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ivotTables/pivotTable1.xml" ContentType="application/vnd.openxmlformats-officedocument.spreadsheetml.pivotTable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tlyons\Box Sync\354-060 Liberty MEEIA Tariff Design\"/>
    </mc:Choice>
  </mc:AlternateContent>
  <xr:revisionPtr revIDLastSave="0" documentId="13_ncr:1_{EDC3E861-E5E2-41BE-B972-886B10719292}" xr6:coauthVersionLast="47" xr6:coauthVersionMax="47" xr10:uidLastSave="{00000000-0000-0000-0000-000000000000}"/>
  <bookViews>
    <workbookView xWindow="-120" yWindow="-120" windowWidth="29040" windowHeight="15840" xr2:uid="{1A181FD7-CF09-4428-AF94-86FDAD5AC168}"/>
  </bookViews>
  <sheets>
    <sheet name="DSIM Charge" sheetId="8" r:id="rId1"/>
    <sheet name="1. 2023 Costs &amp; Savings" sheetId="14" r:id="rId2"/>
    <sheet name="1. 2022 Costs &amp; Revenues" sheetId="3" r:id="rId3"/>
    <sheet name="2. TD Summary" sheetId="15" r:id="rId4"/>
    <sheet name="2. TD 2022 Residential Lighting" sheetId="43" r:id="rId5"/>
    <sheet name="2. TD 2022 Residential HVAC" sheetId="16" r:id="rId6"/>
    <sheet name="2. TD 2022 Small C&amp;I HVAC" sheetId="17" r:id="rId7"/>
    <sheet name="2. TD 2022 Large C&amp;I Lighting" sheetId="23" r:id="rId8"/>
    <sheet name="2. TD 2023 Residential Lighting" sheetId="44" r:id="rId9"/>
    <sheet name="2. TD 2023 Residential HVAC" sheetId="39" r:id="rId10"/>
    <sheet name="2. TD 2023 Small C&amp;I HVAC" sheetId="40" r:id="rId11"/>
    <sheet name="2. TD 2023 Large C&amp;I Lighting" sheetId="41" r:id="rId12"/>
    <sheet name="3. EO Incentive" sheetId="26" r:id="rId13"/>
    <sheet name="Source Data &gt;&gt;" sheetId="21" r:id="rId14"/>
    <sheet name="2022 Program Costs" sheetId="37" r:id="rId15"/>
    <sheet name="2022 Program Recovery" sheetId="36" r:id="rId16"/>
    <sheet name="2022 kWh Savings" sheetId="38" r:id="rId17"/>
    <sheet name="Short Term Rates" sheetId="42" r:id="rId18"/>
    <sheet name="Load Shapes" sheetId="31" r:id="rId19"/>
    <sheet name="Sales Summary" sheetId="34" r:id="rId20"/>
  </sheets>
  <externalReferences>
    <externalReference r:id="rId21"/>
  </externalReferences>
  <definedNames>
    <definedName name="Discount_Rate" localSheetId="16">#REF!</definedName>
    <definedName name="Discount_Rate" localSheetId="14">#REF!</definedName>
    <definedName name="Discount_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PreTaxROR">#REF!</definedName>
    <definedName name="UAFCom">#REF!</definedName>
    <definedName name="UAFInd">#REF!</definedName>
    <definedName name="UAFInt">#REF!</definedName>
    <definedName name="UAFOPA">#REF!</definedName>
    <definedName name="UAFOPP">#REF!</definedName>
    <definedName name="UAFPrax">#REF!</definedName>
    <definedName name="UAFRes">#REF!</definedName>
    <definedName name="UAFSHL">#REF!</definedName>
  </definedNames>
  <calcPr calcId="191028"/>
  <pivotCaches>
    <pivotCache cacheId="1995" r:id="rId2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43" l="1"/>
  <c r="H21" i="16"/>
  <c r="H21" i="17"/>
  <c r="H21" i="23"/>
  <c r="G41" i="41"/>
  <c r="G38" i="41"/>
  <c r="F38" i="41"/>
  <c r="E39" i="41"/>
  <c r="E38" i="41"/>
  <c r="Q41" i="16"/>
  <c r="G41" i="44" s="1"/>
  <c r="G41" i="40"/>
  <c r="G38" i="40"/>
  <c r="F38" i="40"/>
  <c r="E39" i="40"/>
  <c r="E38" i="40"/>
  <c r="G38" i="39"/>
  <c r="F38" i="39"/>
  <c r="E39" i="39"/>
  <c r="E38" i="39"/>
  <c r="E39" i="44"/>
  <c r="E38" i="44"/>
  <c r="F38" i="44"/>
  <c r="P39" i="23"/>
  <c r="P38" i="23"/>
  <c r="K38" i="23"/>
  <c r="P39" i="16"/>
  <c r="P38" i="16"/>
  <c r="K38" i="16"/>
  <c r="P39" i="43"/>
  <c r="P38" i="43"/>
  <c r="G41" i="39" l="1"/>
  <c r="K17" i="38" l="1"/>
  <c r="J17" i="38"/>
  <c r="I17" i="38"/>
  <c r="H17" i="38"/>
  <c r="G17" i="38"/>
  <c r="F17" i="38"/>
  <c r="E17" i="38"/>
  <c r="D17" i="38"/>
  <c r="C17" i="38"/>
  <c r="B17" i="38"/>
  <c r="K16" i="38"/>
  <c r="J16" i="38"/>
  <c r="I16" i="38"/>
  <c r="H16" i="38"/>
  <c r="G16" i="38"/>
  <c r="F16" i="38"/>
  <c r="E16" i="38"/>
  <c r="D16" i="38"/>
  <c r="C16" i="38"/>
  <c r="B16" i="38"/>
  <c r="K15" i="38"/>
  <c r="J15" i="38"/>
  <c r="I15" i="38"/>
  <c r="H15" i="38"/>
  <c r="G15" i="38"/>
  <c r="F15" i="38"/>
  <c r="E15" i="38"/>
  <c r="D15" i="38"/>
  <c r="C15" i="38"/>
  <c r="B15" i="38"/>
  <c r="K14" i="38"/>
  <c r="J14" i="38"/>
  <c r="I14" i="38"/>
  <c r="H14" i="38"/>
  <c r="G14" i="38"/>
  <c r="F14" i="38"/>
  <c r="E14" i="38"/>
  <c r="D14" i="38"/>
  <c r="C14" i="38"/>
  <c r="B14" i="38"/>
  <c r="K13" i="38"/>
  <c r="J13" i="38"/>
  <c r="I13" i="38"/>
  <c r="H13" i="38"/>
  <c r="G13" i="38"/>
  <c r="F13" i="38"/>
  <c r="E13" i="38"/>
  <c r="D13" i="38"/>
  <c r="C13" i="38"/>
  <c r="B13" i="38"/>
  <c r="K12" i="38"/>
  <c r="J12" i="38"/>
  <c r="I12" i="38"/>
  <c r="H12" i="38"/>
  <c r="G12" i="38"/>
  <c r="F12" i="38"/>
  <c r="E12" i="38"/>
  <c r="D12" i="38"/>
  <c r="C12" i="38"/>
  <c r="B12" i="38"/>
  <c r="K11" i="38"/>
  <c r="J11" i="38"/>
  <c r="I11" i="38"/>
  <c r="H11" i="38"/>
  <c r="G11" i="38"/>
  <c r="F11" i="38"/>
  <c r="E11" i="38"/>
  <c r="D11" i="38"/>
  <c r="C11" i="38"/>
  <c r="B11" i="38"/>
  <c r="K10" i="38"/>
  <c r="J10" i="38"/>
  <c r="I10" i="38"/>
  <c r="H10" i="38"/>
  <c r="G10" i="38"/>
  <c r="F10" i="38"/>
  <c r="E10" i="38"/>
  <c r="D10" i="38"/>
  <c r="C10" i="38"/>
  <c r="B10" i="38"/>
  <c r="K9" i="38"/>
  <c r="J9" i="38"/>
  <c r="I9" i="38"/>
  <c r="H9" i="38"/>
  <c r="G9" i="38"/>
  <c r="F9" i="38"/>
  <c r="E9" i="38"/>
  <c r="D9" i="38"/>
  <c r="C9" i="38"/>
  <c r="B9" i="38"/>
  <c r="K8" i="38"/>
  <c r="J8" i="38"/>
  <c r="I8" i="38"/>
  <c r="H8" i="38"/>
  <c r="G8" i="38"/>
  <c r="F8" i="38"/>
  <c r="E8" i="38"/>
  <c r="D8" i="38"/>
  <c r="C8" i="38"/>
  <c r="B8" i="38"/>
  <c r="K7" i="38"/>
  <c r="J7" i="38"/>
  <c r="I7" i="38"/>
  <c r="H7" i="38"/>
  <c r="G7" i="38"/>
  <c r="F7" i="38"/>
  <c r="E7" i="38"/>
  <c r="D7" i="38"/>
  <c r="C7" i="38"/>
  <c r="B7" i="38"/>
  <c r="K6" i="38"/>
  <c r="K19" i="38" s="1"/>
  <c r="J6" i="38"/>
  <c r="I6" i="38"/>
  <c r="H6" i="38"/>
  <c r="G6" i="38"/>
  <c r="F6" i="38"/>
  <c r="E6" i="38"/>
  <c r="D6" i="38"/>
  <c r="C6" i="38"/>
  <c r="B6" i="38"/>
  <c r="E36" i="3"/>
  <c r="E35" i="3"/>
  <c r="E34" i="3"/>
  <c r="E33" i="3"/>
  <c r="E32" i="3"/>
  <c r="E31" i="3"/>
  <c r="E30" i="3"/>
  <c r="E29" i="3"/>
  <c r="E28" i="3"/>
  <c r="E27" i="3"/>
  <c r="E26" i="3"/>
  <c r="E25" i="3"/>
  <c r="G39" i="41"/>
  <c r="H38" i="44"/>
  <c r="H38" i="39"/>
  <c r="H38" i="40"/>
  <c r="G39" i="40"/>
  <c r="I39" i="40"/>
  <c r="G39" i="39"/>
  <c r="R38" i="16"/>
  <c r="D38" i="16" s="1"/>
  <c r="R38" i="43"/>
  <c r="I39" i="44"/>
  <c r="G39" i="44"/>
  <c r="F39" i="44"/>
  <c r="H39" i="44" s="1"/>
  <c r="Q39" i="23"/>
  <c r="K39" i="23"/>
  <c r="L39" i="23" s="1"/>
  <c r="C39" i="23" s="1"/>
  <c r="S39" i="17"/>
  <c r="Q39" i="17"/>
  <c r="M38" i="17"/>
  <c r="M39" i="17" s="1"/>
  <c r="K38" i="17"/>
  <c r="K39" i="17" s="1"/>
  <c r="L39" i="17" s="1"/>
  <c r="S39" i="16"/>
  <c r="M39" i="16"/>
  <c r="L39" i="16"/>
  <c r="L38" i="16"/>
  <c r="C39" i="16" s="1"/>
  <c r="H39" i="16"/>
  <c r="K39" i="16"/>
  <c r="Q39" i="16"/>
  <c r="L21" i="43"/>
  <c r="K21" i="43"/>
  <c r="J21" i="43"/>
  <c r="I21" i="43"/>
  <c r="Q39" i="43"/>
  <c r="M39" i="43"/>
  <c r="K39" i="43"/>
  <c r="L39" i="43" s="1"/>
  <c r="L38" i="43"/>
  <c r="C30" i="15"/>
  <c r="B32" i="14"/>
  <c r="B31" i="14"/>
  <c r="D30" i="8"/>
  <c r="C30" i="8"/>
  <c r="C5" i="34"/>
  <c r="C4" i="34"/>
  <c r="B5" i="34"/>
  <c r="B4" i="34"/>
  <c r="C38" i="16" l="1"/>
  <c r="I19" i="38"/>
  <c r="J19" i="38"/>
  <c r="F39" i="40"/>
  <c r="H39" i="40" s="1"/>
  <c r="L38" i="23"/>
  <c r="C38" i="23" s="1"/>
  <c r="L38" i="17"/>
  <c r="C39" i="43"/>
  <c r="C38" i="43"/>
  <c r="J21" i="23" l="1"/>
  <c r="I21" i="23"/>
  <c r="K21" i="23"/>
  <c r="C40" i="23"/>
  <c r="C38" i="17"/>
  <c r="C39" i="17"/>
  <c r="C40" i="17" s="1"/>
  <c r="C40" i="16"/>
  <c r="I21" i="16"/>
  <c r="J21" i="16"/>
  <c r="K21" i="16"/>
  <c r="C40" i="43"/>
  <c r="L21" i="23" l="1"/>
  <c r="L21" i="16"/>
  <c r="L21" i="17"/>
  <c r="K21" i="17"/>
  <c r="J21" i="17"/>
  <c r="I21" i="17"/>
  <c r="C9" i="34"/>
  <c r="B9" i="34"/>
  <c r="C25" i="15"/>
  <c r="B7" i="39"/>
  <c r="B8" i="39"/>
  <c r="B9" i="39"/>
  <c r="B10" i="39"/>
  <c r="B11" i="39"/>
  <c r="B12" i="39"/>
  <c r="B13" i="39"/>
  <c r="B14" i="39"/>
  <c r="B15" i="39"/>
  <c r="B16" i="39"/>
  <c r="B17" i="39"/>
  <c r="B6" i="39"/>
  <c r="B7" i="44"/>
  <c r="B8" i="44"/>
  <c r="B9" i="44"/>
  <c r="B10" i="44"/>
  <c r="B11" i="44"/>
  <c r="B12" i="44"/>
  <c r="B13" i="44"/>
  <c r="B14" i="44"/>
  <c r="B15" i="44"/>
  <c r="B16" i="44"/>
  <c r="B17" i="44"/>
  <c r="B6" i="44"/>
  <c r="D39" i="44"/>
  <c r="F21" i="44" s="1"/>
  <c r="F22" i="44" s="1"/>
  <c r="D38" i="44"/>
  <c r="K21" i="44" s="1"/>
  <c r="K22" i="44" s="1"/>
  <c r="C30" i="44" a="1"/>
  <c r="E32" i="44" s="1"/>
  <c r="F38" i="16"/>
  <c r="G38" i="16" s="1"/>
  <c r="B38" i="16" l="1"/>
  <c r="I21" i="44"/>
  <c r="I22" i="44" s="1"/>
  <c r="J21" i="44"/>
  <c r="J22" i="44" s="1"/>
  <c r="C21" i="44"/>
  <c r="G21" i="44"/>
  <c r="G22" i="44" s="1"/>
  <c r="D40" i="44"/>
  <c r="L21" i="44" s="1"/>
  <c r="L22" i="44" s="1"/>
  <c r="C27" i="15"/>
  <c r="D9" i="34"/>
  <c r="J12" i="44"/>
  <c r="K32" i="44"/>
  <c r="C31" i="44"/>
  <c r="C6" i="44" s="1"/>
  <c r="I32" i="44"/>
  <c r="H11" i="44"/>
  <c r="F31" i="44"/>
  <c r="F8" i="44" s="1"/>
  <c r="G8" i="44"/>
  <c r="M21" i="44"/>
  <c r="M22" i="44" s="1"/>
  <c r="C30" i="44"/>
  <c r="G31" i="44"/>
  <c r="J11" i="44"/>
  <c r="N21" i="44"/>
  <c r="N22" i="44" s="1"/>
  <c r="D30" i="44"/>
  <c r="D7" i="44" s="1"/>
  <c r="H31" i="44"/>
  <c r="L32" i="44"/>
  <c r="L7" i="44" s="1"/>
  <c r="E30" i="44"/>
  <c r="E7" i="44" s="1"/>
  <c r="I31" i="44"/>
  <c r="F7" i="44"/>
  <c r="F30" i="44"/>
  <c r="J31" i="44"/>
  <c r="N32" i="44"/>
  <c r="N8" i="44" s="1"/>
  <c r="G30" i="44"/>
  <c r="K31" i="44"/>
  <c r="D31" i="44"/>
  <c r="E31" i="44"/>
  <c r="E8" i="44" s="1"/>
  <c r="N15" i="44"/>
  <c r="J32" i="44"/>
  <c r="M32" i="44"/>
  <c r="H30" i="44"/>
  <c r="H7" i="44" s="1"/>
  <c r="L31" i="44"/>
  <c r="L13" i="44" s="1"/>
  <c r="F32" i="44"/>
  <c r="I30" i="44"/>
  <c r="M31" i="44"/>
  <c r="M15" i="44" s="1"/>
  <c r="D21" i="44"/>
  <c r="D22" i="44" s="1"/>
  <c r="J30" i="44"/>
  <c r="J8" i="44" s="1"/>
  <c r="N31" i="44"/>
  <c r="N30" i="44"/>
  <c r="H32" i="44"/>
  <c r="G32" i="44"/>
  <c r="H6" i="44"/>
  <c r="L14" i="44"/>
  <c r="B19" i="44"/>
  <c r="E21" i="44"/>
  <c r="E22" i="44" s="1"/>
  <c r="K30" i="44"/>
  <c r="K13" i="44" s="1"/>
  <c r="C32" i="44"/>
  <c r="L30" i="44"/>
  <c r="D32" i="44"/>
  <c r="M30" i="44"/>
  <c r="M8" i="44" s="1"/>
  <c r="S39" i="43"/>
  <c r="R39" i="43"/>
  <c r="H39" i="43"/>
  <c r="F39" i="43"/>
  <c r="G39" i="43" s="1"/>
  <c r="B39" i="43" s="1"/>
  <c r="G38" i="43"/>
  <c r="B38" i="43" s="1"/>
  <c r="D38" i="43"/>
  <c r="C30" i="43" a="1"/>
  <c r="C30" i="43" s="1"/>
  <c r="B7" i="43"/>
  <c r="B8" i="43"/>
  <c r="B9" i="43"/>
  <c r="B10" i="43"/>
  <c r="B11" i="43"/>
  <c r="B12" i="43"/>
  <c r="B13" i="43"/>
  <c r="B14" i="43"/>
  <c r="B15" i="43"/>
  <c r="B16" i="43"/>
  <c r="B17" i="43"/>
  <c r="B6" i="43"/>
  <c r="M18" i="14"/>
  <c r="M17" i="14"/>
  <c r="L17" i="14"/>
  <c r="L18" i="14" s="1"/>
  <c r="K17" i="14"/>
  <c r="K18" i="14" s="1"/>
  <c r="J17" i="14"/>
  <c r="J18" i="14" s="1"/>
  <c r="M12" i="14"/>
  <c r="L12" i="14"/>
  <c r="K12" i="14"/>
  <c r="J12" i="14"/>
  <c r="M11" i="14"/>
  <c r="L11" i="14"/>
  <c r="K11" i="14"/>
  <c r="J11" i="14"/>
  <c r="N18" i="14"/>
  <c r="N17" i="14"/>
  <c r="N16" i="14"/>
  <c r="N15" i="14"/>
  <c r="N14" i="14"/>
  <c r="N13" i="14"/>
  <c r="N12" i="14"/>
  <c r="N11" i="14"/>
  <c r="N6" i="14"/>
  <c r="N7" i="14"/>
  <c r="N8" i="14"/>
  <c r="N9" i="14"/>
  <c r="N10" i="14"/>
  <c r="N5" i="14"/>
  <c r="H21" i="44" l="1"/>
  <c r="H22" i="44" s="1"/>
  <c r="G21" i="43"/>
  <c r="F21" i="43"/>
  <c r="E21" i="43"/>
  <c r="D21" i="43"/>
  <c r="C21" i="43"/>
  <c r="L6" i="38"/>
  <c r="M6" i="38" s="1"/>
  <c r="B6" i="16"/>
  <c r="L15" i="38"/>
  <c r="M15" i="38" s="1"/>
  <c r="B15" i="16"/>
  <c r="B17" i="16"/>
  <c r="L17" i="38"/>
  <c r="M17" i="38" s="1"/>
  <c r="B9" i="16"/>
  <c r="L9" i="38"/>
  <c r="M9" i="38" s="1"/>
  <c r="B8" i="16"/>
  <c r="L8" i="38"/>
  <c r="M8" i="38" s="1"/>
  <c r="L14" i="38"/>
  <c r="M14" i="38" s="1"/>
  <c r="B14" i="16"/>
  <c r="L16" i="38"/>
  <c r="M16" i="38" s="1"/>
  <c r="B16" i="16"/>
  <c r="L11" i="38"/>
  <c r="M11" i="38" s="1"/>
  <c r="B11" i="16"/>
  <c r="B12" i="16"/>
  <c r="L12" i="38"/>
  <c r="M12" i="38" s="1"/>
  <c r="B7" i="16"/>
  <c r="L7" i="38"/>
  <c r="M7" i="38" s="1"/>
  <c r="L10" i="38"/>
  <c r="M10" i="38" s="1"/>
  <c r="B10" i="16"/>
  <c r="L13" i="38"/>
  <c r="M13" i="38" s="1"/>
  <c r="B13" i="16"/>
  <c r="D39" i="43"/>
  <c r="D40" i="43" s="1"/>
  <c r="B19" i="43"/>
  <c r="C5" i="15"/>
  <c r="D19" i="38"/>
  <c r="C19" i="44"/>
  <c r="C22" i="44" s="1"/>
  <c r="K7" i="44"/>
  <c r="N13" i="44"/>
  <c r="M11" i="44"/>
  <c r="L15" i="44"/>
  <c r="O15" i="44" s="1"/>
  <c r="I12" i="44"/>
  <c r="I9" i="44"/>
  <c r="I10" i="44"/>
  <c r="I7" i="44"/>
  <c r="H10" i="44"/>
  <c r="H9" i="44"/>
  <c r="L8" i="44"/>
  <c r="N7" i="44"/>
  <c r="N17" i="44"/>
  <c r="O17" i="44" s="1"/>
  <c r="N14" i="44"/>
  <c r="N12" i="44"/>
  <c r="N10" i="44"/>
  <c r="N16" i="44"/>
  <c r="N9" i="44"/>
  <c r="N6" i="44"/>
  <c r="K12" i="44"/>
  <c r="K6" i="44"/>
  <c r="K9" i="44"/>
  <c r="G9" i="44"/>
  <c r="G10" i="44"/>
  <c r="K8" i="44"/>
  <c r="G7" i="44"/>
  <c r="H8" i="44"/>
  <c r="K10" i="44"/>
  <c r="E6" i="44"/>
  <c r="E19" i="44" s="1"/>
  <c r="J10" i="44"/>
  <c r="J9" i="44"/>
  <c r="J6" i="44"/>
  <c r="D6" i="44"/>
  <c r="D19" i="44" s="1"/>
  <c r="M6" i="44"/>
  <c r="M12" i="44"/>
  <c r="M16" i="44"/>
  <c r="O16" i="44" s="1"/>
  <c r="M9" i="44"/>
  <c r="M10" i="44"/>
  <c r="M7" i="44"/>
  <c r="K14" i="44"/>
  <c r="K11" i="44"/>
  <c r="M14" i="44"/>
  <c r="L10" i="44"/>
  <c r="L6" i="44"/>
  <c r="L12" i="44"/>
  <c r="L9" i="44"/>
  <c r="J7" i="44"/>
  <c r="M13" i="44"/>
  <c r="J13" i="44"/>
  <c r="N11" i="44"/>
  <c r="I8" i="44"/>
  <c r="F6" i="44"/>
  <c r="F9" i="44"/>
  <c r="G6" i="44"/>
  <c r="L11" i="44"/>
  <c r="I11" i="44"/>
  <c r="I6" i="44"/>
  <c r="B40" i="43"/>
  <c r="J10" i="43"/>
  <c r="I12" i="43"/>
  <c r="N13" i="43"/>
  <c r="H31" i="43"/>
  <c r="H6" i="43" s="1"/>
  <c r="I9" i="43"/>
  <c r="L15" i="43"/>
  <c r="I31" i="43"/>
  <c r="F30" i="43"/>
  <c r="K31" i="43"/>
  <c r="H30" i="43"/>
  <c r="L31" i="43"/>
  <c r="I32" i="43"/>
  <c r="I11" i="43" s="1"/>
  <c r="F31" i="43"/>
  <c r="E30" i="43"/>
  <c r="E6" i="43" s="1"/>
  <c r="M32" i="43"/>
  <c r="M11" i="43" s="1"/>
  <c r="M15" i="43"/>
  <c r="N32" i="43"/>
  <c r="N8" i="43" s="1"/>
  <c r="I30" i="43"/>
  <c r="M31" i="43"/>
  <c r="M9" i="43" s="1"/>
  <c r="E31" i="43"/>
  <c r="J32" i="43"/>
  <c r="J31" i="43"/>
  <c r="J8" i="43" s="1"/>
  <c r="F8" i="43"/>
  <c r="G30" i="43"/>
  <c r="G8" i="43" s="1"/>
  <c r="E7" i="43"/>
  <c r="I8" i="43"/>
  <c r="J30" i="43"/>
  <c r="N31" i="43"/>
  <c r="L32" i="43"/>
  <c r="K32" i="43"/>
  <c r="D30" i="43"/>
  <c r="K30" i="43"/>
  <c r="K13" i="43" s="1"/>
  <c r="C32" i="43"/>
  <c r="K8" i="43"/>
  <c r="L30" i="43"/>
  <c r="L9" i="43" s="1"/>
  <c r="D32" i="43"/>
  <c r="L8" i="43"/>
  <c r="M30" i="43"/>
  <c r="E32" i="43"/>
  <c r="G31" i="43"/>
  <c r="N30" i="43"/>
  <c r="F32" i="43"/>
  <c r="C31" i="43"/>
  <c r="C6" i="43" s="1"/>
  <c r="G32" i="43"/>
  <c r="D31" i="43"/>
  <c r="H32" i="43"/>
  <c r="F9" i="43"/>
  <c r="G9" i="43"/>
  <c r="F19" i="38"/>
  <c r="F26" i="3"/>
  <c r="F27" i="3"/>
  <c r="F28" i="3"/>
  <c r="F29" i="3"/>
  <c r="F30" i="3"/>
  <c r="F31" i="3"/>
  <c r="F32" i="3"/>
  <c r="F33" i="3"/>
  <c r="F34" i="3"/>
  <c r="F35" i="3"/>
  <c r="F36" i="3"/>
  <c r="F25" i="3"/>
  <c r="F6" i="3"/>
  <c r="F7" i="3"/>
  <c r="F8" i="3"/>
  <c r="F9" i="3"/>
  <c r="F10" i="3"/>
  <c r="F11" i="3"/>
  <c r="F12" i="3"/>
  <c r="F13" i="3"/>
  <c r="F14" i="3"/>
  <c r="F15" i="3"/>
  <c r="F16" i="3"/>
  <c r="F5" i="3"/>
  <c r="B25" i="37" a="1"/>
  <c r="B25" i="37" s="1"/>
  <c r="J62" i="37"/>
  <c r="K62" i="37"/>
  <c r="L62" i="37"/>
  <c r="M62" i="37"/>
  <c r="B62" i="37"/>
  <c r="C59" i="37"/>
  <c r="D59" i="37"/>
  <c r="E59" i="37"/>
  <c r="F59" i="37"/>
  <c r="G59" i="37"/>
  <c r="H59" i="37"/>
  <c r="I59" i="37"/>
  <c r="J59" i="37"/>
  <c r="K59" i="37"/>
  <c r="L59" i="37"/>
  <c r="M59" i="37"/>
  <c r="N59" i="37"/>
  <c r="B59" i="37"/>
  <c r="C55" i="37"/>
  <c r="D55" i="37"/>
  <c r="E55" i="37"/>
  <c r="F55" i="37"/>
  <c r="G55" i="37"/>
  <c r="H55" i="37"/>
  <c r="I55" i="37"/>
  <c r="J55" i="37"/>
  <c r="K55" i="37"/>
  <c r="L55" i="37"/>
  <c r="M55" i="37"/>
  <c r="B55" i="37"/>
  <c r="E5" i="37" s="1" a="1"/>
  <c r="E7" i="37" s="1"/>
  <c r="N57" i="37"/>
  <c r="N53" i="37"/>
  <c r="N52" i="37"/>
  <c r="N55" i="37" s="1"/>
  <c r="N46" i="37"/>
  <c r="N47" i="37"/>
  <c r="N45" i="37"/>
  <c r="N50" i="37" s="1"/>
  <c r="N62" i="37" s="1"/>
  <c r="C50" i="37"/>
  <c r="C62" i="37" s="1"/>
  <c r="D50" i="37"/>
  <c r="D62" i="37" s="1"/>
  <c r="E50" i="37"/>
  <c r="E62" i="37" s="1"/>
  <c r="F50" i="37"/>
  <c r="F62" i="37" s="1"/>
  <c r="G50" i="37"/>
  <c r="G62" i="37" s="1"/>
  <c r="H50" i="37"/>
  <c r="H62" i="37" s="1"/>
  <c r="I50" i="37"/>
  <c r="I62" i="37" s="1"/>
  <c r="J50" i="37"/>
  <c r="K50" i="37"/>
  <c r="L50" i="37"/>
  <c r="M50" i="37"/>
  <c r="B50" i="37"/>
  <c r="B5" i="37" s="1" a="1"/>
  <c r="B8" i="37" s="1"/>
  <c r="D16" i="14"/>
  <c r="D15" i="14"/>
  <c r="D14" i="14"/>
  <c r="D13" i="14"/>
  <c r="C10" i="14"/>
  <c r="C9" i="14"/>
  <c r="C8" i="14"/>
  <c r="C7" i="14"/>
  <c r="C6" i="14"/>
  <c r="C5" i="14"/>
  <c r="N21" i="43" l="1"/>
  <c r="M21" i="43"/>
  <c r="C7" i="15"/>
  <c r="I19" i="44"/>
  <c r="O7" i="44"/>
  <c r="H19" i="44"/>
  <c r="O11" i="44"/>
  <c r="O8" i="44"/>
  <c r="J19" i="44"/>
  <c r="K19" i="44"/>
  <c r="O12" i="44"/>
  <c r="O10" i="44"/>
  <c r="F19" i="44"/>
  <c r="N19" i="44"/>
  <c r="O9" i="44"/>
  <c r="M19" i="44"/>
  <c r="O13" i="44"/>
  <c r="O14" i="44"/>
  <c r="G19" i="44"/>
  <c r="O6" i="44"/>
  <c r="L19" i="44"/>
  <c r="C19" i="43"/>
  <c r="C22" i="43" s="1"/>
  <c r="N15" i="43"/>
  <c r="O15" i="43" s="1"/>
  <c r="J13" i="43"/>
  <c r="H11" i="43"/>
  <c r="J9" i="43"/>
  <c r="H10" i="43"/>
  <c r="H7" i="43"/>
  <c r="H19" i="43" s="1"/>
  <c r="H22" i="43" s="1"/>
  <c r="D6" i="43"/>
  <c r="D7" i="43"/>
  <c r="I10" i="43"/>
  <c r="I7" i="43"/>
  <c r="I6" i="43"/>
  <c r="N17" i="43"/>
  <c r="O17" i="43" s="1"/>
  <c r="N16" i="43"/>
  <c r="N6" i="43"/>
  <c r="N10" i="43"/>
  <c r="N12" i="43"/>
  <c r="N7" i="43"/>
  <c r="N14" i="43"/>
  <c r="N11" i="43"/>
  <c r="G6" i="43"/>
  <c r="G7" i="43"/>
  <c r="H9" i="43"/>
  <c r="K6" i="43"/>
  <c r="K10" i="43"/>
  <c r="K12" i="43"/>
  <c r="K14" i="43"/>
  <c r="J7" i="43"/>
  <c r="J12" i="43"/>
  <c r="J6" i="43"/>
  <c r="J11" i="43"/>
  <c r="L6" i="43"/>
  <c r="L12" i="43"/>
  <c r="L11" i="43"/>
  <c r="L10" i="43"/>
  <c r="L7" i="43"/>
  <c r="L13" i="43"/>
  <c r="F6" i="43"/>
  <c r="F7" i="43"/>
  <c r="M8" i="43"/>
  <c r="M13" i="43"/>
  <c r="M10" i="43"/>
  <c r="M7" i="43"/>
  <c r="M6" i="43"/>
  <c r="M14" i="43"/>
  <c r="M12" i="43"/>
  <c r="K11" i="43"/>
  <c r="H8" i="43"/>
  <c r="E8" i="43"/>
  <c r="E19" i="43" s="1"/>
  <c r="E22" i="43" s="1"/>
  <c r="L14" i="43"/>
  <c r="K7" i="43"/>
  <c r="G10" i="43"/>
  <c r="N9" i="43"/>
  <c r="K9" i="43"/>
  <c r="M16" i="43"/>
  <c r="B36" i="37"/>
  <c r="B35" i="37"/>
  <c r="B31" i="37"/>
  <c r="B33" i="37"/>
  <c r="B30" i="37"/>
  <c r="B27" i="37"/>
  <c r="B26" i="37"/>
  <c r="B34" i="37"/>
  <c r="B32" i="37"/>
  <c r="B29" i="37"/>
  <c r="B28" i="37"/>
  <c r="E6" i="37"/>
  <c r="E5" i="37"/>
  <c r="E16" i="37"/>
  <c r="E15" i="37"/>
  <c r="E14" i="37"/>
  <c r="E13" i="37"/>
  <c r="E12" i="37"/>
  <c r="E11" i="37"/>
  <c r="E10" i="37"/>
  <c r="E9" i="37"/>
  <c r="E8" i="37"/>
  <c r="B14" i="37"/>
  <c r="B5" i="37"/>
  <c r="B16" i="37"/>
  <c r="B13" i="37"/>
  <c r="B11" i="37"/>
  <c r="B7" i="37"/>
  <c r="B6" i="37"/>
  <c r="B15" i="37"/>
  <c r="B12" i="37"/>
  <c r="B10" i="37"/>
  <c r="B9" i="37"/>
  <c r="B7" i="41"/>
  <c r="B8" i="41"/>
  <c r="B9" i="41"/>
  <c r="B10" i="41"/>
  <c r="B11" i="41"/>
  <c r="B12" i="41"/>
  <c r="B13" i="41"/>
  <c r="B14" i="41"/>
  <c r="B15" i="41"/>
  <c r="B16" i="41"/>
  <c r="B17" i="41"/>
  <c r="B6" i="41"/>
  <c r="C30" i="41" a="1"/>
  <c r="K32" i="41" s="1"/>
  <c r="O18" i="41"/>
  <c r="B7" i="40"/>
  <c r="B8" i="40"/>
  <c r="B9" i="40"/>
  <c r="B10" i="40"/>
  <c r="B11" i="40"/>
  <c r="B12" i="40"/>
  <c r="B13" i="40"/>
  <c r="B14" i="40"/>
  <c r="B15" i="40"/>
  <c r="B16" i="40"/>
  <c r="B17" i="40"/>
  <c r="B6" i="40"/>
  <c r="C30" i="40" a="1"/>
  <c r="L31" i="40" s="1"/>
  <c r="I39" i="39"/>
  <c r="F39" i="39"/>
  <c r="H39" i="39" s="1"/>
  <c r="C30" i="39" a="1"/>
  <c r="L32" i="39" s="1"/>
  <c r="K31" i="14"/>
  <c r="J31" i="14"/>
  <c r="I31" i="14"/>
  <c r="K25" i="14"/>
  <c r="J25" i="14"/>
  <c r="I25" i="14"/>
  <c r="O18" i="23"/>
  <c r="C30" i="23" a="1"/>
  <c r="N32" i="23" s="1"/>
  <c r="P38" i="17"/>
  <c r="C30" i="17" a="1"/>
  <c r="M32" i="17" s="1"/>
  <c r="R39" i="16"/>
  <c r="D39" i="16" s="1"/>
  <c r="B7" i="17"/>
  <c r="B8" i="17"/>
  <c r="B9" i="17"/>
  <c r="B10" i="17"/>
  <c r="B11" i="17"/>
  <c r="B12" i="17"/>
  <c r="B13" i="17"/>
  <c r="B14" i="17"/>
  <c r="B15" i="17"/>
  <c r="B16" i="17"/>
  <c r="B17" i="17"/>
  <c r="B6" i="17"/>
  <c r="D18" i="14"/>
  <c r="G11" i="14"/>
  <c r="G12" i="14"/>
  <c r="F10" i="14"/>
  <c r="G10" i="14" s="1"/>
  <c r="E8" i="14"/>
  <c r="G8" i="14" s="1"/>
  <c r="F39" i="41" l="1"/>
  <c r="H38" i="41"/>
  <c r="N21" i="16"/>
  <c r="M21" i="16"/>
  <c r="D40" i="16"/>
  <c r="R39" i="23"/>
  <c r="D39" i="23" s="1"/>
  <c r="R38" i="23"/>
  <c r="D38" i="23" s="1"/>
  <c r="P39" i="17"/>
  <c r="R39" i="17" s="1"/>
  <c r="R38" i="17"/>
  <c r="K19" i="43"/>
  <c r="K22" i="43" s="1"/>
  <c r="F19" i="43"/>
  <c r="F22" i="43" s="1"/>
  <c r="D19" i="43"/>
  <c r="D22" i="43" s="1"/>
  <c r="I19" i="43"/>
  <c r="I22" i="43" s="1"/>
  <c r="G19" i="43"/>
  <c r="G22" i="43" s="1"/>
  <c r="L19" i="43"/>
  <c r="L22" i="43" s="1"/>
  <c r="N19" i="43"/>
  <c r="J19" i="43"/>
  <c r="J22" i="43" s="1"/>
  <c r="M19" i="43"/>
  <c r="M22" i="43" s="1"/>
  <c r="N22" i="43"/>
  <c r="D39" i="39"/>
  <c r="D21" i="39" s="1"/>
  <c r="F21" i="39"/>
  <c r="D38" i="39"/>
  <c r="E21" i="39"/>
  <c r="O22" i="44"/>
  <c r="C35" i="15" s="1"/>
  <c r="O19" i="44"/>
  <c r="O8" i="43"/>
  <c r="O12" i="43"/>
  <c r="O14" i="43"/>
  <c r="O9" i="43"/>
  <c r="O16" i="43"/>
  <c r="O10" i="43"/>
  <c r="O11" i="43"/>
  <c r="O13" i="43"/>
  <c r="O7" i="43"/>
  <c r="O6" i="43"/>
  <c r="B11" i="23"/>
  <c r="B15" i="23"/>
  <c r="B7" i="23"/>
  <c r="B16" i="23"/>
  <c r="B12" i="23"/>
  <c r="B10" i="23"/>
  <c r="B17" i="23"/>
  <c r="B19" i="38"/>
  <c r="B13" i="23"/>
  <c r="B9" i="23"/>
  <c r="F26" i="15"/>
  <c r="F27" i="15" s="1"/>
  <c r="B6" i="23"/>
  <c r="B14" i="23"/>
  <c r="K33" i="14"/>
  <c r="E26" i="15"/>
  <c r="B19" i="41"/>
  <c r="M10" i="39"/>
  <c r="L8" i="39"/>
  <c r="L9" i="39"/>
  <c r="N7" i="39"/>
  <c r="E7" i="14"/>
  <c r="G7" i="14" s="1"/>
  <c r="I33" i="14"/>
  <c r="F9" i="14"/>
  <c r="G9" i="14" s="1"/>
  <c r="J33" i="14"/>
  <c r="B19" i="40"/>
  <c r="N17" i="39"/>
  <c r="O17" i="39" s="1"/>
  <c r="M16" i="39"/>
  <c r="N15" i="39"/>
  <c r="B19" i="17"/>
  <c r="E6" i="15"/>
  <c r="B8" i="23"/>
  <c r="N17" i="41"/>
  <c r="O17" i="41" s="1"/>
  <c r="N6" i="41"/>
  <c r="N10" i="41"/>
  <c r="N12" i="41"/>
  <c r="M15" i="41"/>
  <c r="L32" i="41"/>
  <c r="E30" i="41"/>
  <c r="E6" i="41" s="1"/>
  <c r="I31" i="41"/>
  <c r="M32" i="41"/>
  <c r="M13" i="41"/>
  <c r="F30" i="41"/>
  <c r="J31" i="41"/>
  <c r="N32" i="41"/>
  <c r="N14" i="41" s="1"/>
  <c r="D6" i="41"/>
  <c r="N13" i="41"/>
  <c r="G30" i="41"/>
  <c r="K31" i="41"/>
  <c r="K10" i="41" s="1"/>
  <c r="L31" i="41"/>
  <c r="M31" i="41"/>
  <c r="D30" i="41"/>
  <c r="I30" i="41"/>
  <c r="I11" i="41" s="1"/>
  <c r="J30" i="41"/>
  <c r="J6" i="41" s="1"/>
  <c r="N31" i="41"/>
  <c r="M14" i="41"/>
  <c r="L30" i="41"/>
  <c r="D32" i="41"/>
  <c r="D38" i="41"/>
  <c r="K30" i="41"/>
  <c r="C32" i="41"/>
  <c r="M30" i="41"/>
  <c r="E32" i="41"/>
  <c r="H31" i="41"/>
  <c r="H6" i="41"/>
  <c r="F32" i="41"/>
  <c r="L6" i="41"/>
  <c r="C31" i="41"/>
  <c r="G32" i="41"/>
  <c r="H30" i="41"/>
  <c r="N30" i="41"/>
  <c r="M6" i="41"/>
  <c r="D31" i="41"/>
  <c r="H32" i="41"/>
  <c r="E31" i="41"/>
  <c r="I32" i="41"/>
  <c r="I10" i="41" s="1"/>
  <c r="F31" i="41"/>
  <c r="F9" i="41" s="1"/>
  <c r="J32" i="41"/>
  <c r="J12" i="41" s="1"/>
  <c r="C30" i="41"/>
  <c r="C6" i="41" s="1"/>
  <c r="G31" i="41"/>
  <c r="L6" i="40"/>
  <c r="N9" i="40"/>
  <c r="J30" i="40"/>
  <c r="J11" i="40" s="1"/>
  <c r="N31" i="40"/>
  <c r="N17" i="40" s="1"/>
  <c r="O17" i="40" s="1"/>
  <c r="K30" i="40"/>
  <c r="K11" i="40" s="1"/>
  <c r="C32" i="40"/>
  <c r="M31" i="40"/>
  <c r="L30" i="40"/>
  <c r="D32" i="40"/>
  <c r="M30" i="40"/>
  <c r="E32" i="40"/>
  <c r="I30" i="40"/>
  <c r="N30" i="40"/>
  <c r="F32" i="40"/>
  <c r="M12" i="40"/>
  <c r="D31" i="40"/>
  <c r="H32" i="40"/>
  <c r="H9" i="40" s="1"/>
  <c r="C31" i="40"/>
  <c r="G32" i="40"/>
  <c r="G8" i="40" s="1"/>
  <c r="L15" i="40"/>
  <c r="E31" i="40"/>
  <c r="I32" i="40"/>
  <c r="F31" i="40"/>
  <c r="J32" i="40"/>
  <c r="C30" i="40"/>
  <c r="G31" i="40"/>
  <c r="K32" i="40"/>
  <c r="L9" i="40"/>
  <c r="I11" i="40"/>
  <c r="J13" i="40"/>
  <c r="D30" i="40"/>
  <c r="H31" i="40"/>
  <c r="L32" i="40"/>
  <c r="E30" i="40"/>
  <c r="I31" i="40"/>
  <c r="M32" i="40"/>
  <c r="M13" i="40" s="1"/>
  <c r="I8" i="40"/>
  <c r="L13" i="40"/>
  <c r="M16" i="40"/>
  <c r="F30" i="40"/>
  <c r="F8" i="40" s="1"/>
  <c r="J31" i="40"/>
  <c r="N32" i="40"/>
  <c r="J8" i="40"/>
  <c r="L11" i="40"/>
  <c r="G30" i="40"/>
  <c r="K31" i="40"/>
  <c r="H30" i="40"/>
  <c r="N11" i="39"/>
  <c r="N8" i="39"/>
  <c r="G9" i="39"/>
  <c r="H30" i="39"/>
  <c r="L31" i="39"/>
  <c r="N32" i="39"/>
  <c r="I30" i="39"/>
  <c r="M31" i="39"/>
  <c r="F30" i="39"/>
  <c r="F6" i="39" s="1"/>
  <c r="J30" i="39"/>
  <c r="N31" i="39"/>
  <c r="M32" i="39"/>
  <c r="L13" i="39"/>
  <c r="K30" i="39"/>
  <c r="K10" i="39" s="1"/>
  <c r="C32" i="39"/>
  <c r="L30" i="39"/>
  <c r="L11" i="39" s="1"/>
  <c r="D32" i="39"/>
  <c r="M11" i="39"/>
  <c r="M30" i="39"/>
  <c r="E32" i="39"/>
  <c r="J31" i="39"/>
  <c r="G30" i="39"/>
  <c r="N30" i="39"/>
  <c r="F32" i="39"/>
  <c r="C31" i="39"/>
  <c r="G32" i="39"/>
  <c r="E30" i="39"/>
  <c r="D31" i="39"/>
  <c r="H32" i="39"/>
  <c r="K31" i="39"/>
  <c r="H6" i="39"/>
  <c r="J10" i="39"/>
  <c r="I12" i="39"/>
  <c r="E31" i="39"/>
  <c r="I32" i="39"/>
  <c r="F31" i="39"/>
  <c r="J32" i="39"/>
  <c r="L10" i="39"/>
  <c r="C30" i="39"/>
  <c r="C6" i="39" s="1"/>
  <c r="G31" i="39"/>
  <c r="K32" i="39"/>
  <c r="I31" i="39"/>
  <c r="D30" i="39"/>
  <c r="D6" i="39" s="1"/>
  <c r="H31" i="39"/>
  <c r="H11" i="39" s="1"/>
  <c r="C18" i="14"/>
  <c r="E6" i="14"/>
  <c r="G6" i="14" s="1"/>
  <c r="E5" i="14"/>
  <c r="L31" i="23"/>
  <c r="N31" i="23"/>
  <c r="C32" i="23"/>
  <c r="L30" i="23"/>
  <c r="D32" i="23"/>
  <c r="G30" i="23"/>
  <c r="H30" i="23"/>
  <c r="J30" i="23"/>
  <c r="K30" i="23"/>
  <c r="M30" i="23"/>
  <c r="E32" i="23"/>
  <c r="N30" i="23"/>
  <c r="K31" i="23"/>
  <c r="M31" i="23"/>
  <c r="F32" i="23"/>
  <c r="C31" i="23"/>
  <c r="G32" i="23"/>
  <c r="I30" i="23"/>
  <c r="D31" i="23"/>
  <c r="H32" i="23"/>
  <c r="E31" i="23"/>
  <c r="I32" i="23"/>
  <c r="F31" i="23"/>
  <c r="J32" i="23"/>
  <c r="C30" i="23"/>
  <c r="D30" i="23"/>
  <c r="H31" i="23"/>
  <c r="L32" i="23"/>
  <c r="K32" i="23"/>
  <c r="E30" i="23"/>
  <c r="I31" i="23"/>
  <c r="M32" i="23"/>
  <c r="G31" i="23"/>
  <c r="F30" i="23"/>
  <c r="J31" i="23"/>
  <c r="J31" i="17"/>
  <c r="M31" i="17"/>
  <c r="L31" i="17"/>
  <c r="K31" i="17"/>
  <c r="C32" i="17"/>
  <c r="M30" i="17"/>
  <c r="E32" i="17"/>
  <c r="J30" i="17"/>
  <c r="L30" i="17"/>
  <c r="C31" i="17"/>
  <c r="G32" i="17"/>
  <c r="H30" i="17"/>
  <c r="N30" i="17"/>
  <c r="F32" i="17"/>
  <c r="D31" i="17"/>
  <c r="H32" i="17"/>
  <c r="E31" i="17"/>
  <c r="I32" i="17"/>
  <c r="F31" i="17"/>
  <c r="J32" i="17"/>
  <c r="N32" i="17"/>
  <c r="G30" i="17"/>
  <c r="I30" i="17"/>
  <c r="K30" i="17"/>
  <c r="C30" i="17"/>
  <c r="K32" i="17"/>
  <c r="D30" i="17"/>
  <c r="H31" i="17"/>
  <c r="L32" i="17"/>
  <c r="F30" i="17"/>
  <c r="N31" i="17"/>
  <c r="D32" i="17"/>
  <c r="G31" i="17"/>
  <c r="E30" i="17"/>
  <c r="I31" i="17"/>
  <c r="B38" i="37"/>
  <c r="A26" i="37"/>
  <c r="A27" i="37" s="1"/>
  <c r="A28" i="37" s="1"/>
  <c r="A29" i="37" s="1"/>
  <c r="A30" i="37" s="1"/>
  <c r="A31" i="37" s="1"/>
  <c r="A32" i="37" s="1"/>
  <c r="A33" i="37" s="1"/>
  <c r="A34" i="37" s="1"/>
  <c r="A35" i="37" s="1"/>
  <c r="A36" i="37" s="1"/>
  <c r="A6" i="37"/>
  <c r="A7" i="37" s="1"/>
  <c r="A8" i="37" s="1"/>
  <c r="A9" i="37" s="1"/>
  <c r="A10" i="37" s="1"/>
  <c r="A11" i="37" s="1"/>
  <c r="A12" i="37" s="1"/>
  <c r="A13" i="37" s="1"/>
  <c r="A14" i="37" s="1"/>
  <c r="A15" i="37" s="1"/>
  <c r="A16" i="37" s="1"/>
  <c r="F4" i="36"/>
  <c r="J4" i="36"/>
  <c r="K4" i="36"/>
  <c r="E4" i="36"/>
  <c r="D4" i="36"/>
  <c r="N4" i="36"/>
  <c r="M4" i="36"/>
  <c r="I4" i="36"/>
  <c r="G4" i="36"/>
  <c r="H4" i="36"/>
  <c r="O4" i="36"/>
  <c r="L4" i="36"/>
  <c r="M21" i="39" l="1"/>
  <c r="G21" i="39"/>
  <c r="C21" i="39"/>
  <c r="D40" i="23"/>
  <c r="D39" i="17"/>
  <c r="D38" i="17"/>
  <c r="D40" i="17" s="1"/>
  <c r="N21" i="23"/>
  <c r="M21" i="23"/>
  <c r="H39" i="41"/>
  <c r="D39" i="41" s="1"/>
  <c r="E27" i="15"/>
  <c r="G26" i="15"/>
  <c r="N21" i="39"/>
  <c r="D40" i="39"/>
  <c r="J21" i="39"/>
  <c r="K21" i="39"/>
  <c r="I21" i="39"/>
  <c r="I21" i="41"/>
  <c r="I22" i="41" s="1"/>
  <c r="K21" i="41"/>
  <c r="K22" i="41" s="1"/>
  <c r="J21" i="41"/>
  <c r="J22" i="41" s="1"/>
  <c r="O22" i="43"/>
  <c r="C15" i="15" s="1"/>
  <c r="O19" i="43"/>
  <c r="C10" i="15" s="1"/>
  <c r="B19" i="23"/>
  <c r="E8" i="39"/>
  <c r="I8" i="39"/>
  <c r="N9" i="39"/>
  <c r="H8" i="39"/>
  <c r="G7" i="39"/>
  <c r="J8" i="39"/>
  <c r="J9" i="39"/>
  <c r="E7" i="39"/>
  <c r="D25" i="15"/>
  <c r="G25" i="15" s="1"/>
  <c r="G27" i="15" s="1"/>
  <c r="B19" i="39"/>
  <c r="N14" i="39"/>
  <c r="F6" i="15"/>
  <c r="G6" i="15" s="1"/>
  <c r="C19" i="41"/>
  <c r="G9" i="41"/>
  <c r="G10" i="41"/>
  <c r="G7" i="41"/>
  <c r="L12" i="41"/>
  <c r="L7" i="41"/>
  <c r="L14" i="41"/>
  <c r="L8" i="41"/>
  <c r="L11" i="41"/>
  <c r="M10" i="41"/>
  <c r="M8" i="41"/>
  <c r="M11" i="41"/>
  <c r="M9" i="41"/>
  <c r="F8" i="41"/>
  <c r="F7" i="41"/>
  <c r="J13" i="41"/>
  <c r="K6" i="41"/>
  <c r="I6" i="41"/>
  <c r="L9" i="41"/>
  <c r="L15" i="41"/>
  <c r="L10" i="41"/>
  <c r="K14" i="41"/>
  <c r="N15" i="41"/>
  <c r="N7" i="41"/>
  <c r="N8" i="41"/>
  <c r="N11" i="41"/>
  <c r="N9" i="41"/>
  <c r="G6" i="41"/>
  <c r="K12" i="41"/>
  <c r="K9" i="41"/>
  <c r="K7" i="41"/>
  <c r="K8" i="41"/>
  <c r="K11" i="41"/>
  <c r="F6" i="41"/>
  <c r="M16" i="41"/>
  <c r="I9" i="41"/>
  <c r="K13" i="41"/>
  <c r="D7" i="41"/>
  <c r="D19" i="41" s="1"/>
  <c r="L13" i="41"/>
  <c r="I12" i="41"/>
  <c r="I7" i="41"/>
  <c r="I8" i="41"/>
  <c r="G8" i="41"/>
  <c r="J9" i="41"/>
  <c r="J10" i="41"/>
  <c r="J11" i="41"/>
  <c r="J7" i="41"/>
  <c r="J8" i="41"/>
  <c r="H9" i="41"/>
  <c r="H7" i="41"/>
  <c r="H11" i="41"/>
  <c r="H8" i="41"/>
  <c r="H10" i="41"/>
  <c r="E8" i="41"/>
  <c r="E7" i="41"/>
  <c r="M12" i="41"/>
  <c r="N16" i="41"/>
  <c r="M7" i="41"/>
  <c r="K14" i="40"/>
  <c r="H11" i="40"/>
  <c r="N6" i="40"/>
  <c r="N7" i="40"/>
  <c r="N14" i="40"/>
  <c r="N11" i="40"/>
  <c r="N8" i="40"/>
  <c r="N15" i="40"/>
  <c r="I6" i="40"/>
  <c r="I12" i="40"/>
  <c r="I10" i="40"/>
  <c r="I7" i="40"/>
  <c r="N16" i="40"/>
  <c r="O16" i="40" s="1"/>
  <c r="M11" i="40"/>
  <c r="D38" i="40"/>
  <c r="D39" i="40"/>
  <c r="E8" i="40"/>
  <c r="E6" i="40"/>
  <c r="N13" i="40"/>
  <c r="K6" i="40"/>
  <c r="K13" i="40"/>
  <c r="O13" i="40" s="1"/>
  <c r="K12" i="40"/>
  <c r="K10" i="40"/>
  <c r="K7" i="40"/>
  <c r="C6" i="40"/>
  <c r="H8" i="40"/>
  <c r="H6" i="40"/>
  <c r="H7" i="40"/>
  <c r="H10" i="40"/>
  <c r="M10" i="40"/>
  <c r="M15" i="40"/>
  <c r="M6" i="40"/>
  <c r="M7" i="40"/>
  <c r="M8" i="40"/>
  <c r="N10" i="40"/>
  <c r="F7" i="40"/>
  <c r="F9" i="40"/>
  <c r="F6" i="40"/>
  <c r="F19" i="40" s="1"/>
  <c r="J9" i="40"/>
  <c r="J6" i="40"/>
  <c r="J10" i="40"/>
  <c r="J7" i="40"/>
  <c r="M14" i="40"/>
  <c r="G7" i="40"/>
  <c r="G9" i="40"/>
  <c r="G10" i="40"/>
  <c r="G6" i="40"/>
  <c r="N12" i="40"/>
  <c r="K9" i="40"/>
  <c r="M9" i="40"/>
  <c r="L12" i="40"/>
  <c r="L10" i="40"/>
  <c r="L8" i="40"/>
  <c r="L7" i="40"/>
  <c r="L14" i="40"/>
  <c r="E7" i="40"/>
  <c r="J12" i="40"/>
  <c r="D6" i="40"/>
  <c r="D7" i="40"/>
  <c r="I9" i="40"/>
  <c r="K8" i="40"/>
  <c r="C19" i="39"/>
  <c r="C22" i="39" s="1"/>
  <c r="D7" i="39"/>
  <c r="D19" i="39" s="1"/>
  <c r="D22" i="39" s="1"/>
  <c r="M14" i="39"/>
  <c r="M6" i="39"/>
  <c r="M12" i="39"/>
  <c r="K11" i="39"/>
  <c r="I6" i="39"/>
  <c r="I10" i="39"/>
  <c r="I7" i="39"/>
  <c r="I9" i="39"/>
  <c r="J13" i="39"/>
  <c r="K6" i="39"/>
  <c r="I11" i="39"/>
  <c r="K7" i="39"/>
  <c r="K12" i="39"/>
  <c r="J6" i="39"/>
  <c r="G8" i="39"/>
  <c r="M13" i="39"/>
  <c r="L15" i="39"/>
  <c r="K8" i="39"/>
  <c r="N16" i="39"/>
  <c r="M7" i="39"/>
  <c r="M15" i="39"/>
  <c r="J12" i="39"/>
  <c r="J7" i="39"/>
  <c r="N13" i="39"/>
  <c r="O16" i="39"/>
  <c r="K14" i="39"/>
  <c r="E6" i="39"/>
  <c r="E19" i="39" s="1"/>
  <c r="E22" i="39" s="1"/>
  <c r="L7" i="39"/>
  <c r="L6" i="39"/>
  <c r="M8" i="39"/>
  <c r="J11" i="39"/>
  <c r="H9" i="39"/>
  <c r="H10" i="39"/>
  <c r="H7" i="39"/>
  <c r="G6" i="39"/>
  <c r="G10" i="39"/>
  <c r="F9" i="39"/>
  <c r="F8" i="39"/>
  <c r="F7" i="39"/>
  <c r="F19" i="39" s="1"/>
  <c r="F22" i="39" s="1"/>
  <c r="K13" i="39"/>
  <c r="L14" i="39"/>
  <c r="N12" i="39"/>
  <c r="N10" i="39"/>
  <c r="N6" i="39"/>
  <c r="K9" i="39"/>
  <c r="M9" i="39"/>
  <c r="L12" i="39"/>
  <c r="G5" i="14"/>
  <c r="D5" i="3" a="1"/>
  <c r="D5" i="3" s="1"/>
  <c r="B18" i="37"/>
  <c r="P4" i="36"/>
  <c r="I5" i="36"/>
  <c r="E5" i="36"/>
  <c r="J5" i="36"/>
  <c r="K5" i="36"/>
  <c r="M5" i="36"/>
  <c r="G5" i="36"/>
  <c r="O5" i="36"/>
  <c r="L5" i="36"/>
  <c r="F5" i="36"/>
  <c r="N5" i="36"/>
  <c r="H5" i="36"/>
  <c r="D5" i="36"/>
  <c r="G21" i="41" l="1"/>
  <c r="G22" i="41" s="1"/>
  <c r="D21" i="41"/>
  <c r="D22" i="41" s="1"/>
  <c r="F21" i="41"/>
  <c r="F22" i="41" s="1"/>
  <c r="N21" i="41"/>
  <c r="N22" i="41" s="1"/>
  <c r="C21" i="41"/>
  <c r="C22" i="41" s="1"/>
  <c r="E21" i="41"/>
  <c r="E22" i="41" s="1"/>
  <c r="M21" i="41"/>
  <c r="M22" i="41" s="1"/>
  <c r="D40" i="41"/>
  <c r="H21" i="41" s="1"/>
  <c r="H22" i="41" s="1"/>
  <c r="M21" i="17"/>
  <c r="N21" i="17"/>
  <c r="H21" i="39"/>
  <c r="L21" i="39"/>
  <c r="D21" i="40"/>
  <c r="C21" i="40"/>
  <c r="F21" i="40"/>
  <c r="F22" i="40" s="1"/>
  <c r="E21" i="40"/>
  <c r="G21" i="40"/>
  <c r="N21" i="40"/>
  <c r="M21" i="40"/>
  <c r="J21" i="40"/>
  <c r="I21" i="40"/>
  <c r="K21" i="40"/>
  <c r="C17" i="15"/>
  <c r="C12" i="15"/>
  <c r="L19" i="40"/>
  <c r="E19" i="41"/>
  <c r="H19" i="39"/>
  <c r="D27" i="15"/>
  <c r="H27" i="15"/>
  <c r="M19" i="41"/>
  <c r="N19" i="41"/>
  <c r="O11" i="41"/>
  <c r="H19" i="41"/>
  <c r="L19" i="41"/>
  <c r="J19" i="41"/>
  <c r="O16" i="41"/>
  <c r="F19" i="41"/>
  <c r="O9" i="41"/>
  <c r="O14" i="41"/>
  <c r="O15" i="41"/>
  <c r="I19" i="41"/>
  <c r="K19" i="41"/>
  <c r="O10" i="41"/>
  <c r="O13" i="41"/>
  <c r="O6" i="41"/>
  <c r="O7" i="41"/>
  <c r="O12" i="41"/>
  <c r="O8" i="41"/>
  <c r="G19" i="41"/>
  <c r="H19" i="40"/>
  <c r="O15" i="40"/>
  <c r="D19" i="40"/>
  <c r="O12" i="40"/>
  <c r="J19" i="40"/>
  <c r="I19" i="40"/>
  <c r="K19" i="40"/>
  <c r="O9" i="40"/>
  <c r="O8" i="40"/>
  <c r="M19" i="40"/>
  <c r="N19" i="40"/>
  <c r="G19" i="40"/>
  <c r="D40" i="40"/>
  <c r="O11" i="40"/>
  <c r="O6" i="40"/>
  <c r="C19" i="40"/>
  <c r="E19" i="40"/>
  <c r="O10" i="40"/>
  <c r="O14" i="40"/>
  <c r="O7" i="40"/>
  <c r="O13" i="39"/>
  <c r="K19" i="39"/>
  <c r="K22" i="39" s="1"/>
  <c r="O11" i="39"/>
  <c r="O12" i="39"/>
  <c r="O8" i="39"/>
  <c r="O9" i="39"/>
  <c r="O10" i="39"/>
  <c r="I19" i="39"/>
  <c r="I22" i="39" s="1"/>
  <c r="G19" i="39"/>
  <c r="G22" i="39" s="1"/>
  <c r="N19" i="39"/>
  <c r="O15" i="39"/>
  <c r="L19" i="39"/>
  <c r="O6" i="39"/>
  <c r="M19" i="39"/>
  <c r="M22" i="39" s="1"/>
  <c r="O7" i="39"/>
  <c r="J19" i="39"/>
  <c r="J22" i="39" s="1"/>
  <c r="O14" i="39"/>
  <c r="C19" i="38"/>
  <c r="G19" i="38"/>
  <c r="D6" i="3"/>
  <c r="D7" i="3"/>
  <c r="D9" i="3"/>
  <c r="D10" i="3"/>
  <c r="D12" i="3"/>
  <c r="D15" i="3"/>
  <c r="D16" i="3"/>
  <c r="D8" i="3"/>
  <c r="D11" i="3"/>
  <c r="D13" i="3"/>
  <c r="D14" i="3"/>
  <c r="D25" i="3" a="1"/>
  <c r="L7" i="36"/>
  <c r="K7" i="36"/>
  <c r="J7" i="36"/>
  <c r="E7" i="36"/>
  <c r="I7" i="36"/>
  <c r="P5" i="36"/>
  <c r="D7" i="36"/>
  <c r="H7" i="36"/>
  <c r="O7" i="36"/>
  <c r="G7" i="36"/>
  <c r="N7" i="36"/>
  <c r="F7" i="36"/>
  <c r="M7" i="36"/>
  <c r="P7" i="36"/>
  <c r="H22" i="39" l="1"/>
  <c r="L22" i="39"/>
  <c r="L21" i="41"/>
  <c r="L22" i="41" s="1"/>
  <c r="G22" i="40"/>
  <c r="H21" i="40"/>
  <c r="H22" i="40" s="1"/>
  <c r="L21" i="40"/>
  <c r="C19" i="15"/>
  <c r="N22" i="39"/>
  <c r="C37" i="15" s="1"/>
  <c r="C32" i="15"/>
  <c r="O19" i="41"/>
  <c r="F31" i="15" s="1"/>
  <c r="F32" i="15" s="1"/>
  <c r="O22" i="41"/>
  <c r="F36" i="15" s="1"/>
  <c r="F37" i="15" s="1"/>
  <c r="F39" i="15" s="1"/>
  <c r="D22" i="40"/>
  <c r="L22" i="40"/>
  <c r="N22" i="40"/>
  <c r="K22" i="40"/>
  <c r="E22" i="40"/>
  <c r="I22" i="40"/>
  <c r="M22" i="40"/>
  <c r="C22" i="40"/>
  <c r="O19" i="40"/>
  <c r="E31" i="15" s="1"/>
  <c r="J22" i="40"/>
  <c r="O19" i="39"/>
  <c r="D30" i="15" s="1"/>
  <c r="G30" i="15" s="1"/>
  <c r="H19" i="38"/>
  <c r="D25" i="3"/>
  <c r="D36" i="3"/>
  <c r="D34" i="3"/>
  <c r="D32" i="3"/>
  <c r="D31" i="3"/>
  <c r="D29" i="3"/>
  <c r="D28" i="3"/>
  <c r="D27" i="3"/>
  <c r="D35" i="3"/>
  <c r="D33" i="3"/>
  <c r="D30" i="3"/>
  <c r="D26" i="3"/>
  <c r="G31" i="15" l="1"/>
  <c r="G32" i="15" s="1"/>
  <c r="O22" i="39"/>
  <c r="D35" i="15" s="1"/>
  <c r="G35" i="15" s="1"/>
  <c r="C39" i="15"/>
  <c r="E32" i="15"/>
  <c r="D32" i="15"/>
  <c r="O22" i="40"/>
  <c r="E36" i="15" s="1"/>
  <c r="G36" i="15" s="1"/>
  <c r="D38" i="3"/>
  <c r="D37" i="15" l="1"/>
  <c r="D39" i="15" s="1"/>
  <c r="G37" i="15"/>
  <c r="C16" i="8"/>
  <c r="D16" i="8"/>
  <c r="E37" i="15"/>
  <c r="E39" i="15" s="1"/>
  <c r="C7" i="34" l="1"/>
  <c r="C30" i="16" l="1" a="1"/>
  <c r="C30" i="16" s="1"/>
  <c r="N32" i="16" l="1"/>
  <c r="M32" i="16"/>
  <c r="L32" i="16"/>
  <c r="L30" i="16"/>
  <c r="J32" i="16"/>
  <c r="J31" i="16"/>
  <c r="J30" i="16"/>
  <c r="N30" i="16"/>
  <c r="M30" i="16"/>
  <c r="L31" i="16"/>
  <c r="K32" i="16"/>
  <c r="K30" i="16"/>
  <c r="I32" i="16"/>
  <c r="I30" i="16"/>
  <c r="H32" i="16"/>
  <c r="H31" i="16"/>
  <c r="H30" i="16"/>
  <c r="N31" i="16"/>
  <c r="M31" i="16"/>
  <c r="K31" i="16"/>
  <c r="I31" i="16"/>
  <c r="G32" i="16"/>
  <c r="G31" i="16"/>
  <c r="G30" i="16"/>
  <c r="F31" i="16"/>
  <c r="D30" i="16"/>
  <c r="F32" i="16"/>
  <c r="F30" i="16"/>
  <c r="E32" i="16"/>
  <c r="E31" i="16"/>
  <c r="E30" i="16"/>
  <c r="D32" i="16"/>
  <c r="D31" i="16"/>
  <c r="C32" i="16"/>
  <c r="C31" i="16"/>
  <c r="D5" i="34" l="1"/>
  <c r="B7" i="34" l="1"/>
  <c r="D4" i="34"/>
  <c r="D7" i="34" s="1"/>
  <c r="C28" i="31"/>
  <c r="D28" i="31"/>
  <c r="E28" i="31"/>
  <c r="B28" i="31"/>
  <c r="B16" i="31"/>
  <c r="C16" i="31"/>
  <c r="D16" i="31"/>
  <c r="E16" i="31"/>
  <c r="B17" i="31"/>
  <c r="C17" i="31"/>
  <c r="D17" i="31"/>
  <c r="E17" i="31"/>
  <c r="B18" i="31"/>
  <c r="C18" i="31"/>
  <c r="D18" i="31"/>
  <c r="E18" i="31"/>
  <c r="B19" i="31"/>
  <c r="C19" i="31"/>
  <c r="D19" i="31"/>
  <c r="E19" i="31"/>
  <c r="B20" i="31"/>
  <c r="C20" i="31"/>
  <c r="D20" i="31"/>
  <c r="E20" i="31"/>
  <c r="B21" i="31"/>
  <c r="C21" i="31"/>
  <c r="D21" i="31"/>
  <c r="E21" i="31"/>
  <c r="B22" i="31"/>
  <c r="C22" i="31"/>
  <c r="D22" i="31"/>
  <c r="E22" i="31"/>
  <c r="B23" i="31"/>
  <c r="C23" i="31"/>
  <c r="D23" i="31"/>
  <c r="E23" i="31"/>
  <c r="B24" i="31"/>
  <c r="C24" i="31"/>
  <c r="D24" i="31"/>
  <c r="E24" i="31"/>
  <c r="B25" i="31"/>
  <c r="C25" i="31"/>
  <c r="D25" i="31"/>
  <c r="E25" i="31"/>
  <c r="B26" i="31"/>
  <c r="C26" i="31"/>
  <c r="D26" i="31"/>
  <c r="E26" i="31"/>
  <c r="C15" i="31"/>
  <c r="D15" i="31"/>
  <c r="E15" i="31"/>
  <c r="B15" i="31"/>
  <c r="H38" i="17" l="1"/>
  <c r="H39" i="17" s="1"/>
  <c r="F38" i="23"/>
  <c r="F38" i="17"/>
  <c r="B20" i="8" l="1"/>
  <c r="B25" i="8" l="1"/>
  <c r="B24" i="8"/>
  <c r="B21" i="8"/>
  <c r="F39" i="23"/>
  <c r="G39" i="23" s="1"/>
  <c r="B39" i="23" s="1"/>
  <c r="G38" i="23"/>
  <c r="B38" i="23" s="1"/>
  <c r="B40" i="23" s="1"/>
  <c r="G21" i="23" l="1"/>
  <c r="F21" i="23"/>
  <c r="E21" i="23"/>
  <c r="D21" i="23"/>
  <c r="C21" i="23"/>
  <c r="B30" i="8"/>
  <c r="F39" i="17"/>
  <c r="G39" i="17" s="1"/>
  <c r="G38" i="17"/>
  <c r="F39" i="16"/>
  <c r="G39" i="16" s="1"/>
  <c r="B39" i="16" s="1"/>
  <c r="C21" i="16" l="1"/>
  <c r="G21" i="16"/>
  <c r="D21" i="16"/>
  <c r="F21" i="16"/>
  <c r="E21" i="16"/>
  <c r="B40" i="16"/>
  <c r="B39" i="17"/>
  <c r="B38" i="17"/>
  <c r="B40" i="17" s="1"/>
  <c r="C26" i="14"/>
  <c r="C21" i="17" l="1"/>
  <c r="G21" i="17"/>
  <c r="F21" i="17"/>
  <c r="E21" i="17"/>
  <c r="D21" i="17"/>
  <c r="G21" i="8"/>
  <c r="G25" i="8"/>
  <c r="G24" i="8"/>
  <c r="E5" i="8" s="1"/>
  <c r="F21" i="8" l="1"/>
  <c r="F25" i="8"/>
  <c r="F24" i="8"/>
  <c r="E4" i="8" s="1"/>
  <c r="B34" i="14"/>
  <c r="C32" i="14" s="1"/>
  <c r="F13" i="14" l="1"/>
  <c r="F16" i="14"/>
  <c r="F14" i="14"/>
  <c r="F15" i="14"/>
  <c r="C31" i="14"/>
  <c r="C24" i="14"/>
  <c r="C40" i="37" l="1"/>
  <c r="C28" i="37" s="1"/>
  <c r="E14" i="14"/>
  <c r="G14" i="14" s="1"/>
  <c r="E15" i="14"/>
  <c r="E13" i="14"/>
  <c r="E16" i="14"/>
  <c r="G16" i="14" s="1"/>
  <c r="G15" i="14"/>
  <c r="F18" i="14"/>
  <c r="D12" i="8" s="1"/>
  <c r="C32" i="37"/>
  <c r="D40" i="37"/>
  <c r="C30" i="37"/>
  <c r="C34" i="37"/>
  <c r="C26" i="37"/>
  <c r="C6" i="37" s="1"/>
  <c r="D6" i="37" s="1"/>
  <c r="C25" i="37"/>
  <c r="C36" i="37"/>
  <c r="C27" i="37"/>
  <c r="C33" i="37"/>
  <c r="C29" i="37"/>
  <c r="J13" i="17"/>
  <c r="H11" i="17"/>
  <c r="M16" i="17"/>
  <c r="E8" i="17"/>
  <c r="L15" i="17"/>
  <c r="I12" i="17"/>
  <c r="D7" i="17"/>
  <c r="N17" i="17"/>
  <c r="K14" i="17"/>
  <c r="G10" i="17"/>
  <c r="F9" i="17"/>
  <c r="C6" i="17"/>
  <c r="C19" i="17" s="1"/>
  <c r="C22" i="17" s="1"/>
  <c r="C34" i="14"/>
  <c r="C23" i="14"/>
  <c r="J11" i="17"/>
  <c r="M11" i="17"/>
  <c r="K11" i="17"/>
  <c r="L11" i="17"/>
  <c r="I11" i="17"/>
  <c r="N11" i="17"/>
  <c r="F8" i="17"/>
  <c r="G8" i="17"/>
  <c r="I8" i="17"/>
  <c r="L8" i="17"/>
  <c r="K8" i="17"/>
  <c r="H8" i="17"/>
  <c r="M8" i="17"/>
  <c r="J8" i="17"/>
  <c r="N8" i="17"/>
  <c r="J9" i="17"/>
  <c r="K9" i="17"/>
  <c r="L9" i="17"/>
  <c r="I9" i="17"/>
  <c r="M9" i="17"/>
  <c r="G9" i="17"/>
  <c r="H9" i="17"/>
  <c r="N9" i="17"/>
  <c r="N16" i="17"/>
  <c r="J10" i="17"/>
  <c r="M10" i="17"/>
  <c r="L10" i="17"/>
  <c r="I10" i="17"/>
  <c r="H10" i="17"/>
  <c r="K10" i="17"/>
  <c r="N10" i="17"/>
  <c r="F7" i="17"/>
  <c r="J7" i="17"/>
  <c r="M7" i="17"/>
  <c r="L7" i="17"/>
  <c r="H7" i="17"/>
  <c r="E7" i="17"/>
  <c r="K7" i="17"/>
  <c r="I7" i="17"/>
  <c r="G7" i="17"/>
  <c r="N7" i="17"/>
  <c r="M14" i="17"/>
  <c r="L14" i="17"/>
  <c r="N14" i="17"/>
  <c r="L13" i="17"/>
  <c r="M13" i="17"/>
  <c r="K13" i="17"/>
  <c r="N13" i="17"/>
  <c r="M15" i="17"/>
  <c r="N15" i="17"/>
  <c r="L12" i="17"/>
  <c r="J12" i="17"/>
  <c r="K12" i="17"/>
  <c r="M12" i="17"/>
  <c r="N12" i="17"/>
  <c r="F6" i="17"/>
  <c r="I6" i="17"/>
  <c r="D6" i="17"/>
  <c r="E6" i="17"/>
  <c r="E19" i="17" s="1"/>
  <c r="E22" i="17" s="1"/>
  <c r="H6" i="17"/>
  <c r="G6" i="17"/>
  <c r="M6" i="17"/>
  <c r="L6" i="17"/>
  <c r="L19" i="17" s="1"/>
  <c r="L22" i="17" s="1"/>
  <c r="J6" i="17"/>
  <c r="K6" i="17"/>
  <c r="K19" i="17" s="1"/>
  <c r="K22" i="17" s="1"/>
  <c r="N6" i="17"/>
  <c r="D24" i="14"/>
  <c r="D19" i="17" l="1"/>
  <c r="D22" i="17" s="1"/>
  <c r="G19" i="17"/>
  <c r="G22" i="17" s="1"/>
  <c r="M19" i="17"/>
  <c r="M22" i="17" s="1"/>
  <c r="H19" i="17"/>
  <c r="H22" i="17" s="1"/>
  <c r="F19" i="17"/>
  <c r="F22" i="17" s="1"/>
  <c r="J19" i="17"/>
  <c r="J22" i="17" s="1"/>
  <c r="I19" i="17"/>
  <c r="I22" i="17" s="1"/>
  <c r="N19" i="17"/>
  <c r="N22" i="17" s="1"/>
  <c r="C35" i="37"/>
  <c r="C15" i="37" s="1"/>
  <c r="D15" i="37" s="1"/>
  <c r="C31" i="37"/>
  <c r="G13" i="14"/>
  <c r="E18" i="14"/>
  <c r="G12" i="8"/>
  <c r="C13" i="37"/>
  <c r="D13" i="37" s="1"/>
  <c r="C7" i="37"/>
  <c r="D7" i="37" s="1"/>
  <c r="C16" i="37"/>
  <c r="D16" i="37" s="1"/>
  <c r="C5" i="37"/>
  <c r="C9" i="37"/>
  <c r="D9" i="37" s="1"/>
  <c r="C8" i="37"/>
  <c r="D8" i="37" s="1"/>
  <c r="E28" i="37"/>
  <c r="C6" i="3"/>
  <c r="E6" i="3" s="1"/>
  <c r="C11" i="37"/>
  <c r="D11" i="37" s="1"/>
  <c r="C14" i="37"/>
  <c r="D14" i="37" s="1"/>
  <c r="C10" i="37"/>
  <c r="D10" i="37" s="1"/>
  <c r="E40" i="37"/>
  <c r="D34" i="37"/>
  <c r="F14" i="37" s="1"/>
  <c r="D28" i="37"/>
  <c r="F8" i="37" s="1"/>
  <c r="D30" i="37"/>
  <c r="F10" i="37" s="1"/>
  <c r="D33" i="37"/>
  <c r="F13" i="37" s="1"/>
  <c r="D27" i="37"/>
  <c r="F7" i="37" s="1"/>
  <c r="D31" i="37"/>
  <c r="F11" i="37" s="1"/>
  <c r="D35" i="37"/>
  <c r="F15" i="37" s="1"/>
  <c r="D26" i="37"/>
  <c r="D32" i="37"/>
  <c r="F12" i="37" s="1"/>
  <c r="D25" i="37"/>
  <c r="E25" i="37" s="1"/>
  <c r="D29" i="37"/>
  <c r="F9" i="37" s="1"/>
  <c r="D36" i="37"/>
  <c r="F16" i="37" s="1"/>
  <c r="C12" i="37"/>
  <c r="D12" i="37" s="1"/>
  <c r="D23" i="14"/>
  <c r="O13" i="17"/>
  <c r="N17" i="23"/>
  <c r="O17" i="23" s="1"/>
  <c r="F9" i="23"/>
  <c r="L15" i="23"/>
  <c r="M16" i="23"/>
  <c r="I12" i="23"/>
  <c r="E8" i="23"/>
  <c r="K14" i="23"/>
  <c r="H11" i="23"/>
  <c r="C6" i="23"/>
  <c r="C19" i="23" s="1"/>
  <c r="C22" i="23" s="1"/>
  <c r="D7" i="23"/>
  <c r="G10" i="23"/>
  <c r="J13" i="23"/>
  <c r="O9" i="17"/>
  <c r="O17" i="17"/>
  <c r="O11" i="17"/>
  <c r="O10" i="17"/>
  <c r="O15" i="17"/>
  <c r="O7" i="17"/>
  <c r="O8" i="17"/>
  <c r="O6" i="17"/>
  <c r="O14" i="17"/>
  <c r="O12" i="17"/>
  <c r="O16" i="17"/>
  <c r="N16" i="23"/>
  <c r="I9" i="23"/>
  <c r="G9" i="23"/>
  <c r="N9" i="23"/>
  <c r="L9" i="23"/>
  <c r="J9" i="23"/>
  <c r="K9" i="23"/>
  <c r="M9" i="23"/>
  <c r="H9" i="23"/>
  <c r="L7" i="23"/>
  <c r="F7" i="23"/>
  <c r="E7" i="23"/>
  <c r="I7" i="23"/>
  <c r="H7" i="23"/>
  <c r="K7" i="23"/>
  <c r="G7" i="23"/>
  <c r="J7" i="23"/>
  <c r="N7" i="23"/>
  <c r="M7" i="23"/>
  <c r="M13" i="23"/>
  <c r="N13" i="23"/>
  <c r="K13" i="23"/>
  <c r="L13" i="23"/>
  <c r="I11" i="23"/>
  <c r="L11" i="23"/>
  <c r="J11" i="23"/>
  <c r="M11" i="23"/>
  <c r="K11" i="23"/>
  <c r="N11" i="23"/>
  <c r="K6" i="23"/>
  <c r="J6" i="23"/>
  <c r="I6" i="23"/>
  <c r="M6" i="23"/>
  <c r="D6" i="23"/>
  <c r="H6" i="23"/>
  <c r="N6" i="23"/>
  <c r="F6" i="23"/>
  <c r="L6" i="23"/>
  <c r="E6" i="23"/>
  <c r="G6" i="23"/>
  <c r="L8" i="23"/>
  <c r="M8" i="23"/>
  <c r="K8" i="23"/>
  <c r="H8" i="23"/>
  <c r="J8" i="23"/>
  <c r="I8" i="23"/>
  <c r="F8" i="23"/>
  <c r="G8" i="23"/>
  <c r="N8" i="23"/>
  <c r="N15" i="23"/>
  <c r="M15" i="23"/>
  <c r="M12" i="23"/>
  <c r="K12" i="23"/>
  <c r="N12" i="23"/>
  <c r="J12" i="23"/>
  <c r="L12" i="23"/>
  <c r="N10" i="23"/>
  <c r="L10" i="23"/>
  <c r="J10" i="23"/>
  <c r="I10" i="23"/>
  <c r="H10" i="23"/>
  <c r="M10" i="23"/>
  <c r="K10" i="23"/>
  <c r="M14" i="23"/>
  <c r="L14" i="23"/>
  <c r="N14" i="23"/>
  <c r="O22" i="17" l="1"/>
  <c r="O19" i="17"/>
  <c r="E19" i="23"/>
  <c r="E22" i="23" s="1"/>
  <c r="G19" i="23"/>
  <c r="G22" i="23" s="1"/>
  <c r="F19" i="23"/>
  <c r="F22" i="23" s="1"/>
  <c r="D19" i="23"/>
  <c r="D22" i="23" s="1"/>
  <c r="H19" i="23"/>
  <c r="H22" i="23" s="1"/>
  <c r="N19" i="23"/>
  <c r="N22" i="23" s="1"/>
  <c r="I19" i="23"/>
  <c r="I22" i="23" s="1"/>
  <c r="O14" i="23"/>
  <c r="J19" i="23"/>
  <c r="J22" i="23" s="1"/>
  <c r="K19" i="23"/>
  <c r="K22" i="23" s="1"/>
  <c r="L19" i="23"/>
  <c r="L22" i="23" s="1"/>
  <c r="M19" i="23"/>
  <c r="M22" i="23" s="1"/>
  <c r="O13" i="23"/>
  <c r="C38" i="37"/>
  <c r="E29" i="37"/>
  <c r="E36" i="37"/>
  <c r="E32" i="37"/>
  <c r="C12" i="8"/>
  <c r="G18" i="14"/>
  <c r="O7" i="23"/>
  <c r="O10" i="23"/>
  <c r="O11" i="23"/>
  <c r="O8" i="23"/>
  <c r="O12" i="23"/>
  <c r="O16" i="23"/>
  <c r="O15" i="23"/>
  <c r="O9" i="23"/>
  <c r="F7" i="15"/>
  <c r="E16" i="15"/>
  <c r="C8" i="3"/>
  <c r="E8" i="3" s="1"/>
  <c r="C9" i="3"/>
  <c r="E9" i="3" s="1"/>
  <c r="C18" i="37"/>
  <c r="D5" i="37"/>
  <c r="C16" i="3"/>
  <c r="E16" i="3" s="1"/>
  <c r="E30" i="37"/>
  <c r="C10" i="3"/>
  <c r="E10" i="3" s="1"/>
  <c r="E27" i="37"/>
  <c r="C12" i="3"/>
  <c r="E12" i="3" s="1"/>
  <c r="E34" i="37"/>
  <c r="C7" i="3"/>
  <c r="E7" i="3" s="1"/>
  <c r="C14" i="3"/>
  <c r="E14" i="3" s="1"/>
  <c r="E33" i="37"/>
  <c r="E31" i="37"/>
  <c r="C13" i="3"/>
  <c r="E13" i="3" s="1"/>
  <c r="E26" i="37"/>
  <c r="F6" i="37"/>
  <c r="F5" i="37"/>
  <c r="D38" i="37"/>
  <c r="C11" i="3"/>
  <c r="E11" i="3" s="1"/>
  <c r="E35" i="37"/>
  <c r="C15" i="3"/>
  <c r="E15" i="3" s="1"/>
  <c r="O6" i="23"/>
  <c r="E11" i="15"/>
  <c r="E7" i="15"/>
  <c r="D26" i="14"/>
  <c r="B12" i="8"/>
  <c r="O22" i="23" l="1"/>
  <c r="O19" i="23"/>
  <c r="E38" i="37"/>
  <c r="F11" i="15"/>
  <c r="G11" i="15" s="1"/>
  <c r="F16" i="15"/>
  <c r="F18" i="37"/>
  <c r="C5" i="3"/>
  <c r="E5" i="3" s="1"/>
  <c r="E18" i="3" s="1"/>
  <c r="D18" i="37"/>
  <c r="F20" i="8"/>
  <c r="D4" i="8" s="1"/>
  <c r="F12" i="8"/>
  <c r="G16" i="15" l="1"/>
  <c r="D17" i="8" s="1"/>
  <c r="G17" i="8" s="1"/>
  <c r="G20" i="8"/>
  <c r="D5" i="8" s="1"/>
  <c r="F12" i="15" l="1"/>
  <c r="C18" i="3"/>
  <c r="E12" i="15" l="1"/>
  <c r="A26" i="3"/>
  <c r="G16" i="8" l="1"/>
  <c r="C5" i="8" s="1"/>
  <c r="A27" i="3"/>
  <c r="A28" i="3" l="1"/>
  <c r="A29" i="3" l="1"/>
  <c r="A6" i="3"/>
  <c r="A30" i="3" l="1"/>
  <c r="A7" i="3"/>
  <c r="A31" i="3" l="1"/>
  <c r="A8" i="3"/>
  <c r="A9" i="3" l="1"/>
  <c r="A32" i="3"/>
  <c r="A33" i="3" l="1"/>
  <c r="A10" i="3"/>
  <c r="A11" i="3" l="1"/>
  <c r="A34" i="3"/>
  <c r="A35" i="3" l="1"/>
  <c r="A12" i="3"/>
  <c r="A13" i="3" l="1"/>
  <c r="A36" i="3"/>
  <c r="A14" i="3" l="1"/>
  <c r="A15" i="3" l="1"/>
  <c r="A16" i="3" l="1"/>
  <c r="D18" i="3" l="1"/>
  <c r="D40" i="3" s="1"/>
  <c r="G5" i="3" l="1"/>
  <c r="H5" i="3" l="1"/>
  <c r="B6" i="3" s="1"/>
  <c r="G6" i="3" l="1"/>
  <c r="H6" i="3" s="1"/>
  <c r="B7" i="3" s="1"/>
  <c r="G7" i="3" l="1"/>
  <c r="H7" i="3" s="1"/>
  <c r="B8" i="3" s="1"/>
  <c r="G8" i="3" l="1"/>
  <c r="H8" i="3" s="1"/>
  <c r="B9" i="3" s="1"/>
  <c r="G9" i="3" l="1"/>
  <c r="H9" i="3" s="1"/>
  <c r="B10" i="3" s="1"/>
  <c r="G10" i="3" l="1"/>
  <c r="H10" i="3" s="1"/>
  <c r="B11" i="3" l="1"/>
  <c r="G11" i="3" l="1"/>
  <c r="H11" i="3" l="1"/>
  <c r="B12" i="3" s="1"/>
  <c r="G12" i="3" l="1"/>
  <c r="H12" i="3" s="1"/>
  <c r="B13" i="3" s="1"/>
  <c r="G13" i="3" l="1"/>
  <c r="H13" i="3" s="1"/>
  <c r="B14" i="3" l="1"/>
  <c r="G14" i="3" l="1"/>
  <c r="H14" i="3" s="1"/>
  <c r="B15" i="3" l="1"/>
  <c r="G15" i="3" l="1"/>
  <c r="H15" i="3" l="1"/>
  <c r="B16" i="3" s="1"/>
  <c r="G16" i="3" l="1"/>
  <c r="G18" i="3" s="1"/>
  <c r="H16" i="3" l="1"/>
  <c r="H18" i="3" s="1"/>
  <c r="C13" i="8" l="1"/>
  <c r="F13" i="8" l="1"/>
  <c r="B4" i="8" s="1"/>
  <c r="C6" i="16" l="1"/>
  <c r="C19" i="16" s="1"/>
  <c r="C22" i="16" s="1"/>
  <c r="H6" i="16"/>
  <c r="I6" i="16"/>
  <c r="E6" i="16"/>
  <c r="F6" i="16"/>
  <c r="G6" i="16"/>
  <c r="D6" i="16"/>
  <c r="K6" i="16"/>
  <c r="L6" i="16"/>
  <c r="J6" i="16"/>
  <c r="M6" i="16"/>
  <c r="N6" i="16"/>
  <c r="O6" i="16" l="1"/>
  <c r="D7" i="16"/>
  <c r="D19" i="16" s="1"/>
  <c r="D22" i="16" s="1"/>
  <c r="I7" i="16"/>
  <c r="H7" i="16"/>
  <c r="E7" i="16"/>
  <c r="F7" i="16"/>
  <c r="G7" i="16"/>
  <c r="K7" i="16"/>
  <c r="J7" i="16"/>
  <c r="M7" i="16"/>
  <c r="N7" i="16"/>
  <c r="L7" i="16"/>
  <c r="E8" i="16" l="1"/>
  <c r="E19" i="16" s="1"/>
  <c r="E22" i="16" s="1"/>
  <c r="H8" i="16"/>
  <c r="I8" i="16"/>
  <c r="F8" i="16"/>
  <c r="G8" i="16"/>
  <c r="M8" i="16"/>
  <c r="L8" i="16"/>
  <c r="K8" i="16"/>
  <c r="J8" i="16"/>
  <c r="N8" i="16"/>
  <c r="O7" i="16"/>
  <c r="F9" i="16" l="1"/>
  <c r="F19" i="16" s="1"/>
  <c r="F22" i="16" s="1"/>
  <c r="I9" i="16"/>
  <c r="H9" i="16"/>
  <c r="G9" i="16"/>
  <c r="M9" i="16"/>
  <c r="N9" i="16"/>
  <c r="K9" i="16"/>
  <c r="L9" i="16"/>
  <c r="J9" i="16"/>
  <c r="O8" i="16"/>
  <c r="O9" i="16" l="1"/>
  <c r="G10" i="16"/>
  <c r="G19" i="16" s="1"/>
  <c r="G22" i="16" s="1"/>
  <c r="H10" i="16"/>
  <c r="I10" i="16"/>
  <c r="N10" i="16"/>
  <c r="K10" i="16"/>
  <c r="J10" i="16"/>
  <c r="L10" i="16"/>
  <c r="M10" i="16"/>
  <c r="O10" i="16" l="1"/>
  <c r="H11" i="16"/>
  <c r="H19" i="16" s="1"/>
  <c r="H22" i="16" s="1"/>
  <c r="I11" i="16"/>
  <c r="K11" i="16"/>
  <c r="L11" i="16"/>
  <c r="N11" i="16"/>
  <c r="M11" i="16"/>
  <c r="J11" i="16"/>
  <c r="I12" i="16" l="1"/>
  <c r="I19" i="16" s="1"/>
  <c r="I22" i="16" s="1"/>
  <c r="N12" i="16"/>
  <c r="M12" i="16"/>
  <c r="L12" i="16"/>
  <c r="J12" i="16"/>
  <c r="K12" i="16"/>
  <c r="O11" i="16"/>
  <c r="J13" i="16" l="1"/>
  <c r="J19" i="16" s="1"/>
  <c r="J22" i="16" s="1"/>
  <c r="N13" i="16"/>
  <c r="L13" i="16"/>
  <c r="K13" i="16"/>
  <c r="M13" i="16"/>
  <c r="O12" i="16"/>
  <c r="O13" i="16" l="1"/>
  <c r="K14" i="16"/>
  <c r="K19" i="16" s="1"/>
  <c r="K22" i="16" s="1"/>
  <c r="N14" i="16"/>
  <c r="L14" i="16"/>
  <c r="M14" i="16"/>
  <c r="O14" i="16" l="1"/>
  <c r="L15" i="16"/>
  <c r="L19" i="16" s="1"/>
  <c r="L22" i="16" s="1"/>
  <c r="N15" i="16"/>
  <c r="M15" i="16"/>
  <c r="O15" i="16" l="1"/>
  <c r="M16" i="16"/>
  <c r="M19" i="16" s="1"/>
  <c r="M22" i="16" s="1"/>
  <c r="N16" i="16"/>
  <c r="B19" i="16"/>
  <c r="E19" i="38"/>
  <c r="E17" i="15"/>
  <c r="E19" i="15" s="1"/>
  <c r="F17" i="15"/>
  <c r="F19" i="15" s="1"/>
  <c r="F16" i="8"/>
  <c r="L19" i="38" l="1"/>
  <c r="M19" i="38" s="1"/>
  <c r="N17" i="16"/>
  <c r="N19" i="16" s="1"/>
  <c r="N22" i="16" s="1"/>
  <c r="O22" i="16" s="1"/>
  <c r="D5" i="15"/>
  <c r="G5" i="15" s="1"/>
  <c r="O16" i="16"/>
  <c r="B16" i="8"/>
  <c r="G7" i="15" l="1"/>
  <c r="D7" i="15"/>
  <c r="O17" i="16"/>
  <c r="D15" i="15"/>
  <c r="G15" i="15" s="1"/>
  <c r="G17" i="15" s="1"/>
  <c r="O19" i="16" l="1"/>
  <c r="D10" i="15" s="1"/>
  <c r="D17" i="15"/>
  <c r="G10" i="15" l="1"/>
  <c r="G12" i="15" s="1"/>
  <c r="D12" i="15"/>
  <c r="D19" i="15"/>
  <c r="C17" i="8"/>
  <c r="B17" i="8" l="1"/>
  <c r="F17" i="8"/>
  <c r="C27" i="8"/>
  <c r="F27" i="8" l="1"/>
  <c r="C36" i="8" s="1"/>
  <c r="D36" i="8" s="1"/>
  <c r="C4" i="8"/>
  <c r="F4" i="8" s="1"/>
  <c r="G12" i="37"/>
  <c r="C32" i="3" l="1"/>
  <c r="H12" i="37"/>
  <c r="I12" i="37" s="1"/>
  <c r="G6" i="37"/>
  <c r="G15" i="37"/>
  <c r="G11" i="37"/>
  <c r="G7" i="37"/>
  <c r="G14" i="37"/>
  <c r="G10" i="37"/>
  <c r="G16" i="37"/>
  <c r="G8" i="37"/>
  <c r="G13" i="37"/>
  <c r="G9" i="37"/>
  <c r="H9" i="37" l="1"/>
  <c r="I9" i="37" s="1"/>
  <c r="C29" i="3"/>
  <c r="H14" i="37"/>
  <c r="I14" i="37" s="1"/>
  <c r="C34" i="3"/>
  <c r="C33" i="3"/>
  <c r="H13" i="37"/>
  <c r="I13" i="37" s="1"/>
  <c r="H8" i="37"/>
  <c r="I8" i="37" s="1"/>
  <c r="C28" i="3"/>
  <c r="C36" i="3"/>
  <c r="H16" i="37"/>
  <c r="I18" i="37" s="1"/>
  <c r="H10" i="37"/>
  <c r="I10" i="37" s="1"/>
  <c r="C30" i="3"/>
  <c r="C27" i="3"/>
  <c r="H7" i="37"/>
  <c r="I7" i="37" s="1"/>
  <c r="E18" i="37"/>
  <c r="G5" i="37"/>
  <c r="H11" i="37"/>
  <c r="I11" i="37" s="1"/>
  <c r="C31" i="3"/>
  <c r="C35" i="3"/>
  <c r="H15" i="37"/>
  <c r="I15" i="37" s="1"/>
  <c r="C26" i="3"/>
  <c r="H6" i="37"/>
  <c r="I6" i="37" s="1"/>
  <c r="G18" i="37" l="1"/>
  <c r="H5" i="37"/>
  <c r="C25" i="3"/>
  <c r="C38" i="3" l="1"/>
  <c r="C40" i="3" s="1"/>
  <c r="I5" i="37"/>
  <c r="H18" i="37"/>
  <c r="E38" i="3" l="1"/>
  <c r="E40" i="3" s="1"/>
  <c r="G25" i="3"/>
  <c r="H25" i="3" l="1"/>
  <c r="B26" i="3" s="1"/>
  <c r="G26" i="3" l="1"/>
  <c r="H26" i="3" s="1"/>
  <c r="B27" i="3" s="1"/>
  <c r="G27" i="3" l="1"/>
  <c r="H27" i="3" s="1"/>
  <c r="B28" i="3" s="1"/>
  <c r="G28" i="3" l="1"/>
  <c r="H28" i="3" l="1"/>
  <c r="B29" i="3" s="1"/>
  <c r="G29" i="3" l="1"/>
  <c r="H29" i="3"/>
  <c r="B30" i="3" s="1"/>
  <c r="G30" i="3" l="1"/>
  <c r="H30" i="3"/>
  <c r="B31" i="3" s="1"/>
  <c r="G31" i="3" l="1"/>
  <c r="H31" i="3" s="1"/>
  <c r="B32" i="3" s="1"/>
  <c r="G32" i="3" l="1"/>
  <c r="H32" i="3" s="1"/>
  <c r="B33" i="3" s="1"/>
  <c r="G33" i="3" l="1"/>
  <c r="H33" i="3" s="1"/>
  <c r="B34" i="3" s="1"/>
  <c r="G34" i="3" l="1"/>
  <c r="H34" i="3" s="1"/>
  <c r="B35" i="3" s="1"/>
  <c r="G35" i="3" l="1"/>
  <c r="H35" i="3" s="1"/>
  <c r="B36" i="3" s="1"/>
  <c r="G36" i="3" l="1"/>
  <c r="G38" i="3" s="1"/>
  <c r="G40" i="3" s="1"/>
  <c r="H36" i="3"/>
  <c r="H38" i="3" s="1"/>
  <c r="H40" i="3" l="1"/>
  <c r="D13" i="8"/>
  <c r="B13" i="8" l="1"/>
  <c r="B27" i="8" s="1"/>
  <c r="D27" i="8"/>
  <c r="G13" i="8"/>
  <c r="G27" i="8" l="1"/>
  <c r="C37" i="8" s="1"/>
  <c r="D37" i="8" s="1"/>
  <c r="B5" i="8"/>
  <c r="F5" i="8" s="1"/>
  <c r="C38" i="8" l="1"/>
  <c r="D38" i="8" s="1"/>
</calcChain>
</file>

<file path=xl/sharedStrings.xml><?xml version="1.0" encoding="utf-8"?>
<sst xmlns="http://schemas.openxmlformats.org/spreadsheetml/2006/main" count="813" uniqueCount="283">
  <si>
    <t>May 2023 MEEIA Filing</t>
  </si>
  <si>
    <t>NPC/PE</t>
  </si>
  <si>
    <t>NTD/PE</t>
  </si>
  <si>
    <t>NEO/PE</t>
  </si>
  <si>
    <t>NOA/PE</t>
  </si>
  <si>
    <t>Total DSIM</t>
  </si>
  <si>
    <t>DSIM Components</t>
  </si>
  <si>
    <t>($/kWh)</t>
  </si>
  <si>
    <t>Residential Service</t>
  </si>
  <si>
    <t>Non-Residential Service</t>
  </si>
  <si>
    <t>Costs</t>
  </si>
  <si>
    <t>Charges</t>
  </si>
  <si>
    <t>Breakdown of DSIM Components</t>
  </si>
  <si>
    <t>Total</t>
  </si>
  <si>
    <t>Residential</t>
  </si>
  <si>
    <t>Non-Residential</t>
  </si>
  <si>
    <t>1. Cost Recovery</t>
  </si>
  <si>
    <t>2023 Projected Program Cost (PPC)</t>
  </si>
  <si>
    <t>2022 Program Cost Reconciliation (PCR)</t>
  </si>
  <si>
    <t>2. Throughput Disincentive</t>
  </si>
  <si>
    <t>2023 Projected Throughput Disincentive (PTD)</t>
  </si>
  <si>
    <t>2022 Throughput Disincentive Reconciliation (TDR)</t>
  </si>
  <si>
    <t>3. Earning Opportunity</t>
  </si>
  <si>
    <t>EO Amortization</t>
  </si>
  <si>
    <t>EO Reconciliation</t>
  </si>
  <si>
    <t>4. Commission Ordered Adj.</t>
  </si>
  <si>
    <t>Commission Adjustments</t>
  </si>
  <si>
    <t>Commission Adj. Reconciliation</t>
  </si>
  <si>
    <t>DSIM Charge ($)</t>
  </si>
  <si>
    <t>Projected 12 Month Period Sales (kWh)</t>
  </si>
  <si>
    <t>- Reflects Opt-Out Sales</t>
  </si>
  <si>
    <t>Bill Impact Analysis</t>
  </si>
  <si>
    <t>Monthly</t>
  </si>
  <si>
    <t xml:space="preserve">DSIM </t>
  </si>
  <si>
    <t>Over Current Authorized Rates</t>
  </si>
  <si>
    <t>Use (kWh)</t>
  </si>
  <si>
    <t>Charge</t>
  </si>
  <si>
    <t>Amount ($)</t>
  </si>
  <si>
    <t>RG</t>
  </si>
  <si>
    <t>Small C&amp;I (formerly CB)</t>
  </si>
  <si>
    <t>Large C&amp;I (formerly GP)</t>
  </si>
  <si>
    <t>Program</t>
  </si>
  <si>
    <t>Portfolio</t>
  </si>
  <si>
    <t>2023 Costs and Savings</t>
  </si>
  <si>
    <t>Program Costs</t>
  </si>
  <si>
    <t>Sector</t>
  </si>
  <si>
    <t>Incentive</t>
  </si>
  <si>
    <t>Administration</t>
  </si>
  <si>
    <t>Marketing</t>
  </si>
  <si>
    <t>Other</t>
  </si>
  <si>
    <t>Total Budget</t>
  </si>
  <si>
    <t>Efficient Products</t>
  </si>
  <si>
    <t>Multifamily</t>
  </si>
  <si>
    <t>HVAC Rebate</t>
  </si>
  <si>
    <t>Whole Home Energy</t>
  </si>
  <si>
    <t>Total Business</t>
  </si>
  <si>
    <t>SBDI</t>
  </si>
  <si>
    <t>Business</t>
  </si>
  <si>
    <t>C&amp;I Program</t>
  </si>
  <si>
    <t>Total Residential</t>
  </si>
  <si>
    <t>Portfolio Costs</t>
  </si>
  <si>
    <t>Portfolio Administration</t>
  </si>
  <si>
    <t>Portfolio Level</t>
  </si>
  <si>
    <t>Portfolio Marketing</t>
  </si>
  <si>
    <t>Portfolio EM&amp;V</t>
  </si>
  <si>
    <t>Portfolio R&amp;D</t>
  </si>
  <si>
    <t>Portfolio Level Subtotal</t>
  </si>
  <si>
    <t>Total Portfolio</t>
  </si>
  <si>
    <t>Program kW Goals</t>
  </si>
  <si>
    <t>Program kWh Goals</t>
  </si>
  <si>
    <t>Program Incentive Budgets</t>
  </si>
  <si>
    <t>By Class</t>
  </si>
  <si>
    <t>Direct Costs</t>
  </si>
  <si>
    <t>Admin Costs</t>
  </si>
  <si>
    <t>C&amp;I</t>
  </si>
  <si>
    <t>Total C&amp;I</t>
  </si>
  <si>
    <t>Residential HVAC</t>
  </si>
  <si>
    <t>IEMF</t>
  </si>
  <si>
    <t>12-Month Projected kWh Sales</t>
  </si>
  <si>
    <t>kWh Allocator %</t>
  </si>
  <si>
    <t>May 2023 DSIM Filing</t>
  </si>
  <si>
    <t>EE Reg. Asset</t>
  </si>
  <si>
    <t>EE Program Costs</t>
  </si>
  <si>
    <t xml:space="preserve">Variance Over / </t>
  </si>
  <si>
    <t>Carrying</t>
  </si>
  <si>
    <t>2022 Deferral Balance Account</t>
  </si>
  <si>
    <t>Starting Balance</t>
  </si>
  <si>
    <t>Actual</t>
  </si>
  <si>
    <t>Recovery</t>
  </si>
  <si>
    <t>(Under)</t>
  </si>
  <si>
    <t>Costs Rate</t>
  </si>
  <si>
    <t>Ending Balance</t>
  </si>
  <si>
    <t>Residential Total</t>
  </si>
  <si>
    <t>Non-Residential Total</t>
  </si>
  <si>
    <t>Grand Total</t>
  </si>
  <si>
    <t>Small C&amp;I</t>
  </si>
  <si>
    <t>Large C&amp;I</t>
  </si>
  <si>
    <t>2022 Throughput Disincentive</t>
  </si>
  <si>
    <t>Lighting</t>
  </si>
  <si>
    <t>HVAC</t>
  </si>
  <si>
    <t>2022 Installed Savings (kWh)</t>
  </si>
  <si>
    <t>2022 Realized Savings (kWh)</t>
  </si>
  <si>
    <t>2023 Throughput Disincentive</t>
  </si>
  <si>
    <t>2023 Installed Savings (kWh)</t>
  </si>
  <si>
    <t>2023 Realized Savings (kWh)</t>
  </si>
  <si>
    <t>2022 TD Calculation</t>
  </si>
  <si>
    <t>Residential Lighting</t>
  </si>
  <si>
    <t>12ME December</t>
  </si>
  <si>
    <t>Installed Savings</t>
  </si>
  <si>
    <t>kWh</t>
  </si>
  <si>
    <t>Total Savings (kWh)</t>
  </si>
  <si>
    <t>Net-to-Gross Factor (%)</t>
  </si>
  <si>
    <t>Rate ($ per kWh)</t>
  </si>
  <si>
    <t>Total Savings ($)</t>
  </si>
  <si>
    <t>Portfolio Breakdown</t>
  </si>
  <si>
    <t>Lighting Programs</t>
  </si>
  <si>
    <t>Heating-based Programs</t>
  </si>
  <si>
    <t>Cooling-based Programs</t>
  </si>
  <si>
    <t>Heating</t>
  </si>
  <si>
    <t>Cooling</t>
  </si>
  <si>
    <t>Rates</t>
  </si>
  <si>
    <t>Jan - May</t>
  </si>
  <si>
    <t>Jun - October</t>
  </si>
  <si>
    <t>November - December</t>
  </si>
  <si>
    <t>Residential Rates (Tail Block)</t>
  </si>
  <si>
    <t>Jan-May</t>
  </si>
  <si>
    <t>Jun-Oct</t>
  </si>
  <si>
    <t>Nov-Dec</t>
  </si>
  <si>
    <t>2nd Step</t>
  </si>
  <si>
    <t>Fuel</t>
  </si>
  <si>
    <t>Net Rate</t>
  </si>
  <si>
    <t>Pct</t>
  </si>
  <si>
    <t>Off-Peak Credit</t>
  </si>
  <si>
    <t>Summer</t>
  </si>
  <si>
    <t>Winter</t>
  </si>
  <si>
    <t>Prorated (For Jun. &amp; Oct.)</t>
  </si>
  <si>
    <t>Prorate using</t>
  </si>
  <si>
    <t>Summer new rate &amp;</t>
  </si>
  <si>
    <t>Winter old rate</t>
  </si>
  <si>
    <t>Small C&amp;I HVAC</t>
  </si>
  <si>
    <t>Total Savings (MWh)</t>
  </si>
  <si>
    <t>Commercial Rates (CB) (Tail Block)</t>
  </si>
  <si>
    <t>Large C&amp;I Lighting</t>
  </si>
  <si>
    <t>General Power Rates (GP) (Tail Block)</t>
  </si>
  <si>
    <t>2023 TD Calculation</t>
  </si>
  <si>
    <t>Earning Opportunity</t>
  </si>
  <si>
    <t>Incentive Rate Calculation ($/MWh)</t>
  </si>
  <si>
    <t>Incentive Amount</t>
  </si>
  <si>
    <t>Incentive %</t>
  </si>
  <si>
    <t>Total Incentive</t>
  </si>
  <si>
    <t>Incentive Amount by Class</t>
  </si>
  <si>
    <t>Forecast Sales by Class (kWh)</t>
  </si>
  <si>
    <t>%</t>
  </si>
  <si>
    <t>2022</t>
  </si>
  <si>
    <t>2022 Total</t>
  </si>
  <si>
    <t>MEEIA Costs</t>
  </si>
  <si>
    <t>Allocation</t>
  </si>
  <si>
    <t xml:space="preserve">2022 Program Spend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</si>
  <si>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</si>
  <si>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</si>
  <si>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</si>
  <si>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</si>
  <si>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</si>
  <si>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</si>
  <si>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</si>
  <si>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</si>
  <si>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</si>
  <si>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</si>
  <si>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</si>
  <si>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</si>
  <si>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Total </t>
  </si>
  <si>
    <t>Low-Income Multi-Family</t>
  </si>
  <si>
    <t>Pay As You Save ("PAYS")</t>
  </si>
  <si>
    <t xml:space="preserve">Residential Total </t>
  </si>
  <si>
    <t>Small Business Direct Install ("SBDI")</t>
  </si>
  <si>
    <t>C&amp;I Rebate Program</t>
  </si>
  <si>
    <t xml:space="preserve">Business Total </t>
  </si>
  <si>
    <t xml:space="preserve">Portfolio Total </t>
  </si>
  <si>
    <t>2022 Program Cost</t>
  </si>
  <si>
    <t>0122</t>
  </si>
  <si>
    <t>0222</t>
  </si>
  <si>
    <t>0322</t>
  </si>
  <si>
    <t>0422</t>
  </si>
  <si>
    <t>0522</t>
  </si>
  <si>
    <t>0622</t>
  </si>
  <si>
    <t>0722</t>
  </si>
  <si>
    <t>0822</t>
  </si>
  <si>
    <t>0922</t>
  </si>
  <si>
    <t>1022</t>
  </si>
  <si>
    <t>1122</t>
  </si>
  <si>
    <t>1222</t>
  </si>
  <si>
    <t>St</t>
  </si>
  <si>
    <t>(Multiple Items)</t>
  </si>
  <si>
    <t xml:space="preserve"> EnergyEffInvestCost</t>
  </si>
  <si>
    <t>Date</t>
  </si>
  <si>
    <t>Revenue Class</t>
  </si>
  <si>
    <t>Plan Description</t>
  </si>
  <si>
    <t>(blank)</t>
  </si>
  <si>
    <t>Commercial</t>
  </si>
  <si>
    <t>CB-Commercial</t>
  </si>
  <si>
    <t>GP-General Power</t>
  </si>
  <si>
    <t>LP-Large Power</t>
  </si>
  <si>
    <t>LS-Special Lighting</t>
  </si>
  <si>
    <t>MS-Miscellaneous</t>
  </si>
  <si>
    <t>PL-Private Lighting</t>
  </si>
  <si>
    <t>RG-Residential</t>
  </si>
  <si>
    <t>SH-Small Heating</t>
  </si>
  <si>
    <t>TEB-Total Electric Bldg</t>
  </si>
  <si>
    <t>NS-GS General Service</t>
  </si>
  <si>
    <t>NS-SP Small Primary</t>
  </si>
  <si>
    <t>NS-SP Small Primary TEB</t>
  </si>
  <si>
    <t>NS-LG Large General Serv</t>
  </si>
  <si>
    <t>NS-LG Large General</t>
  </si>
  <si>
    <t>TC-RG Time Choice</t>
  </si>
  <si>
    <t>TC-GS Time Choice</t>
  </si>
  <si>
    <t>TC-SP Time Choice</t>
  </si>
  <si>
    <t>TC-LG Time Choice</t>
  </si>
  <si>
    <t>TC-GS Time Choice Plus</t>
  </si>
  <si>
    <t>NS-GS CEPP</t>
  </si>
  <si>
    <t>TP-GS Time Choice Plus</t>
  </si>
  <si>
    <t>Commercial Total</t>
  </si>
  <si>
    <t>Industrial</t>
  </si>
  <si>
    <t>PFM-Feed Mill/Grain Elev</t>
  </si>
  <si>
    <t>SC-P PRAXAIR Transmission</t>
  </si>
  <si>
    <t>Oil Pipe GP-General Power</t>
  </si>
  <si>
    <t>Oil Pipe LP-Large Power</t>
  </si>
  <si>
    <t>Oil Pipe-NS-SP Small Primary</t>
  </si>
  <si>
    <t>TS-Transmission</t>
  </si>
  <si>
    <t>Oil Pipe NS-LG Large General Serv</t>
  </si>
  <si>
    <t>Industrial Total</t>
  </si>
  <si>
    <t>Interdepartmental</t>
  </si>
  <si>
    <t>Interdepartmental Total</t>
  </si>
  <si>
    <t>Muni Street &amp; Highway Lighting</t>
  </si>
  <si>
    <t>SPL-Municipal St Lighting</t>
  </si>
  <si>
    <t>Muni Street &amp; Highway Lighting Total</t>
  </si>
  <si>
    <t>Other Public Authority</t>
  </si>
  <si>
    <t>Other Public Authority Total</t>
  </si>
  <si>
    <t>NM-Net Metering</t>
  </si>
  <si>
    <t>RGL-Residential Pilot</t>
  </si>
  <si>
    <t>NS-RG Residential</t>
  </si>
  <si>
    <t>TP-RG Time Choice Plus</t>
  </si>
  <si>
    <t>Wholesale Municipalities</t>
  </si>
  <si>
    <t>GFR-Lockwood</t>
  </si>
  <si>
    <t>GFR-Monett</t>
  </si>
  <si>
    <t>GFR-Mt Vernon</t>
  </si>
  <si>
    <t>Wholesale Municipalities Total</t>
  </si>
  <si>
    <t>Efficiency Products</t>
  </si>
  <si>
    <t>2022 kWh Savings</t>
  </si>
  <si>
    <t>Large C&amp;I GH</t>
  </si>
  <si>
    <t>HVAC GH</t>
  </si>
  <si>
    <t>Power Strips</t>
  </si>
  <si>
    <t>Thermostats</t>
  </si>
  <si>
    <t>Bulbs</t>
  </si>
  <si>
    <t>Rate Class</t>
  </si>
  <si>
    <t>Load Shape</t>
  </si>
  <si>
    <t>Month</t>
  </si>
  <si>
    <t>End-Use</t>
  </si>
  <si>
    <t>Load Shapes</t>
  </si>
  <si>
    <t>RES</t>
  </si>
  <si>
    <t>BUS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</si>
  <si>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</si>
  <si>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</si>
  <si>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</si>
  <si>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</si>
  <si>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</si>
  <si>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</si>
  <si>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</si>
  <si>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</si>
  <si>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</si>
  <si>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</si>
  <si>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</si>
  <si>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Source: Ameren Missouri, Stipulation and Agreement, Appendix G (File No. EO-2018-0211)</t>
  </si>
  <si>
    <t xml:space="preserve">2023 Sales Forecast </t>
  </si>
  <si>
    <t>Sales Forecast</t>
  </si>
  <si>
    <t>Less: Opt-Out</t>
  </si>
  <si>
    <t>Net Sales</t>
  </si>
  <si>
    <t>MWH</t>
  </si>
  <si>
    <t>2023 Total Year MO Forecasted in kWh</t>
  </si>
  <si>
    <t xml:space="preserve"> Forecasted kWh</t>
  </si>
  <si>
    <t>Less Opt-Out</t>
  </si>
  <si>
    <t xml:space="preserve">Net </t>
  </si>
  <si>
    <t>Res Opt-out loader</t>
  </si>
  <si>
    <t>Non-Res Opt-out loader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</si>
</sst>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&quot;$&quot;* #,##0.000000_);_(&quot;$&quot;* \(#,##0.000000\);_(&quot;$&quot;* &quot;-&quot;??_);_(@_)"/>
    <numFmt numFmtId="168" formatCode="[$-409]mmmm\-yy;@"/>
    <numFmt numFmtId="169" formatCode="_(&quot;$&quot;* #,##0.00000_);_(&quot;$&quot;* \(#,##0.00000\);_(&quot;$&quot;* &quot;-&quot;??_);_(@_)"/>
    <numFmt numFmtId="170" formatCode="0.0000%"/>
    <numFmt numFmtId="171" formatCode="_(* #,##0.00000_);_(* \(#,##0.00000\);_(* &quot;-&quot;??_);_(@_)"/>
    <numFmt numFmtId="172" formatCode="_(&quot;$&quot;* #,##0.00000_);_(&quot;$&quot;* \(#,##0.00000\);_(&quot;$&quot;* &quot;-&quot;?????_);_(@_)"/>
    <numFmt numFmtId="173" formatCode="&quot;$&quot;#,##0"/>
    <numFmt numFmtId="174" formatCode="0.000%"/>
  </numFmts>
  <fonts count="40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rgb="FF0033CC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i/>
      <sz val="10"/>
      <color theme="1"/>
      <name val="Calibri"/>
      <family val="2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3333FF"/>
      <name val="Calibri"/>
      <family val="2"/>
      <scheme val="minor"/>
    </font>
    <font>
      <b/>
      <sz val="10"/>
      <color rgb="FF3333FF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</font>
    <font>
      <sz val="10"/>
      <color theme="0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u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33CC"/>
      <name val="Calibri"/>
      <family val="2"/>
    </font>
    <font>
      <sz val="11"/>
      <color rgb="FF0033CC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3333FF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33CC"/>
      <name val="Calibri"/>
      <family val="2"/>
      <scheme val="minor"/>
    </font>
    <font>
      <b/>
      <u/>
      <sz val="10"/>
      <color theme="0"/>
      <name val="Calibri"/>
      <family val="2"/>
    </font>
    <font>
      <u/>
      <sz val="10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1A1D5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5" fillId="0" borderId="0"/>
    <xf numFmtId="0" fontId="35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70">
    <xf numFmtId="0" fontId="0" fillId="0" borderId="0" xfId="0"/>
    <xf numFmtId="0" fontId="7" fillId="2" borderId="9" xfId="0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164" fontId="0" fillId="0" borderId="0" xfId="2" applyNumberFormat="1" applyFont="1"/>
    <xf numFmtId="9" fontId="9" fillId="0" borderId="0" xfId="0" applyNumberFormat="1" applyFont="1"/>
    <xf numFmtId="165" fontId="0" fillId="0" borderId="0" xfId="1" applyNumberFormat="1" applyFont="1"/>
    <xf numFmtId="164" fontId="8" fillId="0" borderId="11" xfId="2" applyNumberFormat="1" applyFont="1" applyBorder="1"/>
    <xf numFmtId="0" fontId="0" fillId="0" borderId="0" xfId="0" applyAlignment="1">
      <alignment horizontal="center"/>
    </xf>
    <xf numFmtId="10" fontId="0" fillId="0" borderId="0" xfId="3" applyNumberFormat="1" applyFont="1"/>
    <xf numFmtId="0" fontId="8" fillId="0" borderId="0" xfId="0" applyFont="1" applyAlignment="1">
      <alignment horizontal="left"/>
    </xf>
    <xf numFmtId="0" fontId="7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0" borderId="8" xfId="0" applyFont="1" applyBorder="1"/>
    <xf numFmtId="0" fontId="7" fillId="2" borderId="14" xfId="0" applyFont="1" applyFill="1" applyBorder="1" applyAlignment="1">
      <alignment horizontal="left"/>
    </xf>
    <xf numFmtId="168" fontId="0" fillId="0" borderId="0" xfId="0" applyNumberFormat="1" applyAlignment="1">
      <alignment horizontal="left" indent="1"/>
    </xf>
    <xf numFmtId="43" fontId="0" fillId="0" borderId="0" xfId="1" applyFont="1"/>
    <xf numFmtId="165" fontId="13" fillId="0" borderId="0" xfId="1" applyNumberFormat="1" applyFont="1"/>
    <xf numFmtId="165" fontId="11" fillId="0" borderId="0" xfId="1" applyNumberFormat="1" applyFont="1" applyAlignment="1">
      <alignment horizontal="right"/>
    </xf>
    <xf numFmtId="0" fontId="12" fillId="4" borderId="2" xfId="5" applyFont="1" applyFill="1" applyBorder="1" applyAlignment="1">
      <alignment horizontal="right"/>
    </xf>
    <xf numFmtId="0" fontId="12" fillId="4" borderId="9" xfId="5" applyFont="1" applyFill="1" applyBorder="1" applyAlignment="1">
      <alignment horizontal="right"/>
    </xf>
    <xf numFmtId="0" fontId="13" fillId="0" borderId="0" xfId="5" applyFont="1"/>
    <xf numFmtId="0" fontId="12" fillId="4" borderId="7" xfId="5" applyFont="1" applyFill="1" applyBorder="1"/>
    <xf numFmtId="0" fontId="12" fillId="4" borderId="8" xfId="5" applyFont="1" applyFill="1" applyBorder="1" applyAlignment="1">
      <alignment horizontal="right"/>
    </xf>
    <xf numFmtId="0" fontId="12" fillId="4" borderId="10" xfId="5" applyFont="1" applyFill="1" applyBorder="1" applyAlignment="1">
      <alignment horizontal="right"/>
    </xf>
    <xf numFmtId="0" fontId="12" fillId="4" borderId="5" xfId="5" applyFont="1" applyFill="1" applyBorder="1"/>
    <xf numFmtId="0" fontId="13" fillId="0" borderId="0" xfId="5" applyFont="1" applyAlignment="1">
      <alignment horizontal="right"/>
    </xf>
    <xf numFmtId="3" fontId="17" fillId="0" borderId="0" xfId="5" applyNumberFormat="1" applyFont="1" applyAlignment="1">
      <alignment horizontal="right"/>
    </xf>
    <xf numFmtId="3" fontId="13" fillId="0" borderId="0" xfId="5" applyNumberFormat="1" applyFont="1" applyAlignment="1">
      <alignment horizontal="right"/>
    </xf>
    <xf numFmtId="3" fontId="13" fillId="0" borderId="11" xfId="5" applyNumberFormat="1" applyFont="1" applyBorder="1" applyAlignment="1">
      <alignment horizontal="right"/>
    </xf>
    <xf numFmtId="164" fontId="17" fillId="0" borderId="0" xfId="7" applyNumberFormat="1" applyFont="1" applyFill="1" applyBorder="1" applyAlignment="1">
      <alignment horizontal="right"/>
    </xf>
    <xf numFmtId="164" fontId="6" fillId="0" borderId="0" xfId="7" applyNumberFormat="1" applyFont="1" applyFill="1" applyBorder="1" applyAlignment="1">
      <alignment horizontal="right"/>
    </xf>
    <xf numFmtId="165" fontId="17" fillId="0" borderId="0" xfId="6" applyNumberFormat="1" applyFont="1" applyFill="1" applyBorder="1" applyAlignment="1">
      <alignment horizontal="right"/>
    </xf>
    <xf numFmtId="164" fontId="6" fillId="0" borderId="11" xfId="7" applyNumberFormat="1" applyFont="1" applyFill="1" applyBorder="1" applyAlignment="1">
      <alignment horizontal="right"/>
    </xf>
    <xf numFmtId="0" fontId="18" fillId="3" borderId="1" xfId="5" applyFont="1" applyFill="1" applyBorder="1" applyAlignment="1">
      <alignment horizontal="left"/>
    </xf>
    <xf numFmtId="0" fontId="18" fillId="3" borderId="2" xfId="5" applyFont="1" applyFill="1" applyBorder="1" applyAlignment="1">
      <alignment horizontal="right"/>
    </xf>
    <xf numFmtId="0" fontId="18" fillId="3" borderId="7" xfId="5" applyFont="1" applyFill="1" applyBorder="1" applyAlignment="1">
      <alignment horizontal="left"/>
    </xf>
    <xf numFmtId="0" fontId="18" fillId="3" borderId="8" xfId="5" applyFont="1" applyFill="1" applyBorder="1" applyAlignment="1">
      <alignment horizontal="right"/>
    </xf>
    <xf numFmtId="17" fontId="18" fillId="3" borderId="8" xfId="5" applyNumberFormat="1" applyFont="1" applyFill="1" applyBorder="1" applyAlignment="1">
      <alignment horizontal="right"/>
    </xf>
    <xf numFmtId="17" fontId="18" fillId="3" borderId="10" xfId="5" applyNumberFormat="1" applyFont="1" applyFill="1" applyBorder="1" applyAlignment="1">
      <alignment horizontal="right"/>
    </xf>
    <xf numFmtId="0" fontId="12" fillId="3" borderId="3" xfId="5" applyFont="1" applyFill="1" applyBorder="1" applyAlignment="1">
      <alignment horizontal="left"/>
    </xf>
    <xf numFmtId="43" fontId="12" fillId="3" borderId="6" xfId="6" applyFont="1" applyFill="1" applyBorder="1" applyAlignment="1">
      <alignment horizontal="right"/>
    </xf>
    <xf numFmtId="17" fontId="13" fillId="0" borderId="0" xfId="5" applyNumberFormat="1" applyFont="1" applyAlignment="1">
      <alignment horizontal="left"/>
    </xf>
    <xf numFmtId="43" fontId="13" fillId="0" borderId="0" xfId="5" applyNumberFormat="1" applyFont="1"/>
    <xf numFmtId="165" fontId="6" fillId="0" borderId="0" xfId="6" applyNumberFormat="1" applyFont="1" applyAlignment="1">
      <alignment horizontal="left"/>
    </xf>
    <xf numFmtId="165" fontId="13" fillId="0" borderId="0" xfId="5" applyNumberFormat="1" applyFont="1"/>
    <xf numFmtId="169" fontId="13" fillId="0" borderId="0" xfId="7" applyNumberFormat="1" applyFont="1" applyFill="1" applyBorder="1"/>
    <xf numFmtId="0" fontId="19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166" fontId="13" fillId="0" borderId="0" xfId="5" applyNumberFormat="1" applyFont="1"/>
    <xf numFmtId="165" fontId="20" fillId="0" borderId="0" xfId="6" applyNumberFormat="1" applyFont="1"/>
    <xf numFmtId="165" fontId="6" fillId="0" borderId="0" xfId="6" applyNumberFormat="1" applyFont="1"/>
    <xf numFmtId="0" fontId="19" fillId="0" borderId="3" xfId="5" applyFont="1" applyBorder="1" applyAlignment="1">
      <alignment horizontal="left"/>
    </xf>
    <xf numFmtId="0" fontId="13" fillId="0" borderId="4" xfId="5" applyFont="1" applyBorder="1" applyAlignment="1">
      <alignment horizontal="left"/>
    </xf>
    <xf numFmtId="0" fontId="13" fillId="0" borderId="1" xfId="5" applyFont="1" applyBorder="1" applyAlignment="1">
      <alignment horizontal="left"/>
    </xf>
    <xf numFmtId="0" fontId="13" fillId="0" borderId="2" xfId="5" applyFont="1" applyBorder="1" applyAlignment="1">
      <alignment horizontal="left"/>
    </xf>
    <xf numFmtId="0" fontId="13" fillId="0" borderId="14" xfId="5" applyFont="1" applyBorder="1" applyAlignment="1">
      <alignment horizontal="left"/>
    </xf>
    <xf numFmtId="0" fontId="13" fillId="0" borderId="7" xfId="5" applyFont="1" applyBorder="1" applyAlignment="1">
      <alignment horizontal="left"/>
    </xf>
    <xf numFmtId="0" fontId="13" fillId="0" borderId="8" xfId="5" applyFont="1" applyBorder="1" applyAlignment="1">
      <alignment horizontal="left"/>
    </xf>
    <xf numFmtId="164" fontId="13" fillId="0" borderId="0" xfId="5" applyNumberFormat="1" applyFont="1"/>
    <xf numFmtId="169" fontId="20" fillId="0" borderId="9" xfId="7" applyNumberFormat="1" applyFont="1" applyFill="1" applyBorder="1" applyAlignment="1">
      <alignment horizontal="right"/>
    </xf>
    <xf numFmtId="169" fontId="6" fillId="0" borderId="0" xfId="7" applyNumberFormat="1" applyFont="1"/>
    <xf numFmtId="169" fontId="20" fillId="0" borderId="13" xfId="7" applyNumberFormat="1" applyFont="1" applyFill="1" applyBorder="1" applyAlignment="1">
      <alignment horizontal="right"/>
    </xf>
    <xf numFmtId="169" fontId="6" fillId="0" borderId="10" xfId="7" applyNumberFormat="1" applyFont="1" applyFill="1" applyBorder="1" applyAlignment="1">
      <alignment horizontal="right"/>
    </xf>
    <xf numFmtId="0" fontId="12" fillId="3" borderId="1" xfId="5" applyFont="1" applyFill="1" applyBorder="1" applyAlignment="1">
      <alignment horizontal="left"/>
    </xf>
    <xf numFmtId="0" fontId="12" fillId="3" borderId="2" xfId="5" applyFont="1" applyFill="1" applyBorder="1" applyAlignment="1">
      <alignment horizontal="right"/>
    </xf>
    <xf numFmtId="0" fontId="12" fillId="3" borderId="7" xfId="5" applyFont="1" applyFill="1" applyBorder="1" applyAlignment="1">
      <alignment horizontal="left"/>
    </xf>
    <xf numFmtId="0" fontId="12" fillId="3" borderId="8" xfId="5" applyFont="1" applyFill="1" applyBorder="1" applyAlignment="1">
      <alignment horizontal="right"/>
    </xf>
    <xf numFmtId="17" fontId="12" fillId="3" borderId="8" xfId="5" applyNumberFormat="1" applyFont="1" applyFill="1" applyBorder="1" applyAlignment="1">
      <alignment horizontal="right"/>
    </xf>
    <xf numFmtId="17" fontId="12" fillId="3" borderId="10" xfId="5" applyNumberFormat="1" applyFont="1" applyFill="1" applyBorder="1" applyAlignment="1">
      <alignment horizontal="right"/>
    </xf>
    <xf numFmtId="0" fontId="12" fillId="3" borderId="15" xfId="5" applyFont="1" applyFill="1" applyBorder="1" applyAlignment="1">
      <alignment horizontal="left"/>
    </xf>
    <xf numFmtId="43" fontId="12" fillId="3" borderId="18" xfId="6" applyFont="1" applyFill="1" applyBorder="1" applyAlignment="1">
      <alignment horizontal="right"/>
    </xf>
    <xf numFmtId="169" fontId="6" fillId="0" borderId="0" xfId="7" applyNumberFormat="1" applyFont="1" applyFill="1" applyAlignment="1">
      <alignment horizontal="right"/>
    </xf>
    <xf numFmtId="167" fontId="0" fillId="0" borderId="0" xfId="0" applyNumberFormat="1"/>
    <xf numFmtId="169" fontId="0" fillId="0" borderId="0" xfId="2" applyNumberFormat="1" applyFont="1"/>
    <xf numFmtId="169" fontId="0" fillId="0" borderId="0" xfId="0" applyNumberFormat="1"/>
    <xf numFmtId="169" fontId="8" fillId="0" borderId="8" xfId="0" applyNumberFormat="1" applyFont="1" applyBorder="1"/>
    <xf numFmtId="169" fontId="8" fillId="0" borderId="11" xfId="0" applyNumberFormat="1" applyFont="1" applyBorder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1" xfId="0" applyBorder="1"/>
    <xf numFmtId="164" fontId="0" fillId="0" borderId="0" xfId="2" applyNumberFormat="1" applyFont="1" applyBorder="1"/>
    <xf numFmtId="164" fontId="16" fillId="0" borderId="0" xfId="2" applyNumberFormat="1" applyFont="1" applyBorder="1" applyAlignment="1">
      <alignment horizontal="left"/>
    </xf>
    <xf numFmtId="164" fontId="0" fillId="0" borderId="0" xfId="2" applyNumberFormat="1" applyFont="1" applyFill="1" applyBorder="1"/>
    <xf numFmtId="164" fontId="14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4" fontId="7" fillId="4" borderId="3" xfId="2" applyNumberFormat="1" applyFont="1" applyFill="1" applyBorder="1"/>
    <xf numFmtId="164" fontId="0" fillId="0" borderId="11" xfId="2" applyNumberFormat="1" applyFont="1" applyBorder="1"/>
    <xf numFmtId="164" fontId="0" fillId="0" borderId="11" xfId="0" applyNumberFormat="1" applyBorder="1"/>
    <xf numFmtId="164" fontId="8" fillId="0" borderId="0" xfId="2" applyNumberFormat="1" applyFont="1" applyFill="1" applyBorder="1" applyAlignment="1">
      <alignment horizontal="center"/>
    </xf>
    <xf numFmtId="165" fontId="0" fillId="0" borderId="0" xfId="1" applyNumberFormat="1" applyFont="1" applyFill="1" applyBorder="1"/>
    <xf numFmtId="166" fontId="0" fillId="0" borderId="0" xfId="3" applyNumberFormat="1" applyFont="1" applyFill="1" applyBorder="1"/>
    <xf numFmtId="164" fontId="6" fillId="0" borderId="11" xfId="2" applyNumberFormat="1" applyFont="1" applyFill="1" applyBorder="1"/>
    <xf numFmtId="165" fontId="6" fillId="0" borderId="11" xfId="1" applyNumberFormat="1" applyFont="1" applyFill="1" applyBorder="1"/>
    <xf numFmtId="166" fontId="6" fillId="0" borderId="11" xfId="3" applyNumberFormat="1" applyFont="1" applyFill="1" applyBorder="1"/>
    <xf numFmtId="43" fontId="7" fillId="4" borderId="4" xfId="1" applyFont="1" applyFill="1" applyBorder="1" applyAlignment="1">
      <alignment horizontal="right"/>
    </xf>
    <xf numFmtId="43" fontId="7" fillId="4" borderId="6" xfId="1" applyFont="1" applyFill="1" applyBorder="1" applyAlignment="1">
      <alignment horizontal="right"/>
    </xf>
    <xf numFmtId="0" fontId="7" fillId="4" borderId="3" xfId="0" applyFont="1" applyFill="1" applyBorder="1"/>
    <xf numFmtId="0" fontId="7" fillId="4" borderId="6" xfId="0" applyFont="1" applyFill="1" applyBorder="1"/>
    <xf numFmtId="164" fontId="7" fillId="4" borderId="2" xfId="2" applyNumberFormat="1" applyFont="1" applyFill="1" applyBorder="1"/>
    <xf numFmtId="164" fontId="15" fillId="4" borderId="8" xfId="2" applyNumberFormat="1" applyFont="1" applyFill="1" applyBorder="1" applyAlignment="1">
      <alignment vertical="center"/>
    </xf>
    <xf numFmtId="164" fontId="15" fillId="4" borderId="8" xfId="2" applyNumberFormat="1" applyFont="1" applyFill="1" applyBorder="1" applyAlignment="1">
      <alignment horizontal="right" vertical="center"/>
    </xf>
    <xf numFmtId="164" fontId="15" fillId="4" borderId="10" xfId="2" applyNumberFormat="1" applyFont="1" applyFill="1" applyBorder="1" applyAlignment="1">
      <alignment horizontal="right" vertical="center"/>
    </xf>
    <xf numFmtId="164" fontId="7" fillId="4" borderId="2" xfId="2" applyNumberFormat="1" applyFont="1" applyFill="1" applyBorder="1" applyAlignment="1">
      <alignment horizontal="right" vertical="center"/>
    </xf>
    <xf numFmtId="164" fontId="7" fillId="4" borderId="9" xfId="2" applyNumberFormat="1" applyFont="1" applyFill="1" applyBorder="1" applyAlignment="1">
      <alignment horizontal="right" vertical="center"/>
    </xf>
    <xf numFmtId="164" fontId="6" fillId="0" borderId="0" xfId="2" applyNumberFormat="1" applyFont="1" applyBorder="1"/>
    <xf numFmtId="164" fontId="14" fillId="0" borderId="11" xfId="2" applyNumberFormat="1" applyFont="1" applyFill="1" applyBorder="1" applyAlignment="1">
      <alignment vertical="center"/>
    </xf>
    <xf numFmtId="164" fontId="6" fillId="0" borderId="0" xfId="2" applyNumberFormat="1" applyFont="1" applyFill="1" applyBorder="1"/>
    <xf numFmtId="164" fontId="7" fillId="4" borderId="4" xfId="2" applyNumberFormat="1" applyFont="1" applyFill="1" applyBorder="1" applyAlignment="1">
      <alignment horizontal="right" vertical="center"/>
    </xf>
    <xf numFmtId="164" fontId="7" fillId="4" borderId="6" xfId="2" applyNumberFormat="1" applyFont="1" applyFill="1" applyBorder="1" applyAlignment="1">
      <alignment horizontal="right" vertical="center"/>
    </xf>
    <xf numFmtId="164" fontId="7" fillId="4" borderId="0" xfId="2" applyNumberFormat="1" applyFont="1" applyFill="1" applyBorder="1" applyAlignment="1">
      <alignment horizontal="center"/>
    </xf>
    <xf numFmtId="165" fontId="6" fillId="0" borderId="0" xfId="1" applyNumberFormat="1" applyFont="1"/>
    <xf numFmtId="166" fontId="13" fillId="0" borderId="0" xfId="3" applyNumberFormat="1" applyFont="1"/>
    <xf numFmtId="0" fontId="12" fillId="4" borderId="3" xfId="5" applyFont="1" applyFill="1" applyBorder="1" applyAlignment="1">
      <alignment horizontal="left"/>
    </xf>
    <xf numFmtId="0" fontId="23" fillId="4" borderId="4" xfId="5" applyFont="1" applyFill="1" applyBorder="1" applyAlignment="1">
      <alignment horizontal="left"/>
    </xf>
    <xf numFmtId="0" fontId="23" fillId="4" borderId="6" xfId="5" applyFont="1" applyFill="1" applyBorder="1"/>
    <xf numFmtId="0" fontId="7" fillId="2" borderId="2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4" borderId="2" xfId="0" applyFont="1" applyFill="1" applyBorder="1" applyAlignment="1">
      <alignment horizontal="right"/>
    </xf>
    <xf numFmtId="0" fontId="7" fillId="4" borderId="9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right"/>
    </xf>
    <xf numFmtId="0" fontId="7" fillId="4" borderId="10" xfId="0" applyFont="1" applyFill="1" applyBorder="1" applyAlignment="1">
      <alignment horizontal="center"/>
    </xf>
    <xf numFmtId="169" fontId="6" fillId="0" borderId="0" xfId="2" applyNumberFormat="1" applyFont="1" applyAlignment="1">
      <alignment horizontal="right"/>
    </xf>
    <xf numFmtId="44" fontId="6" fillId="0" borderId="0" xfId="2" applyFont="1" applyAlignment="1">
      <alignment horizontal="right"/>
    </xf>
    <xf numFmtId="43" fontId="6" fillId="0" borderId="0" xfId="1" applyFont="1" applyAlignment="1">
      <alignment horizontal="right"/>
    </xf>
    <xf numFmtId="171" fontId="6" fillId="0" borderId="0" xfId="1" applyNumberFormat="1" applyFont="1" applyAlignment="1">
      <alignment horizontal="right"/>
    </xf>
    <xf numFmtId="0" fontId="0" fillId="5" borderId="3" xfId="0" applyFill="1" applyBorder="1"/>
    <xf numFmtId="170" fontId="0" fillId="5" borderId="4" xfId="0" applyNumberFormat="1" applyFill="1" applyBorder="1"/>
    <xf numFmtId="170" fontId="0" fillId="5" borderId="6" xfId="0" applyNumberFormat="1" applyFill="1" applyBorder="1"/>
    <xf numFmtId="166" fontId="6" fillId="5" borderId="1" xfId="8" applyNumberFormat="1" applyFont="1" applyFill="1" applyBorder="1"/>
    <xf numFmtId="166" fontId="6" fillId="5" borderId="2" xfId="8" applyNumberFormat="1" applyFont="1" applyFill="1" applyBorder="1"/>
    <xf numFmtId="166" fontId="13" fillId="5" borderId="2" xfId="5" applyNumberFormat="1" applyFont="1" applyFill="1" applyBorder="1"/>
    <xf numFmtId="166" fontId="13" fillId="5" borderId="9" xfId="5" applyNumberFormat="1" applyFont="1" applyFill="1" applyBorder="1"/>
    <xf numFmtId="166" fontId="6" fillId="5" borderId="14" xfId="8" applyNumberFormat="1" applyFont="1" applyFill="1" applyBorder="1"/>
    <xf numFmtId="166" fontId="6" fillId="5" borderId="0" xfId="8" applyNumberFormat="1" applyFont="1" applyFill="1" applyBorder="1"/>
    <xf numFmtId="166" fontId="13" fillId="5" borderId="0" xfId="5" applyNumberFormat="1" applyFont="1" applyFill="1"/>
    <xf numFmtId="166" fontId="13" fillId="5" borderId="13" xfId="5" applyNumberFormat="1" applyFont="1" applyFill="1" applyBorder="1"/>
    <xf numFmtId="166" fontId="6" fillId="5" borderId="7" xfId="8" applyNumberFormat="1" applyFont="1" applyFill="1" applyBorder="1"/>
    <xf numFmtId="166" fontId="6" fillId="5" borderId="8" xfId="8" applyNumberFormat="1" applyFont="1" applyFill="1" applyBorder="1"/>
    <xf numFmtId="166" fontId="13" fillId="5" borderId="8" xfId="5" applyNumberFormat="1" applyFont="1" applyFill="1" applyBorder="1"/>
    <xf numFmtId="166" fontId="13" fillId="5" borderId="10" xfId="5" applyNumberFormat="1" applyFont="1" applyFill="1" applyBorder="1"/>
    <xf numFmtId="164" fontId="19" fillId="0" borderId="11" xfId="2" applyNumberFormat="1" applyFont="1" applyBorder="1"/>
    <xf numFmtId="169" fontId="13" fillId="0" borderId="0" xfId="2" applyNumberFormat="1" applyFont="1"/>
    <xf numFmtId="164" fontId="8" fillId="0" borderId="11" xfId="7" applyNumberFormat="1" applyFont="1" applyBorder="1"/>
    <xf numFmtId="0" fontId="23" fillId="2" borderId="21" xfId="5" applyFont="1" applyFill="1" applyBorder="1" applyAlignment="1">
      <alignment horizontal="center" vertical="center"/>
    </xf>
    <xf numFmtId="0" fontId="23" fillId="2" borderId="20" xfId="5" applyFont="1" applyFill="1" applyBorder="1" applyAlignment="1">
      <alignment horizontal="center" vertical="center"/>
    </xf>
    <xf numFmtId="10" fontId="13" fillId="0" borderId="0" xfId="3" applyNumberFormat="1" applyFont="1" applyAlignment="1">
      <alignment horizontal="right"/>
    </xf>
    <xf numFmtId="164" fontId="7" fillId="4" borderId="0" xfId="2" applyNumberFormat="1" applyFont="1" applyFill="1" applyBorder="1" applyAlignment="1">
      <alignment horizontal="center" wrapText="1"/>
    </xf>
    <xf numFmtId="165" fontId="8" fillId="0" borderId="0" xfId="0" applyNumberFormat="1" applyFont="1" applyAlignment="1">
      <alignment horizontal="left"/>
    </xf>
    <xf numFmtId="43" fontId="12" fillId="4" borderId="1" xfId="1" applyFont="1" applyFill="1" applyBorder="1" applyAlignment="1">
      <alignment horizontal="left"/>
    </xf>
    <xf numFmtId="0" fontId="12" fillId="4" borderId="2" xfId="9" applyFont="1" applyFill="1" applyBorder="1" applyAlignment="1">
      <alignment horizontal="center"/>
    </xf>
    <xf numFmtId="0" fontId="12" fillId="4" borderId="9" xfId="9" applyFont="1" applyFill="1" applyBorder="1" applyAlignment="1">
      <alignment horizontal="center"/>
    </xf>
    <xf numFmtId="43" fontId="12" fillId="4" borderId="7" xfId="1" applyFont="1" applyFill="1" applyBorder="1" applyAlignment="1">
      <alignment horizontal="left"/>
    </xf>
    <xf numFmtId="43" fontId="13" fillId="0" borderId="0" xfId="1" applyFont="1" applyAlignment="1">
      <alignment horizontal="left"/>
    </xf>
    <xf numFmtId="0" fontId="13" fillId="0" borderId="0" xfId="9" applyFont="1"/>
    <xf numFmtId="165" fontId="12" fillId="4" borderId="8" xfId="9" applyNumberFormat="1" applyFont="1" applyFill="1" applyBorder="1" applyAlignment="1">
      <alignment horizontal="center"/>
    </xf>
    <xf numFmtId="0" fontId="12" fillId="4" borderId="8" xfId="9" applyFont="1" applyFill="1" applyBorder="1" applyAlignment="1">
      <alignment horizontal="center"/>
    </xf>
    <xf numFmtId="0" fontId="12" fillId="4" borderId="10" xfId="9" applyFont="1" applyFill="1" applyBorder="1" applyAlignment="1">
      <alignment horizontal="center"/>
    </xf>
    <xf numFmtId="43" fontId="13" fillId="0" borderId="0" xfId="1" applyFont="1" applyFill="1" applyBorder="1" applyAlignment="1">
      <alignment horizontal="left"/>
    </xf>
    <xf numFmtId="165" fontId="13" fillId="0" borderId="0" xfId="1" applyNumberFormat="1" applyFont="1" applyFill="1" applyBorder="1"/>
    <xf numFmtId="43" fontId="13" fillId="0" borderId="11" xfId="1" applyFont="1" applyFill="1" applyBorder="1" applyAlignment="1">
      <alignment horizontal="left"/>
    </xf>
    <xf numFmtId="165" fontId="13" fillId="0" borderId="11" xfId="1" applyNumberFormat="1" applyFont="1" applyFill="1" applyBorder="1"/>
    <xf numFmtId="172" fontId="13" fillId="0" borderId="0" xfId="5" applyNumberFormat="1" applyFont="1"/>
    <xf numFmtId="165" fontId="8" fillId="0" borderId="11" xfId="1" applyNumberFormat="1" applyFont="1" applyBorder="1"/>
    <xf numFmtId="169" fontId="21" fillId="7" borderId="1" xfId="7" applyNumberFormat="1" applyFont="1" applyFill="1" applyBorder="1"/>
    <xf numFmtId="169" fontId="21" fillId="7" borderId="9" xfId="7" applyNumberFormat="1" applyFont="1" applyFill="1" applyBorder="1"/>
    <xf numFmtId="169" fontId="21" fillId="7" borderId="7" xfId="7" applyNumberFormat="1" applyFont="1" applyFill="1" applyBorder="1"/>
    <xf numFmtId="169" fontId="6" fillId="7" borderId="10" xfId="7" applyNumberFormat="1" applyFont="1" applyFill="1" applyBorder="1"/>
    <xf numFmtId="43" fontId="12" fillId="3" borderId="23" xfId="6" applyFont="1" applyFill="1" applyBorder="1" applyAlignment="1">
      <alignment horizontal="right"/>
    </xf>
    <xf numFmtId="165" fontId="9" fillId="6" borderId="0" xfId="1" applyNumberFormat="1" applyFont="1" applyFill="1" applyBorder="1"/>
    <xf numFmtId="43" fontId="0" fillId="0" borderId="0" xfId="1" applyFont="1" applyBorder="1"/>
    <xf numFmtId="165" fontId="9" fillId="6" borderId="14" xfId="1" applyNumberFormat="1" applyFont="1" applyFill="1" applyBorder="1"/>
    <xf numFmtId="165" fontId="9" fillId="6" borderId="7" xfId="1" applyNumberFormat="1" applyFont="1" applyFill="1" applyBorder="1"/>
    <xf numFmtId="0" fontId="7" fillId="4" borderId="13" xfId="0" applyFont="1" applyFill="1" applyBorder="1" applyAlignment="1">
      <alignment horizontal="center"/>
    </xf>
    <xf numFmtId="164" fontId="11" fillId="6" borderId="1" xfId="2" applyNumberFormat="1" applyFont="1" applyFill="1" applyBorder="1"/>
    <xf numFmtId="164" fontId="11" fillId="6" borderId="9" xfId="2" applyNumberFormat="1" applyFont="1" applyFill="1" applyBorder="1"/>
    <xf numFmtId="165" fontId="11" fillId="6" borderId="14" xfId="1" applyNumberFormat="1" applyFont="1" applyFill="1" applyBorder="1"/>
    <xf numFmtId="165" fontId="11" fillId="6" borderId="13" xfId="1" applyNumberFormat="1" applyFont="1" applyFill="1" applyBorder="1"/>
    <xf numFmtId="165" fontId="11" fillId="6" borderId="7" xfId="1" applyNumberFormat="1" applyFont="1" applyFill="1" applyBorder="1"/>
    <xf numFmtId="165" fontId="11" fillId="6" borderId="10" xfId="1" applyNumberFormat="1" applyFont="1" applyFill="1" applyBorder="1"/>
    <xf numFmtId="164" fontId="11" fillId="0" borderId="0" xfId="2" applyNumberFormat="1" applyFont="1"/>
    <xf numFmtId="165" fontId="11" fillId="0" borderId="0" xfId="1" applyNumberFormat="1" applyFont="1"/>
    <xf numFmtId="10" fontId="0" fillId="0" borderId="0" xfId="3" applyNumberFormat="1" applyFont="1" applyFill="1" applyBorder="1"/>
    <xf numFmtId="43" fontId="25" fillId="4" borderId="8" xfId="13" applyFont="1" applyFill="1" applyBorder="1"/>
    <xf numFmtId="165" fontId="9" fillId="6" borderId="1" xfId="1" applyNumberFormat="1" applyFont="1" applyFill="1" applyBorder="1"/>
    <xf numFmtId="165" fontId="9" fillId="6" borderId="2" xfId="1" applyNumberFormat="1" applyFont="1" applyFill="1" applyBorder="1"/>
    <xf numFmtId="165" fontId="9" fillId="6" borderId="9" xfId="1" applyNumberFormat="1" applyFont="1" applyFill="1" applyBorder="1"/>
    <xf numFmtId="165" fontId="9" fillId="6" borderId="13" xfId="1" applyNumberFormat="1" applyFont="1" applyFill="1" applyBorder="1"/>
    <xf numFmtId="165" fontId="9" fillId="6" borderId="8" xfId="1" applyNumberFormat="1" applyFont="1" applyFill="1" applyBorder="1"/>
    <xf numFmtId="165" fontId="9" fillId="6" borderId="10" xfId="1" applyNumberFormat="1" applyFont="1" applyFill="1" applyBorder="1"/>
    <xf numFmtId="0" fontId="13" fillId="0" borderId="3" xfId="5" applyFont="1" applyBorder="1" applyAlignment="1">
      <alignment horizontal="left"/>
    </xf>
    <xf numFmtId="166" fontId="20" fillId="0" borderId="6" xfId="8" applyNumberFormat="1" applyFont="1" applyFill="1" applyBorder="1"/>
    <xf numFmtId="0" fontId="22" fillId="6" borderId="14" xfId="5" applyFont="1" applyFill="1" applyBorder="1" applyAlignment="1">
      <alignment horizontal="left"/>
    </xf>
    <xf numFmtId="0" fontId="22" fillId="6" borderId="0" xfId="5" applyFont="1" applyFill="1" applyAlignment="1">
      <alignment horizontal="left"/>
    </xf>
    <xf numFmtId="166" fontId="22" fillId="6" borderId="13" xfId="8" applyNumberFormat="1" applyFont="1" applyFill="1" applyBorder="1"/>
    <xf numFmtId="0" fontId="22" fillId="6" borderId="7" xfId="5" applyFont="1" applyFill="1" applyBorder="1" applyAlignment="1">
      <alignment horizontal="left"/>
    </xf>
    <xf numFmtId="0" fontId="22" fillId="6" borderId="8" xfId="5" applyFont="1" applyFill="1" applyBorder="1" applyAlignment="1">
      <alignment horizontal="left"/>
    </xf>
    <xf numFmtId="166" fontId="22" fillId="6" borderId="10" xfId="8" applyNumberFormat="1" applyFont="1" applyFill="1" applyBorder="1"/>
    <xf numFmtId="165" fontId="6" fillId="6" borderId="21" xfId="1" applyNumberFormat="1" applyFont="1" applyFill="1" applyBorder="1" applyAlignment="1">
      <alignment horizontal="center"/>
    </xf>
    <xf numFmtId="165" fontId="6" fillId="6" borderId="22" xfId="1" applyNumberFormat="1" applyFont="1" applyFill="1" applyBorder="1" applyAlignment="1">
      <alignment horizontal="center"/>
    </xf>
    <xf numFmtId="165" fontId="6" fillId="6" borderId="20" xfId="1" applyNumberFormat="1" applyFont="1" applyFill="1" applyBorder="1" applyAlignment="1">
      <alignment horizontal="center"/>
    </xf>
    <xf numFmtId="0" fontId="13" fillId="0" borderId="6" xfId="5" applyFont="1" applyBorder="1" applyAlignment="1">
      <alignment horizontal="center"/>
    </xf>
    <xf numFmtId="169" fontId="20" fillId="0" borderId="10" xfId="7" applyNumberFormat="1" applyFont="1" applyFill="1" applyBorder="1" applyAlignment="1">
      <alignment horizontal="right"/>
    </xf>
    <xf numFmtId="165" fontId="6" fillId="6" borderId="21" xfId="1" applyNumberFormat="1" applyFont="1" applyFill="1" applyBorder="1" applyAlignment="1">
      <alignment horizontal="left"/>
    </xf>
    <xf numFmtId="165" fontId="6" fillId="6" borderId="22" xfId="1" applyNumberFormat="1" applyFont="1" applyFill="1" applyBorder="1" applyAlignment="1">
      <alignment horizontal="left"/>
    </xf>
    <xf numFmtId="165" fontId="6" fillId="6" borderId="20" xfId="1" applyNumberFormat="1" applyFont="1" applyFill="1" applyBorder="1" applyAlignment="1">
      <alignment horizontal="left"/>
    </xf>
    <xf numFmtId="166" fontId="13" fillId="6" borderId="5" xfId="5" applyNumberFormat="1" applyFont="1" applyFill="1" applyBorder="1"/>
    <xf numFmtId="169" fontId="6" fillId="0" borderId="6" xfId="7" applyNumberFormat="1" applyFont="1" applyFill="1" applyBorder="1" applyAlignment="1">
      <alignment horizontal="right"/>
    </xf>
    <xf numFmtId="0" fontId="19" fillId="0" borderId="1" xfId="5" applyFont="1" applyBorder="1" applyAlignment="1">
      <alignment horizontal="left"/>
    </xf>
    <xf numFmtId="169" fontId="20" fillId="0" borderId="0" xfId="7" applyNumberFormat="1" applyFont="1" applyFill="1" applyBorder="1" applyAlignment="1">
      <alignment horizontal="right"/>
    </xf>
    <xf numFmtId="44" fontId="13" fillId="0" borderId="0" xfId="5" applyNumberFormat="1" applyFont="1" applyAlignment="1">
      <alignment horizontal="right"/>
    </xf>
    <xf numFmtId="164" fontId="13" fillId="0" borderId="0" xfId="2" applyNumberFormat="1" applyFont="1" applyAlignment="1">
      <alignment horizontal="right"/>
    </xf>
    <xf numFmtId="165" fontId="17" fillId="0" borderId="0" xfId="1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170" fontId="0" fillId="6" borderId="1" xfId="0" applyNumberFormat="1" applyFill="1" applyBorder="1"/>
    <xf numFmtId="170" fontId="0" fillId="6" borderId="2" xfId="0" applyNumberFormat="1" applyFill="1" applyBorder="1"/>
    <xf numFmtId="170" fontId="0" fillId="6" borderId="9" xfId="0" applyNumberFormat="1" applyFill="1" applyBorder="1"/>
    <xf numFmtId="170" fontId="0" fillId="6" borderId="14" xfId="0" applyNumberFormat="1" applyFill="1" applyBorder="1"/>
    <xf numFmtId="170" fontId="0" fillId="6" borderId="0" xfId="0" applyNumberFormat="1" applyFill="1"/>
    <xf numFmtId="170" fontId="0" fillId="6" borderId="13" xfId="0" applyNumberFormat="1" applyFill="1" applyBorder="1"/>
    <xf numFmtId="170" fontId="0" fillId="6" borderId="7" xfId="0" applyNumberFormat="1" applyFill="1" applyBorder="1"/>
    <xf numFmtId="170" fontId="0" fillId="6" borderId="8" xfId="0" applyNumberFormat="1" applyFill="1" applyBorder="1"/>
    <xf numFmtId="170" fontId="0" fillId="6" borderId="10" xfId="0" applyNumberFormat="1" applyFill="1" applyBorder="1"/>
    <xf numFmtId="164" fontId="14" fillId="6" borderId="21" xfId="2" applyNumberFormat="1" applyFont="1" applyFill="1" applyBorder="1" applyAlignment="1">
      <alignment vertical="center"/>
    </xf>
    <xf numFmtId="164" fontId="14" fillId="6" borderId="22" xfId="2" applyNumberFormat="1" applyFont="1" applyFill="1" applyBorder="1" applyAlignment="1">
      <alignment vertical="center"/>
    </xf>
    <xf numFmtId="164" fontId="14" fillId="6" borderId="20" xfId="2" applyNumberFormat="1" applyFont="1" applyFill="1" applyBorder="1" applyAlignment="1">
      <alignment vertical="center"/>
    </xf>
    <xf numFmtId="164" fontId="7" fillId="4" borderId="2" xfId="2" quotePrefix="1" applyNumberFormat="1" applyFont="1" applyFill="1" applyBorder="1" applyAlignment="1">
      <alignment horizontal="right" vertical="center"/>
    </xf>
    <xf numFmtId="169" fontId="20" fillId="0" borderId="2" xfId="7" applyNumberFormat="1" applyFont="1" applyFill="1" applyBorder="1" applyAlignment="1">
      <alignment horizontal="right"/>
    </xf>
    <xf numFmtId="169" fontId="20" fillId="0" borderId="8" xfId="7" applyNumberFormat="1" applyFont="1" applyFill="1" applyBorder="1" applyAlignment="1">
      <alignment horizontal="right"/>
    </xf>
    <xf numFmtId="0" fontId="26" fillId="8" borderId="5" xfId="0" applyFont="1" applyFill="1" applyBorder="1" applyAlignment="1">
      <alignment vertical="center"/>
    </xf>
    <xf numFmtId="0" fontId="27" fillId="0" borderId="5" xfId="0" applyFont="1" applyBorder="1" applyAlignment="1">
      <alignment vertical="center"/>
    </xf>
    <xf numFmtId="173" fontId="27" fillId="9" borderId="20" xfId="1" applyNumberFormat="1" applyFont="1" applyFill="1" applyBorder="1"/>
    <xf numFmtId="0" fontId="27" fillId="0" borderId="21" xfId="0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0" fontId="28" fillId="0" borderId="25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28" fillId="0" borderId="27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25" xfId="0" applyFont="1" applyBorder="1" applyAlignment="1">
      <alignment vertical="center"/>
    </xf>
    <xf numFmtId="0" fontId="27" fillId="0" borderId="28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27" fillId="0" borderId="27" xfId="0" applyFont="1" applyBorder="1" applyAlignment="1">
      <alignment vertical="center"/>
    </xf>
    <xf numFmtId="0" fontId="28" fillId="0" borderId="29" xfId="0" applyFont="1" applyBorder="1" applyAlignment="1">
      <alignment vertical="center"/>
    </xf>
    <xf numFmtId="0" fontId="27" fillId="0" borderId="30" xfId="0" applyFont="1" applyBorder="1" applyAlignment="1">
      <alignment vertical="center"/>
    </xf>
    <xf numFmtId="0" fontId="28" fillId="10" borderId="32" xfId="0" applyFont="1" applyFill="1" applyBorder="1" applyAlignment="1">
      <alignment vertical="center"/>
    </xf>
    <xf numFmtId="0" fontId="28" fillId="10" borderId="33" xfId="0" applyFont="1" applyFill="1" applyBorder="1" applyAlignment="1">
      <alignment vertical="center"/>
    </xf>
    <xf numFmtId="173" fontId="28" fillId="10" borderId="34" xfId="1" applyNumberFormat="1" applyFont="1" applyFill="1" applyBorder="1"/>
    <xf numFmtId="43" fontId="12" fillId="4" borderId="1" xfId="1" applyFont="1" applyFill="1" applyBorder="1" applyAlignment="1"/>
    <xf numFmtId="0" fontId="29" fillId="4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29" fillId="4" borderId="9" xfId="0" applyFont="1" applyFill="1" applyBorder="1" applyAlignment="1">
      <alignment horizontal="center"/>
    </xf>
    <xf numFmtId="0" fontId="13" fillId="0" borderId="0" xfId="0" applyFont="1"/>
    <xf numFmtId="43" fontId="12" fillId="4" borderId="14" xfId="1" quotePrefix="1" applyFont="1" applyFill="1" applyBorder="1" applyAlignment="1">
      <alignment horizontal="left"/>
    </xf>
    <xf numFmtId="0" fontId="12" fillId="4" borderId="0" xfId="0" applyFont="1" applyFill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68" fontId="13" fillId="0" borderId="0" xfId="0" applyNumberFormat="1" applyFont="1" applyAlignment="1">
      <alignment horizontal="left" indent="1"/>
    </xf>
    <xf numFmtId="164" fontId="22" fillId="6" borderId="21" xfId="2" applyNumberFormat="1" applyFont="1" applyFill="1" applyBorder="1"/>
    <xf numFmtId="164" fontId="13" fillId="0" borderId="0" xfId="0" applyNumberFormat="1" applyFont="1"/>
    <xf numFmtId="165" fontId="22" fillId="6" borderId="22" xfId="1" applyNumberFormat="1" applyFont="1" applyFill="1" applyBorder="1"/>
    <xf numFmtId="165" fontId="13" fillId="0" borderId="0" xfId="0" applyNumberFormat="1" applyFont="1"/>
    <xf numFmtId="165" fontId="22" fillId="6" borderId="20" xfId="1" applyNumberFormat="1" applyFont="1" applyFill="1" applyBorder="1"/>
    <xf numFmtId="0" fontId="19" fillId="0" borderId="0" xfId="0" applyFont="1" applyAlignment="1">
      <alignment horizontal="left"/>
    </xf>
    <xf numFmtId="0" fontId="13" fillId="0" borderId="11" xfId="0" applyFont="1" applyBorder="1"/>
    <xf numFmtId="43" fontId="13" fillId="0" borderId="0" xfId="1" applyFont="1"/>
    <xf numFmtId="0" fontId="12" fillId="4" borderId="1" xfId="0" applyFont="1" applyFill="1" applyBorder="1"/>
    <xf numFmtId="0" fontId="12" fillId="4" borderId="14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164" fontId="13" fillId="0" borderId="0" xfId="2" applyNumberFormat="1" applyFont="1"/>
    <xf numFmtId="0" fontId="23" fillId="4" borderId="3" xfId="0" applyFont="1" applyFill="1" applyBorder="1"/>
    <xf numFmtId="0" fontId="23" fillId="4" borderId="4" xfId="0" applyFont="1" applyFill="1" applyBorder="1"/>
    <xf numFmtId="166" fontId="23" fillId="4" borderId="4" xfId="3" applyNumberFormat="1" applyFont="1" applyFill="1" applyBorder="1"/>
    <xf numFmtId="166" fontId="23" fillId="4" borderId="6" xfId="0" applyNumberFormat="1" applyFont="1" applyFill="1" applyBorder="1"/>
    <xf numFmtId="0" fontId="12" fillId="4" borderId="2" xfId="0" applyFont="1" applyFill="1" applyBorder="1"/>
    <xf numFmtId="0" fontId="12" fillId="4" borderId="9" xfId="0" applyFont="1" applyFill="1" applyBorder="1"/>
    <xf numFmtId="164" fontId="12" fillId="4" borderId="8" xfId="2" applyNumberFormat="1" applyFont="1" applyFill="1" applyBorder="1" applyAlignment="1">
      <alignment horizontal="center"/>
    </xf>
    <xf numFmtId="164" fontId="12" fillId="4" borderId="10" xfId="2" applyNumberFormat="1" applyFont="1" applyFill="1" applyBorder="1"/>
    <xf numFmtId="164" fontId="13" fillId="0" borderId="11" xfId="2" applyNumberFormat="1" applyFont="1" applyFill="1" applyBorder="1"/>
    <xf numFmtId="164" fontId="13" fillId="0" borderId="0" xfId="2" applyNumberFormat="1" applyFont="1" applyFill="1" applyAlignment="1">
      <alignment horizontal="right" indent="2"/>
    </xf>
    <xf numFmtId="164" fontId="13" fillId="0" borderId="0" xfId="2" applyNumberFormat="1" applyFont="1" applyFill="1"/>
    <xf numFmtId="164" fontId="13" fillId="0" borderId="0" xfId="2" applyNumberFormat="1" applyFont="1" applyFill="1" applyAlignment="1">
      <alignment horizontal="center"/>
    </xf>
    <xf numFmtId="164" fontId="13" fillId="0" borderId="0" xfId="2" applyNumberFormat="1" applyFont="1" applyAlignment="1">
      <alignment horizontal="left"/>
    </xf>
    <xf numFmtId="0" fontId="13" fillId="0" borderId="0" xfId="0" applyFont="1" applyAlignment="1">
      <alignment horizontal="left"/>
    </xf>
    <xf numFmtId="164" fontId="19" fillId="0" borderId="11" xfId="2" applyNumberFormat="1" applyFont="1" applyFill="1" applyBorder="1" applyAlignment="1">
      <alignment horizontal="left"/>
    </xf>
    <xf numFmtId="164" fontId="19" fillId="0" borderId="11" xfId="2" applyNumberFormat="1" applyFont="1" applyBorder="1" applyAlignment="1">
      <alignment horizontal="left"/>
    </xf>
    <xf numFmtId="165" fontId="9" fillId="6" borderId="21" xfId="1" applyNumberFormat="1" applyFont="1" applyFill="1" applyBorder="1" applyAlignment="1">
      <alignment horizontal="right"/>
    </xf>
    <xf numFmtId="165" fontId="9" fillId="6" borderId="22" xfId="1" applyNumberFormat="1" applyFont="1" applyFill="1" applyBorder="1" applyAlignment="1">
      <alignment horizontal="right"/>
    </xf>
    <xf numFmtId="165" fontId="9" fillId="6" borderId="20" xfId="1" applyNumberFormat="1" applyFont="1" applyFill="1" applyBorder="1" applyAlignment="1">
      <alignment horizontal="right"/>
    </xf>
    <xf numFmtId="0" fontId="12" fillId="4" borderId="0" xfId="0" applyFont="1" applyFill="1" applyAlignment="1">
      <alignment horizontal="center" vertical="center"/>
    </xf>
    <xf numFmtId="43" fontId="12" fillId="4" borderId="0" xfId="13" applyFont="1" applyFill="1" applyAlignment="1">
      <alignment horizontal="center" vertical="center"/>
    </xf>
    <xf numFmtId="44" fontId="12" fillId="4" borderId="0" xfId="14" applyFont="1" applyFill="1" applyAlignment="1">
      <alignment horizontal="center" vertical="center"/>
    </xf>
    <xf numFmtId="0" fontId="17" fillId="0" borderId="0" xfId="0" applyFont="1" applyAlignment="1">
      <alignment horizontal="right"/>
    </xf>
    <xf numFmtId="0" fontId="30" fillId="0" borderId="11" xfId="0" applyFont="1" applyBorder="1" applyAlignment="1">
      <alignment horizontal="right"/>
    </xf>
    <xf numFmtId="43" fontId="19" fillId="0" borderId="11" xfId="13" applyFont="1" applyFill="1" applyBorder="1"/>
    <xf numFmtId="43" fontId="19" fillId="0" borderId="11" xfId="13" applyFont="1" applyBorder="1"/>
    <xf numFmtId="43" fontId="9" fillId="0" borderId="0" xfId="13" applyFont="1"/>
    <xf numFmtId="44" fontId="9" fillId="0" borderId="0" xfId="14" applyFont="1"/>
    <xf numFmtId="43" fontId="9" fillId="0" borderId="0" xfId="13" applyFont="1" applyBorder="1"/>
    <xf numFmtId="44" fontId="9" fillId="0" borderId="0" xfId="14" applyFont="1" applyBorder="1"/>
    <xf numFmtId="173" fontId="27" fillId="9" borderId="25" xfId="1" applyNumberFormat="1" applyFont="1" applyFill="1" applyBorder="1"/>
    <xf numFmtId="173" fontId="27" fillId="9" borderId="27" xfId="1" applyNumberFormat="1" applyFont="1" applyFill="1" applyBorder="1"/>
    <xf numFmtId="173" fontId="31" fillId="9" borderId="5" xfId="1" applyNumberFormat="1" applyFont="1" applyFill="1" applyBorder="1"/>
    <xf numFmtId="173" fontId="31" fillId="9" borderId="21" xfId="1" applyNumberFormat="1" applyFont="1" applyFill="1" applyBorder="1"/>
    <xf numFmtId="173" fontId="31" fillId="9" borderId="25" xfId="1" applyNumberFormat="1" applyFont="1" applyFill="1" applyBorder="1"/>
    <xf numFmtId="173" fontId="31" fillId="0" borderId="25" xfId="0" applyNumberFormat="1" applyFont="1" applyBorder="1" applyAlignment="1">
      <alignment vertical="center"/>
    </xf>
    <xf numFmtId="173" fontId="31" fillId="0" borderId="5" xfId="0" applyNumberFormat="1" applyFont="1" applyBorder="1" applyAlignment="1">
      <alignment vertical="center"/>
    </xf>
    <xf numFmtId="0" fontId="32" fillId="0" borderId="5" xfId="0" applyFont="1" applyBorder="1"/>
    <xf numFmtId="173" fontId="31" fillId="9" borderId="27" xfId="1" applyNumberFormat="1" applyFont="1" applyFill="1" applyBorder="1"/>
    <xf numFmtId="0" fontId="32" fillId="0" borderId="27" xfId="0" applyFont="1" applyBorder="1"/>
    <xf numFmtId="173" fontId="31" fillId="0" borderId="27" xfId="0" applyNumberFormat="1" applyFont="1" applyBorder="1" applyAlignment="1">
      <alignment vertical="center"/>
    </xf>
    <xf numFmtId="173" fontId="27" fillId="9" borderId="31" xfId="1" applyNumberFormat="1" applyFont="1" applyFill="1" applyBorder="1"/>
    <xf numFmtId="164" fontId="0" fillId="6" borderId="0" xfId="2" applyNumberFormat="1" applyFont="1" applyFill="1"/>
    <xf numFmtId="165" fontId="0" fillId="6" borderId="0" xfId="1" applyNumberFormat="1" applyFont="1" applyFill="1"/>
    <xf numFmtId="164" fontId="22" fillId="0" borderId="0" xfId="2" applyNumberFormat="1" applyFont="1"/>
    <xf numFmtId="0" fontId="22" fillId="0" borderId="0" xfId="0" applyFont="1"/>
    <xf numFmtId="164" fontId="12" fillId="4" borderId="7" xfId="2" applyNumberFormat="1" applyFont="1" applyFill="1" applyBorder="1" applyAlignment="1">
      <alignment horizontal="left"/>
    </xf>
    <xf numFmtId="0" fontId="23" fillId="4" borderId="1" xfId="12" applyFont="1" applyFill="1" applyBorder="1"/>
    <xf numFmtId="0" fontId="23" fillId="4" borderId="2" xfId="12" applyFont="1" applyFill="1" applyBorder="1"/>
    <xf numFmtId="0" fontId="12" fillId="4" borderId="2" xfId="12" applyFont="1" applyFill="1" applyBorder="1"/>
    <xf numFmtId="0" fontId="12" fillId="4" borderId="9" xfId="12" applyFont="1" applyFill="1" applyBorder="1"/>
    <xf numFmtId="0" fontId="13" fillId="0" borderId="0" xfId="12" applyFont="1"/>
    <xf numFmtId="0" fontId="23" fillId="4" borderId="7" xfId="12" applyFont="1" applyFill="1" applyBorder="1"/>
    <xf numFmtId="0" fontId="23" fillId="4" borderId="8" xfId="12" applyFont="1" applyFill="1" applyBorder="1"/>
    <xf numFmtId="0" fontId="12" fillId="4" borderId="8" xfId="12" applyFont="1" applyFill="1" applyBorder="1" applyAlignment="1">
      <alignment horizontal="center"/>
    </xf>
    <xf numFmtId="0" fontId="12" fillId="4" borderId="10" xfId="12" applyFont="1" applyFill="1" applyBorder="1" applyAlignment="1">
      <alignment horizontal="center"/>
    </xf>
    <xf numFmtId="164" fontId="6" fillId="0" borderId="0" xfId="14" applyNumberFormat="1" applyFont="1"/>
    <xf numFmtId="164" fontId="13" fillId="0" borderId="0" xfId="12" applyNumberFormat="1" applyFont="1"/>
    <xf numFmtId="0" fontId="13" fillId="0" borderId="11" xfId="12" applyFont="1" applyBorder="1"/>
    <xf numFmtId="164" fontId="13" fillId="0" borderId="11" xfId="12" applyNumberFormat="1" applyFont="1" applyBorder="1"/>
    <xf numFmtId="43" fontId="6" fillId="0" borderId="0" xfId="13" applyFont="1"/>
    <xf numFmtId="43" fontId="6" fillId="0" borderId="0" xfId="13" applyFont="1" applyAlignment="1">
      <alignment horizontal="center"/>
    </xf>
    <xf numFmtId="0" fontId="13" fillId="0" borderId="0" xfId="12" applyFont="1" applyAlignment="1">
      <alignment horizontal="center"/>
    </xf>
    <xf numFmtId="43" fontId="13" fillId="0" borderId="0" xfId="12" applyNumberFormat="1" applyFont="1"/>
    <xf numFmtId="0" fontId="23" fillId="4" borderId="1" xfId="15" applyFont="1" applyFill="1" applyBorder="1" applyAlignment="1">
      <alignment horizontal="center" vertical="center"/>
    </xf>
    <xf numFmtId="0" fontId="23" fillId="4" borderId="2" xfId="15" applyFont="1" applyFill="1" applyBorder="1" applyAlignment="1">
      <alignment horizontal="center" vertical="center"/>
    </xf>
    <xf numFmtId="0" fontId="23" fillId="4" borderId="9" xfId="15" applyFont="1" applyFill="1" applyBorder="1" applyAlignment="1">
      <alignment horizontal="center" vertical="center"/>
    </xf>
    <xf numFmtId="0" fontId="13" fillId="0" borderId="0" xfId="15" applyFont="1"/>
    <xf numFmtId="0" fontId="23" fillId="4" borderId="7" xfId="15" applyFont="1" applyFill="1" applyBorder="1" applyAlignment="1">
      <alignment horizontal="center" vertical="center"/>
    </xf>
    <xf numFmtId="0" fontId="23" fillId="4" borderId="8" xfId="15" applyFont="1" applyFill="1" applyBorder="1" applyAlignment="1">
      <alignment horizontal="center" vertical="center" wrapText="1"/>
    </xf>
    <xf numFmtId="0" fontId="23" fillId="4" borderId="10" xfId="15" applyFont="1" applyFill="1" applyBorder="1" applyAlignment="1">
      <alignment horizontal="center" vertical="center"/>
    </xf>
    <xf numFmtId="0" fontId="33" fillId="0" borderId="0" xfId="15" applyFont="1" applyAlignment="1">
      <alignment horizontal="center" vertical="center"/>
    </xf>
    <xf numFmtId="0" fontId="33" fillId="0" borderId="0" xfId="15" applyFont="1" applyAlignment="1">
      <alignment horizontal="center" vertical="center" wrapText="1"/>
    </xf>
    <xf numFmtId="0" fontId="13" fillId="0" borderId="0" xfId="15" applyFont="1" applyAlignment="1">
      <alignment horizontal="center" vertical="center"/>
    </xf>
    <xf numFmtId="14" fontId="33" fillId="0" borderId="0" xfId="15" applyNumberFormat="1" applyFont="1" applyAlignment="1">
      <alignment horizontal="center" vertical="center"/>
    </xf>
    <xf numFmtId="165" fontId="22" fillId="6" borderId="1" xfId="1" applyNumberFormat="1" applyFont="1" applyFill="1" applyBorder="1"/>
    <xf numFmtId="165" fontId="22" fillId="6" borderId="9" xfId="1" applyNumberFormat="1" applyFont="1" applyFill="1" applyBorder="1"/>
    <xf numFmtId="165" fontId="22" fillId="6" borderId="7" xfId="1" applyNumberFormat="1" applyFont="1" applyFill="1" applyBorder="1"/>
    <xf numFmtId="165" fontId="22" fillId="6" borderId="10" xfId="1" applyNumberFormat="1" applyFont="1" applyFill="1" applyBorder="1"/>
    <xf numFmtId="10" fontId="22" fillId="0" borderId="0" xfId="15" applyNumberFormat="1" applyFont="1" applyAlignment="1">
      <alignment horizontal="center" vertical="center"/>
    </xf>
    <xf numFmtId="170" fontId="9" fillId="0" borderId="0" xfId="0" applyNumberFormat="1" applyFont="1"/>
    <xf numFmtId="43" fontId="22" fillId="0" borderId="0" xfId="12" applyNumberFormat="1" applyFont="1"/>
    <xf numFmtId="165" fontId="12" fillId="4" borderId="1" xfId="1" applyNumberFormat="1" applyFont="1" applyFill="1" applyBorder="1" applyAlignment="1">
      <alignment horizontal="left"/>
    </xf>
    <xf numFmtId="165" fontId="12" fillId="4" borderId="2" xfId="1" applyNumberFormat="1" applyFont="1" applyFill="1" applyBorder="1" applyAlignment="1">
      <alignment horizontal="right" vertical="center"/>
    </xf>
    <xf numFmtId="165" fontId="12" fillId="4" borderId="14" xfId="1" applyNumberFormat="1" applyFont="1" applyFill="1" applyBorder="1" applyAlignment="1">
      <alignment horizontal="left"/>
    </xf>
    <xf numFmtId="165" fontId="12" fillId="4" borderId="0" xfId="1" applyNumberFormat="1" applyFont="1" applyFill="1" applyBorder="1" applyAlignment="1">
      <alignment horizontal="right" vertical="center"/>
    </xf>
    <xf numFmtId="0" fontId="0" fillId="4" borderId="9" xfId="0" applyFill="1" applyBorder="1"/>
    <xf numFmtId="165" fontId="30" fillId="11" borderId="7" xfId="1" applyNumberFormat="1" applyFont="1" applyFill="1" applyBorder="1" applyAlignment="1">
      <alignment horizontal="left"/>
    </xf>
    <xf numFmtId="165" fontId="21" fillId="11" borderId="8" xfId="1" applyNumberFormat="1" applyFont="1" applyFill="1" applyBorder="1" applyAlignment="1">
      <alignment horizontal="right" vertical="center"/>
    </xf>
    <xf numFmtId="0" fontId="7" fillId="11" borderId="10" xfId="0" applyFont="1" applyFill="1" applyBorder="1" applyAlignment="1">
      <alignment horizontal="center"/>
    </xf>
    <xf numFmtId="165" fontId="30" fillId="11" borderId="1" xfId="1" applyNumberFormat="1" applyFont="1" applyFill="1" applyBorder="1" applyAlignment="1">
      <alignment horizontal="left"/>
    </xf>
    <xf numFmtId="165" fontId="21" fillId="11" borderId="2" xfId="1" applyNumberFormat="1" applyFont="1" applyFill="1" applyBorder="1" applyAlignment="1">
      <alignment horizontal="right" vertical="center"/>
    </xf>
    <xf numFmtId="0" fontId="7" fillId="11" borderId="9" xfId="0" applyFont="1" applyFill="1" applyBorder="1" applyAlignment="1">
      <alignment horizontal="center"/>
    </xf>
    <xf numFmtId="164" fontId="13" fillId="0" borderId="11" xfId="2" applyNumberFormat="1" applyFont="1" applyBorder="1" applyAlignment="1">
      <alignment horizontal="right"/>
    </xf>
    <xf numFmtId="165" fontId="34" fillId="0" borderId="0" xfId="1" applyNumberFormat="1" applyFont="1"/>
    <xf numFmtId="165" fontId="13" fillId="0" borderId="0" xfId="9" applyNumberFormat="1" applyFont="1"/>
    <xf numFmtId="0" fontId="13" fillId="0" borderId="0" xfId="16" applyFont="1"/>
    <xf numFmtId="0" fontId="13" fillId="0" borderId="8" xfId="16" applyFont="1" applyBorder="1" applyAlignment="1">
      <alignment horizontal="center"/>
    </xf>
    <xf numFmtId="41" fontId="13" fillId="0" borderId="0" xfId="16" applyNumberFormat="1" applyFont="1"/>
    <xf numFmtId="41" fontId="13" fillId="0" borderId="8" xfId="16" applyNumberFormat="1" applyFont="1" applyBorder="1"/>
    <xf numFmtId="174" fontId="13" fillId="0" borderId="0" xfId="16" applyNumberFormat="1" applyFont="1"/>
    <xf numFmtId="165" fontId="12" fillId="4" borderId="0" xfId="23" applyNumberFormat="1" applyFont="1" applyFill="1" applyBorder="1" applyAlignment="1">
      <alignment horizontal="right" vertical="center"/>
    </xf>
    <xf numFmtId="165" fontId="21" fillId="6" borderId="2" xfId="23" applyNumberFormat="1" applyFont="1" applyFill="1" applyBorder="1" applyAlignment="1">
      <alignment horizontal="right" vertical="center"/>
    </xf>
    <xf numFmtId="165" fontId="21" fillId="6" borderId="8" xfId="23" applyNumberFormat="1" applyFont="1" applyFill="1" applyBorder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169" fontId="21" fillId="7" borderId="0" xfId="7" applyNumberFormat="1" applyFont="1" applyFill="1" applyBorder="1"/>
    <xf numFmtId="169" fontId="21" fillId="7" borderId="2" xfId="7" applyNumberFormat="1" applyFont="1" applyFill="1" applyBorder="1"/>
    <xf numFmtId="169" fontId="6" fillId="7" borderId="8" xfId="7" applyNumberFormat="1" applyFont="1" applyFill="1" applyBorder="1"/>
    <xf numFmtId="169" fontId="21" fillId="7" borderId="14" xfId="7" applyNumberFormat="1" applyFont="1" applyFill="1" applyBorder="1"/>
    <xf numFmtId="169" fontId="21" fillId="7" borderId="13" xfId="7" applyNumberFormat="1" applyFont="1" applyFill="1" applyBorder="1"/>
    <xf numFmtId="0" fontId="12" fillId="4" borderId="0" xfId="5" applyFont="1" applyFill="1" applyAlignment="1">
      <alignment horizontal="right" vertical="center"/>
    </xf>
    <xf numFmtId="0" fontId="12" fillId="4" borderId="7" xfId="5" applyFont="1" applyFill="1" applyBorder="1" applyAlignment="1">
      <alignment horizontal="right" vertical="center"/>
    </xf>
    <xf numFmtId="0" fontId="12" fillId="4" borderId="8" xfId="5" applyFont="1" applyFill="1" applyBorder="1" applyAlignment="1">
      <alignment horizontal="right" vertical="center"/>
    </xf>
    <xf numFmtId="0" fontId="12" fillId="4" borderId="10" xfId="5" applyFont="1" applyFill="1" applyBorder="1" applyAlignment="1">
      <alignment horizontal="right" vertical="center"/>
    </xf>
    <xf numFmtId="0" fontId="12" fillId="4" borderId="14" xfId="5" applyFont="1" applyFill="1" applyBorder="1" applyAlignment="1">
      <alignment horizontal="right" vertical="center"/>
    </xf>
    <xf numFmtId="169" fontId="37" fillId="7" borderId="1" xfId="7" applyNumberFormat="1" applyFont="1" applyFill="1" applyBorder="1"/>
    <xf numFmtId="169" fontId="37" fillId="7" borderId="9" xfId="7" applyNumberFormat="1" applyFont="1" applyFill="1" applyBorder="1"/>
    <xf numFmtId="169" fontId="37" fillId="7" borderId="7" xfId="7" applyNumberFormat="1" applyFont="1" applyFill="1" applyBorder="1"/>
    <xf numFmtId="169" fontId="9" fillId="7" borderId="10" xfId="7" applyNumberFormat="1" applyFont="1" applyFill="1" applyBorder="1"/>
    <xf numFmtId="169" fontId="37" fillId="7" borderId="2" xfId="7" applyNumberFormat="1" applyFont="1" applyFill="1" applyBorder="1"/>
    <xf numFmtId="169" fontId="9" fillId="7" borderId="8" xfId="7" applyNumberFormat="1" applyFont="1" applyFill="1" applyBorder="1"/>
    <xf numFmtId="10" fontId="13" fillId="7" borderId="5" xfId="3" applyNumberFormat="1" applyFont="1" applyFill="1" applyBorder="1"/>
    <xf numFmtId="169" fontId="21" fillId="7" borderId="8" xfId="7" applyNumberFormat="1" applyFont="1" applyFill="1" applyBorder="1"/>
    <xf numFmtId="0" fontId="23" fillId="4" borderId="0" xfId="5" applyFont="1" applyFill="1" applyAlignment="1">
      <alignment horizontal="center"/>
    </xf>
    <xf numFmtId="169" fontId="25" fillId="4" borderId="0" xfId="7" applyNumberFormat="1" applyFont="1" applyFill="1" applyBorder="1" applyAlignment="1">
      <alignment horizontal="right"/>
    </xf>
    <xf numFmtId="169" fontId="20" fillId="5" borderId="1" xfId="7" applyNumberFormat="1" applyFont="1" applyFill="1" applyBorder="1" applyAlignment="1">
      <alignment horizontal="right"/>
    </xf>
    <xf numFmtId="169" fontId="20" fillId="5" borderId="2" xfId="7" applyNumberFormat="1" applyFont="1" applyFill="1" applyBorder="1" applyAlignment="1">
      <alignment horizontal="right"/>
    </xf>
    <xf numFmtId="169" fontId="20" fillId="5" borderId="9" xfId="7" applyNumberFormat="1" applyFont="1" applyFill="1" applyBorder="1" applyAlignment="1">
      <alignment horizontal="right"/>
    </xf>
    <xf numFmtId="169" fontId="20" fillId="5" borderId="7" xfId="7" applyNumberFormat="1" applyFont="1" applyFill="1" applyBorder="1" applyAlignment="1">
      <alignment horizontal="right"/>
    </xf>
    <xf numFmtId="169" fontId="20" fillId="5" borderId="8" xfId="7" applyNumberFormat="1" applyFont="1" applyFill="1" applyBorder="1" applyAlignment="1">
      <alignment horizontal="right"/>
    </xf>
    <xf numFmtId="169" fontId="20" fillId="5" borderId="10" xfId="7" applyNumberFormat="1" applyFont="1" applyFill="1" applyBorder="1" applyAlignment="1">
      <alignment horizontal="right"/>
    </xf>
    <xf numFmtId="0" fontId="23" fillId="4" borderId="4" xfId="5" applyFont="1" applyFill="1" applyBorder="1" applyAlignment="1">
      <alignment horizontal="center"/>
    </xf>
    <xf numFmtId="169" fontId="25" fillId="4" borderId="10" xfId="7" applyNumberFormat="1" applyFont="1" applyFill="1" applyBorder="1" applyAlignment="1">
      <alignment horizontal="right"/>
    </xf>
    <xf numFmtId="0" fontId="23" fillId="4" borderId="5" xfId="5" applyFont="1" applyFill="1" applyBorder="1" applyAlignment="1">
      <alignment horizontal="center"/>
    </xf>
    <xf numFmtId="169" fontId="25" fillId="4" borderId="5" xfId="7" applyNumberFormat="1" applyFont="1" applyFill="1" applyBorder="1" applyAlignment="1">
      <alignment horizontal="right"/>
    </xf>
    <xf numFmtId="0" fontId="7" fillId="4" borderId="2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8" xfId="0" quotePrefix="1" applyFont="1" applyFill="1" applyBorder="1" applyAlignment="1">
      <alignment horizontal="center" vertical="center"/>
    </xf>
    <xf numFmtId="0" fontId="7" fillId="4" borderId="10" xfId="0" quotePrefix="1" applyFont="1" applyFill="1" applyBorder="1" applyAlignment="1">
      <alignment horizontal="center" vertical="center"/>
    </xf>
    <xf numFmtId="169" fontId="0" fillId="6" borderId="1" xfId="0" applyNumberFormat="1" applyFill="1" applyBorder="1"/>
    <xf numFmtId="169" fontId="0" fillId="6" borderId="7" xfId="0" applyNumberFormat="1" applyFill="1" applyBorder="1"/>
    <xf numFmtId="169" fontId="0" fillId="6" borderId="2" xfId="0" applyNumberFormat="1" applyFill="1" applyBorder="1"/>
    <xf numFmtId="169" fontId="0" fillId="6" borderId="8" xfId="0" applyNumberFormat="1" applyFill="1" applyBorder="1"/>
    <xf numFmtId="169" fontId="0" fillId="6" borderId="9" xfId="0" applyNumberFormat="1" applyFill="1" applyBorder="1"/>
    <xf numFmtId="169" fontId="0" fillId="6" borderId="10" xfId="0" applyNumberFormat="1" applyFill="1" applyBorder="1"/>
    <xf numFmtId="0" fontId="7" fillId="2" borderId="0" xfId="0" applyFont="1" applyFill="1" applyAlignment="1">
      <alignment horizontal="center"/>
    </xf>
    <xf numFmtId="0" fontId="7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/>
    </xf>
    <xf numFmtId="0" fontId="25" fillId="4" borderId="2" xfId="0" applyFont="1" applyFill="1" applyBorder="1"/>
    <xf numFmtId="0" fontId="25" fillId="4" borderId="8" xfId="0" applyFont="1" applyFill="1" applyBorder="1"/>
    <xf numFmtId="165" fontId="0" fillId="6" borderId="21" xfId="1" applyNumberFormat="1" applyFont="1" applyFill="1" applyBorder="1"/>
    <xf numFmtId="165" fontId="0" fillId="6" borderId="20" xfId="1" applyNumberFormat="1" applyFont="1" applyFill="1" applyBorder="1"/>
    <xf numFmtId="43" fontId="7" fillId="4" borderId="1" xfId="1" applyFont="1" applyFill="1" applyBorder="1"/>
    <xf numFmtId="43" fontId="15" fillId="4" borderId="7" xfId="1" applyFont="1" applyFill="1" applyBorder="1" applyAlignment="1">
      <alignment vertical="center"/>
    </xf>
    <xf numFmtId="43" fontId="7" fillId="4" borderId="5" xfId="1" applyFont="1" applyFill="1" applyBorder="1"/>
    <xf numFmtId="43" fontId="14" fillId="0" borderId="0" xfId="1" applyFont="1" applyFill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43" fontId="6" fillId="0" borderId="0" xfId="1" applyFont="1" applyBorder="1"/>
    <xf numFmtId="43" fontId="14" fillId="0" borderId="19" xfId="1" applyFont="1" applyFill="1" applyBorder="1" applyAlignment="1">
      <alignment vertical="center"/>
    </xf>
    <xf numFmtId="43" fontId="7" fillId="4" borderId="3" xfId="1" applyFont="1" applyFill="1" applyBorder="1"/>
    <xf numFmtId="43" fontId="6" fillId="0" borderId="11" xfId="1" applyFont="1" applyFill="1" applyBorder="1"/>
    <xf numFmtId="43" fontId="7" fillId="4" borderId="0" xfId="1" applyFont="1" applyFill="1" applyBorder="1"/>
    <xf numFmtId="43" fontId="6" fillId="0" borderId="0" xfId="1" applyFont="1" applyFill="1" applyBorder="1"/>
    <xf numFmtId="43" fontId="11" fillId="0" borderId="0" xfId="1" applyFont="1" applyFill="1" applyBorder="1"/>
    <xf numFmtId="43" fontId="7" fillId="4" borderId="7" xfId="1" applyFont="1" applyFill="1" applyBorder="1"/>
    <xf numFmtId="43" fontId="7" fillId="4" borderId="1" xfId="1" applyFont="1" applyFill="1" applyBorder="1" applyAlignment="1">
      <alignment horizontal="left"/>
    </xf>
    <xf numFmtId="43" fontId="7" fillId="4" borderId="7" xfId="1" applyFont="1" applyFill="1" applyBorder="1" applyAlignment="1">
      <alignment horizontal="left"/>
    </xf>
    <xf numFmtId="43" fontId="8" fillId="0" borderId="8" xfId="1" applyFont="1" applyBorder="1"/>
    <xf numFmtId="43" fontId="0" fillId="0" borderId="0" xfId="1" applyFont="1" applyAlignment="1">
      <alignment horizontal="left" indent="1"/>
    </xf>
    <xf numFmtId="43" fontId="8" fillId="0" borderId="11" xfId="1" applyFont="1" applyBorder="1" applyAlignment="1">
      <alignment horizontal="left"/>
    </xf>
    <xf numFmtId="43" fontId="8" fillId="0" borderId="0" xfId="1" applyFont="1" applyAlignment="1">
      <alignment horizontal="left"/>
    </xf>
    <xf numFmtId="43" fontId="0" fillId="0" borderId="0" xfId="1" quotePrefix="1" applyFont="1"/>
    <xf numFmtId="43" fontId="13" fillId="0" borderId="14" xfId="1" applyFont="1" applyBorder="1" applyAlignment="1">
      <alignment horizontal="left" indent="2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9" xfId="0" applyFont="1" applyFill="1" applyBorder="1"/>
    <xf numFmtId="0" fontId="7" fillId="2" borderId="13" xfId="0" applyFont="1" applyFill="1" applyBorder="1" applyAlignment="1">
      <alignment horizontal="center"/>
    </xf>
    <xf numFmtId="17" fontId="13" fillId="5" borderId="5" xfId="5" applyNumberFormat="1" applyFont="1" applyFill="1" applyBorder="1" applyAlignment="1">
      <alignment horizontal="left"/>
    </xf>
    <xf numFmtId="0" fontId="13" fillId="5" borderId="22" xfId="5" applyFont="1" applyFill="1" applyBorder="1" applyAlignment="1">
      <alignment horizontal="left"/>
    </xf>
    <xf numFmtId="0" fontId="13" fillId="5" borderId="20" xfId="5" applyFont="1" applyFill="1" applyBorder="1" applyAlignment="1">
      <alignment horizontal="left"/>
    </xf>
    <xf numFmtId="169" fontId="13" fillId="5" borderId="5" xfId="7" applyNumberFormat="1" applyFont="1" applyFill="1" applyBorder="1"/>
    <xf numFmtId="0" fontId="38" fillId="4" borderId="2" xfId="0" applyFont="1" applyFill="1" applyBorder="1" applyAlignment="1">
      <alignment horizontal="center" vertical="center"/>
    </xf>
    <xf numFmtId="0" fontId="39" fillId="4" borderId="2" xfId="0" applyFont="1" applyFill="1" applyBorder="1" applyAlignment="1">
      <alignment horizontal="center" vertical="center"/>
    </xf>
    <xf numFmtId="0" fontId="38" fillId="4" borderId="2" xfId="0" applyFont="1" applyFill="1" applyBorder="1" applyAlignment="1">
      <alignment horizontal="center"/>
    </xf>
    <xf numFmtId="0" fontId="39" fillId="4" borderId="9" xfId="0" applyFont="1" applyFill="1" applyBorder="1" applyAlignment="1">
      <alignment horizontal="center"/>
    </xf>
    <xf numFmtId="0" fontId="18" fillId="3" borderId="16" xfId="5" applyFont="1" applyFill="1" applyBorder="1" applyAlignment="1">
      <alignment horizontal="center"/>
    </xf>
    <xf numFmtId="0" fontId="18" fillId="3" borderId="17" xfId="5" applyFont="1" applyFill="1" applyBorder="1" applyAlignment="1">
      <alignment horizontal="center"/>
    </xf>
    <xf numFmtId="0" fontId="12" fillId="4" borderId="1" xfId="5" applyFont="1" applyFill="1" applyBorder="1" applyAlignment="1">
      <alignment horizontal="center"/>
    </xf>
    <xf numFmtId="0" fontId="12" fillId="4" borderId="2" xfId="5" applyFont="1" applyFill="1" applyBorder="1" applyAlignment="1">
      <alignment horizontal="center"/>
    </xf>
    <xf numFmtId="0" fontId="12" fillId="4" borderId="9" xfId="5" applyFont="1" applyFill="1" applyBorder="1" applyAlignment="1">
      <alignment horizontal="center"/>
    </xf>
    <xf numFmtId="165" fontId="12" fillId="4" borderId="1" xfId="6" applyNumberFormat="1" applyFont="1" applyFill="1" applyBorder="1" applyAlignment="1">
      <alignment horizontal="center"/>
    </xf>
    <xf numFmtId="165" fontId="12" fillId="4" borderId="2" xfId="6" applyNumberFormat="1" applyFont="1" applyFill="1" applyBorder="1" applyAlignment="1">
      <alignment horizontal="center"/>
    </xf>
    <xf numFmtId="165" fontId="12" fillId="4" borderId="9" xfId="6" applyNumberFormat="1" applyFont="1" applyFill="1" applyBorder="1" applyAlignment="1">
      <alignment horizontal="center"/>
    </xf>
    <xf numFmtId="0" fontId="18" fillId="3" borderId="12" xfId="5" applyFont="1" applyFill="1" applyBorder="1" applyAlignment="1">
      <alignment horizontal="center"/>
    </xf>
    <xf numFmtId="0" fontId="29" fillId="4" borderId="2" xfId="0" applyFont="1" applyFill="1" applyBorder="1" applyAlignment="1">
      <alignment horizontal="center"/>
    </xf>
    <xf numFmtId="0" fontId="29" fillId="4" borderId="9" xfId="0" applyFont="1" applyFill="1" applyBorder="1" applyAlignment="1">
      <alignment horizontal="center"/>
    </xf>
  </cellXfs>
  <cellStyles count="26">
    <cellStyle name="Comma" xfId="1" builtinId="3"/>
    <cellStyle name="Comma 2" xfId="6" xr:uid="{ED6C9D07-09CE-4BCD-9AA5-D517B8E616B2}"/>
    <cellStyle name="Comma 2 2" xfId="18" xr:uid="{1A5A7A24-B507-4253-893B-4EA9EA17EA00}"/>
    <cellStyle name="Comma 2 3" xfId="20" xr:uid="{A4C44656-7F60-4A2C-9454-FA26054A21BA}"/>
    <cellStyle name="Comma 3" xfId="10" xr:uid="{B9EB4B58-5336-4277-9EA8-FA2419FFB03C}"/>
    <cellStyle name="Comma 4" xfId="13" xr:uid="{5DFE82B6-5D85-4B73-82F1-2B2412BD9217}"/>
    <cellStyle name="Comma 4 2" xfId="23" xr:uid="{41EF16A7-7024-420D-8842-DE7D706CD135}"/>
    <cellStyle name="Comma 5" xfId="17" xr:uid="{5E308C65-4CE7-4D8C-9CBA-7C13922E83E8}"/>
    <cellStyle name="Comma 6" xfId="4" xr:uid="{9796412D-BCA1-47EB-8018-E8427668AF40}"/>
    <cellStyle name="Currency" xfId="2" builtinId="4"/>
    <cellStyle name="Currency 2" xfId="7" xr:uid="{8179FC4E-AEE8-41D8-AE17-EA457B1598B0}"/>
    <cellStyle name="Currency 3" xfId="14" xr:uid="{57B471A7-86EA-4CC6-8BAE-A0AEEED138D8}"/>
    <cellStyle name="Normal" xfId="0" builtinId="0"/>
    <cellStyle name="Normal 2" xfId="5" xr:uid="{09C322A7-A3CB-4CAE-9DC6-C1CD7037971E}"/>
    <cellStyle name="Normal 2 2" xfId="19" xr:uid="{42FD29FB-3FA2-43E6-81F9-A0F8371B72FB}"/>
    <cellStyle name="Normal 2 3" xfId="21" xr:uid="{4CB84B73-058F-489A-8E94-A5931E0BF265}"/>
    <cellStyle name="Normal 3" xfId="9" xr:uid="{77D7CE17-E2F1-42A1-BBDB-BC7D1463BC5C}"/>
    <cellStyle name="Normal 4" xfId="12" xr:uid="{1BF4B6EF-905F-4CAD-B7FD-1D86CB507C72}"/>
    <cellStyle name="Normal 5" xfId="15" xr:uid="{4D3A2757-80DA-491A-B210-B567EA687795}"/>
    <cellStyle name="Normal 6" xfId="24" xr:uid="{64A69A42-17C8-4A8E-9806-61978B390444}"/>
    <cellStyle name="Normal 7" xfId="22" xr:uid="{211CF85E-2072-4179-A978-983260D9DA97}"/>
    <cellStyle name="Normal 8" xfId="16" xr:uid="{40DA63CE-9502-4571-93C9-A00657ED3EDB}"/>
    <cellStyle name="Percent" xfId="3" builtinId="5"/>
    <cellStyle name="Percent 2" xfId="8" xr:uid="{44930F67-7D1F-45D9-829C-3A2DEC969A70}"/>
    <cellStyle name="Percent 3" xfId="11" xr:uid="{02BF19DD-3CE2-48A7-B5F4-009ACE293814}"/>
    <cellStyle name="Percent 4" xfId="25" xr:uid="{553E6AA9-FC3D-4EC1-BD80-CFB2E414A2FA}"/>
  </cellStyles>
  <dxfs count="30">
    <dxf>
      <numFmt numFmtId="165" formatCode="_(* #,##0_);_(* \(#,##0\);_(* &quot;-&quot;??_);_(@_)"/>
    </dxf>
    <dxf>
      <alignment horizontal="center" readingOrder="0"/>
    </dxf>
    <dxf>
      <alignment horizontal="center" readingOrder="0"/>
    </dxf>
    <dxf>
      <numFmt numFmtId="35" formatCode="_(* #,##0.00_);_(* \(#,##0.00\);_(* &quot;-&quot;??_);_(@_)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color rgb="FF0033CC"/>
      </font>
    </dxf>
    <dxf>
      <font>
        <color rgb="FF0033CC"/>
      </font>
    </dxf>
    <dxf>
      <font>
        <color rgb="FF0033CC"/>
      </font>
    </dxf>
    <dxf>
      <font>
        <color rgb="FF0033CC"/>
      </font>
    </dxf>
    <dxf>
      <font>
        <color rgb="FF0033CC"/>
      </font>
    </dxf>
    <dxf>
      <font>
        <color rgb="FF0033CC"/>
      </font>
    </dxf>
    <dxf>
      <font>
        <color rgb="FF0033CC"/>
      </font>
    </dxf>
  </dxfs>
  <tableStyles count="0" defaultTableStyle="TableStyleMedium2" defaultPivotStyle="PivotStyleLight16"/>
  <colors>
    <mruColors>
      <color rgb="FF66FF66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98636</xdr:colOff>
      <xdr:row>40</xdr:row>
      <xdr:rowOff>133351</xdr:rowOff>
    </xdr:from>
    <xdr:to>
      <xdr:col>8</xdr:col>
      <xdr:colOff>161925</xdr:colOff>
      <xdr:row>48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BFAE9-25B4-43D3-B0DC-5051BA770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1336" y="6629401"/>
          <a:ext cx="5149639" cy="127635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9</xdr:col>
      <xdr:colOff>323851</xdr:colOff>
      <xdr:row>59</xdr:row>
      <xdr:rowOff>85725</xdr:rowOff>
    </xdr:from>
    <xdr:to>
      <xdr:col>15</xdr:col>
      <xdr:colOff>794031</xdr:colOff>
      <xdr:row>85</xdr:row>
      <xdr:rowOff>56302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51ED00-A96E-45E8-8B94-01AA2FAFD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7201" y="9658350"/>
          <a:ext cx="5556530" cy="418062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9</xdr:col>
      <xdr:colOff>255886</xdr:colOff>
      <xdr:row>40</xdr:row>
      <xdr:rowOff>142875</xdr:rowOff>
    </xdr:from>
    <xdr:to>
      <xdr:col>15</xdr:col>
      <xdr:colOff>789364</xdr:colOff>
      <xdr:row>58</xdr:row>
      <xdr:rowOff>85109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ADBCD6-131B-4463-BF8F-F48B36EA8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9236" y="6638925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123825</xdr:colOff>
      <xdr:row>49</xdr:row>
      <xdr:rowOff>123825</xdr:rowOff>
    </xdr:from>
    <xdr:to>
      <xdr:col>8</xdr:col>
      <xdr:colOff>94541</xdr:colOff>
      <xdr:row>64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7F482F-D7A9-DE9F-4158-62A9AA489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76525" y="8077200"/>
          <a:ext cx="5057066" cy="2428875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98636</xdr:colOff>
      <xdr:row>40</xdr:row>
      <xdr:rowOff>133351</xdr:rowOff>
    </xdr:from>
    <xdr:to>
      <xdr:col>8</xdr:col>
      <xdr:colOff>161925</xdr:colOff>
      <xdr:row>48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DC9659-2C6E-4A66-9622-396D4DE34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1336" y="7439026"/>
          <a:ext cx="5149639" cy="127635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9</xdr:col>
      <xdr:colOff>323851</xdr:colOff>
      <xdr:row>59</xdr:row>
      <xdr:rowOff>85725</xdr:rowOff>
    </xdr:from>
    <xdr:to>
      <xdr:col>15</xdr:col>
      <xdr:colOff>794031</xdr:colOff>
      <xdr:row>85</xdr:row>
      <xdr:rowOff>56302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1B2104-DD7F-AE9C-87A2-12817B6B4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7201" y="10467975"/>
          <a:ext cx="5556530" cy="418062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9</xdr:col>
      <xdr:colOff>313036</xdr:colOff>
      <xdr:row>40</xdr:row>
      <xdr:rowOff>142875</xdr:rowOff>
    </xdr:from>
    <xdr:to>
      <xdr:col>15</xdr:col>
      <xdr:colOff>846514</xdr:colOff>
      <xdr:row>58</xdr:row>
      <xdr:rowOff>85109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33FFA3-8A90-2FDF-EC4D-E50DEE4F3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66386" y="7448550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133350</xdr:colOff>
      <xdr:row>49</xdr:row>
      <xdr:rowOff>123825</xdr:rowOff>
    </xdr:from>
    <xdr:to>
      <xdr:col>8</xdr:col>
      <xdr:colOff>104066</xdr:colOff>
      <xdr:row>64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22D032-1FF4-4C59-9855-0FCB4EFAA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90825" y="8077200"/>
          <a:ext cx="5057066" cy="2428875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40</xdr:row>
      <xdr:rowOff>142876</xdr:rowOff>
    </xdr:from>
    <xdr:to>
      <xdr:col>8</xdr:col>
      <xdr:colOff>19050</xdr:colOff>
      <xdr:row>49</xdr:row>
      <xdr:rowOff>83042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5651F-E3BA-448E-9374-893E02782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6" y="6638926"/>
          <a:ext cx="5010149" cy="1397491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59851</xdr:colOff>
      <xdr:row>41</xdr:row>
      <xdr:rowOff>47624</xdr:rowOff>
    </xdr:from>
    <xdr:to>
      <xdr:col>16</xdr:col>
      <xdr:colOff>351119</xdr:colOff>
      <xdr:row>58</xdr:row>
      <xdr:rowOff>113614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1AB19A-BC37-7FEA-D4A4-8112C27EB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99126" y="6705599"/>
          <a:ext cx="5377618" cy="2818715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95250</xdr:colOff>
      <xdr:row>50</xdr:row>
      <xdr:rowOff>76200</xdr:rowOff>
    </xdr:from>
    <xdr:to>
      <xdr:col>8</xdr:col>
      <xdr:colOff>66675</xdr:colOff>
      <xdr:row>66</xdr:row>
      <xdr:rowOff>119938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D626CE-23B6-065E-F326-E7B1EF74D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52725" y="8191500"/>
          <a:ext cx="5057775" cy="2634538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57150</xdr:colOff>
      <xdr:row>59</xdr:row>
      <xdr:rowOff>123826</xdr:rowOff>
    </xdr:from>
    <xdr:to>
      <xdr:col>16</xdr:col>
      <xdr:colOff>400050</xdr:colOff>
      <xdr:row>84</xdr:row>
      <xdr:rowOff>160565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D255F5B-6414-4696-928F-55FE3A7F8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53450" y="9696451"/>
          <a:ext cx="5429250" cy="408486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733426</xdr:colOff>
      <xdr:row>41</xdr:row>
      <xdr:rowOff>6350</xdr:rowOff>
    </xdr:from>
    <xdr:to>
      <xdr:col>9</xdr:col>
      <xdr:colOff>471784</xdr:colOff>
      <xdr:row>53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2039AB-D791-478C-B39F-532D75149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6126" y="6340475"/>
          <a:ext cx="5672433" cy="2079625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133351</xdr:colOff>
      <xdr:row>41</xdr:row>
      <xdr:rowOff>114300</xdr:rowOff>
    </xdr:from>
    <xdr:to>
      <xdr:col>16</xdr:col>
      <xdr:colOff>437164</xdr:colOff>
      <xdr:row>62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582FFB-4A44-863D-11DB-6FD2641B6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72626" y="6772275"/>
          <a:ext cx="5390163" cy="3381375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676274</xdr:colOff>
      <xdr:row>54</xdr:row>
      <xdr:rowOff>70497</xdr:rowOff>
    </xdr:from>
    <xdr:to>
      <xdr:col>9</xdr:col>
      <xdr:colOff>581024</xdr:colOff>
      <xdr:row>76</xdr:row>
      <xdr:rowOff>149972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D144F9-CF43-696E-5140-39F625B77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3749" y="8833497"/>
          <a:ext cx="5838825" cy="3641825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152400</xdr:colOff>
      <xdr:row>63</xdr:row>
      <xdr:rowOff>114300</xdr:rowOff>
    </xdr:from>
    <xdr:to>
      <xdr:col>16</xdr:col>
      <xdr:colOff>495300</xdr:colOff>
      <xdr:row>88</xdr:row>
      <xdr:rowOff>151039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E077E4B-8F7F-4957-8A21-547281A5B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91675" y="10334625"/>
          <a:ext cx="5429250" cy="408486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95251</xdr:colOff>
      <xdr:row>41</xdr:row>
      <xdr:rowOff>57150</xdr:rowOff>
    </xdr:from>
    <xdr:to>
      <xdr:col>17</xdr:col>
      <xdr:colOff>565431</xdr:colOff>
      <xdr:row>67</xdr:row>
      <xdr:rowOff>27727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D4BC97-ED6C-479E-8596-5A87EA8D3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1" y="6715125"/>
          <a:ext cx="5556530" cy="418062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</xdr:col>
      <xdr:colOff>160636</xdr:colOff>
      <xdr:row>41</xdr:row>
      <xdr:rowOff>28575</xdr:rowOff>
    </xdr:from>
    <xdr:to>
      <xdr:col>9</xdr:col>
      <xdr:colOff>694114</xdr:colOff>
      <xdr:row>58</xdr:row>
      <xdr:rowOff>132734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299CF9-5D03-4525-9AC2-B8FFFA70D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6286" y="6686550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555836</xdr:colOff>
      <xdr:row>42</xdr:row>
      <xdr:rowOff>57151</xdr:rowOff>
    </xdr:from>
    <xdr:to>
      <xdr:col>8</xdr:col>
      <xdr:colOff>619125</xdr:colOff>
      <xdr:row>50</xdr:row>
      <xdr:rowOff>38101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1C5542-B981-4116-95A2-1A68B5DA8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3311" y="6877051"/>
          <a:ext cx="5149639" cy="127635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9</xdr:col>
      <xdr:colOff>323851</xdr:colOff>
      <xdr:row>59</xdr:row>
      <xdr:rowOff>85725</xdr:rowOff>
    </xdr:from>
    <xdr:to>
      <xdr:col>15</xdr:col>
      <xdr:colOff>794031</xdr:colOff>
      <xdr:row>85</xdr:row>
      <xdr:rowOff>56302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52C469-04B6-4804-8C64-930BFB865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7201" y="9658350"/>
          <a:ext cx="5556530" cy="4180627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9</xdr:col>
      <xdr:colOff>313036</xdr:colOff>
      <xdr:row>40</xdr:row>
      <xdr:rowOff>142875</xdr:rowOff>
    </xdr:from>
    <xdr:to>
      <xdr:col>15</xdr:col>
      <xdr:colOff>846514</xdr:colOff>
      <xdr:row>58</xdr:row>
      <xdr:rowOff>85109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53BECD-8AC7-4085-BBC2-92E73E4C9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66386" y="6638925"/>
          <a:ext cx="5619828" cy="2856884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783751</xdr:colOff>
      <xdr:row>42</xdr:row>
      <xdr:rowOff>19049</xdr:rowOff>
    </xdr:from>
    <xdr:to>
      <xdr:col>9</xdr:col>
      <xdr:colOff>227294</xdr:colOff>
      <xdr:row>59</xdr:row>
      <xdr:rowOff>85039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6CDC47-8B60-431D-94EF-95B67B938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1226" y="6838949"/>
          <a:ext cx="5377618" cy="281871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85726</xdr:colOff>
      <xdr:row>41</xdr:row>
      <xdr:rowOff>47625</xdr:rowOff>
    </xdr:from>
    <xdr:to>
      <xdr:col>9</xdr:col>
      <xdr:colOff>838199</xdr:colOff>
      <xdr:row>63</xdr:row>
      <xdr:rowOff>148105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8F0A4A-F4DA-47FA-8C91-32979808F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0926" y="6705600"/>
          <a:ext cx="5838823" cy="3662830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1</xdr:row>
      <xdr:rowOff>57150</xdr:rowOff>
    </xdr:from>
    <xdr:to>
      <xdr:col>19</xdr:col>
      <xdr:colOff>63500</xdr:colOff>
      <xdr:row>36</xdr:row>
      <xdr:rowOff>145467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AEBC1A-1B63-47F6-90EE-98830A56D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14900" y="219075"/>
          <a:ext cx="7931150" cy="5755692"/>
        </a:xfrm>
        <a:prstGeom prst="rect">
          <a:avLst/>
        </a:prstGeom>
        <a:ln>
          <a:solidFill>
            <a:srgbClr val="C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6</xdr:col>
      <xdr:colOff>53975</xdr:colOff>
      <xdr:row>37</xdr:row>
      <xdr:rowOff>25400</xdr:rowOff>
    </xdr:from>
    <xdr:to>
      <xdr:col>19</xdr:col>
      <xdr:colOff>63500</xdr:colOff>
      <xdr:row>72</xdr:row>
      <xdr:rowOff>58657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795837-0A8E-4112-96F1-E8BF1DD98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5025" y="6016625"/>
          <a:ext cx="7315200" cy="570063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501650</xdr:colOff>
      <xdr:row>10</xdr:row>
      <xdr:rowOff>53975</xdr:rowOff>
    </xdr:from>
    <xdr:to>
      <xdr:col>9</xdr:col>
      <xdr:colOff>530225</xdr:colOff>
      <xdr:row>22</xdr:row>
      <xdr:rowOff>73025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CAA1126-3616-4A1A-A2C0-E8B42272BE8B}"/>
            </a:ext>
          </a:extLst>
        </xdr:cNvPr>
        <xdr:cNvSpPr/>
      </xdr:nvSpPr>
      <xdr:spPr>
        <a:xfrm>
          <a:off x="6216650" y="1673225"/>
          <a:ext cx="590550" cy="1962150"/>
        </a:xfrm>
        <a:prstGeom prst="rect">
          <a:avLst/>
        </a:prstGeom>
        <a:solidFill>
          <a:srgbClr val="FFFF00">
            <a:alpha val="38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247650</xdr:colOff>
      <xdr:row>45</xdr:row>
      <xdr:rowOff>34925</xdr:rowOff>
    </xdr:from>
    <xdr:to>
      <xdr:col>14</xdr:col>
      <xdr:colOff>180975</xdr:colOff>
      <xdr:row>54</xdr:row>
      <xdr:rowOff>73025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F0A78C6-EDA8-427B-9C91-3E8BCCF94FF3}"/>
            </a:ext>
          </a:extLst>
        </xdr:cNvPr>
        <xdr:cNvSpPr/>
      </xdr:nvSpPr>
      <xdr:spPr>
        <a:xfrm>
          <a:off x="8772525" y="7321550"/>
          <a:ext cx="495300" cy="1495425"/>
        </a:xfrm>
        <a:prstGeom prst="rect">
          <a:avLst/>
        </a:prstGeom>
        <a:solidFill>
          <a:srgbClr val="FFFF00">
            <a:alpha val="38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57150</xdr:colOff>
      <xdr:row>10</xdr:row>
      <xdr:rowOff>73025</xdr:rowOff>
    </xdr:from>
    <xdr:to>
      <xdr:col>14</xdr:col>
      <xdr:colOff>85725</xdr:colOff>
      <xdr:row>22</xdr:row>
      <xdr:rowOff>92075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0333A0C-EEB0-4E03-BF89-7E0B84F41612}"/>
            </a:ext>
          </a:extLst>
        </xdr:cNvPr>
        <xdr:cNvSpPr/>
      </xdr:nvSpPr>
      <xdr:spPr>
        <a:xfrm>
          <a:off x="8582025" y="1692275"/>
          <a:ext cx="590550" cy="1962150"/>
        </a:xfrm>
        <a:prstGeom prst="rect">
          <a:avLst/>
        </a:prstGeom>
        <a:solidFill>
          <a:srgbClr val="FFFF00">
            <a:alpha val="38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549275</xdr:colOff>
      <xdr:row>10</xdr:row>
      <xdr:rowOff>85725</xdr:rowOff>
    </xdr:from>
    <xdr:to>
      <xdr:col>12</xdr:col>
      <xdr:colOff>19050</xdr:colOff>
      <xdr:row>22</xdr:row>
      <xdr:rowOff>104775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55BAB0-B5B3-4539-BF04-875D6CDFECE0}"/>
            </a:ext>
          </a:extLst>
        </xdr:cNvPr>
        <xdr:cNvSpPr/>
      </xdr:nvSpPr>
      <xdr:spPr>
        <a:xfrm>
          <a:off x="7388225" y="1704975"/>
          <a:ext cx="593725" cy="1962150"/>
        </a:xfrm>
        <a:prstGeom prst="rect">
          <a:avLst/>
        </a:prstGeom>
        <a:solidFill>
          <a:srgbClr val="FFFF00">
            <a:alpha val="38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lyons\Box%20Sync\354-060%20Liberty%20MEEIA%20Tariff%20Design\2022%20Liberty%20Portfolio%20Results%20Tracker%20MEEIA%20Presentation%20vFinal.xlsx" TargetMode="External"/><Relationship Id="rId1" Type="http://schemas.openxmlformats.org/officeDocument/2006/relationships/externalLinkPath" Target="2022%20Liberty%20Portfolio%20Results%20Tracker%20MEEIA%20Presentation%20v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 Table"/>
      <sheetName val="Program results"/>
      <sheetName val="Large C&amp;I"/>
      <sheetName val="Efficiency Products Lighting"/>
      <sheetName val="HVAC"/>
      <sheetName val="HVAC GH"/>
      <sheetName val="IEMF"/>
      <sheetName val="SBDI"/>
      <sheetName val="EP Marketplace Adv Pwr strip"/>
      <sheetName val="EP Marketplace Thermostats"/>
      <sheetName val="EP Marketplace bulbs"/>
      <sheetName val="Goals"/>
    </sheetNames>
    <sheetDataSet>
      <sheetData sheetId="0">
        <row r="6">
          <cell r="B6">
            <v>1066979</v>
          </cell>
          <cell r="C6">
            <v>0</v>
          </cell>
          <cell r="D6">
            <v>0</v>
          </cell>
          <cell r="E6">
            <v>0</v>
          </cell>
          <cell r="F6">
            <v>64963.436226571801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1131942.4362265719</v>
          </cell>
        </row>
        <row r="7">
          <cell r="B7">
            <v>811185.82000000007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811185.82000000007</v>
          </cell>
        </row>
        <row r="8">
          <cell r="B8">
            <v>1253616</v>
          </cell>
          <cell r="C8">
            <v>0</v>
          </cell>
          <cell r="D8">
            <v>0</v>
          </cell>
          <cell r="E8">
            <v>0</v>
          </cell>
          <cell r="F8">
            <v>27826.849237870571</v>
          </cell>
          <cell r="G8">
            <v>0</v>
          </cell>
          <cell r="H8">
            <v>0</v>
          </cell>
          <cell r="I8">
            <v>881.40000000000009</v>
          </cell>
          <cell r="J8">
            <v>11293.285714285714</v>
          </cell>
          <cell r="K8">
            <v>786.66666666666674</v>
          </cell>
          <cell r="L8">
            <v>1294404.201618823</v>
          </cell>
        </row>
        <row r="9">
          <cell r="B9">
            <v>464685</v>
          </cell>
          <cell r="C9">
            <v>0</v>
          </cell>
          <cell r="D9">
            <v>0</v>
          </cell>
          <cell r="E9">
            <v>0</v>
          </cell>
          <cell r="F9">
            <v>20542.841460600284</v>
          </cell>
          <cell r="G9">
            <v>0</v>
          </cell>
          <cell r="H9">
            <v>0</v>
          </cell>
          <cell r="I9">
            <v>1175.2</v>
          </cell>
          <cell r="J9">
            <v>6775.9714285714281</v>
          </cell>
          <cell r="K9">
            <v>1888</v>
          </cell>
          <cell r="L9">
            <v>495067.01288917172</v>
          </cell>
        </row>
        <row r="10">
          <cell r="B10">
            <v>450842</v>
          </cell>
          <cell r="C10">
            <v>0</v>
          </cell>
          <cell r="D10">
            <v>0</v>
          </cell>
          <cell r="E10">
            <v>0</v>
          </cell>
          <cell r="F10">
            <v>61949.085374957365</v>
          </cell>
          <cell r="G10">
            <v>0</v>
          </cell>
          <cell r="H10">
            <v>0</v>
          </cell>
          <cell r="I10">
            <v>0</v>
          </cell>
          <cell r="J10">
            <v>4517.3142857142857</v>
          </cell>
          <cell r="K10">
            <v>0</v>
          </cell>
          <cell r="L10">
            <v>517308.39966067165</v>
          </cell>
        </row>
        <row r="11">
          <cell r="B11">
            <v>139628</v>
          </cell>
          <cell r="C11">
            <v>0</v>
          </cell>
          <cell r="D11">
            <v>0</v>
          </cell>
          <cell r="E11">
            <v>10232.5869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27103.885714285712</v>
          </cell>
          <cell r="K11">
            <v>314.66666666666663</v>
          </cell>
          <cell r="L11">
            <v>177279.13928095237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31713.022299999997</v>
          </cell>
          <cell r="F12">
            <v>0</v>
          </cell>
          <cell r="G12">
            <v>0</v>
          </cell>
          <cell r="H12">
            <v>0</v>
          </cell>
          <cell r="I12">
            <v>1175.2</v>
          </cell>
          <cell r="J12">
            <v>106156.88571428572</v>
          </cell>
          <cell r="K12">
            <v>786.66666666666674</v>
          </cell>
          <cell r="L12">
            <v>139831.77468095237</v>
          </cell>
        </row>
        <row r="13">
          <cell r="B13">
            <v>0</v>
          </cell>
          <cell r="C13">
            <v>0</v>
          </cell>
          <cell r="D13">
            <v>38.779299999999999</v>
          </cell>
          <cell r="E13">
            <v>16287.163699999999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1505.7714285714285</v>
          </cell>
          <cell r="K13">
            <v>0</v>
          </cell>
          <cell r="L13">
            <v>17831.714428571428</v>
          </cell>
        </row>
        <row r="14">
          <cell r="B14">
            <v>0</v>
          </cell>
          <cell r="C14">
            <v>213876</v>
          </cell>
          <cell r="D14">
            <v>0</v>
          </cell>
          <cell r="E14">
            <v>52164.178099999983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1505.7714285714285</v>
          </cell>
          <cell r="K14">
            <v>0</v>
          </cell>
          <cell r="L14">
            <v>267545.94952857139</v>
          </cell>
        </row>
        <row r="15">
          <cell r="B15">
            <v>0</v>
          </cell>
          <cell r="C15">
            <v>88912</v>
          </cell>
          <cell r="D15">
            <v>0</v>
          </cell>
          <cell r="E15">
            <v>44233.061199999996</v>
          </cell>
          <cell r="F15">
            <v>0</v>
          </cell>
          <cell r="G15">
            <v>0</v>
          </cell>
          <cell r="H15">
            <v>0</v>
          </cell>
          <cell r="I15">
            <v>587.6</v>
          </cell>
          <cell r="J15">
            <v>3011.542857142857</v>
          </cell>
          <cell r="K15">
            <v>786.66666666666674</v>
          </cell>
          <cell r="L15">
            <v>137530.87072380952</v>
          </cell>
        </row>
        <row r="16">
          <cell r="B16">
            <v>0</v>
          </cell>
          <cell r="C16">
            <v>0</v>
          </cell>
          <cell r="D16">
            <v>156877.16899999982</v>
          </cell>
          <cell r="E16">
            <v>24567.561499999996</v>
          </cell>
          <cell r="F16">
            <v>0</v>
          </cell>
          <cell r="G16">
            <v>0</v>
          </cell>
          <cell r="H16">
            <v>0</v>
          </cell>
          <cell r="I16">
            <v>293.8</v>
          </cell>
          <cell r="J16">
            <v>65501.057142857149</v>
          </cell>
          <cell r="K16">
            <v>786.66666666666674</v>
          </cell>
          <cell r="L16">
            <v>248026.25430952362</v>
          </cell>
        </row>
        <row r="17">
          <cell r="B17">
            <v>0</v>
          </cell>
          <cell r="C17">
            <v>567821.34428900003</v>
          </cell>
          <cell r="D17">
            <v>208155.3303999998</v>
          </cell>
          <cell r="E17">
            <v>116977.68910000008</v>
          </cell>
          <cell r="F17">
            <v>0</v>
          </cell>
          <cell r="G17">
            <v>242788</v>
          </cell>
          <cell r="H17">
            <v>110954</v>
          </cell>
          <cell r="I17">
            <v>293.8</v>
          </cell>
          <cell r="J17">
            <v>9787.5142857142855</v>
          </cell>
          <cell r="K17">
            <v>314.66666666666663</v>
          </cell>
          <cell r="L17">
            <v>1257092.344741381</v>
          </cell>
        </row>
        <row r="19">
          <cell r="L19">
            <v>6495045.9180889996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ibertyutil.sharepoint.com/sites/SPO_Regulatory/Energy%20EfficiencyRegulatory%202023/Missouri/MEEIA%202023/12-December2022RR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Kimberly Dragoo" refreshedDate="45040.34550127315" createdVersion="5" refreshedVersion="8" minRefreshableVersion="3" recordCount="19659" xr:uid="{9EE00134-BAEA-4936-A222-6FE27AD229B2}">
  <cacheSource type="worksheet">
    <worksheetSource ref="A1:BK1048576" sheet="Data" r:id="rId2"/>
  </cacheSource>
  <cacheFields count="68">
    <cacheField name="St" numFmtId="0">
      <sharedItems containsBlank="1" count="6">
        <s v=""/>
        <s v="KS"/>
        <s v="OK"/>
        <s v="MO"/>
        <s v="AR"/>
        <m/>
      </sharedItems>
    </cacheField>
    <cacheField name="District_Name" numFmtId="0">
      <sharedItems containsBlank="1" containsMixedTypes="1" containsNumber="1" containsInteger="1" minValue="0" maxValue="0"/>
    </cacheField>
    <cacheField name="Package_Name" numFmtId="0">
      <sharedItems containsBlank="1" containsMixedTypes="1" containsNumber="1" containsInteger="1" minValue="0" maxValue="0"/>
    </cacheField>
    <cacheField name="Revenue_Class_Desc" numFmtId="0">
      <sharedItems containsBlank="1"/>
    </cacheField>
    <cacheField name="Plan_Desc" numFmtId="0">
      <sharedItems containsBlank="1"/>
    </cacheField>
    <cacheField name="KWhConsum" numFmtId="0">
      <sharedItems containsString="0" containsBlank="1" containsNumber="1" minValue="-232499848" maxValue="232652976"/>
    </cacheField>
    <cacheField name="UsageCharge" numFmtId="0">
      <sharedItems containsString="0" containsBlank="1" containsNumber="1" minValue="-10400566.91" maxValue="10602853.190000001"/>
    </cacheField>
    <cacheField name="Customer Charge" numFmtId="0">
      <sharedItems containsString="0" containsBlank="1" containsNumber="1" minValue="-179.83" maxValue="398602.08"/>
    </cacheField>
    <cacheField name="FranchiseFee" numFmtId="0">
      <sharedItems containsString="0" containsBlank="1" containsNumber="1" minValue="-270138.28999999998" maxValue="377619.72"/>
    </cacheField>
    <cacheField name="FuelCharge" numFmtId="0">
      <sharedItems containsString="0" containsBlank="1" containsNumber="1" minValue="-5461179.3799999999" maxValue="5472928.6100000003"/>
    </cacheField>
    <cacheField name="ECP" numFmtId="0">
      <sharedItems containsString="0" containsBlank="1" containsNumber="1" minValue="-19600.810000000001" maxValue="24216.6"/>
    </cacheField>
    <cacheField name="CogenChgAmt" numFmtId="0">
      <sharedItems containsString="0" containsBlank="1" containsNumber="1" minValue="-8419.77" maxValue="82.76"/>
    </cacheField>
    <cacheField name="CogenUsage" numFmtId="0">
      <sharedItems containsString="0" containsBlank="1" containsNumber="1" minValue="-21337649.770406399" maxValue="2786.85897435897"/>
    </cacheField>
    <cacheField name="FAC" numFmtId="0">
      <sharedItems containsString="0" containsBlank="1" containsNumber="1" minValue="-90066.04" maxValue="627467.66"/>
    </cacheField>
    <cacheField name="EnrgyCstRcvry" numFmtId="0">
      <sharedItems containsString="0" containsBlank="1" containsNumber="1" minValue="-11617.34" maxValue="253037.38"/>
    </cacheField>
    <cacheField name="EnergyEffcyRcvry" numFmtId="0">
      <sharedItems containsString="0" containsBlank="1" containsNumber="1" minValue="-4112.1499999999996" maxValue="14271.43"/>
    </cacheField>
    <cacheField name="EFF" numFmtId="0">
      <sharedItems containsString="0" containsBlank="1" containsNumber="1" minValue="-42595.32" maxValue="48655.29"/>
    </cacheField>
    <cacheField name="TcrChg" numFmtId="0">
      <sharedItems containsString="0" containsBlank="1" containsNumber="1" minValue="-8118.6508362846143" maxValue="28543.58"/>
    </cacheField>
    <cacheField name="EnergyCostAdj" numFmtId="0">
      <sharedItems containsString="0" containsBlank="1" containsNumber="1" minValue="-217342.61" maxValue="345624.89"/>
    </cacheField>
    <cacheField name="EnvRec" numFmtId="0">
      <sharedItems containsString="0" containsBlank="1" containsNumber="1" minValue="-6389.7109830349964" maxValue="26058.62"/>
    </cacheField>
    <cacheField name="RivertonRider" numFmtId="0">
      <sharedItems containsString="0" containsBlank="1" containsNumber="1" minValue="-9086.67" maxValue="33133.03"/>
    </cacheField>
    <cacheField name="ProperTax" numFmtId="0">
      <sharedItems containsString="0" containsBlank="1" containsNumber="1" minValue="-21721.63" maxValue="23900.47"/>
    </cacheField>
    <cacheField name="WaterPrimacy" numFmtId="0">
      <sharedItems containsString="0" containsBlank="1" containsNumber="1" minValue="-12" maxValue="12318.6"/>
    </cacheField>
    <cacheField name="HydrantRntl" numFmtId="0">
      <sharedItems containsString="0" containsBlank="1" containsNumber="1" minValue="-0.9" maxValue="4090.32"/>
    </cacheField>
    <cacheField name="ExcessFclty" numFmtId="0">
      <sharedItems containsString="0" containsBlank="1" containsNumber="1" minValue="-9213.19" maxValue="27692.52"/>
    </cacheField>
    <cacheField name="StrmRcvry" numFmtId="0">
      <sharedItems containsString="0" containsBlank="1" containsNumber="1" containsInteger="1" minValue="0" maxValue="0"/>
    </cacheField>
    <cacheField name="DsmRec" numFmtId="0">
      <sharedItems containsString="0" containsBlank="1" containsNumber="1" containsInteger="1" minValue="0" maxValue="0"/>
    </cacheField>
    <cacheField name="CapRec" numFmtId="0">
      <sharedItems containsString="0" containsBlank="1" containsNumber="1" containsInteger="1" minValue="0" maxValue="0"/>
    </cacheField>
    <cacheField name="SWPP" numFmtId="0">
      <sharedItems containsString="0" containsBlank="1" containsNumber="1" minValue="-86024.94" maxValue="86081.600000000006"/>
    </cacheField>
    <cacheField name="IR Added" numFmtId="0">
      <sharedItems containsString="0" containsBlank="1" containsNumber="1" containsInteger="1" minValue="0" maxValue="0"/>
    </cacheField>
    <cacheField name="IRCredit" numFmtId="0">
      <sharedItems containsString="0" containsBlank="1" containsNumber="1" containsInteger="1" minValue="-1012" maxValue="0"/>
    </cacheField>
    <cacheField name="IRPenalty" numFmtId="0">
      <sharedItems containsString="0" containsBlank="1" containsNumber="1" containsInteger="1" minValue="0" maxValue="0"/>
    </cacheField>
    <cacheField name="ReconectChg" numFmtId="0">
      <sharedItems containsString="0" containsBlank="1" containsNumber="1" minValue="-30" maxValue="3510"/>
    </cacheField>
    <cacheField name="RecAftHr" numFmtId="0">
      <sharedItems containsString="0" containsBlank="1" containsNumber="1" minValue="-0.51988419510786221" maxValue="650"/>
    </cacheField>
    <cacheField name="TripChg" numFmtId="0">
      <sharedItems containsString="0" containsBlank="1" containsNumber="1" minValue="-15" maxValue="600"/>
    </cacheField>
    <cacheField name="LateFee" numFmtId="0">
      <sharedItems containsString="0" containsBlank="1" containsNumber="1" minValue="-21201.09" maxValue="28621.279999999999"/>
    </cacheField>
    <cacheField name="ReturnChkFee" numFmtId="0">
      <sharedItems containsString="0" containsBlank="1" containsNumber="1" minValue="-41.516436111321241" maxValue="2440"/>
    </cacheField>
    <cacheField name="DepInt" numFmtId="0">
      <sharedItems containsString="0" containsBlank="1" containsNumber="1" minValue="-87416.1" maxValue="732.44"/>
    </cacheField>
    <cacheField name="Tax_Amt" numFmtId="0">
      <sharedItems containsString="0" containsBlank="1" containsNumber="1" minValue="-1515318.46" maxValue="1517462.01"/>
    </cacheField>
    <cacheField name="TaxCuts" numFmtId="0">
      <sharedItems containsString="0" containsBlank="1" containsNumber="1" minValue="-1470366.81" maxValue="1469399.04"/>
    </cacheField>
    <cacheField name="TaxChange" numFmtId="0">
      <sharedItems containsString="0" containsBlank="1" containsNumber="1" minValue="-374756.27" maxValue="19142.22"/>
    </cacheField>
    <cacheField name="TDC" numFmtId="0">
      <sharedItems containsString="0" containsBlank="1" containsNumber="1" minValue="-85913.13" maxValue="102075.49"/>
    </cacheField>
    <cacheField name="LIAP" numFmtId="0">
      <sharedItems containsString="0" containsBlank="1" containsNumber="1" minValue="-22472" maxValue="40"/>
    </cacheField>
    <cacheField name="InterimEnergyChg" numFmtId="0">
      <sharedItems containsString="0" containsBlank="1" containsNumber="1" minValue="-130.74" maxValue="323.62"/>
    </cacheField>
    <cacheField name="InterimEnergyCredit" numFmtId="0">
      <sharedItems containsString="0" containsBlank="1" containsNumber="1" minValue="0" maxValue="10.51"/>
    </cacheField>
    <cacheField name="CSPP Rider" numFmtId="0">
      <sharedItems containsString="0" containsBlank="1" containsNumber="1" minValue="0" maxValue="25513.56"/>
    </cacheField>
    <cacheField name="EnergyEffInvestCost" numFmtId="0">
      <sharedItems containsString="0" containsBlank="1" containsNumber="1" minValue="-129.72999999999999" maxValue="42088.99" count="2005">
        <m/>
        <n v="0"/>
        <n v="1099.29"/>
        <n v="1793.93"/>
        <n v="106.29"/>
        <n v="330.99"/>
        <n v="10.02"/>
        <n v="263.39"/>
        <n v="8.85"/>
        <n v="9.8800000000000008"/>
        <n v="81.48"/>
        <n v="12.35"/>
        <n v="51.55"/>
        <n v="1.45"/>
        <n v="3.82"/>
        <n v="28.76"/>
        <n v="94.03"/>
        <n v="27.96"/>
        <n v="25.31"/>
        <n v="4912.83"/>
        <n v="0.13"/>
        <n v="1223.08"/>
        <n v="1663.28"/>
        <n v="322.14"/>
        <n v="746.01"/>
        <n v="1932.39"/>
        <n v="15.07"/>
        <n v="405.84"/>
        <n v="0.95"/>
        <n v="0.96"/>
        <n v="31.33"/>
        <n v="33.54"/>
        <n v="23.78"/>
        <n v="13.68"/>
        <n v="11.55"/>
        <n v="14.05"/>
        <n v="82.36"/>
        <n v="165.03"/>
        <n v="4.28"/>
        <n v="57.62"/>
        <n v="6670.1"/>
        <n v="1788.07"/>
        <n v="2144.73"/>
        <n v="679.02"/>
        <n v="1647.02"/>
        <n v="6136.43"/>
        <n v="5.15"/>
        <n v="15.49"/>
        <n v="24.96"/>
        <n v="12.78"/>
        <n v="44.97"/>
        <n v="37.04"/>
        <n v="28.04"/>
        <n v="113.38"/>
        <n v="8.4700000000000006"/>
        <n v="0.8"/>
        <n v="114.42"/>
        <n v="352.9"/>
        <n v="0.23"/>
        <n v="48.12"/>
        <n v="9243.2999999999993"/>
        <n v="0.37"/>
        <n v="10.11"/>
        <n v="6.1"/>
        <n v="12.27"/>
        <n v="2851.4"/>
        <n v="7444.88"/>
        <n v="537.34"/>
        <n v="1637.31"/>
        <n v="15.69"/>
        <n v="1075.27"/>
        <n v="494.42"/>
        <n v="6.09"/>
        <n v="160.47999999999999"/>
        <n v="41.65"/>
        <n v="60.32"/>
        <n v="193.91"/>
        <n v="1.83"/>
        <n v="5.39"/>
        <n v="17.170000000000002"/>
        <n v="8.9700000000000006"/>
        <n v="13.1"/>
        <n v="396.75"/>
        <n v="33.21"/>
        <n v="10434.6"/>
        <n v="2036.43"/>
        <n v="3636.6"/>
        <n v="345.57"/>
        <n v="657.54"/>
        <n v="49.72"/>
        <n v="364.71"/>
        <n v="7.85"/>
        <n v="3.71"/>
        <n v="65.41"/>
        <n v="6.58"/>
        <n v="7.51"/>
        <n v="0.69"/>
        <n v="8.0399999999999991"/>
        <n v="83.89"/>
        <n v="456.07"/>
        <n v="42.49"/>
        <n v="28.03"/>
        <n v="7273.94"/>
        <n v="1791.59"/>
        <n v="3010.81"/>
        <n v="404.62"/>
        <n v="887.73"/>
        <n v="5.84"/>
        <n v="122.54"/>
        <n v="1.03"/>
        <n v="0.42"/>
        <n v="54.54"/>
        <n v="91.67"/>
        <n v="12.04"/>
        <n v="4.5999999999999996"/>
        <n v="92.9"/>
        <n v="230.81"/>
        <n v="18.8"/>
        <n v="17.399999999999999"/>
        <n v="8761.94"/>
        <n v="2.94"/>
        <n v="6.06"/>
        <n v="170.91"/>
        <n v="179.06"/>
        <n v="18.32"/>
        <n v="4.3499999999999996"/>
        <n v="4.88"/>
        <n v="26.7"/>
        <n v="0.04"/>
        <n v="62.75"/>
        <n v="0.6"/>
        <n v="1040.72"/>
        <n v="1233.8"/>
        <n v="1637.91"/>
        <n v="149.78"/>
        <n v="311.02"/>
        <n v="4.4800000000000004"/>
        <n v="246.36"/>
        <n v="4.08"/>
        <n v="467.76"/>
        <n v="3.09"/>
        <n v="69.849999999999994"/>
        <n v="28.3"/>
        <n v="1.08"/>
        <n v="7.02"/>
        <n v="52.1"/>
        <n v="247.7"/>
        <n v="28.55"/>
        <n v="9953.11"/>
        <n v="3381.84"/>
        <n v="4328.05"/>
        <n v="301.85000000000002"/>
        <n v="900.92"/>
        <n v="47.7"/>
        <n v="2218.48"/>
        <n v="1209"/>
        <n v="19.66"/>
        <n v="52.01"/>
        <n v="208.73"/>
        <n v="62.61"/>
        <n v="190.26"/>
        <n v="7.39"/>
        <n v="10.67"/>
        <n v="112.21"/>
        <n v="659.03"/>
        <n v="239.25"/>
        <n v="74.02"/>
        <n v="16038.38"/>
        <n v="0.46"/>
        <n v="0.22"/>
        <n v="3799.37"/>
        <n v="4392.8500000000004"/>
        <n v="2997.16"/>
        <n v="1892.04"/>
        <n v="4567.3599999999997"/>
        <n v="48.81"/>
        <n v="1103.04"/>
        <n v="847.25"/>
        <n v="3.56"/>
        <n v="1.98"/>
        <n v="100.41"/>
        <n v="107.29"/>
        <n v="103.32"/>
        <n v="45.13"/>
        <n v="50.21"/>
        <n v="25.27"/>
        <n v="16.82"/>
        <n v="224.53"/>
        <n v="271.70999999999998"/>
        <n v="26.81"/>
        <n v="103"/>
        <n v="147.86000000000001"/>
        <n v="20729.36"/>
        <n v="0.45"/>
        <n v="5379.59"/>
        <n v="6817.54"/>
        <n v="2995.2"/>
        <n v="5710.49"/>
        <n v="22080.12"/>
        <n v="9.11"/>
        <n v="29.93"/>
        <n v="43.37"/>
        <n v="23.62"/>
        <n v="111.24"/>
        <n v="285.89"/>
        <n v="79.12"/>
        <n v="578.29999999999995"/>
        <n v="32.520000000000003"/>
        <n v="29.12"/>
        <n v="2.48"/>
        <n v="188.54"/>
        <n v="1447.18"/>
        <n v="120.17"/>
        <n v="26551.94"/>
        <n v="1.49"/>
        <n v="27.92"/>
        <n v="10.63"/>
        <n v="20.350000000000001"/>
        <n v="169.29"/>
        <n v="0.3"/>
        <n v="8237.69"/>
        <n v="18348.259999999998"/>
        <n v="1525.98"/>
        <n v="3846.07"/>
        <n v="30.64"/>
        <n v="5032.63"/>
        <n v="5748.73"/>
        <n v="9.75"/>
        <n v="412.73"/>
        <n v="87.9"/>
        <n v="158.75"/>
        <n v="524.19000000000005"/>
        <n v="3.07"/>
        <n v="78.94"/>
        <n v="55.46"/>
        <n v="22.36"/>
        <n v="34.9"/>
        <n v="1093.33"/>
        <n v="104.41"/>
        <n v="32158.98"/>
        <n v="4387.74"/>
        <n v="7095.86"/>
        <n v="732.88"/>
        <n v="1711.18"/>
        <n v="77.38"/>
        <n v="968.29"/>
        <n v="876.74"/>
        <n v="42.74"/>
        <n v="5.67"/>
        <n v="108.61"/>
        <n v="39.68"/>
        <n v="18.61"/>
        <n v="37.229999999999997"/>
        <n v="14.57"/>
        <n v="192.62"/>
        <n v="841.7"/>
        <n v="66.3"/>
        <n v="66.040000000000006"/>
        <n v="18214.849999999999"/>
        <n v="0.35"/>
        <n v="4343.6400000000003"/>
        <n v="6335"/>
        <n v="957.38"/>
        <n v="1755.45"/>
        <n v="16.440000000000001"/>
        <n v="402.03"/>
        <n v="430.83"/>
        <n v="9.98"/>
        <n v="91.96"/>
        <n v="161.19999999999999"/>
        <n v="20.71"/>
        <n v="3.63"/>
        <n v="187.31"/>
        <n v="718.84"/>
        <n v="27.87"/>
        <n v="47.18"/>
        <n v="21808.81"/>
        <n v="10.029999999999999"/>
        <n v="21.65"/>
        <n v="646.35"/>
        <n v="568.64"/>
        <n v="110.52"/>
        <n v="76.709999999999994"/>
        <n v="1.0900000000000001"/>
        <n v="34.53"/>
        <n v="66.459999999999994"/>
        <n v="4.96"/>
        <n v="20.48"/>
        <n v="89.6"/>
        <n v="4.97"/>
        <n v="4508.0600000000004"/>
        <n v="1.61"/>
        <n v="3586.3"/>
        <n v="4852.53"/>
        <n v="537.73"/>
        <n v="1351.77"/>
        <n v="18.420000000000002"/>
        <n v="2075.34"/>
        <n v="8082.42"/>
        <n v="11.07"/>
        <n v="790.4"/>
        <n v="11.73"/>
        <n v="187.4"/>
        <n v="78.989999999999995"/>
        <n v="25.28"/>
        <n v="21.48"/>
        <n v="146.97999999999999"/>
        <n v="611.98"/>
        <n v="456.88"/>
        <n v="66.48"/>
        <n v="25905.66"/>
        <n v="-11.85"/>
        <n v="-2.0499999999999998"/>
        <n v="-0.56000000000000005"/>
        <n v="3331.2"/>
        <n v="4472.42"/>
        <n v="262.04000000000002"/>
        <n v="868.63"/>
        <n v="48.54"/>
        <n v="2110.37"/>
        <n v="1124.76"/>
        <n v="16.54"/>
        <n v="63.08"/>
        <n v="213.08"/>
        <n v="58.52"/>
        <n v="177.94"/>
        <n v="6.41"/>
        <n v="11.66"/>
        <n v="116.34"/>
        <n v="717.32"/>
        <n v="223.72"/>
        <n v="66.41"/>
        <n v="14423.07"/>
        <n v="0.56999999999999995"/>
        <n v="0.25"/>
        <n v="3537.6"/>
        <n v="4291.41"/>
        <n v="2753.18"/>
        <n v="1649.49"/>
        <n v="4162.5600000000004"/>
        <n v="50.26"/>
        <n v="1118.58"/>
        <n v="687.05"/>
        <n v="2.86"/>
        <n v="1.56"/>
        <n v="103.26"/>
        <n v="241.18"/>
        <n v="93.66"/>
        <n v="41.5"/>
        <n v="41.94"/>
        <n v="21.53"/>
        <n v="16.190000000000001"/>
        <n v="220.91"/>
        <n v="217.57"/>
        <n v="23.25"/>
        <n v="126.46"/>
        <n v="127.6"/>
        <n v="18093.080000000002"/>
        <n v="2.09"/>
        <n v="5045.49"/>
        <n v="6790.78"/>
        <n v="3085.68"/>
        <n v="5212.16"/>
        <n v="20589.7"/>
        <n v="7.56"/>
        <n v="27.71"/>
        <n v="41.6"/>
        <n v="20.47"/>
        <n v="107"/>
        <n v="285.74"/>
        <n v="63.89"/>
        <n v="563.47"/>
        <n v="30.61"/>
        <n v="31.2"/>
        <n v="2.5499999999999998"/>
        <n v="188.73"/>
        <n v="1484.51"/>
        <n v="98.38"/>
        <n v="22466.63"/>
        <n v="1.31"/>
        <n v="23.89"/>
        <n v="10.49"/>
        <n v="15.3"/>
        <n v="385.49"/>
        <n v="1.77"/>
        <n v="8063.29"/>
        <n v="18590.72"/>
        <n v="1429.76"/>
        <n v="3836.21"/>
        <n v="29.09"/>
        <n v="5082.3599999999997"/>
        <n v="5395.05"/>
        <n v="8"/>
        <n v="371.12"/>
        <n v="82.66"/>
        <n v="160.25"/>
        <n v="542.78"/>
        <n v="2.44"/>
        <n v="71.34"/>
        <n v="51.29"/>
        <n v="25.59"/>
        <n v="37.29"/>
        <n v="1086.03"/>
        <n v="92.95"/>
        <n v="29303.51"/>
        <n v="4163.92"/>
        <n v="7170.1"/>
        <n v="663.21"/>
        <n v="1625.61"/>
        <n v="87.69"/>
        <n v="1010.11"/>
        <n v="806.47"/>
        <n v="44.93"/>
        <n v="5.91"/>
        <n v="101.73"/>
        <n v="39.159999999999997"/>
        <n v="17.670000000000002"/>
        <n v="32.76"/>
        <n v="13.53"/>
        <n v="201.21"/>
        <n v="867.29"/>
        <n v="62.38"/>
        <n v="59.56"/>
        <n v="15980.51"/>
        <n v="0.79"/>
        <n v="4159.78"/>
        <n v="6309.6"/>
        <n v="852.95"/>
        <n v="1668.49"/>
        <n v="12.44"/>
        <n v="352.79"/>
        <n v="290.19"/>
        <n v="9.51"/>
        <n v="84.14"/>
        <n v="166.09"/>
        <n v="18.27"/>
        <n v="3.87"/>
        <n v="185.9"/>
        <n v="735.83"/>
        <n v="28.39"/>
        <n v="40.98"/>
        <n v="19118.73"/>
        <n v="10.95"/>
        <n v="18.79"/>
        <n v="661.97"/>
        <n v="536.36"/>
        <n v="108.95"/>
        <n v="71.14"/>
        <n v="1.01"/>
        <n v="36.33"/>
        <n v="70.2"/>
        <n v="5.43"/>
        <n v="25.15"/>
        <n v="83.85"/>
        <n v="4143.7"/>
        <n v="1.46"/>
        <n v="3503.19"/>
        <n v="4951.99"/>
        <n v="498.92"/>
        <n v="1320.83"/>
        <n v="17.96"/>
        <n v="2018.57"/>
        <n v="7422.56"/>
        <n v="8.74"/>
        <n v="830.44"/>
        <n v="11.18"/>
        <n v="172.01"/>
        <n v="77.849999999999994"/>
        <n v="24.33"/>
        <n v="20.86"/>
        <n v="159.6"/>
        <n v="602.07000000000005"/>
        <n v="356.94"/>
        <n v="57.13"/>
        <n v="22930.12"/>
        <n v="11.85"/>
        <n v="2.0499999999999998"/>
        <n v="0.56000000000000005"/>
        <n v="3030.29"/>
        <n v="4500.16"/>
        <n v="0.03"/>
        <n v="218.59"/>
        <n v="762.6"/>
        <n v="43.04"/>
        <n v="2290.64"/>
        <n v="1236.3"/>
        <n v="16.739999999999998"/>
        <n v="61.42"/>
        <n v="194.7"/>
        <n v="51.85"/>
        <n v="166.29"/>
        <n v="4.91"/>
        <n v="12.55"/>
        <n v="128.66999999999999"/>
        <n v="555.82000000000005"/>
        <n v="231.17"/>
        <n v="50.8"/>
        <n v="11448.54"/>
        <n v="0.02"/>
        <n v="0.19"/>
        <n v="3015.57"/>
        <n v="4312.34"/>
        <n v="2731.59"/>
        <n v="1285.1400000000001"/>
        <n v="3508.06"/>
        <n v="55.41"/>
        <n v="1355.03"/>
        <n v="756.52"/>
        <n v="2.63"/>
        <n v="80.39"/>
        <n v="211.42"/>
        <n v="82.74"/>
        <n v="73.209999999999994"/>
        <n v="34.590000000000003"/>
        <n v="17.78"/>
        <n v="212.33"/>
        <n v="185.35"/>
        <n v="27.05"/>
        <n v="141.76"/>
        <n v="93.15"/>
        <n v="13458.97"/>
        <n v="2.67"/>
        <n v="4455.8999999999996"/>
        <n v="6800.77"/>
        <n v="2770.56"/>
        <n v="3939.32"/>
        <n v="17728.36"/>
        <n v="24.38"/>
        <n v="42.01"/>
        <n v="17.600000000000001"/>
        <n v="87.6"/>
        <n v="255.38"/>
        <n v="47.99"/>
        <n v="438.14"/>
        <n v="31.6"/>
        <n v="31.72"/>
        <n v="2.41"/>
        <n v="184.55"/>
        <n v="1542.7"/>
        <n v="69.61"/>
        <n v="16237.99"/>
        <n v="1.92"/>
        <n v="17.29"/>
        <n v="9.36"/>
        <n v="11.21"/>
        <n v="318.19"/>
        <n v="2.0699999999999998"/>
        <n v="7415.11"/>
        <n v="17693.97"/>
        <n v="1062.51"/>
        <n v="3336.74"/>
        <n v="29.81"/>
        <n v="5249.12"/>
        <n v="5857.4"/>
        <n v="4.8499999999999996"/>
        <n v="338.94"/>
        <n v="80.760000000000005"/>
        <n v="136.88999999999999"/>
        <n v="546.21"/>
        <n v="1.38"/>
        <n v="46.39"/>
        <n v="45.66"/>
        <n v="23.6"/>
        <n v="38.42"/>
        <n v="1195.0999999999999"/>
        <n v="68.099999999999994"/>
        <n v="22536.65"/>
        <n v="3638.44"/>
        <n v="7233.84"/>
        <n v="489.31"/>
        <n v="1435.27"/>
        <n v="78.27"/>
        <n v="852.03"/>
        <n v="915.81"/>
        <n v="48.36"/>
        <n v="84.31"/>
        <n v="40.200000000000003"/>
        <n v="27.46"/>
        <n v="21.52"/>
        <n v="207.46"/>
        <n v="858.68"/>
        <n v="39.57"/>
        <n v="41.93"/>
        <n v="11838.74"/>
        <n v="0.75"/>
        <n v="3922.42"/>
        <n v="6300.18"/>
        <n v="712.55"/>
        <n v="1577.7"/>
        <n v="13.73"/>
        <n v="317.85000000000002"/>
        <n v="180.26"/>
        <n v="6.43"/>
        <n v="78.73"/>
        <n v="13.91"/>
        <n v="185.58"/>
        <n v="742.23"/>
        <n v="27.09"/>
        <n v="29.46"/>
        <n v="15184.05"/>
        <n v="11.57"/>
        <n v="14.65"/>
        <n v="627.39"/>
        <n v="547.96"/>
        <n v="86.46"/>
        <n v="65.209999999999994"/>
        <n v="1.06"/>
        <n v="33.53"/>
        <n v="66.14"/>
        <n v="5.78"/>
        <n v="23.5"/>
        <n v="63.96"/>
        <n v="3.52"/>
        <n v="3510.48"/>
        <n v="4.0599999999999996"/>
        <n v="3064.97"/>
        <n v="4941.17"/>
        <n v="369.94"/>
        <n v="1083.76"/>
        <n v="15.06"/>
        <n v="2295.1799999999998"/>
        <n v="8774.41"/>
        <n v="6.19"/>
        <n v="761.8"/>
        <n v="8.0500000000000007"/>
        <n v="153.80000000000001"/>
        <n v="85.12"/>
        <n v="17.47"/>
        <n v="22.45"/>
        <n v="146.97"/>
        <n v="609.34"/>
        <n v="481.36"/>
        <n v="39.46"/>
        <n v="16913.689999999999"/>
        <n v="2732.87"/>
        <n v="4489.87"/>
        <n v="183.78"/>
        <n v="751.24"/>
        <n v="31.75"/>
        <n v="2129.77"/>
        <n v="1115.4000000000001"/>
        <n v="20.81"/>
        <n v="44.71"/>
        <n v="228.31"/>
        <n v="41.09"/>
        <n v="169.84"/>
        <n v="3.51"/>
        <n v="12.89"/>
        <n v="142.31"/>
        <n v="646.97"/>
        <n v="225.3"/>
        <n v="34.69"/>
        <n v="9076.1299999999992"/>
        <n v="0.17"/>
        <n v="2574.89"/>
        <n v="4070.61"/>
        <n v="2768.87"/>
        <n v="1003.34"/>
        <n v="3166.83"/>
        <n v="46.34"/>
        <n v="1053.26"/>
        <n v="715.15"/>
        <n v="2.5"/>
        <n v="55.9"/>
        <n v="210.58"/>
        <n v="72.900000000000006"/>
        <n v="84.97"/>
        <n v="24.81"/>
        <n v="15.91"/>
        <n v="10.73"/>
        <n v="213.38"/>
        <n v="183.63"/>
        <n v="25.73"/>
        <n v="140.74"/>
        <n v="63.41"/>
        <n v="9698.7999999999993"/>
        <n v="2.61"/>
        <n v="3725.5"/>
        <n v="6495.85"/>
        <n v="3113.76"/>
        <n v="3072.8"/>
        <n v="15002.08"/>
        <n v="5.85"/>
        <n v="17.64"/>
        <n v="33.18"/>
        <n v="16.62"/>
        <n v="65.64"/>
        <n v="234.11"/>
        <n v="33.14"/>
        <n v="414.34"/>
        <n v="26.5"/>
        <n v="29.64"/>
        <n v="1.3"/>
        <n v="170.83"/>
        <n v="1405.51"/>
        <n v="47.51"/>
        <n v="11818.12"/>
        <n v="0.62"/>
        <n v="12.99"/>
        <n v="12.26"/>
        <n v="7.12"/>
        <n v="226.4"/>
        <n v="1.65"/>
        <n v="6839.23"/>
        <n v="18050.03"/>
        <n v="889.79"/>
        <n v="3078.93"/>
        <n v="28.28"/>
        <n v="4920.2299999999996"/>
        <n v="5468.45"/>
        <n v="2.93"/>
        <n v="319.29000000000002"/>
        <n v="72.510000000000005"/>
        <n v="125.51"/>
        <n v="577.97"/>
        <n v="0.39"/>
        <n v="22.41"/>
        <n v="46.64"/>
        <n v="19.03"/>
        <n v="35.520000000000003"/>
        <n v="1338.28"/>
        <n v="48.68"/>
        <n v="18391.79"/>
        <n v="3430.97"/>
        <n v="7463.29"/>
        <n v="406.96"/>
        <n v="1266.1099999999999"/>
        <n v="73.650000000000006"/>
        <n v="875.47"/>
        <n v="837.51"/>
        <n v="61.88"/>
        <n v="6.16"/>
        <n v="77.44"/>
        <n v="42.64"/>
        <n v="10.37"/>
        <n v="22.32"/>
        <n v="194.15"/>
        <n v="838.04"/>
        <n v="36.409999999999997"/>
        <n v="31.74"/>
        <n v="9364.06"/>
        <n v="3747.55"/>
        <n v="6437.4"/>
        <n v="598.99"/>
        <n v="1611.14"/>
        <n v="348.3"/>
        <n v="461.21"/>
        <n v="5.01"/>
        <n v="73.64"/>
        <n v="199.47"/>
        <n v="11.05"/>
        <n v="6.69"/>
        <n v="177.92"/>
        <n v="723.56"/>
        <n v="32.24"/>
        <n v="22.72"/>
        <n v="13259.04"/>
        <n v="11.26"/>
        <n v="10.17"/>
        <n v="587.85"/>
        <n v="537.59"/>
        <n v="65.73"/>
        <n v="47.64"/>
        <n v="0.83"/>
        <n v="29.43"/>
        <n v="77.58"/>
        <n v="4.49"/>
        <n v="21.74"/>
        <n v="77.819999999999993"/>
        <n v="2.5299999999999998"/>
        <n v="2951.17"/>
        <n v="2.7"/>
        <n v="2802.98"/>
        <n v="5047.5600000000004"/>
        <n v="293.95999999999998"/>
        <n v="900.5"/>
        <n v="12.57"/>
        <n v="2135.94"/>
        <n v="8372.5300000000007"/>
        <n v="8.16"/>
        <n v="723.84"/>
        <n v="5.65"/>
        <n v="153.88999999999999"/>
        <n v="75.290000000000006"/>
        <n v="11.75"/>
        <n v="21.72"/>
        <n v="153.24"/>
        <n v="645.49"/>
        <n v="440.56"/>
        <n v="25.06"/>
        <n v="13576.11"/>
        <n v="3351.68"/>
        <n v="5206.33"/>
        <n v="280.70999999999998"/>
        <n v="220.66"/>
        <n v="747.01"/>
        <n v="32.53"/>
        <n v="2280.14"/>
        <n v="1141.1400000000001"/>
        <n v="148.66"/>
        <n v="34.01"/>
        <n v="62.86"/>
        <n v="206.4"/>
        <n v="65.459999999999994"/>
        <n v="176.59"/>
        <n v="2.2000000000000002"/>
        <n v="20.29"/>
        <n v="166.58"/>
        <n v="809.65"/>
        <n v="196.82"/>
        <n v="9.64"/>
        <n v="31.5"/>
        <n v="11087.74"/>
        <n v="0.32"/>
        <n v="3031.42"/>
        <n v="4773.34"/>
        <n v="2813.03"/>
        <n v="2.0099999999999998"/>
        <n v="14.3"/>
        <n v="1114.45"/>
        <n v="3487.47"/>
        <n v="49.17"/>
        <n v="859.19"/>
        <n v="735.26"/>
        <n v="2.15"/>
        <n v="34.35"/>
        <n v="220.31"/>
        <n v="69.05"/>
        <n v="95.26"/>
        <n v="23.58"/>
        <n v="19.97"/>
        <n v="11.3"/>
        <n v="223.65"/>
        <n v="199.09"/>
        <n v="29.8"/>
        <n v="167.25"/>
        <n v="9.7100000000000009"/>
        <n v="63.72"/>
        <n v="10457.06"/>
        <n v="3.68"/>
        <n v="4499.97"/>
        <n v="8357.07"/>
        <n v="3263.52"/>
        <n v="513.80999999999995"/>
        <n v="3671.8"/>
        <n v="17193.77"/>
        <n v="6.33"/>
        <n v="18.850000000000001"/>
        <n v="39"/>
        <n v="18.18"/>
        <n v="77.64"/>
        <n v="248.2"/>
        <n v="29.66"/>
        <n v="482.83"/>
        <n v="28.73"/>
        <n v="1.66"/>
        <n v="174.49"/>
        <n v="1554.27"/>
        <n v="12.13"/>
        <n v="53.37"/>
        <n v="13658.45"/>
        <n v="1.1499999999999999"/>
        <n v="14.26"/>
        <n v="19.45"/>
        <n v="212.12"/>
        <n v="1.1299999999999999"/>
        <n v="8819.32"/>
        <n v="21753.3"/>
        <n v="16.09"/>
        <n v="677.36"/>
        <n v="1038.3900000000001"/>
        <n v="3706.91"/>
        <n v="30.89"/>
        <n v="5526.86"/>
        <n v="5983.99"/>
        <n v="2.72"/>
        <n v="298.85000000000002"/>
        <n v="81.709999999999994"/>
        <n v="146.43"/>
        <n v="692.16"/>
        <n v="1.32"/>
        <n v="19.86"/>
        <n v="38.909999999999997"/>
        <n v="68.010000000000005"/>
        <n v="37.6"/>
        <n v="650.59"/>
        <n v="782.82"/>
        <n v="27.57"/>
        <n v="56.6"/>
        <n v="24577"/>
        <n v="4448.79"/>
        <n v="8640.2099999999991"/>
        <n v="79.14"/>
        <n v="155.72999999999999"/>
        <n v="61.78"/>
        <n v="488.44"/>
        <n v="1274.6300000000001"/>
        <n v="88.83"/>
        <n v="804.8"/>
        <n v="890.26"/>
        <n v="94.64"/>
        <n v="103.87"/>
        <n v="109.72"/>
        <n v="7.72"/>
        <n v="107.24"/>
        <n v="66.77"/>
        <n v="18.72"/>
        <n v="27.02"/>
        <n v="201.93"/>
        <n v="840.98"/>
        <n v="58.13"/>
        <n v="36.96"/>
        <n v="-1.1200000000000001"/>
        <n v="35.979999999999997"/>
        <n v="11862.35"/>
        <n v="4724.26"/>
        <n v="7449.52"/>
        <n v="0.21"/>
        <n v="9.3699999999999992"/>
        <n v="1.35"/>
        <n v="288.98"/>
        <n v="707.95"/>
        <n v="1780.68"/>
        <n v="12.75"/>
        <n v="426.97"/>
        <n v="382.08"/>
        <n v="4.3"/>
        <n v="94.21"/>
        <n v="222.97"/>
        <n v="14.5"/>
        <n v="22.27"/>
        <n v="175.37"/>
        <n v="757.07"/>
        <n v="59.28"/>
        <n v="17.57"/>
        <n v="24.68"/>
        <n v="17215.560000000001"/>
        <n v="12.4"/>
        <n v="11.76"/>
        <n v="720.25"/>
        <n v="581.6"/>
        <n v="70.709999999999994"/>
        <n v="53.56"/>
        <n v="0.94"/>
        <n v="33.9"/>
        <n v="97.65"/>
        <n v="5.03"/>
        <n v="28"/>
        <n v="90.8"/>
        <n v="12.01"/>
        <n v="2.12"/>
        <n v="3957.07"/>
        <n v="4.37"/>
        <n v="3416.12"/>
        <n v="5958.24"/>
        <n v="0.84"/>
        <n v="6.97"/>
        <n v="330.68"/>
        <n v="1041.21"/>
        <n v="12.2"/>
        <n v="2519.27"/>
        <n v="9436.35"/>
        <n v="5.3"/>
        <n v="7.9"/>
        <n v="836.16"/>
        <n v="4.38"/>
        <n v="176.14"/>
        <n v="121.27"/>
        <n v="26.59"/>
        <n v="184.45"/>
        <n v="679.26"/>
        <n v="322.26"/>
        <n v="17.77"/>
        <n v="29.87"/>
        <n v="17589.400000000001"/>
        <n v="-1.61"/>
        <n v="-0.23"/>
        <n v="-0.74"/>
        <n v="-0.12"/>
        <n v="-0.08"/>
        <n v="-0.17"/>
        <n v="-0.1"/>
        <n v="1236.6500000000001"/>
        <n v="1593.23"/>
        <n v="3108.84"/>
        <n v="4832.47"/>
        <n v="471.58"/>
        <n v="53.61"/>
        <n v="201.86"/>
        <n v="3.38"/>
        <n v="1652.45"/>
        <n v="1188.72"/>
        <n v="116.19"/>
        <n v="510.18"/>
        <n v="325.62"/>
        <n v="28.79"/>
        <n v="45.75"/>
        <n v="9.7799999999999994"/>
        <n v="228.55"/>
        <n v="66.45"/>
        <n v="33.43"/>
        <n v="178.05"/>
        <n v="1.47"/>
        <n v="13.54"/>
        <n v="8.6"/>
        <n v="55.12"/>
        <n v="385.84"/>
        <n v="400.17"/>
        <n v="145.18"/>
        <n v="70.37"/>
        <n v="11645.24"/>
        <n v="6.93"/>
        <n v="3988.73"/>
        <n v="947.45"/>
        <n v="1270.6500000000001"/>
        <n v="2954.3"/>
        <n v="4194.4399999999996"/>
        <n v="7497.11"/>
        <n v="22.83"/>
        <n v="161.58000000000001"/>
        <n v="377.68"/>
        <n v="8.01"/>
        <n v="126.83"/>
        <n v="765.75"/>
        <n v="69.62"/>
        <n v="1240.4100000000001"/>
        <n v="29.13"/>
        <n v="245.71"/>
        <n v="17.87"/>
        <n v="76.08"/>
        <n v="122.1"/>
        <n v="7.76"/>
        <n v="10.33"/>
        <n v="57.18"/>
        <n v="78.739999999999995"/>
        <n v="121.88"/>
        <n v="128.74"/>
        <n v="156.03"/>
        <n v="11006.99"/>
        <n v="10.91"/>
        <n v="3211.4"/>
        <n v="1791.03"/>
        <n v="3723.95"/>
        <n v="3837.6"/>
        <n v="6437.74"/>
        <n v="16683.27"/>
        <n v="92.04"/>
        <n v="606.16999999999996"/>
        <n v="1893.73"/>
        <n v="10433.68"/>
        <n v="32.08"/>
        <n v="51.9"/>
        <n v="21.81"/>
        <n v="213.41"/>
        <n v="89.09"/>
        <n v="343.73"/>
        <n v="8.81"/>
        <n v="411.06"/>
        <n v="29.96"/>
        <n v="57.2"/>
        <n v="8.9"/>
        <n v="6.79"/>
        <n v="982.99"/>
        <n v="140.62"/>
        <n v="701.82"/>
        <n v="14644.1"/>
        <n v="11.94"/>
        <n v="3468.41"/>
        <n v="1.02"/>
        <n v="0.54"/>
        <n v="12.91"/>
        <n v="4.34"/>
        <n v="27.95"/>
        <n v="0.64"/>
        <n v="14.28"/>
        <n v="1.24"/>
        <n v="3061.63"/>
        <n v="5910.51"/>
        <n v="95.63"/>
        <n v="8924.18"/>
        <n v="20423"/>
        <n v="1119.9100000000001"/>
        <n v="275.16000000000003"/>
        <n v="935.73"/>
        <n v="2598.19"/>
        <n v="6669.15"/>
        <n v="31.36"/>
        <n v="2319.4499999999998"/>
        <n v="1118.3599999999999"/>
        <n v="127.4"/>
        <n v="73.83"/>
        <n v="22.07"/>
        <n v="163.28"/>
        <n v="137.93"/>
        <n v="575.37"/>
        <n v="29.17"/>
        <n v="28.98"/>
        <n v="27.83"/>
        <n v="89.44"/>
        <n v="9.07"/>
        <n v="3.33"/>
        <n v="16.25"/>
        <n v="638.92999999999995"/>
        <n v="635.97"/>
        <n v="25498.03"/>
        <n v="19.07"/>
        <n v="10107.91"/>
        <n v="250.35"/>
        <n v="491.39"/>
        <n v="3.19"/>
        <n v="5996.33"/>
        <n v="9925.1299999999992"/>
        <n v="241.4"/>
        <n v="52.78"/>
        <n v="46.09"/>
        <n v="141.82"/>
        <n v="1045.32"/>
        <n v="85.95"/>
        <n v="768.31"/>
        <n v="332.53"/>
        <n v="8.1300000000000008"/>
        <n v="3.76"/>
        <n v="152.57"/>
        <n v="79.61"/>
        <n v="23.19"/>
        <n v="0.38"/>
        <n v="22.84"/>
        <n v="19.149999999999999"/>
        <n v="33.869999999999997"/>
        <n v="162.11000000000001"/>
        <n v="737.24"/>
        <n v="116.26"/>
        <n v="13554.39"/>
        <n v="6.24"/>
        <n v="2809.33"/>
        <n v="0.4"/>
        <n v="875.63"/>
        <n v="862.01"/>
        <n v="5433.34"/>
        <n v="8999.4599999999991"/>
        <n v="368.46"/>
        <n v="68.12"/>
        <n v="200.47"/>
        <n v="101.4"/>
        <n v="14.58"/>
        <n v="351.2"/>
        <n v="434.44"/>
        <n v="2.88"/>
        <n v="1.48"/>
        <n v="131.19999999999999"/>
        <n v="237.23"/>
        <n v="1.22"/>
        <n v="19.2"/>
        <n v="1"/>
        <n v="222.66"/>
        <n v="143.41999999999999"/>
        <n v="685.07"/>
        <n v="19905.169999999998"/>
        <n v="3615.79"/>
        <n v="13.96"/>
        <n v="8.51"/>
        <n v="7.04"/>
        <n v="363"/>
        <n v="106.8"/>
        <n v="561.41999999999996"/>
        <n v="544.30999999999995"/>
        <n v="43.58"/>
        <n v="1.44"/>
        <n v="29.72"/>
        <n v="13.56"/>
        <n v="137.91"/>
        <n v="7.0000000000000007E-2"/>
        <n v="15.27"/>
        <n v="93.55"/>
        <n v="4302.42"/>
        <n v="1.76"/>
        <n v="1718.26"/>
        <n v="4.58"/>
        <n v="1043.22"/>
        <n v="1991.22"/>
        <n v="3534.49"/>
        <n v="5577.28"/>
        <n v="146.02000000000001"/>
        <n v="295.08"/>
        <n v="1.91"/>
        <n v="1415.66"/>
        <n v="9713.39"/>
        <n v="30.12"/>
        <n v="705.58"/>
        <n v="13.45"/>
        <n v="91"/>
        <n v="189.2"/>
        <n v="70.52"/>
        <n v="9.4600000000000009"/>
        <n v="33.15"/>
        <n v="15.09"/>
        <n v="15.24"/>
        <n v="132.94"/>
        <n v="621.44000000000005"/>
        <n v="416.09"/>
        <n v="21378.38"/>
        <n v="7.06"/>
        <n v="3361.98"/>
        <n v="-129.72999999999999"/>
        <n v="0.74"/>
        <n v="0.12"/>
        <n v="0.08"/>
        <n v="0.1"/>
        <n v="5240.84"/>
        <n v="7540.41"/>
        <n v="367.91"/>
        <n v="1187.94"/>
        <n v="126.09"/>
        <n v="2217.14"/>
        <n v="326.38"/>
        <n v="63.64"/>
        <n v="234.27"/>
        <n v="0.09"/>
        <n v="134.93"/>
        <n v="211.75"/>
        <n v="0.78"/>
        <n v="25.02"/>
        <n v="105.82"/>
        <n v="824.59"/>
        <n v="134.78"/>
        <n v="73.430000000000007"/>
        <n v="18460"/>
        <n v="60.68"/>
        <n v="3109.33"/>
        <n v="5872.45"/>
        <n v="9779.4"/>
        <n v="22.67"/>
        <n v="0.55000000000000004"/>
        <n v="1108.45"/>
        <n v="134.37"/>
        <n v="1526.93"/>
        <n v="34.869999999999997"/>
        <n v="291.06"/>
        <n v="127.96"/>
        <n v="132.81"/>
        <n v="14.06"/>
        <n v="188.45"/>
        <n v="211.14"/>
        <n v="143.80000000000001"/>
        <n v="16362.81"/>
        <n v="59.59"/>
        <n v="4.18"/>
        <n v="2.64"/>
        <n v="3856.32"/>
        <n v="11463.45"/>
        <n v="34817.919999999998"/>
        <n v="752.79"/>
        <n v="13.51"/>
        <n v="40.15"/>
        <n v="35.130000000000003"/>
        <n v="53.04"/>
        <n v="21.05"/>
        <n v="165.92"/>
        <n v="937.5"/>
        <n v="45.02"/>
        <n v="64.48"/>
        <n v="144.03"/>
        <n v="1834.91"/>
        <n v="20350.009999999998"/>
        <n v="75.819999999999993"/>
        <n v="18.649999999999999"/>
        <n v="31.89"/>
        <n v="11.72"/>
        <n v="403.85"/>
        <n v="8.68"/>
        <n v="14176.99"/>
        <n v="29809.67"/>
        <n v="2352.6799999999998"/>
        <n v="0.73"/>
        <n v="6442.56"/>
        <n v="38.36"/>
        <n v="5526.37"/>
        <n v="1460.93"/>
        <n v="86.34"/>
        <n v="179.82"/>
        <n v="837.93"/>
        <n v="68.78"/>
        <n v="89.85"/>
        <n v="586.48"/>
        <n v="571.72"/>
        <n v="42088.99"/>
        <n v="204.27"/>
        <n v="4.01"/>
        <n v="0.2"/>
        <n v="6831.12"/>
        <n v="11524.43"/>
        <n v="262.35000000000002"/>
        <n v="944.18"/>
        <n v="82.78"/>
        <n v="929.19"/>
        <n v="337.12"/>
        <n v="8.56"/>
        <n v="176.42"/>
        <n v="129.74"/>
        <n v="23.84"/>
        <n v="191.25"/>
        <n v="824.04"/>
        <n v="61.19"/>
        <n v="18994.759999999998"/>
        <n v="54.88"/>
        <n v="9.6999999999999993"/>
        <n v="7285.88"/>
        <n v="11093.96"/>
        <n v="344.75"/>
        <n v="17.59"/>
        <n v="540.64"/>
        <n v="5.75"/>
        <n v="152.37"/>
        <n v="261.88"/>
        <n v="20.36"/>
        <n v="163.27000000000001"/>
        <n v="907.4"/>
        <n v="26733.78"/>
        <n v="67.08"/>
        <n v="15.82"/>
        <n v="17.02"/>
        <n v="1164.03"/>
        <n v="767.6"/>
        <n v="2.4900000000000002"/>
        <n v="55.44"/>
        <n v="133.63999999999999"/>
        <n v="7.69"/>
        <n v="16.510000000000002"/>
        <n v="96.19"/>
        <n v="7194.26"/>
        <n v="18.100000000000001"/>
        <n v="4.99"/>
        <n v="2.96"/>
        <n v="5357.59"/>
        <n v="8626.6"/>
        <n v="0.15"/>
        <n v="25.9"/>
        <n v="10189.25"/>
        <n v="30.8"/>
        <n v="2883.54"/>
        <n v="717.05"/>
        <n v="6.51"/>
        <n v="242.9"/>
        <n v="170.93"/>
        <n v="37.020000000000003"/>
        <n v="146.41999999999999"/>
        <n v="690.9"/>
        <n v="305.95"/>
        <n v="28575.599999999999"/>
        <n v="72.73"/>
        <n v="129.72999999999999"/>
        <n v="-87"/>
        <n v="-1.01"/>
        <n v="-0.21"/>
        <n v="0.06"/>
        <n v="4279.66"/>
        <n v="2682.82"/>
        <n v="3966.78"/>
        <n v="353.09"/>
        <n v="105.16"/>
        <n v="2191.6"/>
        <n v="330.36"/>
        <n v="46.89"/>
        <n v="23.96"/>
        <n v="203.26"/>
        <n v="117.23"/>
        <n v="178.88"/>
        <n v="17.95"/>
        <n v="97.13"/>
        <n v="51.26"/>
        <n v="690.73"/>
        <n v="127.5"/>
        <n v="13694.63"/>
        <n v="39.78"/>
        <n v="0.51"/>
        <n v="10.5"/>
        <n v="3137.81"/>
        <n v="5038.79"/>
        <n v="3782.63"/>
        <n v="5195.17"/>
        <n v="17.84"/>
        <n v="1026.8800000000001"/>
        <n v="94.76"/>
        <n v="354.65"/>
        <n v="1075.26"/>
        <n v="32.549999999999997"/>
        <n v="267.22000000000003"/>
        <n v="105.67"/>
        <n v="46.38"/>
        <n v="70.62"/>
        <n v="13.13"/>
        <n v="187.95"/>
        <n v="211.35"/>
        <n v="159.09"/>
        <n v="12556.84"/>
        <n v="21.8"/>
        <n v="2.85"/>
        <n v="5.29"/>
        <n v="4162.08"/>
        <n v="9064.41"/>
        <n v="9118.39"/>
        <n v="19042.43"/>
        <n v="664.9"/>
        <n v="8.09"/>
        <n v="21.22"/>
        <n v="29.26"/>
        <n v="47.22"/>
        <n v="14.73"/>
        <n v="127.44"/>
        <n v="147.06"/>
        <n v="647.6"/>
        <n v="42.42"/>
        <n v="46.8"/>
        <n v="131.41"/>
        <n v="444.75"/>
        <n v="1273.32"/>
        <n v="15010.2"/>
        <n v="30.85"/>
        <n v="1.52"/>
        <n v="15.41"/>
        <n v="20.75"/>
        <n v="8.2899999999999991"/>
        <n v="17.36"/>
        <n v="1.04"/>
        <n v="11892.39"/>
        <n v="12412.11"/>
        <n v="13485.71"/>
        <n v="1908.06"/>
        <n v="1.71"/>
        <n v="6878.64"/>
        <n v="31.02"/>
        <n v="1718.59"/>
        <n v="3330.91"/>
        <n v="1354.81"/>
        <n v="83.93"/>
        <n v="153.77000000000001"/>
        <n v="235.4"/>
        <n v="555.99"/>
        <n v="54.85"/>
        <n v="30.68"/>
        <n v="24.17"/>
        <n v="468.15"/>
        <n v="45.24"/>
        <n v="639.02"/>
        <n v="32195.4"/>
        <n v="159.57"/>
        <n v="5487.09"/>
        <n v="7339.37"/>
        <n v="2750.15"/>
        <n v="366.84"/>
        <n v="1134.54"/>
        <n v="66.88"/>
        <n v="679.79"/>
        <n v="142.16999999999999"/>
        <n v="317.23"/>
        <n v="7.24"/>
        <n v="126.94"/>
        <n v="102.6"/>
        <n v="16.329999999999998"/>
        <n v="175.94"/>
        <n v="473.29"/>
        <n v="302.91000000000003"/>
        <n v="67.31"/>
        <n v="14014.54"/>
        <n v="13.36"/>
        <n v="1.1000000000000001"/>
        <n v="5959.49"/>
        <n v="5700.37"/>
        <n v="4452.8500000000004"/>
        <n v="357.76"/>
        <n v="15.73"/>
        <n v="45.03"/>
        <n v="480.88"/>
        <n v="471.16"/>
        <n v="5.83"/>
        <n v="110.45"/>
        <n v="183.67"/>
        <n v="16.43"/>
        <n v="16.079999999999998"/>
        <n v="149.07"/>
        <n v="403.46"/>
        <n v="442.84"/>
        <n v="19525.41"/>
        <n v="34.409999999999997"/>
        <n v="13.87"/>
        <n v="13.52"/>
        <n v="940.75"/>
        <n v="71.349999999999994"/>
        <n v="585.03"/>
        <n v="45.73"/>
        <n v="116.06"/>
        <n v="6.84"/>
        <n v="14.74"/>
        <n v="78.36"/>
        <n v="5485"/>
        <n v="5.81"/>
        <n v="4431.5200000000004"/>
        <n v="3327.41"/>
        <n v="4789.71"/>
        <n v="10584.55"/>
        <n v="972.08"/>
        <n v="1654.85"/>
        <n v="748.41"/>
        <n v="5.68"/>
        <n v="181.38"/>
        <n v="85.38"/>
        <n v="31.1"/>
        <n v="124.35"/>
        <n v="249.5"/>
        <n v="351.94"/>
        <n v="389.57"/>
        <n v="21501.89"/>
        <n v="27.61"/>
        <n v="87"/>
        <n v="3389.41"/>
        <n v="5702.66"/>
        <n v="354.9"/>
        <n v="1157.52"/>
        <n v="86.76"/>
        <n v="2006.09"/>
        <n v="297.89"/>
        <n v="37.26"/>
        <n v="250.76"/>
        <n v="93.88"/>
        <n v="174.3"/>
        <n v="13.75"/>
        <n v="81.63"/>
        <n v="669.32"/>
        <n v="107.95"/>
        <n v="71.760000000000005"/>
        <n v="9937.43"/>
        <n v="0.28999999999999998"/>
        <n v="2897.42"/>
        <n v="4003"/>
        <n v="7651.49"/>
        <n v="11.39"/>
        <n v="748.18"/>
        <n v="42.25"/>
        <n v="742.56"/>
        <n v="34"/>
        <n v="288.95"/>
        <n v="92.08"/>
        <n v="101.5"/>
        <n v="11.22"/>
        <n v="168.25"/>
        <n v="187.05"/>
        <n v="131.04"/>
        <n v="9359.43"/>
        <n v="0.48"/>
        <n v="2.57"/>
        <n v="3653.52"/>
        <n v="7483.06"/>
        <n v="24620.79"/>
        <n v="645.73"/>
        <n v="23.02"/>
        <n v="39.83"/>
        <n v="15.52"/>
        <n v="110.34"/>
        <n v="636.79"/>
        <n v="0.05"/>
        <n v="40.78"/>
        <n v="43.16"/>
        <n v="133.22"/>
        <n v="1506.97"/>
        <n v="11466.23"/>
        <n v="6.63"/>
        <n v="1.17"/>
        <n v="13.27"/>
        <n v="16.010000000000002"/>
        <n v="6.3"/>
        <n v="68.64"/>
        <n v="9620.74"/>
        <n v="22412.03"/>
        <n v="1756.26"/>
        <n v="6380.98"/>
        <n v="29.47"/>
        <n v="4876.82"/>
        <n v="1289.1500000000001"/>
        <n v="72.98"/>
        <n v="129.46"/>
        <n v="704.71"/>
        <n v="44.32"/>
        <n v="18.09"/>
        <n v="24"/>
        <n v="482.18"/>
        <n v="611.11"/>
        <n v="22775.33"/>
        <n v="0.97"/>
        <n v="4226.1099999999997"/>
        <n v="8555.66"/>
        <n v="246.02"/>
        <n v="929.92"/>
        <n v="59.74"/>
        <n v="659.05"/>
        <n v="254.92"/>
        <n v="5.9"/>
        <n v="93.31"/>
        <n v="8.8000000000000007"/>
        <n v="172.96"/>
        <n v="688.03"/>
        <n v="62.4"/>
        <n v="9953.6"/>
        <n v="1.25"/>
        <n v="4783.62"/>
        <n v="8358.09"/>
        <n v="283.89"/>
        <n v="455.08"/>
        <n v="430.56"/>
        <n v="85.51"/>
        <n v="191.36"/>
        <n v="9.6199999999999992"/>
        <n v="129.91"/>
        <n v="815.32"/>
        <n v="13646.35"/>
        <n v="12.12"/>
        <n v="10.130000000000001"/>
        <n v="791.91"/>
        <n v="578.9"/>
        <n v="35.68"/>
        <n v="91.11"/>
        <n v="4.41"/>
        <n v="16.02"/>
        <n v="82.05"/>
        <n v="3866.08"/>
        <n v="5.41"/>
        <n v="3607.09"/>
        <n v="6868.53"/>
        <n v="9213.18"/>
        <n v="38.44"/>
        <n v="2476.3000000000002"/>
        <n v="688.53"/>
        <n v="143.9"/>
        <n v="102.84"/>
        <n v="31.09"/>
        <n v="114.65"/>
        <n v="595.03"/>
        <n v="364"/>
        <n v="14917.74"/>
        <n v="0.43"/>
        <n v="-85.74"/>
        <n v="0.98"/>
        <n v="2036.6"/>
        <n v="4886.38"/>
        <n v="255.84"/>
        <n v="704.8"/>
        <n v="1058.46"/>
        <n v="44.29"/>
        <n v="1882.14"/>
        <n v="320.36"/>
        <n v="2.42"/>
        <n v="28.62"/>
        <n v="227.98"/>
        <n v="4.03"/>
        <n v="67.319999999999993"/>
        <n v="149.87"/>
        <n v="3.91"/>
        <n v="9.52"/>
        <n v="1.53"/>
        <n v="76.25"/>
        <n v="636.29"/>
        <n v="5.49"/>
        <n v="127.61"/>
        <n v="78"/>
        <n v="5836.21"/>
        <n v="2487.29"/>
        <n v="0.18"/>
        <n v="2787.34"/>
        <n v="2679.04"/>
        <n v="6978.76"/>
        <n v="4.21"/>
        <n v="886.39"/>
        <n v="5.82"/>
        <n v="1998.25"/>
        <n v="40.33"/>
        <n v="906.14"/>
        <n v="50.44"/>
        <n v="282.58"/>
        <n v="5.2"/>
        <n v="54.71"/>
        <n v="20.27"/>
        <n v="4.53"/>
        <n v="8.57"/>
        <n v="128.07"/>
        <n v="185.77"/>
        <n v="0.01"/>
        <n v="6534.19"/>
        <n v="0.41"/>
        <n v="2738.97"/>
        <n v="2.1"/>
        <n v="3101.28"/>
        <n v="4672.16"/>
        <n v="22284.66"/>
        <n v="536.54"/>
        <n v="2244.4699999999998"/>
        <n v="102.23"/>
        <n v="12.53"/>
        <n v="10.72"/>
        <n v="15.58"/>
        <n v="1.58"/>
        <n v="62.23"/>
        <n v="665.49"/>
        <n v="42.78"/>
        <n v="23.66"/>
        <n v="9.82"/>
        <n v="36.99"/>
        <n v="1510.35"/>
        <n v="108.51"/>
        <n v="6987.87"/>
        <n v="2.36"/>
        <n v="4837.16"/>
        <n v="8.83"/>
        <n v="6.87"/>
        <n v="6.81"/>
        <n v="116.48"/>
        <n v="0.53"/>
        <n v="5383.46"/>
        <n v="19636.75"/>
        <n v="1378.78"/>
        <n v="0.36"/>
        <n v="2433.0500000000002"/>
        <n v="142.06"/>
        <n v="6014.95"/>
        <n v="17.739999999999998"/>
        <n v="4568.51"/>
        <n v="1232.47"/>
        <n v="8.17"/>
        <n v="64.430000000000007"/>
        <n v="6.01"/>
        <n v="74.67"/>
        <n v="582.77"/>
        <n v="48.5"/>
        <n v="34.32"/>
        <n v="11.33"/>
        <n v="3.03"/>
        <n v="17.52"/>
        <n v="489.91"/>
        <n v="561.19000000000005"/>
        <n v="10.050000000000001"/>
        <n v="11964.09"/>
        <n v="1.51"/>
        <n v="5699.89"/>
        <n v="2.83"/>
        <n v="0.28000000000000003"/>
        <n v="2067.4299999999998"/>
        <n v="7764.91"/>
        <n v="155.69999999999999"/>
        <n v="1656.09"/>
        <n v="68.8"/>
        <n v="714.75"/>
        <n v="3.54"/>
        <n v="506.73"/>
        <n v="247.12"/>
        <n v="65.83"/>
        <n v="3.45"/>
        <n v="25.04"/>
        <n v="52.99"/>
        <n v="60.14"/>
        <n v="5.63"/>
        <n v="92.39"/>
        <n v="644.77"/>
        <n v="5312.78"/>
        <n v="0.26"/>
        <n v="4041.04"/>
        <n v="0.5"/>
        <n v="0.31"/>
        <n v="2291.4899999999998"/>
        <n v="7598.45"/>
        <n v="293.56"/>
        <n v="1802.7"/>
        <n v="11.43"/>
        <n v="389.49"/>
        <n v="449.28"/>
        <n v="2.39"/>
        <n v="2.8"/>
        <n v="0.47"/>
        <n v="18.95"/>
        <n v="176.49"/>
        <n v="63.66"/>
        <n v="1.6"/>
        <n v="4.2"/>
        <n v="70.55"/>
        <n v="704.04"/>
        <n v="66.959999999999994"/>
        <n v="6799.01"/>
        <n v="3.6"/>
        <n v="5481.12"/>
        <n v="2.2400000000000002"/>
        <n v="8.91"/>
        <n v="1.05"/>
        <n v="3.11"/>
        <n v="611.74"/>
        <n v="491.57"/>
        <n v="0.88"/>
        <n v="26.62"/>
        <n v="71.13"/>
        <n v="3.53"/>
        <n v="4.82"/>
        <n v="85.07"/>
        <n v="2.2799999999999998"/>
        <n v="2479.44"/>
        <n v="253.31"/>
        <n v="5.93"/>
        <n v="1988.2"/>
        <n v="5981.79"/>
        <n v="984.02"/>
        <n v="8405.1200000000008"/>
        <n v="24.65"/>
        <n v="2415.23"/>
        <n v="625.66999999999996"/>
        <n v="5.22"/>
        <n v="63.68"/>
        <n v="141.28"/>
        <n v="13.2"/>
        <n v="20.56"/>
        <n v="2.68"/>
        <n v="111.89"/>
        <n v="572.52"/>
        <n v="374.4"/>
        <n v="7753.16"/>
        <n v="5281.46"/>
        <n v="-87.67"/>
        <n v="-88.75"/>
        <n v="-86.92"/>
        <n v="-42.59"/>
        <n v="85.74"/>
        <n v="88.79"/>
        <n v="4018.61"/>
        <n v="368.16"/>
        <n v="3310.51"/>
        <n v="779.85"/>
        <n v="1049.0999999999999"/>
        <n v="26.72"/>
        <n v="1866.63"/>
        <n v="349.37"/>
        <n v="45.44"/>
        <n v="248.82"/>
        <n v="36.43"/>
        <n v="160.06"/>
        <n v="84.41"/>
        <n v="9.17"/>
        <n v="774.11"/>
        <n v="104"/>
        <n v="16.690000000000001"/>
        <n v="144.04"/>
        <n v="93.6"/>
        <n v="2.38"/>
        <n v="13155.12"/>
        <n v="2.9"/>
        <n v="1.23"/>
        <n v="2796.81"/>
        <n v="190.11"/>
        <n v="7092.86"/>
        <n v="4753.01"/>
        <n v="1425.38"/>
        <n v="2.97"/>
        <n v="26.52"/>
        <n v="1273.6099999999999"/>
        <n v="8.1"/>
        <n v="883.13"/>
        <n v="39.18"/>
        <n v="104.53"/>
        <n v="106.79"/>
        <n v="145.6"/>
        <n v="4.0199999999999996"/>
        <n v="48.04"/>
        <n v="109.86"/>
        <n v="23.23"/>
        <n v="15.08"/>
        <n v="187.16"/>
        <n v="166.56"/>
        <n v="142.47999999999999"/>
        <n v="96.62"/>
        <n v="16131.66"/>
        <n v="8.06"/>
        <n v="2.81"/>
        <n v="3662.88"/>
        <n v="505.26"/>
        <n v="24199.52"/>
        <n v="482.04"/>
        <n v="8861.06"/>
        <n v="2849.91"/>
        <n v="3.62"/>
        <n v="255.72"/>
        <n v="33.799999999999997"/>
        <n v="30.33"/>
        <n v="21.42"/>
        <n v="764.97"/>
        <n v="152.25"/>
        <n v="102.13"/>
        <n v="42.12"/>
        <n v="50.66"/>
        <n v="1512.37"/>
        <n v="170.38"/>
        <n v="63.97"/>
        <n v="108.21"/>
        <n v="1.69"/>
        <n v="20079.59"/>
        <n v="26"/>
        <n v="11.27"/>
        <n v="328.64"/>
        <n v="0.14000000000000001"/>
        <n v="457.22"/>
        <n v="19200.03"/>
        <n v="1467.55"/>
        <n v="8716.77"/>
        <n v="1909.39"/>
        <n v="116.04"/>
        <n v="5834.31"/>
        <n v="4654.05"/>
        <n v="1216.3499999999999"/>
        <n v="34.130000000000003"/>
        <n v="3.95"/>
        <n v="86.89"/>
        <n v="459.95"/>
        <n v="148.43"/>
        <n v="143.16"/>
        <n v="4.04"/>
        <n v="18.82"/>
        <n v="48.89"/>
        <n v="395.75"/>
        <n v="595.51"/>
        <n v="29.56"/>
        <n v="171.58"/>
        <n v="26077.57"/>
        <n v="8.15"/>
        <n v="138"/>
        <n v="6907.8"/>
        <n v="146.34"/>
        <n v="4389.3100000000004"/>
        <n v="1244.07"/>
        <n v="121.68"/>
        <n v="631.87"/>
        <n v="582.38"/>
        <n v="356.32"/>
        <n v="79.349999999999994"/>
        <n v="5.72"/>
        <n v="3.48"/>
        <n v="69.06"/>
        <n v="118.66"/>
        <n v="12.76"/>
        <n v="469.27"/>
        <n v="87.36"/>
        <n v="189.08"/>
        <n v="198.83"/>
        <n v="55.35"/>
        <n v="2.54"/>
        <n v="14564.78"/>
        <n v="4.87"/>
        <n v="0.52"/>
        <n v="174.31"/>
        <n v="7119.04"/>
        <n v="252.85"/>
        <n v="4786.16"/>
        <n v="947.87"/>
        <n v="388.83"/>
        <n v="15.54"/>
        <n v="186.27"/>
        <n v="96.87"/>
        <n v="8.1199999999999992"/>
        <n v="706.33"/>
        <n v="156.07"/>
        <n v="56.79"/>
        <n v="109.7"/>
        <n v="18311.39"/>
        <n v="10.82"/>
        <n v="18.37"/>
        <n v="39.11"/>
        <n v="502.81"/>
        <n v="724.74"/>
        <n v="59.18"/>
        <n v="0.81"/>
        <n v="65.31"/>
        <n v="32.57"/>
        <n v="5.0199999999999996"/>
        <n v="17.62"/>
        <n v="80.66"/>
        <n v="3858.13"/>
        <n v="5.51"/>
        <n v="171.36"/>
        <n v="5494.77"/>
        <n v="3435.62"/>
        <n v="782.02"/>
        <n v="8037.17"/>
        <n v="28.97"/>
        <n v="2382.7800000000002"/>
        <n v="589.79"/>
        <n v="13.57"/>
        <n v="26.42"/>
        <n v="8.32"/>
        <n v="139.97"/>
        <n v="106.76"/>
        <n v="11.23"/>
        <n v="24.72"/>
        <n v="21.35"/>
        <n v="585.32000000000005"/>
        <n v="125.21"/>
        <n v="43.78"/>
        <n v="407.68"/>
        <n v="146.79"/>
        <n v="20482.61"/>
        <n v="7.19"/>
        <n v="87.67"/>
        <n v="88.75"/>
        <n v="86.92"/>
        <n v="42.59"/>
      </sharedItems>
    </cacheField>
    <cacheField name="TCRExcessADIT" numFmtId="0">
      <sharedItems containsString="0" containsBlank="1" containsNumber="1" minValue="-27178.62" maxValue="7.94"/>
    </cacheField>
    <cacheField name="OffPeakChg" numFmtId="0">
      <sharedItems containsString="0" containsBlank="1" containsNumber="1" minValue="0" maxValue="1053.31"/>
    </cacheField>
    <cacheField name="OffPeakCredit" numFmtId="0">
      <sharedItems containsString="0" containsBlank="1" containsNumber="1" minValue="-188407.04000000001" maxValue="394.94"/>
    </cacheField>
    <cacheField name="OnPeakChg" numFmtId="0">
      <sharedItems containsString="0" containsBlank="1" containsNumber="1" minValue="0" maxValue="607.24"/>
    </cacheField>
    <cacheField name="ParticipationChg" numFmtId="0">
      <sharedItems containsString="0" containsBlank="1" containsNumber="1" containsInteger="1" minValue="0" maxValue="0"/>
    </cacheField>
    <cacheField name="RSCPPFinancingFee" numFmtId="0">
      <sharedItems containsString="0" containsBlank="1" containsNumber="1" minValue="0" maxValue="8.75"/>
    </cacheField>
    <cacheField name="RSCPPOperationsFee" numFmtId="0">
      <sharedItems containsString="0" containsBlank="1" containsNumber="1" minValue="0" maxValue="12.49"/>
    </cacheField>
    <cacheField name="ShoulderUsageChg" numFmtId="0">
      <sharedItems containsString="0" containsBlank="1" containsNumber="1" containsInteger="1" minValue="0" maxValue="0"/>
    </cacheField>
    <cacheField name="ECA" numFmtId="0">
      <sharedItems containsString="0" containsBlank="1" containsNumber="1" minValue="-226644.88999999998" maxValue="989976.13999999978"/>
    </cacheField>
    <cacheField name="ACA" numFmtId="0">
      <sharedItems containsString="0" containsBlank="1" containsNumber="1" minValue="-14576.66" maxValue="83180.440000000031"/>
    </cacheField>
    <cacheField name="ACA Rev" numFmtId="0">
      <sharedItems containsString="0" containsBlank="1" containsNumber="1" minValue="-22864.51" maxValue="28201.21"/>
    </cacheField>
    <cacheField name="ECA Rev" numFmtId="0">
      <sharedItems containsString="0" containsBlank="1" containsNumber="1" minValue="-217342.61" maxValue="1073156.5800000005"/>
    </cacheField>
    <cacheField name="Revenue Class" numFmtId="0">
      <sharedItems containsBlank="1" count="21">
        <s v="Residential"/>
        <s v="Commercial"/>
        <s v="Industrial"/>
        <s v="Other Public Authority"/>
        <s v="Muni Street &amp; Highway Lighting"/>
        <s v="Interdepartmental"/>
        <s v="Wholesale Municipalities"/>
        <s v="WA-Commercial"/>
        <s v="WA-Industrial"/>
        <s v="WA-Interdepartmental"/>
        <s v="WA-Other Public Authority"/>
        <s v="WA-Residential"/>
        <m/>
        <s v="WA-Muni Street &amp; Highway Lighting"/>
        <s v="Municipal Buildings" u="1"/>
        <s v="Commerical" u="1"/>
        <s v="Commercial " u="1"/>
        <s v="Municipal Other Lighting" u="1"/>
        <s v="Municipal Pumping" u="1"/>
        <e v="#N/A" u="1"/>
        <s v="Residential " u="1"/>
      </sharedItems>
    </cacheField>
    <cacheField name="Plan Description" numFmtId="0">
      <sharedItems containsBlank="1" containsMixedTypes="1" containsNumber="1" containsInteger="1" minValue="0" maxValue="0" count="48">
        <s v=""/>
        <s v="RG-Residential"/>
        <s v="TC-GS Time Choice"/>
        <s v="TC-RG Time Choice"/>
        <s v="PL-Private Lighting"/>
        <s v="CB-Commercial"/>
        <s v="GP-General Power"/>
        <s v="LS-Special Lighting"/>
        <s v="TS-Transmission"/>
        <s v="PT-Transmission"/>
        <s v="NM-Net Metering"/>
        <s v="SPL-Municipal St Lighting"/>
        <s v="SH-Small Heating"/>
        <s v="TEB-Total Electric Bldg"/>
        <s v="RG-Residential Water Heat"/>
        <s v="RH-Residential Total Elec"/>
        <s v="GFR-Chetopa"/>
        <s v="LP-Large Power"/>
        <s v="PFM-Feed Mill/Grain Elev"/>
        <s v="NS-GS General Service"/>
        <s v="NS-LG Large General"/>
        <s v="NS-LG Large General Serv"/>
        <s v="MS-Miscellaneous"/>
        <s v="NS-SP Small Primary"/>
        <s v="Oil Pipe GP-General Power"/>
        <s v="RGL-Residential Pilot"/>
        <s v="GFR-Monett"/>
        <s v="GFR-Mt Vernon"/>
        <s v="WA-Water"/>
        <s v="Oil Pipe LP-Large Power"/>
        <s v="GFR-Lockwood"/>
        <s v="SC-P PRAXAIR Transmission"/>
        <s v="NS-GS CEPP"/>
        <s v="TP-GS Time Choice Plus"/>
        <s v="Oil Pipe PT-Transmission"/>
        <m/>
        <s v="NS-SP Small Primary TEB"/>
        <s v="Oil Pipe-NS-SP Small Primary"/>
        <s v="NS-RG Residential"/>
        <s v="Oil Pipe NS-LG Large General Serv"/>
        <s v="TP-RG Time Choice Plus"/>
        <s v="TC-SP Time Choice"/>
        <s v="TC-LG Time Choice"/>
        <s v="WA-Sprinkler System"/>
        <s v="WA-Tank Water"/>
        <n v="0"/>
        <s v="NEB-Optional Net Billing"/>
        <s v="TC-GS Time Choice Plus"/>
      </sharedItems>
    </cacheField>
    <cacheField name="Cust Count" numFmtId="0">
      <sharedItems containsString="0" containsBlank="1" containsNumber="1" containsInteger="1" minValue="0" maxValue="755708"/>
    </cacheField>
    <cacheField name="Date" numFmtId="0">
      <sharedItems containsBlank="1" containsMixedTypes="1" containsNumber="1" containsInteger="1" minValue="1020" maxValue="1221" count="47">
        <m/>
        <s v="0120"/>
        <s v="0119"/>
        <s v="0219"/>
        <s v="0319"/>
        <s v="0419"/>
        <s v="0519"/>
        <s v="0819"/>
        <s v="0919"/>
        <s v="1019"/>
        <s v="1119"/>
        <n v="1219"/>
        <s v="0220"/>
        <s v="0320"/>
        <s v="0420"/>
        <s v="0520"/>
        <s v="0620"/>
        <s v="0720"/>
        <s v="0820"/>
        <s v="0920"/>
        <n v="1020"/>
        <n v="1120"/>
        <n v="1220"/>
        <s v="0121"/>
        <s v="0221"/>
        <s v="0321"/>
        <s v="0421"/>
        <s v="0521"/>
        <s v="0621"/>
        <s v="0721"/>
        <s v="0821"/>
        <s v="0921"/>
        <s v="1021"/>
        <n v="1121"/>
        <n v="1221"/>
        <s v="0122"/>
        <s v="0222"/>
        <s v="0322"/>
        <s v="0422"/>
        <s v="0522"/>
        <s v="0622"/>
        <s v="0722"/>
        <s v="0822"/>
        <s v="0922"/>
        <s v="1022"/>
        <s v="1122"/>
        <s v="1222"/>
      </sharedItems>
    </cacheField>
    <cacheField name="KWHs" numFmtId="0" formula="ROUND(KWhConsum,0)" databaseField="0"/>
    <cacheField name="Fuel" numFmtId="0" formula="FuelCharge+FAC+EnrgyCstRcvry+EnergyCostAdj" databaseField="0"/>
    <cacheField name="Total Revenue" numFmtId="0" formula="UsageCharge+'Customer Charge'+FranchiseFee+Fuel+EnvRec+RivertonRider+ProperTax+ExcessFclty+SWPP+EnergyEffcyRcvry+TcrChg+ECP+TaxCuts+TDC+EFF+LIAP+'CSPP Rider'+CogenChgAmt+EnergyEffInvestCost+TCRExcessADIT+TOU" databaseField="0"/>
    <cacheField name="Total Water Revenue" numFmtId="0" formula="UsageCharge+WaterPrimacy+HydrantRntl+ExcessFclty" databaseField="0"/>
    <cacheField name="TOU" numFmtId="0" formula="OffPeakChg+OffPeakCredit+OnPeakChg+ParticipationChg+ShoulderUsageChg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59">
  <r>
    <x v="0"/>
    <s v=""/>
    <s v="Project Help"/>
    <s v="Residential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0"/>
    <n v="0"/>
    <x v="0"/>
  </r>
  <r>
    <x v="1"/>
    <m/>
    <m/>
    <s v="Commerc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"/>
    <n v="0"/>
    <x v="0"/>
  </r>
  <r>
    <x v="2"/>
    <m/>
    <m/>
    <s v="Commerc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"/>
    <n v="0"/>
    <x v="0"/>
  </r>
  <r>
    <x v="3"/>
    <m/>
    <m/>
    <s v="Commercial"/>
    <s v="TC-GS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2"/>
    <n v="38680"/>
    <x v="0"/>
  </r>
  <r>
    <x v="3"/>
    <m/>
    <m/>
    <s v="Residential"/>
    <s v="TC-RG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3"/>
    <n v="272842"/>
    <x v="0"/>
  </r>
  <r>
    <x v="3"/>
    <m/>
    <m/>
    <s v="Residential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"/>
    <n v="0"/>
    <x v="0"/>
  </r>
  <r>
    <x v="3"/>
    <m/>
    <m/>
    <s v="Commerc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"/>
    <n v="0"/>
    <x v="0"/>
  </r>
  <r>
    <x v="1"/>
    <m/>
    <m/>
    <s v="Resident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4"/>
    <n v="0"/>
    <x v="0"/>
  </r>
  <r>
    <x v="3"/>
    <m/>
    <m/>
    <s v="Resident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"/>
    <n v="0"/>
    <x v="0"/>
  </r>
  <r>
    <x v="4"/>
    <s v="Gravette"/>
    <s v="Electric"/>
    <s v="Commerc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5"/>
    <n v="7677"/>
    <x v="0"/>
  </r>
  <r>
    <x v="4"/>
    <s v="Gravette"/>
    <s v="Electric"/>
    <s v="Commerc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6"/>
    <n v="727"/>
    <x v="0"/>
  </r>
  <r>
    <x v="4"/>
    <s v="Gravette"/>
    <s v="Electric"/>
    <s v="Commercial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7"/>
    <n v="36"/>
    <x v="0"/>
  </r>
  <r>
    <x v="4"/>
    <s v="Gravette"/>
    <s v="Electric"/>
    <s v="Industr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5"/>
    <n v="12"/>
    <x v="0"/>
  </r>
  <r>
    <x v="4"/>
    <s v="Gravette"/>
    <s v="Electric"/>
    <s v="Industr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6"/>
    <n v="60"/>
    <x v="0"/>
  </r>
  <r>
    <x v="4"/>
    <s v="Gravette"/>
    <s v="Electric"/>
    <s v="Industrial"/>
    <s v="TS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8"/>
    <n v="0"/>
    <x v="0"/>
  </r>
  <r>
    <x v="4"/>
    <s v="Gravette"/>
    <s v="Electric"/>
    <s v="Industrial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9"/>
    <n v="36"/>
    <x v="0"/>
  </r>
  <r>
    <x v="4"/>
    <s v="Gravette"/>
    <s v="Electric"/>
    <s v="Municipal Buildings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5"/>
    <n v="660"/>
    <x v="0"/>
  </r>
  <r>
    <x v="4"/>
    <s v="Gravette"/>
    <s v="Electric"/>
    <s v="Municipal Other Light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5"/>
    <n v="288"/>
    <x v="0"/>
  </r>
  <r>
    <x v="1"/>
    <s v="Gravette"/>
    <s v="Electric"/>
    <s v="Municipal Other Light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6"/>
    <n v="12"/>
    <x v="0"/>
  </r>
  <r>
    <x v="4"/>
    <s v="Gravette"/>
    <s v="Electric"/>
    <s v="Municipal Other Lighting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7"/>
    <n v="72"/>
    <x v="0"/>
  </r>
  <r>
    <x v="4"/>
    <s v="Gravette"/>
    <s v="Electric"/>
    <s v="Municipal Pump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5"/>
    <n v="264"/>
    <x v="0"/>
  </r>
  <r>
    <x v="4"/>
    <s v="Gravette"/>
    <s v="Electric"/>
    <s v="Municipal Pump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6"/>
    <n v="60"/>
    <x v="0"/>
  </r>
  <r>
    <x v="4"/>
    <s v="Gravette"/>
    <s v="Electric"/>
    <s v="Residential"/>
    <s v="NM-Net Meter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0"/>
    <n v="0"/>
    <x v="0"/>
  </r>
  <r>
    <x v="4"/>
    <s v="Gravette"/>
    <s v="Electric"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"/>
    <n v="54005"/>
    <x v="0"/>
  </r>
  <r>
    <x v="4"/>
    <s v="Gravette"/>
    <s v="Lighting"/>
    <s v="Commerc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4"/>
    <n v="26"/>
    <x v="0"/>
  </r>
  <r>
    <x v="4"/>
    <s v="Gravette"/>
    <s v="Lighting"/>
    <s v="Industr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4"/>
    <n v="0"/>
    <x v="0"/>
  </r>
  <r>
    <x v="4"/>
    <s v="Gravette"/>
    <s v="Lighting"/>
    <s v="Municipal Buildings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4"/>
    <n v="0"/>
    <x v="0"/>
  </r>
  <r>
    <x v="4"/>
    <s v="Gravette"/>
    <s v="Lighting"/>
    <s v="Municipal Other Lighting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4"/>
    <n v="0"/>
    <x v="0"/>
  </r>
  <r>
    <x v="4"/>
    <s v="Gravette"/>
    <s v="Lighting"/>
    <s v="Municipal Street Lighting"/>
    <s v="SPL-Municipal St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11"/>
    <n v="0"/>
    <x v="0"/>
  </r>
  <r>
    <x v="4"/>
    <s v="Gravette"/>
    <s v="Lighting"/>
    <s v="Resident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4"/>
    <n v="92"/>
    <x v="0"/>
  </r>
  <r>
    <x v="4"/>
    <s v="Gravette"/>
    <s v="Project Help"/>
    <s v="Residential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0"/>
    <n v="0"/>
    <x v="0"/>
  </r>
  <r>
    <x v="1"/>
    <s v="Baxter Springs"/>
    <s v="Electric"/>
    <s v="Commerc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5"/>
    <n v="12819"/>
    <x v="0"/>
  </r>
  <r>
    <x v="1"/>
    <s v="Baxter Springs"/>
    <s v="Electric"/>
    <s v="Commerc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6"/>
    <n v="791"/>
    <x v="0"/>
  </r>
  <r>
    <x v="1"/>
    <s v="Baxter Springs"/>
    <s v="Electric"/>
    <s v="Commercial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7"/>
    <n v="98"/>
    <x v="0"/>
  </r>
  <r>
    <x v="1"/>
    <s v="Baxter Springs"/>
    <s v="Electric"/>
    <s v="Commercial"/>
    <s v="NM-Net Meter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0"/>
    <n v="0"/>
    <x v="0"/>
  </r>
  <r>
    <x v="1"/>
    <s v="Baxter Springs"/>
    <s v="Electric"/>
    <s v="Commercial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2"/>
    <n v="1150"/>
    <x v="0"/>
  </r>
  <r>
    <x v="1"/>
    <s v="Baxter Springs"/>
    <s v="Electric"/>
    <s v="Commerc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"/>
    <n v="0"/>
    <x v="0"/>
  </r>
  <r>
    <x v="1"/>
    <s v="Baxter Springs"/>
    <s v="Electric"/>
    <s v="Commercial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9"/>
    <n v="0"/>
    <x v="0"/>
  </r>
  <r>
    <x v="1"/>
    <s v="Baxter Springs"/>
    <s v="Electric"/>
    <s v="Commercial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3"/>
    <n v="429"/>
    <x v="0"/>
  </r>
  <r>
    <x v="1"/>
    <s v="Baxter Springs"/>
    <s v="Electric"/>
    <s v="Industr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5"/>
    <n v="96"/>
    <x v="0"/>
  </r>
  <r>
    <x v="1"/>
    <s v="Baxter Springs"/>
    <s v="Electric"/>
    <s v="Industr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6"/>
    <n v="312"/>
    <x v="0"/>
  </r>
  <r>
    <x v="1"/>
    <s v="Baxter Springs"/>
    <s v="Electric"/>
    <s v="Industrial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9"/>
    <n v="60"/>
    <x v="0"/>
  </r>
  <r>
    <x v="1"/>
    <s v="Baxter Springs"/>
    <s v="Electric"/>
    <s v="Industrial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2"/>
    <n v="24"/>
    <x v="0"/>
  </r>
  <r>
    <x v="1"/>
    <s v="Baxter Springs"/>
    <s v="Electric"/>
    <s v="Industrial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3"/>
    <n v="24"/>
    <x v="0"/>
  </r>
  <r>
    <x v="1"/>
    <s v="Baxter Springs"/>
    <s v="Electric"/>
    <s v="Interdepartment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5"/>
    <x v="5"/>
    <n v="167"/>
    <x v="0"/>
  </r>
  <r>
    <x v="1"/>
    <s v="Baxter Springs"/>
    <s v="Electric"/>
    <s v="Interdepartment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5"/>
    <x v="6"/>
    <n v="24"/>
    <x v="0"/>
  </r>
  <r>
    <x v="1"/>
    <s v="Baxter Springs"/>
    <s v="Electric"/>
    <s v="Municipal Buildings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5"/>
    <n v="589"/>
    <x v="0"/>
  </r>
  <r>
    <x v="1"/>
    <s v="Baxter Springs"/>
    <s v="Electric"/>
    <s v="Municipal Buildings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6"/>
    <n v="24"/>
    <x v="0"/>
  </r>
  <r>
    <x v="1"/>
    <s v="Baxter Springs"/>
    <s v="Electric"/>
    <s v="Municipal Buildings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7"/>
    <n v="0"/>
    <x v="0"/>
  </r>
  <r>
    <x v="1"/>
    <s v="Baxter Springs"/>
    <s v="Electric"/>
    <s v="Municipal Buildings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12"/>
    <n v="36"/>
    <x v="0"/>
  </r>
  <r>
    <x v="1"/>
    <s v="Baxter Springs"/>
    <s v="Electric"/>
    <s v="Municipal Other Light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5"/>
    <n v="547"/>
    <x v="0"/>
  </r>
  <r>
    <x v="1"/>
    <s v="Baxter Springs"/>
    <s v="Electric"/>
    <s v="Municipal Other Lighting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7"/>
    <n v="113"/>
    <x v="0"/>
  </r>
  <r>
    <x v="1"/>
    <s v="Baxter Springs"/>
    <s v="Electric"/>
    <s v="Municipal Pump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5"/>
    <n v="380"/>
    <x v="0"/>
  </r>
  <r>
    <x v="1"/>
    <s v="Baxter Springs"/>
    <s v="Electric"/>
    <s v="Municipal Pump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6"/>
    <n v="108"/>
    <x v="0"/>
  </r>
  <r>
    <x v="1"/>
    <s v="Baxter Springs"/>
    <s v="Electric"/>
    <s v="Residential"/>
    <s v="NM-Net Meter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0"/>
    <n v="0"/>
    <x v="0"/>
  </r>
  <r>
    <x v="1"/>
    <s v="Baxter Springs"/>
    <s v="Electric"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"/>
    <n v="67077"/>
    <x v="0"/>
  </r>
  <r>
    <x v="1"/>
    <s v="Baxter Springs"/>
    <s v="Electric"/>
    <s v="Residential"/>
    <s v="RG-Residential Water Hea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4"/>
    <n v="8657"/>
    <x v="0"/>
  </r>
  <r>
    <x v="1"/>
    <s v="Baxter Springs"/>
    <s v="Electric"/>
    <s v="Residential"/>
    <s v="RH-Residential Total Elec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5"/>
    <n v="23097"/>
    <x v="0"/>
  </r>
  <r>
    <x v="1"/>
    <s v="Baxter Springs"/>
    <s v="Electric"/>
    <s v="Wholesale Municipalities"/>
    <s v="GFR-Chetop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6"/>
    <x v="16"/>
    <n v="0"/>
    <x v="0"/>
  </r>
  <r>
    <x v="1"/>
    <s v="Baxter Springs"/>
    <s v="Lighting"/>
    <s v="Commerc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4"/>
    <n v="223"/>
    <x v="0"/>
  </r>
  <r>
    <x v="1"/>
    <s v="Baxter Springs"/>
    <s v="Lighting"/>
    <s v="Industr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4"/>
    <n v="0"/>
    <x v="0"/>
  </r>
  <r>
    <x v="1"/>
    <s v="Baxter Springs"/>
    <s v="Lighting"/>
    <s v="Municipal Buildings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4"/>
    <n v="0"/>
    <x v="0"/>
  </r>
  <r>
    <x v="1"/>
    <s v="Baxter Springs"/>
    <s v="Lighting"/>
    <s v="Municipal Other Lighting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4"/>
    <n v="0"/>
    <x v="0"/>
  </r>
  <r>
    <x v="1"/>
    <s v="Baxter Springs"/>
    <s v="Lighting"/>
    <s v="Municipal Street Lighting"/>
    <s v="SPL-Municipal St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11"/>
    <n v="0"/>
    <x v="0"/>
  </r>
  <r>
    <x v="1"/>
    <s v="Baxter Springs"/>
    <s v="Lighting"/>
    <s v="Resident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4"/>
    <n v="159"/>
    <x v="0"/>
  </r>
  <r>
    <x v="1"/>
    <s v="Baxter Springs"/>
    <m/>
    <s v="Residential"/>
    <s v="NM-Net Meter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0"/>
    <n v="0"/>
    <x v="0"/>
  </r>
  <r>
    <x v="1"/>
    <s v="Columbus"/>
    <s v="Electric"/>
    <s v="Municipal Buildings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13"/>
    <n v="12"/>
    <x v="0"/>
  </r>
  <r>
    <x v="3"/>
    <s v="Aurora"/>
    <s v="Electric"/>
    <s v="Commerc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5"/>
    <n v="95363"/>
    <x v="0"/>
  </r>
  <r>
    <x v="3"/>
    <s v="Aurora"/>
    <s v="Electric"/>
    <s v="Commerc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6"/>
    <n v="8420"/>
    <x v="0"/>
  </r>
  <r>
    <x v="3"/>
    <s v="Aurora"/>
    <s v="Electric"/>
    <s v="Commercial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7"/>
    <n v="542"/>
    <x v="0"/>
  </r>
  <r>
    <x v="3"/>
    <s v="Aurora"/>
    <s v="Electric"/>
    <s v="Commercial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2"/>
    <n v="17247"/>
    <x v="0"/>
  </r>
  <r>
    <x v="3"/>
    <s v="Aurora"/>
    <s v="Electric"/>
    <s v="Commercial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3"/>
    <n v="5138"/>
    <x v="0"/>
  </r>
  <r>
    <x v="3"/>
    <s v="Aurora"/>
    <s v="Electric"/>
    <s v="Industr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5"/>
    <n v="340"/>
    <x v="0"/>
  </r>
  <r>
    <x v="3"/>
    <s v="Aurora"/>
    <s v="Electric"/>
    <s v="Industr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6"/>
    <n v="754"/>
    <x v="0"/>
  </r>
  <r>
    <x v="3"/>
    <s v="Aurora"/>
    <s v="Electric"/>
    <s v="Industrial"/>
    <s v="LP-Large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7"/>
    <n v="360"/>
    <x v="0"/>
  </r>
  <r>
    <x v="3"/>
    <s v="Aurora"/>
    <s v="Electric"/>
    <s v="Industrial"/>
    <s v="PFM-Feed Mill/Grain Elev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8"/>
    <n v="46"/>
    <x v="0"/>
  </r>
  <r>
    <x v="3"/>
    <s v="Aurora"/>
    <s v="Electric"/>
    <s v="Industrial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3"/>
    <n v="80"/>
    <x v="0"/>
  </r>
  <r>
    <x v="3"/>
    <s v="Aurora"/>
    <s v="Electric"/>
    <s v="Interdepartmental"/>
    <s v="NS-GS General Serv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5"/>
    <x v="19"/>
    <n v="226"/>
    <x v="0"/>
  </r>
  <r>
    <x v="3"/>
    <s v="Aurora"/>
    <s v="Electric"/>
    <s v="Interdepartmental"/>
    <s v="NS-LG Large Gener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5"/>
    <x v="20"/>
    <n v="32"/>
    <x v="0"/>
  </r>
  <r>
    <x v="3"/>
    <s v="Aurora"/>
    <s v="Electric"/>
    <s v="Interdepartmental"/>
    <s v="NS-LG Large General Serv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5"/>
    <x v="21"/>
    <n v="26"/>
    <x v="0"/>
  </r>
  <r>
    <x v="3"/>
    <s v="Aurora"/>
    <s v="Electric"/>
    <s v="Interdepartment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5"/>
    <x v="5"/>
    <n v="1643"/>
    <x v="0"/>
  </r>
  <r>
    <x v="3"/>
    <s v="Aurora"/>
    <s v="Electric"/>
    <s v="Interdepartment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5"/>
    <x v="6"/>
    <n v="48"/>
    <x v="0"/>
  </r>
  <r>
    <x v="3"/>
    <s v="Aurora"/>
    <s v="Electric"/>
    <s v="Municipal Buildings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5"/>
    <n v="3167"/>
    <x v="0"/>
  </r>
  <r>
    <x v="3"/>
    <s v="Aurora"/>
    <s v="Electric"/>
    <s v="Municipal Buildings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6"/>
    <n v="234"/>
    <x v="0"/>
  </r>
  <r>
    <x v="3"/>
    <s v="Aurora"/>
    <s v="Electric"/>
    <s v="Municipal Buildings"/>
    <s v="NS-LG Large Gener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20"/>
    <n v="174"/>
    <x v="0"/>
  </r>
  <r>
    <x v="3"/>
    <s v="Aurora"/>
    <s v="Electric"/>
    <s v="Municipal Buildings"/>
    <s v="NS-LG Large General Serv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21"/>
    <n v="132"/>
    <x v="0"/>
  </r>
  <r>
    <x v="3"/>
    <s v="Aurora"/>
    <s v="Electric"/>
    <s v="Municipal Buildings"/>
    <s v="NS-GS General Serv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19"/>
    <n v="2671"/>
    <x v="0"/>
  </r>
  <r>
    <x v="3"/>
    <s v="Aurora"/>
    <s v="Electric"/>
    <s v="Municipal Other Lighting"/>
    <s v="NS-LG Large Gener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20"/>
    <n v="9"/>
    <x v="0"/>
  </r>
  <r>
    <x v="3"/>
    <s v="Aurora"/>
    <s v="Electric"/>
    <s v="Municipal Other Lighting"/>
    <s v="NS-LG Large General Serv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21"/>
    <n v="8"/>
    <x v="0"/>
  </r>
  <r>
    <x v="3"/>
    <s v="Aurora"/>
    <s v="Electric"/>
    <s v="Municipal Other Lighting"/>
    <s v="NS-GS General Serv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19"/>
    <n v="1592"/>
    <x v="0"/>
  </r>
  <r>
    <x v="3"/>
    <s v="Aurora"/>
    <s v="Electric"/>
    <s v="Municipal Buildings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12"/>
    <n v="244"/>
    <x v="0"/>
  </r>
  <r>
    <x v="3"/>
    <s v="Aurora"/>
    <s v="Electric"/>
    <s v="Municipal Other Light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5"/>
    <n v="1934"/>
    <x v="0"/>
  </r>
  <r>
    <x v="3"/>
    <s v="Aurora"/>
    <s v="Electric"/>
    <s v="Municipal Other Lighting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7"/>
    <n v="924"/>
    <x v="0"/>
  </r>
  <r>
    <x v="3"/>
    <s v="Aurora"/>
    <s v="Electric"/>
    <s v="Municipal Other Lighting"/>
    <s v="MS-Miscellaneou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22"/>
    <n v="24"/>
    <x v="0"/>
  </r>
  <r>
    <x v="3"/>
    <s v="Aurora"/>
    <s v="Electric"/>
    <s v="Municipal Pump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5"/>
    <n v="3028"/>
    <x v="0"/>
  </r>
  <r>
    <x v="3"/>
    <s v="Aurora"/>
    <s v="Electric"/>
    <s v="Municipal Pumping"/>
    <s v="NS-SP Small Primary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23"/>
    <n v="14"/>
    <x v="0"/>
  </r>
  <r>
    <x v="3"/>
    <s v="Aurora"/>
    <s v="Electric"/>
    <s v="Municipal Pumping"/>
    <s v="NS-LG Large Gener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20"/>
    <n v="386"/>
    <x v="0"/>
  </r>
  <r>
    <x v="3"/>
    <s v="Aurora"/>
    <s v="Electric"/>
    <s v="Municipal Pumping"/>
    <s v="NS-LG Large General Serv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21"/>
    <n v="295"/>
    <x v="0"/>
  </r>
  <r>
    <x v="3"/>
    <s v="Aurora"/>
    <s v="Electric"/>
    <s v="Municipal Pumping"/>
    <s v="NS-GS General Serv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19"/>
    <n v="2403"/>
    <x v="0"/>
  </r>
  <r>
    <x v="3"/>
    <s v="Aurora"/>
    <s v="Electric"/>
    <s v="Municipal Pump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6"/>
    <n v="675"/>
    <x v="0"/>
  </r>
  <r>
    <x v="3"/>
    <s v="Aurora"/>
    <s v="Electric"/>
    <s v="Oil Pipeline Pump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24"/>
    <n v="26"/>
    <x v="0"/>
  </r>
  <r>
    <x v="3"/>
    <s v="Aurora"/>
    <s v="Electric"/>
    <s v="Residential"/>
    <s v="RGL-Residential Pilo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25"/>
    <n v="2421"/>
    <x v="0"/>
  </r>
  <r>
    <x v="3"/>
    <s v="Aurora"/>
    <s v="Electric"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"/>
    <n v="755708"/>
    <x v="0"/>
  </r>
  <r>
    <x v="3"/>
    <s v="Aurora"/>
    <s v="Electric"/>
    <s v="Wholesale Municipalities"/>
    <s v="GFR-Monet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6"/>
    <x v="26"/>
    <n v="0"/>
    <x v="0"/>
  </r>
  <r>
    <x v="3"/>
    <s v="Aurora"/>
    <s v="Electric"/>
    <s v="Wholesale Municipalities"/>
    <s v="GFR-Mt Vern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6"/>
    <x v="27"/>
    <n v="0"/>
    <x v="0"/>
  </r>
  <r>
    <x v="3"/>
    <s v="Aurora"/>
    <s v="Lighting"/>
    <s v="Commerc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4"/>
    <n v="1192"/>
    <x v="0"/>
  </r>
  <r>
    <x v="3"/>
    <s v="Aurora"/>
    <s v="Lighting"/>
    <s v="Industr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4"/>
    <n v="12"/>
    <x v="0"/>
  </r>
  <r>
    <x v="3"/>
    <s v="Aurora"/>
    <s v="Lighting"/>
    <s v="Interdepartment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5"/>
    <x v="4"/>
    <n v="0"/>
    <x v="0"/>
  </r>
  <r>
    <x v="3"/>
    <s v="Aurora"/>
    <s v="Lighting"/>
    <s v="Municipal Other Lighting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4"/>
    <n v="0"/>
    <x v="0"/>
  </r>
  <r>
    <x v="3"/>
    <s v="Aurora"/>
    <s v="Lighting"/>
    <s v="Municipal Pumping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4"/>
    <n v="0"/>
    <x v="0"/>
  </r>
  <r>
    <x v="3"/>
    <s v="Aurora"/>
    <s v="Lighting"/>
    <s v="Municipal Street Lighting"/>
    <s v="SPL-Municipal St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11"/>
    <n v="84"/>
    <x v="0"/>
  </r>
  <r>
    <x v="3"/>
    <s v="Aurora"/>
    <s v="Lighting"/>
    <s v="Resident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4"/>
    <n v="1363"/>
    <x v="0"/>
  </r>
  <r>
    <x v="3"/>
    <s v="Aurora"/>
    <s v="Project Help"/>
    <s v="Residential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0"/>
    <n v="0"/>
    <x v="0"/>
  </r>
  <r>
    <x v="3"/>
    <s v="Aurora"/>
    <s v="Sprinkler System"/>
    <s v="WA-Commercial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7"/>
    <x v="28"/>
    <n v="0"/>
    <x v="0"/>
  </r>
  <r>
    <x v="3"/>
    <s v="Aurora"/>
    <s v="Water"/>
    <s v="WA-Industrial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8"/>
    <x v="28"/>
    <n v="0"/>
    <x v="0"/>
  </r>
  <r>
    <x v="3"/>
    <s v="Aurora"/>
    <s v="Water"/>
    <s v="WA-Interdepartmental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9"/>
    <x v="28"/>
    <n v="0"/>
    <x v="0"/>
  </r>
  <r>
    <x v="3"/>
    <s v="Aurora"/>
    <s v="Water"/>
    <s v="WA-Municipal Buildings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0"/>
    <x v="28"/>
    <n v="0"/>
    <x v="0"/>
  </r>
  <r>
    <x v="3"/>
    <s v="Aurora"/>
    <s v="Water"/>
    <s v="WA-Municipal Pumping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0"/>
    <x v="28"/>
    <n v="0"/>
    <x v="0"/>
  </r>
  <r>
    <x v="3"/>
    <s v="Aurora"/>
    <s v="Water"/>
    <s v="WA-Residential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1"/>
    <x v="28"/>
    <n v="0"/>
    <x v="0"/>
  </r>
  <r>
    <x v="3"/>
    <s v="Bolivar"/>
    <s v="Electric"/>
    <s v="Commercial"/>
    <s v="LP-Large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7"/>
    <n v="112"/>
    <x v="0"/>
  </r>
  <r>
    <x v="3"/>
    <s v="Bolivar"/>
    <s v="Electric"/>
    <s v="Commercial"/>
    <s v="MS-Miscellaneou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22"/>
    <n v="0"/>
    <x v="0"/>
  </r>
  <r>
    <x v="3"/>
    <s v="Bolivar"/>
    <s v="Electric"/>
    <s v="Industrial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2"/>
    <n v="49"/>
    <x v="0"/>
  </r>
  <r>
    <x v="3"/>
    <s v="Bolivar"/>
    <s v="Electric"/>
    <s v="Municipal Buildings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13"/>
    <n v="75"/>
    <x v="0"/>
  </r>
  <r>
    <x v="3"/>
    <s v="Bolivar"/>
    <s v="Electric"/>
    <s v="Municipal Pumping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13"/>
    <n v="35"/>
    <x v="0"/>
  </r>
  <r>
    <x v="3"/>
    <s v="Bolivar"/>
    <s v="Electric"/>
    <s v="Oil Pipeline Pumping"/>
    <s v="LP-Large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29"/>
    <n v="60"/>
    <x v="0"/>
  </r>
  <r>
    <x v="3"/>
    <s v="Bolivar"/>
    <s v="Electric"/>
    <s v="Wholesale Municipalities"/>
    <s v="GFR-Lockwood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6"/>
    <x v="30"/>
    <n v="12"/>
    <x v="0"/>
  </r>
  <r>
    <x v="3"/>
    <s v="Branson"/>
    <s v="Electric"/>
    <s v="Municipal Buildings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7"/>
    <n v="0"/>
    <x v="0"/>
  </r>
  <r>
    <x v="3"/>
    <s v="Branson"/>
    <s v="Electric"/>
    <s v="Municipal Other Light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6"/>
    <n v="16"/>
    <x v="0"/>
  </r>
  <r>
    <x v="3"/>
    <s v="Branson"/>
    <s v="Electric"/>
    <s v="Municipal Other Lighting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12"/>
    <n v="12"/>
    <x v="0"/>
  </r>
  <r>
    <x v="3"/>
    <s v="Joplin"/>
    <s v="Lighting"/>
    <s v="Municipal Buildings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4"/>
    <n v="0"/>
    <x v="0"/>
  </r>
  <r>
    <x v="3"/>
    <s v="Neosho"/>
    <s v="Electric"/>
    <s v="Company Use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5"/>
    <n v="0"/>
    <x v="0"/>
  </r>
  <r>
    <x v="3"/>
    <s v="Neosho"/>
    <s v="Electric"/>
    <s v="Praxair/ICI"/>
    <s v="TS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8"/>
    <n v="7"/>
    <x v="0"/>
  </r>
  <r>
    <x v="3"/>
    <s v="Neosho"/>
    <s v="Electric"/>
    <s v="Praxair/ICI"/>
    <s v="SC-P PRAXAIR 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31"/>
    <n v="5"/>
    <x v="0"/>
  </r>
  <r>
    <x v="3"/>
    <s v="Webb City"/>
    <s v="Electric"/>
    <s v="Residential"/>
    <s v="NM-Net Meter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0"/>
    <n v="0"/>
    <x v="0"/>
  </r>
  <r>
    <x v="3"/>
    <m/>
    <m/>
    <s v="Commercial"/>
    <s v="NS-GS CEPP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32"/>
    <n v="1"/>
    <x v="0"/>
  </r>
  <r>
    <x v="3"/>
    <m/>
    <m/>
    <s v="Commercial"/>
    <s v="TP-GS Time Choice Plu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33"/>
    <n v="1"/>
    <x v="0"/>
  </r>
  <r>
    <x v="2"/>
    <s v="Baxter Springs"/>
    <s v="Electric"/>
    <s v="Commerc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5"/>
    <n v="8871"/>
    <x v="0"/>
  </r>
  <r>
    <x v="2"/>
    <s v="Baxter Springs"/>
    <s v="Electric"/>
    <s v="Commerc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6"/>
    <n v="780"/>
    <x v="0"/>
  </r>
  <r>
    <x v="2"/>
    <s v="Baxter Springs"/>
    <s v="Electric"/>
    <s v="Commercial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7"/>
    <n v="108"/>
    <x v="0"/>
  </r>
  <r>
    <x v="2"/>
    <s v="Baxter Springs"/>
    <s v="Electric"/>
    <s v="Commercial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9"/>
    <n v="12"/>
    <x v="0"/>
  </r>
  <r>
    <x v="2"/>
    <s v="Baxter Springs"/>
    <s v="Electric"/>
    <s v="Commercial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3"/>
    <n v="375"/>
    <x v="0"/>
  </r>
  <r>
    <x v="2"/>
    <s v="Baxter Springs"/>
    <s v="Electric"/>
    <s v="Industr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5"/>
    <n v="12"/>
    <x v="0"/>
  </r>
  <r>
    <x v="2"/>
    <s v="Baxter Springs"/>
    <s v="Electric"/>
    <s v="Industr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6"/>
    <n v="60"/>
    <x v="0"/>
  </r>
  <r>
    <x v="2"/>
    <s v="Baxter Springs"/>
    <s v="Electric"/>
    <s v="Industrial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9"/>
    <n v="36"/>
    <x v="0"/>
  </r>
  <r>
    <x v="2"/>
    <s v="Baxter Springs"/>
    <s v="Electric"/>
    <s v="Municipal Buildings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5"/>
    <n v="441"/>
    <x v="0"/>
  </r>
  <r>
    <x v="2"/>
    <s v="Baxter Springs"/>
    <s v="Electric"/>
    <s v="Municipal Buildings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6"/>
    <n v="12"/>
    <x v="0"/>
  </r>
  <r>
    <x v="2"/>
    <s v="Baxter Springs"/>
    <s v="Electric"/>
    <s v="Municipal Buildings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13"/>
    <n v="12"/>
    <x v="0"/>
  </r>
  <r>
    <x v="2"/>
    <s v="Baxter Springs"/>
    <s v="Electric"/>
    <s v="Municipal Other Light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5"/>
    <n v="132"/>
    <x v="0"/>
  </r>
  <r>
    <x v="2"/>
    <s v="Baxter Springs"/>
    <s v="Electric"/>
    <s v="Municipal Other Lighting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7"/>
    <n v="12"/>
    <x v="0"/>
  </r>
  <r>
    <x v="2"/>
    <s v="Baxter Springs"/>
    <s v="Electric"/>
    <s v="Municipal Pump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5"/>
    <n v="441"/>
    <x v="0"/>
  </r>
  <r>
    <x v="2"/>
    <s v="Baxter Springs"/>
    <s v="Electric"/>
    <s v="Municipal Pump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6"/>
    <n v="60"/>
    <x v="0"/>
  </r>
  <r>
    <x v="2"/>
    <s v="Baxter Springs"/>
    <s v="Electric"/>
    <s v="Oil Pipeline Pumping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34"/>
    <n v="12"/>
    <x v="0"/>
  </r>
  <r>
    <x v="2"/>
    <s v="Baxter Springs"/>
    <s v="Electric"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"/>
    <n v="34482"/>
    <x v="0"/>
  </r>
  <r>
    <x v="2"/>
    <s v="Baxter Springs"/>
    <s v="Electric"/>
    <s v="Residential"/>
    <s v="RH-Residential Total Elec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5"/>
    <n v="11005"/>
    <x v="0"/>
  </r>
  <r>
    <x v="2"/>
    <s v="Baxter Springs"/>
    <s v="Lighting"/>
    <s v="Commerc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4"/>
    <n v="75"/>
    <x v="0"/>
  </r>
  <r>
    <x v="2"/>
    <s v="Baxter Springs"/>
    <s v="Lighting"/>
    <s v="Industr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4"/>
    <n v="0"/>
    <x v="0"/>
  </r>
  <r>
    <x v="2"/>
    <s v="Baxter Springs"/>
    <s v="Lighting"/>
    <s v="Municipal Other Lighting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4"/>
    <n v="12"/>
    <x v="0"/>
  </r>
  <r>
    <x v="2"/>
    <s v="Baxter Springs"/>
    <s v="Lighting"/>
    <s v="Municipal Street Lighting"/>
    <s v="SPL-Municipal St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11"/>
    <n v="0"/>
    <x v="0"/>
  </r>
  <r>
    <x v="2"/>
    <s v="Baxter Springs"/>
    <s v="Lighting"/>
    <s v="Resident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4"/>
    <n v="54"/>
    <x v="0"/>
  </r>
  <r>
    <x v="2"/>
    <s v="Baxter Springs"/>
    <s v="Electric"/>
    <s v="Residential"/>
    <s v="RH-Residential Total Elec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35"/>
    <n v="0"/>
    <x v="0"/>
  </r>
  <r>
    <x v="2"/>
    <s v="Baxter Springs"/>
    <s v="Project Help"/>
    <s v="Residential"/>
    <s v="NEB-Optional Net Bill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0"/>
    <n v="143"/>
    <x v="0"/>
  </r>
  <r>
    <x v="3"/>
    <m/>
    <m/>
    <s v="Municipal Street Light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5"/>
    <n v="0"/>
    <x v="0"/>
  </r>
  <r>
    <x v="2"/>
    <m/>
    <m/>
    <s v="Commercial"/>
    <s v="NEB-Optional Net Bill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0"/>
    <n v="12"/>
    <x v="0"/>
  </r>
  <r>
    <x v="3"/>
    <m/>
    <m/>
    <s v="Commercial"/>
    <s v="NS-GS General Serv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9"/>
    <n v="91294"/>
    <x v="0"/>
  </r>
  <r>
    <x v="3"/>
    <m/>
    <m/>
    <s v="Commercial"/>
    <s v="NS-SP Small Primary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23"/>
    <n v="174"/>
    <x v="0"/>
  </r>
  <r>
    <x v="3"/>
    <m/>
    <m/>
    <s v="Industrial"/>
    <s v="NS-GS General Serv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9"/>
    <n v="361"/>
    <x v="0"/>
  </r>
  <r>
    <x v="3"/>
    <m/>
    <m/>
    <s v="Industrial"/>
    <s v="NS-SP Small Primary TEB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36"/>
    <n v="3"/>
    <x v="0"/>
  </r>
  <r>
    <x v="3"/>
    <m/>
    <m/>
    <s v="Industrial"/>
    <s v="NS-SP Small Primary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23"/>
    <n v="130"/>
    <x v="0"/>
  </r>
  <r>
    <x v="3"/>
    <m/>
    <m/>
    <s v="Oil Pipeline Pumping"/>
    <s v="NS-LG Large Gener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37"/>
    <n v="4"/>
    <x v="0"/>
  </r>
  <r>
    <x v="3"/>
    <m/>
    <m/>
    <s v="Oil Pipeline Pumping"/>
    <s v="NS-SP Small Primary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37"/>
    <n v="28"/>
    <x v="0"/>
  </r>
  <r>
    <x v="3"/>
    <m/>
    <m/>
    <s v="Residential"/>
    <s v="NS-RG 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38"/>
    <n v="605443"/>
    <x v="0"/>
  </r>
  <r>
    <x v="3"/>
    <m/>
    <m/>
    <s v="Commercial"/>
    <s v="NS-LG Large Gener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21"/>
    <n v="7464"/>
    <x v="0"/>
  </r>
  <r>
    <x v="3"/>
    <m/>
    <m/>
    <s v="Commercial"/>
    <s v="NS-LG Large General Serv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21"/>
    <n v="5629"/>
    <x v="0"/>
  </r>
  <r>
    <x v="3"/>
    <m/>
    <m/>
    <s v="Industrial"/>
    <s v="NS-LG Large Gener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21"/>
    <n v="425"/>
    <x v="0"/>
  </r>
  <r>
    <x v="3"/>
    <m/>
    <m/>
    <s v="Oil Pipeline Pumping"/>
    <s v="NS-LG Large General Serv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39"/>
    <n v="2"/>
    <x v="0"/>
  </r>
  <r>
    <x v="3"/>
    <m/>
    <m/>
    <s v="Industrial"/>
    <s v="NS-LG Large General Serv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21"/>
    <n v="304"/>
    <x v="0"/>
  </r>
  <r>
    <x v="3"/>
    <m/>
    <m/>
    <s v="Commercial"/>
    <s v="NS-SP Small Primary TEB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36"/>
    <n v="14"/>
    <x v="0"/>
  </r>
  <r>
    <x v="3"/>
    <m/>
    <m/>
    <s v="Interdepartmental"/>
    <s v="TC-GS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5"/>
    <x v="2"/>
    <n v="104"/>
    <x v="0"/>
  </r>
  <r>
    <x v="3"/>
    <m/>
    <m/>
    <s v="Municipal Buildings"/>
    <s v="TC-GS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2"/>
    <n v="1190"/>
    <x v="0"/>
  </r>
  <r>
    <x v="3"/>
    <m/>
    <m/>
    <s v="Municipal Other Lighting"/>
    <s v="TC-GS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2"/>
    <n v="594"/>
    <x v="0"/>
  </r>
  <r>
    <x v="3"/>
    <m/>
    <m/>
    <s v="Municipal Pumping"/>
    <s v="TC-GS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2"/>
    <n v="1062"/>
    <x v="0"/>
  </r>
  <r>
    <x v="3"/>
    <m/>
    <m/>
    <s v="Residential"/>
    <s v="TP-RG Time Choice Plu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40"/>
    <n v="52"/>
    <x v="0"/>
  </r>
  <r>
    <x v="3"/>
    <m/>
    <m/>
    <s v="Residential"/>
    <s v="TC-GS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2"/>
    <n v="21"/>
    <x v="0"/>
  </r>
  <r>
    <x v="3"/>
    <m/>
    <m/>
    <s v="Industrial"/>
    <s v="TC-GS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2"/>
    <n v="132"/>
    <x v="0"/>
  </r>
  <r>
    <x v="3"/>
    <m/>
    <m/>
    <s v="Commercial"/>
    <s v="TC-SP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41"/>
    <n v="28"/>
    <x v="0"/>
  </r>
  <r>
    <x v="3"/>
    <m/>
    <m/>
    <s v="Commercial"/>
    <s v="TC-LG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42"/>
    <n v="2102"/>
    <x v="0"/>
  </r>
  <r>
    <x v="3"/>
    <m/>
    <m/>
    <s v="Municipal Pumping"/>
    <s v="TC-LG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42"/>
    <n v="110"/>
    <x v="0"/>
  </r>
  <r>
    <x v="3"/>
    <m/>
    <m/>
    <s v="Municipal Buildings"/>
    <s v="TC-LG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3"/>
    <x v="42"/>
    <n v="45"/>
    <x v="0"/>
  </r>
  <r>
    <x v="3"/>
    <m/>
    <m/>
    <s v="Industrial"/>
    <s v="TC-LG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42"/>
    <n v="98"/>
    <x v="0"/>
  </r>
  <r>
    <x v="3"/>
    <m/>
    <m/>
    <s v="Interdepartmental"/>
    <s v="TC-LG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5"/>
    <x v="42"/>
    <n v="8"/>
    <x v="0"/>
  </r>
  <r>
    <x v="3"/>
    <m/>
    <m/>
    <s v="Municipal Other Lighting"/>
    <s v="TC-LG Time Choice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4"/>
    <x v="42"/>
    <n v="3"/>
    <x v="0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4"/>
    <s v="Gravette"/>
    <s v="Electric"/>
    <s v="Commercial"/>
    <s v="CB-Commercial"/>
    <n v="950289"/>
    <n v="68136.800000000003"/>
    <m/>
    <n v="2363.56"/>
    <n v="0"/>
    <n v="0"/>
    <m/>
    <n v="0"/>
    <n v="0"/>
    <n v="27710.51"/>
    <n v="2089.52"/>
    <n v="0"/>
    <n v="3107.42"/>
    <n v="0"/>
    <n v="3573.02"/>
    <n v="4637.33"/>
    <n v="0"/>
    <n v="0"/>
    <n v="0"/>
    <n v="18.18"/>
    <n v="0"/>
    <n v="0"/>
    <n v="0"/>
    <n v="0"/>
    <n v="0"/>
    <n v="0"/>
    <n v="0"/>
    <n v="0"/>
    <n v="0"/>
    <n v="26"/>
    <n v="0"/>
    <n v="25"/>
    <n v="-491.58"/>
    <n v="7610.1"/>
    <n v="-14675.1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4"/>
    <s v="Gravette"/>
    <s v="Electric"/>
    <s v="Commercial"/>
    <s v="GP-General Power"/>
    <n v="1500257"/>
    <n v="79872.02"/>
    <m/>
    <n v="276.22000000000003"/>
    <n v="0"/>
    <n v="0"/>
    <m/>
    <n v="0"/>
    <n v="0"/>
    <n v="43747.44"/>
    <n v="3315.59"/>
    <n v="0"/>
    <n v="2890.96"/>
    <n v="0"/>
    <n v="4515.75"/>
    <n v="4590.03"/>
    <n v="0"/>
    <n v="0"/>
    <n v="0"/>
    <n v="6"/>
    <n v="0"/>
    <n v="0"/>
    <n v="0"/>
    <n v="0"/>
    <n v="0"/>
    <n v="0"/>
    <n v="0"/>
    <n v="0"/>
    <n v="0"/>
    <n v="0"/>
    <n v="0"/>
    <n v="0"/>
    <n v="-236.2"/>
    <n v="8821.6299999999992"/>
    <n v="-17060.6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"/>
  </r>
  <r>
    <x v="4"/>
    <s v="Gravette"/>
    <s v="Electric"/>
    <s v="Commercial"/>
    <s v="LS-Special Lighting"/>
    <n v="154"/>
    <n v="41.7"/>
    <m/>
    <n v="1.53"/>
    <n v="0"/>
    <n v="0"/>
    <m/>
    <n v="0"/>
    <n v="0"/>
    <n v="4.49"/>
    <n v="0.34"/>
    <n v="0"/>
    <n v="0"/>
    <n v="0"/>
    <n v="0.22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"/>
  </r>
  <r>
    <x v="4"/>
    <s v="Gravette"/>
    <s v="Electric"/>
    <s v="Industrial"/>
    <s v="CB-Commercial"/>
    <n v="1329"/>
    <n v="105.89"/>
    <m/>
    <n v="5.62"/>
    <n v="0"/>
    <n v="0"/>
    <m/>
    <n v="0"/>
    <n v="0"/>
    <n v="38.75"/>
    <n v="2.94"/>
    <n v="0"/>
    <n v="4.3499999999999996"/>
    <n v="0"/>
    <n v="5"/>
    <n v="6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8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"/>
  </r>
  <r>
    <x v="4"/>
    <s v="Gravette"/>
    <s v="Electric"/>
    <s v="Industrial"/>
    <s v="GP-General Power"/>
    <n v="445312"/>
    <n v="29339.98"/>
    <m/>
    <n v="50"/>
    <n v="0"/>
    <n v="0"/>
    <m/>
    <n v="0"/>
    <n v="0"/>
    <n v="12985.3"/>
    <n v="984.14"/>
    <n v="0"/>
    <n v="1486.64"/>
    <n v="0"/>
    <n v="1340.39"/>
    <n v="2360.37"/>
    <n v="0"/>
    <n v="0"/>
    <n v="0"/>
    <n v="60"/>
    <n v="0"/>
    <n v="0"/>
    <n v="0"/>
    <n v="0"/>
    <n v="0"/>
    <n v="0"/>
    <n v="0"/>
    <n v="0"/>
    <n v="0"/>
    <n v="0"/>
    <n v="0"/>
    <n v="0"/>
    <n v="0"/>
    <n v="2614.7800000000002"/>
    <n v="-6267.03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"/>
  </r>
  <r>
    <x v="4"/>
    <s v="Gravette"/>
    <s v="Electric"/>
    <s v="Industrial"/>
    <s v="PT-Transmission"/>
    <n v="5598351"/>
    <n v="237257.27"/>
    <m/>
    <n v="150"/>
    <n v="0"/>
    <n v="0"/>
    <m/>
    <n v="0"/>
    <n v="0"/>
    <n v="163247.91"/>
    <n v="3556.8"/>
    <n v="0"/>
    <n v="12776.25"/>
    <n v="0"/>
    <n v="14275.79"/>
    <n v="19866.3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51769.53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"/>
  </r>
  <r>
    <x v="4"/>
    <s v="Gravette"/>
    <s v="Electric"/>
    <s v="Municipal Buildings"/>
    <s v="CB-Commercial"/>
    <n v="78778"/>
    <n v="5786.54"/>
    <m/>
    <n v="0"/>
    <n v="0"/>
    <n v="0"/>
    <m/>
    <n v="0"/>
    <n v="0"/>
    <n v="2297.19"/>
    <n v="174.13"/>
    <n v="0"/>
    <n v="257.61"/>
    <n v="0"/>
    <n v="296.20999999999998"/>
    <n v="384.39"/>
    <n v="0"/>
    <n v="0"/>
    <n v="0"/>
    <n v="0"/>
    <n v="0"/>
    <n v="0"/>
    <n v="0"/>
    <n v="0"/>
    <n v="0"/>
    <n v="0"/>
    <n v="0"/>
    <n v="0"/>
    <n v="0"/>
    <n v="0"/>
    <n v="0"/>
    <n v="0"/>
    <n v="0"/>
    <n v="722.26"/>
    <n v="-1249.859999999999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4"/>
    <s v="Gravette"/>
    <s v="Electric"/>
    <s v="Municipal Other Lighting"/>
    <s v="CB-Commercial"/>
    <n v="3840"/>
    <n v="653.25"/>
    <m/>
    <n v="0"/>
    <n v="0"/>
    <n v="0"/>
    <m/>
    <n v="0"/>
    <n v="0"/>
    <n v="111.99"/>
    <n v="8.49"/>
    <n v="0"/>
    <n v="12.55"/>
    <n v="0"/>
    <n v="14.44"/>
    <n v="18.73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61.96"/>
    <n v="-141.0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"/>
  </r>
  <r>
    <x v="4"/>
    <s v="Gravette"/>
    <s v="Electric"/>
    <s v="Municipal Other Lighting"/>
    <s v="LS-Special Lighting"/>
    <n v="667"/>
    <n v="212.07"/>
    <m/>
    <n v="0"/>
    <n v="0"/>
    <n v="0"/>
    <m/>
    <n v="0"/>
    <n v="0"/>
    <n v="19.46"/>
    <n v="1.47"/>
    <n v="0"/>
    <n v="0"/>
    <n v="0"/>
    <n v="0.96"/>
    <n v="2.63"/>
    <n v="0"/>
    <n v="0"/>
    <n v="0"/>
    <n v="0"/>
    <n v="0"/>
    <n v="0"/>
    <n v="0"/>
    <n v="0"/>
    <n v="0"/>
    <n v="0"/>
    <n v="0"/>
    <n v="0"/>
    <n v="0"/>
    <n v="0"/>
    <n v="0"/>
    <n v="0"/>
    <n v="0"/>
    <n v="16.899999999999999"/>
    <n v="-45.77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"/>
  </r>
  <r>
    <x v="4"/>
    <s v="Gravette"/>
    <s v="Electric"/>
    <s v="Municipal Pumping"/>
    <s v="CB-Commercial"/>
    <n v="-62494"/>
    <n v="-2781.66"/>
    <m/>
    <n v="0"/>
    <n v="0"/>
    <n v="0"/>
    <m/>
    <n v="0"/>
    <n v="0"/>
    <n v="-1822.33"/>
    <n v="-117.12"/>
    <n v="0"/>
    <n v="-204.36"/>
    <n v="0"/>
    <n v="-234.97"/>
    <n v="-304.95"/>
    <n v="0"/>
    <n v="0"/>
    <n v="0"/>
    <n v="0"/>
    <n v="0"/>
    <n v="0"/>
    <n v="0"/>
    <n v="0"/>
    <n v="0"/>
    <n v="0"/>
    <n v="0"/>
    <n v="0"/>
    <n v="0"/>
    <n v="0"/>
    <n v="0"/>
    <n v="0"/>
    <n v="0"/>
    <n v="-399.05"/>
    <n v="600.8300000000000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4"/>
    <s v="Gravette"/>
    <s v="Electric"/>
    <s v="Municipal Pumping"/>
    <s v="GP-General Power"/>
    <n v="558820"/>
    <n v="22543.49"/>
    <m/>
    <n v="0"/>
    <n v="0"/>
    <n v="0"/>
    <m/>
    <n v="0"/>
    <n v="0"/>
    <n v="16295.2"/>
    <n v="1234.99"/>
    <n v="0"/>
    <n v="747"/>
    <n v="0"/>
    <n v="1682.04"/>
    <n v="1186.05"/>
    <n v="0"/>
    <n v="0"/>
    <n v="0"/>
    <n v="0"/>
    <n v="0"/>
    <n v="0"/>
    <n v="0"/>
    <n v="0"/>
    <n v="0"/>
    <n v="0"/>
    <n v="0"/>
    <n v="0"/>
    <n v="0"/>
    <n v="0"/>
    <n v="0"/>
    <n v="0"/>
    <n v="0"/>
    <n v="3338.35"/>
    <n v="-4815.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4"/>
    <s v="Gravette"/>
    <s v="Electric"/>
    <s v="Residential"/>
    <s v="NM-Net Metering"/>
    <n v="-130"/>
    <n v="-9.869999999999999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"/>
  </r>
  <r>
    <x v="4"/>
    <s v="Gravette"/>
    <s v="Electric"/>
    <s v="Residential"/>
    <s v="RG-Residential"/>
    <n v="3921391"/>
    <n v="317351.09999999998"/>
    <m/>
    <n v="13530.27"/>
    <n v="0"/>
    <n v="0"/>
    <m/>
    <n v="0"/>
    <n v="0"/>
    <n v="114347.53"/>
    <n v="8668.34"/>
    <n v="0"/>
    <n v="14626.76"/>
    <n v="0"/>
    <n v="16038.67"/>
    <n v="22195.07"/>
    <n v="0"/>
    <n v="0"/>
    <n v="0"/>
    <n v="0"/>
    <n v="0"/>
    <n v="0"/>
    <n v="0"/>
    <n v="0"/>
    <n v="0"/>
    <n v="0"/>
    <n v="0"/>
    <n v="0"/>
    <n v="0"/>
    <n v="0"/>
    <n v="0"/>
    <n v="100"/>
    <n v="-1203.6199999999999"/>
    <n v="38616.9"/>
    <n v="-69760.99000000000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4"/>
    <s v="Gravette"/>
    <s v="Lighting"/>
    <s v="Commercial"/>
    <s v="PL-Private Lighting"/>
    <n v="28856.932000000001"/>
    <n v="3964.57"/>
    <m/>
    <n v="34.36"/>
    <n v="0"/>
    <n v="0"/>
    <m/>
    <n v="0"/>
    <n v="0"/>
    <n v="841.44"/>
    <n v="63.84"/>
    <n v="0"/>
    <n v="0"/>
    <n v="0"/>
    <n v="41.31"/>
    <n v="61.76"/>
    <n v="0"/>
    <n v="0"/>
    <n v="0"/>
    <n v="0"/>
    <n v="0"/>
    <n v="0"/>
    <n v="0"/>
    <n v="0"/>
    <n v="0"/>
    <n v="0"/>
    <n v="0"/>
    <n v="0"/>
    <n v="0"/>
    <n v="0"/>
    <n v="0"/>
    <n v="0"/>
    <n v="-9.32"/>
    <n v="278.36"/>
    <n v="-986.3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4"/>
    <s v="Gravette"/>
    <s v="Lighting"/>
    <s v="Industrial"/>
    <s v="PL-Private Lighting"/>
    <n v="5882"/>
    <n v="522.32000000000005"/>
    <m/>
    <n v="7.36"/>
    <n v="0"/>
    <n v="0"/>
    <m/>
    <n v="0"/>
    <n v="0"/>
    <n v="171.52"/>
    <n v="3.48"/>
    <n v="0"/>
    <n v="0"/>
    <n v="0"/>
    <n v="8.4600000000000009"/>
    <n v="12.58"/>
    <n v="0"/>
    <n v="0"/>
    <n v="0"/>
    <n v="395.21"/>
    <n v="0"/>
    <n v="0"/>
    <n v="0"/>
    <n v="0"/>
    <n v="0"/>
    <n v="0"/>
    <n v="0"/>
    <n v="0"/>
    <n v="0"/>
    <n v="0"/>
    <n v="0"/>
    <n v="0"/>
    <n v="0"/>
    <n v="9.3800000000000008"/>
    <n v="-111.83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9"/>
    <n v="0.14000000000000001"/>
    <n v="0"/>
    <n v="0"/>
    <n v="0"/>
    <n v="0.09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83"/>
    <n v="-1.7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20.73"/>
    <n v="1.58"/>
    <n v="0"/>
    <n v="0"/>
    <n v="0"/>
    <n v="1.04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8.7899999999999991"/>
    <n v="-20.100000000000001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"/>
  </r>
  <r>
    <x v="4"/>
    <s v="Gravette"/>
    <s v="Lighting"/>
    <s v="Municipal Street Lighting"/>
    <s v="SPL-Municipal St Lighting"/>
    <n v="72701.004000000001"/>
    <n v="2165.84"/>
    <m/>
    <n v="0"/>
    <n v="0"/>
    <n v="0"/>
    <m/>
    <n v="0"/>
    <n v="0"/>
    <n v="2119.96"/>
    <n v="145.4"/>
    <n v="0"/>
    <n v="0"/>
    <n v="0"/>
    <n v="104.69"/>
    <n v="178.84"/>
    <n v="0"/>
    <n v="0"/>
    <n v="0"/>
    <n v="1591.96"/>
    <n v="0"/>
    <n v="0"/>
    <n v="0"/>
    <n v="0"/>
    <n v="0"/>
    <n v="0"/>
    <n v="0"/>
    <n v="0"/>
    <n v="0"/>
    <n v="0"/>
    <n v="0"/>
    <n v="0"/>
    <n v="0"/>
    <n v="390.01"/>
    <n v="-439.03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"/>
  </r>
  <r>
    <x v="4"/>
    <s v="Gravette"/>
    <s v="Lighting"/>
    <s v="Residential"/>
    <s v="PL-Private Lighting"/>
    <n v="15983.236000000001"/>
    <n v="2554.87"/>
    <m/>
    <n v="6.37"/>
    <n v="0"/>
    <n v="0"/>
    <m/>
    <n v="0"/>
    <n v="0"/>
    <n v="465.69"/>
    <n v="35.380000000000003"/>
    <n v="0"/>
    <n v="0"/>
    <n v="0"/>
    <n v="21.72"/>
    <n v="34.92"/>
    <n v="0"/>
    <n v="0"/>
    <n v="0"/>
    <n v="0"/>
    <n v="0"/>
    <n v="0"/>
    <n v="0"/>
    <n v="0"/>
    <n v="0"/>
    <n v="0"/>
    <n v="0"/>
    <n v="0"/>
    <n v="0"/>
    <n v="0"/>
    <n v="0"/>
    <n v="0"/>
    <n v="-1.31"/>
    <n v="205.5"/>
    <n v="-537.7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4"/>
    <s v="Neosho"/>
    <s v="Electric"/>
    <s v="Commercial"/>
    <s v="CB-Commercial"/>
    <n v="31350"/>
    <n v="2071.71"/>
    <m/>
    <n v="119.25"/>
    <n v="0"/>
    <n v="0"/>
    <m/>
    <n v="0"/>
    <n v="0"/>
    <n v="914.17"/>
    <n v="69.3"/>
    <n v="0"/>
    <n v="102.52"/>
    <n v="0"/>
    <n v="117.88"/>
    <n v="153.01"/>
    <n v="0"/>
    <n v="0"/>
    <n v="0"/>
    <n v="0"/>
    <n v="0"/>
    <n v="0"/>
    <n v="0"/>
    <n v="0"/>
    <n v="0"/>
    <n v="0"/>
    <n v="0"/>
    <n v="0"/>
    <n v="0"/>
    <n v="0"/>
    <n v="0"/>
    <n v="0"/>
    <n v="-29.1"/>
    <n v="294.48"/>
    <n v="-447.4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4"/>
    <s v="Neosho"/>
    <s v="Electric"/>
    <s v="Residential"/>
    <s v="RG-Residential"/>
    <n v="81155"/>
    <n v="7023.24"/>
    <m/>
    <n v="353.09"/>
    <n v="0"/>
    <n v="0"/>
    <m/>
    <n v="0"/>
    <n v="0"/>
    <n v="2366.4699999999998"/>
    <n v="179.23"/>
    <n v="0"/>
    <n v="302.74"/>
    <n v="0"/>
    <n v="331.86"/>
    <n v="459.39"/>
    <n v="0"/>
    <n v="0"/>
    <n v="0"/>
    <n v="0"/>
    <n v="0"/>
    <n v="0"/>
    <n v="0"/>
    <n v="0"/>
    <n v="0"/>
    <n v="0"/>
    <n v="0"/>
    <n v="0"/>
    <n v="0"/>
    <n v="0"/>
    <n v="0"/>
    <n v="0"/>
    <n v="-28.63"/>
    <n v="894.29"/>
    <n v="-1540.1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4"/>
    <s v="Neosho"/>
    <s v="Lighting"/>
    <s v="Commercial"/>
    <s v="PL-Private Lighting"/>
    <n v="389"/>
    <n v="58.17"/>
    <m/>
    <n v="0"/>
    <n v="0"/>
    <n v="0"/>
    <m/>
    <n v="0"/>
    <n v="0"/>
    <n v="11.34"/>
    <n v="0.86"/>
    <n v="0"/>
    <n v="0"/>
    <n v="0"/>
    <n v="0.56000000000000005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5.63"/>
    <n v="-12.4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4"/>
    <s v="Neosho"/>
    <s v="Lighting"/>
    <s v="Residential"/>
    <s v="PL-Private Lighting"/>
    <n v="62"/>
    <n v="12.1"/>
    <m/>
    <n v="0"/>
    <n v="0"/>
    <n v="0"/>
    <m/>
    <n v="0"/>
    <n v="0"/>
    <n v="1.8"/>
    <n v="0.14000000000000001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2.6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1"/>
    <s v="Baxter Springs"/>
    <s v="Electric"/>
    <s v="Commercial"/>
    <s v="CB-Commercial"/>
    <n v="882319"/>
    <n v="87516.39"/>
    <m/>
    <n v="3720.85"/>
    <n v="0"/>
    <n v="0"/>
    <m/>
    <n v="0"/>
    <n v="0"/>
    <n v="0"/>
    <n v="0"/>
    <n v="0"/>
    <n v="0"/>
    <n v="21903.54"/>
    <n v="0"/>
    <n v="0"/>
    <n v="1164.6400000000001"/>
    <n v="0"/>
    <n v="0"/>
    <n v="0"/>
    <n v="0"/>
    <n v="0"/>
    <n v="0"/>
    <n v="0"/>
    <n v="0"/>
    <n v="0"/>
    <n v="0"/>
    <n v="0"/>
    <n v="0"/>
    <n v="0"/>
    <n v="533.49"/>
    <n v="20"/>
    <n v="-703.34"/>
    <n v="8958.6"/>
    <n v="0"/>
    <n v="0"/>
    <n v="9476.1200000000008"/>
    <n v="0"/>
    <n v="0"/>
    <n v="0"/>
    <m/>
    <x v="0"/>
    <m/>
    <m/>
    <m/>
    <m/>
    <m/>
    <m/>
    <m/>
    <m/>
    <n v="22882.91"/>
    <n v="-979.37"/>
    <n v="2805.77"/>
    <n v="19097.77"/>
    <x v="1"/>
    <x v="5"/>
    <m/>
    <x v="1"/>
  </r>
  <r>
    <x v="1"/>
    <s v="Baxter Springs"/>
    <s v="Electric"/>
    <s v="Commercial"/>
    <s v="GP-General Power"/>
    <n v="1238856"/>
    <n v="87816.5"/>
    <m/>
    <n v="725"/>
    <n v="0"/>
    <n v="0"/>
    <m/>
    <n v="0"/>
    <n v="0"/>
    <n v="0"/>
    <n v="0"/>
    <n v="0"/>
    <n v="0"/>
    <n v="30822.73"/>
    <n v="0"/>
    <n v="0"/>
    <n v="1635.25"/>
    <n v="0"/>
    <n v="0"/>
    <n v="0"/>
    <n v="0"/>
    <n v="0"/>
    <n v="0"/>
    <n v="0"/>
    <n v="0"/>
    <n v="0"/>
    <n v="0"/>
    <n v="0"/>
    <n v="0"/>
    <n v="0"/>
    <n v="527.03"/>
    <n v="0"/>
    <n v="-113.23"/>
    <n v="8007.81"/>
    <n v="0"/>
    <n v="0"/>
    <n v="9291.5300000000007"/>
    <n v="0"/>
    <n v="0"/>
    <n v="0"/>
    <m/>
    <x v="0"/>
    <m/>
    <m/>
    <m/>
    <m/>
    <m/>
    <m/>
    <m/>
    <m/>
    <n v="32197.86"/>
    <n v="-1375.13"/>
    <n v="3939.56"/>
    <n v="26883.17"/>
    <x v="1"/>
    <x v="6"/>
    <m/>
    <x v="1"/>
  </r>
  <r>
    <x v="1"/>
    <s v="Baxter Springs"/>
    <s v="Electric"/>
    <s v="Commercial"/>
    <s v="LS-Special Lighting"/>
    <n v="2003"/>
    <n v="268.47000000000003"/>
    <m/>
    <n v="6.31"/>
    <n v="0"/>
    <n v="0"/>
    <m/>
    <n v="0"/>
    <n v="0"/>
    <n v="0"/>
    <n v="0"/>
    <n v="0"/>
    <n v="0"/>
    <n v="37.909999999999997"/>
    <n v="0"/>
    <n v="0"/>
    <n v="2.62"/>
    <n v="0"/>
    <n v="0"/>
    <n v="0"/>
    <n v="0"/>
    <n v="0"/>
    <n v="0"/>
    <n v="0"/>
    <n v="0"/>
    <n v="0"/>
    <n v="0"/>
    <n v="0"/>
    <n v="0"/>
    <n v="0"/>
    <n v="0"/>
    <n v="0"/>
    <n v="-10.01"/>
    <n v="3.33"/>
    <n v="0"/>
    <n v="0"/>
    <n v="1.4"/>
    <n v="0"/>
    <n v="0"/>
    <n v="0"/>
    <m/>
    <x v="0"/>
    <m/>
    <m/>
    <m/>
    <m/>
    <m/>
    <m/>
    <m/>
    <m/>
    <n v="40.129999999999995"/>
    <n v="-2.2200000000000002"/>
    <n v="6.37"/>
    <n v="31.539999999999996"/>
    <x v="1"/>
    <x v="7"/>
    <m/>
    <x v="1"/>
  </r>
  <r>
    <x v="1"/>
    <s v="Baxter Springs"/>
    <s v="Electric"/>
    <s v="Commerc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"/>
  </r>
  <r>
    <x v="1"/>
    <s v="Baxter Springs"/>
    <s v="Electric"/>
    <s v="Commercial"/>
    <s v="SH-Small Heating"/>
    <n v="139594"/>
    <n v="11017.9"/>
    <m/>
    <n v="439.85"/>
    <n v="0"/>
    <n v="0"/>
    <m/>
    <n v="0"/>
    <n v="0"/>
    <n v="0"/>
    <n v="0"/>
    <n v="0"/>
    <n v="0"/>
    <n v="3472.97"/>
    <n v="0"/>
    <n v="0"/>
    <n v="184.29"/>
    <n v="0"/>
    <n v="0"/>
    <n v="0"/>
    <n v="0"/>
    <n v="0"/>
    <n v="0"/>
    <n v="0"/>
    <n v="0"/>
    <n v="0"/>
    <n v="0"/>
    <n v="0"/>
    <n v="0"/>
    <n v="0"/>
    <n v="118.92"/>
    <n v="0"/>
    <n v="-52.37"/>
    <n v="1033.01"/>
    <n v="0"/>
    <n v="0"/>
    <n v="1705.84"/>
    <n v="0"/>
    <n v="0"/>
    <n v="0"/>
    <m/>
    <x v="0"/>
    <m/>
    <m/>
    <m/>
    <m/>
    <m/>
    <m/>
    <m/>
    <m/>
    <n v="3627.9199999999996"/>
    <n v="-154.94999999999999"/>
    <n v="443.91"/>
    <n v="3029.06"/>
    <x v="1"/>
    <x v="12"/>
    <m/>
    <x v="1"/>
  </r>
  <r>
    <x v="1"/>
    <s v="Baxter Springs"/>
    <s v="Electric"/>
    <s v="Commercial"/>
    <s v="TEB-Total Electric Bldg"/>
    <n v="641196"/>
    <n v="43357.86"/>
    <m/>
    <n v="289.14"/>
    <n v="0"/>
    <n v="0"/>
    <m/>
    <n v="0"/>
    <n v="0"/>
    <n v="0"/>
    <n v="0"/>
    <n v="0"/>
    <n v="0"/>
    <n v="15952.98"/>
    <n v="0"/>
    <n v="0"/>
    <n v="846.39"/>
    <n v="0"/>
    <n v="0"/>
    <n v="0"/>
    <n v="0"/>
    <n v="0"/>
    <n v="0"/>
    <n v="0"/>
    <n v="0"/>
    <n v="0"/>
    <n v="0"/>
    <n v="0"/>
    <n v="0"/>
    <n v="0"/>
    <n v="120.08"/>
    <n v="0"/>
    <n v="-11.12"/>
    <n v="1499.02"/>
    <n v="0"/>
    <n v="0"/>
    <n v="6629.96"/>
    <n v="0"/>
    <n v="0"/>
    <n v="0"/>
    <m/>
    <x v="0"/>
    <m/>
    <m/>
    <m/>
    <m/>
    <m/>
    <m/>
    <m/>
    <m/>
    <n v="16664.71"/>
    <n v="-711.73"/>
    <n v="2039"/>
    <n v="13913.98"/>
    <x v="1"/>
    <x v="13"/>
    <m/>
    <x v="1"/>
  </r>
  <r>
    <x v="1"/>
    <s v="Baxter Springs"/>
    <s v="Electric"/>
    <s v="Industrial"/>
    <s v="CB-Commercial"/>
    <n v="13971"/>
    <n v="1318.69"/>
    <m/>
    <n v="59.29"/>
    <n v="0"/>
    <n v="0"/>
    <m/>
    <n v="0"/>
    <n v="0"/>
    <n v="0"/>
    <n v="0"/>
    <n v="0"/>
    <n v="0"/>
    <n v="347.6"/>
    <n v="0"/>
    <n v="0"/>
    <n v="18.46"/>
    <n v="0"/>
    <n v="0"/>
    <n v="0"/>
    <n v="0"/>
    <n v="0"/>
    <n v="0"/>
    <n v="0"/>
    <n v="0"/>
    <n v="0"/>
    <n v="0"/>
    <n v="0"/>
    <n v="0"/>
    <n v="0"/>
    <n v="34.01"/>
    <n v="0"/>
    <n v="-63.94"/>
    <n v="170.13"/>
    <n v="0"/>
    <n v="0"/>
    <n v="150.05000000000001"/>
    <n v="0"/>
    <n v="0"/>
    <n v="0"/>
    <m/>
    <x v="0"/>
    <m/>
    <m/>
    <m/>
    <m/>
    <m/>
    <m/>
    <m/>
    <m/>
    <n v="363.11"/>
    <n v="-15.51"/>
    <n v="44.43"/>
    <n v="303.17"/>
    <x v="2"/>
    <x v="5"/>
    <m/>
    <x v="1"/>
  </r>
  <r>
    <x v="1"/>
    <s v="Baxter Springs"/>
    <s v="Electric"/>
    <s v="Industrial"/>
    <s v="GP-General Power"/>
    <n v="601520"/>
    <n v="45823.95"/>
    <m/>
    <n v="275"/>
    <n v="0"/>
    <n v="0"/>
    <m/>
    <n v="0"/>
    <n v="0"/>
    <n v="0"/>
    <n v="0"/>
    <n v="0"/>
    <n v="0"/>
    <n v="15660.49"/>
    <n v="0"/>
    <n v="0"/>
    <n v="793.99"/>
    <n v="0"/>
    <n v="0"/>
    <n v="0"/>
    <n v="0"/>
    <n v="0"/>
    <n v="0"/>
    <n v="0"/>
    <n v="0"/>
    <n v="0"/>
    <n v="0"/>
    <n v="0"/>
    <n v="0"/>
    <n v="0"/>
    <n v="618.22"/>
    <n v="0"/>
    <n v="0"/>
    <n v="3650.84"/>
    <n v="0"/>
    <n v="0"/>
    <n v="5635.95"/>
    <n v="0"/>
    <n v="0"/>
    <n v="0"/>
    <m/>
    <x v="0"/>
    <m/>
    <m/>
    <m/>
    <m/>
    <m/>
    <m/>
    <m/>
    <m/>
    <n v="16328.18"/>
    <n v="-667.69"/>
    <n v="1912.83"/>
    <n v="13747.66"/>
    <x v="2"/>
    <x v="6"/>
    <m/>
    <x v="1"/>
  </r>
  <r>
    <x v="1"/>
    <s v="Baxter Springs"/>
    <s v="Electric"/>
    <s v="Industrial"/>
    <s v="PT-Transmission"/>
    <n v="2816225"/>
    <n v="91168.36"/>
    <m/>
    <n v="50"/>
    <n v="0"/>
    <n v="0"/>
    <m/>
    <n v="0"/>
    <n v="0"/>
    <n v="0"/>
    <n v="0"/>
    <n v="0"/>
    <n v="0"/>
    <n v="82233.77"/>
    <n v="0"/>
    <n v="0"/>
    <n v="3717.42"/>
    <n v="0"/>
    <n v="0"/>
    <n v="7670.8"/>
    <n v="0"/>
    <n v="0"/>
    <n v="0"/>
    <n v="0"/>
    <n v="0"/>
    <n v="0"/>
    <n v="0"/>
    <n v="0"/>
    <n v="0"/>
    <n v="0"/>
    <n v="637.59"/>
    <n v="0"/>
    <n v="0"/>
    <n v="15270.83"/>
    <n v="0"/>
    <n v="0"/>
    <n v="16431.490000000002"/>
    <n v="0"/>
    <n v="0"/>
    <n v="0"/>
    <m/>
    <x v="0"/>
    <m/>
    <m/>
    <m/>
    <m/>
    <m/>
    <m/>
    <m/>
    <m/>
    <n v="85359.78"/>
    <n v="-3126.01"/>
    <n v="8955.6"/>
    <n v="73278.17"/>
    <x v="2"/>
    <x v="9"/>
    <m/>
    <x v="1"/>
  </r>
  <r>
    <x v="1"/>
    <s v="Baxter Springs"/>
    <s v="Electric"/>
    <s v="Industrial"/>
    <s v="SH-Small Heating"/>
    <n v="17923"/>
    <n v="1295.3699999999999"/>
    <m/>
    <n v="0"/>
    <n v="0"/>
    <n v="0"/>
    <m/>
    <n v="0"/>
    <n v="0"/>
    <n v="0"/>
    <n v="0"/>
    <n v="0"/>
    <n v="0"/>
    <n v="445.93"/>
    <n v="0"/>
    <n v="0"/>
    <n v="23.66"/>
    <n v="0"/>
    <n v="0"/>
    <n v="0"/>
    <n v="0"/>
    <n v="0"/>
    <n v="0"/>
    <n v="0"/>
    <n v="0"/>
    <n v="0"/>
    <n v="0"/>
    <n v="0"/>
    <n v="0"/>
    <n v="0"/>
    <n v="0"/>
    <n v="0"/>
    <n v="0"/>
    <n v="158.72999999999999"/>
    <n v="0"/>
    <n v="0"/>
    <n v="219.02"/>
    <n v="0"/>
    <n v="0"/>
    <n v="0"/>
    <m/>
    <x v="0"/>
    <m/>
    <m/>
    <m/>
    <m/>
    <m/>
    <m/>
    <m/>
    <m/>
    <n v="465.82"/>
    <n v="-19.89"/>
    <n v="57"/>
    <n v="388.93"/>
    <x v="2"/>
    <x v="12"/>
    <m/>
    <x v="1"/>
  </r>
  <r>
    <x v="1"/>
    <s v="Baxter Springs"/>
    <s v="Electric"/>
    <s v="Industrial"/>
    <s v="TEB-Total Electric Bldg"/>
    <n v="-480"/>
    <n v="115.88"/>
    <m/>
    <n v="0"/>
    <n v="0"/>
    <n v="0"/>
    <m/>
    <n v="0"/>
    <n v="0"/>
    <n v="0"/>
    <n v="0"/>
    <n v="0"/>
    <n v="0"/>
    <n v="-42.36"/>
    <n v="0"/>
    <n v="0"/>
    <n v="-0.63"/>
    <n v="0"/>
    <n v="0"/>
    <n v="0"/>
    <n v="0"/>
    <n v="0"/>
    <n v="0"/>
    <n v="0"/>
    <n v="0"/>
    <n v="0"/>
    <n v="0"/>
    <n v="0"/>
    <n v="0"/>
    <n v="0"/>
    <n v="37.28"/>
    <n v="0"/>
    <n v="0"/>
    <n v="0.65"/>
    <n v="0"/>
    <n v="0"/>
    <n v="-4.9600000000000204"/>
    <n v="0"/>
    <n v="0"/>
    <n v="0"/>
    <m/>
    <x v="0"/>
    <m/>
    <m/>
    <m/>
    <m/>
    <m/>
    <m/>
    <m/>
    <m/>
    <n v="-42.36"/>
    <n v="0"/>
    <n v="0"/>
    <n v="-42.36"/>
    <x v="2"/>
    <x v="13"/>
    <m/>
    <x v="1"/>
  </r>
  <r>
    <x v="1"/>
    <s v="Baxter Springs"/>
    <s v="Electric"/>
    <s v="Interdepartmental"/>
    <s v="CB-Commercial"/>
    <n v="9674"/>
    <n v="848.46"/>
    <m/>
    <n v="0"/>
    <n v="0"/>
    <n v="0"/>
    <m/>
    <n v="0"/>
    <n v="0"/>
    <n v="0"/>
    <n v="0"/>
    <n v="0"/>
    <n v="0"/>
    <n v="240.69"/>
    <n v="0"/>
    <n v="0"/>
    <n v="12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9"/>
    <n v="0"/>
    <n v="0"/>
    <n v="0"/>
    <m/>
    <x v="0"/>
    <m/>
    <m/>
    <m/>
    <m/>
    <m/>
    <m/>
    <m/>
    <m/>
    <n v="251.43"/>
    <n v="-10.74"/>
    <n v="30.76"/>
    <n v="209.93"/>
    <x v="5"/>
    <x v="5"/>
    <m/>
    <x v="1"/>
  </r>
  <r>
    <x v="1"/>
    <s v="Baxter Springs"/>
    <s v="Electric"/>
    <s v="Interdepartmental"/>
    <s v="GP-General Power"/>
    <n v="3040"/>
    <n v="1127.3599999999999"/>
    <m/>
    <n v="0"/>
    <n v="0"/>
    <n v="0"/>
    <m/>
    <n v="0"/>
    <n v="0"/>
    <n v="0"/>
    <n v="0"/>
    <n v="0"/>
    <n v="0"/>
    <n v="75.63"/>
    <n v="0"/>
    <n v="0"/>
    <n v="4.01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.819999999999993"/>
    <n v="0"/>
    <n v="0"/>
    <n v="0"/>
    <m/>
    <x v="0"/>
    <m/>
    <m/>
    <m/>
    <m/>
    <m/>
    <m/>
    <m/>
    <m/>
    <n v="79"/>
    <n v="-3.37"/>
    <n v="9.67"/>
    <n v="65.959999999999994"/>
    <x v="5"/>
    <x v="6"/>
    <m/>
    <x v="1"/>
  </r>
  <r>
    <x v="1"/>
    <s v="Baxter Springs"/>
    <s v="Electric"/>
    <s v="Municipal Buildings"/>
    <s v="CB-Commercial"/>
    <n v="32072"/>
    <n v="3238.02"/>
    <m/>
    <n v="0"/>
    <n v="0"/>
    <n v="0"/>
    <m/>
    <n v="0"/>
    <n v="0"/>
    <n v="0"/>
    <n v="0"/>
    <n v="0"/>
    <n v="0"/>
    <n v="797.95"/>
    <n v="0"/>
    <n v="0"/>
    <n v="4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4.46"/>
    <n v="0"/>
    <n v="0"/>
    <n v="0"/>
    <m/>
    <x v="0"/>
    <m/>
    <m/>
    <m/>
    <m/>
    <m/>
    <m/>
    <m/>
    <m/>
    <n v="833.55000000000007"/>
    <n v="-35.6"/>
    <n v="101.99"/>
    <n v="695.96"/>
    <x v="3"/>
    <x v="5"/>
    <m/>
    <x v="1"/>
  </r>
  <r>
    <x v="1"/>
    <s v="Baxter Springs"/>
    <s v="Electric"/>
    <s v="Municipal Buildings"/>
    <s v="GP-General Power"/>
    <n v="49840"/>
    <n v="3466.64"/>
    <m/>
    <n v="0"/>
    <n v="0"/>
    <n v="0"/>
    <m/>
    <n v="0"/>
    <n v="0"/>
    <n v="0"/>
    <n v="0"/>
    <n v="0"/>
    <n v="0"/>
    <n v="1240.02"/>
    <n v="0"/>
    <n v="0"/>
    <n v="65.7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1.14"/>
    <n v="0"/>
    <n v="0"/>
    <n v="0"/>
    <m/>
    <x v="0"/>
    <m/>
    <m/>
    <m/>
    <m/>
    <m/>
    <m/>
    <m/>
    <m/>
    <n v="1295.3399999999999"/>
    <n v="-55.32"/>
    <n v="158.49"/>
    <n v="1081.53"/>
    <x v="3"/>
    <x v="6"/>
    <m/>
    <x v="1"/>
  </r>
  <r>
    <x v="1"/>
    <s v="Baxter Springs"/>
    <s v="Electric"/>
    <s v="Municipal Buildings"/>
    <s v="LS-Special Lighting"/>
    <n v="480"/>
    <n v="62.78"/>
    <m/>
    <n v="0"/>
    <n v="0"/>
    <n v="0"/>
    <m/>
    <n v="0"/>
    <n v="0"/>
    <n v="0"/>
    <n v="0"/>
    <n v="0"/>
    <n v="0"/>
    <n v="11.94"/>
    <n v="0"/>
    <n v="0"/>
    <n v="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3"/>
    <n v="0"/>
    <n v="0"/>
    <n v="0"/>
    <m/>
    <x v="0"/>
    <m/>
    <m/>
    <m/>
    <m/>
    <m/>
    <m/>
    <m/>
    <m/>
    <n v="12.469999999999999"/>
    <n v="-0.53"/>
    <n v="1.53"/>
    <n v="10.41"/>
    <x v="3"/>
    <x v="7"/>
    <m/>
    <x v="1"/>
  </r>
  <r>
    <x v="1"/>
    <s v="Baxter Springs"/>
    <s v="Electric"/>
    <s v="Municipal Buildings"/>
    <s v="SH-Small Heating"/>
    <n v="1760"/>
    <n v="149.78"/>
    <m/>
    <n v="0"/>
    <n v="0"/>
    <n v="0"/>
    <m/>
    <n v="0"/>
    <n v="0"/>
    <n v="0"/>
    <n v="0"/>
    <n v="0"/>
    <n v="0"/>
    <n v="43.79"/>
    <n v="0"/>
    <n v="0"/>
    <n v="2.31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51"/>
    <n v="0"/>
    <n v="0"/>
    <n v="0"/>
    <m/>
    <x v="0"/>
    <m/>
    <m/>
    <m/>
    <m/>
    <m/>
    <m/>
    <m/>
    <m/>
    <n v="45.74"/>
    <n v="-1.95"/>
    <n v="5.6"/>
    <n v="38.19"/>
    <x v="3"/>
    <x v="12"/>
    <m/>
    <x v="1"/>
  </r>
  <r>
    <x v="1"/>
    <s v="Baxter Springs"/>
    <s v="Electric"/>
    <s v="Municipal Other Lighting"/>
    <s v="CB-Commercial"/>
    <n v="99856"/>
    <n v="8838.31"/>
    <m/>
    <n v="0"/>
    <n v="0"/>
    <n v="0"/>
    <m/>
    <n v="0"/>
    <n v="0"/>
    <n v="0"/>
    <n v="0"/>
    <n v="0"/>
    <n v="0"/>
    <n v="2483.4699999999998"/>
    <n v="0"/>
    <n v="0"/>
    <n v="13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2.47"/>
    <n v="0"/>
    <n v="0"/>
    <n v="0"/>
    <m/>
    <x v="0"/>
    <m/>
    <m/>
    <m/>
    <m/>
    <m/>
    <m/>
    <m/>
    <m/>
    <n v="2594.31"/>
    <n v="-110.84"/>
    <n v="317.54000000000002"/>
    <n v="2165.9299999999998"/>
    <x v="4"/>
    <x v="5"/>
    <m/>
    <x v="1"/>
  </r>
  <r>
    <x v="1"/>
    <s v="Baxter Springs"/>
    <s v="Electric"/>
    <s v="Municipal Other Lighting"/>
    <s v="LS-Special Lighting"/>
    <n v="545"/>
    <n v="141.46"/>
    <m/>
    <n v="0"/>
    <n v="0"/>
    <n v="0"/>
    <m/>
    <n v="0"/>
    <n v="0"/>
    <n v="0"/>
    <n v="0"/>
    <n v="0"/>
    <n v="0"/>
    <n v="13.56"/>
    <n v="0"/>
    <n v="0"/>
    <n v="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8"/>
    <n v="0"/>
    <n v="0"/>
    <n v="0"/>
    <m/>
    <x v="0"/>
    <m/>
    <m/>
    <m/>
    <m/>
    <m/>
    <m/>
    <m/>
    <m/>
    <n v="14.16"/>
    <n v="-0.6"/>
    <n v="1.73"/>
    <n v="11.83"/>
    <x v="4"/>
    <x v="7"/>
    <m/>
    <x v="1"/>
  </r>
  <r>
    <x v="1"/>
    <s v="Baxter Springs"/>
    <s v="Electric"/>
    <s v="Municipal Pumping"/>
    <s v="CB-Commercial"/>
    <n v="16754"/>
    <n v="1717.41"/>
    <m/>
    <n v="0"/>
    <n v="0"/>
    <n v="0"/>
    <m/>
    <n v="0"/>
    <n v="0"/>
    <n v="0"/>
    <n v="0"/>
    <n v="0"/>
    <n v="0"/>
    <n v="416.85"/>
    <n v="0"/>
    <n v="0"/>
    <n v="2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.94"/>
    <n v="0"/>
    <n v="0"/>
    <n v="0"/>
    <m/>
    <x v="0"/>
    <m/>
    <m/>
    <m/>
    <m/>
    <m/>
    <m/>
    <m/>
    <m/>
    <n v="435.45000000000005"/>
    <n v="-18.600000000000001"/>
    <n v="53.28"/>
    <n v="363.57000000000005"/>
    <x v="3"/>
    <x v="5"/>
    <m/>
    <x v="1"/>
  </r>
  <r>
    <x v="1"/>
    <s v="Baxter Springs"/>
    <s v="Electric"/>
    <s v="Municipal Pumping"/>
    <s v="GP-General Power"/>
    <n v="221280"/>
    <n v="12375.13"/>
    <m/>
    <n v="0"/>
    <n v="0"/>
    <n v="0"/>
    <m/>
    <n v="0"/>
    <n v="0"/>
    <n v="0"/>
    <n v="0"/>
    <n v="0"/>
    <n v="0"/>
    <n v="5505.45"/>
    <n v="0"/>
    <n v="0"/>
    <n v="292.08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9.87"/>
    <n v="0"/>
    <n v="0"/>
    <n v="0"/>
    <m/>
    <x v="0"/>
    <m/>
    <m/>
    <m/>
    <m/>
    <m/>
    <m/>
    <m/>
    <m/>
    <n v="5751.07"/>
    <n v="-245.62"/>
    <n v="703.67"/>
    <n v="4801.78"/>
    <x v="3"/>
    <x v="6"/>
    <m/>
    <x v="1"/>
  </r>
  <r>
    <x v="1"/>
    <s v="Baxter Spring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"/>
  </r>
  <r>
    <x v="1"/>
    <s v="Baxter Springs"/>
    <s v="Electric"/>
    <s v="Residential"/>
    <s v="RG-Residential"/>
    <n v="3735897"/>
    <n v="289844.46000000002"/>
    <m/>
    <n v="17661.75"/>
    <n v="0"/>
    <n v="0"/>
    <m/>
    <n v="0"/>
    <n v="0"/>
    <n v="0"/>
    <n v="0"/>
    <n v="0"/>
    <n v="0"/>
    <n v="92773.49"/>
    <n v="0"/>
    <n v="-0.35"/>
    <n v="4931.38"/>
    <n v="0"/>
    <n v="0"/>
    <n v="0"/>
    <n v="0"/>
    <n v="0"/>
    <n v="0"/>
    <n v="0"/>
    <n v="0"/>
    <n v="0"/>
    <n v="0"/>
    <n v="0"/>
    <n v="0"/>
    <n v="0"/>
    <n v="3923.3"/>
    <n v="60"/>
    <n v="-4314.62"/>
    <n v="11768.55"/>
    <n v="0"/>
    <n v="483.53"/>
    <n v="49800.480000000003"/>
    <n v="0"/>
    <n v="0"/>
    <n v="0"/>
    <m/>
    <x v="0"/>
    <m/>
    <m/>
    <m/>
    <m/>
    <m/>
    <m/>
    <m/>
    <m/>
    <n v="96920.340000000011"/>
    <n v="-4146.8500000000004"/>
    <n v="11880.15"/>
    <n v="80893.340000000011"/>
    <x v="0"/>
    <x v="1"/>
    <m/>
    <x v="1"/>
  </r>
  <r>
    <x v="1"/>
    <s v="Baxter Springs"/>
    <s v="Electric"/>
    <s v="Residential"/>
    <s v="RG-Residential Water Heat"/>
    <n v="623824"/>
    <n v="45449.77"/>
    <m/>
    <n v="2227.2199999999998"/>
    <n v="0"/>
    <n v="0"/>
    <m/>
    <n v="0"/>
    <n v="0"/>
    <n v="0"/>
    <n v="0"/>
    <n v="0"/>
    <n v="0"/>
    <n v="15343.44"/>
    <n v="0"/>
    <n v="0"/>
    <n v="823.58"/>
    <n v="0"/>
    <n v="0"/>
    <n v="0"/>
    <n v="0"/>
    <n v="0"/>
    <n v="0"/>
    <n v="0"/>
    <n v="0"/>
    <n v="0"/>
    <n v="0"/>
    <n v="0"/>
    <n v="0"/>
    <n v="0"/>
    <n v="571.33000000000004"/>
    <n v="0"/>
    <n v="-543.87"/>
    <n v="1721.13"/>
    <n v="0"/>
    <n v="0"/>
    <n v="8353.35"/>
    <n v="0"/>
    <n v="0"/>
    <n v="0"/>
    <m/>
    <x v="0"/>
    <m/>
    <m/>
    <m/>
    <m/>
    <m/>
    <m/>
    <m/>
    <m/>
    <n v="16035.880000000001"/>
    <n v="-692.44"/>
    <n v="1983.76"/>
    <n v="13359.68"/>
    <x v="0"/>
    <x v="14"/>
    <m/>
    <x v="1"/>
  </r>
  <r>
    <x v="1"/>
    <s v="Baxter Springs"/>
    <s v="Electric"/>
    <s v="Residential"/>
    <s v="RH-Residential Total Elec"/>
    <n v="2927622"/>
    <n v="188428.7"/>
    <m/>
    <n v="5519.99"/>
    <n v="0"/>
    <n v="0"/>
    <m/>
    <n v="0"/>
    <n v="0"/>
    <n v="0"/>
    <n v="0"/>
    <n v="0"/>
    <n v="0"/>
    <n v="72791"/>
    <n v="0"/>
    <n v="0"/>
    <n v="3864.57"/>
    <n v="0"/>
    <n v="0"/>
    <n v="0"/>
    <n v="0"/>
    <n v="0"/>
    <n v="0"/>
    <n v="0"/>
    <n v="0"/>
    <n v="0"/>
    <n v="0"/>
    <n v="0"/>
    <n v="0"/>
    <n v="0"/>
    <n v="1704.67"/>
    <n v="0"/>
    <n v="-1682.65"/>
    <n v="6247.29"/>
    <n v="0"/>
    <n v="0"/>
    <n v="38074.33"/>
    <n v="0"/>
    <n v="0"/>
    <n v="0"/>
    <m/>
    <x v="0"/>
    <m/>
    <m/>
    <m/>
    <m/>
    <m/>
    <m/>
    <m/>
    <m/>
    <n v="76040.66"/>
    <n v="-3249.66"/>
    <n v="9309.84"/>
    <n v="63481.16"/>
    <x v="0"/>
    <x v="15"/>
    <m/>
    <x v="1"/>
  </r>
  <r>
    <x v="1"/>
    <s v="Baxter Springs"/>
    <s v="Electric"/>
    <s v="Wholesale Municipalities"/>
    <s v="GFR-Chetopa"/>
    <n v="865043"/>
    <n v="21666.93"/>
    <m/>
    <n v="0"/>
    <n v="20553.4199999999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16"/>
    <m/>
    <x v="1"/>
  </r>
  <r>
    <x v="1"/>
    <s v="Baxter Springs"/>
    <s v="Lighting"/>
    <s v="Commercial"/>
    <s v="PL-Private Lighting"/>
    <n v="32554.738000000001"/>
    <n v="8265.33"/>
    <m/>
    <n v="154.88999999999999"/>
    <n v="0"/>
    <n v="0"/>
    <m/>
    <n v="0"/>
    <n v="0"/>
    <n v="0"/>
    <n v="0"/>
    <n v="0"/>
    <n v="0"/>
    <n v="809.82"/>
    <n v="0"/>
    <n v="0"/>
    <n v="43.13"/>
    <n v="0"/>
    <n v="0"/>
    <n v="69"/>
    <n v="0"/>
    <n v="0"/>
    <n v="0"/>
    <n v="0"/>
    <n v="0"/>
    <n v="0"/>
    <n v="0"/>
    <n v="0"/>
    <n v="0"/>
    <n v="0"/>
    <n v="44.97"/>
    <n v="0"/>
    <n v="-5.14"/>
    <n v="632.04"/>
    <n v="0"/>
    <n v="0"/>
    <n v="64.239999999999995"/>
    <n v="0"/>
    <n v="0"/>
    <n v="0"/>
    <m/>
    <x v="0"/>
    <m/>
    <m/>
    <m/>
    <m/>
    <m/>
    <m/>
    <m/>
    <m/>
    <n v="845.96"/>
    <n v="-36.14"/>
    <n v="103.52"/>
    <n v="706.30000000000007"/>
    <x v="1"/>
    <x v="4"/>
    <m/>
    <x v="1"/>
  </r>
  <r>
    <x v="1"/>
    <s v="Baxter Springs"/>
    <s v="Lighting"/>
    <s v="Industrial"/>
    <s v="PL-Private Lighting"/>
    <n v="11837"/>
    <n v="2444.5100000000002"/>
    <m/>
    <n v="62.5"/>
    <n v="0"/>
    <n v="0"/>
    <m/>
    <n v="0"/>
    <n v="0"/>
    <n v="0"/>
    <n v="0"/>
    <n v="0"/>
    <n v="0"/>
    <n v="307.20999999999998"/>
    <n v="0"/>
    <n v="0"/>
    <n v="15.63"/>
    <n v="0"/>
    <n v="0"/>
    <n v="0"/>
    <n v="0"/>
    <n v="0"/>
    <n v="0"/>
    <n v="0"/>
    <n v="0"/>
    <n v="0"/>
    <n v="0"/>
    <n v="0"/>
    <n v="0"/>
    <n v="0"/>
    <n v="5.83"/>
    <n v="0"/>
    <n v="-1.1100000000000001"/>
    <n v="244.19"/>
    <n v="0"/>
    <n v="0"/>
    <n v="23.43"/>
    <n v="0"/>
    <n v="0"/>
    <n v="0"/>
    <m/>
    <x v="0"/>
    <m/>
    <m/>
    <m/>
    <m/>
    <m/>
    <m/>
    <m/>
    <m/>
    <n v="320.34999999999997"/>
    <n v="-13.14"/>
    <n v="37.64"/>
    <n v="269.57"/>
    <x v="2"/>
    <x v="4"/>
    <m/>
    <x v="1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3.91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4.08"/>
    <n v="-0.17"/>
    <n v="0.5"/>
    <n v="3.41"/>
    <x v="3"/>
    <x v="4"/>
    <m/>
    <x v="1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12.4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m/>
    <x v="0"/>
    <m/>
    <m/>
    <m/>
    <m/>
    <m/>
    <m/>
    <m/>
    <m/>
    <n v="12.940000000000001"/>
    <n v="-0.54"/>
    <n v="1.55"/>
    <n v="10.85"/>
    <x v="4"/>
    <x v="4"/>
    <m/>
    <x v="1"/>
  </r>
  <r>
    <x v="1"/>
    <s v="Baxter Springs"/>
    <s v="Lighting"/>
    <s v="Municipal Street Lighting"/>
    <s v="SPL-Municipal St Lighting"/>
    <n v="80498.392000000007"/>
    <n v="5143.37"/>
    <m/>
    <n v="0"/>
    <n v="0"/>
    <n v="0"/>
    <m/>
    <n v="0"/>
    <n v="0"/>
    <n v="0"/>
    <n v="0"/>
    <n v="0"/>
    <n v="0"/>
    <n v="2350.5500000000002"/>
    <n v="0"/>
    <n v="0"/>
    <n v="106.26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97.22"/>
    <n v="0"/>
    <n v="0"/>
    <n v="0"/>
    <m/>
    <x v="0"/>
    <m/>
    <m/>
    <m/>
    <m/>
    <m/>
    <m/>
    <m/>
    <m/>
    <n v="2439.9"/>
    <n v="-89.35"/>
    <n v="255.98"/>
    <n v="2094.5700000000002"/>
    <x v="4"/>
    <x v="11"/>
    <m/>
    <x v="1"/>
  </r>
  <r>
    <x v="1"/>
    <s v="Baxter Springs"/>
    <s v="Lighting"/>
    <s v="Residential"/>
    <s v="PL-Private Lighting"/>
    <n v="36960.504999999997"/>
    <n v="11287.46"/>
    <m/>
    <n v="93.52"/>
    <n v="0"/>
    <n v="0"/>
    <m/>
    <n v="0"/>
    <n v="0"/>
    <n v="0"/>
    <n v="0"/>
    <n v="0"/>
    <n v="0"/>
    <n v="919.01"/>
    <n v="0"/>
    <n v="0"/>
    <n v="49.5"/>
    <n v="0"/>
    <n v="0"/>
    <n v="0"/>
    <n v="0"/>
    <n v="0"/>
    <n v="0"/>
    <n v="0"/>
    <n v="0"/>
    <n v="0"/>
    <n v="0"/>
    <n v="0"/>
    <n v="0"/>
    <n v="0"/>
    <n v="61.45"/>
    <n v="0"/>
    <n v="-11.33"/>
    <n v="222.62"/>
    <n v="0"/>
    <n v="0"/>
    <n v="72.459999999999994"/>
    <n v="0"/>
    <n v="0"/>
    <n v="0"/>
    <m/>
    <x v="0"/>
    <m/>
    <m/>
    <m/>
    <m/>
    <m/>
    <m/>
    <m/>
    <m/>
    <n v="960.04"/>
    <n v="-41.03"/>
    <n v="117.53"/>
    <n v="801.48"/>
    <x v="0"/>
    <x v="4"/>
    <m/>
    <x v="1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1"/>
    <s v="Columbus"/>
    <s v="Electric"/>
    <s v="Commercial"/>
    <s v="CB-Commercial"/>
    <n v="546026"/>
    <n v="53944.66"/>
    <m/>
    <n v="2042.02"/>
    <n v="0"/>
    <n v="0"/>
    <m/>
    <n v="0"/>
    <n v="0"/>
    <n v="0"/>
    <n v="0"/>
    <n v="0"/>
    <n v="0"/>
    <n v="13574.61"/>
    <n v="0"/>
    <n v="0"/>
    <n v="720.77"/>
    <n v="0"/>
    <n v="0"/>
    <n v="0"/>
    <n v="0"/>
    <n v="0"/>
    <n v="0"/>
    <n v="0"/>
    <n v="0"/>
    <n v="0"/>
    <n v="0"/>
    <n v="0"/>
    <n v="0"/>
    <n v="0"/>
    <n v="230.17"/>
    <n v="0"/>
    <n v="-484.02"/>
    <n v="5214.1000000000004"/>
    <n v="0"/>
    <n v="0"/>
    <n v="5864.39"/>
    <n v="0"/>
    <n v="0"/>
    <n v="0"/>
    <m/>
    <x v="0"/>
    <m/>
    <m/>
    <m/>
    <m/>
    <m/>
    <m/>
    <m/>
    <m/>
    <n v="14180.7"/>
    <n v="-606.09"/>
    <n v="1736.36"/>
    <n v="11838.25"/>
    <x v="1"/>
    <x v="5"/>
    <m/>
    <x v="1"/>
  </r>
  <r>
    <x v="1"/>
    <s v="Columbus"/>
    <s v="Electric"/>
    <s v="Commercial"/>
    <s v="GP-General Power"/>
    <n v="680215"/>
    <n v="50674.75"/>
    <m/>
    <n v="0"/>
    <n v="0"/>
    <n v="0"/>
    <m/>
    <n v="0"/>
    <n v="0"/>
    <n v="0"/>
    <n v="0"/>
    <n v="0"/>
    <n v="0"/>
    <n v="17506.990000000002"/>
    <n v="0"/>
    <n v="0"/>
    <n v="897.88"/>
    <n v="0"/>
    <n v="0"/>
    <n v="663.34"/>
    <n v="0"/>
    <n v="0"/>
    <n v="0"/>
    <n v="0"/>
    <n v="0"/>
    <n v="0"/>
    <n v="0"/>
    <n v="0"/>
    <n v="0"/>
    <n v="0"/>
    <n v="412.53"/>
    <n v="0"/>
    <n v="0"/>
    <n v="3527.87"/>
    <n v="0"/>
    <n v="0"/>
    <n v="5674.51"/>
    <n v="0"/>
    <n v="0"/>
    <n v="0"/>
    <m/>
    <x v="0"/>
    <m/>
    <m/>
    <m/>
    <m/>
    <m/>
    <m/>
    <m/>
    <m/>
    <n v="18262.030000000002"/>
    <n v="-755.04"/>
    <n v="2163.08"/>
    <n v="15343.910000000002"/>
    <x v="1"/>
    <x v="6"/>
    <m/>
    <x v="1"/>
  </r>
  <r>
    <x v="1"/>
    <s v="Columbus"/>
    <s v="Electric"/>
    <s v="Commerc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"/>
  </r>
  <r>
    <x v="1"/>
    <s v="Columbus"/>
    <s v="Electric"/>
    <s v="Commercial"/>
    <s v="SH-Small Heating"/>
    <n v="84522"/>
    <n v="7000.18"/>
    <m/>
    <n v="348.65"/>
    <n v="0"/>
    <n v="0"/>
    <m/>
    <n v="0"/>
    <n v="0"/>
    <n v="0"/>
    <n v="0"/>
    <n v="0"/>
    <n v="0"/>
    <n v="2067.8000000000002"/>
    <n v="0"/>
    <n v="0"/>
    <n v="111.57"/>
    <n v="0"/>
    <n v="0"/>
    <n v="0"/>
    <n v="0"/>
    <n v="0"/>
    <n v="0"/>
    <n v="0"/>
    <n v="0"/>
    <n v="0"/>
    <n v="0"/>
    <n v="0"/>
    <n v="0"/>
    <n v="0"/>
    <n v="30.81"/>
    <n v="0"/>
    <n v="-67.61"/>
    <n v="655.57"/>
    <n v="0"/>
    <n v="0"/>
    <n v="1032.8599999999999"/>
    <n v="0"/>
    <n v="0"/>
    <n v="0"/>
    <m/>
    <x v="0"/>
    <m/>
    <m/>
    <m/>
    <m/>
    <m/>
    <m/>
    <m/>
    <m/>
    <n v="2161.6200000000003"/>
    <n v="-93.82"/>
    <n v="268.77999999999997"/>
    <n v="1799.0200000000002"/>
    <x v="1"/>
    <x v="12"/>
    <m/>
    <x v="1"/>
  </r>
  <r>
    <x v="1"/>
    <s v="Columbus"/>
    <s v="Electric"/>
    <s v="Commercial"/>
    <s v="TEB-Total Electric Bldg"/>
    <n v="185760"/>
    <n v="13151.73"/>
    <m/>
    <n v="0"/>
    <n v="0"/>
    <n v="0"/>
    <m/>
    <n v="0"/>
    <n v="0"/>
    <n v="0"/>
    <n v="0"/>
    <n v="0"/>
    <n v="0"/>
    <n v="4621.7"/>
    <n v="0"/>
    <n v="0"/>
    <n v="245.21"/>
    <n v="0"/>
    <n v="0"/>
    <n v="0"/>
    <n v="0"/>
    <n v="0"/>
    <n v="0"/>
    <n v="0"/>
    <n v="0"/>
    <n v="0"/>
    <n v="0"/>
    <n v="0"/>
    <n v="0"/>
    <n v="0"/>
    <n v="98.81"/>
    <n v="0"/>
    <n v="-16.77"/>
    <n v="1370.04"/>
    <n v="0"/>
    <n v="0"/>
    <n v="1920.77"/>
    <n v="0"/>
    <n v="0"/>
    <n v="0"/>
    <m/>
    <x v="0"/>
    <m/>
    <m/>
    <m/>
    <m/>
    <m/>
    <m/>
    <m/>
    <m/>
    <n v="4827.8899999999994"/>
    <n v="-206.19"/>
    <n v="590.72"/>
    <n v="4030.9799999999996"/>
    <x v="1"/>
    <x v="13"/>
    <m/>
    <x v="1"/>
  </r>
  <r>
    <x v="1"/>
    <s v="Columbus"/>
    <s v="Electric"/>
    <s v="Industrial"/>
    <s v="CB-Commercial"/>
    <n v="12560"/>
    <n v="1103.56"/>
    <m/>
    <n v="0"/>
    <n v="0"/>
    <n v="0"/>
    <m/>
    <n v="0"/>
    <n v="0"/>
    <n v="0"/>
    <n v="0"/>
    <n v="0"/>
    <n v="0"/>
    <n v="306.45999999999998"/>
    <n v="0"/>
    <n v="0"/>
    <n v="16.579999999999998"/>
    <n v="0"/>
    <n v="0"/>
    <n v="0"/>
    <n v="0"/>
    <n v="0"/>
    <n v="0"/>
    <n v="0"/>
    <n v="0"/>
    <n v="0"/>
    <n v="0"/>
    <n v="0"/>
    <n v="0"/>
    <n v="0"/>
    <n v="34.65"/>
    <n v="0"/>
    <n v="-58.37"/>
    <n v="117.24"/>
    <n v="0"/>
    <n v="0"/>
    <n v="134.9"/>
    <n v="0"/>
    <n v="0"/>
    <n v="0"/>
    <m/>
    <x v="0"/>
    <m/>
    <m/>
    <m/>
    <m/>
    <m/>
    <m/>
    <m/>
    <m/>
    <n v="320.39999999999998"/>
    <n v="-13.94"/>
    <n v="39.94"/>
    <n v="266.52"/>
    <x v="2"/>
    <x v="5"/>
    <m/>
    <x v="1"/>
  </r>
  <r>
    <x v="1"/>
    <s v="Columbus"/>
    <s v="Electric"/>
    <s v="Industrial"/>
    <s v="GP-General Power"/>
    <n v="573800"/>
    <n v="47508.62"/>
    <m/>
    <n v="0"/>
    <n v="0"/>
    <n v="0"/>
    <m/>
    <n v="0"/>
    <n v="0"/>
    <n v="0"/>
    <n v="0"/>
    <n v="0"/>
    <n v="0"/>
    <n v="14027.93"/>
    <n v="0"/>
    <n v="0"/>
    <n v="757.42"/>
    <n v="0"/>
    <n v="0"/>
    <n v="0"/>
    <n v="0"/>
    <n v="0"/>
    <n v="0"/>
    <n v="0"/>
    <n v="0"/>
    <n v="0"/>
    <n v="0"/>
    <n v="0"/>
    <n v="0"/>
    <n v="0"/>
    <n v="22.39"/>
    <n v="0"/>
    <n v="-152.88"/>
    <n v="2637.31"/>
    <n v="0"/>
    <n v="0"/>
    <n v="6349.01"/>
    <n v="0"/>
    <n v="0"/>
    <n v="0"/>
    <m/>
    <x v="0"/>
    <m/>
    <m/>
    <m/>
    <m/>
    <m/>
    <m/>
    <m/>
    <m/>
    <n v="14664.85"/>
    <n v="-636.91999999999996"/>
    <n v="1824.68"/>
    <n v="12203.25"/>
    <x v="2"/>
    <x v="6"/>
    <m/>
    <x v="1"/>
  </r>
  <r>
    <x v="1"/>
    <s v="Columbus"/>
    <s v="Electric"/>
    <s v="Industrial"/>
    <s v="PT-Transmission"/>
    <n v="592800"/>
    <n v="42059.87"/>
    <m/>
    <n v="0"/>
    <n v="0"/>
    <n v="0"/>
    <m/>
    <n v="0"/>
    <n v="0"/>
    <n v="0"/>
    <n v="0"/>
    <n v="0"/>
    <n v="0"/>
    <n v="17309.759999999998"/>
    <n v="0"/>
    <n v="0"/>
    <n v="782.49"/>
    <n v="0"/>
    <n v="0"/>
    <n v="2620.46"/>
    <n v="0"/>
    <n v="0"/>
    <n v="0"/>
    <n v="0"/>
    <n v="0"/>
    <n v="0"/>
    <n v="0"/>
    <n v="0"/>
    <n v="0"/>
    <n v="0"/>
    <n v="0"/>
    <n v="0"/>
    <n v="0"/>
    <n v="794.43"/>
    <n v="0"/>
    <n v="0"/>
    <n v="7133.05"/>
    <n v="0"/>
    <n v="0"/>
    <n v="0"/>
    <m/>
    <x v="0"/>
    <m/>
    <m/>
    <m/>
    <m/>
    <m/>
    <m/>
    <m/>
    <m/>
    <n v="17967.769999999997"/>
    <n v="-658.01"/>
    <n v="1885.1"/>
    <n v="15424.659999999998"/>
    <x v="2"/>
    <x v="9"/>
    <m/>
    <x v="1"/>
  </r>
  <r>
    <x v="1"/>
    <s v="Columbus"/>
    <s v="Electric"/>
    <s v="Industrial"/>
    <s v="SH-Small Heating"/>
    <n v="5690"/>
    <n v="500.16"/>
    <m/>
    <n v="0"/>
    <n v="0"/>
    <n v="0"/>
    <m/>
    <n v="0"/>
    <n v="0"/>
    <n v="0"/>
    <n v="0"/>
    <n v="0"/>
    <n v="0"/>
    <n v="141.56"/>
    <n v="0"/>
    <n v="0"/>
    <n v="7.52"/>
    <n v="0"/>
    <n v="0"/>
    <n v="0"/>
    <n v="0"/>
    <n v="0"/>
    <n v="0"/>
    <n v="0"/>
    <n v="0"/>
    <n v="0"/>
    <n v="0"/>
    <n v="0"/>
    <n v="0"/>
    <n v="0"/>
    <n v="13.72"/>
    <n v="0"/>
    <n v="-65.319999999999993"/>
    <n v="32.58"/>
    <n v="0"/>
    <n v="0"/>
    <n v="69.53"/>
    <n v="0"/>
    <n v="0"/>
    <n v="0"/>
    <m/>
    <x v="0"/>
    <m/>
    <m/>
    <m/>
    <m/>
    <m/>
    <m/>
    <m/>
    <m/>
    <n v="147.88"/>
    <n v="-6.32"/>
    <n v="18.09"/>
    <n v="123.47"/>
    <x v="2"/>
    <x v="12"/>
    <m/>
    <x v="1"/>
  </r>
  <r>
    <x v="1"/>
    <s v="Columbus"/>
    <s v="Electric"/>
    <s v="Industrial"/>
    <s v="TEB-Total Electric Bldg"/>
    <n v="36880"/>
    <n v="2608.27"/>
    <m/>
    <n v="0"/>
    <n v="0"/>
    <n v="0"/>
    <m/>
    <n v="0"/>
    <n v="0"/>
    <n v="0"/>
    <n v="0"/>
    <n v="0"/>
    <n v="0"/>
    <n v="875.51"/>
    <n v="0"/>
    <n v="0"/>
    <n v="48.68"/>
    <n v="0"/>
    <n v="0"/>
    <n v="0"/>
    <n v="0"/>
    <n v="0"/>
    <n v="0"/>
    <n v="0"/>
    <n v="0"/>
    <n v="0"/>
    <n v="0"/>
    <n v="0"/>
    <n v="0"/>
    <n v="0"/>
    <n v="75.8"/>
    <n v="0"/>
    <n v="-125.09"/>
    <n v="168.23"/>
    <n v="0"/>
    <n v="0"/>
    <n v="381.32"/>
    <n v="0"/>
    <n v="0"/>
    <n v="0"/>
    <m/>
    <x v="0"/>
    <m/>
    <m/>
    <m/>
    <m/>
    <m/>
    <m/>
    <m/>
    <m/>
    <n v="916.45"/>
    <n v="-40.94"/>
    <n v="117.28"/>
    <n v="758.23"/>
    <x v="2"/>
    <x v="13"/>
    <m/>
    <x v="1"/>
  </r>
  <r>
    <x v="1"/>
    <s v="Columbus"/>
    <s v="Electric"/>
    <s v="Municipal Buildings"/>
    <s v="CB-Commercial"/>
    <n v="53278"/>
    <n v="4941.87"/>
    <m/>
    <n v="0"/>
    <n v="0"/>
    <n v="0"/>
    <m/>
    <n v="0"/>
    <n v="0"/>
    <n v="0"/>
    <n v="0"/>
    <n v="0"/>
    <n v="0"/>
    <n v="1325.55"/>
    <n v="0"/>
    <n v="0"/>
    <n v="70.33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572.21"/>
    <n v="0"/>
    <n v="0"/>
    <n v="0"/>
    <m/>
    <x v="0"/>
    <m/>
    <m/>
    <m/>
    <m/>
    <m/>
    <m/>
    <m/>
    <m/>
    <n v="1384.69"/>
    <n v="-59.14"/>
    <n v="169.42"/>
    <n v="1156.1299999999999"/>
    <x v="3"/>
    <x v="5"/>
    <m/>
    <x v="1"/>
  </r>
  <r>
    <x v="1"/>
    <s v="Columbus"/>
    <s v="Electric"/>
    <s v="Municipal Buildings"/>
    <s v="GP-General Power"/>
    <n v="23120"/>
    <n v="1517.52"/>
    <m/>
    <n v="0"/>
    <n v="0"/>
    <n v="0"/>
    <m/>
    <n v="0"/>
    <n v="0"/>
    <n v="0"/>
    <n v="0"/>
    <n v="0"/>
    <n v="0"/>
    <n v="575.23"/>
    <n v="0"/>
    <n v="0"/>
    <n v="3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46"/>
    <n v="0"/>
    <n v="0"/>
    <n v="0"/>
    <m/>
    <x v="0"/>
    <m/>
    <m/>
    <m/>
    <m/>
    <m/>
    <m/>
    <m/>
    <m/>
    <n v="600.89"/>
    <n v="-25.66"/>
    <n v="73.52"/>
    <n v="501.71000000000004"/>
    <x v="3"/>
    <x v="6"/>
    <m/>
    <x v="1"/>
  </r>
  <r>
    <x v="1"/>
    <s v="Columbus"/>
    <s v="Electric"/>
    <s v="Municipal Buildings"/>
    <s v="SH-Small Heating"/>
    <n v="16480"/>
    <n v="1201.96"/>
    <m/>
    <n v="0"/>
    <n v="0"/>
    <n v="0"/>
    <m/>
    <n v="0"/>
    <n v="0"/>
    <n v="0"/>
    <n v="0"/>
    <n v="0"/>
    <n v="0"/>
    <n v="410.02"/>
    <n v="0"/>
    <n v="0"/>
    <n v="2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1.39"/>
    <n v="0"/>
    <n v="0"/>
    <n v="0"/>
    <m/>
    <x v="0"/>
    <m/>
    <m/>
    <m/>
    <m/>
    <m/>
    <m/>
    <m/>
    <m/>
    <n v="428.31"/>
    <n v="-18.29"/>
    <n v="52.41"/>
    <n v="357.61"/>
    <x v="3"/>
    <x v="12"/>
    <m/>
    <x v="1"/>
  </r>
  <r>
    <x v="1"/>
    <s v="Columbus"/>
    <s v="Electric"/>
    <s v="Municipal Buildings"/>
    <s v="TEB-Total Electric Bldg"/>
    <n v="10960"/>
    <n v="913.92"/>
    <m/>
    <n v="0"/>
    <n v="0"/>
    <n v="0"/>
    <m/>
    <n v="0"/>
    <n v="0"/>
    <n v="0"/>
    <n v="0"/>
    <n v="0"/>
    <n v="0"/>
    <n v="272.68"/>
    <n v="0"/>
    <n v="0"/>
    <n v="14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.33"/>
    <n v="0"/>
    <n v="0"/>
    <n v="0"/>
    <m/>
    <x v="0"/>
    <m/>
    <m/>
    <m/>
    <m/>
    <m/>
    <m/>
    <m/>
    <m/>
    <n v="284.85000000000002"/>
    <n v="-12.17"/>
    <n v="34.85"/>
    <n v="237.83"/>
    <x v="3"/>
    <x v="13"/>
    <m/>
    <x v="1"/>
  </r>
  <r>
    <x v="1"/>
    <s v="Columbus"/>
    <s v="Electric"/>
    <s v="Municipal Other Lighting"/>
    <s v="CB-Commercial"/>
    <n v="2993"/>
    <n v="603.78"/>
    <m/>
    <n v="0"/>
    <n v="0"/>
    <n v="0"/>
    <m/>
    <n v="0"/>
    <n v="0"/>
    <n v="0"/>
    <n v="0"/>
    <n v="0"/>
    <n v="0"/>
    <n v="74.45"/>
    <n v="0"/>
    <n v="0"/>
    <n v="3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159999999999997"/>
    <n v="0"/>
    <n v="0"/>
    <n v="0"/>
    <m/>
    <x v="0"/>
    <m/>
    <m/>
    <m/>
    <m/>
    <m/>
    <m/>
    <m/>
    <m/>
    <n v="77.77"/>
    <n v="-3.32"/>
    <n v="9.52"/>
    <n v="64.930000000000007"/>
    <x v="4"/>
    <x v="5"/>
    <m/>
    <x v="1"/>
  </r>
  <r>
    <x v="1"/>
    <s v="Columbus"/>
    <s v="Electric"/>
    <s v="Municipal Other Lighting"/>
    <s v="LS-Special Lighting"/>
    <n v="-14"/>
    <n v="0"/>
    <m/>
    <n v="0"/>
    <n v="0"/>
    <n v="0"/>
    <m/>
    <n v="0"/>
    <n v="0"/>
    <n v="0"/>
    <n v="0"/>
    <n v="0"/>
    <n v="0"/>
    <n v="-0.48"/>
    <n v="0"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m/>
    <x v="0"/>
    <m/>
    <m/>
    <m/>
    <m/>
    <m/>
    <m/>
    <m/>
    <m/>
    <n v="-0.48"/>
    <n v="0"/>
    <n v="0"/>
    <n v="-0.48"/>
    <x v="4"/>
    <x v="7"/>
    <m/>
    <x v="1"/>
  </r>
  <r>
    <x v="1"/>
    <s v="Columbus"/>
    <s v="Electric"/>
    <s v="Municipal Pumping"/>
    <s v="CB-Commercial"/>
    <n v="19368"/>
    <n v="1981.92"/>
    <m/>
    <n v="0"/>
    <n v="0"/>
    <n v="0"/>
    <m/>
    <n v="0"/>
    <n v="0"/>
    <n v="0"/>
    <n v="0"/>
    <n v="0"/>
    <n v="0"/>
    <n v="481.87"/>
    <n v="0"/>
    <n v="0"/>
    <n v="25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8"/>
    <n v="0"/>
    <n v="0"/>
    <n v="0"/>
    <m/>
    <x v="0"/>
    <m/>
    <m/>
    <m/>
    <m/>
    <m/>
    <m/>
    <m/>
    <m/>
    <n v="503.37"/>
    <n v="-21.5"/>
    <n v="61.59"/>
    <n v="420.28"/>
    <x v="3"/>
    <x v="5"/>
    <m/>
    <x v="1"/>
  </r>
  <r>
    <x v="1"/>
    <s v="Columbus"/>
    <s v="Electric"/>
    <s v="Municipal Pumping"/>
    <s v="GP-General Power"/>
    <n v="24095"/>
    <n v="3328.57"/>
    <m/>
    <n v="0"/>
    <n v="0"/>
    <n v="0"/>
    <m/>
    <n v="0"/>
    <n v="0"/>
    <n v="0"/>
    <n v="0"/>
    <n v="0"/>
    <n v="0"/>
    <n v="599.49"/>
    <n v="0"/>
    <n v="0"/>
    <n v="3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9.03"/>
    <n v="0"/>
    <n v="0"/>
    <n v="0"/>
    <m/>
    <x v="0"/>
    <m/>
    <m/>
    <m/>
    <m/>
    <m/>
    <m/>
    <m/>
    <m/>
    <n v="626.24"/>
    <n v="-26.75"/>
    <n v="76.62"/>
    <n v="522.87"/>
    <x v="3"/>
    <x v="6"/>
    <m/>
    <x v="1"/>
  </r>
  <r>
    <x v="1"/>
    <s v="Columbus"/>
    <s v="Electric"/>
    <s v="Residential"/>
    <s v="NM-Net Metering"/>
    <n v="-556"/>
    <n v="-7.1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"/>
  </r>
  <r>
    <x v="1"/>
    <s v="Columbus"/>
    <s v="Electric"/>
    <s v="Residential"/>
    <s v="RG-Residential"/>
    <n v="1709454"/>
    <n v="139218.04999999999"/>
    <m/>
    <n v="7568.63"/>
    <n v="0"/>
    <n v="0"/>
    <m/>
    <n v="0"/>
    <n v="0"/>
    <n v="0"/>
    <n v="0"/>
    <n v="0"/>
    <n v="0"/>
    <n v="41819.96"/>
    <n v="0"/>
    <n v="0"/>
    <n v="2256.64"/>
    <n v="0"/>
    <n v="0"/>
    <n v="0"/>
    <n v="0"/>
    <n v="0"/>
    <n v="0"/>
    <n v="0"/>
    <n v="0"/>
    <n v="0"/>
    <n v="0"/>
    <n v="0"/>
    <n v="0"/>
    <n v="0"/>
    <n v="2125.85"/>
    <n v="0"/>
    <n v="-1668.31"/>
    <n v="4794.1000000000004"/>
    <n v="0"/>
    <n v="0"/>
    <n v="22786.38"/>
    <n v="0"/>
    <n v="0"/>
    <n v="0"/>
    <m/>
    <x v="0"/>
    <m/>
    <m/>
    <m/>
    <m/>
    <m/>
    <m/>
    <m/>
    <m/>
    <n v="43717.45"/>
    <n v="-1897.49"/>
    <n v="5436.06"/>
    <n v="36383.9"/>
    <x v="0"/>
    <x v="1"/>
    <m/>
    <x v="1"/>
  </r>
  <r>
    <x v="1"/>
    <s v="Columbus"/>
    <s v="Electric"/>
    <s v="Residential"/>
    <s v="RG-Residential Water Heat"/>
    <n v="299717"/>
    <n v="22263.14"/>
    <m/>
    <n v="954"/>
    <n v="0"/>
    <n v="0"/>
    <m/>
    <n v="0"/>
    <n v="0"/>
    <n v="0"/>
    <n v="0"/>
    <n v="0"/>
    <n v="0"/>
    <n v="7390.56"/>
    <n v="0"/>
    <n v="0"/>
    <n v="395.63"/>
    <n v="0"/>
    <n v="0"/>
    <n v="0"/>
    <n v="0"/>
    <n v="0"/>
    <n v="0"/>
    <n v="0"/>
    <n v="0"/>
    <n v="0"/>
    <n v="0"/>
    <n v="0"/>
    <n v="0"/>
    <n v="0"/>
    <n v="347.99"/>
    <n v="0"/>
    <n v="-272.11"/>
    <n v="708.08"/>
    <n v="0"/>
    <n v="0"/>
    <n v="4013.23"/>
    <n v="0"/>
    <n v="0"/>
    <n v="0"/>
    <m/>
    <x v="0"/>
    <m/>
    <m/>
    <m/>
    <m/>
    <m/>
    <m/>
    <m/>
    <m/>
    <n v="7723.25"/>
    <n v="-332.69"/>
    <n v="953.1"/>
    <n v="6437.46"/>
    <x v="0"/>
    <x v="14"/>
    <m/>
    <x v="1"/>
  </r>
  <r>
    <x v="1"/>
    <s v="Columbus"/>
    <s v="Electric"/>
    <s v="Residential"/>
    <s v="RH-Residential Total Elec"/>
    <n v="779275"/>
    <n v="51155.74"/>
    <m/>
    <n v="1998.34"/>
    <n v="0"/>
    <n v="0"/>
    <m/>
    <n v="0"/>
    <n v="0"/>
    <n v="0"/>
    <n v="0"/>
    <n v="0"/>
    <n v="0"/>
    <n v="19290.310000000001"/>
    <n v="0"/>
    <n v="0"/>
    <n v="1028.53"/>
    <n v="0"/>
    <n v="0"/>
    <n v="0"/>
    <n v="0"/>
    <n v="0"/>
    <n v="0"/>
    <n v="0"/>
    <n v="0"/>
    <n v="0"/>
    <n v="0"/>
    <n v="0"/>
    <n v="0"/>
    <n v="0"/>
    <n v="433.93"/>
    <n v="0"/>
    <n v="-378.24"/>
    <n v="1666.59"/>
    <n v="0"/>
    <n v="0"/>
    <n v="10161.76"/>
    <n v="0"/>
    <n v="0"/>
    <n v="0"/>
    <m/>
    <x v="0"/>
    <m/>
    <m/>
    <m/>
    <m/>
    <m/>
    <m/>
    <m/>
    <m/>
    <n v="20155.310000000001"/>
    <n v="-865"/>
    <n v="2478.09"/>
    <n v="16812.22"/>
    <x v="0"/>
    <x v="15"/>
    <m/>
    <x v="1"/>
  </r>
  <r>
    <x v="1"/>
    <s v="Columbus"/>
    <s v="Lighting"/>
    <s v="Commercial"/>
    <s v="PL-Private Lighting"/>
    <n v="21078.136999999999"/>
    <n v="5219.72"/>
    <m/>
    <n v="0"/>
    <n v="0"/>
    <n v="0"/>
    <m/>
    <n v="0"/>
    <n v="0"/>
    <n v="0"/>
    <n v="0"/>
    <n v="0"/>
    <n v="0"/>
    <n v="525.29"/>
    <n v="0"/>
    <n v="0"/>
    <n v="27.95"/>
    <n v="0"/>
    <n v="0"/>
    <n v="0"/>
    <n v="0"/>
    <n v="0"/>
    <n v="0"/>
    <n v="0"/>
    <n v="0"/>
    <n v="0"/>
    <n v="0"/>
    <n v="0"/>
    <n v="0"/>
    <n v="0"/>
    <n v="22.86"/>
    <n v="0"/>
    <n v="-2.44"/>
    <n v="336.63"/>
    <n v="0"/>
    <n v="0"/>
    <n v="41.58"/>
    <n v="0"/>
    <n v="0"/>
    <n v="0"/>
    <m/>
    <x v="0"/>
    <m/>
    <m/>
    <m/>
    <m/>
    <m/>
    <m/>
    <m/>
    <m/>
    <n v="548.68999999999994"/>
    <n v="-23.4"/>
    <n v="67.03"/>
    <n v="458.26"/>
    <x v="1"/>
    <x v="4"/>
    <m/>
    <x v="1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29.81"/>
    <n v="0"/>
    <n v="0"/>
    <n v="1.56"/>
    <n v="0"/>
    <n v="0"/>
    <n v="0"/>
    <n v="0"/>
    <n v="0"/>
    <n v="0"/>
    <n v="0"/>
    <n v="0"/>
    <n v="0"/>
    <n v="0"/>
    <n v="0"/>
    <n v="0"/>
    <n v="0"/>
    <n v="7.2"/>
    <n v="0"/>
    <n v="-16.68"/>
    <n v="30.81"/>
    <n v="0"/>
    <n v="0"/>
    <n v="2.3199999999999998"/>
    <n v="0"/>
    <n v="0"/>
    <n v="0"/>
    <m/>
    <x v="0"/>
    <m/>
    <m/>
    <m/>
    <m/>
    <m/>
    <m/>
    <m/>
    <m/>
    <n v="31.11"/>
    <n v="-1.3"/>
    <n v="3.72"/>
    <n v="26.09"/>
    <x v="2"/>
    <x v="4"/>
    <m/>
    <x v="1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7.22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n v="0"/>
    <n v="0"/>
    <n v="0"/>
    <m/>
    <x v="0"/>
    <m/>
    <m/>
    <m/>
    <m/>
    <m/>
    <m/>
    <m/>
    <m/>
    <n v="7.54"/>
    <n v="-0.32"/>
    <n v="0.92"/>
    <n v="6.3"/>
    <x v="4"/>
    <x v="4"/>
    <m/>
    <x v="1"/>
  </r>
  <r>
    <x v="1"/>
    <s v="Columbus"/>
    <s v="Lighting"/>
    <s v="Municipal Street Lighting"/>
    <s v="SPL-Municipal St Lighting"/>
    <n v="76442.403999999995"/>
    <n v="5036.42"/>
    <m/>
    <n v="0"/>
    <n v="0"/>
    <n v="0"/>
    <m/>
    <n v="0"/>
    <n v="0"/>
    <n v="0"/>
    <n v="0"/>
    <n v="0"/>
    <n v="0"/>
    <n v="2232.12"/>
    <n v="0"/>
    <n v="0"/>
    <n v="100.9"/>
    <n v="0"/>
    <n v="0"/>
    <n v="1587.1"/>
    <n v="0"/>
    <n v="0"/>
    <n v="0"/>
    <n v="0"/>
    <n v="0"/>
    <n v="0"/>
    <n v="0"/>
    <n v="0"/>
    <n v="0"/>
    <n v="0"/>
    <n v="0"/>
    <n v="0"/>
    <n v="0"/>
    <n v="0"/>
    <n v="0"/>
    <n v="0"/>
    <n v="187.29"/>
    <n v="0"/>
    <n v="0"/>
    <n v="0"/>
    <m/>
    <x v="0"/>
    <m/>
    <m/>
    <m/>
    <m/>
    <m/>
    <m/>
    <m/>
    <m/>
    <n v="2316.9699999999998"/>
    <n v="-84.85"/>
    <n v="243.09"/>
    <n v="1989.03"/>
    <x v="4"/>
    <x v="11"/>
    <m/>
    <x v="1"/>
  </r>
  <r>
    <x v="1"/>
    <s v="Columbus"/>
    <s v="Lighting"/>
    <s v="Residential"/>
    <s v="PL-Private Lighting"/>
    <n v="14710.001"/>
    <n v="4876.88"/>
    <m/>
    <n v="0"/>
    <n v="0"/>
    <n v="0"/>
    <m/>
    <n v="0"/>
    <n v="0"/>
    <n v="0"/>
    <n v="0"/>
    <n v="0"/>
    <n v="0"/>
    <n v="365.8"/>
    <n v="0"/>
    <n v="0"/>
    <n v="19.55"/>
    <n v="0"/>
    <n v="0"/>
    <n v="0"/>
    <n v="0"/>
    <n v="0"/>
    <n v="0"/>
    <n v="0"/>
    <n v="0"/>
    <n v="0"/>
    <n v="0"/>
    <n v="0"/>
    <n v="0"/>
    <n v="0"/>
    <n v="40.03"/>
    <n v="0"/>
    <n v="-4.54"/>
    <n v="93.45"/>
    <n v="0"/>
    <n v="0"/>
    <n v="28.65"/>
    <n v="0"/>
    <n v="0"/>
    <n v="0"/>
    <m/>
    <x v="0"/>
    <m/>
    <m/>
    <m/>
    <m/>
    <m/>
    <m/>
    <m/>
    <m/>
    <n v="382.13"/>
    <n v="-16.329999999999998"/>
    <n v="46.78"/>
    <n v="319.02"/>
    <x v="0"/>
    <x v="4"/>
    <m/>
    <x v="1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1"/>
    <s v="Neosho"/>
    <s v="Electric"/>
    <s v="Commercial"/>
    <s v="CB-Commercial"/>
    <n v="1"/>
    <n v="20.09"/>
    <m/>
    <n v="1.01"/>
    <n v="0"/>
    <n v="0"/>
    <m/>
    <n v="0"/>
    <n v="0"/>
    <n v="0"/>
    <n v="0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1"/>
    <n v="0"/>
    <n v="0"/>
    <n v="0.01"/>
    <n v="0"/>
    <n v="0"/>
    <n v="0"/>
    <m/>
    <x v="0"/>
    <m/>
    <m/>
    <m/>
    <m/>
    <m/>
    <m/>
    <m/>
    <m/>
    <n v="0.02"/>
    <n v="0"/>
    <n v="0"/>
    <n v="0.02"/>
    <x v="1"/>
    <x v="5"/>
    <m/>
    <x v="1"/>
  </r>
  <r>
    <x v="3"/>
    <s v="Aurora"/>
    <s v="Electric"/>
    <s v="Commercial"/>
    <s v="CB-Commercial"/>
    <n v="2468354"/>
    <n v="343983.14"/>
    <m/>
    <n v="8922.98"/>
    <n v="0"/>
    <n v="0"/>
    <m/>
    <n v="-88202.978289618695"/>
    <n v="-3750.9"/>
    <n v="0"/>
    <n v="0"/>
    <n v="175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3.6499999999996"/>
    <n v="80"/>
    <n v="-12984.57"/>
    <n v="19737.61"/>
    <n v="-12391.7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Aurora"/>
    <s v="Electric"/>
    <s v="Commercial"/>
    <s v="GP-General Power"/>
    <n v="3875249"/>
    <n v="394266.13"/>
    <m/>
    <n v="10812.62"/>
    <n v="0"/>
    <n v="0"/>
    <m/>
    <n v="0"/>
    <n v="-5817.8"/>
    <n v="0"/>
    <n v="0"/>
    <n v="2410.02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509.58"/>
    <n v="0"/>
    <n v="-7059.05"/>
    <n v="18947.150000000001"/>
    <n v="-14338.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"/>
  </r>
  <r>
    <x v="3"/>
    <s v="Aurora"/>
    <s v="Electric"/>
    <s v="Commercial"/>
    <s v="LS-Special Lighting"/>
    <n v="1819"/>
    <n v="372.68"/>
    <m/>
    <n v="2.72"/>
    <n v="0"/>
    <n v="0"/>
    <m/>
    <n v="0"/>
    <n v="-2.73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29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"/>
  </r>
  <r>
    <x v="3"/>
    <s v="Aurora"/>
    <s v="Electric"/>
    <s v="Commercial"/>
    <s v="SH-Small Heating"/>
    <n v="169965"/>
    <n v="19873.97"/>
    <m/>
    <n v="669.57"/>
    <n v="0"/>
    <n v="0"/>
    <m/>
    <n v="0"/>
    <n v="-246.52"/>
    <n v="0"/>
    <n v="0"/>
    <n v="12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6.43"/>
    <n v="20"/>
    <n v="-939.2"/>
    <n v="1357.88"/>
    <n v="-807.3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"/>
  </r>
  <r>
    <x v="3"/>
    <s v="Aurora"/>
    <s v="Electric"/>
    <s v="Commercial"/>
    <s v="TEB-Total Electric Bldg"/>
    <n v="688594"/>
    <n v="67162.39"/>
    <m/>
    <n v="245.87"/>
    <n v="0"/>
    <n v="0"/>
    <m/>
    <n v="0"/>
    <n v="-1026.23"/>
    <n v="0"/>
    <n v="0"/>
    <n v="48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8.54"/>
    <n v="0"/>
    <n v="-996.36"/>
    <n v="2516.25"/>
    <n v="-2809.4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"/>
  </r>
  <r>
    <x v="3"/>
    <s v="Aurora"/>
    <s v="Electric"/>
    <s v="Industrial"/>
    <s v="CB-Commercial"/>
    <n v="15694"/>
    <n v="2151.5500000000002"/>
    <m/>
    <n v="48.94"/>
    <n v="0"/>
    <n v="0"/>
    <m/>
    <n v="0"/>
    <n v="-23.54"/>
    <n v="0"/>
    <n v="0"/>
    <n v="10.78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17.18"/>
    <n v="0"/>
    <n v="-189.31"/>
    <n v="146.88"/>
    <n v="-78.7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"/>
  </r>
  <r>
    <x v="3"/>
    <s v="Aurora"/>
    <s v="Electric"/>
    <s v="Industrial"/>
    <s v="GP-General Power"/>
    <n v="2459875"/>
    <n v="224491.18"/>
    <m/>
    <n v="4165.66"/>
    <n v="0"/>
    <n v="0"/>
    <m/>
    <n v="0"/>
    <n v="-3689.82"/>
    <n v="0"/>
    <n v="0"/>
    <n v="1571.99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3592.74"/>
    <n v="0"/>
    <n v="-9465.51"/>
    <n v="9649.51"/>
    <n v="-9101.540000000000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"/>
  </r>
  <r>
    <x v="3"/>
    <s v="Aurora"/>
    <s v="Electric"/>
    <s v="Industrial"/>
    <s v="LP-Large Power"/>
    <n v="2829003"/>
    <n v="215568.77"/>
    <m/>
    <n v="0"/>
    <n v="0"/>
    <n v="0"/>
    <m/>
    <n v="0"/>
    <n v="-4158.63"/>
    <n v="0"/>
    <n v="0"/>
    <n v="577.66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4404.01"/>
    <n v="-8430.43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"/>
  </r>
  <r>
    <x v="3"/>
    <s v="Aurora"/>
    <s v="Electric"/>
    <s v="Industrial"/>
    <s v="PFM-Feed Mill/Grain Elev"/>
    <n v="36240"/>
    <n v="6071.46"/>
    <m/>
    <n v="11.25"/>
    <n v="0"/>
    <n v="0"/>
    <m/>
    <n v="0"/>
    <n v="-54.36"/>
    <n v="0"/>
    <n v="0"/>
    <n v="25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6.21"/>
    <n v="338.24"/>
    <n v="-200.05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"/>
  </r>
  <r>
    <x v="3"/>
    <s v="Aurora"/>
    <s v="Electric"/>
    <s v="Industrial"/>
    <s v="TEB-Total Electric Bldg"/>
    <n v="75310"/>
    <n v="16869.490000000002"/>
    <m/>
    <n v="0"/>
    <n v="0"/>
    <n v="0"/>
    <m/>
    <n v="0"/>
    <n v="-112.97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044.54"/>
    <n v="-307.26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"/>
  </r>
  <r>
    <x v="3"/>
    <s v="Aurora"/>
    <s v="Electric"/>
    <s v="Interdepartmental"/>
    <s v="CB-Commercial"/>
    <n v="33479"/>
    <n v="4202.63"/>
    <m/>
    <n v="0"/>
    <n v="0"/>
    <n v="0"/>
    <m/>
    <n v="0"/>
    <n v="-50.21"/>
    <n v="0"/>
    <n v="0"/>
    <n v="23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8.06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"/>
  </r>
  <r>
    <x v="3"/>
    <s v="Aurora"/>
    <s v="Electric"/>
    <s v="Interdepartmental"/>
    <s v="GP-General Power"/>
    <n v="145267"/>
    <n v="11697.8"/>
    <m/>
    <n v="0"/>
    <n v="0"/>
    <n v="0"/>
    <m/>
    <n v="0"/>
    <n v="-217.91"/>
    <n v="0"/>
    <n v="0"/>
    <n v="103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37.48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1"/>
  </r>
  <r>
    <x v="3"/>
    <s v="Aurora"/>
    <s v="Electric"/>
    <s v="Municipal Buildings"/>
    <s v="CB-Commercial"/>
    <n v="-42680"/>
    <n v="-3312.7"/>
    <m/>
    <n v="0"/>
    <n v="0"/>
    <n v="0"/>
    <m/>
    <n v="0"/>
    <n v="-30"/>
    <n v="0"/>
    <n v="0"/>
    <n v="-3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4.2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Aurora"/>
    <s v="Electric"/>
    <s v="Municipal Buildings"/>
    <s v="GP-General Power"/>
    <n v="85440"/>
    <n v="8874.06"/>
    <m/>
    <n v="0"/>
    <n v="0"/>
    <n v="0"/>
    <m/>
    <n v="0"/>
    <n v="-128.16"/>
    <n v="0"/>
    <n v="0"/>
    <n v="6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6.1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Aurora"/>
    <s v="Electric"/>
    <s v="Municipal Buildings"/>
    <s v="SH-Small Heating"/>
    <n v="5242"/>
    <n v="595.03"/>
    <m/>
    <n v="0"/>
    <n v="0"/>
    <n v="0"/>
    <m/>
    <n v="0"/>
    <n v="-7.87"/>
    <n v="0"/>
    <n v="0"/>
    <n v="3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"/>
  </r>
  <r>
    <x v="3"/>
    <s v="Aurora"/>
    <s v="Electric"/>
    <s v="Municipal Other Lighting"/>
    <s v="CB-Commercial"/>
    <n v="9064"/>
    <n v="1933.53"/>
    <m/>
    <n v="0"/>
    <n v="0"/>
    <n v="0"/>
    <m/>
    <n v="0"/>
    <n v="-14.07"/>
    <n v="0"/>
    <n v="0"/>
    <n v="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.54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"/>
  </r>
  <r>
    <x v="3"/>
    <s v="Aurora"/>
    <s v="Electric"/>
    <s v="Municipal Other Lighting"/>
    <s v="LS-Special Lighting"/>
    <n v="5441"/>
    <n v="1155.8800000000001"/>
    <m/>
    <n v="0"/>
    <n v="0"/>
    <n v="0"/>
    <m/>
    <n v="0"/>
    <n v="-8.4700000000000006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79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"/>
  </r>
  <r>
    <x v="3"/>
    <s v="Aurora"/>
    <s v="Electric"/>
    <s v="Municipal Pumping"/>
    <s v="CB-Commercial"/>
    <n v="114383"/>
    <n v="15137.16"/>
    <m/>
    <n v="0"/>
    <n v="0"/>
    <n v="0"/>
    <m/>
    <n v="0"/>
    <n v="-170.11"/>
    <n v="0"/>
    <n v="0"/>
    <n v="81.20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4.2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Aurora"/>
    <s v="Electric"/>
    <s v="Municipal Pumping"/>
    <s v="GP-General Power"/>
    <n v="508574"/>
    <n v="48618.86"/>
    <m/>
    <n v="0"/>
    <n v="0"/>
    <n v="0"/>
    <m/>
    <n v="0"/>
    <n v="-750.6"/>
    <n v="0"/>
    <n v="0"/>
    <n v="361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81.7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Aurora"/>
    <s v="Electric"/>
    <s v="Oil Pipeline Pumping"/>
    <s v="GP-General Power"/>
    <n v="198564"/>
    <n v="18386.13"/>
    <m/>
    <n v="0"/>
    <n v="0"/>
    <n v="0"/>
    <m/>
    <n v="0"/>
    <n v="-297.85000000000002"/>
    <n v="0"/>
    <n v="0"/>
    <n v="140.97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0.78"/>
    <n v="0"/>
    <n v="0"/>
    <n v="1312.62"/>
    <n v="-734.69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"/>
  </r>
  <r>
    <x v="3"/>
    <s v="Aurora"/>
    <s v="Electric"/>
    <s v="Residential"/>
    <s v="RGL-Residential Pilot"/>
    <n v="122394"/>
    <n v="13950.08"/>
    <m/>
    <n v="530.84"/>
    <n v="0"/>
    <n v="0"/>
    <m/>
    <n v="0"/>
    <n v="-183.58"/>
    <n v="0"/>
    <n v="0"/>
    <n v="4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9700000000000006"/>
    <n v="0"/>
    <n v="-150.58000000000001"/>
    <n v="141.88"/>
    <n v="-631.55999999999995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"/>
  </r>
  <r>
    <x v="3"/>
    <s v="Aurora"/>
    <s v="Electric"/>
    <s v="Residential"/>
    <s v="RG-Residential"/>
    <n v="16394244"/>
    <n v="2090787.68"/>
    <m/>
    <n v="56984.85"/>
    <n v="0"/>
    <n v="0"/>
    <m/>
    <n v="-103613.730622291"/>
    <n v="-25034.79"/>
    <n v="0"/>
    <n v="0"/>
    <n v="639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89.88"/>
    <n v="680"/>
    <n v="-42661.97"/>
    <n v="15176.55"/>
    <n v="-84595.4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Aurora"/>
    <s v="Electric"/>
    <s v="Wholesale Municipalities"/>
    <s v="GFR-Monett"/>
    <n v="19185943"/>
    <n v="487371.15"/>
    <m/>
    <n v="0"/>
    <n v="455858.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6"/>
    <m/>
    <x v="1"/>
  </r>
  <r>
    <x v="3"/>
    <s v="Aurora"/>
    <s v="Electric"/>
    <s v="Wholesale Municipalities"/>
    <s v="GFR-Mt Vernon"/>
    <n v="5049646"/>
    <n v="145295.91"/>
    <m/>
    <n v="0"/>
    <n v="119979.5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7"/>
    <m/>
    <x v="1"/>
  </r>
  <r>
    <x v="3"/>
    <s v="Aurora"/>
    <s v="Lighting"/>
    <s v="Commercial"/>
    <s v="PL-Private Lighting"/>
    <n v="49388.212"/>
    <n v="16218.59"/>
    <m/>
    <n v="0"/>
    <n v="0"/>
    <n v="0"/>
    <m/>
    <n v="0"/>
    <n v="-74.52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.73"/>
    <n v="0"/>
    <n v="-130.46"/>
    <n v="785.7"/>
    <n v="-541.99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3"/>
    <s v="Aurora"/>
    <s v="Lighting"/>
    <s v="Industrial"/>
    <s v="PL-Private Lighting"/>
    <n v="6181.3540000000003"/>
    <n v="1556.78"/>
    <m/>
    <n v="0"/>
    <n v="0"/>
    <n v="0"/>
    <m/>
    <n v="0"/>
    <n v="-9.30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440000000000001"/>
    <n v="0"/>
    <n v="-43.83"/>
    <n v="81.52"/>
    <n v="-67.84999999999999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"/>
  </r>
  <r>
    <x v="3"/>
    <s v="Aurora"/>
    <s v="Lighting"/>
    <s v="Interdepartmental"/>
    <s v="PL-Private Lighting"/>
    <n v="195"/>
    <n v="47.37"/>
    <m/>
    <n v="0"/>
    <n v="0"/>
    <n v="0"/>
    <m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"/>
  </r>
  <r>
    <x v="3"/>
    <s v="Aurora"/>
    <s v="Lighting"/>
    <s v="Municipal Other Lighting"/>
    <s v="PL-Private Lighting"/>
    <n v="174"/>
    <n v="68.19"/>
    <m/>
    <n v="0"/>
    <n v="0"/>
    <n v="0"/>
    <m/>
    <n v="0"/>
    <n v="-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"/>
  </r>
  <r>
    <x v="3"/>
    <s v="Aurora"/>
    <s v="Lighting"/>
    <s v="Municipal Pumping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"/>
  </r>
  <r>
    <x v="3"/>
    <s v="Aurora"/>
    <s v="Lighting"/>
    <s v="Municipal Street Lighting"/>
    <s v="SPL-Municipal St Lighting"/>
    <n v="143300.10800000001"/>
    <n v="13810.49"/>
    <m/>
    <n v="0"/>
    <n v="0"/>
    <n v="0"/>
    <m/>
    <n v="0"/>
    <n v="-214.95"/>
    <n v="0"/>
    <n v="0"/>
    <n v="0"/>
    <n v="0"/>
    <n v="0"/>
    <n v="0"/>
    <n v="0"/>
    <n v="0"/>
    <n v="0"/>
    <n v="0"/>
    <n v="3106.36"/>
    <n v="0"/>
    <n v="0"/>
    <n v="0"/>
    <n v="0"/>
    <n v="0"/>
    <n v="0"/>
    <n v="0"/>
    <n v="0"/>
    <n v="0"/>
    <n v="0"/>
    <n v="0"/>
    <n v="0"/>
    <n v="0"/>
    <n v="0"/>
    <n v="-856.9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"/>
  </r>
  <r>
    <x v="3"/>
    <s v="Aurora"/>
    <s v="Lighting"/>
    <s v="Residential"/>
    <s v="PL-Private Lighting"/>
    <n v="54342.938999999998"/>
    <n v="19487.5"/>
    <m/>
    <n v="0"/>
    <n v="0"/>
    <n v="0"/>
    <m/>
    <n v="0"/>
    <n v="-9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68"/>
    <n v="0"/>
    <n v="-95.78"/>
    <n v="64.28"/>
    <n v="-591.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3"/>
    <s v="Aurora"/>
    <s v="Sprinkler System"/>
    <s v="WA-Commercial"/>
    <s v="WA-Sprinkler System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5"/>
    <n v="0"/>
    <n v="0"/>
    <n v="0"/>
    <n v="0"/>
    <n v="0"/>
    <n v="0"/>
    <m/>
    <x v="0"/>
    <m/>
    <m/>
    <m/>
    <m/>
    <m/>
    <m/>
    <m/>
    <m/>
    <n v="0"/>
    <n v="0"/>
    <n v="0"/>
    <n v="0"/>
    <x v="7"/>
    <x v="43"/>
    <m/>
    <x v="1"/>
  </r>
  <r>
    <x v="3"/>
    <s v="Aurora"/>
    <s v="Water"/>
    <s v="WA-Commercial"/>
    <s v="WA-Water"/>
    <n v="1015825"/>
    <n v="1568891.7"/>
    <m/>
    <n v="0"/>
    <n v="0"/>
    <n v="0"/>
    <m/>
    <n v="0"/>
    <n v="0"/>
    <n v="0"/>
    <n v="0"/>
    <n v="0"/>
    <n v="0"/>
    <n v="0"/>
    <n v="0"/>
    <n v="0"/>
    <n v="0"/>
    <n v="7.44"/>
    <n v="468.63"/>
    <n v="18.579999999999998"/>
    <n v="0"/>
    <n v="0"/>
    <n v="0"/>
    <n v="0"/>
    <n v="0"/>
    <n v="0"/>
    <n v="0"/>
    <n v="0"/>
    <n v="0"/>
    <n v="0"/>
    <n v="253.79"/>
    <n v="0"/>
    <n v="-425.71"/>
    <n v="3308.93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"/>
  </r>
  <r>
    <x v="3"/>
    <s v="Aurora"/>
    <s v="Water"/>
    <s v="WA-Industrial"/>
    <s v="WA-Water"/>
    <n v="2787"/>
    <n v="5964.81"/>
    <m/>
    <n v="0"/>
    <n v="0"/>
    <n v="0"/>
    <m/>
    <n v="0"/>
    <n v="0"/>
    <n v="0"/>
    <n v="0"/>
    <n v="0"/>
    <n v="0"/>
    <n v="0"/>
    <n v="0"/>
    <n v="0"/>
    <n v="0"/>
    <n v="0"/>
    <n v="9.66"/>
    <n v="0"/>
    <n v="0"/>
    <n v="0"/>
    <n v="0"/>
    <n v="0"/>
    <n v="0"/>
    <n v="0"/>
    <n v="0"/>
    <n v="0"/>
    <n v="0"/>
    <n v="0"/>
    <n v="86.6"/>
    <n v="0"/>
    <n v="-292.27"/>
    <n v="271.8"/>
    <n v="0"/>
    <n v="0"/>
    <n v="0"/>
    <n v="0"/>
    <n v="0"/>
    <n v="0"/>
    <m/>
    <x v="0"/>
    <m/>
    <m/>
    <m/>
    <m/>
    <m/>
    <m/>
    <m/>
    <m/>
    <n v="0"/>
    <n v="0"/>
    <n v="0"/>
    <n v="0"/>
    <x v="8"/>
    <x v="28"/>
    <m/>
    <x v="1"/>
  </r>
  <r>
    <x v="3"/>
    <s v="Aurora"/>
    <s v="Water"/>
    <s v="WA-Interdepartmental"/>
    <s v="WA-Water"/>
    <n v="3"/>
    <n v="110.59"/>
    <m/>
    <n v="0"/>
    <n v="0"/>
    <n v="0"/>
    <m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9"/>
    <x v="28"/>
    <m/>
    <x v="1"/>
  </r>
  <r>
    <x v="3"/>
    <s v="Aurora"/>
    <s v="Water"/>
    <s v="WA-Other Public Authority"/>
    <s v="WA-Water"/>
    <n v="15"/>
    <n v="205.9"/>
    <m/>
    <n v="0"/>
    <n v="0"/>
    <n v="0"/>
    <m/>
    <n v="0"/>
    <n v="0"/>
    <n v="0"/>
    <n v="0"/>
    <n v="0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"/>
  </r>
  <r>
    <x v="3"/>
    <s v="Aurora"/>
    <s v="Water"/>
    <s v="WA-Other Public Authority"/>
    <s v="WA-Water"/>
    <n v="643"/>
    <n v="2057.7600000000002"/>
    <m/>
    <n v="0"/>
    <n v="0"/>
    <n v="0"/>
    <m/>
    <n v="0"/>
    <n v="0"/>
    <n v="0"/>
    <n v="0"/>
    <n v="0"/>
    <n v="0"/>
    <n v="0"/>
    <n v="0"/>
    <n v="0"/>
    <n v="0"/>
    <n v="0"/>
    <n v="2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"/>
  </r>
  <r>
    <x v="3"/>
    <s v="Aurora"/>
    <s v="Water"/>
    <s v="WA-Residential"/>
    <s v="WA-Water"/>
    <n v="24014"/>
    <n v="128115.3"/>
    <m/>
    <n v="0"/>
    <n v="0"/>
    <n v="0"/>
    <m/>
    <n v="0"/>
    <n v="0"/>
    <n v="0"/>
    <n v="0"/>
    <n v="0"/>
    <n v="0"/>
    <n v="0"/>
    <n v="0"/>
    <n v="0"/>
    <n v="0"/>
    <n v="0"/>
    <n v="4022.18"/>
    <n v="0"/>
    <n v="0"/>
    <n v="0"/>
    <n v="0"/>
    <n v="0"/>
    <n v="0"/>
    <n v="0"/>
    <n v="0"/>
    <n v="0"/>
    <n v="0"/>
    <n v="0"/>
    <n v="422.76"/>
    <n v="0"/>
    <n v="-2930.65"/>
    <n v="2381.17"/>
    <n v="0"/>
    <n v="0"/>
    <n v="0"/>
    <n v="0"/>
    <n v="0"/>
    <n v="0"/>
    <m/>
    <x v="0"/>
    <m/>
    <m/>
    <m/>
    <m/>
    <m/>
    <m/>
    <m/>
    <m/>
    <n v="0"/>
    <n v="0"/>
    <n v="0"/>
    <n v="0"/>
    <x v="11"/>
    <x v="28"/>
    <m/>
    <x v="1"/>
  </r>
  <r>
    <x v="3"/>
    <s v="Baxter Springs"/>
    <s v="Electric"/>
    <s v="Commercial"/>
    <s v="CB-Commercial"/>
    <n v="34"/>
    <n v="27.17"/>
    <m/>
    <n v="1.35"/>
    <n v="0"/>
    <n v="0"/>
    <m/>
    <n v="0"/>
    <n v="-0.05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3"/>
    <n v="-0.1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Baxter Springs"/>
    <s v="Electric"/>
    <s v="Residential"/>
    <s v="RG-Residential"/>
    <n v="263"/>
    <n v="47.21"/>
    <m/>
    <n v="2.2799999999999998"/>
    <n v="0"/>
    <n v="0"/>
    <m/>
    <n v="0"/>
    <n v="-0.39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399999999999999"/>
    <n v="-1.3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Bolivar"/>
    <s v="Electric"/>
    <s v="Commercial"/>
    <s v="CB-Commercial"/>
    <n v="2621127"/>
    <n v="365657.94"/>
    <m/>
    <n v="7398.72"/>
    <n v="0"/>
    <n v="0"/>
    <m/>
    <n v="-25084.958856806999"/>
    <n v="-3717.33"/>
    <n v="0"/>
    <n v="0"/>
    <n v="1861.06"/>
    <n v="0"/>
    <n v="0"/>
    <n v="0"/>
    <n v="0"/>
    <n v="0"/>
    <n v="0"/>
    <n v="0"/>
    <n v="0"/>
    <n v="0"/>
    <n v="0"/>
    <n v="0"/>
    <n v="0"/>
    <n v="0"/>
    <n v="0"/>
    <n v="0"/>
    <n v="90"/>
    <n v="0"/>
    <n v="30"/>
    <n v="4229.46"/>
    <n v="40"/>
    <n v="-15008.85"/>
    <n v="20181.63"/>
    <n v="-13158.6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Bolivar"/>
    <s v="Electric"/>
    <s v="Commercial"/>
    <s v="GP-General Power"/>
    <n v="3703560"/>
    <n v="362387.63"/>
    <m/>
    <n v="2010.34"/>
    <n v="0"/>
    <n v="0"/>
    <m/>
    <n v="0"/>
    <n v="-5215.92"/>
    <n v="0"/>
    <n v="0"/>
    <n v="2629.5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331.26"/>
    <n v="0"/>
    <n v="-3803.96"/>
    <n v="15275.15"/>
    <n v="-13703.1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"/>
  </r>
  <r>
    <x v="3"/>
    <s v="Bolivar"/>
    <s v="Electric"/>
    <s v="Commercial"/>
    <s v="LP-Large Power"/>
    <n v="1394936"/>
    <n v="118612.56"/>
    <m/>
    <n v="0"/>
    <n v="0"/>
    <n v="0"/>
    <m/>
    <n v="0"/>
    <n v="-2050.56"/>
    <n v="0"/>
    <n v="0"/>
    <n v="990.4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4156.91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"/>
  </r>
  <r>
    <x v="3"/>
    <s v="Bolivar"/>
    <s v="Electric"/>
    <s v="Commercial"/>
    <s v="LS-Special Lighting"/>
    <n v="816"/>
    <n v="326.62"/>
    <m/>
    <n v="1.83"/>
    <n v="0"/>
    <n v="0"/>
    <m/>
    <n v="0"/>
    <n v="-1.18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4"/>
    <n v="-5.5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"/>
  </r>
  <r>
    <x v="3"/>
    <s v="Bolivar"/>
    <s v="Electric"/>
    <s v="Commercial"/>
    <s v="MS-Miscellaneous"/>
    <n v="175"/>
    <n v="37.31"/>
    <m/>
    <n v="1.1000000000000001"/>
    <n v="0"/>
    <n v="0"/>
    <m/>
    <n v="0"/>
    <n v="-0.26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78"/>
    <n v="-0.46"/>
    <n v="0"/>
    <n v="0"/>
    <n v="0"/>
    <n v="0"/>
    <n v="0"/>
    <m/>
    <x v="0"/>
    <m/>
    <m/>
    <m/>
    <m/>
    <m/>
    <m/>
    <m/>
    <m/>
    <n v="0"/>
    <n v="0"/>
    <n v="0"/>
    <n v="0"/>
    <x v="1"/>
    <x v="22"/>
    <m/>
    <x v="1"/>
  </r>
  <r>
    <x v="3"/>
    <s v="Bolivar"/>
    <s v="Electric"/>
    <s v="Commercial"/>
    <s v="SH-Small Heating"/>
    <n v="1312482"/>
    <n v="146485.87"/>
    <m/>
    <n v="2910.47"/>
    <n v="0"/>
    <n v="0"/>
    <m/>
    <n v="-44240.4011461318"/>
    <n v="-1926.33"/>
    <n v="0"/>
    <n v="0"/>
    <n v="931.8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214.18"/>
    <n v="0"/>
    <n v="-4281.8900000000003"/>
    <n v="7799.18"/>
    <n v="-6234.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"/>
  </r>
  <r>
    <x v="3"/>
    <s v="Bolivar"/>
    <s v="Electric"/>
    <s v="Commercial"/>
    <s v="TEB-Total Electric Bldg"/>
    <n v="3592860"/>
    <n v="345448.53"/>
    <m/>
    <n v="1890.34"/>
    <n v="0"/>
    <n v="0"/>
    <m/>
    <n v="0"/>
    <n v="-5199.0200000000004"/>
    <n v="0"/>
    <n v="0"/>
    <n v="250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7.66"/>
    <n v="0"/>
    <n v="-2272.5"/>
    <n v="12146.16"/>
    <n v="-14658.9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"/>
  </r>
  <r>
    <x v="3"/>
    <s v="Bolivar"/>
    <s v="Electric"/>
    <s v="Industrial"/>
    <s v="CB-Commercial"/>
    <n v="32090"/>
    <n v="4028.63"/>
    <m/>
    <n v="140.6"/>
    <n v="0"/>
    <n v="0"/>
    <m/>
    <n v="0"/>
    <n v="-47.74"/>
    <n v="0"/>
    <n v="0"/>
    <n v="2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.57"/>
    <n v="261.33"/>
    <n v="-161.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"/>
  </r>
  <r>
    <x v="3"/>
    <s v="Bolivar"/>
    <s v="Electric"/>
    <s v="Industrial"/>
    <s v="GP-General Power"/>
    <n v="964640"/>
    <n v="93910.86"/>
    <m/>
    <n v="3012.45"/>
    <n v="0"/>
    <n v="0"/>
    <m/>
    <n v="0"/>
    <n v="-1446.96"/>
    <n v="0"/>
    <n v="0"/>
    <n v="684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7.14"/>
    <n v="0"/>
    <n v="-505.84"/>
    <n v="3715.58"/>
    <n v="-3569.1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"/>
  </r>
  <r>
    <x v="3"/>
    <s v="Bolivar"/>
    <s v="Electric"/>
    <s v="Industrial"/>
    <s v="LP-Large Power"/>
    <n v="48000"/>
    <n v="12248.41"/>
    <m/>
    <n v="0"/>
    <n v="0"/>
    <n v="0"/>
    <m/>
    <n v="0"/>
    <n v="-70.56"/>
    <n v="0"/>
    <n v="0"/>
    <n v="34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3.04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"/>
  </r>
  <r>
    <x v="3"/>
    <s v="Bolivar"/>
    <s v="Electric"/>
    <s v="Industrial"/>
    <s v="PFM-Feed Mill/Grain Elev"/>
    <n v="5113"/>
    <n v="981.13"/>
    <m/>
    <n v="29.63"/>
    <n v="0"/>
    <n v="0"/>
    <m/>
    <n v="0"/>
    <n v="-7.67"/>
    <n v="0"/>
    <n v="0"/>
    <n v="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21"/>
    <n v="0"/>
    <n v="-22.61"/>
    <n v="49.98"/>
    <n v="-28.23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"/>
  </r>
  <r>
    <x v="3"/>
    <s v="Bolivar"/>
    <s v="Electric"/>
    <s v="Industrial"/>
    <s v="SH-Small Heating"/>
    <n v="960"/>
    <n v="137.79"/>
    <m/>
    <n v="2.65"/>
    <n v="0"/>
    <n v="0"/>
    <m/>
    <n v="0"/>
    <n v="-1.44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1"/>
    <n v="-4.5599999999999996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"/>
  </r>
  <r>
    <x v="3"/>
    <s v="Bolivar"/>
    <s v="Electric"/>
    <s v="Interdepartmental"/>
    <s v="CB-Commercial"/>
    <n v="9602"/>
    <n v="1255.55"/>
    <m/>
    <n v="0"/>
    <n v="0"/>
    <n v="0"/>
    <m/>
    <n v="0"/>
    <n v="-14.4"/>
    <n v="0"/>
    <n v="0"/>
    <n v="6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19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"/>
  </r>
  <r>
    <x v="3"/>
    <s v="Bolivar"/>
    <s v="Electric"/>
    <s v="Municipal Buildings"/>
    <s v="CB-Commercial"/>
    <n v="79293"/>
    <n v="11645.15"/>
    <m/>
    <n v="0"/>
    <n v="0"/>
    <n v="0"/>
    <m/>
    <n v="-25440.687679083101"/>
    <n v="-112.3"/>
    <n v="0"/>
    <n v="0"/>
    <n v="5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31"/>
    <n v="0"/>
    <n v="-398.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Bolivar"/>
    <s v="Electric"/>
    <s v="Municipal Buildings"/>
    <s v="GP-General Power"/>
    <n v="43633"/>
    <n v="5848.73"/>
    <m/>
    <n v="0"/>
    <n v="0"/>
    <n v="0"/>
    <m/>
    <n v="-641.02564102564099"/>
    <n v="-58.3"/>
    <n v="0"/>
    <n v="0"/>
    <n v="3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4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Bolivar"/>
    <s v="Electric"/>
    <s v="Municipal Buildings"/>
    <s v="SH-Small Heating"/>
    <n v="31952"/>
    <n v="3783.36"/>
    <m/>
    <n v="0"/>
    <n v="0"/>
    <n v="0"/>
    <m/>
    <n v="0"/>
    <n v="-40.729999999999997"/>
    <n v="0"/>
    <n v="0"/>
    <n v="22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1.78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"/>
  </r>
  <r>
    <x v="3"/>
    <s v="Bolivar"/>
    <s v="Electric"/>
    <s v="Municipal Buildings"/>
    <s v="TEB-Total Electric Bldg"/>
    <n v="20640"/>
    <n v="2029.88"/>
    <m/>
    <n v="0"/>
    <n v="0"/>
    <n v="0"/>
    <m/>
    <n v="0"/>
    <n v="-30.96"/>
    <n v="0"/>
    <n v="0"/>
    <n v="14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4.21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"/>
  </r>
  <r>
    <x v="3"/>
    <s v="Bolivar"/>
    <s v="Electric"/>
    <s v="Municipal Other Lighting"/>
    <s v="CB-Commercial"/>
    <n v="15455"/>
    <n v="2892.8"/>
    <m/>
    <n v="0"/>
    <n v="0"/>
    <n v="0"/>
    <m/>
    <n v="0"/>
    <n v="-23.43"/>
    <n v="0"/>
    <n v="0"/>
    <n v="1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.59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"/>
  </r>
  <r>
    <x v="3"/>
    <s v="Bolivar"/>
    <s v="Electric"/>
    <s v="Municipal Other Lighting"/>
    <s v="LS-Special Lighting"/>
    <n v="1171"/>
    <n v="371.59"/>
    <m/>
    <n v="0"/>
    <n v="0"/>
    <n v="0"/>
    <m/>
    <n v="0"/>
    <n v="-1.71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9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"/>
  </r>
  <r>
    <x v="3"/>
    <s v="Bolivar"/>
    <s v="Electric"/>
    <s v="Municipal Pumping"/>
    <s v="CB-Commercial"/>
    <n v="-25462"/>
    <n v="367.17"/>
    <m/>
    <n v="0"/>
    <n v="0"/>
    <n v="0"/>
    <m/>
    <n v="0"/>
    <n v="-910.82"/>
    <n v="0"/>
    <n v="0"/>
    <n v="-18.07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.7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Bolivar"/>
    <s v="Electric"/>
    <s v="Municipal Pumping"/>
    <s v="GP-General Power"/>
    <n v="347925"/>
    <n v="33052.46"/>
    <m/>
    <n v="0"/>
    <n v="0"/>
    <n v="0"/>
    <m/>
    <n v="0"/>
    <n v="-521.88"/>
    <n v="0"/>
    <n v="0"/>
    <n v="247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87.3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Bolivar"/>
    <s v="Electric"/>
    <s v="Municipal Pumping"/>
    <s v="TEB-Total Electric Bldg"/>
    <n v="11544"/>
    <n v="1136.3800000000001"/>
    <m/>
    <n v="0"/>
    <n v="0"/>
    <n v="0"/>
    <m/>
    <n v="0"/>
    <n v="-17.32"/>
    <n v="0"/>
    <n v="0"/>
    <n v="8.199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.1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"/>
  </r>
  <r>
    <x v="3"/>
    <s v="Bolivar"/>
    <s v="Electric"/>
    <s v="Oil Pipeline Pumping"/>
    <s v="GP-General Power"/>
    <n v="114534"/>
    <n v="9827.64"/>
    <m/>
    <n v="0"/>
    <n v="0"/>
    <n v="0"/>
    <m/>
    <n v="0"/>
    <n v="-171.8"/>
    <n v="0"/>
    <n v="0"/>
    <n v="81.31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1.41"/>
    <n v="-423.78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"/>
  </r>
  <r>
    <x v="3"/>
    <s v="Bolivar"/>
    <s v="Electric"/>
    <s v="Oil Pipeline Pumping"/>
    <s v="LP-Large Power"/>
    <n v="4548384"/>
    <n v="321957.98"/>
    <m/>
    <n v="0"/>
    <n v="0"/>
    <n v="0"/>
    <m/>
    <n v="0"/>
    <n v="-6686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596.560000000001"/>
    <n v="-13554.18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"/>
  </r>
  <r>
    <x v="3"/>
    <s v="Bolivar"/>
    <s v="Electric"/>
    <s v="Residential"/>
    <s v="RGL-Residential Pilot"/>
    <n v="212867"/>
    <n v="24451.7"/>
    <m/>
    <n v="576.62"/>
    <n v="0"/>
    <n v="0"/>
    <m/>
    <n v="0"/>
    <n v="-303.69"/>
    <n v="0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97"/>
    <n v="0"/>
    <n v="-319.83"/>
    <n v="580.05999999999995"/>
    <n v="-1098.3399999999999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"/>
  </r>
  <r>
    <x v="3"/>
    <s v="Bolivar"/>
    <s v="Electric"/>
    <s v="Residential"/>
    <s v="RG-Residential"/>
    <n v="20750579.399999999"/>
    <n v="2546079.54"/>
    <m/>
    <n v="50455.51"/>
    <n v="0"/>
    <n v="0"/>
    <m/>
    <n v="-115137.319768937"/>
    <n v="-28976.5"/>
    <n v="0"/>
    <n v="0"/>
    <n v="809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48.9399999999996"/>
    <n v="600"/>
    <n v="-42908.27"/>
    <n v="53441"/>
    <n v="-107053.5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Bolivar"/>
    <s v="Electric"/>
    <s v="Wholesale Municipalities"/>
    <s v="GFR-Lockwood"/>
    <n v="890534"/>
    <n v="23969.65"/>
    <m/>
    <n v="0"/>
    <n v="21159.0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1"/>
  </r>
  <r>
    <x v="3"/>
    <s v="Bolivar"/>
    <s v="Lighting"/>
    <s v="Commercial"/>
    <s v="PL-Private Lighting"/>
    <n v="56898.203000000001"/>
    <n v="17610.490000000002"/>
    <m/>
    <n v="136.5"/>
    <n v="0"/>
    <n v="0"/>
    <m/>
    <n v="0"/>
    <n v="-86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15.74"/>
    <n v="0"/>
    <n v="-184.7"/>
    <n v="727.35"/>
    <n v="-624.39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3"/>
    <s v="Bolivar"/>
    <s v="Lighting"/>
    <s v="Industrial"/>
    <s v="PL-Private Lighting"/>
    <n v="515"/>
    <n v="182.15"/>
    <m/>
    <n v="5.61"/>
    <n v="0"/>
    <n v="0"/>
    <m/>
    <n v="0"/>
    <n v="-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7"/>
    <n v="0"/>
    <n v="0"/>
    <n v="10.99"/>
    <n v="-5.66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"/>
  </r>
  <r>
    <x v="3"/>
    <s v="Bolivar"/>
    <s v="Lighting"/>
    <s v="Municipal Other Lighting"/>
    <s v="PL-Private Lighting"/>
    <n v="249"/>
    <n v="86.66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"/>
  </r>
  <r>
    <x v="3"/>
    <s v="Bolivar"/>
    <s v="Lighting"/>
    <s v="Municipal Street Lighting"/>
    <s v="SPL-Municipal St Lighting"/>
    <n v="256157.24400000001"/>
    <n v="25905.53"/>
    <m/>
    <n v="0"/>
    <n v="0"/>
    <n v="0"/>
    <m/>
    <n v="0"/>
    <n v="-384.25"/>
    <n v="0"/>
    <n v="0"/>
    <n v="0"/>
    <n v="0"/>
    <n v="0"/>
    <n v="0"/>
    <n v="0"/>
    <n v="0"/>
    <n v="0"/>
    <n v="0"/>
    <n v="6535.61"/>
    <n v="0"/>
    <n v="0"/>
    <n v="0"/>
    <n v="0"/>
    <n v="0"/>
    <n v="0"/>
    <n v="0"/>
    <n v="0"/>
    <n v="0"/>
    <n v="0"/>
    <n v="0"/>
    <n v="0"/>
    <n v="0"/>
    <n v="0"/>
    <n v="-1531.8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"/>
  </r>
  <r>
    <x v="3"/>
    <s v="Bolivar"/>
    <s v="Lighting"/>
    <s v="Residential"/>
    <s v="PL-Private Lighting"/>
    <n v="42537.201999999997"/>
    <n v="16045.01"/>
    <m/>
    <n v="54.66"/>
    <n v="0"/>
    <n v="0"/>
    <m/>
    <n v="0"/>
    <n v="-66.70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51"/>
    <n v="0"/>
    <n v="-39.130000000000003"/>
    <n v="255.9"/>
    <n v="-465.9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3"/>
    <s v="Branson"/>
    <s v="Electric"/>
    <s v="Commercial"/>
    <s v="CB-Commercial"/>
    <n v="3196733"/>
    <n v="452405.84"/>
    <m/>
    <n v="7324.55"/>
    <n v="0"/>
    <n v="0"/>
    <m/>
    <n v="-27558.279608404999"/>
    <n v="-5784.67"/>
    <n v="0"/>
    <n v="0"/>
    <n v="2269.86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6504.06"/>
    <n v="20"/>
    <n v="-26624.32"/>
    <n v="28812.3"/>
    <n v="-16048.5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Branson"/>
    <s v="Electric"/>
    <s v="Commercial"/>
    <s v="GP-General Power"/>
    <n v="5890691"/>
    <n v="588057.56999999995"/>
    <m/>
    <n v="8416.91"/>
    <n v="0"/>
    <n v="0"/>
    <m/>
    <n v="0"/>
    <n v="-8205.91"/>
    <n v="0"/>
    <n v="0"/>
    <n v="3857.54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3867.25"/>
    <n v="0"/>
    <n v="-29909.23"/>
    <n v="37413.629999999997"/>
    <n v="-21795.5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"/>
  </r>
  <r>
    <x v="3"/>
    <s v="Branson"/>
    <s v="Electric"/>
    <s v="Commercial"/>
    <s v="LP-Large Power"/>
    <n v="-1012800"/>
    <n v="-40731.35"/>
    <m/>
    <n v="-2827.32"/>
    <n v="0"/>
    <n v="0"/>
    <m/>
    <n v="0"/>
    <n v="-4114.04"/>
    <n v="0"/>
    <n v="0"/>
    <n v="-719.09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3018.14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"/>
  </r>
  <r>
    <x v="3"/>
    <s v="Branson"/>
    <s v="Electric"/>
    <s v="Commercial"/>
    <s v="SH-Small Heating"/>
    <n v="-4532341"/>
    <n v="-380589.97"/>
    <m/>
    <n v="-7857.54"/>
    <n v="0"/>
    <n v="0"/>
    <m/>
    <n v="-174884.97665031999"/>
    <n v="715.74"/>
    <n v="0"/>
    <n v="0"/>
    <n v="-3218.16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526.34"/>
    <n v="20"/>
    <n v="-32411.68"/>
    <n v="-32839.26"/>
    <n v="21528.6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"/>
  </r>
  <r>
    <x v="3"/>
    <s v="Branson"/>
    <s v="Electric"/>
    <s v="Commercial"/>
    <s v="TEB-Total Electric Bldg"/>
    <n v="17279566"/>
    <n v="1710877.35"/>
    <m/>
    <n v="22675.119999999999"/>
    <n v="0"/>
    <n v="0"/>
    <m/>
    <n v="0"/>
    <n v="-23142.9"/>
    <n v="0"/>
    <n v="0"/>
    <n v="11766.76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3997.76"/>
    <n v="20"/>
    <n v="-78848.66"/>
    <n v="95457.1"/>
    <n v="-70500.73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"/>
  </r>
  <r>
    <x v="3"/>
    <s v="Branson"/>
    <s v="Electric"/>
    <s v="Industrial"/>
    <s v="CB-Commercial"/>
    <n v="7282"/>
    <n v="894.05"/>
    <m/>
    <n v="0"/>
    <n v="0"/>
    <n v="0"/>
    <m/>
    <n v="0"/>
    <n v="-10.92"/>
    <n v="0"/>
    <n v="0"/>
    <n v="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97"/>
    <n v="-36.56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"/>
  </r>
  <r>
    <x v="3"/>
    <s v="Branson"/>
    <s v="Electric"/>
    <s v="Industrial"/>
    <s v="SH-Small Heating"/>
    <n v="35258"/>
    <n v="3700.07"/>
    <m/>
    <n v="27.21"/>
    <n v="0"/>
    <n v="0"/>
    <m/>
    <n v="0"/>
    <n v="-52.89"/>
    <n v="0"/>
    <n v="0"/>
    <n v="25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8.91"/>
    <n v="-167.48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"/>
  </r>
  <r>
    <x v="3"/>
    <s v="Branson"/>
    <s v="Electric"/>
    <s v="Industrial"/>
    <s v="TEB-Total Electric Bldg"/>
    <n v="37600"/>
    <n v="3862.94"/>
    <m/>
    <n v="0"/>
    <n v="0"/>
    <n v="0"/>
    <m/>
    <n v="0"/>
    <n v="-56.4"/>
    <n v="0"/>
    <n v="0"/>
    <n v="26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.19"/>
    <n v="-153.41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"/>
  </r>
  <r>
    <x v="3"/>
    <s v="Branson"/>
    <s v="Electric"/>
    <s v="Interdepartmental"/>
    <s v="CB-Commercial"/>
    <n v="-87501"/>
    <n v="-10220.290000000001"/>
    <m/>
    <n v="0"/>
    <n v="0"/>
    <n v="0"/>
    <m/>
    <n v="0"/>
    <n v="-168.66"/>
    <n v="0"/>
    <n v="0"/>
    <n v="-6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6.51"/>
    <n v="439.25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"/>
  </r>
  <r>
    <x v="3"/>
    <s v="Branson"/>
    <s v="Electric"/>
    <s v="Municipal Buildings"/>
    <s v="CB-Commercial"/>
    <n v="-108546"/>
    <n v="-11133.64"/>
    <m/>
    <n v="0"/>
    <n v="0"/>
    <n v="0"/>
    <m/>
    <n v="0"/>
    <n v="-719.65"/>
    <n v="0"/>
    <n v="0"/>
    <n v="-77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32"/>
    <n v="0"/>
    <n v="544.8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Branson"/>
    <s v="Electric"/>
    <s v="Municipal Buildings"/>
    <s v="GP-General Power"/>
    <n v="274240"/>
    <n v="25450.27"/>
    <m/>
    <n v="0"/>
    <n v="0"/>
    <n v="0"/>
    <m/>
    <n v="0"/>
    <n v="-411.36"/>
    <n v="0"/>
    <n v="0"/>
    <n v="19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4.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Branson"/>
    <s v="Electric"/>
    <s v="Municipal Buildings"/>
    <s v="LS-Special Lighting"/>
    <n v="523"/>
    <n v="91.32"/>
    <m/>
    <n v="0"/>
    <n v="0"/>
    <n v="0"/>
    <m/>
    <n v="0"/>
    <n v="-0.78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54"/>
    <n v="0"/>
    <n v="0"/>
    <n v="0"/>
    <n v="0"/>
    <n v="0"/>
    <m/>
    <x v="0"/>
    <m/>
    <m/>
    <m/>
    <m/>
    <m/>
    <m/>
    <m/>
    <m/>
    <n v="0"/>
    <n v="0"/>
    <n v="0"/>
    <n v="0"/>
    <x v="3"/>
    <x v="7"/>
    <m/>
    <x v="1"/>
  </r>
  <r>
    <x v="3"/>
    <s v="Branson"/>
    <s v="Electric"/>
    <s v="Municipal Buildings"/>
    <s v="SH-Small Heating"/>
    <n v="55693"/>
    <n v="5738.95"/>
    <m/>
    <n v="0"/>
    <n v="0"/>
    <n v="0"/>
    <m/>
    <n v="0"/>
    <n v="-73.92"/>
    <n v="0"/>
    <n v="0"/>
    <n v="39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4.55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"/>
  </r>
  <r>
    <x v="3"/>
    <s v="Branson"/>
    <s v="Electric"/>
    <s v="Municipal Buildings"/>
    <s v="TEB-Total Electric Bldg"/>
    <n v="426360"/>
    <n v="47096.639999999999"/>
    <m/>
    <n v="0"/>
    <n v="0"/>
    <n v="0"/>
    <m/>
    <n v="0"/>
    <n v="-639.54"/>
    <n v="0"/>
    <n v="0"/>
    <n v="302.70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39.55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"/>
  </r>
  <r>
    <x v="3"/>
    <s v="Branson"/>
    <s v="Electric"/>
    <s v="Municipal Other Lighting"/>
    <s v="CB-Commercial"/>
    <n v="-69462"/>
    <n v="-6703.69"/>
    <m/>
    <n v="0"/>
    <n v="0"/>
    <n v="0"/>
    <m/>
    <n v="0"/>
    <n v="-14.33"/>
    <n v="0"/>
    <n v="0"/>
    <n v="-49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8.6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"/>
  </r>
  <r>
    <x v="3"/>
    <s v="Branson"/>
    <s v="Electric"/>
    <s v="Municipal Other Lighting"/>
    <s v="GP-General Power"/>
    <n v="31600"/>
    <n v="2976.58"/>
    <m/>
    <n v="0"/>
    <n v="0"/>
    <n v="0"/>
    <m/>
    <n v="0"/>
    <n v="-47.4"/>
    <n v="0"/>
    <n v="0"/>
    <n v="2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6.92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"/>
  </r>
  <r>
    <x v="3"/>
    <s v="Branson"/>
    <s v="Electric"/>
    <s v="Municipal Other Lighting"/>
    <s v="LS-Special Lighting"/>
    <n v="3006"/>
    <n v="530.96"/>
    <m/>
    <n v="0"/>
    <n v="0"/>
    <n v="0"/>
    <m/>
    <n v="0"/>
    <n v="-4.51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3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"/>
  </r>
  <r>
    <x v="3"/>
    <s v="Branson"/>
    <s v="Electric"/>
    <s v="Municipal Other Lighting"/>
    <s v="SH-Small Heating"/>
    <n v="726"/>
    <n v="127.58"/>
    <m/>
    <n v="0"/>
    <n v="0"/>
    <n v="0"/>
    <m/>
    <n v="0"/>
    <n v="-4.72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45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1"/>
  </r>
  <r>
    <x v="3"/>
    <s v="Branson"/>
    <s v="Electric"/>
    <s v="Municipal Pumping"/>
    <s v="CB-Commercial"/>
    <n v="152525"/>
    <n v="21241.07"/>
    <m/>
    <n v="0"/>
    <n v="0"/>
    <n v="0"/>
    <m/>
    <n v="0"/>
    <n v="-228.76"/>
    <n v="0"/>
    <n v="0"/>
    <n v="108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65.7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Branson"/>
    <s v="Electric"/>
    <s v="Municipal Pumping"/>
    <s v="GP-General Power"/>
    <n v="1083485"/>
    <n v="111920.21"/>
    <m/>
    <n v="0"/>
    <n v="0"/>
    <n v="0"/>
    <m/>
    <n v="0"/>
    <n v="-1618.83"/>
    <n v="0"/>
    <n v="0"/>
    <n v="769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8.9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Branson"/>
    <s v="Electric"/>
    <s v="Residential"/>
    <s v="RGL-Residential Pilot"/>
    <n v="161259"/>
    <n v="18635.28"/>
    <m/>
    <n v="261.76"/>
    <n v="0"/>
    <n v="0"/>
    <m/>
    <n v="0"/>
    <n v="-249.53"/>
    <n v="0"/>
    <n v="0"/>
    <n v="62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21"/>
    <n v="0"/>
    <n v="-178.33"/>
    <n v="102.06"/>
    <n v="-832.09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"/>
  </r>
  <r>
    <x v="3"/>
    <s v="Branson"/>
    <s v="Electric"/>
    <s v="Residential"/>
    <s v="RG-Residential"/>
    <n v="23682357.699999999"/>
    <n v="2960903.27"/>
    <m/>
    <n v="41199.11"/>
    <n v="0"/>
    <n v="0"/>
    <m/>
    <n v="-12666.9127911248"/>
    <n v="-36790.639999999999"/>
    <n v="0"/>
    <n v="0"/>
    <n v="9235.96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-15"/>
    <n v="5401.09"/>
    <n v="500"/>
    <n v="-43575.7"/>
    <n v="18387.3"/>
    <n v="-122152.7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Branson"/>
    <s v="Lighting"/>
    <s v="Commercial"/>
    <s v="PL-Private Lighting"/>
    <n v="87142.34"/>
    <n v="30696.720000000001"/>
    <m/>
    <n v="0"/>
    <n v="0"/>
    <n v="0"/>
    <m/>
    <n v="0"/>
    <n v="-131.08000000000001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378.94"/>
    <n v="0"/>
    <n v="-430.86"/>
    <n v="1572.3"/>
    <n v="-956.64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3"/>
    <s v="Branson"/>
    <s v="Lighting"/>
    <s v="Industrial"/>
    <s v="PL-Private Lighting"/>
    <n v="164"/>
    <n v="60.73"/>
    <m/>
    <n v="0"/>
    <n v="0"/>
    <n v="0"/>
    <m/>
    <n v="0"/>
    <n v="-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"/>
  </r>
  <r>
    <x v="3"/>
    <s v="Branson"/>
    <s v="Lighting"/>
    <s v="Municipal Other Lighting"/>
    <s v="PL-Private Lighting"/>
    <n v="386"/>
    <n v="144.06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"/>
  </r>
  <r>
    <x v="3"/>
    <s v="Branson"/>
    <s v="Lighting"/>
    <s v="Municipal Street Lighting"/>
    <s v="SPL-Municipal St Lighting"/>
    <n v="265006.35200000001"/>
    <n v="25633.39"/>
    <m/>
    <n v="0"/>
    <n v="0"/>
    <n v="0"/>
    <m/>
    <n v="0"/>
    <n v="-397.51"/>
    <n v="0"/>
    <n v="0"/>
    <n v="0"/>
    <n v="0"/>
    <n v="0"/>
    <n v="0"/>
    <n v="0"/>
    <n v="0"/>
    <n v="0"/>
    <n v="0"/>
    <n v="19798.43"/>
    <n v="0"/>
    <n v="0"/>
    <n v="0"/>
    <n v="0"/>
    <n v="0"/>
    <n v="0"/>
    <n v="0"/>
    <n v="0"/>
    <n v="0"/>
    <n v="0"/>
    <n v="0"/>
    <n v="0"/>
    <n v="0"/>
    <n v="0"/>
    <n v="-1584.75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"/>
  </r>
  <r>
    <x v="3"/>
    <s v="Branson"/>
    <s v="Lighting"/>
    <s v="Residential"/>
    <s v="PL-Private Lighting"/>
    <n v="24611.169000000002"/>
    <n v="9786.5499999999993"/>
    <m/>
    <n v="0"/>
    <n v="0"/>
    <n v="0"/>
    <m/>
    <n v="0"/>
    <n v="-38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44"/>
    <n v="0"/>
    <n v="-34.19"/>
    <n v="49.83"/>
    <n v="-269.9100000000000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3"/>
    <s v="Buffalo"/>
    <s v="Electric"/>
    <s v="Commercial"/>
    <s v="CB-Commercial"/>
    <n v="1306"/>
    <n v="262.74"/>
    <m/>
    <n v="9.75"/>
    <n v="0"/>
    <n v="0"/>
    <m/>
    <n v="0"/>
    <n v="-1.96"/>
    <n v="0"/>
    <n v="0"/>
    <n v="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.869999999999997"/>
    <n v="21.35"/>
    <n v="-6.5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Buffalo"/>
    <s v="Electric"/>
    <s v="Residential"/>
    <s v="RG-Residential"/>
    <n v="28590"/>
    <n v="3450.04"/>
    <m/>
    <n v="43.2"/>
    <n v="0"/>
    <n v="0"/>
    <m/>
    <n v="0"/>
    <n v="-37.67"/>
    <n v="0"/>
    <n v="0"/>
    <n v="11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23"/>
    <n v="0"/>
    <n v="-23.77"/>
    <n v="67.150000000000006"/>
    <n v="-147.520000000000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Buffalo"/>
    <s v="Lighting"/>
    <s v="Residential"/>
    <s v="PL-Private Lighting"/>
    <n v="31"/>
    <n v="15.08"/>
    <m/>
    <n v="0.28999999999999998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.45"/>
    <n v="-0.3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s v="Gravette"/>
    <s v="Electric"/>
    <s v="Commercial"/>
    <s v="CB-Commercial"/>
    <n v="15729"/>
    <n v="2073.34"/>
    <m/>
    <n v="89.67"/>
    <n v="0"/>
    <n v="0"/>
    <m/>
    <n v="0"/>
    <n v="-23.59"/>
    <n v="0"/>
    <n v="0"/>
    <n v="11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08"/>
    <n v="0"/>
    <n v="0"/>
    <n v="151.15"/>
    <n v="-78.9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Gravette"/>
    <s v="Electric"/>
    <s v="Industrial"/>
    <s v="GP-General Power"/>
    <n v="133298"/>
    <n v="10869.52"/>
    <m/>
    <n v="0"/>
    <n v="0"/>
    <n v="0"/>
    <m/>
    <n v="0"/>
    <n v="-199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9.77"/>
    <n v="-493.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"/>
  </r>
  <r>
    <x v="3"/>
    <s v="Gravette"/>
    <s v="Electric"/>
    <s v="Residential"/>
    <s v="RG-Residential"/>
    <n v="25619"/>
    <n v="3261.53"/>
    <m/>
    <n v="125.05"/>
    <n v="0"/>
    <n v="0"/>
    <m/>
    <n v="0"/>
    <n v="-41.75"/>
    <n v="0"/>
    <n v="0"/>
    <n v="1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75"/>
    <n v="0"/>
    <n v="-172.07"/>
    <n v="64.64"/>
    <n v="-132.2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Gravette"/>
    <s v="Lighting"/>
    <s v="Commercial"/>
    <s v="PL-Private Lighting"/>
    <n v="341"/>
    <n v="143.28"/>
    <m/>
    <n v="0"/>
    <n v="0"/>
    <n v="0"/>
    <m/>
    <n v="0"/>
    <n v="-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22"/>
    <n v="0"/>
    <n v="0"/>
    <n v="1.28"/>
    <n v="-3.7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3"/>
    <s v="Gravette"/>
    <s v="Lighting"/>
    <s v="Residential"/>
    <s v="PL-Private Lighting"/>
    <n v="62"/>
    <n v="29.16"/>
    <m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.42"/>
    <n v="-0.6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s v="Greenfield"/>
    <s v="Electric"/>
    <s v="Oil Pipeline Pumping"/>
    <s v="GP-General Power"/>
    <n v="65896"/>
    <n v="11904.78"/>
    <m/>
    <n v="0"/>
    <n v="0"/>
    <n v="0"/>
    <m/>
    <n v="0"/>
    <n v="-98.84"/>
    <n v="0"/>
    <n v="0"/>
    <n v="46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7.29999999999995"/>
    <n v="0"/>
    <n v="0"/>
    <n v="737.16"/>
    <n v="-243.82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"/>
  </r>
  <r>
    <x v="3"/>
    <s v="Joplin"/>
    <s v="Electric"/>
    <s v="Commercial"/>
    <s v="CB-Commercial"/>
    <n v="7082067"/>
    <n v="944341.25"/>
    <m/>
    <n v="41802.47"/>
    <n v="0"/>
    <n v="0"/>
    <m/>
    <n v="-65310.993865256001"/>
    <n v="-10319.36"/>
    <n v="0"/>
    <n v="0"/>
    <n v="4976.67"/>
    <n v="0"/>
    <n v="0"/>
    <n v="0"/>
    <n v="0"/>
    <n v="0"/>
    <n v="0"/>
    <n v="0"/>
    <n v="55.9"/>
    <n v="0"/>
    <n v="0"/>
    <n v="0"/>
    <n v="0"/>
    <n v="0"/>
    <n v="0"/>
    <n v="0"/>
    <n v="0"/>
    <n v="0"/>
    <n v="15"/>
    <n v="8311.7099999999991"/>
    <n v="100"/>
    <n v="-40130.25"/>
    <n v="60571.839999999997"/>
    <n v="-35552.8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Joplin"/>
    <s v="Electric"/>
    <s v="Commercial"/>
    <s v="GP-General Power"/>
    <n v="16536409"/>
    <n v="1569424.2"/>
    <m/>
    <n v="31345.919999999998"/>
    <n v="0"/>
    <n v="0"/>
    <m/>
    <n v="-590433.52435530105"/>
    <n v="-25218.54"/>
    <n v="0"/>
    <n v="0"/>
    <n v="10467.65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8722.25"/>
    <n v="20"/>
    <n v="-41287.94"/>
    <n v="80763.149999999994"/>
    <n v="-61184.7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"/>
  </r>
  <r>
    <x v="3"/>
    <s v="Joplin"/>
    <s v="Electric"/>
    <s v="Commercial"/>
    <s v="LP-Large Power"/>
    <n v="5265600"/>
    <n v="385893.86"/>
    <m/>
    <n v="240"/>
    <n v="0"/>
    <n v="0"/>
    <m/>
    <n v="0"/>
    <n v="-7740.43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15691.49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"/>
  </r>
  <r>
    <x v="3"/>
    <s v="Joplin"/>
    <s v="Electric"/>
    <s v="Commercial"/>
    <s v="LS-Special Lighting"/>
    <n v="3258"/>
    <n v="567.72"/>
    <m/>
    <n v="26.79"/>
    <n v="0"/>
    <n v="0"/>
    <m/>
    <n v="0"/>
    <n v="-4.8899999999999997"/>
    <n v="0"/>
    <n v="0"/>
    <n v="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.37"/>
    <n v="7.93"/>
    <n v="-22.0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"/>
  </r>
  <r>
    <x v="3"/>
    <s v="Joplin"/>
    <s v="Electric"/>
    <s v="Commercial"/>
    <s v="SH-Small Heating"/>
    <n v="1417750"/>
    <n v="154502.72"/>
    <m/>
    <n v="6943.12"/>
    <n v="0"/>
    <n v="0"/>
    <m/>
    <n v="-23384.389464403801"/>
    <n v="-2096.59"/>
    <n v="0"/>
    <n v="0"/>
    <n v="922.53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857.99"/>
    <n v="0"/>
    <n v="-5744.68"/>
    <n v="8554.09"/>
    <n v="-6734.42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"/>
  </r>
  <r>
    <x v="3"/>
    <s v="Joplin"/>
    <s v="Electric"/>
    <s v="Commercial"/>
    <s v="TEB-Total Electric Bldg"/>
    <n v="3418799"/>
    <n v="323589.19"/>
    <m/>
    <n v="6334.38"/>
    <n v="0"/>
    <n v="0"/>
    <m/>
    <n v="0"/>
    <n v="-5307.42"/>
    <n v="0"/>
    <n v="0"/>
    <n v="212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27.21"/>
    <n v="0"/>
    <n v="-5809.72"/>
    <n v="15916.92"/>
    <n v="-13948.6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"/>
  </r>
  <r>
    <x v="3"/>
    <s v="Joplin"/>
    <s v="Electric"/>
    <s v="Industrial"/>
    <s v="CB-Commercial"/>
    <n v="29012"/>
    <n v="3957.61"/>
    <m/>
    <n v="215.78"/>
    <n v="0"/>
    <n v="0"/>
    <m/>
    <n v="0"/>
    <n v="-43.52"/>
    <n v="0"/>
    <n v="0"/>
    <n v="17.82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2.18"/>
    <n v="0"/>
    <n v="-137.80000000000001"/>
    <n v="194.12"/>
    <n v="-145.6399999999999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"/>
  </r>
  <r>
    <x v="3"/>
    <s v="Joplin"/>
    <s v="Electric"/>
    <s v="Industrial"/>
    <s v="GP-General Power"/>
    <n v="7871246"/>
    <n v="651829"/>
    <m/>
    <n v="3057.56"/>
    <n v="0"/>
    <n v="0"/>
    <m/>
    <n v="0"/>
    <n v="-7897.92"/>
    <n v="0"/>
    <n v="0"/>
    <n v="3149.22"/>
    <n v="0"/>
    <n v="0"/>
    <n v="0"/>
    <n v="0"/>
    <n v="0"/>
    <n v="0"/>
    <n v="0"/>
    <n v="2761.25"/>
    <n v="0"/>
    <n v="0"/>
    <n v="0"/>
    <n v="0"/>
    <n v="0"/>
    <n v="0"/>
    <n v="0"/>
    <n v="0"/>
    <n v="0"/>
    <n v="0"/>
    <n v="19295.66"/>
    <n v="0"/>
    <n v="-6119.58"/>
    <n v="24125.81"/>
    <n v="-29123.63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"/>
  </r>
  <r>
    <x v="3"/>
    <s v="Joplin"/>
    <s v="Electric"/>
    <s v="Industrial"/>
    <s v="LP-Large Power"/>
    <n v="20652531"/>
    <n v="1560606.38"/>
    <m/>
    <n v="960"/>
    <n v="0"/>
    <n v="0"/>
    <m/>
    <n v="0"/>
    <n v="-29926.85"/>
    <n v="0"/>
    <n v="0"/>
    <n v="2982.78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4215.62"/>
    <n v="0"/>
    <n v="0"/>
    <n v="57634.69"/>
    <n v="-61544.56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"/>
  </r>
  <r>
    <x v="3"/>
    <s v="Joplin"/>
    <s v="Electric"/>
    <s v="Industrial"/>
    <s v="SH-Small Heating"/>
    <n v="6215"/>
    <n v="643.11"/>
    <m/>
    <n v="38.85"/>
    <n v="0"/>
    <n v="0"/>
    <m/>
    <n v="0"/>
    <n v="-9.32"/>
    <n v="0"/>
    <n v="0"/>
    <n v="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46"/>
    <n v="-29.52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"/>
  </r>
  <r>
    <x v="3"/>
    <s v="Joplin"/>
    <s v="Electric"/>
    <s v="Industrial"/>
    <s v="TEB-Total Electric Bldg"/>
    <n v="465320"/>
    <n v="42916.95"/>
    <m/>
    <n v="981.56"/>
    <n v="0"/>
    <n v="0"/>
    <m/>
    <n v="0"/>
    <n v="-697.98"/>
    <n v="0"/>
    <n v="0"/>
    <n v="330.37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818.7"/>
    <n v="-1898.5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"/>
  </r>
  <r>
    <x v="3"/>
    <s v="Joplin"/>
    <s v="Electric"/>
    <s v="Interdepartmental"/>
    <s v="CB-Commercial"/>
    <n v="75404"/>
    <n v="9118.35"/>
    <m/>
    <n v="0"/>
    <n v="0"/>
    <n v="0"/>
    <m/>
    <n v="0"/>
    <n v="-113.11"/>
    <n v="0"/>
    <n v="0"/>
    <n v="53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8.53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"/>
  </r>
  <r>
    <x v="3"/>
    <s v="Joplin"/>
    <s v="Electric"/>
    <s v="Municipal Buildings"/>
    <s v="CB-Commercial"/>
    <n v="131629.5"/>
    <n v="17597.919999999998"/>
    <m/>
    <n v="0"/>
    <n v="0"/>
    <n v="0"/>
    <m/>
    <n v="0"/>
    <n v="-195.6"/>
    <n v="0"/>
    <n v="0"/>
    <n v="9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60.7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Joplin"/>
    <s v="Electric"/>
    <s v="Municipal Buildings"/>
    <s v="GP-General Power"/>
    <n v="537340"/>
    <n v="50585.09"/>
    <m/>
    <n v="0"/>
    <n v="0"/>
    <n v="0"/>
    <m/>
    <n v="0"/>
    <n v="-805.04"/>
    <n v="0"/>
    <n v="0"/>
    <n v="38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88.1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Joplin"/>
    <s v="Electric"/>
    <s v="Municipal Buildings"/>
    <s v="SH-Small Heating"/>
    <n v="13437"/>
    <n v="1438.6"/>
    <m/>
    <n v="0"/>
    <n v="0"/>
    <n v="0"/>
    <m/>
    <n v="0"/>
    <n v="-20.16"/>
    <n v="0"/>
    <n v="0"/>
    <n v="9.53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3.83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"/>
  </r>
  <r>
    <x v="3"/>
    <s v="Joplin"/>
    <s v="Electric"/>
    <s v="Municipal Buildings"/>
    <s v="TEB-Total Electric Bldg"/>
    <n v="41560"/>
    <n v="4223.1099999999997"/>
    <m/>
    <n v="0"/>
    <n v="0"/>
    <n v="0"/>
    <m/>
    <n v="0"/>
    <n v="-77.02"/>
    <n v="0"/>
    <n v="0"/>
    <n v="2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7.82000000000005"/>
    <n v="0"/>
    <n v="-169.57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"/>
  </r>
  <r>
    <x v="3"/>
    <s v="Joplin"/>
    <s v="Electric"/>
    <s v="Municipal Other Lighting"/>
    <s v="CB-Commercial"/>
    <n v="48130"/>
    <n v="7653.77"/>
    <m/>
    <n v="0"/>
    <n v="0"/>
    <n v="0"/>
    <m/>
    <n v="0"/>
    <n v="-64.45"/>
    <n v="0"/>
    <n v="0"/>
    <n v="34.2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1.6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"/>
  </r>
  <r>
    <x v="3"/>
    <s v="Joplin"/>
    <s v="Electric"/>
    <s v="Municipal Other Lighting"/>
    <s v="GP-General Power"/>
    <n v="14880"/>
    <n v="2289.0100000000002"/>
    <m/>
    <n v="0"/>
    <n v="0"/>
    <n v="0"/>
    <m/>
    <n v="0"/>
    <n v="-22.32"/>
    <n v="0"/>
    <n v="0"/>
    <n v="10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.06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"/>
  </r>
  <r>
    <x v="3"/>
    <s v="Joplin"/>
    <s v="Electric"/>
    <s v="Municipal Other Lighting"/>
    <s v="LS-Special Lighting"/>
    <n v="390"/>
    <n v="326.62"/>
    <m/>
    <n v="0"/>
    <n v="0"/>
    <n v="0"/>
    <m/>
    <n v="0"/>
    <n v="-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6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"/>
  </r>
  <r>
    <x v="3"/>
    <s v="Joplin"/>
    <s v="Electric"/>
    <s v="Municipal Other Lighting"/>
    <s v="MS-Miscellaneous"/>
    <n v="11295"/>
    <n v="1168.21"/>
    <m/>
    <n v="0"/>
    <n v="0"/>
    <n v="0"/>
    <m/>
    <n v="0"/>
    <n v="-16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"/>
  </r>
  <r>
    <x v="3"/>
    <s v="Joplin"/>
    <s v="Electric"/>
    <s v="Municipal Pumping"/>
    <s v="CB-Commercial"/>
    <n v="25722"/>
    <n v="3886.32"/>
    <m/>
    <n v="0"/>
    <n v="0"/>
    <n v="0"/>
    <m/>
    <n v="0"/>
    <n v="-40.869999999999997"/>
    <n v="0"/>
    <n v="0"/>
    <n v="18.26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9.1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Joplin"/>
    <s v="Electric"/>
    <s v="Municipal Pumping"/>
    <s v="GP-General Power"/>
    <n v="1172134"/>
    <n v="98740.64"/>
    <m/>
    <n v="0"/>
    <n v="0"/>
    <n v="0"/>
    <m/>
    <n v="0"/>
    <n v="-1657.66"/>
    <n v="0"/>
    <n v="0"/>
    <n v="832.21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4336.899999999999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Joplin"/>
    <s v="Electric"/>
    <s v="Oil Pipeline Pumping"/>
    <s v="LP-Large Power"/>
    <n v="466093"/>
    <n v="49763.56"/>
    <m/>
    <n v="0"/>
    <n v="0"/>
    <n v="0"/>
    <m/>
    <n v="0"/>
    <n v="-685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51.38"/>
    <n v="-1388.96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"/>
  </r>
  <r>
    <x v="3"/>
    <s v="Joplin"/>
    <s v="Electric"/>
    <s v="Residential"/>
    <s v="RGL-Residential Pilot"/>
    <n v="262022"/>
    <n v="29293.72"/>
    <m/>
    <n v="973.73"/>
    <n v="0"/>
    <n v="0"/>
    <m/>
    <n v="0"/>
    <n v="-381.22"/>
    <n v="0"/>
    <n v="0"/>
    <n v="102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01"/>
    <n v="0"/>
    <n v="-275.58"/>
    <n v="21.22"/>
    <n v="-1352.05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"/>
  </r>
  <r>
    <x v="3"/>
    <s v="Joplin"/>
    <s v="Electric"/>
    <s v="Residential"/>
    <s v="RG-Residential"/>
    <n v="42314705.5"/>
    <n v="5220215.08"/>
    <m/>
    <n v="188550.73"/>
    <n v="0"/>
    <n v="0"/>
    <m/>
    <n v="-167512.262399208"/>
    <n v="-64542.8"/>
    <n v="0"/>
    <n v="0"/>
    <n v="165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51.34"/>
    <n v="1060"/>
    <n v="-87416.1"/>
    <n v="11898.17"/>
    <n v="-218319.359999999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Joplin"/>
    <s v="Lighting"/>
    <s v="Commercial"/>
    <s v="PL-Private Lighting"/>
    <n v="208302.78700000001"/>
    <n v="57017.07"/>
    <m/>
    <n v="2255.3200000000002"/>
    <n v="0"/>
    <n v="0"/>
    <m/>
    <n v="0"/>
    <n v="-313.16000000000003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558.99"/>
    <n v="0"/>
    <n v="-716.89"/>
    <n v="3338.87"/>
    <n v="-2286.23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3"/>
    <s v="Joplin"/>
    <s v="Lighting"/>
    <s v="Industrial"/>
    <s v="PL-Private Lighting"/>
    <n v="13653"/>
    <n v="3579.53"/>
    <m/>
    <n v="191.26"/>
    <n v="0"/>
    <n v="0"/>
    <m/>
    <n v="0"/>
    <n v="-2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1"/>
    <n v="0"/>
    <n v="-4.6500000000000004"/>
    <n v="175.72"/>
    <n v="-149.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"/>
  </r>
  <r>
    <x v="3"/>
    <s v="Joplin"/>
    <s v="Lighting"/>
    <s v="Municipal Buildings"/>
    <s v="PL-Private Lighting"/>
    <n v="540"/>
    <n v="185.16"/>
    <m/>
    <n v="0"/>
    <n v="0"/>
    <n v="0"/>
    <m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"/>
  </r>
  <r>
    <x v="3"/>
    <s v="Joplin"/>
    <s v="Lighting"/>
    <s v="Municipal Other Lighting"/>
    <s v="PL-Private Lighting"/>
    <n v="4396"/>
    <n v="1009.78"/>
    <m/>
    <n v="0"/>
    <n v="0"/>
    <n v="0"/>
    <m/>
    <n v="0"/>
    <n v="-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"/>
  </r>
  <r>
    <x v="3"/>
    <s v="Joplin"/>
    <s v="Lighting"/>
    <s v="Municipal Street Lighting"/>
    <s v="SPL-Municipal St Lighting"/>
    <n v="473058.38400000002"/>
    <n v="51529.29"/>
    <m/>
    <n v="0"/>
    <n v="0"/>
    <n v="0"/>
    <m/>
    <n v="0"/>
    <n v="-709.59"/>
    <n v="0"/>
    <n v="0"/>
    <n v="0"/>
    <n v="0"/>
    <n v="0"/>
    <n v="0"/>
    <n v="0"/>
    <n v="0"/>
    <n v="0"/>
    <n v="0"/>
    <n v="27155.02"/>
    <n v="0"/>
    <n v="0"/>
    <n v="0"/>
    <n v="0"/>
    <n v="0"/>
    <n v="0"/>
    <n v="0"/>
    <n v="0"/>
    <n v="0"/>
    <n v="0"/>
    <n v="0"/>
    <n v="0"/>
    <n v="0"/>
    <n v="0"/>
    <n v="-2828.88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"/>
  </r>
  <r>
    <x v="3"/>
    <s v="Joplin"/>
    <s v="Lighting"/>
    <s v="Residential"/>
    <s v="PL-Private Lighting"/>
    <n v="57591.17"/>
    <n v="20997.24"/>
    <m/>
    <n v="475.81"/>
    <n v="0"/>
    <n v="0"/>
    <m/>
    <n v="0"/>
    <n v="-89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29"/>
    <n v="0"/>
    <n v="-33.799999999999997"/>
    <n v="82.43"/>
    <n v="-631.3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3"/>
    <s v="Neosho"/>
    <s v="Electric"/>
    <s v="Commercial"/>
    <s v="CB-Commercial"/>
    <n v="3057309"/>
    <n v="425958.92"/>
    <m/>
    <n v="10225.23"/>
    <n v="0"/>
    <n v="0"/>
    <m/>
    <n v="-2661.31805157593"/>
    <n v="-4798.1499999999996"/>
    <n v="0"/>
    <n v="0"/>
    <n v="2161.9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4548.1400000000003"/>
    <n v="20"/>
    <n v="-18824.63"/>
    <n v="20933.52"/>
    <n v="-15348.1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Neosho"/>
    <s v="Electric"/>
    <s v="Commercial"/>
    <s v="GP-General Power"/>
    <n v="6534190"/>
    <n v="647917.18000000005"/>
    <m/>
    <n v="96.48"/>
    <n v="0"/>
    <n v="0"/>
    <m/>
    <n v="0"/>
    <n v="-9757.5"/>
    <n v="0"/>
    <n v="0"/>
    <n v="4335.91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5014.2700000000004"/>
    <n v="0"/>
    <n v="-11584.01"/>
    <n v="27384.33"/>
    <n v="-24176.4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"/>
  </r>
  <r>
    <x v="3"/>
    <s v="Neosho"/>
    <s v="Electric"/>
    <s v="Commercial"/>
    <s v="LS-Special Lighting"/>
    <n v="238"/>
    <n v="46.66"/>
    <m/>
    <n v="0"/>
    <n v="0"/>
    <n v="0"/>
    <m/>
    <n v="0"/>
    <n v="-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6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"/>
  </r>
  <r>
    <x v="3"/>
    <s v="Neosho"/>
    <s v="Electric"/>
    <s v="Commercial"/>
    <s v="SH-Small Heating"/>
    <n v="493092"/>
    <n v="54811.96"/>
    <m/>
    <n v="1263.2"/>
    <n v="0"/>
    <n v="0"/>
    <m/>
    <n v="0"/>
    <n v="-782.13"/>
    <n v="0"/>
    <n v="0"/>
    <n v="349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2.85"/>
    <n v="0"/>
    <n v="-1535.18"/>
    <n v="2864.13"/>
    <n v="-2342.1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"/>
  </r>
  <r>
    <x v="3"/>
    <s v="Neosho"/>
    <s v="Electric"/>
    <s v="Commercial"/>
    <s v="TEB-Total Electric Bldg"/>
    <n v="1155224"/>
    <n v="117716.3"/>
    <m/>
    <n v="0"/>
    <n v="0"/>
    <n v="0"/>
    <m/>
    <n v="-264309.45558739302"/>
    <n v="-2184.9"/>
    <n v="0"/>
    <n v="0"/>
    <n v="820.22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507.67"/>
    <n v="0"/>
    <n v="-2288.0700000000002"/>
    <n v="2992.17"/>
    <n v="-4713.3599999999997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"/>
  </r>
  <r>
    <x v="3"/>
    <s v="Neosho"/>
    <s v="Electric"/>
    <s v="Company Use"/>
    <s v="CB-Commerc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Neosho"/>
    <s v="Electric"/>
    <s v="Industrial"/>
    <s v="CB-Commercial"/>
    <n v="60044021"/>
    <n v="7108442.5899999999"/>
    <m/>
    <n v="270385.57"/>
    <n v="0"/>
    <n v="0"/>
    <m/>
    <n v="0"/>
    <n v="-90066.04"/>
    <n v="0"/>
    <n v="0"/>
    <n v="42626.34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44.13"/>
    <n v="0"/>
    <n v="-323.81"/>
    <n v="530584.43999999994"/>
    <n v="-301420.9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"/>
  </r>
  <r>
    <x v="3"/>
    <s v="Neosho"/>
    <s v="Electric"/>
    <s v="Industrial"/>
    <s v="GP-General Power"/>
    <n v="947811"/>
    <n v="98285.88"/>
    <m/>
    <n v="0"/>
    <n v="0"/>
    <n v="0"/>
    <m/>
    <n v="0"/>
    <n v="-1421.71"/>
    <n v="0"/>
    <n v="0"/>
    <n v="469.16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598.98"/>
    <n v="20"/>
    <n v="-3028.95"/>
    <n v="4569.32"/>
    <n v="-3506.8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"/>
  </r>
  <r>
    <x v="3"/>
    <s v="Neosho"/>
    <s v="Electric"/>
    <s v="Industrial"/>
    <s v="LP-Large Power"/>
    <n v="8441954"/>
    <n v="613453.41"/>
    <m/>
    <n v="0"/>
    <n v="0"/>
    <n v="0"/>
    <m/>
    <n v="0"/>
    <n v="-12409.68"/>
    <n v="0"/>
    <n v="0"/>
    <n v="377.83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0845.99"/>
    <n v="-25157.02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"/>
  </r>
  <r>
    <x v="3"/>
    <s v="Neosho"/>
    <s v="Electric"/>
    <s v="Industrial"/>
    <s v="TEB-Total Electric Bldg"/>
    <n v="14640"/>
    <n v="1664.02"/>
    <m/>
    <n v="0"/>
    <n v="0"/>
    <n v="0"/>
    <m/>
    <n v="0"/>
    <n v="-21.96"/>
    <n v="0"/>
    <n v="0"/>
    <n v="1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.22"/>
    <n v="-59.73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"/>
  </r>
  <r>
    <x v="3"/>
    <s v="Neosho"/>
    <s v="Electric"/>
    <s v="Interdepartmental"/>
    <s v="CB-Commercial"/>
    <n v="3207"/>
    <n v="506.97"/>
    <m/>
    <n v="0"/>
    <n v="0"/>
    <n v="0"/>
    <m/>
    <n v="0"/>
    <n v="-4.8099999999999996"/>
    <n v="0"/>
    <n v="0"/>
    <n v="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09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"/>
  </r>
  <r>
    <x v="3"/>
    <s v="Neosho"/>
    <s v="Electric"/>
    <s v="Municipal Buildings"/>
    <s v="CB-Commercial"/>
    <n v="279878"/>
    <n v="36103.99"/>
    <m/>
    <n v="0"/>
    <n v="0"/>
    <n v="0"/>
    <m/>
    <n v="0"/>
    <n v="-423.29"/>
    <n v="0"/>
    <n v="0"/>
    <n v="198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04.9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Neosho"/>
    <s v="Electric"/>
    <s v="Municipal Buildings"/>
    <s v="GP-General Power"/>
    <n v="31640"/>
    <n v="3767.39"/>
    <m/>
    <n v="0"/>
    <n v="0"/>
    <n v="0"/>
    <m/>
    <n v="0"/>
    <n v="-47.46"/>
    <n v="0"/>
    <n v="0"/>
    <n v="22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7.0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Neosho"/>
    <s v="Electric"/>
    <s v="Municipal Buildings"/>
    <s v="SH-Small Heating"/>
    <n v="8816"/>
    <n v="980.84"/>
    <m/>
    <n v="0"/>
    <n v="0"/>
    <n v="0"/>
    <m/>
    <n v="0"/>
    <n v="-13.23"/>
    <n v="0"/>
    <n v="0"/>
    <n v="6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88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"/>
  </r>
  <r>
    <x v="3"/>
    <s v="Neosho"/>
    <s v="Electric"/>
    <s v="Municipal Buildings"/>
    <s v="TEB-Total Electric Bldg"/>
    <n v="27840"/>
    <n v="2862.65"/>
    <m/>
    <n v="0"/>
    <n v="0"/>
    <n v="0"/>
    <m/>
    <n v="0"/>
    <n v="-22.39"/>
    <n v="0"/>
    <n v="0"/>
    <n v="19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3.59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"/>
  </r>
  <r>
    <x v="3"/>
    <s v="Neosho"/>
    <s v="Electric"/>
    <s v="Municipal Other Lighting"/>
    <s v="CB-Commercial"/>
    <n v="13487"/>
    <n v="2869.08"/>
    <m/>
    <n v="0"/>
    <n v="0"/>
    <n v="0"/>
    <m/>
    <n v="0"/>
    <n v="-20.05"/>
    <n v="0"/>
    <n v="0"/>
    <n v="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.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"/>
  </r>
  <r>
    <x v="3"/>
    <s v="Neosho"/>
    <s v="Electric"/>
    <s v="Municipal Other Lighting"/>
    <s v="LS-Special Lighting"/>
    <n v="2884"/>
    <n v="494.7"/>
    <m/>
    <n v="0"/>
    <n v="0"/>
    <n v="0"/>
    <m/>
    <n v="0"/>
    <n v="-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5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"/>
  </r>
  <r>
    <x v="3"/>
    <s v="Neosho"/>
    <s v="Electric"/>
    <s v="Municipal Pumping"/>
    <s v="CB-Commercial"/>
    <n v="160540"/>
    <n v="21105.82"/>
    <m/>
    <n v="0"/>
    <n v="0"/>
    <n v="0"/>
    <m/>
    <n v="0"/>
    <n v="-229.09"/>
    <n v="0"/>
    <n v="0"/>
    <n v="1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5.9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Neosho"/>
    <s v="Electric"/>
    <s v="Municipal Pumping"/>
    <s v="GP-General Power"/>
    <n v="644959"/>
    <n v="59836.47"/>
    <m/>
    <n v="0"/>
    <n v="0"/>
    <n v="0"/>
    <m/>
    <n v="0"/>
    <n v="-957.01"/>
    <n v="0"/>
    <n v="0"/>
    <n v="457.93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386.3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Neosho"/>
    <s v="Electric"/>
    <s v="Municipal Pumping"/>
    <s v="TEB-Total Electric Bldg"/>
    <n v="52380"/>
    <n v="4848.7"/>
    <m/>
    <n v="0"/>
    <n v="0"/>
    <n v="0"/>
    <m/>
    <n v="0"/>
    <n v="-78.569999999999993"/>
    <n v="0"/>
    <n v="0"/>
    <n v="37.2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3.71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"/>
  </r>
  <r>
    <x v="3"/>
    <s v="Neosho"/>
    <s v="Electric"/>
    <s v="Oil Pipeline Pumping"/>
    <s v="LP-Large Power"/>
    <n v="2012000"/>
    <n v="135040.85"/>
    <m/>
    <n v="0"/>
    <n v="0"/>
    <n v="0"/>
    <m/>
    <n v="0"/>
    <n v="-2957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45.68"/>
    <n v="-5995.76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"/>
  </r>
  <r>
    <x v="3"/>
    <s v="Neosho"/>
    <s v="Electric"/>
    <s v="Praxair/ICI"/>
    <s v="SC-P PRAXAIR Transmission"/>
    <n v="5587796"/>
    <n v="299960.82"/>
    <m/>
    <n v="0"/>
    <n v="0"/>
    <n v="0"/>
    <m/>
    <n v="0"/>
    <n v="-8214.06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3690.1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1"/>
  </r>
  <r>
    <x v="3"/>
    <s v="Neosho"/>
    <s v="Electric"/>
    <s v="Residential"/>
    <s v="RGL-Residential Pilot"/>
    <n v="89802"/>
    <n v="10335"/>
    <m/>
    <n v="261.52"/>
    <n v="0"/>
    <n v="0"/>
    <m/>
    <n v="0"/>
    <n v="-126.19"/>
    <n v="0"/>
    <n v="0"/>
    <n v="35.04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2799999999999994"/>
    <n v="40"/>
    <n v="-105.92"/>
    <n v="195.33"/>
    <n v="-463.39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"/>
  </r>
  <r>
    <x v="3"/>
    <s v="Neosho"/>
    <s v="Electric"/>
    <s v="Residential"/>
    <s v="RG-Residential"/>
    <n v="19161450.199999999"/>
    <n v="2391616.34"/>
    <m/>
    <n v="64782"/>
    <n v="0"/>
    <n v="0"/>
    <m/>
    <n v="-65239.1953199618"/>
    <n v="-28697.55"/>
    <n v="0"/>
    <n v="0"/>
    <n v="747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42.93"/>
    <n v="480"/>
    <n v="-47281.15"/>
    <n v="45216.56"/>
    <n v="-98846.7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Neosho"/>
    <s v="Lighting"/>
    <s v="Commercial"/>
    <s v="PL-Private Lighting"/>
    <n v="133612.78899999999"/>
    <n v="38438.94"/>
    <m/>
    <n v="63.57"/>
    <n v="0"/>
    <n v="0"/>
    <m/>
    <n v="0"/>
    <n v="-205.05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91.81"/>
    <n v="0"/>
    <n v="-286.85000000000002"/>
    <n v="1791.43"/>
    <n v="-145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3"/>
    <s v="Neosho"/>
    <s v="Lighting"/>
    <s v="Industrial"/>
    <s v="PL-Private Lighting"/>
    <n v="11707"/>
    <n v="2863.22"/>
    <m/>
    <n v="0"/>
    <n v="0"/>
    <n v="0"/>
    <m/>
    <n v="0"/>
    <n v="-17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8"/>
    <n v="0"/>
    <n v="-9.9600000000000009"/>
    <n v="88.78"/>
    <n v="-128.5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"/>
  </r>
  <r>
    <x v="3"/>
    <s v="Neosho"/>
    <s v="Lighting"/>
    <s v="Municipal Buildings"/>
    <s v="PL-Private Lighting"/>
    <n v="424"/>
    <n v="146.83000000000001"/>
    <m/>
    <n v="0"/>
    <n v="0"/>
    <n v="0"/>
    <m/>
    <n v="0"/>
    <n v="-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"/>
  </r>
  <r>
    <x v="3"/>
    <s v="Neosho"/>
    <s v="Lighting"/>
    <s v="Municipal Other Lighting"/>
    <s v="PL-Private Lighting"/>
    <n v="441"/>
    <n v="151.81"/>
    <m/>
    <n v="0"/>
    <n v="0"/>
    <n v="0"/>
    <m/>
    <n v="0"/>
    <n v="-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"/>
  </r>
  <r>
    <x v="3"/>
    <s v="Neosho"/>
    <s v="Lighting"/>
    <s v="Municipal Street Lighting"/>
    <s v="SPL-Municipal St Lighting"/>
    <n v="227208.49299999999"/>
    <n v="22543.43"/>
    <m/>
    <n v="0"/>
    <n v="0"/>
    <n v="0"/>
    <m/>
    <n v="0"/>
    <n v="-340.81"/>
    <n v="0"/>
    <n v="0"/>
    <n v="0"/>
    <n v="0"/>
    <n v="0"/>
    <n v="0"/>
    <n v="0"/>
    <n v="0"/>
    <n v="0"/>
    <n v="0"/>
    <n v="7610.07"/>
    <n v="0"/>
    <n v="0"/>
    <n v="0"/>
    <n v="0"/>
    <n v="0"/>
    <n v="0"/>
    <n v="0"/>
    <n v="0"/>
    <n v="0"/>
    <n v="0"/>
    <n v="0"/>
    <n v="0"/>
    <n v="0"/>
    <n v="0"/>
    <n v="-1358.7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"/>
  </r>
  <r>
    <x v="3"/>
    <s v="Neosho"/>
    <s v="Lighting"/>
    <s v="Residential"/>
    <s v="PL-Private Lighting"/>
    <n v="64570.338000000003"/>
    <n v="24217.79"/>
    <m/>
    <n v="57.99"/>
    <n v="0"/>
    <n v="0"/>
    <m/>
    <n v="0"/>
    <n v="-10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.9"/>
    <n v="0"/>
    <n v="-61.37"/>
    <n v="372.21"/>
    <n v="-707.8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3"/>
    <s v="Ozark"/>
    <s v="Electric"/>
    <s v="Commercial"/>
    <s v="CB-Commercial"/>
    <n v="3365880"/>
    <n v="465222.5"/>
    <m/>
    <n v="9309.98"/>
    <n v="0"/>
    <n v="0"/>
    <m/>
    <n v="-3789.6058335170101"/>
    <n v="-5137.12"/>
    <n v="0"/>
    <n v="0"/>
    <n v="2389.38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5993.15"/>
    <n v="20"/>
    <n v="-28564.41"/>
    <n v="27752"/>
    <n v="-16897.0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Ozark"/>
    <s v="Electric"/>
    <s v="Commercial"/>
    <s v="GP-General Power"/>
    <n v="5510714"/>
    <n v="536961.77"/>
    <m/>
    <n v="2856.61"/>
    <n v="0"/>
    <n v="0"/>
    <m/>
    <n v="0"/>
    <n v="-8266.08"/>
    <n v="0"/>
    <n v="0"/>
    <n v="3724.31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4009.11"/>
    <n v="0"/>
    <n v="-13568.44"/>
    <n v="24036.86"/>
    <n v="-20389.6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"/>
  </r>
  <r>
    <x v="3"/>
    <s v="Ozark"/>
    <s v="Electric"/>
    <s v="Commercial"/>
    <s v="LS-Special Lighting"/>
    <n v="957"/>
    <n v="255.57"/>
    <m/>
    <n v="3.23"/>
    <n v="0"/>
    <n v="0"/>
    <m/>
    <n v="0"/>
    <n v="-1.43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6"/>
    <n v="-6.47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"/>
  </r>
  <r>
    <x v="3"/>
    <s v="Ozark"/>
    <s v="Electric"/>
    <s v="Commercial"/>
    <s v="SH-Small Heating"/>
    <n v="730448"/>
    <n v="80690.039999999994"/>
    <m/>
    <n v="2295.7199999999998"/>
    <n v="0"/>
    <n v="0"/>
    <m/>
    <n v="-4252.0204246565299"/>
    <n v="-1111.3499999999999"/>
    <n v="0"/>
    <n v="0"/>
    <n v="518.5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72.94"/>
    <n v="40"/>
    <n v="-4693.67"/>
    <n v="5122.5600000000004"/>
    <n v="-3469.65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"/>
  </r>
  <r>
    <x v="3"/>
    <s v="Ozark"/>
    <s v="Electric"/>
    <s v="Commercial"/>
    <s v="TEB-Total Electric Bldg"/>
    <n v="1377591"/>
    <n v="133401.44"/>
    <m/>
    <n v="1757.56"/>
    <n v="0"/>
    <n v="0"/>
    <m/>
    <n v="0"/>
    <n v="-2066.39"/>
    <n v="0"/>
    <n v="0"/>
    <n v="978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9.92"/>
    <n v="0"/>
    <n v="-1831.32"/>
    <n v="3841.99"/>
    <n v="-5620.5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"/>
  </r>
  <r>
    <x v="3"/>
    <s v="Ozark"/>
    <s v="Electric"/>
    <s v="Industrial"/>
    <s v="CB-Commercial"/>
    <n v="10478"/>
    <n v="1384.95"/>
    <m/>
    <n v="24.98"/>
    <n v="0"/>
    <n v="0"/>
    <m/>
    <n v="0"/>
    <n v="-15.72"/>
    <n v="0"/>
    <n v="0"/>
    <n v="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74"/>
    <n v="0"/>
    <n v="-109.6"/>
    <n v="86.89"/>
    <n v="-52.5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"/>
  </r>
  <r>
    <x v="3"/>
    <s v="Ozark"/>
    <s v="Electric"/>
    <s v="Industrial"/>
    <s v="GP-General Power"/>
    <n v="265026"/>
    <n v="31042.66"/>
    <m/>
    <n v="271.81"/>
    <n v="0"/>
    <n v="0"/>
    <m/>
    <n v="0"/>
    <n v="-397.54"/>
    <n v="0"/>
    <n v="0"/>
    <n v="188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3.25"/>
    <n v="0"/>
    <n v="-305.56"/>
    <n v="1723.06"/>
    <n v="-980.6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"/>
  </r>
  <r>
    <x v="3"/>
    <s v="Ozark"/>
    <s v="Electric"/>
    <s v="Industrial"/>
    <s v="TEB-Total Electric Bldg"/>
    <n v="491595"/>
    <n v="52095.92"/>
    <m/>
    <n v="2460.81"/>
    <n v="0"/>
    <n v="0"/>
    <m/>
    <n v="0"/>
    <n v="-737.39"/>
    <n v="0"/>
    <n v="0"/>
    <n v="349.04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1624.87"/>
    <n v="0"/>
    <n v="0"/>
    <n v="1865.63"/>
    <n v="-2005.71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"/>
  </r>
  <r>
    <x v="3"/>
    <s v="Ozark"/>
    <s v="Electric"/>
    <s v="Interdepartmental"/>
    <s v="CB-Commercial"/>
    <n v="6828"/>
    <n v="893.72"/>
    <m/>
    <n v="0"/>
    <n v="0"/>
    <n v="0"/>
    <m/>
    <n v="0"/>
    <n v="-10.24"/>
    <n v="0"/>
    <n v="0"/>
    <n v="4.84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-34.28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"/>
  </r>
  <r>
    <x v="3"/>
    <s v="Ozark"/>
    <s v="Electric"/>
    <s v="Municipal Buildings"/>
    <s v="CB-Commercial"/>
    <n v="66818"/>
    <n v="9456.56"/>
    <m/>
    <n v="0"/>
    <n v="0"/>
    <n v="0"/>
    <m/>
    <n v="0"/>
    <n v="-105.19"/>
    <n v="0"/>
    <n v="0"/>
    <n v="47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5.4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Ozark"/>
    <s v="Electric"/>
    <s v="Municipal Buildings"/>
    <s v="GP-General Power"/>
    <n v="134000"/>
    <n v="14164.55"/>
    <m/>
    <n v="0"/>
    <n v="0"/>
    <n v="0"/>
    <m/>
    <n v="0"/>
    <n v="-210.07"/>
    <n v="0"/>
    <n v="0"/>
    <n v="95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5.7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Ozark"/>
    <s v="Electric"/>
    <s v="Municipal Buildings"/>
    <s v="SH-Small Heating"/>
    <n v="16773"/>
    <n v="1820.72"/>
    <m/>
    <n v="0"/>
    <n v="0"/>
    <n v="0"/>
    <m/>
    <n v="0"/>
    <n v="-25.16"/>
    <n v="0"/>
    <n v="0"/>
    <n v="11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.67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"/>
  </r>
  <r>
    <x v="3"/>
    <s v="Ozark"/>
    <s v="Electric"/>
    <s v="Municipal Other Lighting"/>
    <s v="CB-Commercial"/>
    <n v="5956"/>
    <n v="1479.31"/>
    <m/>
    <n v="0"/>
    <n v="0"/>
    <n v="0"/>
    <m/>
    <n v="0"/>
    <n v="-8.2200000000000006"/>
    <n v="0"/>
    <n v="0"/>
    <n v="4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9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"/>
  </r>
  <r>
    <x v="3"/>
    <s v="Ozark"/>
    <s v="Electric"/>
    <s v="Municipal Other Lighting"/>
    <s v="LS-Special Lighting"/>
    <n v="1238"/>
    <n v="366.31"/>
    <m/>
    <n v="0"/>
    <n v="0"/>
    <n v="0"/>
    <m/>
    <n v="0"/>
    <n v="-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369999999999999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"/>
  </r>
  <r>
    <x v="3"/>
    <s v="Ozark"/>
    <s v="Electric"/>
    <s v="Municipal Pumping"/>
    <s v="CB-Commercial"/>
    <n v="157498"/>
    <n v="20926.689999999999"/>
    <m/>
    <n v="0"/>
    <n v="0"/>
    <n v="0"/>
    <m/>
    <n v="0"/>
    <n v="-205"/>
    <n v="0"/>
    <n v="0"/>
    <n v="111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83.6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Ozark"/>
    <s v="Electric"/>
    <s v="Municipal Pumping"/>
    <s v="GP-General Power"/>
    <n v="561312"/>
    <n v="61127.61"/>
    <m/>
    <n v="0"/>
    <n v="0"/>
    <n v="0"/>
    <m/>
    <n v="0"/>
    <n v="-849.53"/>
    <n v="0"/>
    <n v="0"/>
    <n v="398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76.8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Ozark"/>
    <s v="Electric"/>
    <s v="Municipal Pumping"/>
    <s v="TEB-Total Electric Bldg"/>
    <n v="17280"/>
    <n v="2364.2399999999998"/>
    <m/>
    <n v="0"/>
    <n v="0"/>
    <n v="0"/>
    <m/>
    <n v="0"/>
    <n v="-33.049999999999997"/>
    <n v="0"/>
    <n v="0"/>
    <n v="1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.5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"/>
  </r>
  <r>
    <x v="3"/>
    <s v="Ozark"/>
    <s v="Electric"/>
    <s v="Residential"/>
    <s v="RGL-Residential Pilot"/>
    <n v="82204"/>
    <n v="9536.64"/>
    <m/>
    <n v="216.73"/>
    <n v="0"/>
    <n v="0"/>
    <m/>
    <n v="0"/>
    <n v="-123.32"/>
    <n v="0"/>
    <n v="0"/>
    <n v="3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74"/>
    <n v="0"/>
    <n v="-14.61"/>
    <n v="54.86"/>
    <n v="-424.18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"/>
  </r>
  <r>
    <x v="3"/>
    <s v="Ozark"/>
    <s v="Electric"/>
    <s v="Residential"/>
    <s v="RG-Residential"/>
    <n v="22626409"/>
    <n v="2883722.87"/>
    <m/>
    <n v="57129.15"/>
    <n v="0"/>
    <n v="0"/>
    <m/>
    <n v="-119035.86371432101"/>
    <n v="-34504.54"/>
    <n v="0"/>
    <n v="0"/>
    <n v="8824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74.73"/>
    <n v="820"/>
    <n v="-46202.17"/>
    <n v="17916.79"/>
    <n v="-116742.7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Ozark"/>
    <s v="Lighting"/>
    <s v="Commercial"/>
    <s v="PL-Private Lighting"/>
    <n v="51145.046000000002"/>
    <n v="17140.05"/>
    <m/>
    <n v="132.84"/>
    <n v="0"/>
    <n v="0"/>
    <m/>
    <n v="0"/>
    <n v="-77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57"/>
    <n v="0"/>
    <n v="-282.48"/>
    <n v="784.47"/>
    <n v="-561.4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3"/>
    <s v="Ozark"/>
    <s v="Lighting"/>
    <s v="Municipal Other Lighting"/>
    <s v="PL-Private Lighting"/>
    <n v="671"/>
    <n v="194.2"/>
    <m/>
    <n v="0"/>
    <n v="0"/>
    <n v="0"/>
    <m/>
    <n v="0"/>
    <n v="-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"/>
  </r>
  <r>
    <x v="3"/>
    <s v="Ozark"/>
    <s v="Lighting"/>
    <s v="Municipal Street Lighting"/>
    <s v="SPL-Municipal St Lighting"/>
    <n v="191551.67199999999"/>
    <n v="20282.95"/>
    <m/>
    <n v="0"/>
    <n v="0"/>
    <n v="0"/>
    <m/>
    <n v="0"/>
    <n v="-287.33"/>
    <n v="0"/>
    <n v="0"/>
    <n v="0"/>
    <n v="0"/>
    <n v="0"/>
    <n v="0"/>
    <n v="0"/>
    <n v="0"/>
    <n v="0"/>
    <n v="0"/>
    <n v="8569.66"/>
    <n v="0"/>
    <n v="0"/>
    <n v="0"/>
    <n v="0"/>
    <n v="0"/>
    <n v="0"/>
    <n v="0"/>
    <n v="0"/>
    <n v="0"/>
    <n v="0"/>
    <n v="0"/>
    <n v="0"/>
    <n v="0"/>
    <n v="0"/>
    <n v="-1145.48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"/>
  </r>
  <r>
    <x v="3"/>
    <s v="Ozark"/>
    <s v="Lighting"/>
    <s v="Residential"/>
    <s v="PL-Private Lighting"/>
    <n v="27452.067999999999"/>
    <n v="10324.379999999999"/>
    <m/>
    <n v="38.119999999999997"/>
    <n v="0"/>
    <n v="0"/>
    <m/>
    <n v="0"/>
    <n v="-42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75"/>
    <n v="0"/>
    <n v="-7.3"/>
    <n v="61.03"/>
    <n v="-300.9100000000000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3"/>
    <s v="Pierce City"/>
    <s v="Electric"/>
    <s v="Commercial"/>
    <s v="CB-Commercial"/>
    <n v="9308"/>
    <n v="1194.0899999999999"/>
    <m/>
    <n v="0"/>
    <n v="0"/>
    <n v="0"/>
    <m/>
    <n v="0"/>
    <n v="-13.96"/>
    <n v="0"/>
    <n v="0"/>
    <n v="6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55"/>
    <n v="0"/>
    <n v="-4.6500000000000004"/>
    <n v="34.03"/>
    <n v="-46.7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Pierce City"/>
    <s v="Electric"/>
    <s v="Residential"/>
    <s v="RG-Residential"/>
    <n v="19861"/>
    <n v="2464.91"/>
    <m/>
    <n v="50.71"/>
    <n v="0"/>
    <n v="0"/>
    <m/>
    <n v="0"/>
    <n v="-29.6"/>
    <n v="0"/>
    <n v="0"/>
    <n v="7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65"/>
    <n v="0"/>
    <n v="-116.98"/>
    <n v="0"/>
    <n v="-102.4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Pierce City"/>
    <s v="Lighting"/>
    <s v="Residential"/>
    <s v="PL-Private Lighting"/>
    <n v="65"/>
    <n v="15.79"/>
    <m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-0.7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s v="Republic"/>
    <s v="Electric"/>
    <s v="Commercial"/>
    <s v="CB-Commercial"/>
    <n v="475941"/>
    <n v="68423.399999999994"/>
    <m/>
    <n v="1570.7"/>
    <n v="0"/>
    <n v="0"/>
    <m/>
    <n v="-4247.1153846153802"/>
    <n v="-701.09"/>
    <n v="0"/>
    <n v="0"/>
    <n v="337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1.34"/>
    <n v="0"/>
    <n v="-4447.79"/>
    <n v="3353.87"/>
    <n v="-2389.300000000000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Republic"/>
    <s v="Electric"/>
    <s v="Commercial"/>
    <s v="GP-General Power"/>
    <n v="383132"/>
    <n v="37050.35"/>
    <m/>
    <n v="0"/>
    <n v="0"/>
    <n v="0"/>
    <m/>
    <n v="0"/>
    <n v="-574.70000000000005"/>
    <n v="0"/>
    <n v="0"/>
    <n v="272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6.91000000000003"/>
    <n v="0"/>
    <n v="-1378.82"/>
    <n v="2108.92"/>
    <n v="-1417.5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"/>
  </r>
  <r>
    <x v="3"/>
    <s v="Republic"/>
    <s v="Electric"/>
    <s v="Commercial"/>
    <s v="SH-Small Heating"/>
    <n v="88723"/>
    <n v="9578.89"/>
    <m/>
    <n v="130.87"/>
    <n v="0"/>
    <n v="0"/>
    <m/>
    <n v="0"/>
    <n v="-133.09"/>
    <n v="0"/>
    <n v="0"/>
    <n v="63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01"/>
    <n v="0"/>
    <n v="-659.17"/>
    <n v="594.16999999999996"/>
    <n v="-421.45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"/>
  </r>
  <r>
    <x v="3"/>
    <s v="Republic"/>
    <s v="Electric"/>
    <s v="Commercial"/>
    <s v="TEB-Total Electric Bldg"/>
    <n v="55760"/>
    <n v="5562.32"/>
    <m/>
    <n v="0"/>
    <n v="0"/>
    <n v="0"/>
    <m/>
    <n v="0"/>
    <n v="-83.64"/>
    <n v="0"/>
    <n v="0"/>
    <n v="39.5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4.35"/>
    <n v="0"/>
    <n v="-13.28"/>
    <n v="408.43"/>
    <n v="-227.5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"/>
  </r>
  <r>
    <x v="3"/>
    <s v="Republic"/>
    <s v="Electric"/>
    <s v="Industrial"/>
    <s v="CB-Commercial"/>
    <n v="827"/>
    <n v="129.9"/>
    <m/>
    <n v="3.75"/>
    <n v="0"/>
    <n v="0"/>
    <m/>
    <n v="0"/>
    <n v="-1.24"/>
    <n v="0"/>
    <n v="0"/>
    <n v="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45"/>
    <n v="-4.150000000000000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"/>
  </r>
  <r>
    <x v="3"/>
    <s v="Republic"/>
    <s v="Electric"/>
    <s v="Municipal Buildings"/>
    <s v="CB-Commercial"/>
    <n v="19926"/>
    <n v="2762.33"/>
    <m/>
    <n v="0"/>
    <n v="0"/>
    <n v="0"/>
    <m/>
    <n v="0"/>
    <n v="-29.89"/>
    <n v="0"/>
    <n v="0"/>
    <n v="1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.0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Republic"/>
    <s v="Electric"/>
    <s v="Municipal Buildings"/>
    <s v="GP-General Power"/>
    <n v="50080"/>
    <n v="5252.63"/>
    <m/>
    <n v="0"/>
    <n v="0"/>
    <n v="0"/>
    <m/>
    <n v="0"/>
    <n v="-75.12"/>
    <n v="0"/>
    <n v="0"/>
    <n v="3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5.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Republic"/>
    <s v="Electric"/>
    <s v="Municipal Other Lighting"/>
    <s v="CB-Commercial"/>
    <n v="4162"/>
    <n v="731.34"/>
    <m/>
    <n v="0"/>
    <n v="0"/>
    <n v="0"/>
    <m/>
    <n v="0"/>
    <n v="-6.24"/>
    <n v="0"/>
    <n v="0"/>
    <n v="2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9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"/>
  </r>
  <r>
    <x v="3"/>
    <s v="Republic"/>
    <s v="Electric"/>
    <s v="Municipal Pumping"/>
    <s v="CB-Commercial"/>
    <n v="13355"/>
    <n v="1904.91"/>
    <m/>
    <n v="0"/>
    <n v="0"/>
    <n v="0"/>
    <m/>
    <n v="0"/>
    <n v="-20.64"/>
    <n v="0"/>
    <n v="0"/>
    <n v="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.0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Republic"/>
    <s v="Electric"/>
    <s v="Municipal Pumping"/>
    <s v="GP-General Power"/>
    <n v="66144"/>
    <n v="7604.83"/>
    <m/>
    <n v="0"/>
    <n v="0"/>
    <n v="0"/>
    <m/>
    <n v="0"/>
    <n v="-99.22"/>
    <n v="0"/>
    <n v="0"/>
    <n v="46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4.7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Republic"/>
    <s v="Electric"/>
    <s v="Residential"/>
    <s v="RGL-Residential Pilot"/>
    <n v="11906"/>
    <n v="1422.06"/>
    <m/>
    <n v="40.42"/>
    <n v="0"/>
    <n v="0"/>
    <m/>
    <n v="0"/>
    <n v="-17.87"/>
    <n v="0"/>
    <n v="0"/>
    <n v="4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6"/>
    <n v="0"/>
    <n v="-27.9"/>
    <n v="12.76"/>
    <n v="-61.43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"/>
  </r>
  <r>
    <x v="3"/>
    <s v="Republic"/>
    <s v="Electric"/>
    <s v="Residential"/>
    <s v="RG-Residential"/>
    <n v="4565266"/>
    <n v="605541.25"/>
    <m/>
    <n v="14568.18"/>
    <n v="0"/>
    <n v="0"/>
    <m/>
    <n v="-51965.771251193903"/>
    <n v="-6987.4"/>
    <n v="0"/>
    <n v="0"/>
    <n v="178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9.76"/>
    <n v="320"/>
    <n v="-11723.74"/>
    <n v="5117.8599999999997"/>
    <n v="-23556.9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Republic"/>
    <s v="Lighting"/>
    <s v="Commercial"/>
    <s v="PL-Private Lighting"/>
    <n v="11941.3"/>
    <n v="4178.7700000000004"/>
    <m/>
    <n v="0"/>
    <n v="0"/>
    <n v="0"/>
    <m/>
    <n v="0"/>
    <n v="-17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380000000000003"/>
    <n v="0"/>
    <n v="-16.2"/>
    <n v="178.21"/>
    <n v="-131.0500000000000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3"/>
    <s v="Republic"/>
    <s v="Lighting"/>
    <s v="Municipal Buildings"/>
    <s v="PL-Private Lighting"/>
    <n v="31"/>
    <n v="14.58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"/>
  </r>
  <r>
    <x v="3"/>
    <s v="Republic"/>
    <s v="Lighting"/>
    <s v="Municipal Other Lighting"/>
    <s v="PL-Private Lighting"/>
    <n v="431"/>
    <n v="82.03"/>
    <m/>
    <n v="0"/>
    <n v="0"/>
    <n v="0"/>
    <m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"/>
  </r>
  <r>
    <x v="3"/>
    <s v="Republic"/>
    <s v="Lighting"/>
    <s v="Municipal Street Lighting"/>
    <s v="SPL-Municipal St Lighting"/>
    <n v="128989.74400000001"/>
    <n v="14439.12"/>
    <m/>
    <n v="0"/>
    <n v="0"/>
    <n v="0"/>
    <m/>
    <n v="0"/>
    <n v="-193.49"/>
    <n v="0"/>
    <n v="0"/>
    <n v="0"/>
    <n v="0"/>
    <n v="0"/>
    <n v="0"/>
    <n v="0"/>
    <n v="0"/>
    <n v="0"/>
    <n v="0"/>
    <n v="6346.54"/>
    <n v="0"/>
    <n v="0"/>
    <n v="0"/>
    <n v="0"/>
    <n v="0"/>
    <n v="0"/>
    <n v="0"/>
    <n v="0"/>
    <n v="0"/>
    <n v="0"/>
    <n v="0"/>
    <n v="0"/>
    <n v="0"/>
    <n v="0"/>
    <n v="-771.3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"/>
  </r>
  <r>
    <x v="3"/>
    <s v="Republic"/>
    <s v="Lighting"/>
    <s v="Residential"/>
    <s v="PL-Private Lighting"/>
    <n v="6076"/>
    <n v="2086.8200000000002"/>
    <m/>
    <n v="0"/>
    <n v="0"/>
    <n v="0"/>
    <m/>
    <n v="0"/>
    <n v="-9.449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4"/>
    <n v="0"/>
    <n v="-1.61"/>
    <n v="14.2"/>
    <n v="-66.1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3"/>
    <s v="Webb City"/>
    <s v="Electric"/>
    <s v="Commercial"/>
    <s v="CB-Commercial"/>
    <n v="2425261"/>
    <n v="331509.76000000001"/>
    <m/>
    <n v="7548.47"/>
    <n v="0"/>
    <n v="0"/>
    <m/>
    <n v="-210853.40808904599"/>
    <n v="-3562.79"/>
    <n v="0"/>
    <n v="0"/>
    <n v="1704.13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244.05"/>
    <n v="0"/>
    <n v="-13110.56"/>
    <n v="17651.599999999999"/>
    <n v="-12175.3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3"/>
    <s v="Webb City"/>
    <s v="Electric"/>
    <s v="Commercial"/>
    <s v="GP-General Power"/>
    <n v="3666219"/>
    <n v="372047.67"/>
    <m/>
    <n v="811.41"/>
    <n v="0"/>
    <n v="0"/>
    <m/>
    <n v="0"/>
    <n v="-4962.6000000000004"/>
    <n v="0"/>
    <n v="0"/>
    <n v="2266.67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1817.27"/>
    <n v="20"/>
    <n v="-8921.5499999999993"/>
    <n v="13650.91"/>
    <n v="-13565.05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"/>
  </r>
  <r>
    <x v="3"/>
    <s v="Webb City"/>
    <s v="Electric"/>
    <s v="Commercial"/>
    <s v="LS-Special Lighting"/>
    <n v="3520"/>
    <n v="519.59"/>
    <m/>
    <n v="0"/>
    <n v="0"/>
    <n v="0"/>
    <m/>
    <n v="0"/>
    <n v="-5.28"/>
    <n v="0"/>
    <n v="0"/>
    <n v="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.8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"/>
  </r>
  <r>
    <x v="3"/>
    <s v="Webb City"/>
    <s v="Electric"/>
    <s v="Commercial"/>
    <s v="SH-Small Heating"/>
    <n v="381296"/>
    <n v="41625.01"/>
    <m/>
    <n v="784.85"/>
    <n v="0"/>
    <n v="0"/>
    <m/>
    <n v="0"/>
    <n v="-565.4"/>
    <n v="0"/>
    <n v="0"/>
    <n v="263.77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2.77"/>
    <n v="0"/>
    <n v="-1298.2"/>
    <n v="2085.21"/>
    <n v="-1811.1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"/>
  </r>
  <r>
    <x v="3"/>
    <s v="Webb City"/>
    <s v="Electric"/>
    <s v="Commercial"/>
    <s v="TEB-Total Electric Bldg"/>
    <n v="1051745"/>
    <n v="102919.15"/>
    <m/>
    <n v="160"/>
    <n v="0"/>
    <n v="0"/>
    <m/>
    <n v="-975012.03438395401"/>
    <n v="-1490.36"/>
    <n v="0"/>
    <n v="0"/>
    <n v="746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.73"/>
    <n v="0"/>
    <n v="-922.38"/>
    <n v="4923.87"/>
    <n v="-4291.100000000000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"/>
  </r>
  <r>
    <x v="3"/>
    <s v="Webb City"/>
    <s v="Electric"/>
    <s v="Industrial"/>
    <s v="CB-Commercial"/>
    <n v="-8402"/>
    <n v="-744.67"/>
    <m/>
    <n v="-69.06"/>
    <n v="0"/>
    <n v="0"/>
    <m/>
    <n v="0"/>
    <n v="-40.31"/>
    <n v="0"/>
    <n v="0"/>
    <n v="-5.96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5.21"/>
    <n v="0"/>
    <n v="0"/>
    <n v="14.71"/>
    <n v="42.18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"/>
  </r>
  <r>
    <x v="3"/>
    <s v="Webb City"/>
    <s v="Electric"/>
    <s v="Industrial"/>
    <s v="GP-General Power"/>
    <n v="2141269"/>
    <n v="214489.1"/>
    <m/>
    <n v="80"/>
    <n v="0"/>
    <n v="0"/>
    <m/>
    <n v="0"/>
    <n v="-2778.17"/>
    <n v="0"/>
    <n v="0"/>
    <n v="1202.3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555.16"/>
    <n v="0"/>
    <n v="-5603.59"/>
    <n v="5524.43"/>
    <n v="-7922.7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"/>
  </r>
  <r>
    <x v="3"/>
    <s v="Webb City"/>
    <s v="Electric"/>
    <s v="Industrial"/>
    <s v="LP-Large Power"/>
    <n v="12147314"/>
    <n v="897668.64"/>
    <m/>
    <n v="0"/>
    <n v="0"/>
    <n v="0"/>
    <m/>
    <n v="0"/>
    <n v="-17856.57"/>
    <n v="0"/>
    <n v="0"/>
    <n v="4058.52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-1328.49"/>
    <n v="33388.230000000003"/>
    <n v="-36199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"/>
  </r>
  <r>
    <x v="3"/>
    <s v="Webb City"/>
    <s v="Electric"/>
    <s v="Industrial"/>
    <s v="PFM-Feed Mill/Grain Elev"/>
    <n v="17720"/>
    <n v="2972.89"/>
    <m/>
    <n v="114.44"/>
    <n v="0"/>
    <n v="0"/>
    <m/>
    <n v="0"/>
    <n v="-26.58"/>
    <n v="0"/>
    <n v="0"/>
    <n v="1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3.14"/>
    <n v="-97.82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"/>
  </r>
  <r>
    <x v="3"/>
    <s v="Webb City"/>
    <s v="Electric"/>
    <s v="Industrial"/>
    <s v="TEB-Total Electric Bldg"/>
    <n v="590400"/>
    <n v="48359.56"/>
    <m/>
    <n v="0"/>
    <n v="0"/>
    <n v="0"/>
    <m/>
    <n v="0"/>
    <n v="-885.6"/>
    <n v="0"/>
    <n v="0"/>
    <n v="41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16.01"/>
    <n v="-2408.83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"/>
  </r>
  <r>
    <x v="3"/>
    <s v="Webb City"/>
    <s v="Electric"/>
    <s v="Interdepartmental"/>
    <s v="CB-Commercial"/>
    <n v="8460"/>
    <n v="1113.53"/>
    <m/>
    <n v="0"/>
    <n v="0"/>
    <n v="0"/>
    <m/>
    <n v="0"/>
    <n v="-12.6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.47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"/>
  </r>
  <r>
    <x v="3"/>
    <s v="Webb City"/>
    <s v="Electric"/>
    <s v="Municipal Buildings"/>
    <s v="CB-Commercial"/>
    <n v="80870"/>
    <n v="11461.33"/>
    <m/>
    <n v="0"/>
    <n v="0"/>
    <n v="0"/>
    <m/>
    <n v="-3359.3123209169098"/>
    <n v="-119.35"/>
    <n v="0"/>
    <n v="0"/>
    <n v="57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Webb City"/>
    <s v="Electric"/>
    <s v="Municipal Buildings"/>
    <s v="GP-General Power"/>
    <n v="72320"/>
    <n v="7917.38"/>
    <m/>
    <n v="0"/>
    <n v="0"/>
    <n v="0"/>
    <m/>
    <n v="0"/>
    <n v="-108.48"/>
    <n v="0"/>
    <n v="0"/>
    <n v="5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7.5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Webb City"/>
    <s v="Electric"/>
    <s v="Municipal Buildings"/>
    <s v="SH-Small Heating"/>
    <n v="19280"/>
    <n v="1944.93"/>
    <m/>
    <n v="0"/>
    <n v="0"/>
    <n v="0"/>
    <m/>
    <n v="0"/>
    <n v="-28.92"/>
    <n v="0"/>
    <n v="0"/>
    <n v="1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1.58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"/>
  </r>
  <r>
    <x v="3"/>
    <s v="Webb City"/>
    <s v="Electric"/>
    <s v="Municipal Other Lighting"/>
    <s v="CB-Commercial"/>
    <n v="26393"/>
    <n v="4218.46"/>
    <m/>
    <n v="0"/>
    <n v="0"/>
    <n v="0"/>
    <m/>
    <n v="0"/>
    <n v="-38.93"/>
    <n v="0"/>
    <n v="0"/>
    <n v="1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2.5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"/>
  </r>
  <r>
    <x v="3"/>
    <s v="Webb City"/>
    <s v="Electric"/>
    <s v="Municipal Other Lighting"/>
    <s v="LS-Special Lighting"/>
    <n v="916"/>
    <n v="340.29"/>
    <m/>
    <n v="0"/>
    <n v="0"/>
    <n v="0"/>
    <m/>
    <n v="0"/>
    <n v="-3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19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"/>
  </r>
  <r>
    <x v="3"/>
    <s v="Webb City"/>
    <s v="Electric"/>
    <s v="Municipal Pumping"/>
    <s v="CB-Commercial"/>
    <n v="108954"/>
    <n v="14664.41"/>
    <m/>
    <n v="0"/>
    <n v="0"/>
    <n v="0"/>
    <m/>
    <n v="0"/>
    <n v="-159.88999999999999"/>
    <n v="0"/>
    <n v="0"/>
    <n v="77.34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6.9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s v="Webb City"/>
    <s v="Electric"/>
    <s v="Municipal Pumping"/>
    <s v="GP-General Power"/>
    <n v="497743"/>
    <n v="48607.86"/>
    <m/>
    <n v="0"/>
    <n v="0"/>
    <n v="0"/>
    <m/>
    <n v="0"/>
    <n v="-731.95"/>
    <n v="0"/>
    <n v="0"/>
    <n v="35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41.6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3"/>
    <s v="Webb City"/>
    <s v="Electric"/>
    <s v="Oil Pipeline Pumping"/>
    <s v="GP-General Power"/>
    <n v="357723"/>
    <n v="30039.7"/>
    <m/>
    <n v="0"/>
    <n v="0"/>
    <n v="0"/>
    <m/>
    <n v="0"/>
    <n v="-536.58000000000004"/>
    <n v="0"/>
    <n v="0"/>
    <n v="253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9.63"/>
    <n v="-1323.58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"/>
  </r>
  <r>
    <x v="3"/>
    <s v="Webb City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"/>
  </r>
  <r>
    <x v="3"/>
    <s v="Webb City"/>
    <s v="Electric"/>
    <s v="Residential"/>
    <s v="RGL-Residential Pilot"/>
    <n v="92731"/>
    <n v="10565.45"/>
    <m/>
    <n v="368.8"/>
    <n v="0"/>
    <n v="0"/>
    <m/>
    <n v="0"/>
    <n v="-136.04"/>
    <n v="0"/>
    <n v="0"/>
    <n v="36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66"/>
    <n v="0"/>
    <n v="-96.98"/>
    <n v="81.72"/>
    <n v="-478.52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"/>
  </r>
  <r>
    <x v="3"/>
    <s v="Webb City"/>
    <s v="Electric"/>
    <s v="Residential"/>
    <s v="RG-Residential"/>
    <n v="26041403"/>
    <n v="3224110.93"/>
    <m/>
    <n v="95225.72"/>
    <n v="0"/>
    <n v="0"/>
    <m/>
    <n v="-283668.880868415"/>
    <n v="-39284.269999999997"/>
    <n v="0"/>
    <n v="0"/>
    <n v="10154.53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92.21"/>
    <n v="720"/>
    <n v="-56035.94"/>
    <n v="18978.400000000001"/>
    <n v="-134357.0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3"/>
    <s v="Webb City"/>
    <s v="Lighting"/>
    <s v="Commercial"/>
    <s v="PL-Private Lighting"/>
    <n v="69245.865999999995"/>
    <n v="20807.98"/>
    <m/>
    <n v="34.89"/>
    <n v="0"/>
    <n v="0"/>
    <m/>
    <n v="0"/>
    <n v="-104.64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6.61"/>
    <n v="0"/>
    <n v="-170.95"/>
    <n v="951.24"/>
    <n v="-760.23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3"/>
    <s v="Webb City"/>
    <s v="Lighting"/>
    <s v="Industrial"/>
    <s v="PL-Private Lighting"/>
    <n v="2308"/>
    <n v="961.78"/>
    <m/>
    <n v="0"/>
    <n v="0"/>
    <n v="0"/>
    <m/>
    <n v="0"/>
    <n v="-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22"/>
    <n v="-25.35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"/>
  </r>
  <r>
    <x v="3"/>
    <s v="Webb City"/>
    <s v="Lighting"/>
    <s v="Interdepartmental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"/>
  </r>
  <r>
    <x v="3"/>
    <s v="Webb City"/>
    <s v="Lighting"/>
    <s v="Municipal Other Lighting"/>
    <s v="PL-Private Lighting"/>
    <n v="930"/>
    <n v="345.44"/>
    <m/>
    <n v="0"/>
    <n v="0"/>
    <n v="0"/>
    <m/>
    <n v="0"/>
    <n v="-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"/>
  </r>
  <r>
    <x v="3"/>
    <s v="Webb City"/>
    <s v="Lighting"/>
    <s v="Municipal Street Lighting"/>
    <s v="SPL-Municipal St Lighting"/>
    <n v="162512.34700000001"/>
    <n v="16120.59"/>
    <m/>
    <n v="0"/>
    <n v="0"/>
    <n v="0"/>
    <m/>
    <n v="0"/>
    <n v="-243.76"/>
    <n v="0"/>
    <n v="0"/>
    <n v="0"/>
    <n v="0"/>
    <n v="0"/>
    <n v="0"/>
    <n v="0"/>
    <n v="0"/>
    <n v="0"/>
    <n v="0"/>
    <n v="7783.57"/>
    <n v="0"/>
    <n v="0"/>
    <n v="0"/>
    <n v="0"/>
    <n v="0"/>
    <n v="0"/>
    <n v="0"/>
    <n v="0"/>
    <n v="0"/>
    <n v="0"/>
    <n v="0"/>
    <n v="0"/>
    <n v="0"/>
    <n v="0"/>
    <n v="-971.8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"/>
  </r>
  <r>
    <x v="3"/>
    <s v="Webb City"/>
    <s v="Lighting"/>
    <s v="Residential"/>
    <s v="PL-Private Lighting"/>
    <n v="66801.357999999993"/>
    <n v="25071.91"/>
    <m/>
    <n v="14.88"/>
    <n v="0"/>
    <n v="0"/>
    <m/>
    <n v="0"/>
    <n v="-103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12"/>
    <n v="0"/>
    <n v="-42.24"/>
    <n v="50.78"/>
    <n v="-732.1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2"/>
    <s v="Baxter Springs"/>
    <s v="Electric"/>
    <s v="Commercial"/>
    <s v="CB-Commercial"/>
    <n v="1013995"/>
    <n v="112484.01"/>
    <m/>
    <n v="2444.69"/>
    <n v="30862.31"/>
    <n v="0"/>
    <m/>
    <n v="0"/>
    <n v="0"/>
    <n v="0"/>
    <n v="0"/>
    <n v="0"/>
    <n v="0"/>
    <n v="0"/>
    <n v="0"/>
    <n v="0"/>
    <n v="0"/>
    <n v="0"/>
    <n v="0"/>
    <n v="0"/>
    <n v="0"/>
    <n v="0"/>
    <n v="0"/>
    <n v="314.2"/>
    <n v="0"/>
    <n v="0"/>
    <n v="0"/>
    <n v="0"/>
    <n v="0"/>
    <n v="0"/>
    <n v="312.2"/>
    <n v="8"/>
    <n v="-1832.17"/>
    <n v="6875.97"/>
    <n v="-19691.7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2"/>
    <s v="Baxter Springs"/>
    <s v="Electric"/>
    <s v="Commercial"/>
    <s v="GP-General Power"/>
    <n v="1429430"/>
    <n v="105455.44"/>
    <m/>
    <n v="0"/>
    <n v="43484.67"/>
    <n v="0"/>
    <m/>
    <n v="0"/>
    <n v="0"/>
    <n v="0"/>
    <n v="0"/>
    <n v="0"/>
    <n v="0"/>
    <n v="0"/>
    <n v="0"/>
    <n v="0"/>
    <n v="0"/>
    <n v="0"/>
    <n v="0"/>
    <n v="0"/>
    <n v="0"/>
    <n v="0"/>
    <n v="0"/>
    <n v="443.12"/>
    <n v="0"/>
    <n v="0"/>
    <n v="0"/>
    <n v="0"/>
    <n v="0"/>
    <n v="0"/>
    <n v="136.51"/>
    <n v="0"/>
    <n v="-369.09"/>
    <n v="4385.74"/>
    <n v="-11778.5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"/>
  </r>
  <r>
    <x v="2"/>
    <s v="Baxter Springs"/>
    <s v="Electric"/>
    <s v="Commercial"/>
    <s v="LS-Special Lighting"/>
    <n v="402.5"/>
    <n v="160.35"/>
    <m/>
    <n v="0"/>
    <n v="12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-11.79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"/>
  </r>
  <r>
    <x v="2"/>
    <s v="Baxter Springs"/>
    <s v="Electric"/>
    <s v="Commercial"/>
    <s v="PT-Transmission"/>
    <n v="1569600"/>
    <n v="70251.009999999995"/>
    <m/>
    <n v="0"/>
    <n v="42371.35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51.14"/>
    <n v="0"/>
    <n v="0"/>
    <n v="0"/>
    <n v="0"/>
    <n v="0"/>
    <n v="0"/>
    <n v="0"/>
    <n v="0"/>
    <n v="0"/>
    <n v="0"/>
    <n v="-8554.32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1"/>
  </r>
  <r>
    <x v="2"/>
    <s v="Baxter Springs"/>
    <s v="Electric"/>
    <s v="Commercial"/>
    <s v="TEB-Total Electric Bldg"/>
    <n v="276749"/>
    <n v="18550.14"/>
    <m/>
    <n v="0"/>
    <n v="84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332.11"/>
    <n v="0"/>
    <n v="0"/>
    <n v="0"/>
    <n v="0"/>
    <n v="0"/>
    <n v="0"/>
    <n v="74.63"/>
    <n v="0"/>
    <n v="-186.94"/>
    <n v="396.85"/>
    <n v="-1364.35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"/>
  </r>
  <r>
    <x v="2"/>
    <s v="Baxter Springs"/>
    <s v="Electric"/>
    <s v="Industrial"/>
    <s v="CB-Commercial"/>
    <n v="42"/>
    <n v="45.43"/>
    <m/>
    <n v="0"/>
    <n v="1.2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1.55"/>
    <n v="-0.8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"/>
  </r>
  <r>
    <x v="2"/>
    <s v="Baxter Springs"/>
    <s v="Electric"/>
    <s v="Industrial"/>
    <s v="GP-General Power"/>
    <n v="284721"/>
    <n v="23735.75"/>
    <m/>
    <n v="55.21"/>
    <n v="8661.5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88.27"/>
    <n v="0"/>
    <n v="0"/>
    <n v="0"/>
    <n v="0"/>
    <n v="0"/>
    <n v="0"/>
    <n v="0"/>
    <n v="0"/>
    <n v="-105.9"/>
    <n v="2862.87"/>
    <n v="-2346.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"/>
  </r>
  <r>
    <x v="2"/>
    <s v="Baxter Springs"/>
    <s v="Electric"/>
    <s v="Industrial"/>
    <s v="PT-Transmission"/>
    <n v="2050389"/>
    <n v="107074.73"/>
    <m/>
    <n v="0"/>
    <n v="58070.01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328.06"/>
    <n v="0"/>
    <n v="0"/>
    <n v="0"/>
    <n v="0"/>
    <n v="0"/>
    <n v="0"/>
    <n v="0"/>
    <n v="0"/>
    <n v="-3157.73"/>
    <n v="0"/>
    <n v="-11174.62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"/>
  </r>
  <r>
    <x v="2"/>
    <s v="Baxter Springs"/>
    <s v="Electric"/>
    <s v="Municipal Buildings"/>
    <s v="CB-Commercial"/>
    <n v="41324"/>
    <n v="4726.7"/>
    <m/>
    <n v="0"/>
    <n v="1257.08"/>
    <n v="0"/>
    <m/>
    <n v="0"/>
    <n v="0"/>
    <n v="0"/>
    <n v="0"/>
    <n v="0"/>
    <n v="0"/>
    <n v="0"/>
    <n v="0"/>
    <n v="0"/>
    <n v="0"/>
    <n v="0"/>
    <n v="0"/>
    <n v="0"/>
    <n v="0"/>
    <n v="0"/>
    <n v="0"/>
    <n v="12.79"/>
    <n v="0"/>
    <n v="0"/>
    <n v="0"/>
    <n v="0"/>
    <n v="0"/>
    <n v="0"/>
    <n v="0"/>
    <n v="0"/>
    <n v="0"/>
    <n v="0"/>
    <n v="-802.5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2"/>
    <s v="Baxter Springs"/>
    <s v="Electric"/>
    <s v="Municipal Buildings"/>
    <s v="GP-General Power"/>
    <n v="10160"/>
    <n v="1500.48"/>
    <m/>
    <n v="0"/>
    <n v="309.08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15"/>
    <n v="0"/>
    <n v="0"/>
    <n v="0"/>
    <n v="0"/>
    <n v="0"/>
    <n v="0"/>
    <n v="0"/>
    <n v="0"/>
    <n v="0"/>
    <n v="0"/>
    <n v="-83.7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2"/>
    <s v="Baxter Springs"/>
    <s v="Electric"/>
    <s v="Municipal Buildings"/>
    <s v="TEB-Total Electric Bldg"/>
    <n v="1204"/>
    <n v="148.15"/>
    <m/>
    <n v="0"/>
    <n v="36.63000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44"/>
    <n v="0"/>
    <n v="0"/>
    <n v="0"/>
    <n v="0"/>
    <n v="0"/>
    <n v="0"/>
    <n v="0"/>
    <n v="0"/>
    <n v="0"/>
    <n v="0"/>
    <n v="-5.94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"/>
  </r>
  <r>
    <x v="2"/>
    <s v="Baxter Springs"/>
    <s v="Electric"/>
    <s v="Municipal Other Lighting"/>
    <s v="CB-Commercial"/>
    <n v="1531"/>
    <n v="403.26"/>
    <m/>
    <n v="0"/>
    <n v="46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47"/>
    <n v="0"/>
    <n v="0"/>
    <n v="0"/>
    <n v="0"/>
    <n v="0"/>
    <n v="0"/>
    <n v="0"/>
    <n v="0"/>
    <n v="0"/>
    <n v="0"/>
    <n v="-29.7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"/>
  </r>
  <r>
    <x v="2"/>
    <s v="Baxter Springs"/>
    <s v="Electric"/>
    <s v="Municipal Other Lighting"/>
    <s v="LS-Special Lighting"/>
    <n v="400"/>
    <n v="65.069999999999993"/>
    <m/>
    <n v="0"/>
    <n v="12.1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n v="-11.71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"/>
  </r>
  <r>
    <x v="2"/>
    <s v="Baxter Springs"/>
    <s v="Electric"/>
    <s v="Municipal Pumping"/>
    <s v="CB-Commercial"/>
    <n v="67189"/>
    <n v="7277.94"/>
    <m/>
    <n v="0"/>
    <n v="2043.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20.84"/>
    <n v="0"/>
    <n v="0"/>
    <n v="0"/>
    <n v="0"/>
    <n v="0"/>
    <n v="0"/>
    <n v="0"/>
    <n v="0"/>
    <n v="0"/>
    <n v="0"/>
    <n v="-1304.8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2"/>
    <s v="Baxter Springs"/>
    <s v="Electric"/>
    <s v="Municipal Pumping"/>
    <s v="GP-General Power"/>
    <n v="91984"/>
    <n v="7309.5"/>
    <m/>
    <n v="0"/>
    <n v="2798.24"/>
    <n v="0"/>
    <m/>
    <n v="0"/>
    <n v="0"/>
    <n v="0"/>
    <n v="0"/>
    <n v="0"/>
    <n v="0"/>
    <n v="0"/>
    <n v="0"/>
    <n v="0"/>
    <n v="0"/>
    <n v="0"/>
    <n v="0"/>
    <n v="0"/>
    <n v="0"/>
    <n v="0"/>
    <n v="0"/>
    <n v="28.51"/>
    <n v="0"/>
    <n v="0"/>
    <n v="0"/>
    <n v="0"/>
    <n v="0"/>
    <n v="0"/>
    <n v="0"/>
    <n v="0"/>
    <n v="0"/>
    <n v="0"/>
    <n v="-757.9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"/>
  </r>
  <r>
    <x v="2"/>
    <s v="Baxter Springs"/>
    <s v="Electric"/>
    <s v="Oil Pipeline Pumping"/>
    <s v="PT-Transmission"/>
    <n v="2036000"/>
    <n v="90456.02"/>
    <m/>
    <n v="0"/>
    <n v="54961.82"/>
    <n v="0"/>
    <m/>
    <n v="0"/>
    <n v="0"/>
    <n v="0"/>
    <n v="0"/>
    <n v="0"/>
    <n v="0"/>
    <n v="0"/>
    <n v="0"/>
    <n v="0"/>
    <n v="0"/>
    <n v="0"/>
    <n v="0"/>
    <n v="0"/>
    <n v="0"/>
    <n v="0"/>
    <n v="0"/>
    <n v="325.76"/>
    <n v="0"/>
    <n v="0"/>
    <n v="0"/>
    <n v="0"/>
    <n v="0"/>
    <n v="0"/>
    <n v="0"/>
    <n v="0"/>
    <n v="0"/>
    <n v="8525.99"/>
    <n v="-11096.2"/>
    <n v="0"/>
    <n v="0"/>
    <n v="0"/>
    <n v="0"/>
    <n v="0"/>
    <m/>
    <x v="0"/>
    <m/>
    <m/>
    <m/>
    <m/>
    <m/>
    <m/>
    <m/>
    <m/>
    <n v="0"/>
    <n v="0"/>
    <n v="0"/>
    <n v="0"/>
    <x v="2"/>
    <x v="34"/>
    <m/>
    <x v="1"/>
  </r>
  <r>
    <x v="2"/>
    <s v="Baxter Springs"/>
    <s v="Electric"/>
    <s v="Residential"/>
    <s v="RG-Residential"/>
    <n v="3464614"/>
    <n v="285902.28999999998"/>
    <m/>
    <n v="10529.06"/>
    <n v="105412.33"/>
    <n v="0"/>
    <m/>
    <n v="0"/>
    <n v="0"/>
    <n v="0"/>
    <n v="0"/>
    <n v="0"/>
    <n v="0"/>
    <n v="0"/>
    <n v="0"/>
    <n v="0"/>
    <n v="0"/>
    <n v="0"/>
    <n v="0"/>
    <n v="0"/>
    <n v="0"/>
    <n v="0"/>
    <n v="0"/>
    <n v="3466.25"/>
    <n v="0"/>
    <n v="0"/>
    <n v="0"/>
    <n v="0"/>
    <n v="0"/>
    <n v="0"/>
    <n v="2279.0700000000002"/>
    <n v="56"/>
    <n v="-4212.8900000000003"/>
    <n v="14685.4"/>
    <n v="-47846.38"/>
    <n v="0"/>
    <n v="0"/>
    <n v="-2294.85"/>
    <n v="0"/>
    <n v="0"/>
    <m/>
    <x v="0"/>
    <m/>
    <m/>
    <m/>
    <m/>
    <m/>
    <m/>
    <m/>
    <m/>
    <n v="0"/>
    <n v="0"/>
    <n v="0"/>
    <n v="0"/>
    <x v="0"/>
    <x v="1"/>
    <m/>
    <x v="1"/>
  </r>
  <r>
    <x v="2"/>
    <s v="Baxter Springs"/>
    <s v="Electric"/>
    <s v="Residential"/>
    <s v="RH-Residential Total Elec"/>
    <n v="1897120"/>
    <n v="120363.84"/>
    <m/>
    <n v="2522.36"/>
    <n v="57708.8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897.43"/>
    <n v="0"/>
    <n v="0"/>
    <n v="0"/>
    <n v="0"/>
    <n v="0"/>
    <n v="0"/>
    <n v="755.04"/>
    <n v="16"/>
    <n v="-1204.98"/>
    <n v="4601.05"/>
    <n v="-16296.39"/>
    <n v="0"/>
    <n v="0"/>
    <n v="-480"/>
    <n v="0"/>
    <n v="0"/>
    <m/>
    <x v="0"/>
    <m/>
    <m/>
    <m/>
    <m/>
    <m/>
    <m/>
    <m/>
    <m/>
    <n v="0"/>
    <n v="0"/>
    <n v="0"/>
    <n v="0"/>
    <x v="0"/>
    <x v="15"/>
    <m/>
    <x v="1"/>
  </r>
  <r>
    <x v="2"/>
    <s v="Baxter Springs"/>
    <s v="Lighting"/>
    <s v="Commercial"/>
    <s v="PL-Private Lighting"/>
    <n v="43127.504000000001"/>
    <n v="8986.9500000000007"/>
    <m/>
    <n v="0"/>
    <n v="1307.5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09"/>
    <n v="0"/>
    <n v="0"/>
    <n v="0"/>
    <n v="0"/>
    <n v="0"/>
    <n v="0"/>
    <n v="18.510000000000002"/>
    <n v="0"/>
    <n v="-29.96"/>
    <n v="360.37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2"/>
    <s v="Baxter Springs"/>
    <s v="Lighting"/>
    <s v="Industrial"/>
    <s v="PL-Private Lighting"/>
    <n v="1059"/>
    <n v="306.32"/>
    <m/>
    <n v="0"/>
    <n v="31.7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31.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"/>
  </r>
  <r>
    <x v="2"/>
    <s v="Baxter Springs"/>
    <s v="Lighting"/>
    <s v="Municipal Other Lighting"/>
    <s v="PL-Private Lighting"/>
    <n v="205"/>
    <n v="52.8"/>
    <m/>
    <n v="0"/>
    <n v="6.2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"/>
  </r>
  <r>
    <x v="2"/>
    <s v="Baxter Springs"/>
    <s v="Lighting"/>
    <s v="Municipal Street Lighting"/>
    <s v="SPL-Municipal St Lighting"/>
    <n v="64599.184000000001"/>
    <n v="5506.1"/>
    <m/>
    <n v="0"/>
    <n v="1774.41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5.81"/>
    <n v="0"/>
    <n v="0"/>
    <n v="0"/>
    <n v="0"/>
    <n v="0"/>
    <n v="0"/>
    <n v="0"/>
    <n v="0"/>
    <n v="0"/>
    <n v="0"/>
    <n v="-1467.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"/>
  </r>
  <r>
    <x v="2"/>
    <s v="Baxter Springs"/>
    <s v="Lighting"/>
    <s v="Residential"/>
    <s v="PL-Private Lighting"/>
    <n v="33832.305999999997"/>
    <n v="8341.48"/>
    <m/>
    <n v="0"/>
    <n v="1028.31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02"/>
    <n v="0"/>
    <n v="0"/>
    <n v="0"/>
    <n v="0"/>
    <n v="0"/>
    <n v="0"/>
    <n v="53.5"/>
    <n v="0"/>
    <n v="-10.44"/>
    <n v="220.9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"/>
  </r>
  <r>
    <x v="2"/>
    <s v="Gravette"/>
    <s v="Electric"/>
    <s v="Commercial"/>
    <s v="CB-Commercial"/>
    <n v="250"/>
    <n v="69.98"/>
    <m/>
    <n v="0"/>
    <n v="7.6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n v="4.57"/>
    <n v="-4.849999999999999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2"/>
    <s v="Gravette"/>
    <s v="Electric"/>
    <s v="Residential"/>
    <s v="RG-Residential"/>
    <n v="15194"/>
    <n v="1199.1500000000001"/>
    <m/>
    <n v="0"/>
    <n v="462.2"/>
    <n v="0"/>
    <m/>
    <n v="0"/>
    <n v="0"/>
    <n v="0"/>
    <n v="0"/>
    <n v="0"/>
    <n v="0"/>
    <n v="0"/>
    <n v="0"/>
    <n v="0"/>
    <n v="0"/>
    <n v="0"/>
    <n v="0"/>
    <n v="0"/>
    <n v="0"/>
    <n v="0"/>
    <n v="0"/>
    <n v="15.2"/>
    <n v="0"/>
    <n v="0"/>
    <n v="0"/>
    <n v="0"/>
    <n v="0"/>
    <n v="0"/>
    <n v="10.33"/>
    <n v="0"/>
    <n v="-5.55"/>
    <n v="23.49"/>
    <n v="-209.8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2"/>
    <s v="Gravette"/>
    <s v="Electric"/>
    <s v="Residential"/>
    <s v="RH-Residential Total Elec"/>
    <n v="3628"/>
    <n v="220.84"/>
    <m/>
    <n v="0"/>
    <n v="110.37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63"/>
    <n v="0"/>
    <n v="0"/>
    <n v="0"/>
    <n v="0"/>
    <n v="0"/>
    <n v="0"/>
    <n v="0"/>
    <n v="0"/>
    <n v="0"/>
    <n v="4.6900000000000004"/>
    <n v="-31.16"/>
    <n v="0"/>
    <n v="0"/>
    <n v="-10"/>
    <n v="0"/>
    <n v="0"/>
    <m/>
    <x v="0"/>
    <m/>
    <m/>
    <m/>
    <m/>
    <m/>
    <m/>
    <m/>
    <m/>
    <n v="0"/>
    <n v="0"/>
    <n v="0"/>
    <n v="0"/>
    <x v="0"/>
    <x v="15"/>
    <m/>
    <x v="1"/>
  </r>
  <r>
    <x v="2"/>
    <s v="Gravette"/>
    <s v="Lighting"/>
    <s v="Residential"/>
    <s v="PL-Private Lighting"/>
    <n v="31"/>
    <n v="9.44"/>
    <m/>
    <n v="0"/>
    <n v="0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2"/>
    <s v="Neosho"/>
    <s v="Electric"/>
    <s v="Commercial"/>
    <s v="CB-Commercial"/>
    <n v="586"/>
    <n v="129.86000000000001"/>
    <m/>
    <n v="0"/>
    <n v="17.8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8"/>
    <n v="0"/>
    <n v="0"/>
    <n v="0"/>
    <n v="0"/>
    <n v="0"/>
    <n v="0"/>
    <n v="3.06"/>
    <n v="0"/>
    <n v="0"/>
    <n v="8.6300000000000008"/>
    <n v="-11.3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"/>
  </r>
  <r>
    <x v="2"/>
    <s v="Neosho"/>
    <s v="Electric"/>
    <s v="Commercial"/>
    <s v="GP-General Power"/>
    <n v="162000"/>
    <n v="9702.74"/>
    <m/>
    <n v="0"/>
    <n v="4928.2"/>
    <n v="0"/>
    <m/>
    <n v="0"/>
    <n v="0"/>
    <n v="0"/>
    <n v="0"/>
    <n v="0"/>
    <n v="0"/>
    <n v="0"/>
    <n v="0"/>
    <n v="0"/>
    <n v="0"/>
    <n v="0"/>
    <n v="0"/>
    <n v="0"/>
    <n v="0"/>
    <n v="0"/>
    <n v="0"/>
    <n v="50.22"/>
    <n v="0"/>
    <n v="0"/>
    <n v="0"/>
    <n v="0"/>
    <n v="0"/>
    <n v="0"/>
    <n v="211.25"/>
    <n v="0"/>
    <n v="0"/>
    <n v="0"/>
    <n v="-1334.8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"/>
  </r>
  <r>
    <x v="2"/>
    <s v="Neosho"/>
    <s v="Electric"/>
    <s v="Residential"/>
    <s v="RG-Residential"/>
    <n v="9489"/>
    <n v="753.92"/>
    <m/>
    <n v="0"/>
    <n v="288.6600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49"/>
    <n v="0"/>
    <n v="0"/>
    <n v="0"/>
    <n v="0"/>
    <n v="0"/>
    <n v="0"/>
    <n v="10.86"/>
    <n v="0"/>
    <n v="-7.26"/>
    <n v="14.24"/>
    <n v="-131.050000000000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"/>
  </r>
  <r>
    <x v="2"/>
    <s v="Neosho"/>
    <s v="Lighting"/>
    <s v="Commercial"/>
    <s v="PL-Private Lighting"/>
    <n v="1436"/>
    <n v="188.32"/>
    <m/>
    <n v="0"/>
    <n v="43.6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3.42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"/>
  </r>
  <r>
    <x v="2"/>
    <s v="Neosho"/>
    <s v="Lighting"/>
    <s v="Residential"/>
    <s v="PL-Private Lighting"/>
    <n v="161"/>
    <n v="30.34"/>
    <m/>
    <n v="0"/>
    <n v="4.90000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.16"/>
    <n v="0"/>
    <n v="0"/>
    <n v="0.4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"/>
  </r>
  <r>
    <x v="3"/>
    <m/>
    <m/>
    <s v="Residential"/>
    <s v="RG-Residential"/>
    <n v="-98115"/>
    <n v="-10374.68"/>
    <m/>
    <n v="-67.62"/>
    <n v="147.16999999999999"/>
    <m/>
    <m/>
    <m/>
    <m/>
    <m/>
    <m/>
    <n v="-38.270000000000003"/>
    <m/>
    <m/>
    <m/>
    <m/>
    <m/>
    <m/>
    <m/>
    <m/>
    <m/>
    <m/>
    <m/>
    <m/>
    <m/>
    <m/>
    <m/>
    <m/>
    <m/>
    <m/>
    <m/>
    <m/>
    <m/>
    <n v="0"/>
    <n v="506.27"/>
    <m/>
    <m/>
    <m/>
    <m/>
    <m/>
    <m/>
    <x v="0"/>
    <m/>
    <m/>
    <m/>
    <m/>
    <m/>
    <m/>
    <m/>
    <m/>
    <n v="0"/>
    <n v="0"/>
    <n v="0"/>
    <n v="0"/>
    <x v="0"/>
    <x v="1"/>
    <m/>
    <x v="1"/>
  </r>
  <r>
    <x v="3"/>
    <m/>
    <m/>
    <s v="Residential"/>
    <s v="RG-Residential"/>
    <n v="-97076"/>
    <n v="-10264.82"/>
    <m/>
    <n v="-64.75"/>
    <n v="145.61000000000001"/>
    <m/>
    <m/>
    <m/>
    <m/>
    <m/>
    <m/>
    <n v="-37.86"/>
    <m/>
    <m/>
    <m/>
    <m/>
    <m/>
    <m/>
    <m/>
    <m/>
    <m/>
    <m/>
    <m/>
    <m/>
    <m/>
    <m/>
    <m/>
    <m/>
    <m/>
    <m/>
    <m/>
    <m/>
    <m/>
    <n v="0"/>
    <n v="500.91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603"/>
    <n v="-10559.62"/>
    <m/>
    <m/>
    <n v="149.4"/>
    <m/>
    <m/>
    <m/>
    <m/>
    <m/>
    <m/>
    <n v="-38.85"/>
    <m/>
    <m/>
    <m/>
    <m/>
    <m/>
    <m/>
    <m/>
    <m/>
    <m/>
    <m/>
    <m/>
    <m/>
    <m/>
    <m/>
    <m/>
    <m/>
    <m/>
    <m/>
    <m/>
    <m/>
    <m/>
    <n v="0"/>
    <n v="513.95000000000005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765"/>
    <n v="-10563.53"/>
    <m/>
    <n v="-79.099999999999994"/>
    <n v="149.65"/>
    <m/>
    <m/>
    <m/>
    <m/>
    <m/>
    <m/>
    <n v="-38.909999999999997"/>
    <m/>
    <m/>
    <m/>
    <m/>
    <m/>
    <m/>
    <m/>
    <m/>
    <m/>
    <m/>
    <m/>
    <m/>
    <m/>
    <m/>
    <m/>
    <m/>
    <m/>
    <m/>
    <m/>
    <m/>
    <m/>
    <n v="0"/>
    <n v="514.78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8279"/>
    <n v="-10392.030000000001"/>
    <m/>
    <n v="-391.03"/>
    <n v="147.41999999999999"/>
    <m/>
    <m/>
    <m/>
    <m/>
    <m/>
    <m/>
    <n v="-38.32"/>
    <m/>
    <m/>
    <m/>
    <m/>
    <m/>
    <m/>
    <m/>
    <m/>
    <m/>
    <m/>
    <m/>
    <m/>
    <m/>
    <m/>
    <m/>
    <m/>
    <m/>
    <m/>
    <m/>
    <m/>
    <m/>
    <n v="0"/>
    <n v="507.12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40130"/>
    <n v="-4270.9399999999996"/>
    <m/>
    <m/>
    <n v="-17.64"/>
    <m/>
    <m/>
    <m/>
    <m/>
    <m/>
    <m/>
    <n v="-15.65"/>
    <m/>
    <m/>
    <m/>
    <m/>
    <m/>
    <m/>
    <m/>
    <m/>
    <m/>
    <m/>
    <m/>
    <m/>
    <m/>
    <m/>
    <m/>
    <m/>
    <m/>
    <m/>
    <m/>
    <m/>
    <m/>
    <n v="0"/>
    <n v="207.07"/>
    <m/>
    <m/>
    <m/>
    <m/>
    <m/>
    <m/>
    <x v="0"/>
    <m/>
    <m/>
    <m/>
    <m/>
    <m/>
    <m/>
    <m/>
    <m/>
    <m/>
    <m/>
    <m/>
    <m/>
    <x v="0"/>
    <x v="1"/>
    <m/>
    <x v="1"/>
  </r>
  <r>
    <x v="2"/>
    <m/>
    <m/>
    <s v="Residential"/>
    <s v="RG-Residential"/>
    <n v="-98419"/>
    <n v="-6254.53"/>
    <m/>
    <m/>
    <n v="-2994.01"/>
    <m/>
    <m/>
    <m/>
    <m/>
    <m/>
    <m/>
    <m/>
    <m/>
    <m/>
    <m/>
    <m/>
    <m/>
    <m/>
    <m/>
    <m/>
    <m/>
    <m/>
    <m/>
    <n v="-98.42"/>
    <m/>
    <m/>
    <m/>
    <m/>
    <m/>
    <m/>
    <m/>
    <m/>
    <m/>
    <n v="0"/>
    <n v="1359.17"/>
    <m/>
    <m/>
    <m/>
    <m/>
    <m/>
    <m/>
    <x v="0"/>
    <m/>
    <m/>
    <m/>
    <m/>
    <m/>
    <m/>
    <m/>
    <m/>
    <m/>
    <m/>
    <m/>
    <m/>
    <x v="0"/>
    <x v="1"/>
    <m/>
    <x v="1"/>
  </r>
  <r>
    <x v="1"/>
    <m/>
    <m/>
    <s v="Municipal Other Lighting"/>
    <s v="CB-Commercial"/>
    <n v="-90000"/>
    <n v="-7436.7"/>
    <m/>
    <m/>
    <m/>
    <m/>
    <m/>
    <m/>
    <m/>
    <m/>
    <m/>
    <m/>
    <m/>
    <m/>
    <m/>
    <m/>
    <n v="-118.8"/>
    <m/>
    <m/>
    <m/>
    <m/>
    <m/>
    <m/>
    <m/>
    <m/>
    <m/>
    <m/>
    <m/>
    <m/>
    <m/>
    <m/>
    <m/>
    <m/>
    <n v="0"/>
    <m/>
    <m/>
    <n v="-966.6"/>
    <m/>
    <m/>
    <m/>
    <m/>
    <x v="0"/>
    <m/>
    <m/>
    <m/>
    <m/>
    <m/>
    <m/>
    <m/>
    <m/>
    <m/>
    <m/>
    <m/>
    <m/>
    <x v="4"/>
    <x v="5"/>
    <m/>
    <x v="1"/>
  </r>
  <r>
    <x v="3"/>
    <m/>
    <m/>
    <s v="Municipal Street Lighting"/>
    <s v="CB-Commercial"/>
    <n v="-98378"/>
    <n v="-11647.63"/>
    <m/>
    <m/>
    <n v="147.56"/>
    <m/>
    <m/>
    <m/>
    <m/>
    <m/>
    <m/>
    <n v="-69.849999999999994"/>
    <m/>
    <m/>
    <m/>
    <m/>
    <m/>
    <m/>
    <m/>
    <m/>
    <m/>
    <m/>
    <m/>
    <m/>
    <m/>
    <m/>
    <m/>
    <m/>
    <m/>
    <m/>
    <m/>
    <m/>
    <m/>
    <n v="0"/>
    <n v="493.85"/>
    <m/>
    <m/>
    <m/>
    <m/>
    <m/>
    <m/>
    <x v="0"/>
    <m/>
    <m/>
    <m/>
    <m/>
    <m/>
    <m/>
    <m/>
    <m/>
    <m/>
    <m/>
    <m/>
    <m/>
    <x v="4"/>
    <x v="5"/>
    <m/>
    <x v="1"/>
  </r>
  <r>
    <x v="3"/>
    <m/>
    <m/>
    <s v="Municipal Other Lighting"/>
    <s v="CB-Commercial"/>
    <n v="-95646"/>
    <n v="-11322.57"/>
    <m/>
    <m/>
    <n v="143.47"/>
    <m/>
    <m/>
    <m/>
    <m/>
    <m/>
    <m/>
    <n v="-67.91"/>
    <m/>
    <m/>
    <m/>
    <m/>
    <m/>
    <m/>
    <m/>
    <m/>
    <m/>
    <m/>
    <m/>
    <m/>
    <m/>
    <m/>
    <m/>
    <m/>
    <m/>
    <m/>
    <m/>
    <m/>
    <m/>
    <n v="0"/>
    <n v="480.15"/>
    <m/>
    <m/>
    <m/>
    <m/>
    <m/>
    <m/>
    <x v="0"/>
    <m/>
    <m/>
    <m/>
    <m/>
    <m/>
    <m/>
    <m/>
    <m/>
    <m/>
    <m/>
    <m/>
    <m/>
    <x v="4"/>
    <x v="5"/>
    <m/>
    <x v="1"/>
  </r>
  <r>
    <x v="3"/>
    <m/>
    <m/>
    <s v="Residential"/>
    <s v="RG-Residential"/>
    <n v="-98625"/>
    <n v="-10428.61"/>
    <m/>
    <n v="-70.209999999999994"/>
    <n v="147.93"/>
    <m/>
    <m/>
    <m/>
    <m/>
    <m/>
    <m/>
    <n v="-38.47"/>
    <m/>
    <m/>
    <m/>
    <m/>
    <m/>
    <m/>
    <m/>
    <m/>
    <m/>
    <m/>
    <m/>
    <m/>
    <m/>
    <m/>
    <m/>
    <m/>
    <m/>
    <m/>
    <m/>
    <m/>
    <m/>
    <n v="0"/>
    <n v="508.91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240"/>
    <n v="-10497.31"/>
    <m/>
    <n v="-493.75"/>
    <n v="148.86000000000001"/>
    <m/>
    <m/>
    <m/>
    <m/>
    <m/>
    <m/>
    <n v="-38.700000000000003"/>
    <m/>
    <m/>
    <m/>
    <m/>
    <m/>
    <m/>
    <m/>
    <m/>
    <m/>
    <m/>
    <m/>
    <m/>
    <m/>
    <m/>
    <m/>
    <m/>
    <m/>
    <m/>
    <m/>
    <m/>
    <m/>
    <n v="0"/>
    <n v="512.08000000000004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7937"/>
    <n v="-10370.02"/>
    <m/>
    <n v="-79.03"/>
    <n v="146.9"/>
    <m/>
    <m/>
    <m/>
    <m/>
    <m/>
    <m/>
    <n v="-38.19"/>
    <m/>
    <m/>
    <m/>
    <m/>
    <m/>
    <m/>
    <m/>
    <m/>
    <m/>
    <m/>
    <m/>
    <m/>
    <m/>
    <m/>
    <m/>
    <m/>
    <m/>
    <m/>
    <m/>
    <m/>
    <m/>
    <n v="0"/>
    <n v="505.36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6401"/>
    <n v="-10208.040000000001"/>
    <m/>
    <n v="-480.18"/>
    <n v="144.6"/>
    <m/>
    <m/>
    <m/>
    <m/>
    <m/>
    <m/>
    <n v="-37.6"/>
    <m/>
    <m/>
    <m/>
    <m/>
    <m/>
    <m/>
    <m/>
    <m/>
    <m/>
    <m/>
    <m/>
    <m/>
    <m/>
    <m/>
    <m/>
    <m/>
    <m/>
    <m/>
    <m/>
    <m/>
    <m/>
    <n v="0"/>
    <n v="497.43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7957"/>
    <n v="-10357.98"/>
    <m/>
    <n v="-389.75"/>
    <n v="146.93"/>
    <m/>
    <m/>
    <m/>
    <m/>
    <m/>
    <m/>
    <n v="-38.21"/>
    <m/>
    <m/>
    <m/>
    <m/>
    <m/>
    <m/>
    <m/>
    <m/>
    <m/>
    <m/>
    <m/>
    <m/>
    <m/>
    <m/>
    <m/>
    <m/>
    <m/>
    <m/>
    <m/>
    <m/>
    <m/>
    <n v="0"/>
    <n v="505.45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732"/>
    <n v="-10559.75"/>
    <m/>
    <n v="-496.72"/>
    <n v="149.6"/>
    <m/>
    <m/>
    <m/>
    <m/>
    <m/>
    <m/>
    <n v="-38.89"/>
    <m/>
    <m/>
    <m/>
    <m/>
    <m/>
    <m/>
    <m/>
    <m/>
    <m/>
    <m/>
    <m/>
    <m/>
    <m/>
    <m/>
    <m/>
    <m/>
    <m/>
    <m/>
    <m/>
    <m/>
    <m/>
    <n v="0"/>
    <n v="514.62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Commercial"/>
    <s v="CB-Commercial"/>
    <n v="-98919"/>
    <n v="-11710.03"/>
    <m/>
    <n v="-70.28"/>
    <n v="148.38"/>
    <m/>
    <m/>
    <m/>
    <m/>
    <m/>
    <m/>
    <n v="-70.23"/>
    <m/>
    <m/>
    <m/>
    <m/>
    <m/>
    <m/>
    <m/>
    <m/>
    <m/>
    <m/>
    <m/>
    <m/>
    <m/>
    <m/>
    <m/>
    <m/>
    <m/>
    <m/>
    <m/>
    <m/>
    <m/>
    <n v="0"/>
    <n v="496.57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Residential"/>
    <s v="RG-Residential"/>
    <n v="-99391"/>
    <n v="-10522.43"/>
    <m/>
    <n v="-494.96"/>
    <n v="149.09"/>
    <m/>
    <m/>
    <m/>
    <m/>
    <m/>
    <m/>
    <n v="-38.76"/>
    <m/>
    <m/>
    <m/>
    <m/>
    <m/>
    <m/>
    <m/>
    <m/>
    <m/>
    <m/>
    <m/>
    <m/>
    <m/>
    <m/>
    <m/>
    <m/>
    <m/>
    <m/>
    <m/>
    <m/>
    <m/>
    <n v="0"/>
    <n v="512.85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768"/>
    <n v="-10562.3"/>
    <m/>
    <n v="-496.83"/>
    <n v="149.66999999999999"/>
    <m/>
    <m/>
    <m/>
    <m/>
    <m/>
    <m/>
    <n v="-38.909999999999997"/>
    <m/>
    <m/>
    <m/>
    <m/>
    <m/>
    <m/>
    <m/>
    <m/>
    <m/>
    <m/>
    <m/>
    <m/>
    <m/>
    <m/>
    <m/>
    <m/>
    <m/>
    <m/>
    <m/>
    <m/>
    <m/>
    <n v="0"/>
    <n v="514.85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369"/>
    <n v="-10507.97"/>
    <m/>
    <n v="-74.650000000000006"/>
    <n v="149.05000000000001"/>
    <m/>
    <m/>
    <m/>
    <m/>
    <m/>
    <m/>
    <n v="-38.76"/>
    <m/>
    <m/>
    <m/>
    <m/>
    <m/>
    <m/>
    <m/>
    <m/>
    <m/>
    <m/>
    <m/>
    <m/>
    <m/>
    <m/>
    <m/>
    <m/>
    <m/>
    <m/>
    <m/>
    <m/>
    <m/>
    <n v="0"/>
    <n v="512.75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8989"/>
    <n v="-10467.09"/>
    <m/>
    <n v="-393.86"/>
    <n v="148.49"/>
    <m/>
    <m/>
    <m/>
    <m/>
    <m/>
    <m/>
    <n v="-38.61"/>
    <m/>
    <m/>
    <m/>
    <m/>
    <m/>
    <m/>
    <m/>
    <m/>
    <m/>
    <m/>
    <m/>
    <m/>
    <m/>
    <m/>
    <m/>
    <m/>
    <m/>
    <m/>
    <m/>
    <m/>
    <m/>
    <n v="0"/>
    <n v="510.78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8947"/>
    <n v="-10462.66"/>
    <m/>
    <n v="-492.12"/>
    <n v="148.41999999999999"/>
    <m/>
    <m/>
    <m/>
    <m/>
    <m/>
    <m/>
    <n v="-38.58"/>
    <m/>
    <m/>
    <m/>
    <m/>
    <m/>
    <m/>
    <m/>
    <m/>
    <m/>
    <m/>
    <m/>
    <m/>
    <m/>
    <m/>
    <m/>
    <m/>
    <m/>
    <m/>
    <m/>
    <m/>
    <m/>
    <n v="0"/>
    <n v="510.56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298"/>
    <n v="-10499.87"/>
    <m/>
    <n v="-74.459999999999994"/>
    <n v="148.94999999999999"/>
    <m/>
    <m/>
    <m/>
    <m/>
    <m/>
    <m/>
    <n v="-38.729999999999997"/>
    <m/>
    <m/>
    <m/>
    <m/>
    <m/>
    <m/>
    <m/>
    <m/>
    <m/>
    <m/>
    <m/>
    <m/>
    <m/>
    <m/>
    <m/>
    <m/>
    <m/>
    <m/>
    <m/>
    <m/>
    <m/>
    <n v="0"/>
    <n v="512.37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Commercial"/>
    <s v="CB-Commercial"/>
    <n v="-65647"/>
    <n v="-7771.29"/>
    <m/>
    <m/>
    <n v="98.47"/>
    <m/>
    <m/>
    <m/>
    <m/>
    <m/>
    <m/>
    <n v="-46.61"/>
    <m/>
    <m/>
    <m/>
    <m/>
    <m/>
    <m/>
    <m/>
    <m/>
    <m/>
    <m/>
    <m/>
    <m/>
    <m/>
    <m/>
    <m/>
    <m/>
    <m/>
    <m/>
    <m/>
    <m/>
    <m/>
    <n v="0"/>
    <n v="329.55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Residential"/>
    <s v="RG-Residential"/>
    <n v="-98109"/>
    <n v="-10374.049999999999"/>
    <m/>
    <n v="-73.83"/>
    <n v="147.16"/>
    <m/>
    <m/>
    <m/>
    <m/>
    <m/>
    <m/>
    <n v="-38.26"/>
    <m/>
    <m/>
    <m/>
    <m/>
    <m/>
    <m/>
    <m/>
    <m/>
    <m/>
    <m/>
    <m/>
    <m/>
    <m/>
    <m/>
    <m/>
    <m/>
    <m/>
    <m/>
    <m/>
    <m/>
    <m/>
    <n v="0"/>
    <n v="506.24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Commercial"/>
    <s v="CB-Commercial"/>
    <n v="-99602"/>
    <n v="-11798.11"/>
    <m/>
    <n v="-560.97"/>
    <n v="149.4"/>
    <m/>
    <m/>
    <m/>
    <m/>
    <m/>
    <m/>
    <n v="-70.72"/>
    <m/>
    <m/>
    <m/>
    <m/>
    <m/>
    <m/>
    <m/>
    <m/>
    <m/>
    <m/>
    <m/>
    <m/>
    <m/>
    <m/>
    <m/>
    <m/>
    <m/>
    <m/>
    <m/>
    <m/>
    <m/>
    <n v="0"/>
    <n v="500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Commercial"/>
    <s v="CB-Commercial"/>
    <n v="-99980"/>
    <n v="-11844.95"/>
    <m/>
    <n v="-450.56"/>
    <n v="149.97"/>
    <m/>
    <m/>
    <m/>
    <m/>
    <m/>
    <m/>
    <n v="-70.989999999999995"/>
    <m/>
    <m/>
    <m/>
    <m/>
    <m/>
    <m/>
    <m/>
    <m/>
    <m/>
    <m/>
    <m/>
    <m/>
    <m/>
    <m/>
    <m/>
    <m/>
    <m/>
    <m/>
    <m/>
    <m/>
    <m/>
    <n v="0"/>
    <n v="501.9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Commercial"/>
    <s v="CB-Commercial"/>
    <n v="-99984"/>
    <n v="-11845.32"/>
    <m/>
    <m/>
    <n v="149.97999999999999"/>
    <m/>
    <m/>
    <m/>
    <m/>
    <m/>
    <m/>
    <n v="-70.98"/>
    <m/>
    <m/>
    <m/>
    <m/>
    <m/>
    <m/>
    <m/>
    <m/>
    <m/>
    <m/>
    <m/>
    <m/>
    <m/>
    <m/>
    <m/>
    <m/>
    <m/>
    <m/>
    <m/>
    <m/>
    <m/>
    <n v="0"/>
    <n v="501.92"/>
    <m/>
    <m/>
    <m/>
    <m/>
    <m/>
    <m/>
    <x v="0"/>
    <m/>
    <m/>
    <m/>
    <m/>
    <m/>
    <m/>
    <m/>
    <m/>
    <m/>
    <m/>
    <m/>
    <m/>
    <x v="1"/>
    <x v="5"/>
    <m/>
    <x v="1"/>
  </r>
  <r>
    <x v="2"/>
    <m/>
    <m/>
    <s v="Residential"/>
    <s v="RG-Residential"/>
    <n v="-98974"/>
    <n v="-6289.8"/>
    <m/>
    <n v="-375.98"/>
    <n v="-3010.89"/>
    <m/>
    <m/>
    <m/>
    <m/>
    <m/>
    <m/>
    <m/>
    <m/>
    <m/>
    <m/>
    <m/>
    <m/>
    <m/>
    <m/>
    <m/>
    <m/>
    <m/>
    <m/>
    <n v="-98.97"/>
    <m/>
    <m/>
    <m/>
    <m/>
    <m/>
    <m/>
    <m/>
    <m/>
    <m/>
    <n v="0"/>
    <n v="1366.83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900"/>
    <n v="-10576.52"/>
    <m/>
    <n v="-398"/>
    <n v="149.85"/>
    <m/>
    <m/>
    <m/>
    <m/>
    <m/>
    <m/>
    <n v="-38.97"/>
    <m/>
    <m/>
    <m/>
    <m/>
    <m/>
    <m/>
    <m/>
    <m/>
    <m/>
    <m/>
    <m/>
    <m/>
    <m/>
    <m/>
    <m/>
    <m/>
    <m/>
    <m/>
    <m/>
    <m/>
    <m/>
    <n v="0"/>
    <n v="515.48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502"/>
    <n v="-10524.58"/>
    <m/>
    <n v="-75.48"/>
    <n v="149.25"/>
    <m/>
    <m/>
    <m/>
    <m/>
    <m/>
    <m/>
    <n v="-38.81"/>
    <m/>
    <m/>
    <m/>
    <m/>
    <m/>
    <m/>
    <m/>
    <m/>
    <m/>
    <m/>
    <m/>
    <m/>
    <m/>
    <m/>
    <m/>
    <m/>
    <m/>
    <m/>
    <m/>
    <m/>
    <m/>
    <n v="0"/>
    <n v="513.42999999999995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931"/>
    <n v="-10580.04"/>
    <m/>
    <n v="-497.68"/>
    <n v="149.88999999999999"/>
    <m/>
    <m/>
    <m/>
    <m/>
    <m/>
    <m/>
    <n v="-38.97"/>
    <m/>
    <m/>
    <m/>
    <m/>
    <m/>
    <m/>
    <m/>
    <m/>
    <m/>
    <m/>
    <m/>
    <m/>
    <m/>
    <m/>
    <m/>
    <m/>
    <m/>
    <m/>
    <m/>
    <m/>
    <m/>
    <n v="0"/>
    <n v="515.64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Commercial"/>
    <s v="CB-Commercial"/>
    <n v="-99667"/>
    <n v="-11806.64"/>
    <m/>
    <n v="-77.8"/>
    <n v="149.5"/>
    <m/>
    <m/>
    <m/>
    <m/>
    <m/>
    <m/>
    <n v="-70.760000000000005"/>
    <m/>
    <m/>
    <m/>
    <m/>
    <m/>
    <m/>
    <m/>
    <m/>
    <m/>
    <m/>
    <m/>
    <m/>
    <m/>
    <m/>
    <m/>
    <m/>
    <m/>
    <m/>
    <m/>
    <m/>
    <m/>
    <n v="0"/>
    <n v="500.33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Commercial"/>
    <s v="CB-Commercial"/>
    <n v="-99946"/>
    <n v="-11840.8"/>
    <m/>
    <n v="-78.48"/>
    <n v="149.91999999999999"/>
    <m/>
    <m/>
    <m/>
    <m/>
    <m/>
    <m/>
    <n v="-70.959999999999994"/>
    <m/>
    <m/>
    <m/>
    <m/>
    <m/>
    <m/>
    <m/>
    <m/>
    <m/>
    <m/>
    <m/>
    <m/>
    <m/>
    <m/>
    <m/>
    <m/>
    <m/>
    <m/>
    <m/>
    <m/>
    <m/>
    <n v="0"/>
    <n v="501.72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Commercial"/>
    <s v="CB-Commercial"/>
    <n v="-99107"/>
    <n v="-11732.28"/>
    <m/>
    <n v="-446.26"/>
    <n v="148.66"/>
    <m/>
    <m/>
    <m/>
    <m/>
    <m/>
    <m/>
    <n v="-70.37"/>
    <m/>
    <m/>
    <m/>
    <m/>
    <m/>
    <m/>
    <m/>
    <m/>
    <m/>
    <m/>
    <m/>
    <m/>
    <m/>
    <m/>
    <m/>
    <m/>
    <m/>
    <m/>
    <m/>
    <m/>
    <m/>
    <n v="0"/>
    <n v="497.51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Residential"/>
    <s v="RG-Residential"/>
    <n v="-99871"/>
    <n v="-10574.32"/>
    <m/>
    <n v="-497.41"/>
    <n v="149.81"/>
    <m/>
    <m/>
    <m/>
    <m/>
    <m/>
    <m/>
    <n v="-38.950000000000003"/>
    <m/>
    <m/>
    <m/>
    <m/>
    <m/>
    <m/>
    <m/>
    <m/>
    <m/>
    <m/>
    <m/>
    <m/>
    <m/>
    <m/>
    <m/>
    <m/>
    <m/>
    <m/>
    <m/>
    <m/>
    <m/>
    <n v="0"/>
    <n v="515.34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Industrial"/>
    <s v="CB-Commercial"/>
    <n v="-59993400"/>
    <n v="-7102018.6900000004"/>
    <m/>
    <n v="-270138.28999999998"/>
    <n v="89990.1"/>
    <m/>
    <m/>
    <m/>
    <m/>
    <m/>
    <m/>
    <n v="-42595.32"/>
    <m/>
    <m/>
    <m/>
    <m/>
    <m/>
    <m/>
    <m/>
    <m/>
    <m/>
    <m/>
    <m/>
    <m/>
    <m/>
    <m/>
    <m/>
    <m/>
    <m/>
    <m/>
    <m/>
    <m/>
    <m/>
    <n v="0"/>
    <n v="301166.87"/>
    <m/>
    <m/>
    <m/>
    <m/>
    <m/>
    <m/>
    <x v="0"/>
    <m/>
    <m/>
    <m/>
    <m/>
    <m/>
    <m/>
    <m/>
    <m/>
    <m/>
    <m/>
    <m/>
    <m/>
    <x v="2"/>
    <x v="5"/>
    <m/>
    <x v="1"/>
  </r>
  <r>
    <x v="3"/>
    <m/>
    <m/>
    <s v="Residential"/>
    <s v="RG-Residential"/>
    <n v="-99216"/>
    <n v="-10498.69"/>
    <m/>
    <n v="-76.89"/>
    <n v="148.83000000000001"/>
    <m/>
    <m/>
    <m/>
    <m/>
    <m/>
    <m/>
    <n v="-38.700000000000003"/>
    <m/>
    <m/>
    <m/>
    <m/>
    <m/>
    <m/>
    <m/>
    <m/>
    <m/>
    <m/>
    <m/>
    <m/>
    <m/>
    <m/>
    <m/>
    <m/>
    <m/>
    <m/>
    <m/>
    <m/>
    <m/>
    <n v="0"/>
    <n v="511.95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373"/>
    <n v="-10535.3"/>
    <m/>
    <n v="-495.61"/>
    <n v="149.06"/>
    <m/>
    <m/>
    <m/>
    <m/>
    <m/>
    <m/>
    <n v="-38.76"/>
    <m/>
    <m/>
    <m/>
    <m/>
    <m/>
    <m/>
    <m/>
    <m/>
    <m/>
    <m/>
    <m/>
    <m/>
    <m/>
    <m/>
    <m/>
    <m/>
    <m/>
    <m/>
    <m/>
    <m/>
    <m/>
    <n v="0"/>
    <n v="512.76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143"/>
    <n v="-10491.16"/>
    <m/>
    <m/>
    <n v="148.71"/>
    <m/>
    <m/>
    <m/>
    <m/>
    <m/>
    <m/>
    <n v="-38.659999999999997"/>
    <m/>
    <m/>
    <m/>
    <m/>
    <m/>
    <m/>
    <m/>
    <m/>
    <m/>
    <m/>
    <m/>
    <m/>
    <m/>
    <m/>
    <m/>
    <m/>
    <m/>
    <m/>
    <m/>
    <m/>
    <m/>
    <n v="0"/>
    <n v="511.58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8889"/>
    <n v="-10465.61"/>
    <m/>
    <n v="-492.27"/>
    <n v="148.34"/>
    <m/>
    <m/>
    <m/>
    <m/>
    <m/>
    <m/>
    <n v="-38.57"/>
    <m/>
    <m/>
    <m/>
    <m/>
    <m/>
    <m/>
    <m/>
    <m/>
    <m/>
    <m/>
    <m/>
    <m/>
    <m/>
    <m/>
    <m/>
    <m/>
    <m/>
    <m/>
    <m/>
    <m/>
    <m/>
    <n v="0"/>
    <n v="510.27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802"/>
    <n v="-10564.59"/>
    <m/>
    <n v="-78.17"/>
    <n v="149.69999999999999"/>
    <m/>
    <m/>
    <m/>
    <m/>
    <m/>
    <m/>
    <n v="-38.92"/>
    <m/>
    <m/>
    <m/>
    <m/>
    <m/>
    <m/>
    <m/>
    <m/>
    <m/>
    <m/>
    <m/>
    <m/>
    <m/>
    <m/>
    <m/>
    <m/>
    <m/>
    <m/>
    <m/>
    <m/>
    <m/>
    <n v="0"/>
    <n v="514.98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Commercial"/>
    <s v="CB-Commercial"/>
    <n v="-99834"/>
    <n v="-9621.59"/>
    <m/>
    <n v="-78.25"/>
    <n v="149.75"/>
    <m/>
    <m/>
    <m/>
    <m/>
    <m/>
    <m/>
    <n v="-70.88"/>
    <m/>
    <m/>
    <m/>
    <m/>
    <m/>
    <m/>
    <m/>
    <m/>
    <m/>
    <m/>
    <m/>
    <m/>
    <m/>
    <m/>
    <m/>
    <m/>
    <m/>
    <m/>
    <m/>
    <m/>
    <m/>
    <n v="0"/>
    <n v="474.21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Residential"/>
    <s v="RG-Residential"/>
    <n v="-97475"/>
    <n v="-10307.01"/>
    <m/>
    <n v="-71.790000000000006"/>
    <n v="146.22"/>
    <m/>
    <m/>
    <m/>
    <m/>
    <m/>
    <m/>
    <n v="-38.01"/>
    <m/>
    <m/>
    <m/>
    <m/>
    <m/>
    <m/>
    <m/>
    <m/>
    <m/>
    <m/>
    <m/>
    <m/>
    <m/>
    <m/>
    <m/>
    <m/>
    <m/>
    <m/>
    <m/>
    <m/>
    <m/>
    <n v="0"/>
    <n v="502.97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L-Residential Pilot"/>
    <n v="-97799"/>
    <n v="-10341.27"/>
    <m/>
    <n v="-73.72"/>
    <n v="146.69999999999999"/>
    <m/>
    <m/>
    <m/>
    <m/>
    <m/>
    <m/>
    <n v="-38.14"/>
    <m/>
    <m/>
    <m/>
    <m/>
    <m/>
    <m/>
    <m/>
    <m/>
    <m/>
    <m/>
    <m/>
    <m/>
    <m/>
    <m/>
    <m/>
    <m/>
    <m/>
    <m/>
    <m/>
    <m/>
    <m/>
    <n v="0"/>
    <n v="504.64"/>
    <m/>
    <m/>
    <m/>
    <m/>
    <m/>
    <m/>
    <x v="0"/>
    <m/>
    <m/>
    <m/>
    <m/>
    <m/>
    <m/>
    <m/>
    <m/>
    <m/>
    <m/>
    <m/>
    <m/>
    <x v="0"/>
    <x v="25"/>
    <m/>
    <x v="1"/>
  </r>
  <r>
    <x v="3"/>
    <m/>
    <m/>
    <s v="Commercial"/>
    <s v="CB-Commercial"/>
    <n v="-97000"/>
    <n v="-11482.86"/>
    <m/>
    <n v="-61.47"/>
    <n v="145.5"/>
    <m/>
    <m/>
    <m/>
    <m/>
    <m/>
    <m/>
    <n v="-68.87"/>
    <m/>
    <m/>
    <m/>
    <m/>
    <m/>
    <m/>
    <m/>
    <m/>
    <m/>
    <m/>
    <m/>
    <m/>
    <m/>
    <m/>
    <m/>
    <m/>
    <m/>
    <m/>
    <m/>
    <m/>
    <m/>
    <n v="0"/>
    <n v="486.94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Residential"/>
    <s v="RG-Residential"/>
    <n v="-7999120"/>
    <n v="-845841.54"/>
    <m/>
    <n v="-79.17"/>
    <n v="11998.68"/>
    <m/>
    <m/>
    <m/>
    <m/>
    <m/>
    <m/>
    <n v="-3119.66"/>
    <m/>
    <m/>
    <m/>
    <m/>
    <m/>
    <m/>
    <m/>
    <m/>
    <m/>
    <m/>
    <m/>
    <m/>
    <m/>
    <m/>
    <m/>
    <m/>
    <m/>
    <m/>
    <m/>
    <m/>
    <m/>
    <n v="0"/>
    <n v="41275.46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Commercial"/>
    <s v="CB-Commercial"/>
    <n v="-95297"/>
    <n v="-9163.76"/>
    <m/>
    <n v="-64.400000000000006"/>
    <n v="142.94999999999999"/>
    <m/>
    <m/>
    <m/>
    <m/>
    <m/>
    <m/>
    <n v="-67.66"/>
    <m/>
    <m/>
    <m/>
    <m/>
    <m/>
    <m/>
    <m/>
    <m/>
    <m/>
    <m/>
    <m/>
    <m/>
    <m/>
    <m/>
    <m/>
    <m/>
    <m/>
    <m/>
    <m/>
    <m/>
    <m/>
    <n v="0"/>
    <n v="452.66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Residential"/>
    <s v="RG-Residential"/>
    <n v="-99276"/>
    <n v="-10501.98"/>
    <m/>
    <n v="-493.98"/>
    <n v="148.91999999999999"/>
    <m/>
    <m/>
    <m/>
    <m/>
    <m/>
    <m/>
    <n v="-38.72"/>
    <m/>
    <m/>
    <m/>
    <m/>
    <m/>
    <m/>
    <m/>
    <m/>
    <m/>
    <m/>
    <m/>
    <m/>
    <m/>
    <m/>
    <m/>
    <m/>
    <m/>
    <m/>
    <m/>
    <m/>
    <m/>
    <n v="0"/>
    <n v="512.26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Commercial"/>
    <s v="CB-Commercial"/>
    <n v="-99580"/>
    <n v="-11795.12"/>
    <m/>
    <n v="-77.06"/>
    <n v="149.37"/>
    <m/>
    <m/>
    <m/>
    <m/>
    <m/>
    <m/>
    <n v="-70.7"/>
    <m/>
    <m/>
    <m/>
    <m/>
    <m/>
    <m/>
    <m/>
    <m/>
    <m/>
    <m/>
    <m/>
    <m/>
    <m/>
    <m/>
    <m/>
    <m/>
    <m/>
    <m/>
    <m/>
    <m/>
    <m/>
    <n v="0"/>
    <n v="499.9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Residential"/>
    <s v="RG-Residential"/>
    <n v="-98154"/>
    <n v="-10378.799999999999"/>
    <m/>
    <n v="-73.180000000000007"/>
    <n v="147.24"/>
    <m/>
    <m/>
    <m/>
    <m/>
    <m/>
    <m/>
    <n v="-38.28"/>
    <m/>
    <m/>
    <m/>
    <m/>
    <m/>
    <m/>
    <m/>
    <m/>
    <m/>
    <m/>
    <m/>
    <m/>
    <m/>
    <m/>
    <m/>
    <m/>
    <m/>
    <m/>
    <m/>
    <m/>
    <m/>
    <n v="0"/>
    <n v="506.47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n v="-99531"/>
    <n v="-10534.02"/>
    <m/>
    <n v="-77.55"/>
    <n v="149.29"/>
    <m/>
    <m/>
    <m/>
    <m/>
    <m/>
    <m/>
    <n v="-38.82"/>
    <m/>
    <m/>
    <m/>
    <m/>
    <m/>
    <m/>
    <m/>
    <m/>
    <m/>
    <m/>
    <m/>
    <m/>
    <m/>
    <m/>
    <m/>
    <m/>
    <m/>
    <m/>
    <m/>
    <m/>
    <m/>
    <n v="0"/>
    <n v="513.58000000000004"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Residential"/>
    <s v="RG-Residential"/>
    <m/>
    <n v="-8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"/>
    <m/>
    <x v="1"/>
  </r>
  <r>
    <x v="3"/>
    <m/>
    <m/>
    <s v="Commercial"/>
    <s v="CB-Commercial"/>
    <n v="-99814"/>
    <n v="-11823"/>
    <m/>
    <n v="-77.16"/>
    <n v="149.72"/>
    <m/>
    <m/>
    <m/>
    <m/>
    <m/>
    <m/>
    <n v="-70.87"/>
    <m/>
    <m/>
    <m/>
    <m/>
    <m/>
    <m/>
    <m/>
    <m/>
    <m/>
    <m/>
    <m/>
    <m/>
    <m/>
    <m/>
    <m/>
    <m/>
    <m/>
    <m/>
    <m/>
    <m/>
    <m/>
    <n v="0"/>
    <n v="501.06"/>
    <m/>
    <m/>
    <m/>
    <m/>
    <m/>
    <m/>
    <x v="0"/>
    <m/>
    <m/>
    <m/>
    <m/>
    <m/>
    <m/>
    <m/>
    <m/>
    <m/>
    <m/>
    <m/>
    <m/>
    <x v="1"/>
    <x v="5"/>
    <m/>
    <x v="1"/>
  </r>
  <r>
    <x v="3"/>
    <m/>
    <m/>
    <s v="WA-Commercial"/>
    <s v="WA-Water"/>
    <n v="-999699"/>
    <n v="-1519642.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7"/>
    <x v="28"/>
    <m/>
    <x v="1"/>
  </r>
  <r>
    <x v="3"/>
    <m/>
    <m/>
    <s v="WA-Commercial"/>
    <s v="WA-Water"/>
    <n v="-9994"/>
    <n v="-15463.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1368.5100000000002"/>
    <m/>
    <m/>
    <m/>
    <m/>
    <m/>
    <m/>
    <m/>
    <x v="0"/>
    <m/>
    <m/>
    <m/>
    <m/>
    <m/>
    <m/>
    <m/>
    <m/>
    <m/>
    <m/>
    <m/>
    <m/>
    <x v="7"/>
    <x v="28"/>
    <m/>
    <x v="1"/>
  </r>
  <r>
    <x v="3"/>
    <m/>
    <m/>
    <s v="WA-Residential"/>
    <s v="WA-Water"/>
    <n v="-9955"/>
    <n v="-15395.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384.89"/>
    <m/>
    <m/>
    <m/>
    <m/>
    <m/>
    <m/>
    <m/>
    <x v="0"/>
    <m/>
    <m/>
    <m/>
    <m/>
    <m/>
    <m/>
    <m/>
    <m/>
    <m/>
    <m/>
    <m/>
    <m/>
    <x v="11"/>
    <x v="28"/>
    <m/>
    <x v="1"/>
  </r>
  <r>
    <x v="4"/>
    <m/>
    <m/>
    <s v="Municipal Pumping"/>
    <s v="CB"/>
    <n v="90000"/>
    <n v="4869.8999999999996"/>
    <m/>
    <n v="0"/>
    <n v="0"/>
    <n v="0"/>
    <m/>
    <n v="0"/>
    <n v="0"/>
    <n v="2624.4"/>
    <n v="180"/>
    <n v="0"/>
    <n v="294.3"/>
    <n v="0"/>
    <n v="338.4"/>
    <n v="439.2"/>
    <n v="0"/>
    <n v="0"/>
    <n v="0"/>
    <n v="0"/>
    <n v="0"/>
    <n v="0"/>
    <n v="0"/>
    <n v="0"/>
    <n v="0"/>
    <n v="0"/>
    <n v="0"/>
    <n v="0"/>
    <n v="0"/>
    <n v="0"/>
    <n v="0"/>
    <n v="0"/>
    <n v="0"/>
    <n v="654.03000000000009"/>
    <n v="-1051.900000000000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"/>
  </r>
  <r>
    <x v="3"/>
    <m/>
    <m/>
    <s v="Commercial"/>
    <s v="SH"/>
    <n v="7983520"/>
    <n v="767695.29"/>
    <m/>
    <n v="14587.01"/>
    <n v="0"/>
    <n v="0"/>
    <m/>
    <n v="0"/>
    <n v="-6091.66"/>
    <n v="0"/>
    <n v="0"/>
    <n v="5668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077.38"/>
    <n v="-37921.72"/>
    <n v="0"/>
    <n v="0"/>
    <n v="0"/>
    <n v="0"/>
    <n v="0"/>
    <m/>
    <x v="0"/>
    <m/>
    <m/>
    <m/>
    <m/>
    <m/>
    <m/>
    <m/>
    <m/>
    <n v="0"/>
    <n v="0"/>
    <m/>
    <m/>
    <x v="1"/>
    <x v="12"/>
    <m/>
    <x v="1"/>
  </r>
  <r>
    <x v="3"/>
    <m/>
    <m/>
    <s v="Commercial"/>
    <s v="CB"/>
    <n v="99800"/>
    <n v="11823.61"/>
    <m/>
    <n v="453.28"/>
    <n v="0"/>
    <n v="0"/>
    <m/>
    <n v="0"/>
    <n v="-61.45"/>
    <n v="0"/>
    <n v="0"/>
    <n v="7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9.55"/>
    <n v="-501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Commercial"/>
    <s v="CB"/>
    <n v="99906"/>
    <n v="11836.17"/>
    <m/>
    <n v="453.76"/>
    <n v="0"/>
    <n v="0"/>
    <m/>
    <n v="0"/>
    <n v="-61.52"/>
    <n v="0"/>
    <n v="0"/>
    <n v="70.93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0.51"/>
    <n v="-501.52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Commercial"/>
    <s v="CB"/>
    <n v="99807"/>
    <n v="11824.33"/>
    <m/>
    <n v="452.81"/>
    <n v="0"/>
    <n v="0"/>
    <m/>
    <n v="0"/>
    <n v="-73.959999999999994"/>
    <n v="0"/>
    <n v="0"/>
    <n v="7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8.63"/>
    <n v="-501.03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Commercial"/>
    <s v="CB"/>
    <n v="99999"/>
    <n v="11847.2"/>
    <m/>
    <n v="226.8"/>
    <n v="0"/>
    <n v="0"/>
    <m/>
    <n v="0"/>
    <n v="-76.3"/>
    <n v="0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8.53"/>
    <n v="-501.99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Commercial"/>
    <s v="CB"/>
    <n v="99000"/>
    <n v="11719.62"/>
    <m/>
    <n v="224.35"/>
    <n v="0"/>
    <n v="0"/>
    <m/>
    <n v="0"/>
    <n v="-75.53"/>
    <n v="0"/>
    <n v="0"/>
    <n v="70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8.63"/>
    <n v="-496.98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Commercial"/>
    <s v="CB"/>
    <n v="97064"/>
    <n v="11490.44"/>
    <m/>
    <n v="0"/>
    <n v="0"/>
    <n v="0"/>
    <m/>
    <n v="0"/>
    <n v="219.12"/>
    <n v="0"/>
    <n v="0"/>
    <n v="6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7.26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Commercial"/>
    <s v="CB"/>
    <n v="96493"/>
    <n v="11422.84"/>
    <m/>
    <n v="0"/>
    <n v="0"/>
    <n v="0"/>
    <m/>
    <n v="0"/>
    <n v="-2.57"/>
    <n v="0"/>
    <n v="0"/>
    <n v="68.51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1.27"/>
    <n v="-484.4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Commercial"/>
    <s v="CB"/>
    <n v="98505"/>
    <n v="11661.02"/>
    <m/>
    <n v="0"/>
    <n v="0"/>
    <n v="0"/>
    <m/>
    <n v="0"/>
    <n v="-63.17"/>
    <n v="0"/>
    <n v="0"/>
    <n v="69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5.53"/>
    <n v="-494.5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Commercial"/>
    <s v="CB"/>
    <n v="99180"/>
    <n v="11744.96"/>
    <m/>
    <n v="0"/>
    <n v="0"/>
    <n v="0"/>
    <m/>
    <n v="0"/>
    <n v="-75.67"/>
    <n v="0"/>
    <n v="0"/>
    <n v="7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2.48"/>
    <n v="-497.89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Commercial"/>
    <s v="CB"/>
    <n v="99000"/>
    <n v="11723.65"/>
    <m/>
    <n v="0"/>
    <n v="0"/>
    <n v="0"/>
    <m/>
    <n v="0"/>
    <n v="-63.49"/>
    <n v="0"/>
    <n v="0"/>
    <n v="70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9.28"/>
    <n v="-496.98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Commercial"/>
    <s v="CB"/>
    <n v="95425"/>
    <n v="11297.78"/>
    <m/>
    <n v="0"/>
    <n v="0"/>
    <n v="0"/>
    <m/>
    <n v="0"/>
    <n v="215.42"/>
    <n v="0"/>
    <n v="0"/>
    <n v="67.76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9.04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Commercial"/>
    <s v="CB"/>
    <n v="90000"/>
    <n v="10663.51"/>
    <m/>
    <n v="408.28"/>
    <n v="0"/>
    <n v="0"/>
    <m/>
    <n v="0"/>
    <n v="-68.67"/>
    <n v="0"/>
    <n v="0"/>
    <n v="6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1.24"/>
    <n v="-451.8"/>
    <n v="0"/>
    <n v="0"/>
    <n v="0"/>
    <n v="0"/>
    <n v="0"/>
    <m/>
    <x v="0"/>
    <m/>
    <m/>
    <m/>
    <m/>
    <m/>
    <m/>
    <m/>
    <m/>
    <n v="0"/>
    <n v="0"/>
    <m/>
    <m/>
    <x v="1"/>
    <x v="5"/>
    <m/>
    <x v="1"/>
  </r>
  <r>
    <x v="3"/>
    <m/>
    <m/>
    <s v="Interdepartmental"/>
    <s v="CB-Commercial"/>
    <n v="91613"/>
    <n v="10877.15"/>
    <m/>
    <n v="0"/>
    <n v="0"/>
    <n v="0"/>
    <m/>
    <n v="0"/>
    <n v="99.05"/>
    <n v="0"/>
    <n v="0"/>
    <n v="65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7.06"/>
    <n v="-459.9"/>
    <n v="0"/>
    <n v="0"/>
    <n v="0"/>
    <n v="0"/>
    <n v="0"/>
    <m/>
    <x v="0"/>
    <m/>
    <m/>
    <m/>
    <m/>
    <m/>
    <m/>
    <m/>
    <m/>
    <n v="0"/>
    <n v="0"/>
    <m/>
    <m/>
    <x v="5"/>
    <x v="5"/>
    <m/>
    <x v="1"/>
  </r>
  <r>
    <x v="3"/>
    <m/>
    <m/>
    <s v="Municipal Bldgs"/>
    <s v="CB"/>
    <n v="98946"/>
    <n v="11713.23"/>
    <m/>
    <n v="0"/>
    <n v="0"/>
    <n v="0"/>
    <m/>
    <n v="0"/>
    <n v="281.22000000000003"/>
    <n v="0"/>
    <n v="0"/>
    <n v="7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6.71"/>
    <n v="0"/>
    <n v="0"/>
    <n v="0"/>
    <n v="0"/>
    <n v="0"/>
    <m/>
    <x v="0"/>
    <m/>
    <m/>
    <m/>
    <m/>
    <m/>
    <m/>
    <m/>
    <m/>
    <n v="0"/>
    <n v="0"/>
    <m/>
    <m/>
    <x v="3"/>
    <x v="5"/>
    <m/>
    <x v="1"/>
  </r>
  <r>
    <x v="3"/>
    <m/>
    <m/>
    <s v="Municipal Bldgs"/>
    <s v="CB"/>
    <n v="85669"/>
    <n v="10141.49"/>
    <m/>
    <n v="0"/>
    <n v="0"/>
    <n v="0"/>
    <m/>
    <n v="0"/>
    <n v="243.49"/>
    <n v="0"/>
    <n v="0"/>
    <n v="6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0.06"/>
    <n v="0"/>
    <n v="0"/>
    <n v="0"/>
    <n v="0"/>
    <n v="0"/>
    <m/>
    <x v="0"/>
    <m/>
    <m/>
    <m/>
    <m/>
    <m/>
    <m/>
    <m/>
    <m/>
    <n v="0"/>
    <n v="0"/>
    <m/>
    <m/>
    <x v="3"/>
    <x v="5"/>
    <m/>
    <x v="1"/>
  </r>
  <r>
    <x v="3"/>
    <m/>
    <m/>
    <s v="Municipal Bldgs"/>
    <s v="CB"/>
    <n v="98146"/>
    <n v="11618.94"/>
    <m/>
    <n v="0"/>
    <n v="0"/>
    <n v="0"/>
    <m/>
    <n v="0"/>
    <n v="-60.42"/>
    <n v="0"/>
    <n v="0"/>
    <n v="69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2.69"/>
    <n v="0"/>
    <n v="0"/>
    <n v="0"/>
    <n v="0"/>
    <n v="0"/>
    <m/>
    <x v="0"/>
    <m/>
    <m/>
    <m/>
    <m/>
    <m/>
    <m/>
    <m/>
    <m/>
    <n v="0"/>
    <n v="0"/>
    <m/>
    <m/>
    <x v="3"/>
    <x v="5"/>
    <m/>
    <x v="1"/>
  </r>
  <r>
    <x v="3"/>
    <m/>
    <m/>
    <s v="Municipal OtherLighting"/>
    <s v="CB"/>
    <n v="89914"/>
    <n v="10644.02"/>
    <m/>
    <n v="0"/>
    <n v="0"/>
    <n v="0"/>
    <m/>
    <n v="0"/>
    <n v="-68.61"/>
    <n v="0"/>
    <n v="0"/>
    <n v="63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1.37"/>
    <n v="0"/>
    <n v="0"/>
    <n v="0"/>
    <n v="0"/>
    <n v="0"/>
    <m/>
    <x v="0"/>
    <m/>
    <m/>
    <m/>
    <m/>
    <m/>
    <m/>
    <m/>
    <m/>
    <n v="0"/>
    <n v="0"/>
    <m/>
    <m/>
    <x v="4"/>
    <x v="5"/>
    <m/>
    <x v="1"/>
  </r>
  <r>
    <x v="3"/>
    <m/>
    <m/>
    <s v="Municipal Pumping"/>
    <s v="CB"/>
    <n v="99040"/>
    <n v="11731.44"/>
    <m/>
    <n v="0"/>
    <n v="0"/>
    <n v="0"/>
    <m/>
    <n v="0"/>
    <n v="220.06"/>
    <n v="0"/>
    <n v="0"/>
    <n v="70.31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7.2"/>
    <n v="0"/>
    <n v="0"/>
    <n v="0"/>
    <n v="0"/>
    <n v="0"/>
    <m/>
    <x v="0"/>
    <m/>
    <m/>
    <m/>
    <m/>
    <m/>
    <m/>
    <m/>
    <m/>
    <n v="0"/>
    <n v="0"/>
    <m/>
    <m/>
    <x v="3"/>
    <x v="5"/>
    <m/>
    <x v="1"/>
  </r>
  <r>
    <x v="3"/>
    <m/>
    <m/>
    <s v="Residential"/>
    <s v="RGL- Residential Pilot"/>
    <n v="0"/>
    <n v="867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m/>
    <m/>
    <x v="0"/>
    <x v="25"/>
    <m/>
    <x v="1"/>
  </r>
  <r>
    <x v="3"/>
    <m/>
    <m/>
    <s v="Residential"/>
    <s v="RG"/>
    <n v="10000"/>
    <n v="10587.99"/>
    <m/>
    <n v="205.45"/>
    <n v="0"/>
    <n v="0"/>
    <m/>
    <n v="0"/>
    <n v="161.43"/>
    <n v="0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68"/>
    <n v="-516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000"/>
    <n v="10468.26"/>
    <m/>
    <n v="397.4"/>
    <n v="0"/>
    <n v="0"/>
    <m/>
    <n v="0"/>
    <n v="-60.96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1.12"/>
    <n v="-510.84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053"/>
    <n v="10480.799999999999"/>
    <m/>
    <n v="397.31"/>
    <n v="0"/>
    <n v="0"/>
    <m/>
    <n v="0"/>
    <n v="-75.58"/>
    <n v="0"/>
    <n v="0"/>
    <n v="38.6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1.07999999999998"/>
    <n v="-511.11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7465"/>
    <n v="10419.09"/>
    <m/>
    <n v="0"/>
    <n v="0"/>
    <n v="0"/>
    <m/>
    <n v="0"/>
    <n v="345.37"/>
    <n v="0"/>
    <n v="0"/>
    <n v="38.36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7.73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8000"/>
    <n v="10364.129999999999"/>
    <m/>
    <n v="392.88"/>
    <n v="0"/>
    <n v="0"/>
    <m/>
    <n v="0"/>
    <n v="-74.78"/>
    <n v="0"/>
    <n v="0"/>
    <n v="3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8.72"/>
    <n v="-505.68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891"/>
    <n v="10574.76"/>
    <m/>
    <n v="200.44"/>
    <n v="0"/>
    <n v="0"/>
    <m/>
    <n v="0"/>
    <n v="-76.23"/>
    <n v="0"/>
    <n v="0"/>
    <n v="38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22"/>
    <n v="-515.44000000000005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479"/>
    <n v="10522.51"/>
    <m/>
    <n v="199.44"/>
    <n v="0"/>
    <n v="0"/>
    <m/>
    <n v="0"/>
    <n v="-75.900000000000006"/>
    <n v="0"/>
    <n v="0"/>
    <n v="38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71"/>
    <n v="-513.30999999999995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168"/>
    <n v="10486.02"/>
    <m/>
    <n v="198.75"/>
    <n v="0"/>
    <n v="0"/>
    <m/>
    <n v="0"/>
    <n v="-75.67"/>
    <n v="0"/>
    <n v="0"/>
    <n v="3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39"/>
    <n v="-511.71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768"/>
    <n v="10562.44"/>
    <m/>
    <n v="200.21"/>
    <n v="0"/>
    <n v="0"/>
    <m/>
    <n v="0"/>
    <n v="-76.11"/>
    <n v="0"/>
    <n v="0"/>
    <n v="38.9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03"/>
    <n v="-514.79999999999995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8915"/>
    <n v="10459.280000000001"/>
    <m/>
    <n v="198.24"/>
    <n v="0"/>
    <n v="0"/>
    <m/>
    <n v="0"/>
    <n v="-75.48"/>
    <n v="0"/>
    <n v="0"/>
    <n v="38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12"/>
    <n v="-510.4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8084"/>
    <n v="10371.4"/>
    <m/>
    <n v="196.82"/>
    <n v="0"/>
    <n v="0"/>
    <m/>
    <n v="0"/>
    <n v="-62.41"/>
    <n v="0"/>
    <n v="0"/>
    <n v="38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72"/>
    <n v="-506.11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8925"/>
    <n v="10463.879999999999"/>
    <m/>
    <n v="198.33"/>
    <n v="0"/>
    <n v="0"/>
    <m/>
    <n v="0"/>
    <n v="-75.48"/>
    <n v="0"/>
    <n v="0"/>
    <n v="3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16"/>
    <n v="-510.46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000"/>
    <n v="10468.26"/>
    <m/>
    <n v="73.290000000000006"/>
    <n v="0"/>
    <n v="0"/>
    <m/>
    <n v="0"/>
    <n v="-60.96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84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7763"/>
    <n v="10337.459999999999"/>
    <m/>
    <n v="196.18"/>
    <n v="0"/>
    <n v="0"/>
    <m/>
    <n v="0"/>
    <n v="-62.2"/>
    <n v="0"/>
    <n v="0"/>
    <n v="38.1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35"/>
    <n v="-504.46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7455"/>
    <n v="10304.89"/>
    <m/>
    <n v="0"/>
    <n v="0"/>
    <n v="0"/>
    <m/>
    <n v="0"/>
    <n v="163.02000000000001"/>
    <n v="0"/>
    <n v="0"/>
    <n v="3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2.87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8163"/>
    <n v="10390.99"/>
    <m/>
    <n v="197.21"/>
    <n v="0"/>
    <n v="0"/>
    <m/>
    <n v="0"/>
    <n v="-62.46"/>
    <n v="0"/>
    <n v="0"/>
    <n v="38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93"/>
    <n v="-506.52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8929"/>
    <n v="10472.549999999999"/>
    <m/>
    <n v="0"/>
    <n v="0"/>
    <n v="0"/>
    <m/>
    <n v="0"/>
    <n v="59.47"/>
    <n v="0"/>
    <n v="0"/>
    <n v="38.5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.17"/>
    <n v="-510.48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7989"/>
    <n v="10361.36"/>
    <m/>
    <n v="70.239999999999995"/>
    <n v="0"/>
    <n v="0"/>
    <m/>
    <n v="0"/>
    <n v="-65.14"/>
    <n v="0"/>
    <n v="0"/>
    <n v="38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58"/>
    <n v="-505.62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6708"/>
    <n v="10225.9"/>
    <m/>
    <n v="193.82"/>
    <n v="0"/>
    <n v="0"/>
    <m/>
    <n v="0"/>
    <n v="-73.8"/>
    <n v="0"/>
    <n v="0"/>
    <n v="3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.9"/>
    <n v="-499.01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380"/>
    <n v="10508.44"/>
    <m/>
    <n v="0"/>
    <n v="0"/>
    <n v="0"/>
    <m/>
    <n v="0"/>
    <n v="-63.24"/>
    <n v="0"/>
    <n v="0"/>
    <n v="38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.17"/>
    <n v="-512.79999999999995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340"/>
    <n v="10504.6"/>
    <m/>
    <n v="0"/>
    <n v="0"/>
    <n v="0"/>
    <m/>
    <n v="0"/>
    <n v="-63.21"/>
    <n v="0"/>
    <n v="0"/>
    <n v="38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.13"/>
    <n v="-512.6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8636"/>
    <n v="10432.129999999999"/>
    <m/>
    <n v="75.17"/>
    <n v="0"/>
    <n v="0"/>
    <m/>
    <n v="0"/>
    <n v="-65.569999999999993"/>
    <n v="0"/>
    <n v="0"/>
    <n v="38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32"/>
    <n v="-508.96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112"/>
    <n v="10480.1"/>
    <m/>
    <n v="0"/>
    <n v="0"/>
    <n v="0"/>
    <m/>
    <n v="0"/>
    <n v="-63.05"/>
    <n v="0"/>
    <n v="0"/>
    <n v="38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89"/>
    <n v="-511.41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898"/>
    <n v="10577.81"/>
    <m/>
    <n v="0"/>
    <n v="0"/>
    <n v="0"/>
    <m/>
    <n v="0"/>
    <n v="-76.22"/>
    <n v="0"/>
    <n v="0"/>
    <n v="3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47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9727"/>
    <n v="10558.56"/>
    <m/>
    <n v="0"/>
    <n v="0"/>
    <n v="0"/>
    <m/>
    <n v="0"/>
    <n v="-63.95"/>
    <n v="0"/>
    <n v="0"/>
    <n v="3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.28"/>
    <n v="-514.59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7684"/>
    <n v="10337.99"/>
    <m/>
    <n v="195.95"/>
    <n v="0"/>
    <n v="0"/>
    <m/>
    <n v="0"/>
    <n v="-74.53"/>
    <n v="0"/>
    <n v="0"/>
    <n v="3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97"/>
    <n v="-504.05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8917"/>
    <n v="10459.48"/>
    <m/>
    <n v="0"/>
    <n v="0"/>
    <n v="0"/>
    <m/>
    <n v="0"/>
    <n v="-62.94"/>
    <n v="0"/>
    <n v="0"/>
    <n v="3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65"/>
    <n v="-510.42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m/>
    <m/>
    <s v="Residential"/>
    <s v="RG"/>
    <n v="98284"/>
    <n v="10398.56"/>
    <m/>
    <n v="0"/>
    <n v="0"/>
    <n v="0"/>
    <m/>
    <n v="0"/>
    <n v="-74.989999999999995"/>
    <n v="0"/>
    <n v="0"/>
    <n v="38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7.15"/>
    <n v="0"/>
    <n v="0"/>
    <n v="0"/>
    <n v="0"/>
    <n v="0"/>
    <m/>
    <x v="0"/>
    <m/>
    <m/>
    <m/>
    <m/>
    <m/>
    <m/>
    <m/>
    <m/>
    <n v="0"/>
    <n v="0"/>
    <m/>
    <m/>
    <x v="0"/>
    <x v="1"/>
    <m/>
    <x v="1"/>
  </r>
  <r>
    <x v="3"/>
    <s v=""/>
    <s v="Tank Water"/>
    <s v="WA-Commercial"/>
    <s v="WA-Tank Water"/>
    <n v="2"/>
    <n v="36.700000000000003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7"/>
    <n v="0"/>
    <m/>
    <m/>
    <m/>
    <m/>
    <m/>
    <m/>
    <x v="0"/>
    <m/>
    <m/>
    <m/>
    <m/>
    <m/>
    <m/>
    <m/>
    <m/>
    <n v="0"/>
    <n v="0"/>
    <m/>
    <m/>
    <x v="7"/>
    <x v="44"/>
    <m/>
    <x v="2"/>
  </r>
  <r>
    <x v="4"/>
    <s v="Gravette"/>
    <s v="Electric"/>
    <s v="Commercial"/>
    <s v="CB-Commercial"/>
    <n v="876075"/>
    <n v="63577.27"/>
    <m/>
    <n v="2298.62"/>
    <n v="0"/>
    <n v="0"/>
    <m/>
    <n v="0"/>
    <n v="0"/>
    <n v="21428.73"/>
    <n v="1760.04"/>
    <n v="0"/>
    <n v="4003.93"/>
    <n v="0"/>
    <n v="3293.96"/>
    <n v="5231.3900000000003"/>
    <n v="0"/>
    <n v="0"/>
    <n v="0"/>
    <n v="18.18"/>
    <n v="0"/>
    <n v="0"/>
    <n v="0"/>
    <n v="0"/>
    <n v="0"/>
    <n v="0"/>
    <n v="0"/>
    <n v="0"/>
    <n v="0"/>
    <n v="26"/>
    <n v="0"/>
    <n v="0"/>
    <n v="-0.05"/>
    <n v="4745.7700000000004"/>
    <n v="-9963.7199999999993"/>
    <m/>
    <m/>
    <m/>
    <m/>
    <m/>
    <m/>
    <x v="0"/>
    <m/>
    <m/>
    <m/>
    <m/>
    <m/>
    <m/>
    <m/>
    <m/>
    <n v="0"/>
    <n v="0"/>
    <m/>
    <m/>
    <x v="1"/>
    <x v="5"/>
    <m/>
    <x v="2"/>
  </r>
  <r>
    <x v="4"/>
    <s v="Gravette"/>
    <s v="Electric"/>
    <s v="Commercial"/>
    <s v="GP-General Power"/>
    <n v="1429659"/>
    <n v="75478.42"/>
    <m/>
    <n v="286.95999999999998"/>
    <n v="0"/>
    <n v="0"/>
    <m/>
    <n v="0"/>
    <n v="0"/>
    <n v="34969.5"/>
    <n v="2867.77"/>
    <n v="0"/>
    <n v="3708.54"/>
    <n v="0"/>
    <n v="4303.2700000000004"/>
    <n v="4703.63"/>
    <n v="0"/>
    <n v="0"/>
    <n v="0"/>
    <n v="6"/>
    <n v="0"/>
    <n v="0"/>
    <n v="0"/>
    <n v="0"/>
    <n v="0"/>
    <n v="0"/>
    <n v="0"/>
    <n v="0"/>
    <n v="0"/>
    <n v="0"/>
    <n v="0"/>
    <n v="0"/>
    <n v="0"/>
    <n v="9741.51"/>
    <n v="-11769.97"/>
    <m/>
    <m/>
    <m/>
    <m/>
    <m/>
    <m/>
    <x v="0"/>
    <m/>
    <m/>
    <m/>
    <m/>
    <m/>
    <m/>
    <m/>
    <m/>
    <n v="0"/>
    <n v="0"/>
    <m/>
    <m/>
    <x v="1"/>
    <x v="6"/>
    <m/>
    <x v="2"/>
  </r>
  <r>
    <x v="4"/>
    <s v="Gravette"/>
    <s v="Electric"/>
    <s v="Commercial"/>
    <s v="LS-Special Lighting"/>
    <n v="41"/>
    <n v="41.7"/>
    <m/>
    <n v="1.46"/>
    <n v="0"/>
    <n v="0"/>
    <m/>
    <n v="0"/>
    <n v="0"/>
    <n v="1"/>
    <n v="0.08"/>
    <n v="0"/>
    <n v="0"/>
    <n v="0"/>
    <n v="0.06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55"/>
    <m/>
    <m/>
    <m/>
    <m/>
    <m/>
    <m/>
    <x v="0"/>
    <m/>
    <m/>
    <m/>
    <m/>
    <m/>
    <m/>
    <m/>
    <m/>
    <n v="0"/>
    <n v="0"/>
    <m/>
    <m/>
    <x v="1"/>
    <x v="7"/>
    <m/>
    <x v="2"/>
  </r>
  <r>
    <x v="4"/>
    <s v="Gravette"/>
    <s v="Electric"/>
    <s v="Industrial"/>
    <s v="CB-Commercial"/>
    <n v="1909"/>
    <n v="137.27000000000001"/>
    <m/>
    <n v="7.74"/>
    <n v="0"/>
    <n v="0"/>
    <m/>
    <n v="0"/>
    <n v="0"/>
    <n v="46.69"/>
    <n v="3.82"/>
    <n v="0"/>
    <n v="8.7200000000000006"/>
    <n v="0"/>
    <n v="7.18"/>
    <n v="1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.57"/>
    <m/>
    <m/>
    <m/>
    <m/>
    <m/>
    <m/>
    <x v="0"/>
    <m/>
    <m/>
    <m/>
    <m/>
    <m/>
    <m/>
    <m/>
    <m/>
    <n v="0"/>
    <n v="0"/>
    <m/>
    <m/>
    <x v="2"/>
    <x v="5"/>
    <m/>
    <x v="2"/>
  </r>
  <r>
    <x v="4"/>
    <s v="Gravette"/>
    <s v="Electric"/>
    <s v="Industrial"/>
    <s v="GP-General Power"/>
    <n v="351168"/>
    <n v="23354.59"/>
    <m/>
    <n v="50"/>
    <n v="0"/>
    <n v="0"/>
    <m/>
    <n v="0"/>
    <n v="0"/>
    <n v="8589.56"/>
    <n v="702.34"/>
    <n v="0"/>
    <n v="1632.98"/>
    <n v="0"/>
    <n v="1057.01"/>
    <n v="2071.1799999999998"/>
    <n v="0"/>
    <n v="0"/>
    <n v="0"/>
    <n v="60"/>
    <n v="0"/>
    <n v="0"/>
    <n v="0"/>
    <n v="0"/>
    <n v="0"/>
    <n v="0"/>
    <n v="0"/>
    <n v="0"/>
    <n v="0"/>
    <n v="0"/>
    <n v="0"/>
    <n v="0"/>
    <n v="0"/>
    <n v="1153.07"/>
    <n v="-3669.01"/>
    <m/>
    <m/>
    <m/>
    <m/>
    <m/>
    <m/>
    <x v="0"/>
    <m/>
    <m/>
    <m/>
    <m/>
    <m/>
    <m/>
    <m/>
    <m/>
    <n v="0"/>
    <n v="0"/>
    <m/>
    <m/>
    <x v="2"/>
    <x v="6"/>
    <m/>
    <x v="2"/>
  </r>
  <r>
    <x v="4"/>
    <s v="Gravette"/>
    <s v="Electric"/>
    <s v="Industrial"/>
    <s v="PT-Transmission"/>
    <n v="6212751"/>
    <n v="242998.51"/>
    <m/>
    <n v="150"/>
    <n v="0"/>
    <n v="0"/>
    <m/>
    <n v="0"/>
    <n v="0"/>
    <n v="151963.89000000001"/>
    <n v="955.8"/>
    <n v="0"/>
    <n v="19351.28"/>
    <n v="0"/>
    <n v="15842.51"/>
    <n v="24148.85"/>
    <n v="0"/>
    <n v="0"/>
    <n v="0"/>
    <n v="7905.26"/>
    <n v="0"/>
    <n v="0"/>
    <n v="0"/>
    <n v="0"/>
    <n v="0"/>
    <n v="0"/>
    <n v="0"/>
    <n v="0"/>
    <n v="0"/>
    <n v="0"/>
    <n v="0"/>
    <n v="0"/>
    <n v="0"/>
    <n v="0"/>
    <n v="-38175.06"/>
    <m/>
    <m/>
    <m/>
    <m/>
    <m/>
    <m/>
    <x v="0"/>
    <m/>
    <m/>
    <m/>
    <m/>
    <m/>
    <m/>
    <m/>
    <m/>
    <n v="0"/>
    <n v="0"/>
    <m/>
    <m/>
    <x v="2"/>
    <x v="9"/>
    <m/>
    <x v="2"/>
  </r>
  <r>
    <x v="4"/>
    <s v="Gravette"/>
    <s v="Electric"/>
    <s v="Other Public Authority"/>
    <s v="CB-Commercial"/>
    <n v="78744"/>
    <n v="5776.29"/>
    <m/>
    <n v="0"/>
    <n v="0"/>
    <n v="0"/>
    <m/>
    <n v="0"/>
    <n v="0"/>
    <n v="1926.07"/>
    <n v="157.53"/>
    <n v="0"/>
    <n v="359.87"/>
    <n v="0"/>
    <n v="296.07"/>
    <n v="470.1"/>
    <n v="0"/>
    <n v="0"/>
    <n v="0"/>
    <n v="0"/>
    <n v="0"/>
    <n v="0"/>
    <n v="0"/>
    <n v="0"/>
    <n v="0"/>
    <n v="0"/>
    <n v="0"/>
    <n v="0"/>
    <n v="0"/>
    <n v="0"/>
    <n v="0"/>
    <n v="0"/>
    <n v="0"/>
    <n v="714.36"/>
    <n v="-907.4"/>
    <m/>
    <m/>
    <m/>
    <m/>
    <m/>
    <m/>
    <x v="0"/>
    <m/>
    <m/>
    <m/>
    <m/>
    <m/>
    <m/>
    <m/>
    <m/>
    <n v="0"/>
    <n v="0"/>
    <m/>
    <m/>
    <x v="3"/>
    <x v="5"/>
    <m/>
    <x v="2"/>
  </r>
  <r>
    <x v="4"/>
    <s v="Gravette"/>
    <s v="Electric"/>
    <s v="Muni Street &amp; Highway Lighting"/>
    <s v="CB-Commercial"/>
    <n v="3434"/>
    <n v="625.11"/>
    <m/>
    <n v="0"/>
    <n v="0"/>
    <n v="0"/>
    <m/>
    <n v="0"/>
    <n v="0"/>
    <n v="83.98"/>
    <n v="6.89"/>
    <n v="0"/>
    <n v="15.69"/>
    <n v="0"/>
    <n v="12.91"/>
    <n v="20.52"/>
    <n v="0"/>
    <n v="0"/>
    <n v="0"/>
    <n v="0"/>
    <n v="0"/>
    <n v="0"/>
    <n v="0"/>
    <n v="0"/>
    <n v="0"/>
    <n v="0"/>
    <n v="0"/>
    <n v="0"/>
    <n v="0"/>
    <n v="0"/>
    <n v="0"/>
    <n v="0"/>
    <n v="0"/>
    <n v="58.47"/>
    <n v="-98.17"/>
    <m/>
    <m/>
    <m/>
    <m/>
    <m/>
    <m/>
    <x v="0"/>
    <m/>
    <m/>
    <m/>
    <m/>
    <m/>
    <m/>
    <m/>
    <m/>
    <n v="0"/>
    <n v="0"/>
    <m/>
    <m/>
    <x v="4"/>
    <x v="5"/>
    <m/>
    <x v="2"/>
  </r>
  <r>
    <x v="4"/>
    <s v="Gravette"/>
    <s v="Electric"/>
    <s v="Muni Street &amp; Highway Lighting"/>
    <s v="LS-Special Lighting"/>
    <n v="-326"/>
    <n v="54.18"/>
    <m/>
    <n v="0"/>
    <n v="0"/>
    <n v="0"/>
    <m/>
    <n v="0"/>
    <n v="0"/>
    <n v="-7.97"/>
    <n v="0.9"/>
    <n v="0"/>
    <n v="0"/>
    <n v="0"/>
    <n v="-0.48"/>
    <n v="-0.83"/>
    <n v="0"/>
    <n v="0"/>
    <n v="0"/>
    <n v="0"/>
    <n v="0"/>
    <n v="0"/>
    <n v="0"/>
    <n v="0"/>
    <n v="0"/>
    <n v="0"/>
    <n v="0"/>
    <n v="0"/>
    <n v="0"/>
    <n v="0"/>
    <n v="0"/>
    <n v="0"/>
    <n v="0"/>
    <n v="3.06"/>
    <n v="-8.5000000000000107"/>
    <m/>
    <m/>
    <m/>
    <m/>
    <m/>
    <m/>
    <x v="0"/>
    <m/>
    <m/>
    <m/>
    <m/>
    <m/>
    <m/>
    <m/>
    <m/>
    <n v="0"/>
    <n v="0"/>
    <m/>
    <m/>
    <x v="4"/>
    <x v="7"/>
    <m/>
    <x v="2"/>
  </r>
  <r>
    <x v="4"/>
    <s v="Gravette"/>
    <s v="Electric"/>
    <s v="Other Public Authority"/>
    <s v="CB-Commercial"/>
    <n v="373659"/>
    <n v="20832.39"/>
    <m/>
    <n v="0"/>
    <n v="0"/>
    <n v="0"/>
    <m/>
    <n v="0"/>
    <n v="0"/>
    <n v="9139.69"/>
    <n v="747.32"/>
    <n v="0"/>
    <n v="1707.61"/>
    <n v="0"/>
    <n v="1404.95"/>
    <n v="2230.76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2799.44"/>
    <n v="-3272.79"/>
    <m/>
    <m/>
    <m/>
    <m/>
    <m/>
    <m/>
    <x v="0"/>
    <m/>
    <m/>
    <m/>
    <m/>
    <m/>
    <m/>
    <m/>
    <m/>
    <n v="0"/>
    <n v="0"/>
    <m/>
    <m/>
    <x v="3"/>
    <x v="5"/>
    <m/>
    <x v="2"/>
  </r>
  <r>
    <x v="4"/>
    <s v="Gravette"/>
    <s v="Electric"/>
    <s v="Other Public Authority"/>
    <s v="GP-General Power"/>
    <n v="133871"/>
    <n v="5247.66"/>
    <m/>
    <n v="0"/>
    <n v="0"/>
    <n v="0"/>
    <m/>
    <n v="0"/>
    <n v="0"/>
    <n v="3274.48"/>
    <n v="267.74"/>
    <n v="0"/>
    <n v="176.07"/>
    <n v="0"/>
    <n v="402.94"/>
    <n v="223.32"/>
    <n v="0"/>
    <n v="0"/>
    <n v="0"/>
    <n v="0"/>
    <n v="0"/>
    <n v="0"/>
    <n v="0"/>
    <n v="0"/>
    <n v="0"/>
    <n v="0"/>
    <n v="0"/>
    <n v="0"/>
    <n v="0"/>
    <n v="0"/>
    <n v="0"/>
    <n v="0"/>
    <n v="0"/>
    <n v="778.27"/>
    <n v="-824.4"/>
    <m/>
    <m/>
    <m/>
    <m/>
    <m/>
    <m/>
    <x v="0"/>
    <m/>
    <m/>
    <m/>
    <m/>
    <m/>
    <m/>
    <m/>
    <m/>
    <n v="0"/>
    <n v="0"/>
    <m/>
    <m/>
    <x v="3"/>
    <x v="6"/>
    <m/>
    <x v="2"/>
  </r>
  <r>
    <x v="4"/>
    <s v="Gravette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2"/>
  </r>
  <r>
    <x v="4"/>
    <s v="Gravette"/>
    <s v="Electric"/>
    <s v="Residential"/>
    <s v="RG-Residential"/>
    <n v="3820848"/>
    <n v="308442.09999999998"/>
    <m/>
    <n v="13367.39"/>
    <n v="0"/>
    <n v="0"/>
    <m/>
    <n v="0"/>
    <n v="0"/>
    <n v="93447.51"/>
    <n v="7685.92"/>
    <n v="0"/>
    <n v="19900.48"/>
    <n v="0"/>
    <n v="15622.31"/>
    <n v="27005.46"/>
    <n v="0"/>
    <n v="0"/>
    <n v="0"/>
    <n v="0"/>
    <n v="0"/>
    <n v="0"/>
    <n v="0"/>
    <n v="0"/>
    <n v="0"/>
    <n v="0"/>
    <n v="0"/>
    <n v="0"/>
    <n v="0"/>
    <n v="0"/>
    <n v="0"/>
    <n v="250"/>
    <n v="-1.37"/>
    <n v="37592.050000000003"/>
    <n v="-46335.34"/>
    <m/>
    <m/>
    <m/>
    <m/>
    <m/>
    <m/>
    <x v="0"/>
    <m/>
    <m/>
    <m/>
    <m/>
    <m/>
    <m/>
    <m/>
    <m/>
    <n v="0"/>
    <n v="0"/>
    <m/>
    <m/>
    <x v="0"/>
    <x v="1"/>
    <m/>
    <x v="2"/>
  </r>
  <r>
    <x v="4"/>
    <s v="Gravette"/>
    <s v="Lighting"/>
    <s v="Commercial"/>
    <s v="PL-Private Lighting"/>
    <n v="27056"/>
    <n v="3704.3"/>
    <m/>
    <n v="34.82"/>
    <n v="0"/>
    <n v="0"/>
    <m/>
    <n v="0"/>
    <n v="0"/>
    <n v="661.89"/>
    <n v="54.16"/>
    <n v="0"/>
    <n v="0"/>
    <n v="0"/>
    <n v="38.67"/>
    <n v="63.06"/>
    <n v="0"/>
    <n v="0"/>
    <n v="0"/>
    <n v="0"/>
    <n v="0"/>
    <n v="0"/>
    <n v="0"/>
    <n v="0"/>
    <n v="0"/>
    <n v="0"/>
    <n v="0"/>
    <n v="0"/>
    <n v="0"/>
    <n v="0"/>
    <n v="0"/>
    <n v="0"/>
    <n v="0"/>
    <n v="268.82"/>
    <n v="-542.70000000000005"/>
    <m/>
    <m/>
    <m/>
    <m/>
    <m/>
    <m/>
    <x v="0"/>
    <m/>
    <m/>
    <m/>
    <m/>
    <m/>
    <m/>
    <m/>
    <m/>
    <n v="0"/>
    <n v="0"/>
    <m/>
    <m/>
    <x v="1"/>
    <x v="4"/>
    <m/>
    <x v="2"/>
  </r>
  <r>
    <x v="4"/>
    <s v="Gravette"/>
    <s v="Lighting"/>
    <s v="Industrial"/>
    <s v="PL-Private Lighting"/>
    <n v="5882"/>
    <n v="522.32000000000005"/>
    <m/>
    <n v="7.43"/>
    <n v="0"/>
    <n v="0"/>
    <m/>
    <n v="0"/>
    <n v="0"/>
    <n v="143.87"/>
    <n v="3.15"/>
    <n v="0"/>
    <n v="0"/>
    <n v="0"/>
    <n v="8.4600000000000009"/>
    <n v="13.7"/>
    <n v="0"/>
    <n v="0"/>
    <n v="0"/>
    <n v="395.21"/>
    <n v="0"/>
    <n v="0"/>
    <n v="0"/>
    <n v="0"/>
    <n v="0"/>
    <n v="0"/>
    <n v="0"/>
    <n v="0"/>
    <n v="0"/>
    <n v="0"/>
    <n v="0"/>
    <n v="0"/>
    <n v="0"/>
    <n v="9.42"/>
    <n v="-82.06"/>
    <m/>
    <m/>
    <m/>
    <m/>
    <m/>
    <m/>
    <x v="0"/>
    <m/>
    <m/>
    <m/>
    <m/>
    <m/>
    <m/>
    <m/>
    <m/>
    <n v="0"/>
    <n v="0"/>
    <m/>
    <m/>
    <x v="2"/>
    <x v="4"/>
    <m/>
    <x v="2"/>
  </r>
  <r>
    <x v="4"/>
    <s v="Gravette"/>
    <s v="Lighting"/>
    <s v="Other Public Authority"/>
    <s v="PL-Private Lighting"/>
    <n v="65"/>
    <n v="8.11"/>
    <m/>
    <n v="0"/>
    <n v="0"/>
    <n v="0"/>
    <m/>
    <n v="0"/>
    <n v="0"/>
    <n v="1.59"/>
    <n v="0.13"/>
    <n v="0"/>
    <n v="0"/>
    <n v="0"/>
    <n v="0.09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.78"/>
    <n v="-1.27"/>
    <m/>
    <m/>
    <m/>
    <m/>
    <m/>
    <m/>
    <x v="0"/>
    <m/>
    <m/>
    <m/>
    <m/>
    <m/>
    <m/>
    <m/>
    <m/>
    <n v="0"/>
    <n v="0"/>
    <m/>
    <m/>
    <x v="3"/>
    <x v="4"/>
    <m/>
    <x v="2"/>
  </r>
  <r>
    <x v="4"/>
    <s v="Gravette"/>
    <s v="Lighting"/>
    <s v="Muni Street &amp; Highway Lighting"/>
    <s v="PL-Private Lighting"/>
    <n v="711"/>
    <n v="93.93"/>
    <m/>
    <n v="0"/>
    <n v="0"/>
    <n v="0"/>
    <m/>
    <n v="0"/>
    <n v="0"/>
    <n v="17.399999999999999"/>
    <n v="1.41"/>
    <n v="0"/>
    <n v="0"/>
    <n v="0"/>
    <n v="1.04"/>
    <n v="1.65"/>
    <n v="0"/>
    <n v="0"/>
    <n v="0"/>
    <n v="0"/>
    <n v="0"/>
    <n v="0"/>
    <n v="0"/>
    <n v="0"/>
    <n v="0"/>
    <n v="0"/>
    <n v="0"/>
    <n v="0"/>
    <n v="0"/>
    <n v="0"/>
    <n v="0"/>
    <n v="0"/>
    <n v="0"/>
    <n v="8.9700000000000006"/>
    <n v="-14.76"/>
    <m/>
    <m/>
    <m/>
    <m/>
    <m/>
    <m/>
    <x v="0"/>
    <m/>
    <m/>
    <m/>
    <m/>
    <m/>
    <m/>
    <m/>
    <m/>
    <n v="0"/>
    <n v="0"/>
    <m/>
    <m/>
    <x v="4"/>
    <x v="4"/>
    <m/>
    <x v="2"/>
  </r>
  <r>
    <x v="4"/>
    <s v="Gravette"/>
    <s v="Lighting"/>
    <s v="Muni Street &amp; Highway Lighting"/>
    <s v="SPL-Municipal St Lighting"/>
    <n v="72728"/>
    <n v="2164.91"/>
    <m/>
    <n v="0"/>
    <n v="0"/>
    <n v="0"/>
    <m/>
    <n v="0"/>
    <n v="0"/>
    <n v="1778.92"/>
    <n v="42.91"/>
    <n v="0"/>
    <n v="0"/>
    <n v="0"/>
    <n v="104.73"/>
    <n v="177.46"/>
    <n v="0"/>
    <n v="0"/>
    <n v="0"/>
    <n v="1338.05"/>
    <n v="0"/>
    <n v="0"/>
    <n v="0"/>
    <n v="0"/>
    <n v="0"/>
    <n v="0"/>
    <n v="0"/>
    <n v="0"/>
    <n v="0"/>
    <n v="0"/>
    <n v="0"/>
    <n v="0"/>
    <n v="0"/>
    <n v="346.94"/>
    <n v="-589.49"/>
    <m/>
    <m/>
    <m/>
    <m/>
    <m/>
    <m/>
    <x v="0"/>
    <m/>
    <m/>
    <m/>
    <m/>
    <m/>
    <m/>
    <m/>
    <m/>
    <n v="0"/>
    <n v="0"/>
    <m/>
    <m/>
    <x v="4"/>
    <x v="11"/>
    <m/>
    <x v="2"/>
  </r>
  <r>
    <x v="4"/>
    <s v="Gravette"/>
    <s v="Lighting"/>
    <s v="Residential"/>
    <s v="PL-Private Lighting"/>
    <n v="16036"/>
    <n v="2546.94"/>
    <m/>
    <n v="6.77"/>
    <n v="0"/>
    <n v="0"/>
    <m/>
    <n v="0"/>
    <n v="0"/>
    <n v="392.66"/>
    <n v="31.78"/>
    <n v="0"/>
    <n v="0"/>
    <n v="0"/>
    <n v="21.74"/>
    <n v="36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207.4"/>
    <n v="-387.98"/>
    <m/>
    <m/>
    <m/>
    <m/>
    <m/>
    <m/>
    <x v="0"/>
    <m/>
    <m/>
    <m/>
    <m/>
    <m/>
    <m/>
    <m/>
    <m/>
    <n v="0"/>
    <n v="0"/>
    <m/>
    <m/>
    <x v="0"/>
    <x v="4"/>
    <m/>
    <x v="2"/>
  </r>
  <r>
    <x v="4"/>
    <s v="Neosho"/>
    <s v="Electric"/>
    <s v="Commercial"/>
    <s v="CB-Commercial"/>
    <n v="30590"/>
    <n v="2010.97"/>
    <m/>
    <n v="117.92"/>
    <n v="0"/>
    <n v="0"/>
    <m/>
    <n v="0"/>
    <n v="0"/>
    <n v="748.22"/>
    <n v="61.19"/>
    <n v="0"/>
    <n v="139.80000000000001"/>
    <n v="0"/>
    <n v="115.03"/>
    <n v="182.63"/>
    <n v="0"/>
    <n v="0"/>
    <n v="0"/>
    <n v="0"/>
    <n v="0"/>
    <n v="0"/>
    <n v="0"/>
    <n v="0"/>
    <n v="0"/>
    <n v="0"/>
    <n v="0"/>
    <n v="0"/>
    <n v="0"/>
    <n v="0"/>
    <n v="0"/>
    <n v="0"/>
    <n v="0"/>
    <n v="264.39999999999998"/>
    <n v="-309.43"/>
    <m/>
    <m/>
    <m/>
    <m/>
    <m/>
    <m/>
    <x v="0"/>
    <m/>
    <m/>
    <m/>
    <m/>
    <m/>
    <m/>
    <m/>
    <m/>
    <n v="0"/>
    <n v="0"/>
    <m/>
    <m/>
    <x v="1"/>
    <x v="5"/>
    <m/>
    <x v="2"/>
  </r>
  <r>
    <x v="4"/>
    <s v="Neosho"/>
    <s v="Electric"/>
    <s v="Residential"/>
    <s v="RG-Residential"/>
    <n v="75445"/>
    <n v="6640.13"/>
    <m/>
    <n v="346.69"/>
    <n v="0"/>
    <n v="0"/>
    <m/>
    <n v="0"/>
    <n v="0"/>
    <n v="1845.42"/>
    <n v="154.59"/>
    <n v="0"/>
    <n v="393.05"/>
    <n v="0"/>
    <n v="308.52999999999997"/>
    <n v="533.39"/>
    <n v="0"/>
    <n v="0"/>
    <n v="0"/>
    <n v="0"/>
    <n v="0"/>
    <n v="0"/>
    <n v="0"/>
    <n v="0"/>
    <n v="0"/>
    <n v="0"/>
    <n v="0"/>
    <n v="0"/>
    <n v="0"/>
    <n v="0"/>
    <n v="0"/>
    <n v="25"/>
    <n v="0"/>
    <n v="825.31"/>
    <n v="-851.97"/>
    <m/>
    <m/>
    <m/>
    <m/>
    <m/>
    <m/>
    <x v="0"/>
    <m/>
    <m/>
    <m/>
    <m/>
    <m/>
    <m/>
    <m/>
    <m/>
    <n v="0"/>
    <n v="0"/>
    <m/>
    <m/>
    <x v="0"/>
    <x v="1"/>
    <m/>
    <x v="2"/>
  </r>
  <r>
    <x v="4"/>
    <s v="Neosho"/>
    <s v="Lighting"/>
    <s v="Commercial"/>
    <s v="PL-Private Lighting"/>
    <n v="312"/>
    <n v="44.08"/>
    <m/>
    <n v="0"/>
    <n v="0"/>
    <n v="0"/>
    <m/>
    <n v="0"/>
    <n v="0"/>
    <n v="7.63"/>
    <n v="0.63"/>
    <n v="0"/>
    <n v="0"/>
    <n v="0"/>
    <n v="0.44"/>
    <n v="0.73"/>
    <n v="0"/>
    <n v="0"/>
    <n v="0"/>
    <n v="0"/>
    <n v="0"/>
    <n v="0"/>
    <n v="0"/>
    <n v="0"/>
    <n v="0"/>
    <n v="0"/>
    <n v="0"/>
    <n v="0"/>
    <n v="0"/>
    <n v="0"/>
    <n v="0"/>
    <n v="0"/>
    <n v="0"/>
    <n v="4.0199999999999996"/>
    <n v="-6.92"/>
    <m/>
    <m/>
    <m/>
    <m/>
    <m/>
    <m/>
    <x v="0"/>
    <m/>
    <m/>
    <m/>
    <m/>
    <m/>
    <m/>
    <m/>
    <m/>
    <n v="0"/>
    <n v="0"/>
    <m/>
    <m/>
    <x v="1"/>
    <x v="4"/>
    <m/>
    <x v="2"/>
  </r>
  <r>
    <x v="4"/>
    <s v="Neosho"/>
    <s v="Lighting"/>
    <s v="Residential"/>
    <s v="PL-Private Lighting"/>
    <n v="62"/>
    <n v="12.1"/>
    <m/>
    <n v="0"/>
    <n v="0"/>
    <n v="0"/>
    <m/>
    <n v="0"/>
    <n v="0"/>
    <n v="1.52"/>
    <n v="0.12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-1.9"/>
    <m/>
    <m/>
    <m/>
    <m/>
    <m/>
    <m/>
    <x v="0"/>
    <m/>
    <m/>
    <m/>
    <m/>
    <m/>
    <m/>
    <m/>
    <m/>
    <n v="0"/>
    <n v="0"/>
    <m/>
    <m/>
    <x v="0"/>
    <x v="4"/>
    <m/>
    <x v="2"/>
  </r>
  <r>
    <x v="1"/>
    <s v="Baxter Springs"/>
    <s v="Electric"/>
    <s v="Commercial"/>
    <s v="CB-Commercial"/>
    <n v="866707"/>
    <n v="86070.93"/>
    <m/>
    <n v="3395.98"/>
    <n v="0"/>
    <n v="0"/>
    <m/>
    <n v="0"/>
    <n v="0"/>
    <n v="0"/>
    <n v="0"/>
    <n v="0"/>
    <n v="0"/>
    <n v="12659.71"/>
    <n v="0"/>
    <n v="6787.97"/>
    <n v="1915.64"/>
    <n v="0"/>
    <n v="0"/>
    <n v="0"/>
    <n v="0"/>
    <n v="0"/>
    <n v="0"/>
    <n v="0"/>
    <n v="0"/>
    <n v="0"/>
    <n v="0"/>
    <n v="0"/>
    <n v="0"/>
    <n v="15"/>
    <n v="818.94"/>
    <n v="0"/>
    <n v="-0.34"/>
    <n v="8415.06"/>
    <n v="0"/>
    <m/>
    <m/>
    <m/>
    <m/>
    <m/>
    <m/>
    <x v="0"/>
    <m/>
    <m/>
    <m/>
    <m/>
    <m/>
    <m/>
    <m/>
    <m/>
    <n v="13621.75"/>
    <n v="-962.04"/>
    <m/>
    <m/>
    <x v="1"/>
    <x v="5"/>
    <m/>
    <x v="2"/>
  </r>
  <r>
    <x v="1"/>
    <s v="Baxter Springs"/>
    <s v="Electric"/>
    <s v="Commercial"/>
    <s v="GP-General Power"/>
    <n v="1148902"/>
    <n v="82445.48"/>
    <m/>
    <n v="700"/>
    <n v="0"/>
    <n v="0"/>
    <m/>
    <n v="0"/>
    <n v="0"/>
    <n v="0"/>
    <n v="0"/>
    <n v="0"/>
    <n v="0"/>
    <n v="16888.87"/>
    <n v="0"/>
    <n v="9168.25"/>
    <n v="2539.06"/>
    <n v="0"/>
    <n v="0"/>
    <n v="0"/>
    <n v="0"/>
    <n v="0"/>
    <n v="0"/>
    <n v="0"/>
    <n v="0"/>
    <n v="0"/>
    <n v="0"/>
    <n v="0"/>
    <n v="0"/>
    <n v="0"/>
    <n v="462.58"/>
    <n v="0"/>
    <n v="0"/>
    <n v="6817.85"/>
    <n v="0"/>
    <m/>
    <m/>
    <m/>
    <m/>
    <m/>
    <m/>
    <x v="0"/>
    <m/>
    <m/>
    <m/>
    <m/>
    <m/>
    <m/>
    <m/>
    <m/>
    <n v="18164.149999999998"/>
    <n v="-1275.28"/>
    <m/>
    <m/>
    <x v="1"/>
    <x v="6"/>
    <m/>
    <x v="2"/>
  </r>
  <r>
    <x v="1"/>
    <s v="Baxter Springs"/>
    <s v="Electric"/>
    <s v="Commercial"/>
    <s v="LS-Special Lighting"/>
    <n v="3292"/>
    <n v="552.32000000000005"/>
    <m/>
    <n v="3.19"/>
    <n v="0"/>
    <n v="0"/>
    <m/>
    <n v="0"/>
    <n v="0"/>
    <n v="0"/>
    <n v="0"/>
    <n v="0"/>
    <n v="0"/>
    <n v="47.11"/>
    <n v="0"/>
    <n v="26.29"/>
    <n v="7.28"/>
    <n v="0"/>
    <n v="0"/>
    <n v="0"/>
    <n v="0"/>
    <n v="0"/>
    <n v="0"/>
    <n v="0"/>
    <n v="0"/>
    <n v="0"/>
    <n v="0"/>
    <n v="0"/>
    <n v="0"/>
    <n v="0"/>
    <n v="0.9"/>
    <n v="0"/>
    <n v="0"/>
    <n v="3.24"/>
    <n v="0"/>
    <m/>
    <m/>
    <m/>
    <m/>
    <m/>
    <m/>
    <x v="0"/>
    <m/>
    <m/>
    <m/>
    <m/>
    <m/>
    <m/>
    <m/>
    <m/>
    <n v="50.76"/>
    <n v="-3.65"/>
    <m/>
    <m/>
    <x v="1"/>
    <x v="7"/>
    <m/>
    <x v="2"/>
  </r>
  <r>
    <x v="1"/>
    <s v="Baxter Springs"/>
    <s v="Electric"/>
    <s v="Commercial"/>
    <s v="SH-Small Heating"/>
    <n v="153032"/>
    <n v="12026.26"/>
    <m/>
    <n v="400.58"/>
    <n v="0"/>
    <n v="0"/>
    <m/>
    <n v="0"/>
    <n v="0"/>
    <n v="0"/>
    <n v="0"/>
    <n v="0"/>
    <n v="0"/>
    <n v="2249.59"/>
    <n v="0"/>
    <n v="1221.22"/>
    <n v="338.2"/>
    <n v="0"/>
    <n v="0"/>
    <n v="0"/>
    <n v="0"/>
    <n v="0"/>
    <n v="0"/>
    <n v="0"/>
    <n v="0"/>
    <n v="0"/>
    <n v="0"/>
    <n v="0"/>
    <n v="0"/>
    <n v="0"/>
    <n v="107.16"/>
    <n v="0"/>
    <n v="0"/>
    <n v="907.33"/>
    <n v="0"/>
    <m/>
    <m/>
    <m/>
    <m/>
    <m/>
    <m/>
    <x v="0"/>
    <m/>
    <m/>
    <m/>
    <m/>
    <m/>
    <m/>
    <m/>
    <m/>
    <n v="2419.46"/>
    <n v="-169.87"/>
    <m/>
    <m/>
    <x v="1"/>
    <x v="12"/>
    <m/>
    <x v="2"/>
  </r>
  <r>
    <x v="1"/>
    <s v="Baxter Springs"/>
    <s v="Electric"/>
    <s v="Commercial"/>
    <s v="TEB-Total Electric Bldg"/>
    <n v="719465"/>
    <n v="48050.93"/>
    <m/>
    <n v="287.24"/>
    <n v="0"/>
    <n v="0"/>
    <m/>
    <n v="0"/>
    <n v="0"/>
    <n v="0"/>
    <n v="0"/>
    <n v="0"/>
    <n v="0"/>
    <n v="10576.13"/>
    <n v="0"/>
    <n v="5741.33"/>
    <n v="1590.01"/>
    <n v="0"/>
    <n v="0"/>
    <n v="0"/>
    <n v="0"/>
    <n v="0"/>
    <n v="0"/>
    <n v="0"/>
    <n v="0"/>
    <n v="0"/>
    <n v="0"/>
    <n v="0"/>
    <n v="0"/>
    <n v="0"/>
    <n v="58.36"/>
    <n v="0"/>
    <n v="0"/>
    <n v="1398.89"/>
    <n v="0"/>
    <m/>
    <m/>
    <m/>
    <m/>
    <m/>
    <m/>
    <x v="0"/>
    <m/>
    <m/>
    <m/>
    <m/>
    <m/>
    <m/>
    <m/>
    <m/>
    <n v="11374.74"/>
    <n v="-798.61"/>
    <m/>
    <m/>
    <x v="1"/>
    <x v="13"/>
    <m/>
    <x v="2"/>
  </r>
  <r>
    <x v="1"/>
    <s v="Baxter Springs"/>
    <s v="Electric"/>
    <s v="Industrial"/>
    <s v="CB-Commercial"/>
    <n v="16963"/>
    <n v="1578.02"/>
    <m/>
    <n v="57.38"/>
    <n v="0"/>
    <n v="0"/>
    <m/>
    <n v="0"/>
    <n v="0"/>
    <n v="0"/>
    <n v="0"/>
    <n v="0"/>
    <n v="0"/>
    <n v="249.36"/>
    <n v="0"/>
    <n v="91.95"/>
    <n v="37.479999999999997"/>
    <n v="0"/>
    <n v="0"/>
    <n v="0"/>
    <n v="0"/>
    <n v="0"/>
    <n v="0"/>
    <n v="0"/>
    <n v="0"/>
    <n v="0"/>
    <n v="0"/>
    <n v="0"/>
    <n v="0"/>
    <n v="0"/>
    <n v="25.61"/>
    <n v="0"/>
    <n v="0"/>
    <n v="164.19"/>
    <n v="0"/>
    <m/>
    <m/>
    <m/>
    <m/>
    <m/>
    <m/>
    <x v="0"/>
    <m/>
    <m/>
    <m/>
    <m/>
    <m/>
    <m/>
    <m/>
    <m/>
    <n v="268.19"/>
    <n v="-18.829999999999998"/>
    <m/>
    <m/>
    <x v="2"/>
    <x v="5"/>
    <m/>
    <x v="2"/>
  </r>
  <r>
    <x v="1"/>
    <s v="Baxter Springs"/>
    <s v="Electric"/>
    <s v="Industrial"/>
    <s v="GP-General Power"/>
    <n v="-1138680"/>
    <n v="-60811.95"/>
    <m/>
    <n v="275"/>
    <n v="0"/>
    <n v="0"/>
    <m/>
    <n v="0"/>
    <n v="0"/>
    <n v="0"/>
    <n v="0"/>
    <n v="0"/>
    <n v="0"/>
    <n v="-25365.34"/>
    <n v="0"/>
    <n v="-9086.67"/>
    <n v="-2516.48"/>
    <n v="0"/>
    <n v="0"/>
    <n v="0"/>
    <n v="0"/>
    <n v="0"/>
    <n v="0"/>
    <n v="0"/>
    <n v="0"/>
    <n v="0"/>
    <n v="0"/>
    <n v="0"/>
    <n v="0"/>
    <n v="0"/>
    <n v="986.24"/>
    <n v="0"/>
    <n v="0"/>
    <n v="-11138.48"/>
    <n v="0"/>
    <m/>
    <m/>
    <m/>
    <m/>
    <m/>
    <m/>
    <x v="0"/>
    <m/>
    <m/>
    <m/>
    <m/>
    <m/>
    <m/>
    <m/>
    <m/>
    <n v="-25365.34"/>
    <n v="0"/>
    <m/>
    <m/>
    <x v="2"/>
    <x v="6"/>
    <m/>
    <x v="2"/>
  </r>
  <r>
    <x v="1"/>
    <s v="Baxter Springs"/>
    <s v="Electric"/>
    <s v="Industrial"/>
    <s v="PT-Transmission"/>
    <n v="2889451"/>
    <n v="108304.1"/>
    <m/>
    <n v="50"/>
    <n v="0"/>
    <n v="0"/>
    <m/>
    <n v="0"/>
    <n v="0"/>
    <n v="0"/>
    <n v="0"/>
    <n v="0"/>
    <n v="0"/>
    <n v="58020.18"/>
    <n v="0"/>
    <n v="23057.81"/>
    <n v="6385.69"/>
    <n v="0"/>
    <n v="0"/>
    <n v="7639.91"/>
    <n v="0"/>
    <n v="0"/>
    <n v="0"/>
    <n v="0"/>
    <n v="0"/>
    <n v="0"/>
    <n v="0"/>
    <n v="0"/>
    <n v="0"/>
    <n v="0"/>
    <n v="3187.28"/>
    <n v="0"/>
    <n v="0"/>
    <n v="15395.88"/>
    <n v="0"/>
    <m/>
    <m/>
    <m/>
    <m/>
    <m/>
    <m/>
    <x v="0"/>
    <m/>
    <m/>
    <m/>
    <m/>
    <m/>
    <m/>
    <m/>
    <m/>
    <n v="61227.47"/>
    <n v="-3207.29"/>
    <m/>
    <m/>
    <x v="2"/>
    <x v="9"/>
    <m/>
    <x v="2"/>
  </r>
  <r>
    <x v="1"/>
    <s v="Baxter Springs"/>
    <s v="Electric"/>
    <s v="Industrial"/>
    <s v="SH-Small Heating"/>
    <n v="12267"/>
    <n v="930.09"/>
    <m/>
    <n v="0"/>
    <n v="0"/>
    <n v="0"/>
    <m/>
    <n v="0"/>
    <n v="0"/>
    <n v="0"/>
    <n v="0"/>
    <n v="0"/>
    <n v="0"/>
    <n v="180.33"/>
    <n v="0"/>
    <n v="97.89"/>
    <n v="27.11"/>
    <n v="0"/>
    <n v="0"/>
    <n v="0"/>
    <n v="0"/>
    <n v="0"/>
    <n v="0"/>
    <n v="0"/>
    <n v="0"/>
    <n v="0"/>
    <n v="0"/>
    <n v="0"/>
    <n v="0"/>
    <n v="0"/>
    <n v="42.6"/>
    <n v="0"/>
    <n v="0"/>
    <n v="55.07"/>
    <n v="0"/>
    <m/>
    <m/>
    <m/>
    <m/>
    <m/>
    <m/>
    <x v="0"/>
    <m/>
    <m/>
    <m/>
    <m/>
    <m/>
    <m/>
    <m/>
    <m/>
    <n v="193.95000000000002"/>
    <n v="-13.62"/>
    <m/>
    <m/>
    <x v="2"/>
    <x v="12"/>
    <m/>
    <x v="2"/>
  </r>
  <r>
    <x v="1"/>
    <s v="Baxter Springs"/>
    <s v="Electric"/>
    <s v="Interdepartmental"/>
    <s v="CB-Commercial"/>
    <n v="10641"/>
    <n v="931.56"/>
    <m/>
    <n v="0"/>
    <n v="0"/>
    <n v="0"/>
    <m/>
    <n v="0"/>
    <n v="0"/>
    <n v="0"/>
    <n v="0"/>
    <n v="0"/>
    <n v="0"/>
    <n v="156.41999999999999"/>
    <n v="0"/>
    <n v="84.92"/>
    <n v="23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68.23"/>
    <n v="-11.81"/>
    <m/>
    <m/>
    <x v="5"/>
    <x v="5"/>
    <m/>
    <x v="2"/>
  </r>
  <r>
    <x v="1"/>
    <s v="Baxter Springs"/>
    <s v="Electric"/>
    <s v="Interdepartmental"/>
    <s v="GP-General Power"/>
    <n v="240"/>
    <n v="1049.76"/>
    <m/>
    <n v="0"/>
    <n v="0"/>
    <n v="0"/>
    <m/>
    <n v="0"/>
    <n v="0"/>
    <n v="0"/>
    <n v="0"/>
    <n v="0"/>
    <n v="0"/>
    <n v="3.53"/>
    <n v="0"/>
    <n v="1.92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3.8"/>
    <n v="-0.27"/>
    <m/>
    <m/>
    <x v="5"/>
    <x v="6"/>
    <m/>
    <x v="2"/>
  </r>
  <r>
    <x v="1"/>
    <s v="Baxter Springs"/>
    <s v="Electric"/>
    <s v="Other Public Authority"/>
    <s v="CB-Commercial"/>
    <n v="33303"/>
    <n v="3372.67"/>
    <m/>
    <n v="0"/>
    <n v="0"/>
    <n v="0"/>
    <m/>
    <n v="0"/>
    <n v="0"/>
    <n v="0"/>
    <n v="0"/>
    <n v="0"/>
    <n v="0"/>
    <n v="489.56"/>
    <n v="0"/>
    <n v="265.77"/>
    <n v="73.5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526.53"/>
    <n v="-36.97"/>
    <m/>
    <m/>
    <x v="3"/>
    <x v="5"/>
    <m/>
    <x v="2"/>
  </r>
  <r>
    <x v="1"/>
    <s v="Baxter Springs"/>
    <s v="Electric"/>
    <s v="Other Public Authority"/>
    <s v="GP-General Power"/>
    <n v="46320"/>
    <n v="3332.14"/>
    <m/>
    <n v="0"/>
    <n v="0"/>
    <n v="0"/>
    <m/>
    <n v="0"/>
    <n v="0"/>
    <n v="0"/>
    <n v="0"/>
    <n v="0"/>
    <n v="0"/>
    <n v="680.9"/>
    <n v="0"/>
    <n v="369.63"/>
    <n v="10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732.31999999999994"/>
    <n v="-51.42"/>
    <m/>
    <m/>
    <x v="3"/>
    <x v="6"/>
    <m/>
    <x v="2"/>
  </r>
  <r>
    <x v="1"/>
    <s v="Baxter Springs"/>
    <s v="Electric"/>
    <s v="Other Public Authority"/>
    <s v="LS-Special Lighting"/>
    <n v="320"/>
    <n v="41.86"/>
    <m/>
    <n v="0"/>
    <n v="0"/>
    <n v="0"/>
    <m/>
    <n v="0"/>
    <n v="0"/>
    <n v="0"/>
    <n v="0"/>
    <n v="0"/>
    <n v="0"/>
    <n v="4.7"/>
    <n v="0"/>
    <n v="2.5499999999999998"/>
    <n v="0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5.0600000000000005"/>
    <n v="-0.36"/>
    <m/>
    <m/>
    <x v="3"/>
    <x v="7"/>
    <m/>
    <x v="2"/>
  </r>
  <r>
    <x v="1"/>
    <s v="Baxter Springs"/>
    <s v="Electric"/>
    <s v="Other Public Authority"/>
    <s v="SH-Small Heating"/>
    <n v="5360"/>
    <n v="401.5"/>
    <m/>
    <n v="0"/>
    <n v="0"/>
    <n v="0"/>
    <m/>
    <n v="0"/>
    <n v="0"/>
    <n v="0"/>
    <n v="0"/>
    <n v="0"/>
    <n v="0"/>
    <n v="78.790000000000006"/>
    <n v="0"/>
    <n v="42.77"/>
    <n v="11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84.740000000000009"/>
    <n v="-5.95"/>
    <m/>
    <m/>
    <x v="3"/>
    <x v="12"/>
    <m/>
    <x v="2"/>
  </r>
  <r>
    <x v="1"/>
    <s v="Baxter Springs"/>
    <s v="Electric"/>
    <s v="Muni Street &amp; Highway Lighting"/>
    <s v="CB-Commercial"/>
    <n v="11782"/>
    <n v="1580.34"/>
    <m/>
    <n v="0"/>
    <n v="0"/>
    <n v="0"/>
    <m/>
    <n v="0"/>
    <n v="0"/>
    <n v="0"/>
    <n v="0"/>
    <n v="0"/>
    <n v="0"/>
    <n v="168.88"/>
    <n v="0"/>
    <n v="94.02"/>
    <n v="2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81.96"/>
    <n v="-13.08"/>
    <m/>
    <m/>
    <x v="4"/>
    <x v="5"/>
    <m/>
    <x v="2"/>
  </r>
  <r>
    <x v="1"/>
    <s v="Baxter Springs"/>
    <s v="Electric"/>
    <s v="Muni Street &amp; Highway Lighting"/>
    <s v="LS-Special Lighting"/>
    <n v="569"/>
    <n v="125.63"/>
    <m/>
    <n v="0"/>
    <n v="0"/>
    <n v="0"/>
    <m/>
    <n v="0"/>
    <n v="0"/>
    <n v="0"/>
    <n v="0"/>
    <n v="0"/>
    <n v="0"/>
    <n v="8.36"/>
    <n v="0"/>
    <n v="4.3899999999999997"/>
    <n v="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8.99"/>
    <n v="-0.63"/>
    <m/>
    <m/>
    <x v="4"/>
    <x v="7"/>
    <m/>
    <x v="2"/>
  </r>
  <r>
    <x v="1"/>
    <s v="Baxter Springs"/>
    <s v="Electric"/>
    <s v="Other Public Authority"/>
    <s v="CB-Commercial"/>
    <n v="17282"/>
    <n v="1767.35"/>
    <m/>
    <n v="0"/>
    <n v="0"/>
    <n v="0"/>
    <m/>
    <n v="0"/>
    <n v="0"/>
    <n v="0"/>
    <n v="0"/>
    <n v="0"/>
    <n v="0"/>
    <n v="254.03"/>
    <n v="0"/>
    <n v="137.91999999999999"/>
    <n v="38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73.20999999999998"/>
    <n v="-19.18"/>
    <m/>
    <m/>
    <x v="3"/>
    <x v="5"/>
    <m/>
    <x v="2"/>
  </r>
  <r>
    <x v="1"/>
    <s v="Baxter Springs"/>
    <s v="Electric"/>
    <s v="Other Public Authority"/>
    <s v="GP-General Power"/>
    <n v="198960"/>
    <n v="11744.67"/>
    <m/>
    <n v="0"/>
    <n v="0"/>
    <n v="0"/>
    <m/>
    <n v="0"/>
    <n v="0"/>
    <n v="0"/>
    <n v="0"/>
    <n v="0"/>
    <n v="0"/>
    <n v="2924.71"/>
    <n v="0"/>
    <n v="1587.69"/>
    <n v="439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3145.56"/>
    <n v="-220.85"/>
    <m/>
    <m/>
    <x v="3"/>
    <x v="6"/>
    <m/>
    <x v="2"/>
  </r>
  <r>
    <x v="1"/>
    <s v="Baxter Spring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2"/>
  </r>
  <r>
    <x v="1"/>
    <s v="Baxter Springs"/>
    <s v="Electric"/>
    <s v="Residential"/>
    <s v="RG-Residential"/>
    <n v="3828597"/>
    <n v="295975.15000000002"/>
    <m/>
    <n v="15919.1"/>
    <n v="0"/>
    <n v="0"/>
    <m/>
    <n v="0"/>
    <n v="0"/>
    <n v="0"/>
    <n v="0"/>
    <n v="0"/>
    <n v="0"/>
    <n v="55987.29"/>
    <n v="0"/>
    <n v="30552.3"/>
    <n v="8461.3700000000008"/>
    <n v="0"/>
    <n v="0"/>
    <n v="0"/>
    <n v="0"/>
    <n v="0"/>
    <n v="0"/>
    <n v="0"/>
    <n v="0"/>
    <n v="0"/>
    <n v="0"/>
    <n v="0"/>
    <n v="0"/>
    <n v="0"/>
    <n v="5296.54"/>
    <n v="20"/>
    <n v="-1.1399999999999999"/>
    <n v="10322.65"/>
    <n v="0"/>
    <m/>
    <m/>
    <m/>
    <m/>
    <m/>
    <m/>
    <x v="0"/>
    <m/>
    <m/>
    <m/>
    <m/>
    <m/>
    <m/>
    <m/>
    <m/>
    <n v="60237.03"/>
    <n v="-4249.74"/>
    <m/>
    <m/>
    <x v="0"/>
    <x v="1"/>
    <m/>
    <x v="2"/>
  </r>
  <r>
    <x v="1"/>
    <s v="Baxter Springs"/>
    <s v="Electric"/>
    <s v="Residential"/>
    <s v="RG-Residential Water Heat"/>
    <n v="686309"/>
    <n v="49217.82"/>
    <m/>
    <n v="1912.72"/>
    <n v="0"/>
    <n v="0"/>
    <m/>
    <n v="0"/>
    <n v="0"/>
    <n v="0"/>
    <n v="0"/>
    <n v="0"/>
    <n v="0"/>
    <n v="10058.51"/>
    <n v="0"/>
    <n v="5476.72"/>
    <n v="1516.82"/>
    <n v="0"/>
    <n v="0"/>
    <n v="0"/>
    <n v="0"/>
    <n v="0"/>
    <n v="0"/>
    <n v="0"/>
    <n v="0"/>
    <n v="0"/>
    <n v="0"/>
    <n v="0"/>
    <n v="0"/>
    <n v="0"/>
    <n v="758.9"/>
    <n v="0"/>
    <n v="-0.37"/>
    <n v="1554.67"/>
    <n v="0"/>
    <m/>
    <m/>
    <m/>
    <m/>
    <m/>
    <m/>
    <x v="0"/>
    <m/>
    <m/>
    <m/>
    <m/>
    <m/>
    <m/>
    <m/>
    <m/>
    <n v="10820.31"/>
    <n v="-761.8"/>
    <m/>
    <m/>
    <x v="0"/>
    <x v="14"/>
    <m/>
    <x v="2"/>
  </r>
  <r>
    <x v="1"/>
    <s v="Baxter Springs"/>
    <s v="Electric"/>
    <s v="Residential"/>
    <s v="RH-Residential Total Elec"/>
    <n v="3065915"/>
    <n v="195309.88"/>
    <m/>
    <n v="4785.1899999999996"/>
    <n v="0"/>
    <n v="0"/>
    <m/>
    <n v="0"/>
    <n v="0"/>
    <n v="0"/>
    <n v="0"/>
    <n v="0"/>
    <n v="0"/>
    <n v="44730.879999999997"/>
    <n v="0"/>
    <n v="24465.86"/>
    <n v="6775.65"/>
    <n v="0"/>
    <n v="0"/>
    <n v="0"/>
    <n v="0"/>
    <n v="0"/>
    <n v="0"/>
    <n v="0"/>
    <n v="0"/>
    <n v="0"/>
    <n v="0"/>
    <n v="0"/>
    <n v="0"/>
    <n v="0"/>
    <n v="2604.5"/>
    <n v="40"/>
    <n v="-1.01"/>
    <n v="5497.57"/>
    <n v="0"/>
    <m/>
    <m/>
    <m/>
    <m/>
    <m/>
    <m/>
    <x v="0"/>
    <m/>
    <m/>
    <m/>
    <m/>
    <m/>
    <m/>
    <m/>
    <m/>
    <n v="48134.049999999996"/>
    <n v="-3403.17"/>
    <m/>
    <m/>
    <x v="0"/>
    <x v="15"/>
    <m/>
    <x v="2"/>
  </r>
  <r>
    <x v="1"/>
    <s v="Baxter Springs"/>
    <s v="Electric"/>
    <s v="Wholesale Municipalities"/>
    <s v="GFR-Chetopa"/>
    <n v="940693"/>
    <n v="47335.69"/>
    <m/>
    <n v="0"/>
    <n v="25172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16"/>
    <m/>
    <x v="2"/>
  </r>
  <r>
    <x v="1"/>
    <s v="Baxter Springs"/>
    <s v="Lighting"/>
    <s v="Commercial"/>
    <s v="PL-Private Lighting"/>
    <n v="32958.995999999999"/>
    <n v="8307.57"/>
    <m/>
    <n v="141.88"/>
    <n v="0"/>
    <n v="0"/>
    <m/>
    <n v="0"/>
    <n v="0"/>
    <n v="0"/>
    <n v="0"/>
    <n v="0"/>
    <n v="0"/>
    <n v="484.16"/>
    <n v="0"/>
    <n v="262.70999999999998"/>
    <n v="72.83"/>
    <n v="0"/>
    <n v="0"/>
    <n v="0"/>
    <n v="0"/>
    <n v="0"/>
    <n v="0"/>
    <n v="0"/>
    <n v="0"/>
    <n v="0"/>
    <n v="0"/>
    <n v="0"/>
    <n v="0"/>
    <n v="0"/>
    <n v="46.39"/>
    <n v="0"/>
    <n v="0"/>
    <n v="622.30999999999995"/>
    <n v="0"/>
    <m/>
    <m/>
    <m/>
    <m/>
    <m/>
    <m/>
    <x v="0"/>
    <m/>
    <m/>
    <m/>
    <m/>
    <m/>
    <m/>
    <m/>
    <m/>
    <n v="520.74"/>
    <n v="-36.58"/>
    <m/>
    <m/>
    <x v="1"/>
    <x v="4"/>
    <m/>
    <x v="2"/>
  </r>
  <r>
    <x v="1"/>
    <s v="Baxter Springs"/>
    <s v="Lighting"/>
    <s v="Industrial"/>
    <s v="PL-Private Lighting"/>
    <n v="11779"/>
    <n v="2427.09"/>
    <m/>
    <n v="60.75"/>
    <n v="0"/>
    <n v="0"/>
    <m/>
    <n v="0"/>
    <n v="0"/>
    <n v="0"/>
    <n v="0"/>
    <n v="0"/>
    <n v="0"/>
    <n v="188.97"/>
    <n v="0"/>
    <n v="94"/>
    <n v="26.03"/>
    <n v="0"/>
    <n v="0"/>
    <n v="0"/>
    <n v="0"/>
    <n v="0"/>
    <n v="0"/>
    <n v="0"/>
    <n v="0"/>
    <n v="0"/>
    <n v="0"/>
    <n v="0"/>
    <n v="0"/>
    <n v="0"/>
    <n v="48.1"/>
    <n v="0"/>
    <n v="0"/>
    <n v="239.12"/>
    <n v="0"/>
    <m/>
    <m/>
    <m/>
    <m/>
    <m/>
    <m/>
    <x v="0"/>
    <m/>
    <m/>
    <m/>
    <m/>
    <m/>
    <m/>
    <m/>
    <m/>
    <n v="202.04"/>
    <n v="-13.07"/>
    <m/>
    <m/>
    <x v="2"/>
    <x v="4"/>
    <m/>
    <x v="2"/>
  </r>
  <r>
    <x v="1"/>
    <s v="Baxter Springs"/>
    <s v="Lighting"/>
    <s v="Other Public Authority"/>
    <s v="PL-Private Lighting"/>
    <n v="157"/>
    <n v="39.520000000000003"/>
    <m/>
    <n v="0"/>
    <n v="0"/>
    <n v="0"/>
    <m/>
    <n v="0"/>
    <n v="0"/>
    <n v="0"/>
    <n v="0"/>
    <n v="0"/>
    <n v="0"/>
    <n v="2.31"/>
    <n v="0"/>
    <n v="1.25"/>
    <n v="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.48"/>
    <n v="-0.17"/>
    <m/>
    <m/>
    <x v="3"/>
    <x v="4"/>
    <m/>
    <x v="2"/>
  </r>
  <r>
    <x v="1"/>
    <s v="Baxter Springs"/>
    <s v="Lighting"/>
    <s v="Muni Street &amp; Highway Lighting"/>
    <s v="PL-Private Lighting"/>
    <n v="429"/>
    <n v="67.099999999999994"/>
    <m/>
    <n v="0"/>
    <n v="0"/>
    <n v="0"/>
    <m/>
    <n v="0"/>
    <n v="0"/>
    <n v="0"/>
    <n v="0"/>
    <n v="0"/>
    <n v="0"/>
    <n v="6.66"/>
    <n v="0"/>
    <n v="3.42"/>
    <n v="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7.1400000000000006"/>
    <n v="-0.48"/>
    <m/>
    <m/>
    <x v="4"/>
    <x v="4"/>
    <m/>
    <x v="2"/>
  </r>
  <r>
    <x v="1"/>
    <s v="Baxter Springs"/>
    <s v="Lighting"/>
    <s v="Muni Street &amp; Highway Lighting"/>
    <s v="SPL-Municipal St Lighting"/>
    <n v="84187"/>
    <n v="5120.51"/>
    <m/>
    <n v="0"/>
    <n v="0"/>
    <n v="0"/>
    <m/>
    <n v="0"/>
    <n v="0"/>
    <n v="0"/>
    <n v="0"/>
    <n v="0"/>
    <n v="0"/>
    <n v="1690.48"/>
    <n v="0"/>
    <n v="671.82"/>
    <n v="186.05"/>
    <n v="0"/>
    <n v="0"/>
    <n v="2463.5300000000002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783.93"/>
    <n v="-93.45"/>
    <m/>
    <m/>
    <x v="4"/>
    <x v="11"/>
    <m/>
    <x v="2"/>
  </r>
  <r>
    <x v="1"/>
    <s v="Baxter Springs"/>
    <s v="Lighting"/>
    <s v="Residential"/>
    <s v="PL-Private Lighting"/>
    <n v="38852"/>
    <n v="11703.54"/>
    <m/>
    <n v="110.94"/>
    <n v="0"/>
    <n v="0"/>
    <m/>
    <n v="0"/>
    <n v="0"/>
    <n v="0"/>
    <n v="0"/>
    <n v="0"/>
    <n v="0"/>
    <n v="573.64"/>
    <n v="0"/>
    <n v="311.14"/>
    <n v="85.89"/>
    <n v="0"/>
    <n v="0"/>
    <n v="0"/>
    <n v="0"/>
    <n v="0"/>
    <n v="0"/>
    <n v="0"/>
    <n v="0"/>
    <n v="0"/>
    <n v="0"/>
    <n v="0"/>
    <n v="0"/>
    <n v="0"/>
    <n v="103.06"/>
    <n v="0"/>
    <n v="-0.04"/>
    <n v="235.75"/>
    <n v="0"/>
    <m/>
    <m/>
    <m/>
    <m/>
    <m/>
    <m/>
    <x v="0"/>
    <m/>
    <m/>
    <m/>
    <m/>
    <m/>
    <m/>
    <m/>
    <m/>
    <n v="616.77"/>
    <n v="-43.13"/>
    <m/>
    <m/>
    <x v="0"/>
    <x v="4"/>
    <m/>
    <x v="2"/>
  </r>
  <r>
    <x v="1"/>
    <s v="Columbus"/>
    <s v="Electric"/>
    <s v="Commercial"/>
    <s v="CB-Commercial"/>
    <n v="468356"/>
    <n v="47727.57"/>
    <m/>
    <n v="1814.66"/>
    <n v="0"/>
    <n v="0"/>
    <m/>
    <n v="0"/>
    <n v="0"/>
    <n v="0"/>
    <n v="0"/>
    <n v="0"/>
    <n v="0"/>
    <n v="6750.55"/>
    <n v="0"/>
    <n v="3767.26"/>
    <n v="1035.0899999999999"/>
    <n v="0"/>
    <n v="0"/>
    <n v="0"/>
    <n v="0"/>
    <n v="0"/>
    <n v="0"/>
    <n v="0"/>
    <n v="0"/>
    <n v="0"/>
    <n v="0"/>
    <n v="0"/>
    <n v="0"/>
    <n v="0"/>
    <n v="415.15"/>
    <n v="20"/>
    <n v="0"/>
    <n v="4401.1499999999996"/>
    <n v="0"/>
    <m/>
    <m/>
    <m/>
    <m/>
    <m/>
    <m/>
    <x v="0"/>
    <m/>
    <m/>
    <m/>
    <m/>
    <m/>
    <m/>
    <m/>
    <m/>
    <n v="7270.43"/>
    <n v="-519.88"/>
    <m/>
    <m/>
    <x v="1"/>
    <x v="5"/>
    <m/>
    <x v="2"/>
  </r>
  <r>
    <x v="1"/>
    <s v="Columbus"/>
    <s v="Electric"/>
    <s v="Commercial"/>
    <s v="GP-General Power"/>
    <n v="555411"/>
    <n v="43122.31"/>
    <m/>
    <n v="0"/>
    <n v="0"/>
    <n v="0"/>
    <m/>
    <n v="0"/>
    <n v="0"/>
    <n v="0"/>
    <n v="0"/>
    <n v="0"/>
    <n v="0"/>
    <n v="8441.5400000000009"/>
    <n v="0"/>
    <n v="4432.16"/>
    <n v="1227.46"/>
    <n v="0"/>
    <n v="0"/>
    <n v="663.34"/>
    <n v="0"/>
    <n v="0"/>
    <n v="0"/>
    <n v="0"/>
    <n v="0"/>
    <n v="0"/>
    <n v="0"/>
    <n v="0"/>
    <n v="0"/>
    <n v="0"/>
    <n v="344.64"/>
    <n v="0"/>
    <n v="0"/>
    <n v="2586.15"/>
    <n v="0"/>
    <m/>
    <m/>
    <m/>
    <m/>
    <m/>
    <m/>
    <x v="0"/>
    <m/>
    <m/>
    <m/>
    <m/>
    <m/>
    <m/>
    <m/>
    <m/>
    <n v="9058.0500000000011"/>
    <n v="-616.51"/>
    <m/>
    <m/>
    <x v="1"/>
    <x v="6"/>
    <m/>
    <x v="2"/>
  </r>
  <r>
    <x v="1"/>
    <s v="Columbus"/>
    <s v="Electric"/>
    <s v="Commercial"/>
    <s v="SH-Small Heating"/>
    <n v="87946"/>
    <n v="7265.54"/>
    <m/>
    <n v="344"/>
    <n v="0"/>
    <n v="0"/>
    <m/>
    <n v="0"/>
    <n v="0"/>
    <n v="0"/>
    <n v="0"/>
    <n v="0"/>
    <n v="0"/>
    <n v="1276.9100000000001"/>
    <n v="0"/>
    <n v="701.79"/>
    <n v="194.36"/>
    <n v="0"/>
    <n v="0"/>
    <n v="0"/>
    <n v="0"/>
    <n v="0"/>
    <n v="0"/>
    <n v="0"/>
    <n v="0"/>
    <n v="0"/>
    <n v="0"/>
    <n v="0"/>
    <n v="0"/>
    <n v="0"/>
    <n v="28.91"/>
    <n v="0"/>
    <n v="0"/>
    <n v="521.09"/>
    <n v="0"/>
    <m/>
    <m/>
    <m/>
    <m/>
    <m/>
    <m/>
    <x v="0"/>
    <m/>
    <m/>
    <m/>
    <m/>
    <m/>
    <m/>
    <m/>
    <m/>
    <n v="1374.5300000000002"/>
    <n v="-97.62"/>
    <m/>
    <m/>
    <x v="1"/>
    <x v="12"/>
    <m/>
    <x v="2"/>
  </r>
  <r>
    <x v="1"/>
    <s v="Columbus"/>
    <s v="Electric"/>
    <s v="Commercial"/>
    <s v="TEB-Total Electric Bldg"/>
    <n v="185560"/>
    <n v="13375.91"/>
    <m/>
    <n v="0"/>
    <n v="0"/>
    <n v="0"/>
    <m/>
    <n v="0"/>
    <n v="0"/>
    <n v="0"/>
    <n v="0"/>
    <n v="0"/>
    <n v="0"/>
    <n v="2727.71"/>
    <n v="0"/>
    <n v="1480.77"/>
    <n v="410.08"/>
    <n v="0"/>
    <n v="0"/>
    <n v="0"/>
    <n v="0"/>
    <n v="0"/>
    <n v="0"/>
    <n v="0"/>
    <n v="0"/>
    <n v="0"/>
    <n v="0"/>
    <n v="0"/>
    <n v="0"/>
    <n v="0"/>
    <n v="81.510000000000005"/>
    <n v="0"/>
    <n v="0"/>
    <n v="1175.6300000000001"/>
    <n v="0"/>
    <m/>
    <m/>
    <m/>
    <m/>
    <m/>
    <m/>
    <x v="0"/>
    <m/>
    <m/>
    <m/>
    <m/>
    <m/>
    <m/>
    <m/>
    <m/>
    <n v="2933.68"/>
    <n v="-205.97"/>
    <m/>
    <m/>
    <x v="1"/>
    <x v="13"/>
    <m/>
    <x v="2"/>
  </r>
  <r>
    <x v="1"/>
    <s v="Columbus"/>
    <s v="Electric"/>
    <s v="Industrial"/>
    <s v="CB-Commercial"/>
    <n v="12400"/>
    <n v="1095.28"/>
    <m/>
    <n v="0"/>
    <n v="0"/>
    <n v="0"/>
    <m/>
    <n v="0"/>
    <n v="0"/>
    <n v="0"/>
    <n v="0"/>
    <n v="0"/>
    <n v="0"/>
    <n v="182.28"/>
    <n v="0"/>
    <n v="98.95"/>
    <n v="27.4"/>
    <n v="0"/>
    <n v="0"/>
    <n v="0"/>
    <n v="0"/>
    <n v="0"/>
    <n v="0"/>
    <n v="0"/>
    <n v="0"/>
    <n v="0"/>
    <n v="0"/>
    <n v="0"/>
    <n v="0"/>
    <n v="0"/>
    <n v="30.16"/>
    <n v="0"/>
    <n v="0"/>
    <n v="105.69"/>
    <n v="0"/>
    <m/>
    <m/>
    <m/>
    <m/>
    <m/>
    <m/>
    <x v="0"/>
    <m/>
    <m/>
    <m/>
    <m/>
    <m/>
    <m/>
    <m/>
    <m/>
    <n v="196.04"/>
    <n v="-13.76"/>
    <m/>
    <m/>
    <x v="2"/>
    <x v="5"/>
    <m/>
    <x v="2"/>
  </r>
  <r>
    <x v="1"/>
    <s v="Columbus"/>
    <s v="Electric"/>
    <s v="Industrial"/>
    <s v="GP-General Power"/>
    <n v="389080"/>
    <n v="38551.14"/>
    <m/>
    <n v="0"/>
    <n v="0"/>
    <n v="0"/>
    <m/>
    <n v="0"/>
    <n v="0"/>
    <n v="0"/>
    <n v="0"/>
    <n v="0"/>
    <n v="0"/>
    <n v="5617.9"/>
    <n v="0"/>
    <n v="3104.86"/>
    <n v="859.85"/>
    <n v="0"/>
    <n v="0"/>
    <n v="0"/>
    <n v="0"/>
    <n v="0"/>
    <n v="0"/>
    <n v="0"/>
    <n v="0"/>
    <n v="0"/>
    <n v="0"/>
    <n v="0"/>
    <n v="0"/>
    <n v="0"/>
    <n v="516.32000000000005"/>
    <n v="0"/>
    <n v="0"/>
    <n v="1507.25"/>
    <n v="0"/>
    <m/>
    <m/>
    <m/>
    <m/>
    <m/>
    <m/>
    <x v="0"/>
    <m/>
    <m/>
    <m/>
    <m/>
    <m/>
    <m/>
    <m/>
    <m/>
    <n v="6049.78"/>
    <n v="-431.88"/>
    <m/>
    <m/>
    <x v="2"/>
    <x v="6"/>
    <m/>
    <x v="2"/>
  </r>
  <r>
    <x v="1"/>
    <s v="Columbus"/>
    <s v="Electric"/>
    <s v="Industrial"/>
    <s v="PT-Transmission"/>
    <n v="979200"/>
    <n v="54759.78"/>
    <m/>
    <n v="0"/>
    <n v="0"/>
    <n v="0"/>
    <m/>
    <n v="0"/>
    <n v="0"/>
    <n v="0"/>
    <n v="0"/>
    <n v="0"/>
    <n v="0"/>
    <n v="19662.34"/>
    <n v="0"/>
    <n v="7814.02"/>
    <n v="2164.0300000000002"/>
    <n v="0"/>
    <n v="0"/>
    <n v="2620.46"/>
    <n v="0"/>
    <n v="0"/>
    <n v="0"/>
    <n v="0"/>
    <n v="0"/>
    <n v="0"/>
    <n v="0"/>
    <n v="0"/>
    <n v="0"/>
    <n v="0"/>
    <n v="0"/>
    <n v="0"/>
    <n v="0"/>
    <n v="1016.3"/>
    <n v="0"/>
    <m/>
    <m/>
    <m/>
    <m/>
    <m/>
    <m/>
    <x v="0"/>
    <m/>
    <m/>
    <m/>
    <m/>
    <m/>
    <m/>
    <m/>
    <m/>
    <n v="20749.25"/>
    <n v="-1086.9100000000001"/>
    <m/>
    <m/>
    <x v="2"/>
    <x v="9"/>
    <m/>
    <x v="2"/>
  </r>
  <r>
    <x v="1"/>
    <s v="Columbus"/>
    <s v="Electric"/>
    <s v="Industrial"/>
    <s v="SH-Small Heating"/>
    <n v="6908"/>
    <n v="589.29999999999995"/>
    <m/>
    <n v="0"/>
    <n v="0"/>
    <n v="0"/>
    <m/>
    <n v="0"/>
    <n v="0"/>
    <n v="0"/>
    <n v="0"/>
    <n v="0"/>
    <n v="0"/>
    <n v="101.55"/>
    <n v="0"/>
    <n v="55.12"/>
    <n v="15.27"/>
    <n v="0"/>
    <n v="0"/>
    <n v="0"/>
    <n v="0"/>
    <n v="0"/>
    <n v="0"/>
    <n v="0"/>
    <n v="0"/>
    <n v="0"/>
    <n v="0"/>
    <n v="0"/>
    <n v="0"/>
    <n v="0"/>
    <n v="16.09"/>
    <n v="0"/>
    <n v="0"/>
    <n v="40.200000000000003"/>
    <n v="0"/>
    <m/>
    <m/>
    <m/>
    <m/>
    <m/>
    <m/>
    <x v="0"/>
    <m/>
    <m/>
    <m/>
    <m/>
    <m/>
    <m/>
    <m/>
    <m/>
    <n v="109.22"/>
    <n v="-7.67"/>
    <m/>
    <m/>
    <x v="2"/>
    <x v="12"/>
    <m/>
    <x v="2"/>
  </r>
  <r>
    <x v="1"/>
    <s v="Columbus"/>
    <s v="Electric"/>
    <s v="Industrial"/>
    <s v="TEB-Total Electric Bldg"/>
    <n v="52560"/>
    <n v="3730.27"/>
    <m/>
    <n v="0"/>
    <n v="0"/>
    <n v="0"/>
    <m/>
    <n v="0"/>
    <n v="0"/>
    <n v="0"/>
    <n v="0"/>
    <n v="0"/>
    <n v="0"/>
    <n v="772.63"/>
    <n v="0"/>
    <n v="419.43"/>
    <n v="116.17"/>
    <n v="0"/>
    <n v="0"/>
    <n v="0"/>
    <n v="0"/>
    <n v="0"/>
    <n v="0"/>
    <n v="0"/>
    <n v="0"/>
    <n v="0"/>
    <n v="0"/>
    <n v="0"/>
    <n v="0"/>
    <n v="0"/>
    <n v="105.26"/>
    <n v="0"/>
    <n v="0"/>
    <n v="179.47"/>
    <n v="0"/>
    <m/>
    <m/>
    <m/>
    <m/>
    <m/>
    <m/>
    <x v="0"/>
    <m/>
    <m/>
    <m/>
    <m/>
    <m/>
    <m/>
    <m/>
    <m/>
    <n v="830.97"/>
    <n v="-58.34"/>
    <m/>
    <m/>
    <x v="2"/>
    <x v="13"/>
    <m/>
    <x v="2"/>
  </r>
  <r>
    <x v="1"/>
    <s v="Columbus"/>
    <s v="Electric"/>
    <s v="Other Public Authority"/>
    <s v="CB-Commercial"/>
    <n v="54832"/>
    <n v="5096.21"/>
    <m/>
    <n v="0"/>
    <n v="0"/>
    <n v="0"/>
    <m/>
    <n v="0"/>
    <n v="0"/>
    <n v="0"/>
    <n v="0"/>
    <n v="0"/>
    <n v="0"/>
    <n v="804.61"/>
    <n v="0"/>
    <n v="420.95"/>
    <n v="121.18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865.47"/>
    <n v="-60.86"/>
    <m/>
    <m/>
    <x v="3"/>
    <x v="5"/>
    <m/>
    <x v="2"/>
  </r>
  <r>
    <x v="1"/>
    <s v="Columbus"/>
    <s v="Electric"/>
    <s v="Other Public Authority"/>
    <s v="GP-General Power"/>
    <n v="25920"/>
    <n v="1684.69"/>
    <m/>
    <n v="0"/>
    <n v="0"/>
    <n v="0"/>
    <m/>
    <n v="0"/>
    <n v="0"/>
    <n v="0"/>
    <n v="0"/>
    <n v="0"/>
    <n v="0"/>
    <n v="381.02"/>
    <n v="0"/>
    <n v="206.84"/>
    <n v="57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09.78999999999996"/>
    <n v="-28.77"/>
    <m/>
    <m/>
    <x v="3"/>
    <x v="6"/>
    <m/>
    <x v="2"/>
  </r>
  <r>
    <x v="1"/>
    <s v="Columbus"/>
    <s v="Electric"/>
    <s v="Other Public Authority"/>
    <s v="SH-Small Heating"/>
    <n v="22080"/>
    <n v="1593.99"/>
    <m/>
    <n v="0"/>
    <n v="0"/>
    <n v="0"/>
    <m/>
    <n v="0"/>
    <n v="0"/>
    <n v="0"/>
    <n v="0"/>
    <n v="0"/>
    <n v="0"/>
    <n v="324.57"/>
    <n v="0"/>
    <n v="176.2"/>
    <n v="48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349.08"/>
    <n v="-24.51"/>
    <m/>
    <m/>
    <x v="3"/>
    <x v="12"/>
    <m/>
    <x v="2"/>
  </r>
  <r>
    <x v="1"/>
    <s v="Columbus"/>
    <s v="Electric"/>
    <s v="Other Public Authority"/>
    <s v="TEB-Total Electric Bldg"/>
    <n v="13600"/>
    <n v="1077.43"/>
    <m/>
    <n v="0"/>
    <n v="0"/>
    <n v="0"/>
    <m/>
    <n v="0"/>
    <n v="0"/>
    <n v="0"/>
    <n v="0"/>
    <n v="0"/>
    <n v="0"/>
    <n v="199.92"/>
    <n v="0"/>
    <n v="108.53"/>
    <n v="3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15.01999999999998"/>
    <n v="-15.1"/>
    <m/>
    <m/>
    <x v="3"/>
    <x v="13"/>
    <m/>
    <x v="2"/>
  </r>
  <r>
    <x v="1"/>
    <s v="Columbus"/>
    <s v="Electric"/>
    <s v="Muni Street &amp; Highway Lighting"/>
    <s v="CB-Commercial"/>
    <n v="1300"/>
    <n v="445.67"/>
    <m/>
    <n v="0"/>
    <n v="0"/>
    <n v="0"/>
    <m/>
    <n v="0"/>
    <n v="0"/>
    <n v="0"/>
    <n v="0"/>
    <n v="0"/>
    <n v="0"/>
    <n v="16.010000000000002"/>
    <n v="0"/>
    <n v="10.37"/>
    <n v="2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7.450000000000003"/>
    <n v="-1.44"/>
    <m/>
    <m/>
    <x v="4"/>
    <x v="5"/>
    <m/>
    <x v="2"/>
  </r>
  <r>
    <x v="1"/>
    <s v="Columbus"/>
    <s v="Electric"/>
    <s v="Muni Street &amp; Highway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2"/>
  </r>
  <r>
    <x v="1"/>
    <s v="Columbus"/>
    <s v="Electric"/>
    <s v="Other Public Authority"/>
    <s v="CB-Commercial"/>
    <n v="12221"/>
    <n v="1386.62"/>
    <m/>
    <n v="0"/>
    <n v="0"/>
    <n v="0"/>
    <m/>
    <n v="0"/>
    <n v="0"/>
    <n v="0"/>
    <n v="0"/>
    <n v="0"/>
    <n v="0"/>
    <n v="177.93"/>
    <n v="0"/>
    <n v="97.53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91.5"/>
    <n v="-13.57"/>
    <m/>
    <m/>
    <x v="3"/>
    <x v="5"/>
    <m/>
    <x v="2"/>
  </r>
  <r>
    <x v="1"/>
    <s v="Columbus"/>
    <s v="Electric"/>
    <s v="Other Public Authority"/>
    <s v="GP-General Power"/>
    <n v="26563"/>
    <n v="3161.25"/>
    <m/>
    <n v="0"/>
    <n v="0"/>
    <n v="0"/>
    <m/>
    <n v="0"/>
    <n v="0"/>
    <n v="0"/>
    <n v="0"/>
    <n v="0"/>
    <n v="0"/>
    <n v="390.47"/>
    <n v="0"/>
    <n v="211.97"/>
    <n v="58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19.95000000000005"/>
    <n v="-29.48"/>
    <m/>
    <m/>
    <x v="3"/>
    <x v="6"/>
    <m/>
    <x v="2"/>
  </r>
  <r>
    <x v="1"/>
    <s v="Columbu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2"/>
  </r>
  <r>
    <x v="1"/>
    <s v="Columbus"/>
    <s v="Electric"/>
    <s v="Residential"/>
    <s v="RG-Residential"/>
    <n v="1890193"/>
    <n v="150467.39000000001"/>
    <m/>
    <n v="7097.55"/>
    <n v="0"/>
    <n v="0"/>
    <m/>
    <n v="0"/>
    <n v="0"/>
    <n v="0"/>
    <n v="0"/>
    <n v="0"/>
    <n v="0"/>
    <n v="27392.080000000002"/>
    <n v="0"/>
    <n v="15050.94"/>
    <n v="4168.72"/>
    <n v="0"/>
    <n v="0"/>
    <n v="0"/>
    <n v="0"/>
    <n v="0"/>
    <n v="0"/>
    <n v="0"/>
    <n v="0"/>
    <n v="0"/>
    <n v="0"/>
    <n v="0"/>
    <n v="0"/>
    <n v="0"/>
    <n v="2114.5500000000002"/>
    <n v="80"/>
    <n v="-1.89"/>
    <n v="4552.59"/>
    <n v="0"/>
    <m/>
    <m/>
    <m/>
    <m/>
    <m/>
    <m/>
    <x v="0"/>
    <m/>
    <m/>
    <m/>
    <m/>
    <m/>
    <m/>
    <m/>
    <m/>
    <n v="29490.190000000002"/>
    <n v="-2098.11"/>
    <m/>
    <m/>
    <x v="0"/>
    <x v="1"/>
    <m/>
    <x v="2"/>
  </r>
  <r>
    <x v="1"/>
    <s v="Columbus"/>
    <s v="Electric"/>
    <s v="Residential"/>
    <s v="RG-Residential Water Heat"/>
    <n v="342224"/>
    <n v="24929.75"/>
    <m/>
    <n v="932.14"/>
    <n v="0"/>
    <n v="0"/>
    <m/>
    <n v="0"/>
    <n v="0"/>
    <n v="0"/>
    <n v="0"/>
    <n v="0"/>
    <n v="0"/>
    <n v="4941.17"/>
    <n v="0"/>
    <n v="2713.49"/>
    <n v="751.46"/>
    <n v="0"/>
    <n v="0"/>
    <n v="0"/>
    <n v="0"/>
    <n v="0"/>
    <n v="0"/>
    <n v="0"/>
    <n v="0"/>
    <n v="0"/>
    <n v="0"/>
    <n v="0"/>
    <n v="0"/>
    <n v="0"/>
    <n v="371.87"/>
    <n v="0"/>
    <n v="0"/>
    <n v="694.53"/>
    <n v="0"/>
    <m/>
    <m/>
    <m/>
    <m/>
    <m/>
    <m/>
    <x v="0"/>
    <m/>
    <m/>
    <m/>
    <m/>
    <m/>
    <m/>
    <m/>
    <m/>
    <n v="5321.04"/>
    <n v="-379.87"/>
    <m/>
    <m/>
    <x v="0"/>
    <x v="14"/>
    <m/>
    <x v="2"/>
  </r>
  <r>
    <x v="1"/>
    <s v="Columbus"/>
    <s v="Electric"/>
    <s v="Residential"/>
    <s v="RH-Residential Total Elec"/>
    <n v="770471"/>
    <n v="50555.13"/>
    <m/>
    <n v="1919.58"/>
    <n v="0"/>
    <n v="0"/>
    <m/>
    <n v="0"/>
    <n v="0"/>
    <n v="0"/>
    <n v="0"/>
    <n v="0"/>
    <n v="0"/>
    <n v="11011.85"/>
    <n v="0"/>
    <n v="6148.3"/>
    <n v="1702.83"/>
    <n v="0"/>
    <n v="0"/>
    <n v="0"/>
    <n v="0"/>
    <n v="0"/>
    <n v="0"/>
    <n v="0"/>
    <n v="0"/>
    <n v="0"/>
    <n v="0"/>
    <n v="0"/>
    <n v="0"/>
    <n v="0"/>
    <n v="511.72"/>
    <n v="20"/>
    <n v="-0.23"/>
    <n v="1467.93"/>
    <n v="0"/>
    <m/>
    <m/>
    <m/>
    <m/>
    <m/>
    <m/>
    <x v="0"/>
    <m/>
    <m/>
    <m/>
    <m/>
    <m/>
    <m/>
    <m/>
    <m/>
    <n v="11867.07"/>
    <n v="-855.22"/>
    <m/>
    <m/>
    <x v="0"/>
    <x v="15"/>
    <m/>
    <x v="2"/>
  </r>
  <r>
    <x v="1"/>
    <s v="Columbus"/>
    <s v="Lighting"/>
    <s v="Commercial"/>
    <s v="PL-Private Lighting"/>
    <n v="21118"/>
    <n v="5237.97"/>
    <m/>
    <n v="0"/>
    <n v="0"/>
    <n v="0"/>
    <m/>
    <n v="0"/>
    <n v="0"/>
    <n v="0"/>
    <n v="0"/>
    <n v="0"/>
    <n v="0"/>
    <n v="311.37"/>
    <n v="0"/>
    <n v="168.51"/>
    <n v="46.71"/>
    <n v="0"/>
    <n v="0"/>
    <n v="0"/>
    <n v="0"/>
    <n v="0"/>
    <n v="0"/>
    <n v="0"/>
    <n v="0"/>
    <n v="0"/>
    <n v="0"/>
    <n v="0"/>
    <n v="0"/>
    <n v="0"/>
    <n v="22.77"/>
    <n v="0"/>
    <n v="0"/>
    <n v="332.4"/>
    <n v="0"/>
    <m/>
    <m/>
    <m/>
    <m/>
    <m/>
    <m/>
    <x v="0"/>
    <m/>
    <m/>
    <m/>
    <m/>
    <m/>
    <m/>
    <m/>
    <m/>
    <n v="334.81"/>
    <n v="-23.44"/>
    <m/>
    <m/>
    <x v="1"/>
    <x v="4"/>
    <m/>
    <x v="2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18.059999999999999"/>
    <n v="0"/>
    <n v="9.34"/>
    <n v="2.59"/>
    <n v="0"/>
    <n v="0"/>
    <n v="0"/>
    <n v="0"/>
    <n v="0"/>
    <n v="0"/>
    <n v="0"/>
    <n v="0"/>
    <n v="0"/>
    <n v="0"/>
    <n v="0"/>
    <n v="0"/>
    <n v="0"/>
    <n v="3.81"/>
    <n v="0"/>
    <n v="0"/>
    <n v="30.5"/>
    <n v="0"/>
    <m/>
    <m/>
    <m/>
    <m/>
    <m/>
    <m/>
    <x v="0"/>
    <m/>
    <m/>
    <m/>
    <m/>
    <m/>
    <m/>
    <m/>
    <m/>
    <n v="19.36"/>
    <n v="-1.3"/>
    <m/>
    <m/>
    <x v="2"/>
    <x v="4"/>
    <m/>
    <x v="2"/>
  </r>
  <r>
    <x v="1"/>
    <s v="Columbus"/>
    <s v="Lighting"/>
    <s v="Muni Street &amp; Highway Lighting"/>
    <s v="PL-Private Lighting"/>
    <n v="290"/>
    <n v="87.1"/>
    <m/>
    <n v="0"/>
    <n v="0"/>
    <n v="0"/>
    <m/>
    <n v="0"/>
    <n v="0"/>
    <n v="0"/>
    <n v="0"/>
    <n v="0"/>
    <n v="0"/>
    <n v="4.26"/>
    <n v="0"/>
    <n v="2.31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.58"/>
    <n v="-0.32"/>
    <m/>
    <m/>
    <x v="4"/>
    <x v="4"/>
    <m/>
    <x v="2"/>
  </r>
  <r>
    <x v="1"/>
    <s v="Columbus"/>
    <s v="Lighting"/>
    <s v="Muni Street &amp; Highway Lighting"/>
    <s v="SPL-Municipal St Lighting"/>
    <n v="76450"/>
    <n v="5027.8500000000004"/>
    <m/>
    <n v="0"/>
    <n v="0"/>
    <n v="0"/>
    <m/>
    <n v="0"/>
    <n v="0"/>
    <n v="0"/>
    <n v="0"/>
    <n v="0"/>
    <n v="0"/>
    <n v="1535.13"/>
    <n v="0"/>
    <n v="610.07000000000005"/>
    <n v="168.96"/>
    <n v="0"/>
    <n v="0"/>
    <n v="1584.96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619.99"/>
    <n v="-84.86"/>
    <m/>
    <m/>
    <x v="4"/>
    <x v="11"/>
    <m/>
    <x v="2"/>
  </r>
  <r>
    <x v="1"/>
    <s v="Columbus"/>
    <s v="Lighting"/>
    <s v="Residential"/>
    <s v="PL-Private Lighting"/>
    <n v="14597"/>
    <n v="4844.17"/>
    <m/>
    <n v="0"/>
    <n v="0"/>
    <n v="0"/>
    <m/>
    <n v="0"/>
    <n v="0"/>
    <n v="0"/>
    <n v="0"/>
    <n v="0"/>
    <n v="0"/>
    <n v="215.74"/>
    <n v="0"/>
    <n v="116.98"/>
    <n v="32.520000000000003"/>
    <n v="0"/>
    <n v="0"/>
    <n v="0"/>
    <n v="0"/>
    <n v="0"/>
    <n v="0"/>
    <n v="0"/>
    <n v="0"/>
    <n v="0"/>
    <n v="0"/>
    <n v="0"/>
    <n v="0"/>
    <n v="0"/>
    <n v="33.6"/>
    <n v="20"/>
    <n v="0"/>
    <n v="91.87"/>
    <n v="0"/>
    <m/>
    <m/>
    <m/>
    <m/>
    <m/>
    <m/>
    <x v="0"/>
    <m/>
    <m/>
    <m/>
    <m/>
    <m/>
    <m/>
    <m/>
    <m/>
    <n v="231.94"/>
    <n v="-16.2"/>
    <m/>
    <m/>
    <x v="0"/>
    <x v="4"/>
    <m/>
    <x v="2"/>
  </r>
  <r>
    <x v="1"/>
    <s v="Neosho"/>
    <s v="Electric"/>
    <s v="Commercial"/>
    <s v="CB-Commercial"/>
    <n v="11"/>
    <n v="20.02"/>
    <m/>
    <n v="1.01"/>
    <n v="0"/>
    <n v="0"/>
    <m/>
    <n v="0"/>
    <n v="0"/>
    <n v="0"/>
    <n v="0"/>
    <n v="0"/>
    <n v="0"/>
    <n v="0.16"/>
    <n v="0"/>
    <n v="0.09"/>
    <n v="0.02"/>
    <n v="0"/>
    <n v="0"/>
    <n v="0"/>
    <n v="0"/>
    <n v="0"/>
    <n v="0"/>
    <n v="0"/>
    <n v="0"/>
    <n v="0"/>
    <n v="0"/>
    <n v="0"/>
    <n v="0"/>
    <n v="0"/>
    <n v="0"/>
    <n v="0"/>
    <n v="0"/>
    <n v="1.94"/>
    <n v="0"/>
    <m/>
    <m/>
    <m/>
    <m/>
    <m/>
    <m/>
    <x v="0"/>
    <m/>
    <m/>
    <m/>
    <m/>
    <m/>
    <m/>
    <m/>
    <m/>
    <n v="0.17"/>
    <n v="-0.01"/>
    <m/>
    <m/>
    <x v="1"/>
    <x v="5"/>
    <m/>
    <x v="2"/>
  </r>
  <r>
    <x v="3"/>
    <s v="Aurora"/>
    <s v="Electric"/>
    <s v="Commercial"/>
    <s v="CB-Commercial"/>
    <n v="2365051"/>
    <n v="331210.38"/>
    <m/>
    <n v="9007.36"/>
    <n v="0"/>
    <n v="0"/>
    <m/>
    <n v="0"/>
    <n v="-2082.5300000000002"/>
    <n v="0"/>
    <n v="0"/>
    <n v="1679.19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5272.37"/>
    <n v="20"/>
    <n v="-34.04"/>
    <n v="18445.46"/>
    <n v="-11873.11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Aurora"/>
    <s v="Electric"/>
    <s v="Commercial"/>
    <s v="GP-General Power"/>
    <n v="3583952"/>
    <n v="375691.55"/>
    <m/>
    <n v="9850.1200000000008"/>
    <n v="0"/>
    <n v="0"/>
    <m/>
    <n v="0"/>
    <n v="-3098.23"/>
    <n v="0"/>
    <n v="0"/>
    <n v="2223.4299999999998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2684.29"/>
    <n v="0"/>
    <n v="0"/>
    <n v="17683"/>
    <n v="-13260.58"/>
    <m/>
    <m/>
    <m/>
    <m/>
    <m/>
    <m/>
    <x v="0"/>
    <m/>
    <m/>
    <m/>
    <m/>
    <m/>
    <m/>
    <m/>
    <m/>
    <n v="0"/>
    <n v="0"/>
    <m/>
    <m/>
    <x v="1"/>
    <x v="6"/>
    <m/>
    <x v="2"/>
  </r>
  <r>
    <x v="3"/>
    <s v="Aurora"/>
    <s v="Electric"/>
    <s v="Commercial"/>
    <s v="LS-Special Lighting"/>
    <n v="1858"/>
    <n v="346.97"/>
    <m/>
    <n v="2.74"/>
    <n v="0"/>
    <n v="0"/>
    <m/>
    <n v="0"/>
    <n v="-1.62"/>
    <n v="0"/>
    <n v="0"/>
    <n v="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56"/>
    <m/>
    <m/>
    <m/>
    <m/>
    <m/>
    <m/>
    <x v="0"/>
    <m/>
    <m/>
    <m/>
    <m/>
    <m/>
    <m/>
    <m/>
    <m/>
    <n v="0"/>
    <n v="0"/>
    <m/>
    <m/>
    <x v="1"/>
    <x v="7"/>
    <m/>
    <x v="2"/>
  </r>
  <r>
    <x v="3"/>
    <s v="Aurora"/>
    <s v="Electric"/>
    <s v="Commercial"/>
    <s v="SH-Small Heating"/>
    <n v="158873"/>
    <n v="18733.740000000002"/>
    <m/>
    <n v="629.21"/>
    <n v="0"/>
    <n v="0"/>
    <m/>
    <n v="0"/>
    <n v="-154.91999999999999"/>
    <n v="0"/>
    <n v="0"/>
    <n v="11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4.2"/>
    <n v="0"/>
    <n v="0"/>
    <n v="1232.94"/>
    <n v="-754.64"/>
    <m/>
    <m/>
    <m/>
    <m/>
    <m/>
    <m/>
    <x v="0"/>
    <m/>
    <m/>
    <m/>
    <m/>
    <m/>
    <m/>
    <m/>
    <m/>
    <n v="0"/>
    <n v="0"/>
    <m/>
    <m/>
    <x v="1"/>
    <x v="12"/>
    <m/>
    <x v="2"/>
  </r>
  <r>
    <x v="3"/>
    <s v="Aurora"/>
    <s v="Electric"/>
    <s v="Commercial"/>
    <s v="TEB-Total Electric Bldg"/>
    <n v="760414"/>
    <n v="72315.91"/>
    <m/>
    <n v="229.3"/>
    <n v="0"/>
    <n v="0"/>
    <m/>
    <n v="0"/>
    <n v="-643.48"/>
    <n v="0"/>
    <n v="0"/>
    <n v="539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32.52"/>
    <n v="0"/>
    <n v="0"/>
    <n v="2609.5300000000002"/>
    <n v="-3102.49"/>
    <m/>
    <m/>
    <m/>
    <m/>
    <m/>
    <m/>
    <x v="0"/>
    <m/>
    <m/>
    <m/>
    <m/>
    <m/>
    <m/>
    <m/>
    <m/>
    <n v="0"/>
    <n v="0"/>
    <m/>
    <m/>
    <x v="1"/>
    <x v="13"/>
    <m/>
    <x v="2"/>
  </r>
  <r>
    <x v="3"/>
    <s v="Aurora"/>
    <s v="Electric"/>
    <s v="Industrial"/>
    <s v="CB-Commercial"/>
    <n v="17109"/>
    <n v="2328.2399999999998"/>
    <m/>
    <n v="56.8"/>
    <n v="0"/>
    <n v="0"/>
    <m/>
    <n v="0"/>
    <n v="-14.89"/>
    <n v="0"/>
    <n v="0"/>
    <n v="11.6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31.46"/>
    <n v="0"/>
    <n v="0"/>
    <n v="155.72999999999999"/>
    <n v="-85.88"/>
    <m/>
    <m/>
    <m/>
    <m/>
    <m/>
    <m/>
    <x v="0"/>
    <m/>
    <m/>
    <m/>
    <m/>
    <m/>
    <m/>
    <m/>
    <m/>
    <n v="0"/>
    <n v="0"/>
    <m/>
    <m/>
    <x v="2"/>
    <x v="5"/>
    <m/>
    <x v="2"/>
  </r>
  <r>
    <x v="3"/>
    <s v="Aurora"/>
    <s v="Electric"/>
    <s v="Industrial"/>
    <s v="GP-General Power"/>
    <n v="2230088"/>
    <n v="212207.14"/>
    <m/>
    <n v="4337.4399999999996"/>
    <n v="0"/>
    <n v="0"/>
    <m/>
    <n v="0"/>
    <n v="-1940.17"/>
    <n v="0"/>
    <n v="0"/>
    <n v="1366.27"/>
    <n v="0"/>
    <n v="0"/>
    <n v="0"/>
    <n v="0"/>
    <n v="0"/>
    <n v="0"/>
    <n v="0"/>
    <n v="436.32"/>
    <n v="0"/>
    <n v="0"/>
    <n v="0"/>
    <n v="0"/>
    <n v="0"/>
    <n v="-1012"/>
    <n v="0"/>
    <n v="0"/>
    <n v="0"/>
    <n v="0"/>
    <n v="427.72"/>
    <n v="0"/>
    <n v="0"/>
    <n v="9051.23"/>
    <n v="-8251.33"/>
    <m/>
    <m/>
    <m/>
    <m/>
    <m/>
    <m/>
    <x v="0"/>
    <m/>
    <m/>
    <m/>
    <m/>
    <m/>
    <m/>
    <m/>
    <m/>
    <n v="0"/>
    <n v="0"/>
    <m/>
    <m/>
    <x v="2"/>
    <x v="6"/>
    <m/>
    <x v="2"/>
  </r>
  <r>
    <x v="3"/>
    <s v="Aurora"/>
    <s v="Electric"/>
    <s v="Industrial"/>
    <s v="LP-Large Power"/>
    <n v="2835003"/>
    <n v="214817.28"/>
    <m/>
    <n v="0"/>
    <n v="0"/>
    <n v="0"/>
    <m/>
    <n v="0"/>
    <n v="-2409.75"/>
    <n v="0"/>
    <n v="0"/>
    <n v="568.28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4478.66"/>
    <n v="-8448.31"/>
    <m/>
    <m/>
    <m/>
    <m/>
    <m/>
    <m/>
    <x v="0"/>
    <m/>
    <m/>
    <m/>
    <m/>
    <m/>
    <m/>
    <m/>
    <m/>
    <n v="0"/>
    <n v="0"/>
    <m/>
    <m/>
    <x v="2"/>
    <x v="17"/>
    <m/>
    <x v="2"/>
  </r>
  <r>
    <x v="3"/>
    <s v="Aurora"/>
    <s v="Electric"/>
    <s v="Industrial"/>
    <s v="PFM-Feed Mill/Grain Elev"/>
    <n v="27760"/>
    <n v="4683.29"/>
    <m/>
    <n v="12.41"/>
    <n v="0"/>
    <n v="0"/>
    <m/>
    <n v="0"/>
    <n v="-24.15"/>
    <n v="0"/>
    <n v="0"/>
    <n v="19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3.69"/>
    <n v="-153.22999999999999"/>
    <m/>
    <m/>
    <m/>
    <m/>
    <m/>
    <m/>
    <x v="0"/>
    <m/>
    <m/>
    <m/>
    <m/>
    <m/>
    <m/>
    <m/>
    <m/>
    <n v="0"/>
    <n v="0"/>
    <m/>
    <m/>
    <x v="2"/>
    <x v="18"/>
    <m/>
    <x v="2"/>
  </r>
  <r>
    <x v="3"/>
    <s v="Aurora"/>
    <s v="Electric"/>
    <s v="Interdepartmental"/>
    <s v="CB-Commercial"/>
    <n v="30498"/>
    <n v="3849.1"/>
    <m/>
    <n v="0"/>
    <n v="0"/>
    <n v="0"/>
    <m/>
    <n v="0"/>
    <n v="-26.52"/>
    <n v="0"/>
    <n v="0"/>
    <n v="2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3.1"/>
    <m/>
    <m/>
    <m/>
    <m/>
    <m/>
    <m/>
    <x v="0"/>
    <m/>
    <m/>
    <m/>
    <m/>
    <m/>
    <m/>
    <m/>
    <m/>
    <n v="0"/>
    <n v="0"/>
    <m/>
    <m/>
    <x v="5"/>
    <x v="5"/>
    <m/>
    <x v="2"/>
  </r>
  <r>
    <x v="3"/>
    <s v="Aurora"/>
    <s v="Electric"/>
    <s v="Interdepartmental"/>
    <s v="GP-General Power"/>
    <n v="120444"/>
    <n v="10575"/>
    <m/>
    <n v="0"/>
    <n v="0"/>
    <n v="0"/>
    <m/>
    <n v="0"/>
    <n v="-104.79"/>
    <n v="0"/>
    <n v="0"/>
    <n v="85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5.64"/>
    <m/>
    <m/>
    <m/>
    <m/>
    <m/>
    <m/>
    <x v="0"/>
    <m/>
    <m/>
    <m/>
    <m/>
    <m/>
    <m/>
    <m/>
    <m/>
    <n v="0"/>
    <n v="0"/>
    <m/>
    <m/>
    <x v="5"/>
    <x v="6"/>
    <m/>
    <x v="2"/>
  </r>
  <r>
    <x v="3"/>
    <s v="Aurora"/>
    <s v="Electric"/>
    <s v="Other Public Authority"/>
    <s v="CB-Commercial"/>
    <n v="59500"/>
    <n v="8749.4"/>
    <m/>
    <n v="0"/>
    <n v="0"/>
    <n v="0"/>
    <m/>
    <n v="0"/>
    <n v="-45.8"/>
    <n v="0"/>
    <n v="0"/>
    <n v="42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0"/>
    <n v="0"/>
    <n v="-298.73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Aurora"/>
    <s v="Electric"/>
    <s v="Other Public Authority"/>
    <s v="GP-General Power"/>
    <n v="105360"/>
    <n v="10363.23"/>
    <m/>
    <n v="0"/>
    <n v="0"/>
    <n v="0"/>
    <m/>
    <n v="0"/>
    <n v="-91.66"/>
    <n v="0"/>
    <n v="0"/>
    <n v="74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9.83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Aurora"/>
    <s v="Electric"/>
    <s v="Other Public Authority"/>
    <s v="SH-Small Heating"/>
    <n v="5259"/>
    <n v="596.66"/>
    <m/>
    <n v="0"/>
    <n v="0"/>
    <n v="0"/>
    <m/>
    <n v="0"/>
    <n v="-4.57"/>
    <n v="0"/>
    <n v="0"/>
    <n v="3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8"/>
    <m/>
    <m/>
    <m/>
    <m/>
    <m/>
    <m/>
    <x v="0"/>
    <m/>
    <m/>
    <m/>
    <m/>
    <m/>
    <m/>
    <m/>
    <m/>
    <n v="0"/>
    <n v="0"/>
    <m/>
    <m/>
    <x v="3"/>
    <x v="12"/>
    <m/>
    <x v="2"/>
  </r>
  <r>
    <x v="3"/>
    <s v="Aurora"/>
    <s v="Electric"/>
    <s v="Muni Street &amp; Highway Lighting"/>
    <s v="CB-Commercial"/>
    <n v="10505"/>
    <n v="2114.8000000000002"/>
    <m/>
    <n v="0"/>
    <n v="0"/>
    <n v="0"/>
    <m/>
    <n v="0"/>
    <n v="-15"/>
    <n v="0"/>
    <n v="0"/>
    <n v="7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3.23"/>
    <m/>
    <m/>
    <m/>
    <m/>
    <m/>
    <m/>
    <x v="0"/>
    <m/>
    <m/>
    <m/>
    <m/>
    <m/>
    <m/>
    <m/>
    <m/>
    <n v="0"/>
    <n v="0"/>
    <m/>
    <m/>
    <x v="4"/>
    <x v="5"/>
    <m/>
    <x v="2"/>
  </r>
  <r>
    <x v="3"/>
    <s v="Aurora"/>
    <s v="Electric"/>
    <s v="Muni Street &amp; Highway Lighting"/>
    <s v="LS-Special Lighting"/>
    <n v="4091"/>
    <n v="1095.67"/>
    <m/>
    <n v="0"/>
    <n v="0"/>
    <n v="0"/>
    <m/>
    <n v="0"/>
    <n v="-2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.62"/>
    <m/>
    <m/>
    <m/>
    <m/>
    <m/>
    <m/>
    <x v="0"/>
    <m/>
    <m/>
    <m/>
    <m/>
    <m/>
    <m/>
    <m/>
    <m/>
    <n v="0"/>
    <n v="0"/>
    <m/>
    <m/>
    <x v="4"/>
    <x v="7"/>
    <m/>
    <x v="2"/>
  </r>
  <r>
    <x v="3"/>
    <s v="Aurora"/>
    <s v="Electric"/>
    <s v="Muni Street &amp; Highway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22"/>
    <m/>
    <x v="2"/>
  </r>
  <r>
    <x v="3"/>
    <s v="Aurora"/>
    <s v="Electric"/>
    <s v="Other Public Authority"/>
    <s v="CB-Commercial"/>
    <n v="63892"/>
    <n v="9118.98"/>
    <m/>
    <n v="0"/>
    <n v="0"/>
    <n v="0"/>
    <m/>
    <n v="0"/>
    <n v="-285.75"/>
    <n v="0"/>
    <n v="0"/>
    <n v="45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0.74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Aurora"/>
    <s v="Electric"/>
    <s v="Other Public Authority"/>
    <s v="GP-General Power"/>
    <n v="448548"/>
    <n v="44743"/>
    <m/>
    <n v="0"/>
    <n v="0"/>
    <n v="0"/>
    <m/>
    <n v="0"/>
    <n v="-372.01"/>
    <n v="0"/>
    <n v="0"/>
    <n v="318.45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59.63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Aurora"/>
    <s v="Electric"/>
    <s v="Industrial"/>
    <s v="Oil Pipe GP-General Power"/>
    <n v="501344"/>
    <n v="53312.66"/>
    <m/>
    <n v="0"/>
    <n v="0"/>
    <n v="0"/>
    <m/>
    <n v="0"/>
    <n v="-436.17"/>
    <n v="0"/>
    <n v="0"/>
    <n v="138.72999999999999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3234.74"/>
    <n v="-1854.96"/>
    <m/>
    <m/>
    <m/>
    <m/>
    <m/>
    <m/>
    <x v="0"/>
    <m/>
    <m/>
    <m/>
    <m/>
    <m/>
    <m/>
    <m/>
    <m/>
    <n v="0"/>
    <n v="0"/>
    <m/>
    <m/>
    <x v="2"/>
    <x v="24"/>
    <m/>
    <x v="2"/>
  </r>
  <r>
    <x v="3"/>
    <s v="Aurora"/>
    <s v="Electric"/>
    <s v="Resident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Aurora"/>
    <s v="Electric"/>
    <s v="Residential"/>
    <s v="RGL-Residential Pilot"/>
    <n v="120806"/>
    <n v="13812.41"/>
    <m/>
    <n v="504.49"/>
    <n v="0"/>
    <n v="0"/>
    <m/>
    <n v="0"/>
    <n v="-106.9"/>
    <n v="0"/>
    <n v="0"/>
    <n v="47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69"/>
    <n v="0"/>
    <n v="0"/>
    <n v="142.38999999999999"/>
    <n v="-623.41"/>
    <m/>
    <m/>
    <m/>
    <m/>
    <m/>
    <m/>
    <x v="0"/>
    <m/>
    <m/>
    <m/>
    <m/>
    <m/>
    <m/>
    <m/>
    <m/>
    <n v="0"/>
    <n v="0"/>
    <m/>
    <m/>
    <x v="0"/>
    <x v="25"/>
    <m/>
    <x v="2"/>
  </r>
  <r>
    <x v="3"/>
    <s v="Aurora"/>
    <s v="Electric"/>
    <s v="Residential"/>
    <s v="RG-Residential"/>
    <n v="16410335"/>
    <n v="2090840.37"/>
    <m/>
    <n v="56796.2"/>
    <n v="0"/>
    <n v="0"/>
    <m/>
    <n v="0"/>
    <n v="-15161.26"/>
    <n v="0"/>
    <n v="0"/>
    <n v="6398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76.38"/>
    <n v="560"/>
    <n v="-30.67"/>
    <n v="15075.87"/>
    <n v="-84674.66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Aurora"/>
    <s v="Electric"/>
    <s v="Wholesale Municipalities"/>
    <s v="GFR-Monett"/>
    <n v="19779220"/>
    <n v="879616.3"/>
    <m/>
    <n v="0"/>
    <n v="529291.9300000000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26"/>
    <m/>
    <x v="2"/>
  </r>
  <r>
    <x v="3"/>
    <s v="Aurora"/>
    <s v="Electric"/>
    <s v="Wholesale Municipalities"/>
    <s v="GFR-Mt Vernon"/>
    <n v="5552884"/>
    <n v="251240.73"/>
    <m/>
    <n v="0"/>
    <n v="148595.1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27"/>
    <m/>
    <x v="2"/>
  </r>
  <r>
    <x v="3"/>
    <s v="Aurora"/>
    <s v="Lighting"/>
    <s v="Commercial"/>
    <s v="PL-Private Lighting"/>
    <n v="52420"/>
    <n v="17011.12"/>
    <m/>
    <n v="0"/>
    <n v="0"/>
    <n v="0"/>
    <m/>
    <n v="0"/>
    <n v="-45.94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05000000000001"/>
    <n v="0"/>
    <n v="-0.19"/>
    <n v="798.7"/>
    <n v="-575.28"/>
    <m/>
    <m/>
    <m/>
    <m/>
    <m/>
    <m/>
    <x v="0"/>
    <m/>
    <m/>
    <m/>
    <m/>
    <m/>
    <m/>
    <m/>
    <m/>
    <n v="0"/>
    <n v="0"/>
    <m/>
    <m/>
    <x v="1"/>
    <x v="4"/>
    <m/>
    <x v="2"/>
  </r>
  <r>
    <x v="3"/>
    <s v="Aurora"/>
    <s v="Lighting"/>
    <s v="Industrial"/>
    <s v="PL-Private Lighting"/>
    <n v="6169"/>
    <n v="1553.22"/>
    <m/>
    <n v="0"/>
    <n v="0"/>
    <n v="0"/>
    <m/>
    <n v="0"/>
    <n v="-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9"/>
    <n v="0"/>
    <n v="0"/>
    <n v="79.08"/>
    <n v="-67.709999999999994"/>
    <m/>
    <m/>
    <m/>
    <m/>
    <m/>
    <m/>
    <x v="0"/>
    <m/>
    <m/>
    <m/>
    <m/>
    <m/>
    <m/>
    <m/>
    <m/>
    <n v="0"/>
    <n v="0"/>
    <m/>
    <m/>
    <x v="2"/>
    <x v="4"/>
    <m/>
    <x v="2"/>
  </r>
  <r>
    <x v="3"/>
    <s v="Aurora"/>
    <s v="Lighting"/>
    <s v="Interdepartmental"/>
    <s v="PL-Private Lighting"/>
    <n v="195"/>
    <n v="47.37"/>
    <m/>
    <n v="0"/>
    <n v="0"/>
    <n v="0"/>
    <m/>
    <n v="0"/>
    <n v="-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m/>
    <m/>
    <m/>
    <m/>
    <m/>
    <m/>
    <x v="0"/>
    <m/>
    <m/>
    <m/>
    <m/>
    <m/>
    <m/>
    <m/>
    <m/>
    <n v="0"/>
    <n v="0"/>
    <m/>
    <m/>
    <x v="5"/>
    <x v="4"/>
    <m/>
    <x v="2"/>
  </r>
  <r>
    <x v="3"/>
    <s v="Aurora"/>
    <s v="Lighting"/>
    <s v="Muni Street &amp; Highway Lighting"/>
    <s v="PL-Private Lighting"/>
    <n v="174"/>
    <n v="68.19"/>
    <m/>
    <n v="0"/>
    <n v="0"/>
    <n v="0"/>
    <m/>
    <n v="0"/>
    <n v="-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m/>
    <m/>
    <m/>
    <m/>
    <m/>
    <m/>
    <x v="0"/>
    <m/>
    <m/>
    <m/>
    <m/>
    <m/>
    <m/>
    <m/>
    <m/>
    <n v="0"/>
    <n v="0"/>
    <m/>
    <m/>
    <x v="4"/>
    <x v="4"/>
    <m/>
    <x v="2"/>
  </r>
  <r>
    <x v="3"/>
    <s v="Aurora"/>
    <s v="Lighting"/>
    <s v="Other Public Authority"/>
    <s v="PL-Private Lighting"/>
    <n v="58"/>
    <n v="21.22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m/>
    <m/>
    <m/>
    <m/>
    <m/>
    <m/>
    <x v="0"/>
    <m/>
    <m/>
    <m/>
    <m/>
    <m/>
    <m/>
    <m/>
    <m/>
    <n v="0"/>
    <n v="0"/>
    <m/>
    <m/>
    <x v="3"/>
    <x v="4"/>
    <m/>
    <x v="2"/>
  </r>
  <r>
    <x v="3"/>
    <s v="Aurora"/>
    <s v="Lighting"/>
    <s v="Muni Street &amp; Highway Lighting"/>
    <s v="SPL-Municipal St Lighting"/>
    <n v="145139"/>
    <n v="13809.03"/>
    <m/>
    <n v="0"/>
    <n v="0"/>
    <n v="0"/>
    <m/>
    <n v="0"/>
    <n v="-126.29"/>
    <n v="0"/>
    <n v="0"/>
    <n v="0"/>
    <n v="0"/>
    <n v="0"/>
    <n v="0"/>
    <n v="0"/>
    <n v="0"/>
    <n v="0"/>
    <n v="0"/>
    <n v="2867.71"/>
    <n v="0"/>
    <n v="0"/>
    <n v="0"/>
    <n v="0"/>
    <n v="0"/>
    <n v="0"/>
    <n v="0"/>
    <n v="0"/>
    <n v="0"/>
    <n v="0"/>
    <n v="0"/>
    <n v="0"/>
    <n v="0"/>
    <n v="0"/>
    <n v="-867.94"/>
    <m/>
    <m/>
    <m/>
    <m/>
    <m/>
    <m/>
    <x v="0"/>
    <m/>
    <m/>
    <m/>
    <m/>
    <m/>
    <m/>
    <m/>
    <m/>
    <n v="0"/>
    <n v="0"/>
    <m/>
    <m/>
    <x v="4"/>
    <x v="11"/>
    <m/>
    <x v="2"/>
  </r>
  <r>
    <x v="3"/>
    <s v="Aurora"/>
    <s v="Lighting"/>
    <s v="Residential"/>
    <s v="PL-Private Lighting"/>
    <n v="53838"/>
    <n v="20425.25"/>
    <m/>
    <n v="0"/>
    <n v="0"/>
    <n v="0"/>
    <m/>
    <n v="0"/>
    <n v="-51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92"/>
    <n v="0"/>
    <n v="-0.17"/>
    <n v="64.62"/>
    <n v="-589.97"/>
    <m/>
    <m/>
    <m/>
    <m/>
    <m/>
    <m/>
    <x v="0"/>
    <m/>
    <m/>
    <m/>
    <m/>
    <m/>
    <m/>
    <m/>
    <m/>
    <n v="0"/>
    <n v="0"/>
    <m/>
    <m/>
    <x v="0"/>
    <x v="4"/>
    <m/>
    <x v="2"/>
  </r>
  <r>
    <x v="3"/>
    <s v="Aurora"/>
    <s v="Sprinkler System"/>
    <s v="WA-Commercial"/>
    <s v="WA-Sprinkler System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5"/>
    <n v="0"/>
    <m/>
    <m/>
    <m/>
    <m/>
    <m/>
    <m/>
    <x v="0"/>
    <m/>
    <m/>
    <m/>
    <m/>
    <m/>
    <m/>
    <m/>
    <m/>
    <n v="0"/>
    <n v="0"/>
    <m/>
    <m/>
    <x v="7"/>
    <x v="43"/>
    <m/>
    <x v="2"/>
  </r>
  <r>
    <x v="3"/>
    <s v="Aurora"/>
    <s v="Water"/>
    <s v="WA-Commercial"/>
    <s v="WA-Water"/>
    <n v="6751"/>
    <n v="33076.78"/>
    <m/>
    <n v="0"/>
    <n v="0"/>
    <n v="0"/>
    <m/>
    <n v="0"/>
    <n v="0"/>
    <n v="0"/>
    <n v="0"/>
    <n v="0"/>
    <n v="0"/>
    <n v="0"/>
    <n v="0"/>
    <n v="0"/>
    <n v="0"/>
    <n v="0"/>
    <n v="448.9"/>
    <n v="18.579999999999998"/>
    <n v="0"/>
    <n v="0"/>
    <n v="0"/>
    <n v="0"/>
    <n v="0"/>
    <n v="0"/>
    <n v="0"/>
    <n v="0"/>
    <n v="0"/>
    <n v="15"/>
    <n v="259.67"/>
    <n v="0"/>
    <n v="-0.31"/>
    <n v="1745.47"/>
    <n v="0"/>
    <m/>
    <m/>
    <m/>
    <m/>
    <m/>
    <m/>
    <x v="0"/>
    <m/>
    <m/>
    <m/>
    <m/>
    <m/>
    <m/>
    <m/>
    <m/>
    <n v="0"/>
    <n v="0"/>
    <m/>
    <m/>
    <x v="7"/>
    <x v="28"/>
    <m/>
    <x v="2"/>
  </r>
  <r>
    <x v="3"/>
    <s v="Aurora"/>
    <s v="Water"/>
    <s v="WA-Industrial"/>
    <s v="WA-Water"/>
    <n v="2084"/>
    <n v="5062.99"/>
    <m/>
    <n v="0"/>
    <n v="0"/>
    <n v="0"/>
    <m/>
    <n v="0"/>
    <n v="0"/>
    <n v="0"/>
    <n v="0"/>
    <n v="0"/>
    <n v="0"/>
    <n v="0"/>
    <n v="0"/>
    <n v="0"/>
    <n v="0"/>
    <n v="0"/>
    <n v="11.33"/>
    <n v="0"/>
    <n v="0"/>
    <n v="0"/>
    <n v="0"/>
    <n v="0"/>
    <n v="0"/>
    <n v="0"/>
    <n v="0"/>
    <n v="0"/>
    <n v="0"/>
    <n v="0"/>
    <n v="0"/>
    <n v="0"/>
    <n v="0"/>
    <n v="234.76"/>
    <n v="0"/>
    <m/>
    <m/>
    <m/>
    <m/>
    <m/>
    <m/>
    <x v="0"/>
    <m/>
    <m/>
    <m/>
    <m/>
    <m/>
    <m/>
    <m/>
    <m/>
    <n v="0"/>
    <n v="0"/>
    <m/>
    <m/>
    <x v="8"/>
    <x v="28"/>
    <m/>
    <x v="2"/>
  </r>
  <r>
    <x v="3"/>
    <s v="Aurora"/>
    <s v="Water"/>
    <s v="WA-Interdepartmental"/>
    <s v="WA-Water"/>
    <n v="2"/>
    <n v="106.29"/>
    <m/>
    <n v="0"/>
    <n v="0"/>
    <n v="0"/>
    <m/>
    <n v="0"/>
    <n v="0"/>
    <n v="0"/>
    <n v="0"/>
    <n v="0"/>
    <n v="0"/>
    <n v="0"/>
    <n v="0"/>
    <n v="0"/>
    <n v="0"/>
    <n v="0"/>
    <n v="1.6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9"/>
    <x v="28"/>
    <m/>
    <x v="2"/>
  </r>
  <r>
    <x v="3"/>
    <s v="Aurora"/>
    <s v="Water"/>
    <s v="WA-Other Public Authority"/>
    <s v="WA-Water"/>
    <n v="12"/>
    <n v="193"/>
    <m/>
    <n v="0"/>
    <n v="0"/>
    <n v="0"/>
    <m/>
    <n v="0"/>
    <n v="0"/>
    <n v="0"/>
    <n v="0"/>
    <n v="0"/>
    <n v="0"/>
    <n v="0"/>
    <n v="0"/>
    <n v="0"/>
    <n v="0"/>
    <n v="0"/>
    <n v="4.3099999999999996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0"/>
    <x v="28"/>
    <m/>
    <x v="2"/>
  </r>
  <r>
    <x v="3"/>
    <s v="Aurora"/>
    <s v="Water"/>
    <s v="WA-Other Public Authority"/>
    <s v="WA-Water"/>
    <n v="357"/>
    <n v="1276.51"/>
    <m/>
    <n v="0"/>
    <n v="0"/>
    <n v="0"/>
    <m/>
    <n v="0"/>
    <n v="0"/>
    <n v="0"/>
    <n v="0"/>
    <n v="0"/>
    <n v="0"/>
    <n v="0"/>
    <n v="0"/>
    <n v="0"/>
    <n v="0"/>
    <n v="0"/>
    <n v="22.4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0"/>
    <x v="28"/>
    <m/>
    <x v="2"/>
  </r>
  <r>
    <x v="3"/>
    <s v="Aurora"/>
    <s v="Water"/>
    <s v="WA-Residential"/>
    <s v="WA-Water"/>
    <n v="13880"/>
    <n v="112321.74"/>
    <m/>
    <n v="0"/>
    <n v="0"/>
    <n v="0"/>
    <m/>
    <n v="0"/>
    <n v="0"/>
    <n v="0"/>
    <n v="0"/>
    <n v="0"/>
    <n v="0"/>
    <n v="0"/>
    <n v="0"/>
    <n v="0"/>
    <n v="0"/>
    <n v="0"/>
    <n v="3805.46"/>
    <n v="0"/>
    <n v="0"/>
    <n v="0"/>
    <n v="0"/>
    <n v="0"/>
    <n v="0"/>
    <n v="0"/>
    <n v="0"/>
    <n v="0"/>
    <n v="0"/>
    <n v="0"/>
    <n v="370.65"/>
    <n v="0"/>
    <n v="-5.6"/>
    <n v="1949.58"/>
    <n v="0"/>
    <m/>
    <m/>
    <m/>
    <m/>
    <m/>
    <m/>
    <x v="0"/>
    <m/>
    <m/>
    <m/>
    <m/>
    <m/>
    <m/>
    <m/>
    <m/>
    <n v="0"/>
    <n v="0"/>
    <m/>
    <m/>
    <x v="11"/>
    <x v="28"/>
    <m/>
    <x v="2"/>
  </r>
  <r>
    <x v="3"/>
    <s v="Baxter Springs"/>
    <s v="Electric"/>
    <s v="Residential"/>
    <s v="RG-Residential"/>
    <n v="-425"/>
    <n v="-6.82"/>
    <m/>
    <n v="-7.59"/>
    <n v="0"/>
    <n v="0"/>
    <m/>
    <n v="0"/>
    <n v="-4.28"/>
    <n v="0"/>
    <n v="0"/>
    <n v="-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800000000000002"/>
    <n v="2.19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Baxter Springs"/>
    <s v="Lighting"/>
    <s v="Residential"/>
    <s v="PL-Private Lighting"/>
    <n v="31"/>
    <n v="14.58"/>
    <m/>
    <n v="0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-0.34"/>
    <m/>
    <m/>
    <m/>
    <m/>
    <m/>
    <m/>
    <x v="0"/>
    <m/>
    <m/>
    <m/>
    <m/>
    <m/>
    <m/>
    <m/>
    <m/>
    <n v="0"/>
    <n v="0"/>
    <m/>
    <m/>
    <x v="0"/>
    <x v="4"/>
    <m/>
    <x v="2"/>
  </r>
  <r>
    <x v="3"/>
    <s v="Bolivar"/>
    <s v="Electric"/>
    <s v="Commercial"/>
    <s v="CB-Commercial"/>
    <n v="3161907"/>
    <n v="429521.19"/>
    <m/>
    <n v="9169.7800000000007"/>
    <n v="0"/>
    <n v="0"/>
    <m/>
    <n v="0"/>
    <n v="-2800.7"/>
    <n v="0"/>
    <n v="0"/>
    <n v="2244.8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679.25"/>
    <n v="0"/>
    <n v="-24.76"/>
    <n v="22548.91"/>
    <n v="-15882.45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Bolivar"/>
    <s v="Electric"/>
    <s v="Commercial"/>
    <s v="GP-General Power"/>
    <n v="3676000"/>
    <n v="360868.23"/>
    <m/>
    <n v="1983.48"/>
    <n v="0"/>
    <n v="0"/>
    <m/>
    <n v="0"/>
    <n v="-3035.76"/>
    <n v="0"/>
    <n v="0"/>
    <n v="2609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97.6099999999997"/>
    <n v="20"/>
    <n v="0"/>
    <n v="14995.67"/>
    <n v="-13601.25"/>
    <m/>
    <m/>
    <m/>
    <m/>
    <m/>
    <m/>
    <x v="0"/>
    <m/>
    <m/>
    <m/>
    <m/>
    <m/>
    <m/>
    <m/>
    <m/>
    <n v="0"/>
    <n v="0"/>
    <m/>
    <m/>
    <x v="1"/>
    <x v="6"/>
    <m/>
    <x v="2"/>
  </r>
  <r>
    <x v="3"/>
    <s v="Bolivar"/>
    <s v="Electric"/>
    <s v="Commercial"/>
    <s v="LP-Large Power"/>
    <n v="984000"/>
    <n v="87136.95"/>
    <m/>
    <n v="0"/>
    <n v="0"/>
    <n v="0"/>
    <m/>
    <n v="0"/>
    <n v="-836.4"/>
    <n v="0"/>
    <n v="0"/>
    <n v="698.64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2932.32"/>
    <m/>
    <m/>
    <m/>
    <m/>
    <m/>
    <m/>
    <x v="0"/>
    <m/>
    <m/>
    <m/>
    <m/>
    <m/>
    <m/>
    <m/>
    <m/>
    <n v="0"/>
    <n v="0"/>
    <m/>
    <m/>
    <x v="1"/>
    <x v="17"/>
    <m/>
    <x v="2"/>
  </r>
  <r>
    <x v="3"/>
    <s v="Bolivar"/>
    <s v="Electric"/>
    <s v="Commercial"/>
    <s v="LS-Special Lighting"/>
    <n v="1711"/>
    <n v="427.75"/>
    <m/>
    <n v="0.9"/>
    <n v="0"/>
    <n v="0"/>
    <m/>
    <n v="0"/>
    <n v="-1.46"/>
    <n v="0"/>
    <n v="0"/>
    <n v="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57"/>
    <m/>
    <m/>
    <m/>
    <m/>
    <m/>
    <m/>
    <x v="0"/>
    <m/>
    <m/>
    <m/>
    <m/>
    <m/>
    <m/>
    <m/>
    <m/>
    <n v="0"/>
    <n v="0"/>
    <m/>
    <m/>
    <x v="1"/>
    <x v="7"/>
    <m/>
    <x v="2"/>
  </r>
  <r>
    <x v="3"/>
    <s v="Bolivar"/>
    <s v="Electric"/>
    <s v="Commercial"/>
    <s v="MS-Miscellaneous"/>
    <n v="304"/>
    <n v="50.43"/>
    <m/>
    <n v="1.49"/>
    <n v="0"/>
    <n v="0"/>
    <m/>
    <n v="0"/>
    <n v="-0.26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77"/>
    <n v="-0.8"/>
    <m/>
    <m/>
    <m/>
    <m/>
    <m/>
    <m/>
    <x v="0"/>
    <m/>
    <m/>
    <m/>
    <m/>
    <m/>
    <m/>
    <m/>
    <m/>
    <n v="0"/>
    <n v="0"/>
    <m/>
    <m/>
    <x v="1"/>
    <x v="22"/>
    <m/>
    <x v="2"/>
  </r>
  <r>
    <x v="3"/>
    <s v="Bolivar"/>
    <s v="Electric"/>
    <s v="Commercial"/>
    <s v="SH-Small Heating"/>
    <n v="1337563"/>
    <n v="149112.85999999999"/>
    <m/>
    <n v="3017.42"/>
    <n v="0"/>
    <n v="0"/>
    <m/>
    <n v="0"/>
    <n v="-1121.25"/>
    <n v="0"/>
    <n v="0"/>
    <n v="949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6.52"/>
    <n v="40"/>
    <n v="-6.43"/>
    <n v="7757.8"/>
    <n v="-6349.81"/>
    <m/>
    <m/>
    <m/>
    <m/>
    <m/>
    <m/>
    <x v="0"/>
    <m/>
    <m/>
    <m/>
    <m/>
    <m/>
    <m/>
    <m/>
    <m/>
    <n v="0"/>
    <n v="0"/>
    <m/>
    <m/>
    <x v="1"/>
    <x v="12"/>
    <m/>
    <x v="2"/>
  </r>
  <r>
    <x v="3"/>
    <s v="Bolivar"/>
    <s v="Electric"/>
    <s v="Commercial"/>
    <s v="TEB-Total Electric Bldg"/>
    <n v="3875910"/>
    <n v="371915.28"/>
    <m/>
    <n v="1953.77"/>
    <n v="0"/>
    <n v="0"/>
    <m/>
    <n v="0"/>
    <n v="-3224.38"/>
    <n v="0"/>
    <n v="0"/>
    <n v="270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34.17"/>
    <n v="0"/>
    <n v="0"/>
    <n v="12499.52"/>
    <n v="-15813.73"/>
    <m/>
    <m/>
    <m/>
    <m/>
    <m/>
    <m/>
    <x v="0"/>
    <m/>
    <m/>
    <m/>
    <m/>
    <m/>
    <m/>
    <m/>
    <m/>
    <n v="0"/>
    <n v="0"/>
    <m/>
    <m/>
    <x v="1"/>
    <x v="13"/>
    <m/>
    <x v="2"/>
  </r>
  <r>
    <x v="3"/>
    <s v="Bolivar"/>
    <s v="Electric"/>
    <s v="Industrial"/>
    <s v="CB-Commercial"/>
    <n v="37286"/>
    <n v="4644.04"/>
    <m/>
    <n v="170.35"/>
    <n v="0"/>
    <n v="0"/>
    <m/>
    <n v="0"/>
    <n v="-32.18"/>
    <n v="0"/>
    <n v="0"/>
    <n v="26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8.45"/>
    <n v="-187.18"/>
    <m/>
    <m/>
    <m/>
    <m/>
    <m/>
    <m/>
    <x v="0"/>
    <m/>
    <m/>
    <m/>
    <m/>
    <m/>
    <m/>
    <m/>
    <m/>
    <n v="0"/>
    <n v="0"/>
    <m/>
    <m/>
    <x v="2"/>
    <x v="5"/>
    <m/>
    <x v="2"/>
  </r>
  <r>
    <x v="3"/>
    <s v="Bolivar"/>
    <s v="Electric"/>
    <s v="Industrial"/>
    <s v="GP-General Power"/>
    <n v="788520"/>
    <n v="82324.460000000006"/>
    <m/>
    <n v="2413.4499999999998"/>
    <n v="0"/>
    <n v="0"/>
    <m/>
    <n v="0"/>
    <n v="-686"/>
    <n v="0"/>
    <n v="0"/>
    <n v="559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.18"/>
    <n v="0"/>
    <n v="0"/>
    <n v="3308.18"/>
    <n v="-2917.53"/>
    <m/>
    <m/>
    <m/>
    <m/>
    <m/>
    <m/>
    <x v="0"/>
    <m/>
    <m/>
    <m/>
    <m/>
    <m/>
    <m/>
    <m/>
    <m/>
    <n v="0"/>
    <n v="0"/>
    <m/>
    <m/>
    <x v="2"/>
    <x v="6"/>
    <m/>
    <x v="2"/>
  </r>
  <r>
    <x v="3"/>
    <s v="Bolivar"/>
    <s v="Electric"/>
    <s v="Industrial"/>
    <s v="LP-Large Power"/>
    <n v="14400"/>
    <n v="9748.56"/>
    <m/>
    <n v="0"/>
    <n v="0"/>
    <n v="0"/>
    <m/>
    <n v="0"/>
    <n v="-12.24"/>
    <n v="0"/>
    <n v="0"/>
    <n v="10.22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.91"/>
    <m/>
    <m/>
    <m/>
    <m/>
    <m/>
    <m/>
    <x v="0"/>
    <m/>
    <m/>
    <m/>
    <m/>
    <m/>
    <m/>
    <m/>
    <m/>
    <n v="0"/>
    <n v="0"/>
    <m/>
    <m/>
    <x v="2"/>
    <x v="17"/>
    <m/>
    <x v="2"/>
  </r>
  <r>
    <x v="3"/>
    <s v="Bolivar"/>
    <s v="Electric"/>
    <s v="Industrial"/>
    <s v="PFM-Feed Mill/Grain Elev"/>
    <n v="2171"/>
    <n v="505.43"/>
    <m/>
    <n v="5.75"/>
    <n v="0"/>
    <n v="0"/>
    <m/>
    <n v="0"/>
    <n v="-22.71"/>
    <n v="0"/>
    <n v="0"/>
    <n v="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54"/>
    <n v="0"/>
    <n v="0"/>
    <n v="13.69"/>
    <n v="-11.98"/>
    <m/>
    <m/>
    <m/>
    <m/>
    <m/>
    <m/>
    <x v="0"/>
    <m/>
    <m/>
    <m/>
    <m/>
    <m/>
    <m/>
    <m/>
    <m/>
    <n v="0"/>
    <n v="0"/>
    <m/>
    <m/>
    <x v="2"/>
    <x v="18"/>
    <m/>
    <x v="2"/>
  </r>
  <r>
    <x v="3"/>
    <s v="Bolivar"/>
    <s v="Electric"/>
    <s v="Industrial"/>
    <s v="SH-Small Heating"/>
    <n v="1120"/>
    <n v="153.18"/>
    <m/>
    <n v="2.95"/>
    <n v="0"/>
    <n v="0"/>
    <m/>
    <n v="0"/>
    <n v="-0.97"/>
    <n v="0"/>
    <n v="0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41"/>
    <n v="-5.32"/>
    <m/>
    <m/>
    <m/>
    <m/>
    <m/>
    <m/>
    <x v="0"/>
    <m/>
    <m/>
    <m/>
    <m/>
    <m/>
    <m/>
    <m/>
    <m/>
    <n v="0"/>
    <n v="0"/>
    <m/>
    <m/>
    <x v="2"/>
    <x v="12"/>
    <m/>
    <x v="2"/>
  </r>
  <r>
    <x v="3"/>
    <s v="Bolivar"/>
    <s v="Electric"/>
    <s v="Interdepartmental"/>
    <s v="CB-Commercial"/>
    <n v="9387"/>
    <n v="1229.94"/>
    <m/>
    <n v="0"/>
    <n v="0"/>
    <n v="0"/>
    <m/>
    <n v="0"/>
    <n v="-8.17"/>
    <n v="0"/>
    <n v="0"/>
    <n v="6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.12"/>
    <m/>
    <m/>
    <m/>
    <m/>
    <m/>
    <m/>
    <x v="0"/>
    <m/>
    <m/>
    <m/>
    <m/>
    <m/>
    <m/>
    <m/>
    <m/>
    <n v="0"/>
    <n v="0"/>
    <m/>
    <m/>
    <x v="5"/>
    <x v="5"/>
    <m/>
    <x v="2"/>
  </r>
  <r>
    <x v="3"/>
    <s v="Bolivar"/>
    <s v="Electric"/>
    <s v="Other Public Authority"/>
    <s v="CB-Commercial"/>
    <n v="84974"/>
    <n v="12649.28"/>
    <m/>
    <n v="0"/>
    <n v="0"/>
    <n v="0"/>
    <m/>
    <n v="0"/>
    <n v="-70.28"/>
    <n v="0"/>
    <n v="0"/>
    <n v="6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6.59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Bolivar"/>
    <s v="Electric"/>
    <s v="Other Public Authority"/>
    <s v="GP-General Power"/>
    <n v="39663"/>
    <n v="5807.17"/>
    <m/>
    <n v="0"/>
    <n v="0"/>
    <n v="0"/>
    <m/>
    <n v="0"/>
    <n v="-34.51"/>
    <n v="0"/>
    <n v="0"/>
    <n v="28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6.75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Bolivar"/>
    <s v="Electric"/>
    <s v="Other Public Authority"/>
    <s v="SH-Small Heating"/>
    <n v="42085"/>
    <n v="4786.49"/>
    <m/>
    <n v="0"/>
    <n v="0"/>
    <n v="0"/>
    <m/>
    <n v="0"/>
    <n v="-30.67"/>
    <n v="0"/>
    <n v="0"/>
    <n v="29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9.89"/>
    <m/>
    <m/>
    <m/>
    <m/>
    <m/>
    <m/>
    <x v="0"/>
    <m/>
    <m/>
    <m/>
    <m/>
    <m/>
    <m/>
    <m/>
    <m/>
    <n v="0"/>
    <n v="0"/>
    <m/>
    <m/>
    <x v="3"/>
    <x v="12"/>
    <m/>
    <x v="2"/>
  </r>
  <r>
    <x v="3"/>
    <s v="Bolivar"/>
    <s v="Electric"/>
    <s v="Other Public Authority"/>
    <s v="TEB-Total Electric Bldg"/>
    <n v="23840"/>
    <n v="2247.16"/>
    <m/>
    <n v="0"/>
    <n v="0"/>
    <n v="0"/>
    <m/>
    <n v="0"/>
    <n v="-20.74"/>
    <n v="0"/>
    <n v="0"/>
    <n v="16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7.27"/>
    <m/>
    <m/>
    <m/>
    <m/>
    <m/>
    <m/>
    <x v="0"/>
    <m/>
    <m/>
    <m/>
    <m/>
    <m/>
    <m/>
    <m/>
    <m/>
    <n v="0"/>
    <n v="0"/>
    <m/>
    <m/>
    <x v="3"/>
    <x v="13"/>
    <m/>
    <x v="2"/>
  </r>
  <r>
    <x v="3"/>
    <s v="Bolivar"/>
    <s v="Electric"/>
    <s v="Muni Street &amp; Highway Lighting"/>
    <s v="CB-Commercial"/>
    <n v="13677"/>
    <n v="2580.6"/>
    <m/>
    <n v="0"/>
    <n v="0"/>
    <n v="0"/>
    <m/>
    <n v="0"/>
    <n v="-11.88"/>
    <n v="0"/>
    <n v="0"/>
    <n v="9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.67"/>
    <m/>
    <m/>
    <m/>
    <m/>
    <m/>
    <m/>
    <x v="0"/>
    <m/>
    <m/>
    <m/>
    <m/>
    <m/>
    <m/>
    <m/>
    <m/>
    <n v="0"/>
    <n v="0"/>
    <m/>
    <m/>
    <x v="4"/>
    <x v="5"/>
    <m/>
    <x v="2"/>
  </r>
  <r>
    <x v="3"/>
    <s v="Bolivar"/>
    <s v="Electric"/>
    <s v="Muni Street &amp; Highway Lighting"/>
    <s v="LS-Special Lighting"/>
    <n v="1801"/>
    <n v="454.69"/>
    <m/>
    <n v="0"/>
    <n v="0"/>
    <n v="0"/>
    <m/>
    <n v="0"/>
    <n v="-1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17"/>
    <m/>
    <m/>
    <m/>
    <m/>
    <m/>
    <m/>
    <x v="0"/>
    <m/>
    <m/>
    <m/>
    <m/>
    <m/>
    <m/>
    <m/>
    <m/>
    <n v="0"/>
    <n v="0"/>
    <m/>
    <m/>
    <x v="4"/>
    <x v="7"/>
    <m/>
    <x v="2"/>
  </r>
  <r>
    <x v="3"/>
    <s v="Bolivar"/>
    <s v="Electric"/>
    <s v="Other Public Authority"/>
    <s v="CB-Commercial"/>
    <n v="193293"/>
    <n v="26287.24"/>
    <m/>
    <n v="0"/>
    <n v="0"/>
    <n v="0"/>
    <m/>
    <n v="0"/>
    <n v="-146.76"/>
    <n v="0"/>
    <n v="0"/>
    <n v="137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70.17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Bolivar"/>
    <s v="Electric"/>
    <s v="Other Public Authority"/>
    <s v="GP-General Power"/>
    <n v="254548"/>
    <n v="26901.18"/>
    <m/>
    <n v="0"/>
    <n v="0"/>
    <n v="0"/>
    <m/>
    <n v="0"/>
    <n v="-221.47"/>
    <n v="0"/>
    <n v="0"/>
    <n v="18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41.83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Bolivar"/>
    <s v="Electric"/>
    <s v="Other Public Authority"/>
    <s v="TEB-Total Electric Bldg"/>
    <n v="11324"/>
    <n v="1120.08"/>
    <m/>
    <n v="0"/>
    <n v="0"/>
    <n v="0"/>
    <m/>
    <n v="0"/>
    <n v="-9.85"/>
    <n v="0"/>
    <n v="0"/>
    <n v="8.03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.2"/>
    <m/>
    <m/>
    <m/>
    <m/>
    <m/>
    <m/>
    <x v="0"/>
    <m/>
    <m/>
    <m/>
    <m/>
    <m/>
    <m/>
    <m/>
    <m/>
    <n v="0"/>
    <n v="0"/>
    <m/>
    <m/>
    <x v="3"/>
    <x v="13"/>
    <m/>
    <x v="2"/>
  </r>
  <r>
    <x v="3"/>
    <s v="Bolivar"/>
    <s v="Electric"/>
    <s v="Industrial"/>
    <s v="Oil Pipe GP-General Power"/>
    <n v="102767"/>
    <n v="9053.33"/>
    <m/>
    <n v="0"/>
    <n v="0"/>
    <n v="0"/>
    <m/>
    <n v="0"/>
    <n v="-89.41"/>
    <n v="0"/>
    <n v="0"/>
    <n v="72.95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6.41"/>
    <n v="-380.24"/>
    <m/>
    <m/>
    <m/>
    <m/>
    <m/>
    <m/>
    <x v="0"/>
    <m/>
    <m/>
    <m/>
    <m/>
    <m/>
    <m/>
    <m/>
    <m/>
    <n v="0"/>
    <n v="0"/>
    <m/>
    <m/>
    <x v="2"/>
    <x v="24"/>
    <m/>
    <x v="2"/>
  </r>
  <r>
    <x v="3"/>
    <s v="Bolivar"/>
    <s v="Electric"/>
    <s v="Industrial"/>
    <s v="Oil Pipe LP-Large Power"/>
    <n v="4376535"/>
    <n v="295102.33"/>
    <m/>
    <n v="0"/>
    <n v="0"/>
    <n v="0"/>
    <m/>
    <n v="0"/>
    <n v="-3720.05"/>
    <n v="0"/>
    <n v="0"/>
    <n v="3001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887.52"/>
    <n v="-13042.07"/>
    <m/>
    <m/>
    <m/>
    <m/>
    <m/>
    <m/>
    <x v="0"/>
    <m/>
    <m/>
    <m/>
    <m/>
    <m/>
    <m/>
    <m/>
    <m/>
    <n v="0"/>
    <n v="0"/>
    <m/>
    <m/>
    <x v="2"/>
    <x v="29"/>
    <m/>
    <x v="2"/>
  </r>
  <r>
    <x v="3"/>
    <s v="Bolivar"/>
    <s v="Electric"/>
    <s v="Residential"/>
    <s v="RGL-Residential Pilot"/>
    <n v="204598"/>
    <n v="23492.22"/>
    <m/>
    <n v="546.54999999999995"/>
    <n v="0"/>
    <n v="0"/>
    <m/>
    <n v="0"/>
    <n v="-158.88999999999999"/>
    <n v="0"/>
    <n v="0"/>
    <n v="79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75"/>
    <n v="0"/>
    <n v="0"/>
    <n v="534.32000000000005"/>
    <n v="-1055.7"/>
    <m/>
    <m/>
    <m/>
    <m/>
    <m/>
    <m/>
    <x v="0"/>
    <m/>
    <m/>
    <m/>
    <m/>
    <m/>
    <m/>
    <m/>
    <m/>
    <n v="0"/>
    <n v="0"/>
    <m/>
    <m/>
    <x v="0"/>
    <x v="25"/>
    <m/>
    <x v="2"/>
  </r>
  <r>
    <x v="3"/>
    <s v="Bolivar"/>
    <s v="Electric"/>
    <s v="Residential"/>
    <s v="RG-Residential"/>
    <n v="20785503"/>
    <n v="2548556.79"/>
    <m/>
    <n v="49326.87"/>
    <n v="0"/>
    <n v="0"/>
    <m/>
    <n v="0"/>
    <n v="-17319.5"/>
    <n v="0"/>
    <n v="0"/>
    <n v="8106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62.23"/>
    <n v="500"/>
    <n v="-48.56"/>
    <n v="52267.85"/>
    <n v="-107225.61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Bolivar"/>
    <s v="Electric"/>
    <s v="Wholesale Municipalities"/>
    <s v="GFR-Lockwood"/>
    <n v="925070"/>
    <n v="44105.16"/>
    <m/>
    <n v="0"/>
    <n v="24754.8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30"/>
    <m/>
    <x v="2"/>
  </r>
  <r>
    <x v="3"/>
    <s v="Bolivar"/>
    <s v="Lighting"/>
    <s v="Commercial"/>
    <s v="PL-Private Lighting"/>
    <n v="57604"/>
    <n v="17750.32"/>
    <m/>
    <n v="137.4"/>
    <n v="0"/>
    <n v="0"/>
    <m/>
    <n v="0"/>
    <n v="-49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5.49"/>
    <n v="0"/>
    <n v="0"/>
    <n v="723.76"/>
    <n v="-632.14"/>
    <m/>
    <m/>
    <m/>
    <m/>
    <m/>
    <m/>
    <x v="0"/>
    <m/>
    <m/>
    <m/>
    <m/>
    <m/>
    <m/>
    <m/>
    <m/>
    <n v="0"/>
    <n v="0"/>
    <m/>
    <m/>
    <x v="1"/>
    <x v="4"/>
    <m/>
    <x v="2"/>
  </r>
  <r>
    <x v="3"/>
    <s v="Bolivar"/>
    <s v="Lighting"/>
    <s v="Industrial"/>
    <s v="PL-Private Lighting"/>
    <n v="515"/>
    <n v="182.15"/>
    <m/>
    <n v="5.62"/>
    <n v="0"/>
    <n v="0"/>
    <m/>
    <n v="0"/>
    <n v="-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3"/>
    <n v="0"/>
    <n v="0"/>
    <n v="11.02"/>
    <n v="-5.66"/>
    <m/>
    <m/>
    <m/>
    <m/>
    <m/>
    <m/>
    <x v="0"/>
    <m/>
    <m/>
    <m/>
    <m/>
    <m/>
    <m/>
    <m/>
    <m/>
    <n v="0"/>
    <n v="0"/>
    <m/>
    <m/>
    <x v="2"/>
    <x v="4"/>
    <m/>
    <x v="2"/>
  </r>
  <r>
    <x v="3"/>
    <s v="Bolivar"/>
    <s v="Lighting"/>
    <s v="Muni Street &amp; Highway Lighting"/>
    <s v="PL-Private Lighting"/>
    <n v="249"/>
    <n v="86.66"/>
    <m/>
    <n v="0"/>
    <n v="0"/>
    <n v="0"/>
    <m/>
    <n v="0"/>
    <n v="-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m/>
    <m/>
    <m/>
    <m/>
    <m/>
    <m/>
    <x v="0"/>
    <m/>
    <m/>
    <m/>
    <m/>
    <m/>
    <m/>
    <m/>
    <m/>
    <n v="0"/>
    <n v="0"/>
    <m/>
    <m/>
    <x v="4"/>
    <x v="4"/>
    <m/>
    <x v="2"/>
  </r>
  <r>
    <x v="3"/>
    <s v="Bolivar"/>
    <s v="Lighting"/>
    <s v="Muni Street &amp; Highway Lighting"/>
    <s v="SPL-Municipal St Lighting"/>
    <n v="258276"/>
    <n v="25814.83"/>
    <m/>
    <n v="0"/>
    <n v="0"/>
    <n v="0"/>
    <m/>
    <n v="0"/>
    <n v="-224.69"/>
    <n v="0"/>
    <n v="0"/>
    <n v="0"/>
    <n v="0"/>
    <n v="0"/>
    <n v="0"/>
    <n v="0"/>
    <n v="0"/>
    <n v="0"/>
    <n v="0"/>
    <n v="6264.05"/>
    <n v="0"/>
    <n v="0"/>
    <n v="0"/>
    <n v="0"/>
    <n v="0"/>
    <n v="0"/>
    <n v="0"/>
    <n v="0"/>
    <n v="0"/>
    <n v="0"/>
    <n v="0"/>
    <n v="0"/>
    <n v="0"/>
    <n v="0"/>
    <n v="-1544.48"/>
    <m/>
    <m/>
    <m/>
    <m/>
    <m/>
    <m/>
    <x v="0"/>
    <m/>
    <m/>
    <m/>
    <m/>
    <m/>
    <m/>
    <m/>
    <m/>
    <n v="0"/>
    <n v="0"/>
    <m/>
    <m/>
    <x v="4"/>
    <x v="11"/>
    <m/>
    <x v="2"/>
  </r>
  <r>
    <x v="3"/>
    <s v="Bolivar"/>
    <s v="Lighting"/>
    <s v="Residential"/>
    <s v="PL-Private Lighting"/>
    <n v="42878"/>
    <n v="16036.54"/>
    <m/>
    <n v="54.12"/>
    <n v="0"/>
    <n v="0"/>
    <m/>
    <n v="0"/>
    <n v="-4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58"/>
    <n v="0"/>
    <n v="0"/>
    <n v="253.38"/>
    <n v="-469.63"/>
    <m/>
    <m/>
    <m/>
    <m/>
    <m/>
    <m/>
    <x v="0"/>
    <m/>
    <m/>
    <m/>
    <m/>
    <m/>
    <m/>
    <m/>
    <m/>
    <n v="0"/>
    <n v="0"/>
    <m/>
    <m/>
    <x v="0"/>
    <x v="4"/>
    <m/>
    <x v="2"/>
  </r>
  <r>
    <x v="3"/>
    <s v="Branson"/>
    <s v="Electric"/>
    <s v="Commercial"/>
    <s v="CB-Commercial"/>
    <n v="3550236"/>
    <n v="494469.62"/>
    <m/>
    <n v="7887.61"/>
    <n v="0"/>
    <n v="0"/>
    <m/>
    <n v="0"/>
    <n v="-3675.96"/>
    <n v="0"/>
    <n v="0"/>
    <n v="2520.9699999999998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5214.57"/>
    <n v="80"/>
    <n v="-6.69"/>
    <n v="31166.47"/>
    <n v="-17823.53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Branson"/>
    <s v="Electric"/>
    <s v="Commercial"/>
    <s v="GP-General Power"/>
    <n v="6242285"/>
    <n v="613131.64"/>
    <m/>
    <n v="8697.01"/>
    <n v="0"/>
    <n v="0"/>
    <m/>
    <n v="0"/>
    <n v="-4969.79"/>
    <n v="0"/>
    <n v="0"/>
    <n v="4133.26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8470.81"/>
    <n v="0"/>
    <n v="-9.08"/>
    <n v="39374.25"/>
    <n v="-23096.45"/>
    <m/>
    <m/>
    <m/>
    <m/>
    <m/>
    <m/>
    <x v="0"/>
    <m/>
    <m/>
    <m/>
    <m/>
    <m/>
    <m/>
    <m/>
    <m/>
    <n v="0"/>
    <n v="0"/>
    <m/>
    <m/>
    <x v="1"/>
    <x v="6"/>
    <m/>
    <x v="2"/>
  </r>
  <r>
    <x v="3"/>
    <s v="Branson"/>
    <s v="Electric"/>
    <s v="Commercial"/>
    <s v="LP-Large Power"/>
    <n v="2318400"/>
    <n v="164718.79999999999"/>
    <m/>
    <n v="1071.99"/>
    <n v="0"/>
    <n v="0"/>
    <m/>
    <n v="0"/>
    <n v="-1970.64"/>
    <n v="0"/>
    <n v="0"/>
    <n v="1646.06"/>
    <n v="0"/>
    <n v="0"/>
    <n v="0"/>
    <n v="0"/>
    <n v="0"/>
    <n v="0"/>
    <n v="0"/>
    <n v="8786.4599999999991"/>
    <n v="0"/>
    <n v="0"/>
    <n v="0"/>
    <n v="0"/>
    <n v="0"/>
    <n v="0"/>
    <n v="0"/>
    <n v="0"/>
    <n v="0"/>
    <n v="0"/>
    <n v="2150.4"/>
    <n v="0"/>
    <n v="0"/>
    <n v="0"/>
    <n v="-6908.84"/>
    <m/>
    <m/>
    <m/>
    <m/>
    <m/>
    <m/>
    <x v="0"/>
    <m/>
    <m/>
    <m/>
    <m/>
    <m/>
    <m/>
    <m/>
    <m/>
    <n v="0"/>
    <n v="0"/>
    <m/>
    <m/>
    <x v="1"/>
    <x v="17"/>
    <m/>
    <x v="2"/>
  </r>
  <r>
    <x v="3"/>
    <s v="Branson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"/>
    <m/>
    <x v="2"/>
  </r>
  <r>
    <x v="3"/>
    <s v="Branson"/>
    <s v="Electric"/>
    <s v="Commercial"/>
    <s v="SH-Small Heating"/>
    <n v="3951589"/>
    <n v="436407.72"/>
    <m/>
    <n v="7770.32"/>
    <n v="0"/>
    <n v="0"/>
    <m/>
    <n v="0"/>
    <n v="-2867.43"/>
    <n v="0"/>
    <n v="0"/>
    <n v="2805.7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227.55"/>
    <n v="20"/>
    <n v="-23.84"/>
    <n v="30018.37"/>
    <n v="-18765.43"/>
    <m/>
    <m/>
    <m/>
    <m/>
    <m/>
    <m/>
    <x v="0"/>
    <m/>
    <m/>
    <m/>
    <m/>
    <m/>
    <m/>
    <m/>
    <m/>
    <n v="0"/>
    <n v="0"/>
    <m/>
    <m/>
    <x v="1"/>
    <x v="12"/>
    <m/>
    <x v="2"/>
  </r>
  <r>
    <x v="3"/>
    <s v="Branson"/>
    <s v="Electric"/>
    <s v="Commercial"/>
    <s v="TEB-Total Electric Bldg"/>
    <n v="18510349"/>
    <n v="1817605.69"/>
    <m/>
    <n v="24505.85"/>
    <n v="0"/>
    <n v="0"/>
    <m/>
    <n v="0"/>
    <n v="-14778.23"/>
    <n v="0"/>
    <n v="0"/>
    <n v="12603.73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8869.48"/>
    <n v="20"/>
    <n v="-41.46"/>
    <n v="103156.64"/>
    <n v="-75522.210000000006"/>
    <m/>
    <m/>
    <m/>
    <m/>
    <m/>
    <m/>
    <x v="0"/>
    <m/>
    <m/>
    <m/>
    <m/>
    <m/>
    <m/>
    <m/>
    <m/>
    <n v="0"/>
    <n v="0"/>
    <m/>
    <m/>
    <x v="1"/>
    <x v="13"/>
    <m/>
    <x v="2"/>
  </r>
  <r>
    <x v="3"/>
    <s v="Branson"/>
    <s v="Electric"/>
    <s v="Commercial"/>
    <s v="CB-Commercial"/>
    <n v="4"/>
    <n v="23.2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Branson"/>
    <s v="Electric"/>
    <s v="Industrial"/>
    <s v="CB-Commercial"/>
    <n v="7632"/>
    <n v="966.75"/>
    <m/>
    <n v="3.13"/>
    <n v="0"/>
    <n v="0"/>
    <m/>
    <n v="0"/>
    <n v="-6.64"/>
    <n v="0"/>
    <n v="0"/>
    <n v="5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.92"/>
    <n v="-38.31"/>
    <m/>
    <m/>
    <m/>
    <m/>
    <m/>
    <m/>
    <x v="0"/>
    <m/>
    <m/>
    <m/>
    <m/>
    <m/>
    <m/>
    <m/>
    <m/>
    <n v="0"/>
    <n v="0"/>
    <m/>
    <m/>
    <x v="2"/>
    <x v="5"/>
    <m/>
    <x v="2"/>
  </r>
  <r>
    <x v="3"/>
    <s v="Branson"/>
    <s v="Electric"/>
    <s v="Industrial"/>
    <s v="SH-Small Heating"/>
    <n v="30313"/>
    <n v="3215.78"/>
    <m/>
    <n v="24.65"/>
    <n v="0"/>
    <n v="0"/>
    <m/>
    <n v="0"/>
    <n v="-26.37"/>
    <n v="0"/>
    <n v="0"/>
    <n v="2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3.62"/>
    <n v="-143.97999999999999"/>
    <m/>
    <m/>
    <m/>
    <m/>
    <m/>
    <m/>
    <x v="0"/>
    <m/>
    <m/>
    <m/>
    <m/>
    <m/>
    <m/>
    <m/>
    <m/>
    <n v="0"/>
    <n v="0"/>
    <m/>
    <m/>
    <x v="2"/>
    <x v="12"/>
    <m/>
    <x v="2"/>
  </r>
  <r>
    <x v="3"/>
    <s v="Branson"/>
    <s v="Electric"/>
    <s v="Industrial"/>
    <s v="TEB-Total Electric Bldg"/>
    <n v="41920"/>
    <n v="4085.57"/>
    <m/>
    <n v="0"/>
    <n v="0"/>
    <n v="0"/>
    <m/>
    <n v="0"/>
    <n v="-36.47"/>
    <n v="0"/>
    <n v="0"/>
    <n v="29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6.14"/>
    <n v="-171.03"/>
    <m/>
    <m/>
    <m/>
    <m/>
    <m/>
    <m/>
    <x v="0"/>
    <m/>
    <m/>
    <m/>
    <m/>
    <m/>
    <m/>
    <m/>
    <m/>
    <n v="0"/>
    <n v="0"/>
    <m/>
    <m/>
    <x v="2"/>
    <x v="13"/>
    <m/>
    <x v="2"/>
  </r>
  <r>
    <x v="3"/>
    <s v="Branson"/>
    <s v="Electric"/>
    <s v="Interdepartmental"/>
    <s v="CB-Commercial"/>
    <n v="2593"/>
    <n v="394.09"/>
    <m/>
    <n v="0"/>
    <n v="0"/>
    <n v="0"/>
    <m/>
    <n v="0"/>
    <n v="-2.2599999999999998"/>
    <n v="0"/>
    <n v="0"/>
    <n v="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02"/>
    <m/>
    <m/>
    <m/>
    <m/>
    <m/>
    <m/>
    <x v="0"/>
    <m/>
    <m/>
    <m/>
    <m/>
    <m/>
    <m/>
    <m/>
    <m/>
    <n v="0"/>
    <n v="0"/>
    <m/>
    <m/>
    <x v="5"/>
    <x v="5"/>
    <m/>
    <x v="2"/>
  </r>
  <r>
    <x v="3"/>
    <s v="Branson"/>
    <s v="Electric"/>
    <s v="Other Public Authority"/>
    <s v="CB-Commercial"/>
    <n v="94338"/>
    <n v="13134.35"/>
    <m/>
    <n v="0"/>
    <n v="0"/>
    <n v="0"/>
    <m/>
    <n v="0"/>
    <n v="-84.3"/>
    <n v="0"/>
    <n v="0"/>
    <n v="66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3.61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Branson"/>
    <s v="Electric"/>
    <s v="Other Public Authority"/>
    <s v="GP-General Power"/>
    <n v="226200"/>
    <n v="22602.07"/>
    <m/>
    <n v="0"/>
    <n v="0"/>
    <n v="0"/>
    <m/>
    <n v="0"/>
    <n v="-196.8"/>
    <n v="0"/>
    <n v="0"/>
    <n v="16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36.93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Branson"/>
    <s v="Electric"/>
    <s v="Other Public Authority"/>
    <s v="LS-Special Lighting"/>
    <n v="1360"/>
    <n v="205.03"/>
    <m/>
    <n v="0"/>
    <n v="0"/>
    <n v="0"/>
    <m/>
    <n v="0"/>
    <n v="-1.18"/>
    <n v="0"/>
    <n v="0"/>
    <n v="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19"/>
    <m/>
    <m/>
    <m/>
    <m/>
    <m/>
    <m/>
    <x v="0"/>
    <m/>
    <m/>
    <m/>
    <m/>
    <m/>
    <m/>
    <m/>
    <m/>
    <n v="0"/>
    <n v="0"/>
    <m/>
    <m/>
    <x v="3"/>
    <x v="7"/>
    <m/>
    <x v="2"/>
  </r>
  <r>
    <x v="3"/>
    <s v="Branson"/>
    <s v="Electric"/>
    <s v="Other Public Authority"/>
    <s v="SH-Small Heating"/>
    <n v="57413"/>
    <n v="5926.79"/>
    <m/>
    <n v="0"/>
    <n v="0"/>
    <n v="0"/>
    <m/>
    <n v="0"/>
    <n v="-45.86"/>
    <n v="0"/>
    <n v="0"/>
    <n v="4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2.72000000000003"/>
    <m/>
    <m/>
    <m/>
    <m/>
    <m/>
    <m/>
    <x v="0"/>
    <m/>
    <m/>
    <m/>
    <m/>
    <m/>
    <m/>
    <m/>
    <m/>
    <n v="0"/>
    <n v="0"/>
    <m/>
    <m/>
    <x v="3"/>
    <x v="12"/>
    <m/>
    <x v="2"/>
  </r>
  <r>
    <x v="3"/>
    <s v="Branson"/>
    <s v="Electric"/>
    <s v="Other Public Authority"/>
    <s v="TEB-Total Electric Bldg"/>
    <n v="523280"/>
    <n v="53012.92"/>
    <m/>
    <n v="0"/>
    <n v="0"/>
    <n v="0"/>
    <m/>
    <n v="0"/>
    <n v="-455.25"/>
    <n v="0"/>
    <n v="0"/>
    <n v="37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34.98"/>
    <m/>
    <m/>
    <m/>
    <m/>
    <m/>
    <m/>
    <x v="0"/>
    <m/>
    <m/>
    <m/>
    <m/>
    <m/>
    <m/>
    <m/>
    <m/>
    <n v="0"/>
    <n v="0"/>
    <m/>
    <m/>
    <x v="3"/>
    <x v="13"/>
    <m/>
    <x v="2"/>
  </r>
  <r>
    <x v="3"/>
    <s v="Branson"/>
    <s v="Electric"/>
    <s v="Muni Street &amp; Highway Lighting"/>
    <s v="CB-Commercial"/>
    <n v="30422"/>
    <n v="5198.79"/>
    <m/>
    <n v="0"/>
    <n v="0"/>
    <n v="0"/>
    <m/>
    <n v="0"/>
    <n v="-30.84"/>
    <n v="0"/>
    <n v="0"/>
    <n v="21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2.72999999999999"/>
    <m/>
    <m/>
    <m/>
    <m/>
    <m/>
    <m/>
    <x v="0"/>
    <m/>
    <m/>
    <m/>
    <m/>
    <m/>
    <m/>
    <m/>
    <m/>
    <n v="0"/>
    <n v="0"/>
    <m/>
    <m/>
    <x v="4"/>
    <x v="5"/>
    <m/>
    <x v="2"/>
  </r>
  <r>
    <x v="3"/>
    <s v="Branson"/>
    <s v="Electric"/>
    <s v="Muni Street &amp; Highway Lighting"/>
    <s v="GP-General Power"/>
    <n v="30800"/>
    <n v="2951.94"/>
    <m/>
    <n v="0"/>
    <n v="0"/>
    <n v="0"/>
    <m/>
    <n v="0"/>
    <n v="-26.8"/>
    <n v="0"/>
    <n v="0"/>
    <n v="2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3.96"/>
    <m/>
    <m/>
    <m/>
    <m/>
    <m/>
    <m/>
    <x v="0"/>
    <m/>
    <m/>
    <m/>
    <m/>
    <m/>
    <m/>
    <m/>
    <m/>
    <n v="0"/>
    <n v="0"/>
    <m/>
    <m/>
    <x v="4"/>
    <x v="6"/>
    <m/>
    <x v="2"/>
  </r>
  <r>
    <x v="3"/>
    <s v="Branson"/>
    <s v="Electric"/>
    <s v="Muni Street &amp; Highway Lighting"/>
    <s v="LS-Special Lighting"/>
    <n v="2694"/>
    <n v="513.66"/>
    <m/>
    <n v="0"/>
    <n v="0"/>
    <n v="0"/>
    <m/>
    <n v="0"/>
    <n v="-2.35"/>
    <n v="0"/>
    <n v="0"/>
    <n v="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21"/>
    <m/>
    <m/>
    <m/>
    <m/>
    <m/>
    <m/>
    <x v="0"/>
    <m/>
    <m/>
    <m/>
    <m/>
    <m/>
    <m/>
    <m/>
    <m/>
    <n v="0"/>
    <n v="0"/>
    <m/>
    <m/>
    <x v="4"/>
    <x v="7"/>
    <m/>
    <x v="2"/>
  </r>
  <r>
    <x v="3"/>
    <s v="Branson"/>
    <s v="Electric"/>
    <s v="Muni Street &amp; Highway Lighting"/>
    <s v="SH-Small Heating"/>
    <n v="2297"/>
    <n v="304.68"/>
    <m/>
    <n v="0"/>
    <n v="0"/>
    <n v="0"/>
    <m/>
    <n v="0"/>
    <n v="-1.57"/>
    <n v="0"/>
    <n v="0"/>
    <n v="1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91"/>
    <m/>
    <m/>
    <m/>
    <m/>
    <m/>
    <m/>
    <x v="0"/>
    <m/>
    <m/>
    <m/>
    <m/>
    <m/>
    <m/>
    <m/>
    <m/>
    <n v="0"/>
    <n v="0"/>
    <m/>
    <m/>
    <x v="4"/>
    <x v="12"/>
    <m/>
    <x v="2"/>
  </r>
  <r>
    <x v="3"/>
    <s v="Branson"/>
    <s v="Electric"/>
    <s v="Other Public Authority"/>
    <s v="CB-Commercial"/>
    <n v="142942"/>
    <n v="20000.93"/>
    <m/>
    <n v="0"/>
    <n v="0"/>
    <n v="0"/>
    <m/>
    <n v="0"/>
    <n v="-149.71"/>
    <n v="0"/>
    <n v="0"/>
    <n v="101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7.65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Branson"/>
    <s v="Electric"/>
    <s v="Other Public Authority"/>
    <s v="GP-General Power"/>
    <n v="1240510"/>
    <n v="129554.72"/>
    <m/>
    <n v="0"/>
    <n v="0"/>
    <n v="0"/>
    <m/>
    <n v="0"/>
    <n v="-1077.6300000000001"/>
    <n v="0"/>
    <n v="0"/>
    <n v="88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89.8599999999997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Branson"/>
    <s v="Electric"/>
    <s v="Residential"/>
    <s v="RGL-Residential Pilot"/>
    <n v="159879"/>
    <n v="18681.18"/>
    <m/>
    <n v="278.92"/>
    <n v="0"/>
    <n v="0"/>
    <m/>
    <n v="0"/>
    <n v="-139.13"/>
    <n v="0"/>
    <n v="0"/>
    <n v="6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15"/>
    <n v="0"/>
    <n v="0"/>
    <n v="115.69"/>
    <n v="-824.94"/>
    <m/>
    <m/>
    <m/>
    <m/>
    <m/>
    <m/>
    <x v="0"/>
    <m/>
    <m/>
    <m/>
    <m/>
    <m/>
    <m/>
    <m/>
    <m/>
    <n v="0"/>
    <n v="0"/>
    <m/>
    <m/>
    <x v="0"/>
    <x v="25"/>
    <m/>
    <x v="2"/>
  </r>
  <r>
    <x v="3"/>
    <s v="Branson"/>
    <s v="Electric"/>
    <s v="Residential"/>
    <s v="RG-Residential"/>
    <n v="25231804"/>
    <n v="3127726.31"/>
    <m/>
    <n v="43592.02"/>
    <n v="0"/>
    <n v="0"/>
    <m/>
    <n v="0"/>
    <n v="-22464.94"/>
    <n v="0"/>
    <n v="0"/>
    <n v="9839.7800000000007"/>
    <n v="0"/>
    <n v="0"/>
    <n v="0"/>
    <n v="0"/>
    <n v="0"/>
    <n v="0"/>
    <n v="0"/>
    <n v="0"/>
    <n v="0"/>
    <n v="0"/>
    <n v="0"/>
    <n v="0"/>
    <n v="0"/>
    <n v="0"/>
    <n v="0"/>
    <n v="60"/>
    <n v="50"/>
    <n v="15"/>
    <n v="6185.84"/>
    <n v="680"/>
    <n v="-42.46"/>
    <n v="19456.54"/>
    <n v="-130118.3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Branson"/>
    <s v="Lighting"/>
    <s v="Commercial"/>
    <s v="PL-Private Lighting"/>
    <n v="95243"/>
    <n v="33278.629999999997"/>
    <m/>
    <n v="0"/>
    <n v="0"/>
    <n v="0"/>
    <m/>
    <n v="0"/>
    <n v="-65.319999999999993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19.05"/>
    <n v="20"/>
    <n v="-0.8"/>
    <n v="1725.38"/>
    <n v="-1029.7"/>
    <m/>
    <m/>
    <m/>
    <m/>
    <m/>
    <m/>
    <x v="0"/>
    <m/>
    <m/>
    <m/>
    <m/>
    <m/>
    <m/>
    <m/>
    <m/>
    <n v="0"/>
    <n v="0"/>
    <m/>
    <m/>
    <x v="1"/>
    <x v="4"/>
    <m/>
    <x v="2"/>
  </r>
  <r>
    <x v="3"/>
    <s v="Branson"/>
    <s v="Lighting"/>
    <s v="Industrial"/>
    <s v="PL-Private Lighting"/>
    <n v="164"/>
    <n v="60.73"/>
    <m/>
    <n v="0"/>
    <n v="0"/>
    <n v="0"/>
    <m/>
    <n v="0"/>
    <n v="-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m/>
    <m/>
    <m/>
    <m/>
    <m/>
    <m/>
    <x v="0"/>
    <m/>
    <m/>
    <m/>
    <m/>
    <m/>
    <m/>
    <m/>
    <m/>
    <n v="0"/>
    <n v="0"/>
    <m/>
    <m/>
    <x v="2"/>
    <x v="4"/>
    <m/>
    <x v="2"/>
  </r>
  <r>
    <x v="3"/>
    <s v="Branson"/>
    <s v="Lighting"/>
    <s v="Muni Street &amp; Highway Lighting"/>
    <s v="PL-Private Lighting"/>
    <n v="448"/>
    <n v="182.51"/>
    <m/>
    <n v="0"/>
    <n v="0"/>
    <n v="0"/>
    <m/>
    <n v="0"/>
    <n v="-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2"/>
    <m/>
    <m/>
    <m/>
    <m/>
    <m/>
    <m/>
    <x v="0"/>
    <m/>
    <m/>
    <m/>
    <m/>
    <m/>
    <m/>
    <m/>
    <m/>
    <n v="0"/>
    <n v="0"/>
    <m/>
    <m/>
    <x v="4"/>
    <x v="4"/>
    <m/>
    <x v="2"/>
  </r>
  <r>
    <x v="3"/>
    <s v="Branson"/>
    <s v="Lighting"/>
    <s v="Muni Street &amp; Highway Lighting"/>
    <s v="SPL-Municipal St Lighting"/>
    <n v="265737"/>
    <n v="25662"/>
    <m/>
    <n v="0"/>
    <n v="0"/>
    <n v="0"/>
    <m/>
    <n v="0"/>
    <n v="-231.2"/>
    <n v="0"/>
    <n v="0"/>
    <n v="0"/>
    <n v="0"/>
    <n v="0"/>
    <n v="0"/>
    <n v="0"/>
    <n v="0"/>
    <n v="0"/>
    <n v="0"/>
    <n v="19794.61"/>
    <n v="0"/>
    <n v="0"/>
    <n v="0"/>
    <n v="0"/>
    <n v="0"/>
    <n v="0"/>
    <n v="0"/>
    <n v="0"/>
    <n v="0"/>
    <n v="0"/>
    <n v="0"/>
    <n v="0"/>
    <n v="0"/>
    <n v="0"/>
    <n v="-1589.11"/>
    <m/>
    <m/>
    <m/>
    <m/>
    <m/>
    <m/>
    <x v="0"/>
    <m/>
    <m/>
    <m/>
    <m/>
    <m/>
    <m/>
    <m/>
    <m/>
    <n v="0"/>
    <n v="0"/>
    <m/>
    <m/>
    <x v="4"/>
    <x v="11"/>
    <m/>
    <x v="2"/>
  </r>
  <r>
    <x v="3"/>
    <s v="Branson"/>
    <s v="Lighting"/>
    <s v="Residential"/>
    <s v="PL-Private Lighting"/>
    <n v="24955"/>
    <n v="9856.41"/>
    <m/>
    <n v="0"/>
    <n v="0"/>
    <n v="0"/>
    <m/>
    <n v="0"/>
    <n v="-22.69"/>
    <n v="0"/>
    <n v="0"/>
    <n v="0"/>
    <n v="0"/>
    <n v="0"/>
    <n v="0"/>
    <n v="0"/>
    <n v="0"/>
    <n v="0"/>
    <n v="0"/>
    <n v="9.2200000000000006"/>
    <n v="0"/>
    <n v="0"/>
    <n v="0"/>
    <n v="0"/>
    <n v="0"/>
    <n v="0"/>
    <n v="0"/>
    <n v="0"/>
    <n v="0"/>
    <n v="0"/>
    <n v="16.43"/>
    <n v="0"/>
    <n v="0"/>
    <n v="51.19"/>
    <n v="-273.66000000000003"/>
    <m/>
    <m/>
    <m/>
    <m/>
    <m/>
    <m/>
    <x v="0"/>
    <m/>
    <m/>
    <m/>
    <m/>
    <m/>
    <m/>
    <m/>
    <m/>
    <n v="0"/>
    <n v="0"/>
    <m/>
    <m/>
    <x v="0"/>
    <x v="4"/>
    <m/>
    <x v="2"/>
  </r>
  <r>
    <x v="3"/>
    <s v="Buffalo"/>
    <s v="Electric"/>
    <s v="Commercial"/>
    <s v="CB-Commercial"/>
    <n v="1275"/>
    <n v="258.64999999999998"/>
    <m/>
    <n v="9.7899999999999991"/>
    <n v="0"/>
    <n v="0"/>
    <m/>
    <n v="0"/>
    <n v="-1.1100000000000001"/>
    <n v="0"/>
    <n v="0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6"/>
    <n v="0"/>
    <n v="0"/>
    <n v="20.37"/>
    <n v="-6.4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Buffalo"/>
    <s v="Electric"/>
    <s v="Residential"/>
    <s v="RG-Residential"/>
    <n v="29211"/>
    <n v="3491.05"/>
    <m/>
    <n v="46.54"/>
    <n v="0"/>
    <n v="0"/>
    <m/>
    <n v="0"/>
    <n v="-25.42"/>
    <n v="0"/>
    <n v="0"/>
    <n v="1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829999999999998"/>
    <n v="0"/>
    <n v="0"/>
    <n v="67.61"/>
    <n v="-150.75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Buffalo"/>
    <s v="Lighting"/>
    <s v="Residential"/>
    <s v="PL-Private Lighting"/>
    <n v="31"/>
    <n v="15.08"/>
    <m/>
    <n v="0.28999999999999998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.45"/>
    <n v="-0.34"/>
    <m/>
    <m/>
    <m/>
    <m/>
    <m/>
    <m/>
    <x v="0"/>
    <m/>
    <m/>
    <m/>
    <m/>
    <m/>
    <m/>
    <m/>
    <m/>
    <n v="0"/>
    <n v="0"/>
    <m/>
    <m/>
    <x v="0"/>
    <x v="4"/>
    <m/>
    <x v="2"/>
  </r>
  <r>
    <x v="3"/>
    <s v="Gravette"/>
    <s v="Electric"/>
    <s v="Commercial"/>
    <s v="CB-Commercial"/>
    <n v="11188"/>
    <n v="1536.93"/>
    <m/>
    <n v="68.3"/>
    <n v="0"/>
    <n v="0"/>
    <m/>
    <n v="0"/>
    <n v="-9.7200000000000006"/>
    <n v="0"/>
    <n v="0"/>
    <n v="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32"/>
    <n v="0"/>
    <n v="0"/>
    <n v="115.48"/>
    <n v="-56.18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Gravette"/>
    <s v="Electric"/>
    <s v="Industrial"/>
    <s v="GP-General Power"/>
    <n v="116346"/>
    <n v="9828.35"/>
    <m/>
    <n v="0"/>
    <n v="0"/>
    <n v="0"/>
    <m/>
    <n v="0"/>
    <n v="-101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3.49"/>
    <n v="-430.48"/>
    <m/>
    <m/>
    <m/>
    <m/>
    <m/>
    <m/>
    <x v="0"/>
    <m/>
    <m/>
    <m/>
    <m/>
    <m/>
    <m/>
    <m/>
    <m/>
    <n v="0"/>
    <n v="0"/>
    <m/>
    <m/>
    <x v="2"/>
    <x v="6"/>
    <m/>
    <x v="2"/>
  </r>
  <r>
    <x v="3"/>
    <s v="Gravette"/>
    <s v="Electric"/>
    <s v="Residential"/>
    <s v="RG-Residential"/>
    <n v="27573"/>
    <n v="3467.77"/>
    <m/>
    <n v="137.41"/>
    <n v="0"/>
    <n v="0"/>
    <m/>
    <n v="0"/>
    <n v="-27.83"/>
    <n v="0"/>
    <n v="0"/>
    <n v="1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41"/>
    <n v="0"/>
    <n v="0"/>
    <n v="69.81"/>
    <n v="-142.28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Gravette"/>
    <s v="Lighting"/>
    <s v="Commercial"/>
    <s v="PL-Private Lighting"/>
    <n v="341"/>
    <n v="143.28"/>
    <m/>
    <n v="0"/>
    <n v="0"/>
    <n v="0"/>
    <m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0"/>
    <n v="0"/>
    <n v="1.28"/>
    <n v="-3.75"/>
    <m/>
    <m/>
    <m/>
    <m/>
    <m/>
    <m/>
    <x v="0"/>
    <m/>
    <m/>
    <m/>
    <m/>
    <m/>
    <m/>
    <m/>
    <m/>
    <n v="0"/>
    <n v="0"/>
    <m/>
    <m/>
    <x v="1"/>
    <x v="4"/>
    <m/>
    <x v="2"/>
  </r>
  <r>
    <x v="3"/>
    <s v="Gravette"/>
    <s v="Lighting"/>
    <s v="Residential"/>
    <s v="PL-Private Lighting"/>
    <n v="62"/>
    <n v="29.16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.42"/>
    <n v="-0.68"/>
    <m/>
    <m/>
    <m/>
    <m/>
    <m/>
    <m/>
    <x v="0"/>
    <m/>
    <m/>
    <m/>
    <m/>
    <m/>
    <m/>
    <m/>
    <m/>
    <n v="0"/>
    <n v="0"/>
    <m/>
    <m/>
    <x v="0"/>
    <x v="4"/>
    <m/>
    <x v="2"/>
  </r>
  <r>
    <x v="3"/>
    <s v="Greenfield"/>
    <s v="Electric"/>
    <s v="Industrial"/>
    <s v="Oil Pipe GP-General Power"/>
    <n v="103551"/>
    <n v="15009.9"/>
    <m/>
    <n v="0"/>
    <n v="0"/>
    <n v="0"/>
    <m/>
    <n v="0"/>
    <n v="-90.09"/>
    <n v="0"/>
    <n v="0"/>
    <n v="73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4.69"/>
    <n v="-383.14"/>
    <m/>
    <m/>
    <m/>
    <m/>
    <m/>
    <m/>
    <x v="0"/>
    <m/>
    <m/>
    <m/>
    <m/>
    <m/>
    <m/>
    <m/>
    <m/>
    <n v="0"/>
    <n v="0"/>
    <m/>
    <m/>
    <x v="2"/>
    <x v="24"/>
    <m/>
    <x v="2"/>
  </r>
  <r>
    <x v="3"/>
    <s v="Joplin"/>
    <s v="Electric"/>
    <s v="Commercial"/>
    <s v="CB-Commercial"/>
    <n v="6569768"/>
    <n v="883752.85"/>
    <m/>
    <n v="41453.06"/>
    <n v="0"/>
    <n v="0"/>
    <m/>
    <n v="0"/>
    <n v="-4979.7"/>
    <n v="0"/>
    <n v="0"/>
    <n v="4623.96"/>
    <n v="0"/>
    <n v="0"/>
    <n v="0"/>
    <n v="0"/>
    <n v="0"/>
    <n v="0"/>
    <n v="0"/>
    <n v="55.9"/>
    <n v="0"/>
    <n v="0"/>
    <n v="0"/>
    <n v="0"/>
    <n v="0"/>
    <n v="0"/>
    <n v="0"/>
    <n v="120"/>
    <n v="0"/>
    <n v="120"/>
    <n v="11970.42"/>
    <n v="160"/>
    <n v="-42.11"/>
    <n v="56636.11"/>
    <n v="-32976.639999999999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Joplin"/>
    <s v="Electric"/>
    <s v="Commercial"/>
    <s v="GP-General Power"/>
    <n v="16296379"/>
    <n v="1557629.14"/>
    <m/>
    <n v="31166.31"/>
    <n v="0"/>
    <n v="0"/>
    <m/>
    <n v="0"/>
    <n v="-13472.43"/>
    <n v="0"/>
    <n v="0"/>
    <n v="10479.34"/>
    <n v="0"/>
    <n v="0"/>
    <n v="0"/>
    <n v="0"/>
    <n v="0"/>
    <n v="0"/>
    <n v="0"/>
    <n v="3955.52"/>
    <n v="0"/>
    <n v="0"/>
    <n v="0"/>
    <n v="0"/>
    <n v="0"/>
    <n v="0"/>
    <n v="0"/>
    <n v="0"/>
    <n v="0"/>
    <n v="15"/>
    <n v="17953.37"/>
    <n v="40"/>
    <n v="0"/>
    <n v="78833.53"/>
    <n v="-60300.24"/>
    <m/>
    <m/>
    <m/>
    <m/>
    <m/>
    <m/>
    <x v="0"/>
    <m/>
    <m/>
    <m/>
    <m/>
    <m/>
    <m/>
    <m/>
    <m/>
    <n v="0"/>
    <n v="0"/>
    <m/>
    <m/>
    <x v="1"/>
    <x v="6"/>
    <m/>
    <x v="2"/>
  </r>
  <r>
    <x v="3"/>
    <s v="Joplin"/>
    <s v="Electric"/>
    <s v="Commercial"/>
    <s v="LP-Large Power"/>
    <n v="5260800"/>
    <n v="388939.81"/>
    <m/>
    <n v="240"/>
    <n v="0"/>
    <n v="0"/>
    <m/>
    <n v="0"/>
    <n v="-4471.68"/>
    <n v="0"/>
    <n v="0"/>
    <n v="0"/>
    <n v="0"/>
    <n v="0"/>
    <n v="0"/>
    <n v="0"/>
    <n v="0"/>
    <n v="0"/>
    <n v="0"/>
    <n v="25598.84"/>
    <n v="0"/>
    <n v="0"/>
    <n v="0"/>
    <n v="0"/>
    <n v="0"/>
    <n v="0"/>
    <n v="0"/>
    <n v="0"/>
    <n v="0"/>
    <n v="0"/>
    <n v="0"/>
    <n v="0"/>
    <n v="0"/>
    <n v="0"/>
    <n v="-15677.18"/>
    <m/>
    <m/>
    <m/>
    <m/>
    <m/>
    <m/>
    <x v="0"/>
    <m/>
    <m/>
    <m/>
    <m/>
    <m/>
    <m/>
    <m/>
    <m/>
    <n v="0"/>
    <n v="0"/>
    <m/>
    <m/>
    <x v="1"/>
    <x v="17"/>
    <m/>
    <x v="2"/>
  </r>
  <r>
    <x v="3"/>
    <s v="Joplin"/>
    <s v="Electric"/>
    <s v="Commercial"/>
    <s v="LS-Special Lighting"/>
    <n v="2617"/>
    <n v="537.41999999999996"/>
    <m/>
    <n v="28.27"/>
    <n v="0"/>
    <n v="0"/>
    <m/>
    <n v="0"/>
    <n v="-1.76"/>
    <n v="0"/>
    <n v="0"/>
    <n v="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"/>
    <n v="-17.68"/>
    <m/>
    <m/>
    <m/>
    <m/>
    <m/>
    <m/>
    <x v="0"/>
    <m/>
    <m/>
    <m/>
    <m/>
    <m/>
    <m/>
    <m/>
    <m/>
    <n v="0"/>
    <n v="0"/>
    <m/>
    <m/>
    <x v="1"/>
    <x v="7"/>
    <m/>
    <x v="2"/>
  </r>
  <r>
    <x v="3"/>
    <s v="Joplin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"/>
    <m/>
    <x v="2"/>
  </r>
  <r>
    <x v="3"/>
    <s v="Joplin"/>
    <s v="Electric"/>
    <s v="Commercial"/>
    <s v="SH-Small Heating"/>
    <n v="1291595"/>
    <n v="143173"/>
    <m/>
    <n v="7213.27"/>
    <n v="0"/>
    <n v="0"/>
    <m/>
    <n v="0"/>
    <n v="-1045.3"/>
    <n v="0"/>
    <n v="0"/>
    <n v="838.41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1387.98"/>
    <n v="0"/>
    <n v="-7.0000000000000007E-2"/>
    <n v="8319.5"/>
    <n v="-6135.23"/>
    <m/>
    <m/>
    <m/>
    <m/>
    <m/>
    <m/>
    <x v="0"/>
    <m/>
    <m/>
    <m/>
    <m/>
    <m/>
    <m/>
    <m/>
    <m/>
    <n v="0"/>
    <n v="0"/>
    <m/>
    <m/>
    <x v="1"/>
    <x v="12"/>
    <m/>
    <x v="2"/>
  </r>
  <r>
    <x v="3"/>
    <s v="Joplin"/>
    <s v="Electric"/>
    <s v="Commercial"/>
    <s v="TEB-Total Electric Bldg"/>
    <n v="3572759"/>
    <n v="336555.23"/>
    <m/>
    <n v="6335.7"/>
    <n v="0"/>
    <n v="0"/>
    <m/>
    <n v="0"/>
    <n v="-2964.77"/>
    <n v="0"/>
    <n v="0"/>
    <n v="2218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75.27"/>
    <n v="0"/>
    <n v="0"/>
    <n v="10916.7"/>
    <n v="-14576.84"/>
    <m/>
    <m/>
    <m/>
    <m/>
    <m/>
    <m/>
    <x v="0"/>
    <m/>
    <m/>
    <m/>
    <m/>
    <m/>
    <m/>
    <m/>
    <m/>
    <n v="0"/>
    <n v="0"/>
    <m/>
    <m/>
    <x v="1"/>
    <x v="13"/>
    <m/>
    <x v="2"/>
  </r>
  <r>
    <x v="3"/>
    <s v="Joplin"/>
    <s v="Electric"/>
    <s v="Industrial"/>
    <s v="CB-Commercial"/>
    <n v="29766"/>
    <n v="4056.12"/>
    <m/>
    <n v="205.93"/>
    <n v="0"/>
    <n v="0"/>
    <m/>
    <n v="0"/>
    <n v="-25.87"/>
    <n v="0"/>
    <n v="0"/>
    <n v="18.63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34.5"/>
    <n v="0"/>
    <n v="0"/>
    <n v="211.55"/>
    <n v="-149.43"/>
    <m/>
    <m/>
    <m/>
    <m/>
    <m/>
    <m/>
    <x v="0"/>
    <m/>
    <m/>
    <m/>
    <m/>
    <m/>
    <m/>
    <m/>
    <m/>
    <n v="0"/>
    <n v="0"/>
    <m/>
    <m/>
    <x v="2"/>
    <x v="5"/>
    <m/>
    <x v="2"/>
  </r>
  <r>
    <x v="3"/>
    <s v="Joplin"/>
    <s v="Electric"/>
    <s v="Industrial"/>
    <s v="GP-General Power"/>
    <n v="6782563"/>
    <n v="572195.88"/>
    <m/>
    <n v="3142.81"/>
    <n v="0"/>
    <n v="0"/>
    <m/>
    <n v="0"/>
    <n v="-4437.72"/>
    <n v="0"/>
    <n v="0"/>
    <n v="3961.31"/>
    <n v="0"/>
    <n v="0"/>
    <n v="0"/>
    <n v="0"/>
    <n v="0"/>
    <n v="0"/>
    <n v="0"/>
    <n v="2805"/>
    <n v="0"/>
    <n v="0"/>
    <n v="0"/>
    <n v="0"/>
    <n v="0"/>
    <n v="0"/>
    <n v="0"/>
    <n v="0"/>
    <n v="0"/>
    <n v="0"/>
    <n v="3201.2"/>
    <n v="0"/>
    <n v="0"/>
    <n v="11103.13"/>
    <n v="-25095.46"/>
    <m/>
    <m/>
    <m/>
    <m/>
    <m/>
    <m/>
    <x v="0"/>
    <m/>
    <m/>
    <m/>
    <m/>
    <m/>
    <m/>
    <m/>
    <m/>
    <n v="0"/>
    <n v="0"/>
    <m/>
    <m/>
    <x v="2"/>
    <x v="6"/>
    <m/>
    <x v="2"/>
  </r>
  <r>
    <x v="3"/>
    <s v="Joplin"/>
    <s v="Electric"/>
    <s v="Industrial"/>
    <s v="LP-Large Power"/>
    <n v="22596602"/>
    <n v="1656138.78"/>
    <m/>
    <n v="960"/>
    <n v="0"/>
    <n v="0"/>
    <m/>
    <n v="0"/>
    <n v="-18180.28"/>
    <n v="0"/>
    <n v="0"/>
    <n v="3012.44"/>
    <n v="0"/>
    <n v="0"/>
    <n v="0"/>
    <n v="0"/>
    <n v="0"/>
    <n v="0"/>
    <n v="0"/>
    <n v="26904.49"/>
    <n v="0"/>
    <n v="0"/>
    <n v="0"/>
    <n v="0"/>
    <n v="0"/>
    <n v="0"/>
    <n v="0"/>
    <n v="0"/>
    <n v="0"/>
    <n v="0"/>
    <n v="3099.34"/>
    <n v="0"/>
    <n v="0"/>
    <n v="61728.160000000003"/>
    <n v="-67337.88"/>
    <m/>
    <m/>
    <m/>
    <m/>
    <m/>
    <m/>
    <x v="0"/>
    <m/>
    <m/>
    <m/>
    <m/>
    <m/>
    <m/>
    <m/>
    <m/>
    <n v="0"/>
    <n v="0"/>
    <m/>
    <m/>
    <x v="2"/>
    <x v="17"/>
    <m/>
    <x v="2"/>
  </r>
  <r>
    <x v="3"/>
    <s v="Joplin"/>
    <s v="Electric"/>
    <s v="Industrial"/>
    <s v="SH-Small Heating"/>
    <n v="5848"/>
    <n v="607.82000000000005"/>
    <m/>
    <n v="36.96"/>
    <n v="0"/>
    <n v="0"/>
    <m/>
    <n v="0"/>
    <n v="-5.09"/>
    <n v="0"/>
    <n v="0"/>
    <n v="4.15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31"/>
    <n v="-27.78"/>
    <m/>
    <m/>
    <m/>
    <m/>
    <m/>
    <m/>
    <x v="0"/>
    <m/>
    <m/>
    <m/>
    <m/>
    <m/>
    <m/>
    <m/>
    <m/>
    <n v="0"/>
    <n v="0"/>
    <m/>
    <m/>
    <x v="2"/>
    <x v="12"/>
    <m/>
    <x v="2"/>
  </r>
  <r>
    <x v="3"/>
    <s v="Joplin"/>
    <s v="Electric"/>
    <s v="Industrial"/>
    <s v="TEB-Total Electric Bldg"/>
    <n v="474920"/>
    <n v="43725.15"/>
    <m/>
    <n v="1017.9"/>
    <n v="0"/>
    <n v="0"/>
    <m/>
    <n v="0"/>
    <n v="-413.18"/>
    <n v="0"/>
    <n v="0"/>
    <n v="337.2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171.64"/>
    <n v="0"/>
    <n v="0"/>
    <n v="807.45"/>
    <n v="-1937.66"/>
    <m/>
    <m/>
    <m/>
    <m/>
    <m/>
    <m/>
    <x v="0"/>
    <m/>
    <m/>
    <m/>
    <m/>
    <m/>
    <m/>
    <m/>
    <m/>
    <n v="0"/>
    <n v="0"/>
    <m/>
    <m/>
    <x v="2"/>
    <x v="13"/>
    <m/>
    <x v="2"/>
  </r>
  <r>
    <x v="3"/>
    <s v="Joplin"/>
    <s v="Electric"/>
    <s v="Interdepartmental"/>
    <s v="CB-Commercial"/>
    <n v="73062"/>
    <n v="8841.11"/>
    <m/>
    <n v="0"/>
    <n v="0"/>
    <n v="0"/>
    <m/>
    <n v="0"/>
    <n v="-63.56"/>
    <n v="0"/>
    <n v="0"/>
    <n v="5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6.78"/>
    <m/>
    <m/>
    <m/>
    <m/>
    <m/>
    <m/>
    <x v="0"/>
    <m/>
    <m/>
    <m/>
    <m/>
    <m/>
    <m/>
    <m/>
    <m/>
    <n v="0"/>
    <n v="0"/>
    <m/>
    <m/>
    <x v="5"/>
    <x v="5"/>
    <m/>
    <x v="2"/>
  </r>
  <r>
    <x v="3"/>
    <s v="Joplin"/>
    <s v="Electric"/>
    <s v="Other Public Authority"/>
    <s v="CB-Commercial"/>
    <n v="180216"/>
    <n v="23436.99"/>
    <m/>
    <n v="0"/>
    <n v="0"/>
    <n v="0"/>
    <m/>
    <n v="0"/>
    <n v="-156.16999999999999"/>
    <n v="0"/>
    <n v="0"/>
    <n v="127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04.67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Joplin"/>
    <s v="Electric"/>
    <s v="Other Public Authority"/>
    <s v="GP-General Power"/>
    <n v="483800"/>
    <n v="44982.61"/>
    <m/>
    <n v="0"/>
    <n v="0"/>
    <n v="0"/>
    <m/>
    <n v="0"/>
    <n v="-420.91"/>
    <n v="0"/>
    <n v="0"/>
    <n v="34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90.05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Joplin"/>
    <s v="Electric"/>
    <s v="Other Public Authority"/>
    <s v="SH-Small Heating"/>
    <n v="3325"/>
    <n v="449.33"/>
    <m/>
    <n v="0"/>
    <n v="0"/>
    <n v="0"/>
    <m/>
    <n v="0"/>
    <n v="-2.89"/>
    <n v="0"/>
    <n v="0"/>
    <n v="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79"/>
    <m/>
    <m/>
    <m/>
    <m/>
    <m/>
    <m/>
    <x v="0"/>
    <m/>
    <m/>
    <m/>
    <m/>
    <m/>
    <m/>
    <m/>
    <m/>
    <n v="0"/>
    <n v="0"/>
    <m/>
    <m/>
    <x v="3"/>
    <x v="12"/>
    <m/>
    <x v="2"/>
  </r>
  <r>
    <x v="3"/>
    <s v="Joplin"/>
    <s v="Electric"/>
    <s v="Other Public Authority"/>
    <s v="TEB-Total Electric Bldg"/>
    <n v="43440"/>
    <n v="4683.78"/>
    <m/>
    <n v="0"/>
    <n v="0"/>
    <n v="0"/>
    <m/>
    <n v="0"/>
    <n v="-1.54"/>
    <n v="0"/>
    <n v="0"/>
    <n v="3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7.24"/>
    <m/>
    <m/>
    <m/>
    <m/>
    <m/>
    <m/>
    <x v="0"/>
    <m/>
    <m/>
    <m/>
    <m/>
    <m/>
    <m/>
    <m/>
    <m/>
    <n v="0"/>
    <n v="0"/>
    <m/>
    <m/>
    <x v="3"/>
    <x v="13"/>
    <m/>
    <x v="2"/>
  </r>
  <r>
    <x v="3"/>
    <s v="Joplin"/>
    <s v="Electric"/>
    <s v="Muni Street &amp; Highway Lighting"/>
    <s v="CB-Commercial"/>
    <n v="50257"/>
    <n v="7883.01"/>
    <m/>
    <n v="0"/>
    <n v="0"/>
    <n v="0"/>
    <m/>
    <n v="0"/>
    <n v="-36.06"/>
    <n v="0"/>
    <n v="0"/>
    <n v="3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2.32"/>
    <m/>
    <m/>
    <m/>
    <m/>
    <m/>
    <m/>
    <x v="0"/>
    <m/>
    <m/>
    <m/>
    <m/>
    <m/>
    <m/>
    <m/>
    <m/>
    <n v="0"/>
    <n v="0"/>
    <m/>
    <m/>
    <x v="4"/>
    <x v="5"/>
    <m/>
    <x v="2"/>
  </r>
  <r>
    <x v="3"/>
    <s v="Joplin"/>
    <s v="Electric"/>
    <s v="Muni Street &amp; Highway Lighting"/>
    <s v="GP-General Power"/>
    <n v="3520"/>
    <n v="894.63"/>
    <m/>
    <n v="0"/>
    <n v="0"/>
    <n v="0"/>
    <m/>
    <n v="0"/>
    <n v="-3.06"/>
    <n v="0"/>
    <n v="0"/>
    <n v="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02"/>
    <m/>
    <m/>
    <m/>
    <m/>
    <m/>
    <m/>
    <x v="0"/>
    <m/>
    <m/>
    <m/>
    <m/>
    <m/>
    <m/>
    <m/>
    <m/>
    <n v="0"/>
    <n v="0"/>
    <m/>
    <m/>
    <x v="4"/>
    <x v="6"/>
    <m/>
    <x v="2"/>
  </r>
  <r>
    <x v="3"/>
    <s v="Joplin"/>
    <s v="Electric"/>
    <s v="Muni Street &amp; Highway Lighting"/>
    <s v="LS-Special Lighting"/>
    <n v="217"/>
    <n v="279.95999999999998"/>
    <m/>
    <n v="0"/>
    <n v="0"/>
    <n v="0"/>
    <m/>
    <n v="0"/>
    <n v="-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48"/>
    <m/>
    <m/>
    <m/>
    <m/>
    <m/>
    <m/>
    <x v="0"/>
    <m/>
    <m/>
    <m/>
    <m/>
    <m/>
    <m/>
    <m/>
    <m/>
    <n v="0"/>
    <n v="0"/>
    <m/>
    <m/>
    <x v="4"/>
    <x v="7"/>
    <m/>
    <x v="2"/>
  </r>
  <r>
    <x v="3"/>
    <s v="Joplin"/>
    <s v="Electric"/>
    <s v="Muni Street &amp; Highway Lighting"/>
    <s v="MS-Miscellaneous"/>
    <n v="11295"/>
    <n v="1168.21"/>
    <m/>
    <n v="0"/>
    <n v="0"/>
    <n v="0"/>
    <m/>
    <n v="0"/>
    <n v="-9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m/>
    <m/>
    <m/>
    <m/>
    <m/>
    <m/>
    <x v="0"/>
    <m/>
    <m/>
    <m/>
    <m/>
    <m/>
    <m/>
    <m/>
    <m/>
    <n v="0"/>
    <n v="0"/>
    <m/>
    <m/>
    <x v="4"/>
    <x v="22"/>
    <m/>
    <x v="2"/>
  </r>
  <r>
    <x v="3"/>
    <s v="Joplin"/>
    <s v="Electric"/>
    <s v="Other Public Authority"/>
    <s v="CB-Commercial"/>
    <n v="24586"/>
    <n v="3817.87"/>
    <m/>
    <n v="0"/>
    <n v="0"/>
    <n v="0"/>
    <m/>
    <n v="0"/>
    <n v="-21.22"/>
    <n v="0"/>
    <n v="0"/>
    <n v="17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3.44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Joplin"/>
    <s v="Electric"/>
    <s v="Other Public Authority"/>
    <s v="GP-General Power"/>
    <n v="996170"/>
    <n v="86518.57"/>
    <m/>
    <n v="0"/>
    <n v="0"/>
    <n v="0"/>
    <m/>
    <n v="0"/>
    <n v="-866.66"/>
    <n v="0"/>
    <n v="0"/>
    <n v="707.28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685.82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Joplin"/>
    <s v="Electric"/>
    <s v="Industrial"/>
    <s v="Oil Pipe LP-Large Power"/>
    <n v="148535"/>
    <n v="17960.650000000001"/>
    <m/>
    <n v="0"/>
    <n v="0"/>
    <n v="0"/>
    <m/>
    <n v="0"/>
    <n v="-12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0.46"/>
    <n v="-442.63"/>
    <m/>
    <m/>
    <m/>
    <m/>
    <m/>
    <m/>
    <x v="0"/>
    <m/>
    <m/>
    <m/>
    <m/>
    <m/>
    <m/>
    <m/>
    <m/>
    <n v="0"/>
    <n v="0"/>
    <m/>
    <m/>
    <x v="2"/>
    <x v="29"/>
    <m/>
    <x v="2"/>
  </r>
  <r>
    <x v="3"/>
    <s v="Joplin"/>
    <s v="Electric"/>
    <s v="Residential"/>
    <s v="RGL-Residential Pilot"/>
    <n v="143035"/>
    <n v="16696.349999999999"/>
    <m/>
    <n v="797.04"/>
    <n v="0"/>
    <n v="0"/>
    <m/>
    <n v="0"/>
    <n v="-102.14"/>
    <n v="0"/>
    <n v="0"/>
    <n v="55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69"/>
    <n v="0"/>
    <n v="0"/>
    <n v="17.14"/>
    <n v="-738.09"/>
    <m/>
    <m/>
    <m/>
    <m/>
    <m/>
    <m/>
    <x v="0"/>
    <m/>
    <m/>
    <m/>
    <m/>
    <m/>
    <m/>
    <m/>
    <m/>
    <n v="0"/>
    <n v="0"/>
    <m/>
    <m/>
    <x v="0"/>
    <x v="25"/>
    <m/>
    <x v="2"/>
  </r>
  <r>
    <x v="3"/>
    <s v="Joplin"/>
    <s v="Electric"/>
    <s v="Residential"/>
    <s v="RG-Residential"/>
    <n v="34123504"/>
    <n v="4351271.57"/>
    <m/>
    <n v="188286.34"/>
    <n v="0"/>
    <n v="0"/>
    <m/>
    <n v="0"/>
    <n v="-26707.75"/>
    <n v="0"/>
    <n v="0"/>
    <n v="13307.74"/>
    <n v="0"/>
    <n v="0"/>
    <n v="0"/>
    <n v="0"/>
    <n v="0"/>
    <n v="0"/>
    <n v="0"/>
    <n v="0"/>
    <n v="0"/>
    <n v="0"/>
    <n v="0"/>
    <n v="0"/>
    <n v="0"/>
    <n v="0"/>
    <n v="0"/>
    <n v="240"/>
    <n v="50"/>
    <n v="45"/>
    <n v="11667.29"/>
    <n v="1520"/>
    <n v="-76.290000000000006"/>
    <n v="13099.02"/>
    <n v="-176124.66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Joplin"/>
    <s v="Lighting"/>
    <s v="Commercial"/>
    <s v="PL-Private Lighting"/>
    <n v="209605"/>
    <n v="57371.13"/>
    <m/>
    <n v="2294.29"/>
    <n v="0"/>
    <n v="0"/>
    <m/>
    <n v="0"/>
    <n v="-183.32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15"/>
    <n v="709.77"/>
    <n v="0"/>
    <n v="-0.22"/>
    <n v="3318.71"/>
    <n v="-2300.48"/>
    <m/>
    <m/>
    <m/>
    <m/>
    <m/>
    <m/>
    <x v="0"/>
    <m/>
    <m/>
    <m/>
    <m/>
    <m/>
    <m/>
    <m/>
    <m/>
    <n v="0"/>
    <n v="0"/>
    <m/>
    <m/>
    <x v="1"/>
    <x v="4"/>
    <m/>
    <x v="2"/>
  </r>
  <r>
    <x v="3"/>
    <s v="Joplin"/>
    <s v="Lighting"/>
    <s v="Industrial"/>
    <s v="PL-Private Lighting"/>
    <n v="9638"/>
    <n v="2284.38"/>
    <m/>
    <n v="136.33000000000001"/>
    <n v="0"/>
    <n v="0"/>
    <m/>
    <n v="0"/>
    <n v="-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36"/>
    <n v="0"/>
    <n v="0"/>
    <n v="106.74"/>
    <n v="-105.81"/>
    <m/>
    <m/>
    <m/>
    <m/>
    <m/>
    <m/>
    <x v="0"/>
    <m/>
    <m/>
    <m/>
    <m/>
    <m/>
    <m/>
    <m/>
    <m/>
    <n v="0"/>
    <n v="0"/>
    <m/>
    <m/>
    <x v="2"/>
    <x v="4"/>
    <m/>
    <x v="2"/>
  </r>
  <r>
    <x v="3"/>
    <s v="Joplin"/>
    <s v="Lighting"/>
    <s v="Other Public Authority"/>
    <s v="PL-Private Lighting"/>
    <n v="540"/>
    <n v="185.16"/>
    <m/>
    <n v="0"/>
    <n v="0"/>
    <n v="0"/>
    <m/>
    <n v="0"/>
    <n v="-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m/>
    <m/>
    <m/>
    <m/>
    <m/>
    <m/>
    <x v="0"/>
    <m/>
    <m/>
    <m/>
    <m/>
    <m/>
    <m/>
    <m/>
    <m/>
    <n v="0"/>
    <n v="0"/>
    <m/>
    <m/>
    <x v="3"/>
    <x v="4"/>
    <m/>
    <x v="2"/>
  </r>
  <r>
    <x v="3"/>
    <s v="Joplin"/>
    <s v="Lighting"/>
    <s v="Muni Street &amp; Highway Lighting"/>
    <s v="PL-Private Lighting"/>
    <n v="4396"/>
    <n v="1009.78"/>
    <m/>
    <n v="0"/>
    <n v="0"/>
    <n v="0"/>
    <m/>
    <n v="0"/>
    <n v="-3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m/>
    <m/>
    <m/>
    <m/>
    <m/>
    <m/>
    <x v="0"/>
    <m/>
    <m/>
    <m/>
    <m/>
    <m/>
    <m/>
    <m/>
    <m/>
    <n v="0"/>
    <n v="0"/>
    <m/>
    <m/>
    <x v="4"/>
    <x v="4"/>
    <m/>
    <x v="2"/>
  </r>
  <r>
    <x v="3"/>
    <s v="Joplin"/>
    <s v="Lighting"/>
    <s v="Muni Street &amp; Highway Lighting"/>
    <s v="SPL-Municipal St Lighting"/>
    <n v="473198"/>
    <n v="51460.37"/>
    <m/>
    <n v="0"/>
    <n v="0"/>
    <n v="0"/>
    <m/>
    <n v="0"/>
    <n v="-411.67"/>
    <n v="0"/>
    <n v="0"/>
    <n v="0"/>
    <n v="0"/>
    <n v="0"/>
    <n v="0"/>
    <n v="0"/>
    <n v="0"/>
    <n v="0"/>
    <n v="0"/>
    <n v="26994.54"/>
    <n v="0"/>
    <n v="0"/>
    <n v="0"/>
    <n v="0"/>
    <n v="0"/>
    <n v="0"/>
    <n v="0"/>
    <n v="0"/>
    <n v="0"/>
    <n v="0"/>
    <n v="0"/>
    <n v="0"/>
    <n v="0"/>
    <n v="0"/>
    <n v="-2829.71"/>
    <m/>
    <m/>
    <m/>
    <m/>
    <m/>
    <m/>
    <x v="0"/>
    <m/>
    <m/>
    <m/>
    <m/>
    <m/>
    <m/>
    <m/>
    <m/>
    <n v="0"/>
    <n v="0"/>
    <m/>
    <m/>
    <x v="4"/>
    <x v="11"/>
    <m/>
    <x v="2"/>
  </r>
  <r>
    <x v="3"/>
    <s v="Joplin"/>
    <s v="Lighting"/>
    <s v="Residential"/>
    <s v="PL-Private Lighting"/>
    <n v="57945"/>
    <n v="21119.01"/>
    <m/>
    <n v="486.18"/>
    <n v="0"/>
    <n v="0"/>
    <m/>
    <n v="0"/>
    <n v="-52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46"/>
    <n v="0"/>
    <n v="0"/>
    <n v="83.74"/>
    <n v="-635.26"/>
    <m/>
    <m/>
    <m/>
    <m/>
    <m/>
    <m/>
    <x v="0"/>
    <m/>
    <m/>
    <m/>
    <m/>
    <m/>
    <m/>
    <m/>
    <m/>
    <n v="0"/>
    <n v="0"/>
    <m/>
    <m/>
    <x v="0"/>
    <x v="4"/>
    <m/>
    <x v="2"/>
  </r>
  <r>
    <x v="3"/>
    <s v="Neosho"/>
    <s v="Electric"/>
    <s v="Commercial"/>
    <s v="CB-Commercial"/>
    <n v="2866619"/>
    <n v="402587.39"/>
    <m/>
    <n v="9916.73"/>
    <n v="0"/>
    <n v="0"/>
    <m/>
    <n v="0"/>
    <n v="-2940.89"/>
    <n v="0"/>
    <n v="0"/>
    <n v="2027.01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5063.08"/>
    <n v="120"/>
    <n v="-0.93"/>
    <n v="20268.45"/>
    <n v="-14398.05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Neosho"/>
    <s v="Electric"/>
    <s v="Commercial"/>
    <s v="GP-General Power"/>
    <n v="6036269"/>
    <n v="621583.17000000004"/>
    <m/>
    <n v="84.76"/>
    <n v="0"/>
    <n v="0"/>
    <m/>
    <n v="0"/>
    <n v="-5433.93"/>
    <n v="0"/>
    <n v="0"/>
    <n v="4019.02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15"/>
    <n v="10179.1"/>
    <n v="0"/>
    <n v="-7.05"/>
    <n v="25614.13"/>
    <n v="-22334.33"/>
    <m/>
    <m/>
    <m/>
    <m/>
    <m/>
    <m/>
    <x v="0"/>
    <m/>
    <m/>
    <m/>
    <m/>
    <m/>
    <m/>
    <m/>
    <m/>
    <n v="0"/>
    <n v="0"/>
    <m/>
    <m/>
    <x v="1"/>
    <x v="6"/>
    <m/>
    <x v="2"/>
  </r>
  <r>
    <x v="3"/>
    <s v="Neosho"/>
    <s v="Electric"/>
    <s v="Commercial"/>
    <s v="LS-Special Lighting"/>
    <n v="-100000"/>
    <n v="-13656.46"/>
    <m/>
    <n v="0"/>
    <n v="0"/>
    <n v="0"/>
    <m/>
    <n v="0"/>
    <n v="-2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16"/>
    <n v="676"/>
    <m/>
    <m/>
    <m/>
    <m/>
    <m/>
    <m/>
    <x v="0"/>
    <m/>
    <m/>
    <m/>
    <m/>
    <m/>
    <m/>
    <m/>
    <m/>
    <n v="0"/>
    <n v="0"/>
    <m/>
    <m/>
    <x v="1"/>
    <x v="7"/>
    <m/>
    <x v="2"/>
  </r>
  <r>
    <x v="3"/>
    <s v="Neosho"/>
    <s v="Electric"/>
    <s v="Commercial"/>
    <s v="SH-Small Heating"/>
    <n v="568862"/>
    <n v="62392.91"/>
    <m/>
    <n v="1444.85"/>
    <n v="0"/>
    <n v="0"/>
    <m/>
    <n v="0"/>
    <n v="-449.48"/>
    <n v="0"/>
    <n v="0"/>
    <n v="402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4.66"/>
    <n v="0"/>
    <n v="-3.15"/>
    <n v="3327.24"/>
    <n v="-2702.03"/>
    <m/>
    <m/>
    <m/>
    <m/>
    <m/>
    <m/>
    <x v="0"/>
    <m/>
    <m/>
    <m/>
    <m/>
    <m/>
    <m/>
    <m/>
    <m/>
    <n v="0"/>
    <n v="0"/>
    <m/>
    <m/>
    <x v="1"/>
    <x v="12"/>
    <m/>
    <x v="2"/>
  </r>
  <r>
    <x v="3"/>
    <s v="Neosho"/>
    <s v="Electric"/>
    <s v="Commercial"/>
    <s v="TEB-Total Electric Bldg"/>
    <n v="1298266"/>
    <n v="125984.94"/>
    <m/>
    <n v="0"/>
    <n v="0"/>
    <n v="0"/>
    <m/>
    <n v="0"/>
    <n v="-1098.3"/>
    <n v="0"/>
    <n v="0"/>
    <n v="921.78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597.79"/>
    <n v="0"/>
    <n v="0"/>
    <n v="2989.12"/>
    <n v="-5296.94"/>
    <m/>
    <m/>
    <m/>
    <m/>
    <m/>
    <m/>
    <x v="0"/>
    <m/>
    <m/>
    <m/>
    <m/>
    <m/>
    <m/>
    <m/>
    <m/>
    <n v="0"/>
    <n v="0"/>
    <m/>
    <m/>
    <x v="1"/>
    <x v="13"/>
    <m/>
    <x v="2"/>
  </r>
  <r>
    <x v="3"/>
    <s v="Neosho"/>
    <s v="Electric"/>
    <s v="Industrial"/>
    <s v="CB-Commercial"/>
    <n v="49559"/>
    <n v="6379.66"/>
    <m/>
    <n v="234.53"/>
    <n v="0"/>
    <n v="0"/>
    <m/>
    <n v="0"/>
    <n v="-43.12"/>
    <n v="0"/>
    <n v="0"/>
    <n v="30.8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93.5"/>
    <n v="0"/>
    <n v="0"/>
    <n v="462.3"/>
    <n v="-248.8"/>
    <m/>
    <m/>
    <m/>
    <m/>
    <m/>
    <m/>
    <x v="0"/>
    <m/>
    <m/>
    <m/>
    <m/>
    <m/>
    <m/>
    <m/>
    <m/>
    <n v="0"/>
    <n v="0"/>
    <m/>
    <m/>
    <x v="2"/>
    <x v="5"/>
    <m/>
    <x v="2"/>
  </r>
  <r>
    <x v="3"/>
    <s v="Neosho"/>
    <s v="Electric"/>
    <s v="Industrial"/>
    <s v="GP-General Power"/>
    <n v="1097052"/>
    <n v="111120.64"/>
    <m/>
    <n v="0"/>
    <n v="0"/>
    <n v="0"/>
    <m/>
    <n v="0"/>
    <n v="-954.45"/>
    <n v="0"/>
    <n v="0"/>
    <n v="585.07000000000005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2550.1"/>
    <n v="0"/>
    <n v="0"/>
    <n v="5411.85"/>
    <n v="-4059.08"/>
    <m/>
    <m/>
    <m/>
    <m/>
    <m/>
    <m/>
    <x v="0"/>
    <m/>
    <m/>
    <m/>
    <m/>
    <m/>
    <m/>
    <m/>
    <m/>
    <n v="0"/>
    <n v="0"/>
    <m/>
    <m/>
    <x v="2"/>
    <x v="6"/>
    <m/>
    <x v="2"/>
  </r>
  <r>
    <x v="3"/>
    <s v="Neosho"/>
    <s v="Electric"/>
    <s v="Industrial"/>
    <s v="LP-Large Power"/>
    <n v="7952918"/>
    <n v="592011.12"/>
    <m/>
    <n v="0"/>
    <n v="0"/>
    <n v="0"/>
    <m/>
    <n v="0"/>
    <n v="-6759.99"/>
    <n v="0"/>
    <n v="0"/>
    <n v="381.64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0653.21"/>
    <n v="-23699.7"/>
    <m/>
    <m/>
    <m/>
    <m/>
    <m/>
    <m/>
    <x v="0"/>
    <m/>
    <m/>
    <m/>
    <m/>
    <m/>
    <m/>
    <m/>
    <m/>
    <n v="0"/>
    <n v="0"/>
    <m/>
    <m/>
    <x v="2"/>
    <x v="17"/>
    <m/>
    <x v="2"/>
  </r>
  <r>
    <x v="3"/>
    <s v="Neosho"/>
    <s v="Electric"/>
    <s v="Industrial"/>
    <s v="TEB-Total Electric Bldg"/>
    <n v="29040"/>
    <n v="3090.35"/>
    <m/>
    <n v="0"/>
    <n v="0"/>
    <n v="0"/>
    <m/>
    <n v="0"/>
    <n v="-25.26"/>
    <n v="0"/>
    <n v="0"/>
    <n v="2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75"/>
    <n v="-118.48"/>
    <m/>
    <m/>
    <m/>
    <m/>
    <m/>
    <m/>
    <x v="0"/>
    <m/>
    <m/>
    <m/>
    <m/>
    <m/>
    <m/>
    <m/>
    <m/>
    <n v="0"/>
    <n v="0"/>
    <m/>
    <m/>
    <x v="2"/>
    <x v="13"/>
    <m/>
    <x v="2"/>
  </r>
  <r>
    <x v="3"/>
    <s v="Neosho"/>
    <s v="Electric"/>
    <s v="Interdepartmental"/>
    <s v="CB-Commercial"/>
    <n v="4827"/>
    <n v="699.24"/>
    <m/>
    <n v="0"/>
    <n v="0"/>
    <n v="0"/>
    <m/>
    <n v="0"/>
    <n v="-4.21"/>
    <n v="0"/>
    <n v="0"/>
    <n v="3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22"/>
    <m/>
    <m/>
    <m/>
    <m/>
    <m/>
    <m/>
    <x v="0"/>
    <m/>
    <m/>
    <m/>
    <m/>
    <m/>
    <m/>
    <m/>
    <m/>
    <n v="0"/>
    <n v="0"/>
    <m/>
    <m/>
    <x v="5"/>
    <x v="5"/>
    <m/>
    <x v="2"/>
  </r>
  <r>
    <x v="3"/>
    <s v="Neosho"/>
    <s v="Electric"/>
    <s v="Other Public Authority"/>
    <s v="CB-Commercial"/>
    <n v="82393"/>
    <n v="12537.46"/>
    <m/>
    <n v="0"/>
    <n v="0"/>
    <n v="0"/>
    <m/>
    <n v="0"/>
    <n v="-70.94"/>
    <n v="0"/>
    <n v="0"/>
    <n v="58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3.66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Neosho"/>
    <s v="Electric"/>
    <s v="Other Public Authority"/>
    <s v="GP-General Power"/>
    <n v="31400"/>
    <n v="3719.27"/>
    <m/>
    <n v="0"/>
    <n v="0"/>
    <n v="0"/>
    <m/>
    <n v="0"/>
    <n v="-27.32"/>
    <n v="0"/>
    <n v="0"/>
    <n v="22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6.19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Neosho"/>
    <s v="Electric"/>
    <s v="Other Public Authority"/>
    <s v="SH-Small Heating"/>
    <n v="11598"/>
    <n v="1251.7"/>
    <m/>
    <n v="0"/>
    <n v="0"/>
    <n v="0"/>
    <m/>
    <n v="0"/>
    <n v="-10.09"/>
    <n v="0"/>
    <n v="0"/>
    <n v="8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.09"/>
    <m/>
    <m/>
    <m/>
    <m/>
    <m/>
    <m/>
    <x v="0"/>
    <m/>
    <m/>
    <m/>
    <m/>
    <m/>
    <m/>
    <m/>
    <m/>
    <n v="0"/>
    <n v="0"/>
    <m/>
    <m/>
    <x v="3"/>
    <x v="12"/>
    <m/>
    <x v="2"/>
  </r>
  <r>
    <x v="3"/>
    <s v="Neosho"/>
    <s v="Electric"/>
    <s v="Other Public Authority"/>
    <s v="TEB-Total Electric Bldg"/>
    <n v="24160"/>
    <n v="2719.26"/>
    <m/>
    <n v="0"/>
    <n v="0"/>
    <n v="0"/>
    <m/>
    <n v="0"/>
    <n v="-21.02"/>
    <n v="0"/>
    <n v="0"/>
    <n v="17.14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8.57"/>
    <m/>
    <m/>
    <m/>
    <m/>
    <m/>
    <m/>
    <x v="0"/>
    <m/>
    <m/>
    <m/>
    <m/>
    <m/>
    <m/>
    <m/>
    <m/>
    <n v="0"/>
    <n v="0"/>
    <m/>
    <m/>
    <x v="3"/>
    <x v="13"/>
    <m/>
    <x v="2"/>
  </r>
  <r>
    <x v="3"/>
    <s v="Neosho"/>
    <s v="Electric"/>
    <s v="Muni Street &amp; Highway Lighting"/>
    <s v="CB-Commercial"/>
    <n v="17183"/>
    <n v="3333.5"/>
    <m/>
    <n v="0"/>
    <n v="0"/>
    <n v="0"/>
    <m/>
    <n v="0"/>
    <n v="-11.69"/>
    <n v="0"/>
    <n v="0"/>
    <n v="12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.27"/>
    <m/>
    <m/>
    <m/>
    <m/>
    <m/>
    <m/>
    <x v="0"/>
    <m/>
    <m/>
    <m/>
    <m/>
    <m/>
    <m/>
    <m/>
    <m/>
    <n v="0"/>
    <n v="0"/>
    <m/>
    <m/>
    <x v="4"/>
    <x v="5"/>
    <m/>
    <x v="2"/>
  </r>
  <r>
    <x v="3"/>
    <s v="Neosho"/>
    <s v="Electric"/>
    <s v="Muni Street &amp; Highway Lighting"/>
    <s v="LS-Special Lighting"/>
    <n v="-94572"/>
    <n v="-12910.95"/>
    <m/>
    <n v="0"/>
    <n v="0"/>
    <n v="0"/>
    <m/>
    <n v="0"/>
    <n v="-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9.30999999999995"/>
    <m/>
    <m/>
    <m/>
    <m/>
    <m/>
    <m/>
    <x v="0"/>
    <m/>
    <m/>
    <m/>
    <m/>
    <m/>
    <m/>
    <m/>
    <m/>
    <n v="0"/>
    <n v="0"/>
    <m/>
    <m/>
    <x v="4"/>
    <x v="7"/>
    <m/>
    <x v="2"/>
  </r>
  <r>
    <x v="3"/>
    <s v="Neosho"/>
    <s v="Electric"/>
    <s v="Other Public Authority"/>
    <s v="CB-Commercial"/>
    <n v="158219"/>
    <n v="20821.68"/>
    <m/>
    <n v="0"/>
    <n v="0"/>
    <n v="0"/>
    <m/>
    <n v="0"/>
    <n v="-124.64"/>
    <n v="0"/>
    <n v="0"/>
    <n v="112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4.23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Neosho"/>
    <s v="Electric"/>
    <s v="Other Public Authority"/>
    <s v="GP-General Power"/>
    <n v="665924"/>
    <n v="61524.52"/>
    <m/>
    <n v="0"/>
    <n v="0"/>
    <n v="0"/>
    <m/>
    <n v="0"/>
    <n v="-566.20000000000005"/>
    <n v="0"/>
    <n v="0"/>
    <n v="472.79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463.92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Neosho"/>
    <s v="Electric"/>
    <s v="Other Public Authority"/>
    <s v="TEB-Total Electric Bldg"/>
    <n v="45421"/>
    <n v="4362.29"/>
    <m/>
    <n v="0"/>
    <n v="0"/>
    <n v="0"/>
    <m/>
    <n v="0"/>
    <n v="-39.51"/>
    <n v="0"/>
    <n v="0"/>
    <n v="3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5.32"/>
    <m/>
    <m/>
    <m/>
    <m/>
    <m/>
    <m/>
    <x v="0"/>
    <m/>
    <m/>
    <m/>
    <m/>
    <m/>
    <m/>
    <m/>
    <m/>
    <n v="0"/>
    <n v="0"/>
    <m/>
    <m/>
    <x v="3"/>
    <x v="13"/>
    <m/>
    <x v="2"/>
  </r>
  <r>
    <x v="3"/>
    <s v="Neosho"/>
    <s v="Electric"/>
    <s v="Industrial"/>
    <s v="Oil Pipe LP-Large Power"/>
    <n v="2172000"/>
    <n v="142046.15"/>
    <m/>
    <n v="0"/>
    <n v="0"/>
    <n v="0"/>
    <m/>
    <n v="0"/>
    <n v="-1846.2"/>
    <n v="0"/>
    <n v="0"/>
    <n v="154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36.91"/>
    <n v="-6472.56"/>
    <m/>
    <m/>
    <m/>
    <m/>
    <m/>
    <m/>
    <x v="0"/>
    <m/>
    <m/>
    <m/>
    <m/>
    <m/>
    <m/>
    <m/>
    <m/>
    <n v="0"/>
    <n v="0"/>
    <m/>
    <m/>
    <x v="2"/>
    <x v="29"/>
    <m/>
    <x v="2"/>
  </r>
  <r>
    <x v="3"/>
    <s v="Neosho"/>
    <s v="Electric"/>
    <s v="Industrial"/>
    <s v="SC-P PRAXAIR Transmission"/>
    <n v="5824156"/>
    <n v="316153"/>
    <m/>
    <n v="0"/>
    <n v="0"/>
    <n v="0"/>
    <m/>
    <n v="0"/>
    <n v="-4950.53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4269.18"/>
    <m/>
    <m/>
    <m/>
    <m/>
    <m/>
    <m/>
    <x v="0"/>
    <m/>
    <m/>
    <m/>
    <m/>
    <m/>
    <m/>
    <m/>
    <m/>
    <n v="0"/>
    <n v="0"/>
    <m/>
    <m/>
    <x v="2"/>
    <x v="31"/>
    <m/>
    <x v="2"/>
  </r>
  <r>
    <x v="3"/>
    <s v="Neosho"/>
    <s v="Electric"/>
    <s v="Resident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Neosho"/>
    <s v="Electric"/>
    <s v="Residential"/>
    <s v="RGL-Residential Pilot"/>
    <n v="84136"/>
    <n v="9622.7900000000009"/>
    <m/>
    <n v="251.19"/>
    <n v="0"/>
    <n v="0"/>
    <m/>
    <n v="0"/>
    <n v="-75.180000000000007"/>
    <n v="0"/>
    <n v="0"/>
    <n v="3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24"/>
    <n v="0"/>
    <n v="0"/>
    <n v="185.6"/>
    <n v="-434.11"/>
    <m/>
    <m/>
    <m/>
    <m/>
    <m/>
    <m/>
    <x v="0"/>
    <m/>
    <m/>
    <m/>
    <m/>
    <m/>
    <m/>
    <m/>
    <m/>
    <n v="0"/>
    <n v="0"/>
    <m/>
    <m/>
    <x v="0"/>
    <x v="25"/>
    <m/>
    <x v="2"/>
  </r>
  <r>
    <x v="3"/>
    <s v="Neosho"/>
    <s v="Electric"/>
    <s v="Residential"/>
    <s v="RG-Residential"/>
    <n v="17897663"/>
    <n v="2257416.5"/>
    <m/>
    <n v="57057.46"/>
    <n v="0"/>
    <n v="0"/>
    <m/>
    <n v="0"/>
    <n v="-16260.58"/>
    <n v="0"/>
    <n v="0"/>
    <n v="6978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76.64"/>
    <n v="580"/>
    <n v="-31.96"/>
    <n v="40942.21"/>
    <n v="-92309.84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Neosho"/>
    <s v="Lighting"/>
    <s v="Commercial"/>
    <s v="PL-Private Lighting"/>
    <n v="136766"/>
    <n v="41685.93"/>
    <m/>
    <n v="63.71"/>
    <n v="0"/>
    <n v="0"/>
    <m/>
    <n v="0"/>
    <n v="-119.18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422.99"/>
    <n v="0"/>
    <n v="-0.46"/>
    <n v="1795.64"/>
    <n v="-1501.45"/>
    <m/>
    <m/>
    <m/>
    <m/>
    <m/>
    <m/>
    <x v="0"/>
    <m/>
    <m/>
    <m/>
    <m/>
    <m/>
    <m/>
    <m/>
    <m/>
    <n v="0"/>
    <n v="0"/>
    <m/>
    <m/>
    <x v="1"/>
    <x v="4"/>
    <m/>
    <x v="2"/>
  </r>
  <r>
    <x v="3"/>
    <s v="Neosho"/>
    <s v="Lighting"/>
    <s v="Industrial"/>
    <s v="PL-Private Lighting"/>
    <n v="11746"/>
    <n v="2873.2"/>
    <m/>
    <n v="0"/>
    <n v="0"/>
    <n v="0"/>
    <m/>
    <n v="0"/>
    <n v="-10.22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.6"/>
    <n v="-128.97"/>
    <m/>
    <m/>
    <m/>
    <m/>
    <m/>
    <m/>
    <x v="0"/>
    <m/>
    <m/>
    <m/>
    <m/>
    <m/>
    <m/>
    <m/>
    <m/>
    <n v="0"/>
    <n v="0"/>
    <m/>
    <m/>
    <x v="2"/>
    <x v="4"/>
    <m/>
    <x v="2"/>
  </r>
  <r>
    <x v="3"/>
    <s v="Neosho"/>
    <s v="Lighting"/>
    <s v="Other Public Authority"/>
    <s v="PL-Private Lighting"/>
    <n v="424"/>
    <n v="146.83000000000001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m/>
    <m/>
    <m/>
    <m/>
    <m/>
    <m/>
    <x v="0"/>
    <m/>
    <m/>
    <m/>
    <m/>
    <m/>
    <m/>
    <m/>
    <m/>
    <n v="0"/>
    <n v="0"/>
    <m/>
    <m/>
    <x v="3"/>
    <x v="4"/>
    <m/>
    <x v="2"/>
  </r>
  <r>
    <x v="3"/>
    <s v="Neosho"/>
    <s v="Lighting"/>
    <s v="Muni Street &amp; Highway Lighting"/>
    <s v="PL-Private Lighting"/>
    <n v="441"/>
    <n v="151.81"/>
    <m/>
    <n v="0"/>
    <n v="0"/>
    <n v="0"/>
    <m/>
    <n v="0"/>
    <n v="-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m/>
    <m/>
    <m/>
    <m/>
    <m/>
    <m/>
    <x v="0"/>
    <m/>
    <m/>
    <m/>
    <m/>
    <m/>
    <m/>
    <m/>
    <m/>
    <n v="0"/>
    <n v="0"/>
    <m/>
    <m/>
    <x v="4"/>
    <x v="4"/>
    <m/>
    <x v="2"/>
  </r>
  <r>
    <x v="3"/>
    <s v="Neosho"/>
    <s v="Lighting"/>
    <s v="Muni Street &amp; Highway Lighting"/>
    <s v="SPL-Municipal St Lighting"/>
    <n v="227762"/>
    <n v="22525.82"/>
    <m/>
    <n v="0"/>
    <n v="0"/>
    <n v="0"/>
    <m/>
    <n v="0"/>
    <n v="-198.16"/>
    <n v="0"/>
    <n v="0"/>
    <n v="0"/>
    <n v="0"/>
    <n v="0"/>
    <n v="0"/>
    <n v="0"/>
    <n v="0"/>
    <n v="0"/>
    <n v="0"/>
    <n v="7535.41"/>
    <n v="0"/>
    <n v="0"/>
    <n v="0"/>
    <n v="0"/>
    <n v="0"/>
    <n v="0"/>
    <n v="0"/>
    <n v="0"/>
    <n v="0"/>
    <n v="0"/>
    <n v="0"/>
    <n v="0"/>
    <n v="0"/>
    <n v="0"/>
    <n v="-1362"/>
    <m/>
    <m/>
    <m/>
    <m/>
    <m/>
    <m/>
    <x v="0"/>
    <m/>
    <m/>
    <m/>
    <m/>
    <m/>
    <m/>
    <m/>
    <m/>
    <n v="0"/>
    <n v="0"/>
    <m/>
    <m/>
    <x v="4"/>
    <x v="11"/>
    <m/>
    <x v="2"/>
  </r>
  <r>
    <x v="3"/>
    <s v="Neosho"/>
    <s v="Lighting"/>
    <s v="Residential"/>
    <s v="PL-Private Lighting"/>
    <n v="65464"/>
    <n v="24517.97"/>
    <m/>
    <n v="60.5"/>
    <n v="0"/>
    <n v="0"/>
    <m/>
    <n v="0"/>
    <n v="-6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.73"/>
    <n v="0"/>
    <n v="0"/>
    <n v="378.95"/>
    <n v="-717.68"/>
    <m/>
    <m/>
    <m/>
    <m/>
    <m/>
    <m/>
    <x v="0"/>
    <m/>
    <m/>
    <m/>
    <m/>
    <m/>
    <m/>
    <m/>
    <m/>
    <n v="0"/>
    <n v="0"/>
    <m/>
    <m/>
    <x v="0"/>
    <x v="4"/>
    <m/>
    <x v="2"/>
  </r>
  <r>
    <x v="3"/>
    <s v="Ozark"/>
    <s v="Electric"/>
    <s v="Commercial"/>
    <s v="CB-Commercial"/>
    <n v="-4847908"/>
    <n v="-506739.89"/>
    <m/>
    <n v="8947.2000000000007"/>
    <n v="0"/>
    <n v="0"/>
    <m/>
    <n v="0"/>
    <n v="-3497.07"/>
    <n v="0"/>
    <n v="0"/>
    <n v="-3442.17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7160.35"/>
    <n v="40"/>
    <n v="-12.02"/>
    <n v="26217.93"/>
    <n v="24336.14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Ozark"/>
    <s v="Electric"/>
    <s v="Commercial"/>
    <s v="GP-General Power"/>
    <n v="5160184"/>
    <n v="512698.49"/>
    <m/>
    <n v="2198.64"/>
    <n v="0"/>
    <n v="0"/>
    <m/>
    <n v="0"/>
    <n v="-3596.03"/>
    <n v="0"/>
    <n v="0"/>
    <n v="3491.92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6893.71"/>
    <n v="0"/>
    <n v="0"/>
    <n v="23630.77"/>
    <n v="-19092.599999999999"/>
    <m/>
    <m/>
    <m/>
    <m/>
    <m/>
    <m/>
    <x v="0"/>
    <m/>
    <m/>
    <m/>
    <m/>
    <m/>
    <m/>
    <m/>
    <m/>
    <n v="0"/>
    <n v="0"/>
    <m/>
    <m/>
    <x v="1"/>
    <x v="6"/>
    <m/>
    <x v="2"/>
  </r>
  <r>
    <x v="3"/>
    <s v="Ozark"/>
    <s v="Electric"/>
    <s v="Commercial"/>
    <s v="LS-Special Lighting"/>
    <n v="2162"/>
    <n v="433.41"/>
    <m/>
    <n v="2.3199999999999998"/>
    <n v="0"/>
    <n v="0"/>
    <m/>
    <n v="0"/>
    <n v="-1.89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62"/>
    <m/>
    <m/>
    <m/>
    <m/>
    <m/>
    <m/>
    <x v="0"/>
    <m/>
    <m/>
    <m/>
    <m/>
    <m/>
    <m/>
    <m/>
    <m/>
    <n v="0"/>
    <n v="0"/>
    <m/>
    <m/>
    <x v="1"/>
    <x v="7"/>
    <m/>
    <x v="2"/>
  </r>
  <r>
    <x v="3"/>
    <s v="Ozark"/>
    <s v="Electric"/>
    <s v="Commercial"/>
    <s v="SH-Small Heating"/>
    <n v="629211"/>
    <n v="70879.009999999995"/>
    <m/>
    <n v="2146.56"/>
    <n v="0"/>
    <n v="0"/>
    <m/>
    <n v="0"/>
    <n v="-642.85"/>
    <n v="0"/>
    <n v="0"/>
    <n v="446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8.75"/>
    <n v="0"/>
    <n v="0"/>
    <n v="4382.1899999999996"/>
    <n v="-2988.75"/>
    <m/>
    <m/>
    <m/>
    <m/>
    <m/>
    <m/>
    <x v="0"/>
    <m/>
    <m/>
    <m/>
    <m/>
    <m/>
    <m/>
    <m/>
    <m/>
    <n v="0"/>
    <n v="0"/>
    <m/>
    <m/>
    <x v="1"/>
    <x v="12"/>
    <m/>
    <x v="2"/>
  </r>
  <r>
    <x v="3"/>
    <s v="Ozark"/>
    <s v="Electric"/>
    <s v="Commercial"/>
    <s v="TEB-Total Electric Bldg"/>
    <n v="1266550"/>
    <n v="123344.84"/>
    <m/>
    <n v="1717.24"/>
    <n v="0"/>
    <n v="0"/>
    <m/>
    <n v="0"/>
    <n v="-1101.93"/>
    <n v="0"/>
    <n v="0"/>
    <n v="899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96.43"/>
    <n v="0"/>
    <n v="0"/>
    <n v="3613.91"/>
    <n v="-5167.49"/>
    <m/>
    <m/>
    <m/>
    <m/>
    <m/>
    <m/>
    <x v="0"/>
    <m/>
    <m/>
    <m/>
    <m/>
    <m/>
    <m/>
    <m/>
    <m/>
    <n v="0"/>
    <n v="0"/>
    <m/>
    <m/>
    <x v="1"/>
    <x v="13"/>
    <m/>
    <x v="2"/>
  </r>
  <r>
    <x v="3"/>
    <s v="Ozark"/>
    <s v="Electric"/>
    <s v="Industrial"/>
    <s v="CB-Commercial"/>
    <n v="11344"/>
    <n v="1487.27"/>
    <m/>
    <n v="27.09"/>
    <n v="0"/>
    <n v="0"/>
    <m/>
    <n v="0"/>
    <n v="-9.86"/>
    <n v="0"/>
    <n v="0"/>
    <n v="8.05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36"/>
    <n v="0"/>
    <n v="0"/>
    <n v="91.64"/>
    <n v="-56.96"/>
    <m/>
    <m/>
    <m/>
    <m/>
    <m/>
    <m/>
    <x v="0"/>
    <m/>
    <m/>
    <m/>
    <m/>
    <m/>
    <m/>
    <m/>
    <m/>
    <n v="0"/>
    <n v="0"/>
    <m/>
    <m/>
    <x v="2"/>
    <x v="5"/>
    <m/>
    <x v="2"/>
  </r>
  <r>
    <x v="3"/>
    <s v="Ozark"/>
    <s v="Electric"/>
    <s v="Industrial"/>
    <s v="GP-General Power"/>
    <n v="573018"/>
    <n v="71573.38"/>
    <m/>
    <n v="2069.6999999999998"/>
    <n v="0"/>
    <n v="0"/>
    <m/>
    <n v="0"/>
    <n v="-498.52"/>
    <n v="0"/>
    <n v="0"/>
    <n v="406.86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2292.6999999999998"/>
    <n v="0"/>
    <n v="0"/>
    <n v="3287.64"/>
    <n v="-2120.16"/>
    <m/>
    <m/>
    <m/>
    <m/>
    <m/>
    <m/>
    <x v="0"/>
    <m/>
    <m/>
    <m/>
    <m/>
    <m/>
    <m/>
    <m/>
    <m/>
    <n v="0"/>
    <n v="0"/>
    <m/>
    <m/>
    <x v="2"/>
    <x v="6"/>
    <m/>
    <x v="2"/>
  </r>
  <r>
    <x v="3"/>
    <s v="Ozark"/>
    <s v="Electric"/>
    <s v="Industrial"/>
    <s v="TEB-Total Electric Bldg"/>
    <n v="2160"/>
    <n v="448.57"/>
    <m/>
    <n v="0"/>
    <n v="0"/>
    <n v="0"/>
    <m/>
    <n v="0"/>
    <n v="-1.88"/>
    <n v="0"/>
    <n v="0"/>
    <n v="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57"/>
    <n v="0"/>
    <n v="0"/>
    <n v="18.149999999999999"/>
    <n v="-8.81"/>
    <m/>
    <m/>
    <m/>
    <m/>
    <m/>
    <m/>
    <x v="0"/>
    <m/>
    <m/>
    <m/>
    <m/>
    <m/>
    <m/>
    <m/>
    <m/>
    <n v="0"/>
    <n v="0"/>
    <m/>
    <m/>
    <x v="2"/>
    <x v="13"/>
    <m/>
    <x v="2"/>
  </r>
  <r>
    <x v="3"/>
    <s v="Ozark"/>
    <s v="Electric"/>
    <s v="Interdepartmental"/>
    <s v="CB-Commercial"/>
    <n v="6500"/>
    <n v="878.39"/>
    <m/>
    <n v="0"/>
    <n v="0"/>
    <n v="0"/>
    <m/>
    <n v="0"/>
    <n v="-5.66"/>
    <n v="0"/>
    <n v="0"/>
    <n v="4.61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2"/>
    <n v="-32.630000000000003"/>
    <m/>
    <m/>
    <m/>
    <m/>
    <m/>
    <m/>
    <x v="0"/>
    <m/>
    <m/>
    <m/>
    <m/>
    <m/>
    <m/>
    <m/>
    <m/>
    <n v="0"/>
    <n v="0"/>
    <m/>
    <m/>
    <x v="5"/>
    <x v="5"/>
    <m/>
    <x v="2"/>
  </r>
  <r>
    <x v="3"/>
    <s v="Ozark"/>
    <s v="Electric"/>
    <s v="Other Public Authority"/>
    <s v="CB-Commercial"/>
    <n v="62891"/>
    <n v="8993.6"/>
    <m/>
    <n v="0"/>
    <n v="0"/>
    <n v="0"/>
    <m/>
    <n v="0"/>
    <n v="-54.75"/>
    <n v="0"/>
    <n v="0"/>
    <n v="4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5.72000000000003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Ozark"/>
    <s v="Electric"/>
    <s v="Other Public Authority"/>
    <s v="GP-General Power"/>
    <n v="94000"/>
    <n v="10302.56"/>
    <m/>
    <n v="0"/>
    <n v="0"/>
    <n v="0"/>
    <m/>
    <n v="0"/>
    <n v="-81.77"/>
    <n v="0"/>
    <n v="0"/>
    <n v="66.73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7.8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Ozark"/>
    <s v="Electric"/>
    <s v="Other Public Authority"/>
    <s v="SH-Small Heating"/>
    <n v="16673"/>
    <n v="1830.67"/>
    <m/>
    <n v="0"/>
    <n v="0"/>
    <n v="0"/>
    <m/>
    <n v="0"/>
    <n v="-14.51"/>
    <n v="0"/>
    <n v="0"/>
    <n v="1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.2"/>
    <m/>
    <m/>
    <m/>
    <m/>
    <m/>
    <m/>
    <x v="0"/>
    <m/>
    <m/>
    <m/>
    <m/>
    <m/>
    <m/>
    <m/>
    <m/>
    <n v="0"/>
    <n v="0"/>
    <m/>
    <m/>
    <x v="3"/>
    <x v="12"/>
    <m/>
    <x v="2"/>
  </r>
  <r>
    <x v="3"/>
    <s v="Ozark"/>
    <s v="Electric"/>
    <s v="Muni Street &amp; Highway Lighting"/>
    <s v="CB-Commercial"/>
    <n v="-96432"/>
    <n v="-10602.37"/>
    <m/>
    <n v="0"/>
    <n v="0"/>
    <n v="0"/>
    <m/>
    <n v="0"/>
    <n v="-95.1"/>
    <n v="0"/>
    <n v="0"/>
    <n v="-68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4.08"/>
    <m/>
    <m/>
    <m/>
    <m/>
    <m/>
    <m/>
    <x v="0"/>
    <m/>
    <m/>
    <m/>
    <m/>
    <m/>
    <m/>
    <m/>
    <m/>
    <n v="0"/>
    <n v="0"/>
    <m/>
    <m/>
    <x v="4"/>
    <x v="5"/>
    <m/>
    <x v="2"/>
  </r>
  <r>
    <x v="3"/>
    <s v="Ozark"/>
    <s v="Electric"/>
    <s v="Muni Street &amp; Highway Lighting"/>
    <s v="LS-Special Lighting"/>
    <n v="1572"/>
    <n v="418.86"/>
    <m/>
    <n v="0"/>
    <n v="0"/>
    <n v="0"/>
    <m/>
    <n v="0"/>
    <n v="-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63"/>
    <m/>
    <m/>
    <m/>
    <m/>
    <m/>
    <m/>
    <x v="0"/>
    <m/>
    <m/>
    <m/>
    <m/>
    <m/>
    <m/>
    <m/>
    <m/>
    <n v="0"/>
    <n v="0"/>
    <m/>
    <m/>
    <x v="4"/>
    <x v="7"/>
    <m/>
    <x v="2"/>
  </r>
  <r>
    <x v="3"/>
    <s v="Ozark"/>
    <s v="Electric"/>
    <s v="Other Public Authority"/>
    <s v="CB-Commercial"/>
    <n v="152872"/>
    <n v="20431.52"/>
    <m/>
    <n v="0"/>
    <n v="0"/>
    <n v="0"/>
    <m/>
    <n v="0"/>
    <n v="-133.44999999999999"/>
    <n v="0"/>
    <n v="0"/>
    <n v="108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67.45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Ozark"/>
    <s v="Electric"/>
    <s v="Other Public Authority"/>
    <s v="GP-General Power"/>
    <n v="508012"/>
    <n v="57060.63"/>
    <m/>
    <n v="0"/>
    <n v="0"/>
    <n v="0"/>
    <m/>
    <n v="0"/>
    <n v="-697.34"/>
    <n v="0"/>
    <n v="0"/>
    <n v="360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79.65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Ozark"/>
    <s v="Electric"/>
    <s v="Other Public Authority"/>
    <s v="TEB-Total Electric Bldg"/>
    <n v="23240"/>
    <n v="2787.51"/>
    <m/>
    <n v="0"/>
    <n v="0"/>
    <n v="0"/>
    <m/>
    <n v="0"/>
    <n v="-20.22"/>
    <n v="0"/>
    <n v="0"/>
    <n v="16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4.82"/>
    <m/>
    <m/>
    <m/>
    <m/>
    <m/>
    <m/>
    <x v="0"/>
    <m/>
    <m/>
    <m/>
    <m/>
    <m/>
    <m/>
    <m/>
    <m/>
    <n v="0"/>
    <n v="0"/>
    <m/>
    <m/>
    <x v="3"/>
    <x v="13"/>
    <m/>
    <x v="2"/>
  </r>
  <r>
    <x v="3"/>
    <s v="Ozark"/>
    <s v="Electric"/>
    <s v="Residential"/>
    <s v="RGL-Residential Pilot"/>
    <n v="82928"/>
    <n v="9657.0400000000009"/>
    <m/>
    <n v="232.95"/>
    <n v="0"/>
    <n v="0"/>
    <m/>
    <n v="0"/>
    <n v="-72.17"/>
    <n v="0"/>
    <n v="0"/>
    <n v="3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7"/>
    <n v="0"/>
    <n v="0"/>
    <n v="53.06"/>
    <n v="-427.91"/>
    <m/>
    <m/>
    <m/>
    <m/>
    <m/>
    <m/>
    <x v="0"/>
    <m/>
    <m/>
    <m/>
    <m/>
    <m/>
    <m/>
    <m/>
    <m/>
    <n v="0"/>
    <n v="0"/>
    <m/>
    <m/>
    <x v="0"/>
    <x v="25"/>
    <m/>
    <x v="2"/>
  </r>
  <r>
    <x v="3"/>
    <s v="Ozark"/>
    <s v="Electric"/>
    <s v="Residential"/>
    <s v="RG-Residential"/>
    <n v="18766796"/>
    <n v="2465500.35"/>
    <m/>
    <n v="49543.13"/>
    <n v="0"/>
    <n v="0"/>
    <m/>
    <n v="0"/>
    <n v="-19983.8"/>
    <n v="0"/>
    <n v="0"/>
    <n v="7318.79"/>
    <n v="0"/>
    <n v="0"/>
    <n v="0"/>
    <n v="0"/>
    <n v="0"/>
    <n v="0"/>
    <n v="0"/>
    <n v="0"/>
    <n v="0"/>
    <n v="0"/>
    <n v="0"/>
    <n v="0"/>
    <n v="0"/>
    <n v="0"/>
    <n v="0"/>
    <n v="0"/>
    <n v="50"/>
    <n v="0"/>
    <n v="6700.81"/>
    <n v="1320"/>
    <n v="-47.36"/>
    <n v="14893.3"/>
    <n v="-96813.43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Ozark"/>
    <s v="Lighting"/>
    <s v="Commercial"/>
    <s v="PL-Private Lighting"/>
    <n v="51760"/>
    <n v="17244.82"/>
    <m/>
    <n v="136.16"/>
    <n v="0"/>
    <n v="0"/>
    <m/>
    <n v="0"/>
    <n v="-4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2.88"/>
    <n v="0"/>
    <n v="0"/>
    <n v="791.53"/>
    <n v="-568.16999999999996"/>
    <m/>
    <m/>
    <m/>
    <m/>
    <m/>
    <m/>
    <x v="0"/>
    <m/>
    <m/>
    <m/>
    <m/>
    <m/>
    <m/>
    <m/>
    <m/>
    <n v="0"/>
    <n v="0"/>
    <m/>
    <m/>
    <x v="1"/>
    <x v="4"/>
    <m/>
    <x v="2"/>
  </r>
  <r>
    <x v="3"/>
    <s v="Ozark"/>
    <s v="Lighting"/>
    <s v="Muni Street &amp; Highway Lighting"/>
    <s v="PL-Private Lighting"/>
    <n v="671"/>
    <n v="194.2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m/>
    <m/>
    <m/>
    <m/>
    <m/>
    <m/>
    <x v="0"/>
    <m/>
    <m/>
    <m/>
    <m/>
    <m/>
    <m/>
    <m/>
    <m/>
    <n v="0"/>
    <n v="0"/>
    <m/>
    <m/>
    <x v="4"/>
    <x v="4"/>
    <m/>
    <x v="2"/>
  </r>
  <r>
    <x v="3"/>
    <s v="Ozark"/>
    <s v="Lighting"/>
    <s v="Muni Street &amp; Highway Lighting"/>
    <s v="SPL-Municipal St Lighting"/>
    <n v="190145"/>
    <n v="20076.14"/>
    <m/>
    <n v="0"/>
    <n v="0"/>
    <n v="0"/>
    <m/>
    <n v="0"/>
    <n v="-165.43"/>
    <n v="0"/>
    <n v="0"/>
    <n v="0"/>
    <n v="0"/>
    <n v="0"/>
    <n v="0"/>
    <n v="0"/>
    <n v="0"/>
    <n v="0"/>
    <n v="0"/>
    <n v="8404.02"/>
    <n v="0"/>
    <n v="0"/>
    <n v="0"/>
    <n v="0"/>
    <n v="0"/>
    <n v="0"/>
    <n v="0"/>
    <n v="0"/>
    <n v="0"/>
    <n v="0"/>
    <n v="0"/>
    <n v="0"/>
    <n v="0"/>
    <n v="0"/>
    <n v="-1137.06"/>
    <m/>
    <m/>
    <m/>
    <m/>
    <m/>
    <m/>
    <x v="0"/>
    <m/>
    <m/>
    <m/>
    <m/>
    <m/>
    <m/>
    <m/>
    <m/>
    <n v="0"/>
    <n v="0"/>
    <m/>
    <m/>
    <x v="4"/>
    <x v="11"/>
    <m/>
    <x v="2"/>
  </r>
  <r>
    <x v="3"/>
    <s v="Ozark"/>
    <s v="Lighting"/>
    <s v="Residential"/>
    <s v="PL-Private Lighting"/>
    <n v="27913"/>
    <n v="10447.14"/>
    <m/>
    <n v="37.93"/>
    <n v="0"/>
    <n v="0"/>
    <m/>
    <n v="0"/>
    <n v="-25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76"/>
    <n v="0"/>
    <n v="0"/>
    <n v="60.91"/>
    <n v="-305.92"/>
    <m/>
    <m/>
    <m/>
    <m/>
    <m/>
    <m/>
    <x v="0"/>
    <m/>
    <m/>
    <m/>
    <m/>
    <m/>
    <m/>
    <m/>
    <m/>
    <n v="0"/>
    <n v="0"/>
    <m/>
    <m/>
    <x v="0"/>
    <x v="4"/>
    <m/>
    <x v="2"/>
  </r>
  <r>
    <x v="3"/>
    <s v="Pierce City"/>
    <s v="Electric"/>
    <s v="Commercial"/>
    <s v="CB-Commercial"/>
    <n v="8892"/>
    <n v="1144.69"/>
    <m/>
    <n v="0"/>
    <n v="0"/>
    <n v="0"/>
    <m/>
    <n v="0"/>
    <n v="-7.74"/>
    <n v="0"/>
    <n v="0"/>
    <n v="6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58"/>
    <n v="-44.64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Pierce City"/>
    <s v="Electric"/>
    <s v="Residential"/>
    <s v="RGL-Residential Pilot"/>
    <n v="907"/>
    <n v="110.5"/>
    <m/>
    <n v="5.27"/>
    <n v="0"/>
    <n v="0"/>
    <m/>
    <n v="0"/>
    <n v="-0.79"/>
    <n v="0"/>
    <n v="0"/>
    <n v="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8"/>
    <m/>
    <m/>
    <m/>
    <m/>
    <m/>
    <m/>
    <x v="0"/>
    <m/>
    <m/>
    <m/>
    <m/>
    <m/>
    <m/>
    <m/>
    <m/>
    <n v="0"/>
    <n v="0"/>
    <m/>
    <m/>
    <x v="0"/>
    <x v="25"/>
    <m/>
    <x v="2"/>
  </r>
  <r>
    <x v="3"/>
    <s v="Pierce City"/>
    <s v="Electric"/>
    <s v="Residential"/>
    <s v="RG-Residential"/>
    <n v="18412"/>
    <n v="2290.98"/>
    <m/>
    <n v="38.03"/>
    <n v="0"/>
    <n v="0"/>
    <m/>
    <n v="0"/>
    <n v="-16"/>
    <n v="0"/>
    <n v="0"/>
    <n v="7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4400000000000004"/>
    <n v="0"/>
    <n v="0"/>
    <n v="0"/>
    <n v="-95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Pierce City"/>
    <s v="Lighting"/>
    <s v="Residential"/>
    <s v="PL-Private Lighting"/>
    <n v="65"/>
    <n v="15.79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m/>
    <m/>
    <m/>
    <m/>
    <m/>
    <m/>
    <x v="0"/>
    <m/>
    <m/>
    <m/>
    <m/>
    <m/>
    <m/>
    <m/>
    <m/>
    <n v="0"/>
    <n v="0"/>
    <m/>
    <m/>
    <x v="0"/>
    <x v="4"/>
    <m/>
    <x v="2"/>
  </r>
  <r>
    <x v="3"/>
    <s v="Republic"/>
    <s v="Electric"/>
    <s v="Commercial"/>
    <s v="CB-Commercial"/>
    <n v="498541"/>
    <n v="71063.3"/>
    <m/>
    <n v="1696.45"/>
    <n v="0"/>
    <n v="0"/>
    <m/>
    <n v="0"/>
    <n v="-506"/>
    <n v="0"/>
    <n v="0"/>
    <n v="353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9.53"/>
    <n v="20"/>
    <n v="-2.0499999999999998"/>
    <n v="4423.07"/>
    <n v="-2502.84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Republic"/>
    <s v="Electric"/>
    <s v="Commercial"/>
    <s v="GP-General Power"/>
    <n v="312887"/>
    <n v="30955.1"/>
    <m/>
    <n v="0"/>
    <n v="0"/>
    <n v="0"/>
    <m/>
    <n v="0"/>
    <n v="-631.16999999999996"/>
    <n v="0"/>
    <n v="0"/>
    <n v="22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8.45"/>
    <n v="0"/>
    <n v="0"/>
    <n v="1677.21"/>
    <n v="-1157.69"/>
    <m/>
    <m/>
    <m/>
    <m/>
    <m/>
    <m/>
    <x v="0"/>
    <m/>
    <m/>
    <m/>
    <m/>
    <m/>
    <m/>
    <m/>
    <m/>
    <n v="0"/>
    <n v="0"/>
    <m/>
    <m/>
    <x v="1"/>
    <x v="6"/>
    <m/>
    <x v="2"/>
  </r>
  <r>
    <x v="3"/>
    <s v="Republic"/>
    <s v="Electric"/>
    <s v="Commercial"/>
    <s v="LS-Special Lighting"/>
    <n v="2240"/>
    <n v="346.88"/>
    <m/>
    <n v="0"/>
    <n v="0"/>
    <n v="0"/>
    <m/>
    <n v="0"/>
    <n v="-1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14"/>
    <m/>
    <m/>
    <m/>
    <m/>
    <m/>
    <m/>
    <x v="0"/>
    <m/>
    <m/>
    <m/>
    <m/>
    <m/>
    <m/>
    <m/>
    <m/>
    <n v="0"/>
    <n v="0"/>
    <m/>
    <m/>
    <x v="1"/>
    <x v="7"/>
    <m/>
    <x v="2"/>
  </r>
  <r>
    <x v="3"/>
    <s v="Republic"/>
    <s v="Electric"/>
    <s v="Commercial"/>
    <s v="SH-Small Heating"/>
    <n v="101704"/>
    <n v="10805.54"/>
    <m/>
    <n v="137.61000000000001"/>
    <n v="0"/>
    <n v="0"/>
    <m/>
    <n v="0"/>
    <n v="-86.7"/>
    <n v="0"/>
    <n v="0"/>
    <n v="72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.74"/>
    <n v="0"/>
    <n v="0"/>
    <n v="675.07"/>
    <n v="-483.11"/>
    <m/>
    <m/>
    <m/>
    <m/>
    <m/>
    <m/>
    <x v="0"/>
    <m/>
    <m/>
    <m/>
    <m/>
    <m/>
    <m/>
    <m/>
    <m/>
    <n v="0"/>
    <n v="0"/>
    <m/>
    <m/>
    <x v="1"/>
    <x v="12"/>
    <m/>
    <x v="2"/>
  </r>
  <r>
    <x v="3"/>
    <s v="Republic"/>
    <s v="Electric"/>
    <s v="Commercial"/>
    <s v="TEB-Total Electric Bldg"/>
    <n v="52400"/>
    <n v="5366.18"/>
    <m/>
    <n v="0"/>
    <n v="0"/>
    <n v="0"/>
    <m/>
    <n v="0"/>
    <n v="-45.59"/>
    <n v="0"/>
    <n v="0"/>
    <n v="37.2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8.11"/>
    <n v="0"/>
    <n v="0"/>
    <n v="399.22"/>
    <n v="-213.79"/>
    <m/>
    <m/>
    <m/>
    <m/>
    <m/>
    <m/>
    <x v="0"/>
    <m/>
    <m/>
    <m/>
    <m/>
    <m/>
    <m/>
    <m/>
    <m/>
    <n v="0"/>
    <n v="0"/>
    <m/>
    <m/>
    <x v="1"/>
    <x v="13"/>
    <m/>
    <x v="2"/>
  </r>
  <r>
    <x v="3"/>
    <s v="Republic"/>
    <s v="Electric"/>
    <s v="Industrial"/>
    <s v="CB-Commercial"/>
    <n v="208"/>
    <n v="50.08"/>
    <m/>
    <n v="1.47"/>
    <n v="0"/>
    <n v="0"/>
    <m/>
    <n v="0"/>
    <n v="-0.18"/>
    <n v="0"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100000000000003"/>
    <n v="-1.04"/>
    <m/>
    <m/>
    <m/>
    <m/>
    <m/>
    <m/>
    <x v="0"/>
    <m/>
    <m/>
    <m/>
    <m/>
    <m/>
    <m/>
    <m/>
    <m/>
    <n v="0"/>
    <n v="0"/>
    <m/>
    <m/>
    <x v="2"/>
    <x v="5"/>
    <m/>
    <x v="2"/>
  </r>
  <r>
    <x v="3"/>
    <s v="Republic"/>
    <s v="Electric"/>
    <s v="Other Public Authority"/>
    <s v="CB-Commercial"/>
    <n v="124225"/>
    <n v="15115.65"/>
    <m/>
    <n v="0"/>
    <n v="0"/>
    <n v="0"/>
    <m/>
    <n v="0"/>
    <n v="-108.08"/>
    <n v="0"/>
    <n v="0"/>
    <n v="88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3.6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Republic"/>
    <s v="Electric"/>
    <s v="Other Public Authority"/>
    <s v="GP-General Power"/>
    <n v="70560"/>
    <n v="6549.09"/>
    <m/>
    <n v="0"/>
    <n v="0"/>
    <n v="0"/>
    <m/>
    <n v="0"/>
    <n v="-61.39"/>
    <n v="0"/>
    <n v="0"/>
    <n v="5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06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Republic"/>
    <s v="Electric"/>
    <s v="Muni Street &amp; Highway Lighting"/>
    <s v="CB-Commercial"/>
    <n v="4499"/>
    <n v="772.56"/>
    <m/>
    <n v="0"/>
    <n v="0"/>
    <n v="0"/>
    <m/>
    <n v="0"/>
    <n v="-0.33"/>
    <n v="0"/>
    <n v="0"/>
    <n v="3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6"/>
    <m/>
    <m/>
    <m/>
    <m/>
    <m/>
    <m/>
    <x v="0"/>
    <m/>
    <m/>
    <m/>
    <m/>
    <m/>
    <m/>
    <m/>
    <m/>
    <n v="0"/>
    <n v="0"/>
    <m/>
    <m/>
    <x v="4"/>
    <x v="5"/>
    <m/>
    <x v="2"/>
  </r>
  <r>
    <x v="3"/>
    <s v="Republic"/>
    <s v="Electric"/>
    <s v="Muni Street &amp; Highway Lighting"/>
    <s v="LS-Special Lighting"/>
    <n v="3"/>
    <n v="46.6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m/>
    <m/>
    <m/>
    <m/>
    <m/>
    <m/>
    <x v="0"/>
    <m/>
    <m/>
    <m/>
    <m/>
    <m/>
    <m/>
    <m/>
    <m/>
    <n v="0"/>
    <n v="0"/>
    <m/>
    <m/>
    <x v="4"/>
    <x v="7"/>
    <m/>
    <x v="2"/>
  </r>
  <r>
    <x v="3"/>
    <s v="Republic"/>
    <s v="Electric"/>
    <s v="Other Public Authority"/>
    <s v="CB-Commercial"/>
    <n v="17727"/>
    <n v="2424.66"/>
    <m/>
    <n v="0"/>
    <n v="0"/>
    <n v="0"/>
    <m/>
    <n v="0"/>
    <n v="-15.42"/>
    <n v="0"/>
    <n v="0"/>
    <n v="1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8.99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Republic"/>
    <s v="Electric"/>
    <s v="Other Public Authority"/>
    <s v="GP-General Power"/>
    <n v="54935"/>
    <n v="6984.41"/>
    <m/>
    <n v="0"/>
    <n v="0"/>
    <n v="0"/>
    <m/>
    <n v="0"/>
    <n v="-47.79"/>
    <n v="0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3.26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Republic"/>
    <s v="Electric"/>
    <s v="Residential"/>
    <s v="RGL-Residential Pilot"/>
    <n v="15395"/>
    <n v="1808.89"/>
    <m/>
    <n v="51.66"/>
    <n v="0"/>
    <n v="0"/>
    <m/>
    <n v="0"/>
    <n v="-13.3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1"/>
    <n v="0"/>
    <n v="0"/>
    <n v="16.75"/>
    <n v="-79.42"/>
    <m/>
    <m/>
    <m/>
    <m/>
    <m/>
    <m/>
    <x v="0"/>
    <m/>
    <m/>
    <m/>
    <m/>
    <m/>
    <m/>
    <m/>
    <m/>
    <n v="0"/>
    <n v="0"/>
    <m/>
    <m/>
    <x v="0"/>
    <x v="25"/>
    <m/>
    <x v="2"/>
  </r>
  <r>
    <x v="3"/>
    <s v="Republic"/>
    <s v="Electric"/>
    <s v="Residential"/>
    <s v="RG-Residential"/>
    <n v="4421719"/>
    <n v="588551.68000000005"/>
    <m/>
    <n v="14020.98"/>
    <n v="0"/>
    <n v="0"/>
    <m/>
    <n v="0"/>
    <n v="-4451.42"/>
    <n v="0"/>
    <n v="0"/>
    <n v="172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74.79"/>
    <n v="320"/>
    <n v="-8.74"/>
    <n v="5189.07"/>
    <n v="-22810.93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Republic"/>
    <s v="Lighting"/>
    <s v="Commercial"/>
    <s v="PL-Private Lighting"/>
    <n v="12299"/>
    <n v="4247.38"/>
    <m/>
    <n v="0"/>
    <n v="0"/>
    <n v="0"/>
    <m/>
    <n v="0"/>
    <n v="-1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69"/>
    <n v="0"/>
    <n v="0"/>
    <n v="181.36"/>
    <n v="-134.99"/>
    <m/>
    <m/>
    <m/>
    <m/>
    <m/>
    <m/>
    <x v="0"/>
    <m/>
    <m/>
    <m/>
    <m/>
    <m/>
    <m/>
    <m/>
    <m/>
    <n v="0"/>
    <n v="0"/>
    <m/>
    <m/>
    <x v="1"/>
    <x v="4"/>
    <m/>
    <x v="2"/>
  </r>
  <r>
    <x v="3"/>
    <s v="Republic"/>
    <s v="Lighting"/>
    <s v="Other Public Authority"/>
    <s v="PL-Private Lighting"/>
    <n v="31"/>
    <n v="14.58"/>
    <m/>
    <n v="0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m/>
    <m/>
    <m/>
    <m/>
    <m/>
    <m/>
    <x v="0"/>
    <m/>
    <m/>
    <m/>
    <m/>
    <m/>
    <m/>
    <m/>
    <m/>
    <n v="0"/>
    <n v="0"/>
    <m/>
    <m/>
    <x v="3"/>
    <x v="4"/>
    <m/>
    <x v="2"/>
  </r>
  <r>
    <x v="3"/>
    <s v="Republic"/>
    <s v="Lighting"/>
    <s v="Muni Street &amp; Highway Lighting"/>
    <s v="PL-Private Lighting"/>
    <n v="431"/>
    <n v="82.03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m/>
    <m/>
    <m/>
    <m/>
    <m/>
    <m/>
    <x v="0"/>
    <m/>
    <m/>
    <m/>
    <m/>
    <m/>
    <m/>
    <m/>
    <m/>
    <n v="0"/>
    <n v="0"/>
    <m/>
    <m/>
    <x v="4"/>
    <x v="4"/>
    <m/>
    <x v="2"/>
  </r>
  <r>
    <x v="3"/>
    <s v="Republic"/>
    <s v="Lighting"/>
    <s v="Muni Street &amp; Highway Lighting"/>
    <s v="SPL-Municipal St Lighting"/>
    <n v="129991"/>
    <n v="14368.84"/>
    <m/>
    <n v="0"/>
    <n v="0"/>
    <n v="0"/>
    <m/>
    <n v="0"/>
    <n v="-113.09"/>
    <n v="0"/>
    <n v="0"/>
    <n v="0"/>
    <n v="0"/>
    <n v="0"/>
    <n v="0"/>
    <n v="0"/>
    <n v="0"/>
    <n v="0"/>
    <n v="0"/>
    <n v="6197.63"/>
    <n v="0"/>
    <n v="0"/>
    <n v="0"/>
    <n v="0"/>
    <n v="0"/>
    <n v="0"/>
    <n v="0"/>
    <n v="0"/>
    <n v="0"/>
    <n v="0"/>
    <n v="0"/>
    <n v="0"/>
    <n v="0"/>
    <n v="0"/>
    <n v="-777.35"/>
    <m/>
    <m/>
    <m/>
    <m/>
    <m/>
    <m/>
    <x v="0"/>
    <m/>
    <m/>
    <m/>
    <m/>
    <m/>
    <m/>
    <m/>
    <m/>
    <n v="0"/>
    <n v="0"/>
    <m/>
    <m/>
    <x v="4"/>
    <x v="11"/>
    <m/>
    <x v="2"/>
  </r>
  <r>
    <x v="3"/>
    <s v="Republic"/>
    <s v="Lighting"/>
    <s v="Residential"/>
    <s v="PL-Private Lighting"/>
    <n v="6402"/>
    <n v="-357.95"/>
    <m/>
    <n v="0"/>
    <n v="0"/>
    <n v="0"/>
    <m/>
    <n v="0"/>
    <n v="-8.13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71"/>
    <n v="0"/>
    <n v="0"/>
    <n v="11.22"/>
    <n v="-69.77"/>
    <m/>
    <m/>
    <m/>
    <m/>
    <m/>
    <m/>
    <x v="0"/>
    <m/>
    <m/>
    <m/>
    <m/>
    <m/>
    <m/>
    <m/>
    <m/>
    <n v="0"/>
    <n v="0"/>
    <m/>
    <m/>
    <x v="0"/>
    <x v="4"/>
    <m/>
    <x v="2"/>
  </r>
  <r>
    <x v="3"/>
    <s v="Webb City"/>
    <s v="Electric"/>
    <s v="Commercial"/>
    <s v="CB-Commercial"/>
    <n v="2557682"/>
    <n v="348732.8"/>
    <m/>
    <n v="8192.25"/>
    <n v="0"/>
    <n v="0"/>
    <m/>
    <n v="0"/>
    <n v="-1900.18"/>
    <n v="0"/>
    <n v="0"/>
    <n v="1794.67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4027.41"/>
    <n v="20"/>
    <n v="-7.67"/>
    <n v="18857.45"/>
    <n v="-12839.89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s v="Webb City"/>
    <s v="Electric"/>
    <s v="Commercial"/>
    <s v="GP-General Power"/>
    <n v="3738426"/>
    <n v="375793.55"/>
    <m/>
    <n v="874.99"/>
    <n v="0"/>
    <n v="0"/>
    <m/>
    <n v="0"/>
    <n v="-2761.81"/>
    <n v="0"/>
    <n v="0"/>
    <n v="2294.48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5552.07"/>
    <n v="0"/>
    <n v="0"/>
    <n v="13924.2"/>
    <n v="-13832.21"/>
    <m/>
    <m/>
    <m/>
    <m/>
    <m/>
    <m/>
    <x v="0"/>
    <m/>
    <m/>
    <m/>
    <m/>
    <m/>
    <m/>
    <m/>
    <m/>
    <n v="0"/>
    <n v="0"/>
    <m/>
    <m/>
    <x v="1"/>
    <x v="6"/>
    <m/>
    <x v="2"/>
  </r>
  <r>
    <x v="3"/>
    <s v="Webb City"/>
    <s v="Electric"/>
    <s v="Commercial"/>
    <s v="LS-Special Lighting"/>
    <n v="4080"/>
    <n v="596.25"/>
    <m/>
    <n v="0"/>
    <n v="0"/>
    <n v="0"/>
    <m/>
    <n v="0"/>
    <n v="-3.55"/>
    <n v="0"/>
    <n v="0"/>
    <n v="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.58"/>
    <m/>
    <m/>
    <m/>
    <m/>
    <m/>
    <m/>
    <x v="0"/>
    <m/>
    <m/>
    <m/>
    <m/>
    <m/>
    <m/>
    <m/>
    <m/>
    <n v="0"/>
    <n v="0"/>
    <m/>
    <m/>
    <x v="1"/>
    <x v="7"/>
    <m/>
    <x v="2"/>
  </r>
  <r>
    <x v="3"/>
    <s v="Webb City"/>
    <s v="Electric"/>
    <s v="Commercial"/>
    <s v="SH-Small Heating"/>
    <n v="395243"/>
    <n v="43129.48"/>
    <m/>
    <n v="805.52"/>
    <n v="0"/>
    <n v="0"/>
    <m/>
    <n v="0"/>
    <n v="-313.98"/>
    <n v="0"/>
    <n v="0"/>
    <n v="274.6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14.56"/>
    <n v="0"/>
    <n v="-0.8"/>
    <n v="2091.35"/>
    <n v="-1877.4"/>
    <m/>
    <m/>
    <m/>
    <m/>
    <m/>
    <m/>
    <x v="0"/>
    <m/>
    <m/>
    <m/>
    <m/>
    <m/>
    <m/>
    <m/>
    <m/>
    <n v="0"/>
    <n v="0"/>
    <m/>
    <m/>
    <x v="1"/>
    <x v="12"/>
    <m/>
    <x v="2"/>
  </r>
  <r>
    <x v="3"/>
    <s v="Webb City"/>
    <s v="Electric"/>
    <s v="Commercial"/>
    <s v="TEB-Total Electric Bldg"/>
    <n v="1126389"/>
    <n v="112860.99"/>
    <m/>
    <n v="160"/>
    <n v="0"/>
    <n v="0"/>
    <m/>
    <n v="0"/>
    <n v="-792.25"/>
    <n v="0"/>
    <n v="0"/>
    <n v="799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3.77"/>
    <n v="0"/>
    <n v="0"/>
    <n v="5408.35"/>
    <n v="-4595.68"/>
    <m/>
    <m/>
    <m/>
    <m/>
    <m/>
    <m/>
    <x v="0"/>
    <m/>
    <m/>
    <m/>
    <m/>
    <m/>
    <m/>
    <m/>
    <m/>
    <n v="0"/>
    <n v="0"/>
    <m/>
    <m/>
    <x v="1"/>
    <x v="13"/>
    <m/>
    <x v="2"/>
  </r>
  <r>
    <x v="3"/>
    <s v="Webb City"/>
    <s v="Electric"/>
    <s v="Industrial"/>
    <s v="CB-Commercial"/>
    <n v="13407"/>
    <n v="1807.32"/>
    <m/>
    <n v="59.01"/>
    <n v="0"/>
    <n v="0"/>
    <m/>
    <n v="0"/>
    <n v="-11.66"/>
    <n v="0"/>
    <n v="0"/>
    <n v="9.52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9.64"/>
    <n v="0"/>
    <n v="0"/>
    <n v="108.04"/>
    <n v="-67.31"/>
    <m/>
    <m/>
    <m/>
    <m/>
    <m/>
    <m/>
    <x v="0"/>
    <m/>
    <m/>
    <m/>
    <m/>
    <m/>
    <m/>
    <m/>
    <m/>
    <n v="0"/>
    <n v="0"/>
    <m/>
    <m/>
    <x v="2"/>
    <x v="5"/>
    <m/>
    <x v="2"/>
  </r>
  <r>
    <x v="3"/>
    <s v="Webb City"/>
    <s v="Electric"/>
    <s v="Industrial"/>
    <s v="GP-General Power"/>
    <n v="2039482"/>
    <n v="210435.03"/>
    <m/>
    <n v="80"/>
    <n v="0"/>
    <n v="0"/>
    <m/>
    <n v="0"/>
    <n v="-1096.57"/>
    <n v="0"/>
    <n v="0"/>
    <n v="1166.72"/>
    <n v="0"/>
    <n v="0"/>
    <n v="0"/>
    <n v="0"/>
    <n v="0"/>
    <n v="0"/>
    <n v="0"/>
    <n v="796.02"/>
    <n v="0"/>
    <n v="0"/>
    <n v="0"/>
    <n v="0"/>
    <n v="0"/>
    <n v="0"/>
    <n v="0"/>
    <n v="0"/>
    <n v="0"/>
    <n v="0"/>
    <n v="1930.5"/>
    <n v="0"/>
    <n v="0"/>
    <n v="5957.48"/>
    <n v="-7546.07"/>
    <m/>
    <m/>
    <m/>
    <m/>
    <m/>
    <m/>
    <x v="0"/>
    <m/>
    <m/>
    <m/>
    <m/>
    <m/>
    <m/>
    <m/>
    <m/>
    <n v="0"/>
    <n v="0"/>
    <m/>
    <m/>
    <x v="2"/>
    <x v="6"/>
    <m/>
    <x v="2"/>
  </r>
  <r>
    <x v="3"/>
    <s v="Webb City"/>
    <s v="Electric"/>
    <s v="Industrial"/>
    <s v="LP-Large Power"/>
    <n v="12288832"/>
    <n v="892918.59"/>
    <m/>
    <n v="0"/>
    <n v="0"/>
    <n v="0"/>
    <m/>
    <n v="0"/>
    <n v="-10445.51"/>
    <n v="0"/>
    <n v="0"/>
    <n v="4227.54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854.17"/>
    <n v="0"/>
    <n v="0"/>
    <n v="32723.21"/>
    <n v="-36620.720000000001"/>
    <m/>
    <m/>
    <m/>
    <m/>
    <m/>
    <m/>
    <x v="0"/>
    <m/>
    <m/>
    <m/>
    <m/>
    <m/>
    <m/>
    <m/>
    <m/>
    <n v="0"/>
    <n v="0"/>
    <m/>
    <m/>
    <x v="2"/>
    <x v="17"/>
    <m/>
    <x v="2"/>
  </r>
  <r>
    <x v="3"/>
    <s v="Webb City"/>
    <s v="Electric"/>
    <s v="Industrial"/>
    <s v="PFM-Feed Mill/Grain Elev"/>
    <n v="6760"/>
    <n v="1180.06"/>
    <m/>
    <n v="45.67"/>
    <n v="0"/>
    <n v="0"/>
    <m/>
    <n v="0"/>
    <n v="-5.88"/>
    <n v="0"/>
    <n v="0"/>
    <n v="4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.94"/>
    <n v="0"/>
    <n v="0"/>
    <n v="85.08"/>
    <n v="-37.32"/>
    <m/>
    <m/>
    <m/>
    <m/>
    <m/>
    <m/>
    <x v="0"/>
    <m/>
    <m/>
    <m/>
    <m/>
    <m/>
    <m/>
    <m/>
    <m/>
    <n v="0"/>
    <n v="0"/>
    <m/>
    <m/>
    <x v="2"/>
    <x v="18"/>
    <m/>
    <x v="2"/>
  </r>
  <r>
    <x v="3"/>
    <s v="Webb City"/>
    <s v="Electric"/>
    <s v="Industrial"/>
    <s v="TEB-Total Electric Bldg"/>
    <n v="601200"/>
    <n v="48992.36"/>
    <m/>
    <n v="0"/>
    <n v="0"/>
    <n v="0"/>
    <m/>
    <n v="0"/>
    <n v="-523.04"/>
    <n v="0"/>
    <n v="0"/>
    <n v="426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92.26"/>
    <n v="-2452.9"/>
    <m/>
    <m/>
    <m/>
    <m/>
    <m/>
    <m/>
    <x v="0"/>
    <m/>
    <m/>
    <m/>
    <m/>
    <m/>
    <m/>
    <m/>
    <m/>
    <n v="0"/>
    <n v="0"/>
    <m/>
    <m/>
    <x v="2"/>
    <x v="13"/>
    <m/>
    <x v="2"/>
  </r>
  <r>
    <x v="3"/>
    <s v="Webb City"/>
    <s v="Electric"/>
    <s v="Interdepartmental"/>
    <s v="CB-Commercial"/>
    <n v="7498"/>
    <n v="999.47"/>
    <m/>
    <n v="0"/>
    <n v="0"/>
    <n v="0"/>
    <m/>
    <n v="0"/>
    <n v="-6.35"/>
    <n v="0"/>
    <n v="0"/>
    <n v="5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.64"/>
    <m/>
    <m/>
    <m/>
    <m/>
    <m/>
    <m/>
    <x v="0"/>
    <m/>
    <m/>
    <m/>
    <m/>
    <m/>
    <m/>
    <m/>
    <m/>
    <n v="0"/>
    <n v="0"/>
    <m/>
    <m/>
    <x v="5"/>
    <x v="5"/>
    <m/>
    <x v="2"/>
  </r>
  <r>
    <x v="3"/>
    <s v="Webb City"/>
    <s v="Electric"/>
    <s v="Other Public Authority"/>
    <s v="CB-Commercial"/>
    <n v="88964"/>
    <n v="12486.86"/>
    <m/>
    <n v="0"/>
    <n v="0"/>
    <n v="0"/>
    <m/>
    <n v="0"/>
    <n v="-75.81"/>
    <n v="0"/>
    <n v="0"/>
    <n v="6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6.63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Webb City"/>
    <s v="Electric"/>
    <s v="Other Public Authority"/>
    <s v="GP-General Power"/>
    <n v="73080"/>
    <n v="7874.26"/>
    <m/>
    <n v="0"/>
    <n v="0"/>
    <n v="0"/>
    <m/>
    <n v="0"/>
    <n v="-63.58"/>
    <n v="0"/>
    <n v="0"/>
    <n v="51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0.39999999999998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Webb City"/>
    <s v="Electric"/>
    <s v="Other Public Authority"/>
    <s v="SH-Small Heating"/>
    <n v="19600"/>
    <n v="1975.69"/>
    <m/>
    <n v="0"/>
    <n v="0"/>
    <n v="0"/>
    <m/>
    <n v="0"/>
    <n v="-17.05"/>
    <n v="0"/>
    <n v="0"/>
    <n v="13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3.1"/>
    <m/>
    <m/>
    <m/>
    <m/>
    <m/>
    <m/>
    <x v="0"/>
    <m/>
    <m/>
    <m/>
    <m/>
    <m/>
    <m/>
    <m/>
    <m/>
    <n v="0"/>
    <n v="0"/>
    <m/>
    <m/>
    <x v="3"/>
    <x v="12"/>
    <m/>
    <x v="2"/>
  </r>
  <r>
    <x v="3"/>
    <s v="Webb City"/>
    <s v="Electric"/>
    <s v="Muni Street &amp; Highway Lighting"/>
    <s v="CB-Commercial"/>
    <n v="23175"/>
    <n v="3766.31"/>
    <m/>
    <n v="0"/>
    <n v="0"/>
    <n v="0"/>
    <m/>
    <n v="0"/>
    <n v="-19.21"/>
    <n v="0"/>
    <n v="0"/>
    <n v="16.42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6.37"/>
    <m/>
    <m/>
    <m/>
    <m/>
    <m/>
    <m/>
    <x v="0"/>
    <m/>
    <m/>
    <m/>
    <m/>
    <m/>
    <m/>
    <m/>
    <m/>
    <n v="0"/>
    <n v="0"/>
    <m/>
    <m/>
    <x v="4"/>
    <x v="5"/>
    <m/>
    <x v="2"/>
  </r>
  <r>
    <x v="3"/>
    <s v="Webb City"/>
    <s v="Electric"/>
    <s v="Muni Street &amp; Highway Lighting"/>
    <s v="LS-Special Lighting"/>
    <n v="1135"/>
    <n v="242.21"/>
    <m/>
    <n v="0"/>
    <n v="0"/>
    <n v="0"/>
    <m/>
    <n v="0"/>
    <n v="-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67"/>
    <m/>
    <m/>
    <m/>
    <m/>
    <m/>
    <m/>
    <x v="0"/>
    <m/>
    <m/>
    <m/>
    <m/>
    <m/>
    <m/>
    <m/>
    <m/>
    <n v="0"/>
    <n v="0"/>
    <m/>
    <m/>
    <x v="4"/>
    <x v="7"/>
    <m/>
    <x v="2"/>
  </r>
  <r>
    <x v="3"/>
    <s v="Webb City"/>
    <s v="Electric"/>
    <s v="Other Public Authority"/>
    <s v="CB-Commercial"/>
    <n v="99918"/>
    <n v="13558.93"/>
    <m/>
    <n v="0"/>
    <n v="0"/>
    <n v="0"/>
    <m/>
    <n v="0"/>
    <n v="-78.31"/>
    <n v="0"/>
    <n v="0"/>
    <n v="7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1.61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s v="Webb City"/>
    <s v="Electric"/>
    <s v="Other Public Authority"/>
    <s v="GP-General Power"/>
    <n v="427256"/>
    <n v="44299.33"/>
    <m/>
    <n v="0"/>
    <n v="0"/>
    <n v="0"/>
    <m/>
    <n v="0"/>
    <n v="-353.33"/>
    <n v="0"/>
    <n v="0"/>
    <n v="303.35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80.85"/>
    <m/>
    <m/>
    <m/>
    <m/>
    <m/>
    <m/>
    <x v="0"/>
    <m/>
    <m/>
    <m/>
    <m/>
    <m/>
    <m/>
    <m/>
    <m/>
    <n v="0"/>
    <n v="0"/>
    <m/>
    <m/>
    <x v="3"/>
    <x v="6"/>
    <m/>
    <x v="2"/>
  </r>
  <r>
    <x v="3"/>
    <s v="Webb City"/>
    <s v="Electric"/>
    <s v="Industrial"/>
    <s v="Oil Pipe GP-General Power"/>
    <n v="298102"/>
    <n v="25596.82"/>
    <m/>
    <n v="0"/>
    <n v="0"/>
    <n v="0"/>
    <m/>
    <n v="0"/>
    <n v="-259.35000000000002"/>
    <n v="0"/>
    <n v="0"/>
    <n v="21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2.32"/>
    <n v="-1102.98"/>
    <m/>
    <m/>
    <m/>
    <m/>
    <m/>
    <m/>
    <x v="0"/>
    <m/>
    <m/>
    <m/>
    <m/>
    <m/>
    <m/>
    <m/>
    <m/>
    <n v="0"/>
    <n v="0"/>
    <m/>
    <m/>
    <x v="2"/>
    <x v="24"/>
    <m/>
    <x v="2"/>
  </r>
  <r>
    <x v="3"/>
    <s v="Webb City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2"/>
  </r>
  <r>
    <x v="3"/>
    <s v="Webb City"/>
    <s v="Electric"/>
    <s v="Residential"/>
    <s v="RGL-Residential Pilot"/>
    <n v="104438"/>
    <n v="11854.42"/>
    <m/>
    <n v="374.01"/>
    <n v="0"/>
    <n v="0"/>
    <m/>
    <n v="0"/>
    <n v="-82.55"/>
    <n v="0"/>
    <n v="0"/>
    <n v="4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3"/>
    <n v="20"/>
    <n v="0"/>
    <n v="82.08"/>
    <n v="-538.89"/>
    <m/>
    <m/>
    <m/>
    <m/>
    <m/>
    <m/>
    <x v="0"/>
    <m/>
    <m/>
    <m/>
    <m/>
    <m/>
    <m/>
    <m/>
    <m/>
    <n v="0"/>
    <n v="0"/>
    <m/>
    <m/>
    <x v="0"/>
    <x v="25"/>
    <m/>
    <x v="2"/>
  </r>
  <r>
    <x v="3"/>
    <s v="Webb City"/>
    <s v="Electric"/>
    <s v="Residential"/>
    <s v="RG-Residential"/>
    <n v="27349467"/>
    <n v="3361597.46"/>
    <m/>
    <n v="98798.21"/>
    <n v="0"/>
    <n v="0"/>
    <m/>
    <n v="0"/>
    <n v="-22446.57"/>
    <n v="0"/>
    <n v="0"/>
    <n v="10663.86"/>
    <n v="0"/>
    <n v="0"/>
    <n v="0"/>
    <n v="0"/>
    <n v="0"/>
    <n v="0"/>
    <n v="0"/>
    <n v="0"/>
    <n v="0"/>
    <n v="0"/>
    <n v="0"/>
    <n v="0"/>
    <n v="0"/>
    <n v="0"/>
    <n v="0"/>
    <n v="0"/>
    <n v="50"/>
    <n v="0"/>
    <n v="8085.65"/>
    <n v="940"/>
    <n v="-23.76"/>
    <n v="19805.39"/>
    <n v="-141101.91"/>
    <m/>
    <m/>
    <m/>
    <m/>
    <m/>
    <m/>
    <x v="0"/>
    <m/>
    <m/>
    <m/>
    <m/>
    <m/>
    <m/>
    <m/>
    <m/>
    <n v="0"/>
    <n v="0"/>
    <m/>
    <m/>
    <x v="0"/>
    <x v="1"/>
    <m/>
    <x v="2"/>
  </r>
  <r>
    <x v="3"/>
    <s v="Webb City"/>
    <s v="Lighting"/>
    <s v="Commercial"/>
    <s v="PL-Private Lighting"/>
    <n v="68123"/>
    <n v="20619.09"/>
    <m/>
    <n v="34.950000000000003"/>
    <n v="0"/>
    <n v="0"/>
    <m/>
    <n v="0"/>
    <n v="-59.46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4.01"/>
    <n v="0"/>
    <n v="0"/>
    <n v="941.68"/>
    <n v="-747.91"/>
    <m/>
    <m/>
    <m/>
    <m/>
    <m/>
    <m/>
    <x v="0"/>
    <m/>
    <m/>
    <m/>
    <m/>
    <m/>
    <m/>
    <m/>
    <m/>
    <n v="0"/>
    <n v="0"/>
    <m/>
    <m/>
    <x v="1"/>
    <x v="4"/>
    <m/>
    <x v="2"/>
  </r>
  <r>
    <x v="3"/>
    <s v="Webb City"/>
    <s v="Lighting"/>
    <s v="Industrial"/>
    <s v="PL-Private Lighting"/>
    <n v="2308"/>
    <n v="961.78"/>
    <m/>
    <n v="0"/>
    <n v="0"/>
    <n v="0"/>
    <m/>
    <n v="0"/>
    <n v="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5"/>
    <n v="0"/>
    <n v="0"/>
    <n v="47.33"/>
    <n v="-25.35"/>
    <m/>
    <m/>
    <m/>
    <m/>
    <m/>
    <m/>
    <x v="0"/>
    <m/>
    <m/>
    <m/>
    <m/>
    <m/>
    <m/>
    <m/>
    <m/>
    <n v="0"/>
    <n v="0"/>
    <m/>
    <m/>
    <x v="2"/>
    <x v="4"/>
    <m/>
    <x v="2"/>
  </r>
  <r>
    <x v="3"/>
    <s v="Webb City"/>
    <s v="Lighting"/>
    <s v="Interdepartmental"/>
    <s v="PL-Private Lighting"/>
    <n v="58"/>
    <n v="21.22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m/>
    <m/>
    <m/>
    <m/>
    <m/>
    <m/>
    <x v="0"/>
    <m/>
    <m/>
    <m/>
    <m/>
    <m/>
    <m/>
    <m/>
    <m/>
    <n v="0"/>
    <n v="0"/>
    <m/>
    <m/>
    <x v="5"/>
    <x v="4"/>
    <m/>
    <x v="2"/>
  </r>
  <r>
    <x v="3"/>
    <s v="Webb City"/>
    <s v="Lighting"/>
    <s v="Muni Street &amp; Highway Lighting"/>
    <s v="PL-Private Lighting"/>
    <n v="930"/>
    <n v="345.44"/>
    <m/>
    <n v="0"/>
    <n v="0"/>
    <n v="0"/>
    <m/>
    <n v="0"/>
    <n v="-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m/>
    <m/>
    <m/>
    <m/>
    <m/>
    <m/>
    <x v="0"/>
    <m/>
    <m/>
    <m/>
    <m/>
    <m/>
    <m/>
    <m/>
    <m/>
    <n v="0"/>
    <n v="0"/>
    <m/>
    <m/>
    <x v="4"/>
    <x v="4"/>
    <m/>
    <x v="2"/>
  </r>
  <r>
    <x v="3"/>
    <s v="Webb City"/>
    <s v="Lighting"/>
    <s v="Muni Street &amp; Highway Lighting"/>
    <s v="SPL-Municipal St Lighting"/>
    <n v="162166"/>
    <n v="15972.5"/>
    <m/>
    <n v="0"/>
    <n v="0"/>
    <n v="0"/>
    <m/>
    <n v="0"/>
    <n v="-141.09"/>
    <n v="0"/>
    <n v="0"/>
    <n v="0"/>
    <n v="0"/>
    <n v="0"/>
    <n v="0"/>
    <n v="0"/>
    <n v="0"/>
    <n v="0"/>
    <n v="0"/>
    <n v="7201.08"/>
    <n v="0"/>
    <n v="0"/>
    <n v="0"/>
    <n v="0"/>
    <n v="0"/>
    <n v="0"/>
    <n v="0"/>
    <n v="0"/>
    <n v="0"/>
    <n v="0"/>
    <n v="0"/>
    <n v="0"/>
    <n v="0"/>
    <n v="0"/>
    <n v="-969.75"/>
    <m/>
    <m/>
    <m/>
    <m/>
    <m/>
    <m/>
    <x v="0"/>
    <m/>
    <m/>
    <m/>
    <m/>
    <m/>
    <m/>
    <m/>
    <m/>
    <n v="0"/>
    <n v="0"/>
    <m/>
    <m/>
    <x v="4"/>
    <x v="11"/>
    <m/>
    <x v="2"/>
  </r>
  <r>
    <x v="3"/>
    <s v="Webb City"/>
    <s v="Lighting"/>
    <s v="Residential"/>
    <s v="PL-Private Lighting"/>
    <n v="67736"/>
    <n v="25274.62"/>
    <m/>
    <n v="15.62"/>
    <n v="0"/>
    <n v="0"/>
    <m/>
    <n v="0"/>
    <n v="-62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61"/>
    <n v="0"/>
    <n v="0"/>
    <n v="52.46"/>
    <n v="-742.32"/>
    <m/>
    <m/>
    <m/>
    <m/>
    <m/>
    <m/>
    <x v="0"/>
    <m/>
    <m/>
    <m/>
    <m/>
    <m/>
    <m/>
    <m/>
    <m/>
    <n v="0"/>
    <n v="0"/>
    <m/>
    <m/>
    <x v="0"/>
    <x v="4"/>
    <m/>
    <x v="2"/>
  </r>
  <r>
    <x v="2"/>
    <s v="Baxter Springs"/>
    <s v="Electric"/>
    <s v="Commercial"/>
    <s v="CB-Commercial"/>
    <n v="1098158"/>
    <n v="93623.72"/>
    <m/>
    <n v="2765.3"/>
    <n v="38187.279999999999"/>
    <n v="6918.21"/>
    <m/>
    <n v="0"/>
    <n v="0"/>
    <n v="0"/>
    <n v="0"/>
    <n v="0"/>
    <n v="0"/>
    <n v="0"/>
    <n v="0"/>
    <n v="0"/>
    <n v="0"/>
    <n v="0"/>
    <n v="0"/>
    <n v="0"/>
    <n v="0"/>
    <n v="0"/>
    <n v="0"/>
    <n v="1855.97"/>
    <n v="0"/>
    <n v="0"/>
    <n v="0"/>
    <n v="0"/>
    <n v="0"/>
    <n v="0"/>
    <n v="377.14"/>
    <n v="8"/>
    <n v="0"/>
    <n v="7299.84"/>
    <n v="0"/>
    <m/>
    <m/>
    <m/>
    <m/>
    <m/>
    <m/>
    <x v="0"/>
    <m/>
    <m/>
    <m/>
    <m/>
    <m/>
    <m/>
    <m/>
    <m/>
    <n v="0"/>
    <n v="0"/>
    <m/>
    <m/>
    <x v="1"/>
    <x v="5"/>
    <m/>
    <x v="2"/>
  </r>
  <r>
    <x v="2"/>
    <s v="Baxter Springs"/>
    <s v="Electric"/>
    <s v="Commercial"/>
    <s v="GP-General Power"/>
    <n v="1289988"/>
    <n v="74843.5"/>
    <m/>
    <n v="0"/>
    <n v="44852.85"/>
    <n v="8126.94"/>
    <m/>
    <n v="0"/>
    <n v="0"/>
    <n v="0"/>
    <n v="0"/>
    <n v="0"/>
    <n v="0"/>
    <n v="0"/>
    <n v="0"/>
    <n v="0"/>
    <n v="0"/>
    <n v="0"/>
    <n v="0"/>
    <n v="0"/>
    <n v="0"/>
    <n v="0"/>
    <n v="0"/>
    <n v="4618.2"/>
    <n v="0"/>
    <n v="0"/>
    <n v="0"/>
    <n v="0"/>
    <n v="0"/>
    <n v="0"/>
    <n v="814.8"/>
    <n v="0"/>
    <n v="0"/>
    <n v="3340.55"/>
    <n v="0"/>
    <m/>
    <m/>
    <m/>
    <m/>
    <m/>
    <m/>
    <x v="0"/>
    <m/>
    <m/>
    <m/>
    <m/>
    <m/>
    <m/>
    <m/>
    <m/>
    <n v="0"/>
    <n v="0"/>
    <m/>
    <m/>
    <x v="1"/>
    <x v="6"/>
    <m/>
    <x v="2"/>
  </r>
  <r>
    <x v="2"/>
    <s v="Baxter Springs"/>
    <s v="Electric"/>
    <s v="Commercial"/>
    <s v="LS-Special Lighting"/>
    <n v="372"/>
    <n v="98.16"/>
    <m/>
    <n v="0"/>
    <n v="12.93"/>
    <n v="6.66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7"/>
    <m/>
    <x v="2"/>
  </r>
  <r>
    <x v="2"/>
    <s v="Baxter Springs"/>
    <s v="Electric"/>
    <s v="Commercial"/>
    <s v="NEB-Optional Net Bill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2"/>
  </r>
  <r>
    <x v="2"/>
    <s v="Baxter Springs"/>
    <s v="Electric"/>
    <s v="Commercial"/>
    <s v="PT-Transmission"/>
    <n v="1622400"/>
    <n v="54064.68"/>
    <m/>
    <n v="0"/>
    <n v="40756.31"/>
    <n v="9572.16"/>
    <m/>
    <n v="0"/>
    <n v="0"/>
    <n v="0"/>
    <n v="0"/>
    <n v="0"/>
    <n v="0"/>
    <n v="0"/>
    <n v="0"/>
    <n v="0"/>
    <n v="0"/>
    <n v="0"/>
    <n v="0"/>
    <n v="4665.22"/>
    <n v="0"/>
    <n v="0"/>
    <n v="0"/>
    <n v="1881.98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9"/>
    <m/>
    <x v="2"/>
  </r>
  <r>
    <x v="2"/>
    <s v="Baxter Springs"/>
    <s v="Electric"/>
    <s v="Commercial"/>
    <s v="TEB-Total Electric Bldg"/>
    <n v="301505"/>
    <n v="15339.24"/>
    <m/>
    <n v="0"/>
    <n v="10483.36"/>
    <n v="1929.62"/>
    <m/>
    <n v="0"/>
    <n v="0"/>
    <n v="0"/>
    <n v="0"/>
    <n v="0"/>
    <n v="0"/>
    <n v="0"/>
    <n v="0"/>
    <n v="0"/>
    <n v="0"/>
    <n v="0"/>
    <n v="0"/>
    <n v="0"/>
    <n v="0"/>
    <n v="0"/>
    <n v="0"/>
    <n v="2137.69"/>
    <n v="0"/>
    <n v="0"/>
    <n v="0"/>
    <n v="0"/>
    <n v="0"/>
    <n v="0"/>
    <n v="74.91"/>
    <n v="0"/>
    <n v="0"/>
    <n v="494.11"/>
    <n v="0"/>
    <m/>
    <m/>
    <m/>
    <m/>
    <m/>
    <m/>
    <x v="0"/>
    <m/>
    <m/>
    <m/>
    <m/>
    <m/>
    <m/>
    <m/>
    <m/>
    <n v="0"/>
    <n v="0"/>
    <m/>
    <m/>
    <x v="1"/>
    <x v="13"/>
    <m/>
    <x v="2"/>
  </r>
  <r>
    <x v="2"/>
    <s v="Baxter Springs"/>
    <s v="Electric"/>
    <s v="Industrial"/>
    <s v="CB-Commercial"/>
    <n v="52"/>
    <n v="27.64"/>
    <m/>
    <n v="0"/>
    <n v="1.81"/>
    <n v="0.33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.24"/>
    <n v="0"/>
    <n v="0"/>
    <n v="0.92"/>
    <n v="0"/>
    <m/>
    <m/>
    <m/>
    <m/>
    <m/>
    <m/>
    <x v="0"/>
    <m/>
    <m/>
    <m/>
    <m/>
    <m/>
    <m/>
    <m/>
    <m/>
    <n v="0"/>
    <n v="0"/>
    <m/>
    <m/>
    <x v="2"/>
    <x v="5"/>
    <m/>
    <x v="2"/>
  </r>
  <r>
    <x v="2"/>
    <s v="Baxter Springs"/>
    <s v="Electric"/>
    <s v="Industrial"/>
    <s v="GP-General Power"/>
    <n v="328611"/>
    <n v="17632.240000000002"/>
    <m/>
    <n v="48.55"/>
    <n v="10696.88"/>
    <n v="2070.2600000000002"/>
    <m/>
    <n v="0"/>
    <n v="0"/>
    <n v="0"/>
    <n v="0"/>
    <n v="0"/>
    <n v="0"/>
    <n v="0"/>
    <n v="0"/>
    <n v="0"/>
    <n v="0"/>
    <n v="0"/>
    <n v="0"/>
    <n v="1663.64"/>
    <n v="0"/>
    <n v="0"/>
    <n v="0"/>
    <n v="1176.42"/>
    <n v="0"/>
    <n v="0"/>
    <n v="0"/>
    <n v="0"/>
    <n v="0"/>
    <n v="0"/>
    <n v="-226.59"/>
    <n v="0"/>
    <n v="0"/>
    <n v="2732.97"/>
    <n v="0"/>
    <m/>
    <m/>
    <m/>
    <m/>
    <m/>
    <m/>
    <x v="0"/>
    <m/>
    <m/>
    <m/>
    <m/>
    <m/>
    <m/>
    <m/>
    <m/>
    <n v="0"/>
    <n v="0"/>
    <m/>
    <m/>
    <x v="2"/>
    <x v="6"/>
    <m/>
    <x v="2"/>
  </r>
  <r>
    <x v="2"/>
    <s v="Baxter Springs"/>
    <s v="Electric"/>
    <s v="Industrial"/>
    <s v="PT-Transmission"/>
    <n v="1881189"/>
    <n v="75540.89"/>
    <m/>
    <n v="0"/>
    <n v="54729.03"/>
    <n v="11099.02"/>
    <m/>
    <n v="0"/>
    <n v="0"/>
    <n v="0"/>
    <n v="0"/>
    <n v="0"/>
    <n v="0"/>
    <n v="0"/>
    <n v="0"/>
    <n v="0"/>
    <n v="0"/>
    <n v="0"/>
    <n v="0"/>
    <n v="6905.05"/>
    <n v="0"/>
    <n v="0"/>
    <n v="0"/>
    <n v="2182.1799999999998"/>
    <n v="0"/>
    <n v="0"/>
    <n v="0"/>
    <n v="0"/>
    <n v="0"/>
    <n v="0"/>
    <n v="391.45"/>
    <n v="0"/>
    <n v="0"/>
    <n v="0"/>
    <n v="0"/>
    <m/>
    <m/>
    <m/>
    <m/>
    <m/>
    <m/>
    <x v="0"/>
    <m/>
    <m/>
    <m/>
    <m/>
    <m/>
    <m/>
    <m/>
    <m/>
    <n v="0"/>
    <n v="0"/>
    <m/>
    <m/>
    <x v="2"/>
    <x v="9"/>
    <m/>
    <x v="2"/>
  </r>
  <r>
    <x v="2"/>
    <s v="Baxter Springs"/>
    <s v="Electric"/>
    <s v="Other Public Authority"/>
    <s v="CB-Commercial"/>
    <n v="39847"/>
    <n v="3515.23"/>
    <m/>
    <n v="0"/>
    <n v="1385.48"/>
    <n v="251.03"/>
    <m/>
    <n v="0"/>
    <n v="0"/>
    <n v="0"/>
    <n v="0"/>
    <n v="0"/>
    <n v="0"/>
    <n v="0"/>
    <n v="0"/>
    <n v="0"/>
    <n v="0"/>
    <n v="0"/>
    <n v="0"/>
    <n v="0"/>
    <n v="0"/>
    <n v="0"/>
    <n v="0"/>
    <n v="67.349999999999994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5"/>
    <m/>
    <x v="2"/>
  </r>
  <r>
    <x v="2"/>
    <s v="Baxter Springs"/>
    <s v="Electric"/>
    <s v="Other Public Authority"/>
    <s v="GP-General Power"/>
    <n v="11760"/>
    <n v="1207.99"/>
    <m/>
    <n v="0"/>
    <n v="408.9"/>
    <n v="74.09"/>
    <m/>
    <n v="0"/>
    <n v="0"/>
    <n v="0"/>
    <n v="0"/>
    <n v="0"/>
    <n v="0"/>
    <n v="0"/>
    <n v="0"/>
    <n v="0"/>
    <n v="0"/>
    <n v="0"/>
    <n v="0"/>
    <n v="0"/>
    <n v="0"/>
    <n v="0"/>
    <n v="0"/>
    <n v="42.1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6"/>
    <m/>
    <x v="2"/>
  </r>
  <r>
    <x v="2"/>
    <s v="Baxter Springs"/>
    <s v="Electric"/>
    <s v="Other Public Authority"/>
    <s v="TEB-Total Electric Bldg"/>
    <n v="921"/>
    <n v="99.19"/>
    <m/>
    <n v="0"/>
    <n v="32.020000000000003"/>
    <n v="5.89"/>
    <m/>
    <n v="0"/>
    <n v="0"/>
    <n v="0"/>
    <n v="0"/>
    <n v="0"/>
    <n v="0"/>
    <n v="0"/>
    <n v="0"/>
    <n v="0"/>
    <n v="0"/>
    <n v="0"/>
    <n v="0"/>
    <n v="0"/>
    <n v="0"/>
    <n v="0"/>
    <n v="0"/>
    <n v="6.53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13"/>
    <m/>
    <x v="2"/>
  </r>
  <r>
    <x v="2"/>
    <s v="Baxter Springs"/>
    <s v="Electric"/>
    <s v="Muni Street &amp; Highway Lighting"/>
    <s v="CB-Commercial"/>
    <n v="2446"/>
    <n v="364.91"/>
    <m/>
    <n v="0"/>
    <n v="85.05"/>
    <n v="15.42"/>
    <m/>
    <n v="0"/>
    <n v="0"/>
    <n v="0"/>
    <n v="0"/>
    <n v="0"/>
    <n v="0"/>
    <n v="0"/>
    <n v="0"/>
    <n v="0"/>
    <n v="0"/>
    <n v="0"/>
    <n v="0"/>
    <n v="0"/>
    <n v="0"/>
    <n v="0"/>
    <n v="0"/>
    <n v="4.13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5"/>
    <m/>
    <x v="2"/>
  </r>
  <r>
    <x v="2"/>
    <s v="Baxter Springs"/>
    <s v="Electric"/>
    <s v="Muni Street &amp; Highway Lighting"/>
    <s v="LS-Special Lighting"/>
    <n v="360"/>
    <n v="41.04"/>
    <m/>
    <n v="0"/>
    <n v="12.52"/>
    <n v="6.44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2"/>
  </r>
  <r>
    <x v="2"/>
    <s v="Baxter Springs"/>
    <s v="Electric"/>
    <s v="Other Public Authority"/>
    <s v="CB-Commercial"/>
    <n v="50826"/>
    <n v="4334.17"/>
    <m/>
    <n v="0"/>
    <n v="1767.25"/>
    <n v="320.22000000000003"/>
    <m/>
    <n v="0"/>
    <n v="0"/>
    <n v="0"/>
    <n v="0"/>
    <n v="0"/>
    <n v="0"/>
    <n v="0"/>
    <n v="0"/>
    <n v="0"/>
    <n v="0"/>
    <n v="0"/>
    <n v="0"/>
    <n v="0"/>
    <n v="0"/>
    <n v="0"/>
    <n v="0"/>
    <n v="85.88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5"/>
    <m/>
    <x v="2"/>
  </r>
  <r>
    <x v="2"/>
    <s v="Baxter Springs"/>
    <s v="Electric"/>
    <s v="Other Public Authority"/>
    <s v="GP-General Power"/>
    <n v="88944"/>
    <n v="5825.76"/>
    <m/>
    <n v="0"/>
    <n v="3092.58"/>
    <n v="560.35"/>
    <m/>
    <n v="0"/>
    <n v="0"/>
    <n v="0"/>
    <n v="0"/>
    <n v="0"/>
    <n v="0"/>
    <n v="0"/>
    <n v="0"/>
    <n v="0"/>
    <n v="0"/>
    <n v="0"/>
    <n v="0"/>
    <n v="0"/>
    <n v="0"/>
    <n v="0"/>
    <n v="0"/>
    <n v="318.41000000000003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6"/>
    <m/>
    <x v="2"/>
  </r>
  <r>
    <x v="2"/>
    <s v="Baxter Springs"/>
    <s v="Electric"/>
    <s v="Industrial"/>
    <s v="Oil Pipe PT-Transmission"/>
    <n v="2196000"/>
    <n v="72381.899999999994"/>
    <m/>
    <n v="0"/>
    <n v="55165.72"/>
    <n v="12956.4"/>
    <m/>
    <n v="0"/>
    <n v="0"/>
    <n v="0"/>
    <n v="0"/>
    <n v="0"/>
    <n v="0"/>
    <n v="0"/>
    <n v="0"/>
    <n v="0"/>
    <n v="0"/>
    <n v="0"/>
    <n v="0"/>
    <n v="0"/>
    <n v="0"/>
    <n v="0"/>
    <n v="0"/>
    <n v="2547.36"/>
    <n v="0"/>
    <n v="0"/>
    <n v="0"/>
    <n v="0"/>
    <n v="0"/>
    <n v="0"/>
    <n v="0"/>
    <n v="0"/>
    <n v="0"/>
    <n v="8368.51"/>
    <n v="0"/>
    <m/>
    <m/>
    <m/>
    <m/>
    <m/>
    <m/>
    <x v="0"/>
    <m/>
    <m/>
    <m/>
    <m/>
    <m/>
    <m/>
    <m/>
    <m/>
    <n v="0"/>
    <n v="0"/>
    <m/>
    <m/>
    <x v="2"/>
    <x v="34"/>
    <m/>
    <x v="2"/>
  </r>
  <r>
    <x v="2"/>
    <s v="Baxter Springs"/>
    <s v="Electric"/>
    <s v="Residential"/>
    <s v="RG-Residential"/>
    <n v="3253508"/>
    <n v="200870.82"/>
    <m/>
    <n v="9259.0499999999993"/>
    <n v="113121.11"/>
    <n v="22776.19"/>
    <m/>
    <n v="0"/>
    <n v="0"/>
    <n v="0"/>
    <n v="0"/>
    <n v="0"/>
    <n v="0"/>
    <n v="0"/>
    <n v="0"/>
    <n v="0"/>
    <n v="0"/>
    <n v="0"/>
    <n v="0"/>
    <n v="0"/>
    <n v="0"/>
    <n v="0"/>
    <n v="0"/>
    <n v="9142.2199999999993"/>
    <n v="0"/>
    <n v="0"/>
    <n v="0"/>
    <n v="0"/>
    <n v="0"/>
    <n v="0"/>
    <n v="2759.73"/>
    <n v="48"/>
    <n v="-3.37"/>
    <n v="12848.7"/>
    <n v="0"/>
    <m/>
    <m/>
    <m/>
    <m/>
    <m/>
    <m/>
    <x v="0"/>
    <m/>
    <m/>
    <m/>
    <m/>
    <m/>
    <m/>
    <m/>
    <m/>
    <n v="0"/>
    <n v="0"/>
    <m/>
    <m/>
    <x v="0"/>
    <x v="1"/>
    <m/>
    <x v="2"/>
  </r>
  <r>
    <x v="2"/>
    <s v="Baxter Springs"/>
    <s v="Electric"/>
    <s v="Residential"/>
    <s v="RH-Residential Total Elec"/>
    <n v="1959264"/>
    <n v="91208.02"/>
    <m/>
    <n v="2400.38"/>
    <n v="68084.100000000006"/>
    <n v="13715.37"/>
    <m/>
    <n v="0"/>
    <n v="0"/>
    <n v="0"/>
    <n v="0"/>
    <n v="0"/>
    <n v="0"/>
    <n v="0"/>
    <n v="0"/>
    <n v="0"/>
    <n v="0"/>
    <n v="0"/>
    <n v="0"/>
    <n v="0"/>
    <n v="0"/>
    <n v="0"/>
    <n v="0"/>
    <n v="5505.61"/>
    <n v="0"/>
    <n v="0"/>
    <n v="0"/>
    <n v="0"/>
    <n v="0"/>
    <n v="0"/>
    <n v="1083.83"/>
    <n v="0"/>
    <n v="-0.47"/>
    <n v="4481.8599999999997"/>
    <n v="0"/>
    <m/>
    <m/>
    <m/>
    <m/>
    <m/>
    <m/>
    <x v="0"/>
    <m/>
    <m/>
    <m/>
    <m/>
    <m/>
    <m/>
    <m/>
    <m/>
    <n v="0"/>
    <n v="0"/>
    <m/>
    <m/>
    <x v="0"/>
    <x v="15"/>
    <m/>
    <x v="2"/>
  </r>
  <r>
    <x v="2"/>
    <s v="Baxter Springs"/>
    <s v="Lighting"/>
    <s v="Commercial"/>
    <s v="PL-Private Lighting"/>
    <n v="41368"/>
    <n v="8641.61"/>
    <m/>
    <n v="0"/>
    <n v="1426.18"/>
    <n v="243.81"/>
    <m/>
    <n v="0"/>
    <n v="0"/>
    <n v="0"/>
    <n v="0"/>
    <n v="0"/>
    <n v="0"/>
    <n v="0"/>
    <n v="0"/>
    <n v="0"/>
    <n v="0"/>
    <n v="0"/>
    <n v="0"/>
    <n v="0"/>
    <n v="0"/>
    <n v="0"/>
    <n v="0"/>
    <n v="11.17"/>
    <n v="0"/>
    <n v="0"/>
    <n v="0"/>
    <n v="0"/>
    <n v="0"/>
    <n v="0"/>
    <n v="34.04"/>
    <n v="0"/>
    <n v="-0.09"/>
    <n v="352.48"/>
    <n v="0"/>
    <m/>
    <m/>
    <m/>
    <m/>
    <m/>
    <m/>
    <x v="0"/>
    <m/>
    <m/>
    <m/>
    <m/>
    <m/>
    <m/>
    <m/>
    <m/>
    <n v="0"/>
    <n v="0"/>
    <m/>
    <m/>
    <x v="1"/>
    <x v="4"/>
    <m/>
    <x v="2"/>
  </r>
  <r>
    <x v="2"/>
    <s v="Baxter Springs"/>
    <s v="Lighting"/>
    <s v="Industrial"/>
    <s v="PL-Private Lighting"/>
    <n v="1950"/>
    <n v="487.02"/>
    <m/>
    <n v="0"/>
    <n v="58.14"/>
    <n v="11.51"/>
    <m/>
    <n v="0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  <n v="0"/>
    <n v="0"/>
    <n v="-1.82"/>
    <n v="0"/>
    <n v="0"/>
    <n v="44.24"/>
    <n v="0"/>
    <m/>
    <m/>
    <m/>
    <m/>
    <m/>
    <m/>
    <x v="0"/>
    <m/>
    <m/>
    <m/>
    <m/>
    <m/>
    <m/>
    <m/>
    <m/>
    <n v="0"/>
    <n v="0"/>
    <m/>
    <m/>
    <x v="2"/>
    <x v="4"/>
    <m/>
    <x v="2"/>
  </r>
  <r>
    <x v="2"/>
    <s v="Baxter Springs"/>
    <s v="Lighting"/>
    <s v="Muni Street &amp; Highway Lighting"/>
    <s v="PL-Private Lighting"/>
    <n v="205"/>
    <n v="52.8"/>
    <m/>
    <n v="0"/>
    <n v="7.14"/>
    <n v="1.2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4"/>
    <m/>
    <x v="2"/>
  </r>
  <r>
    <x v="2"/>
    <s v="Baxter Springs"/>
    <s v="Lighting"/>
    <s v="Muni Street &amp; Highway Lighting"/>
    <s v="SPL-Municipal St Lighting"/>
    <n v="64692"/>
    <n v="3947.95"/>
    <m/>
    <n v="0"/>
    <n v="1653.61"/>
    <n v="433.44"/>
    <m/>
    <n v="0"/>
    <n v="0"/>
    <n v="0"/>
    <n v="0"/>
    <n v="0"/>
    <n v="0"/>
    <n v="0"/>
    <n v="0"/>
    <n v="0"/>
    <n v="0"/>
    <n v="0"/>
    <n v="0"/>
    <n v="1028.9000000000001"/>
    <n v="0"/>
    <n v="0"/>
    <n v="0"/>
    <n v="16.8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11"/>
    <m/>
    <x v="2"/>
  </r>
  <r>
    <x v="2"/>
    <s v="Baxter Springs"/>
    <s v="Lighting"/>
    <s v="Residential"/>
    <s v="PL-Private Lighting"/>
    <n v="34349"/>
    <n v="8365.43"/>
    <m/>
    <n v="0"/>
    <n v="1194.6600000000001"/>
    <n v="200.87"/>
    <m/>
    <n v="0"/>
    <n v="0"/>
    <n v="0"/>
    <n v="0"/>
    <n v="0"/>
    <n v="0"/>
    <n v="0"/>
    <n v="0"/>
    <n v="0"/>
    <n v="0"/>
    <n v="0"/>
    <n v="0"/>
    <n v="0"/>
    <n v="0"/>
    <n v="0"/>
    <n v="0"/>
    <n v="10.63"/>
    <n v="0"/>
    <n v="0"/>
    <n v="0"/>
    <n v="0"/>
    <n v="0"/>
    <n v="0"/>
    <n v="67.790000000000006"/>
    <n v="0"/>
    <n v="0"/>
    <n v="228.47"/>
    <n v="0"/>
    <m/>
    <m/>
    <m/>
    <m/>
    <m/>
    <m/>
    <x v="0"/>
    <m/>
    <m/>
    <m/>
    <m/>
    <m/>
    <m/>
    <m/>
    <m/>
    <n v="0"/>
    <n v="0"/>
    <m/>
    <m/>
    <x v="0"/>
    <x v="4"/>
    <m/>
    <x v="2"/>
  </r>
  <r>
    <x v="2"/>
    <s v="Gravette"/>
    <s v="Electric"/>
    <s v="Commercial"/>
    <s v="CB-Commercial"/>
    <n v="-10"/>
    <n v="16.55"/>
    <m/>
    <n v="0"/>
    <n v="2.3199999999999998"/>
    <n v="-0.05"/>
    <m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1.1100000000000001"/>
    <n v="0"/>
    <m/>
    <m/>
    <m/>
    <m/>
    <m/>
    <m/>
    <x v="0"/>
    <m/>
    <m/>
    <m/>
    <m/>
    <m/>
    <m/>
    <m/>
    <m/>
    <n v="0"/>
    <n v="0"/>
    <m/>
    <m/>
    <x v="1"/>
    <x v="5"/>
    <m/>
    <x v="2"/>
  </r>
  <r>
    <x v="2"/>
    <s v="Gravette"/>
    <s v="Electric"/>
    <s v="Residential"/>
    <s v="RG-Residential"/>
    <n v="15556"/>
    <n v="903.64"/>
    <m/>
    <n v="0"/>
    <n v="576.21"/>
    <n v="108.9"/>
    <m/>
    <n v="0"/>
    <n v="0"/>
    <n v="0"/>
    <n v="0"/>
    <n v="0"/>
    <n v="0"/>
    <n v="0"/>
    <n v="0"/>
    <n v="0"/>
    <n v="0"/>
    <n v="0"/>
    <n v="0"/>
    <n v="0"/>
    <n v="0"/>
    <n v="0"/>
    <n v="0"/>
    <n v="43.71"/>
    <n v="0"/>
    <n v="0"/>
    <n v="0"/>
    <n v="0"/>
    <n v="0"/>
    <n v="0"/>
    <n v="10.51"/>
    <n v="0"/>
    <n v="0"/>
    <n v="22.89"/>
    <n v="0"/>
    <m/>
    <m/>
    <m/>
    <m/>
    <m/>
    <m/>
    <x v="0"/>
    <m/>
    <m/>
    <m/>
    <m/>
    <m/>
    <m/>
    <m/>
    <m/>
    <n v="0"/>
    <n v="0"/>
    <m/>
    <m/>
    <x v="0"/>
    <x v="1"/>
    <m/>
    <x v="2"/>
  </r>
  <r>
    <x v="2"/>
    <s v="Gravette"/>
    <s v="Electric"/>
    <s v="Residential"/>
    <s v="RH-Residential Total Elec"/>
    <n v="1750"/>
    <n v="83.61"/>
    <m/>
    <n v="0"/>
    <n v="60.85"/>
    <n v="12.25"/>
    <m/>
    <n v="0"/>
    <n v="0"/>
    <n v="0"/>
    <n v="0"/>
    <n v="0"/>
    <n v="0"/>
    <n v="0"/>
    <n v="0"/>
    <n v="0"/>
    <n v="0"/>
    <n v="0"/>
    <n v="0"/>
    <n v="0"/>
    <n v="0"/>
    <n v="0"/>
    <n v="0"/>
    <n v="4.92"/>
    <n v="0"/>
    <n v="0"/>
    <n v="0"/>
    <n v="0"/>
    <n v="0"/>
    <n v="0"/>
    <n v="0"/>
    <n v="0"/>
    <n v="0"/>
    <n v="2.2599999999999998"/>
    <n v="0"/>
    <m/>
    <m/>
    <m/>
    <m/>
    <m/>
    <m/>
    <x v="0"/>
    <m/>
    <m/>
    <m/>
    <m/>
    <m/>
    <m/>
    <m/>
    <m/>
    <n v="0"/>
    <n v="0"/>
    <m/>
    <m/>
    <x v="0"/>
    <x v="15"/>
    <m/>
    <x v="2"/>
  </r>
  <r>
    <x v="2"/>
    <s v="Gravette"/>
    <s v="Lighting"/>
    <s v="Residential"/>
    <s v="PL-Private Lighting"/>
    <n v="31"/>
    <n v="9.44"/>
    <m/>
    <n v="0"/>
    <n v="1.08"/>
    <n v="0.18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7"/>
    <n v="0"/>
    <n v="0"/>
    <n v="0.15"/>
    <n v="0"/>
    <m/>
    <m/>
    <m/>
    <m/>
    <m/>
    <m/>
    <x v="0"/>
    <m/>
    <m/>
    <m/>
    <m/>
    <m/>
    <m/>
    <m/>
    <m/>
    <n v="0"/>
    <n v="0"/>
    <m/>
    <m/>
    <x v="0"/>
    <x v="4"/>
    <m/>
    <x v="2"/>
  </r>
  <r>
    <x v="2"/>
    <s v="Neosho"/>
    <s v="Electric"/>
    <s v="Commercial"/>
    <s v="CB-Commercial"/>
    <n v="1193"/>
    <n v="124.4"/>
    <m/>
    <n v="0"/>
    <n v="41.48"/>
    <n v="7.51"/>
    <m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n v="0"/>
    <n v="0"/>
    <n v="0"/>
    <n v="10.25"/>
    <n v="0"/>
    <m/>
    <m/>
    <m/>
    <m/>
    <m/>
    <m/>
    <x v="0"/>
    <m/>
    <m/>
    <m/>
    <m/>
    <m/>
    <m/>
    <m/>
    <m/>
    <n v="0"/>
    <n v="0"/>
    <m/>
    <m/>
    <x v="1"/>
    <x v="5"/>
    <m/>
    <x v="2"/>
  </r>
  <r>
    <x v="2"/>
    <s v="Neosho"/>
    <s v="Electric"/>
    <s v="Commercial"/>
    <s v="GP-General Power"/>
    <n v="211600"/>
    <n v="9190.02"/>
    <m/>
    <n v="0"/>
    <n v="7357.33"/>
    <n v="1333.08"/>
    <m/>
    <n v="0"/>
    <n v="0"/>
    <n v="0"/>
    <n v="0"/>
    <n v="0"/>
    <n v="0"/>
    <n v="0"/>
    <n v="0"/>
    <n v="0"/>
    <n v="0"/>
    <n v="0"/>
    <n v="0"/>
    <n v="0"/>
    <n v="0"/>
    <n v="0"/>
    <n v="0"/>
    <n v="757.53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6"/>
    <m/>
    <x v="2"/>
  </r>
  <r>
    <x v="2"/>
    <s v="Neosho"/>
    <s v="Electric"/>
    <s v="Residential"/>
    <s v="RG-Residential"/>
    <n v="8568"/>
    <n v="547.88"/>
    <m/>
    <n v="0"/>
    <n v="289.99"/>
    <n v="58.39"/>
    <m/>
    <n v="0"/>
    <n v="0"/>
    <n v="0"/>
    <n v="0"/>
    <n v="0"/>
    <n v="0"/>
    <n v="0"/>
    <n v="0"/>
    <n v="0"/>
    <n v="0"/>
    <n v="0"/>
    <n v="0"/>
    <n v="0"/>
    <n v="0"/>
    <n v="0"/>
    <n v="0"/>
    <n v="23.42"/>
    <n v="0"/>
    <n v="0"/>
    <n v="0"/>
    <n v="0"/>
    <n v="0"/>
    <n v="0"/>
    <n v="25.7"/>
    <n v="0"/>
    <n v="0"/>
    <n v="12.45"/>
    <n v="0"/>
    <m/>
    <m/>
    <m/>
    <m/>
    <m/>
    <m/>
    <x v="0"/>
    <m/>
    <m/>
    <m/>
    <m/>
    <m/>
    <m/>
    <m/>
    <m/>
    <n v="0"/>
    <n v="0"/>
    <m/>
    <m/>
    <x v="0"/>
    <x v="1"/>
    <m/>
    <x v="2"/>
  </r>
  <r>
    <x v="2"/>
    <s v="Neosho"/>
    <s v="Lighting"/>
    <s v="Commercial"/>
    <s v="PL-Private Lighting"/>
    <n v="1436"/>
    <n v="188.32"/>
    <m/>
    <n v="0"/>
    <n v="49.93"/>
    <n v="8.4700000000000006"/>
    <m/>
    <n v="0"/>
    <n v="0"/>
    <n v="0"/>
    <n v="0"/>
    <n v="0"/>
    <n v="0"/>
    <n v="0"/>
    <n v="0"/>
    <n v="0"/>
    <n v="0"/>
    <n v="0"/>
    <n v="0"/>
    <n v="0"/>
    <n v="0"/>
    <n v="0"/>
    <n v="0"/>
    <n v="0.3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4"/>
    <m/>
    <x v="2"/>
  </r>
  <r>
    <x v="2"/>
    <s v="Neosho"/>
    <s v="Lighting"/>
    <s v="Residential"/>
    <s v="PL-Private Lighting"/>
    <n v="161"/>
    <n v="30.34"/>
    <m/>
    <n v="0"/>
    <n v="5.6"/>
    <n v="0.94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32"/>
    <n v="0"/>
    <n v="0"/>
    <n v="0.51"/>
    <n v="0"/>
    <m/>
    <m/>
    <m/>
    <m/>
    <m/>
    <m/>
    <x v="0"/>
    <m/>
    <m/>
    <m/>
    <m/>
    <m/>
    <m/>
    <m/>
    <m/>
    <n v="0"/>
    <n v="0"/>
    <m/>
    <m/>
    <x v="0"/>
    <x v="4"/>
    <m/>
    <x v="2"/>
  </r>
  <r>
    <x v="1"/>
    <m/>
    <s v="Electric"/>
    <s v="Industrial"/>
    <s v="GP-General Power"/>
    <n v="1784080"/>
    <n v="107728.87"/>
    <m/>
    <m/>
    <n v="0"/>
    <n v="0"/>
    <m/>
    <n v="0"/>
    <n v="0"/>
    <n v="0"/>
    <n v="0"/>
    <m/>
    <n v="0"/>
    <n v="35824.33"/>
    <n v="0"/>
    <n v="14236.96"/>
    <n v="3942.82"/>
    <n v="0"/>
    <n v="0"/>
    <n v="0"/>
    <n v="0"/>
    <n v="0"/>
    <n v="0"/>
    <n v="0"/>
    <n v="0"/>
    <n v="0"/>
    <n v="0"/>
    <n v="0"/>
    <n v="0"/>
    <n v="0"/>
    <n v="0"/>
    <n v="0"/>
    <n v="0"/>
    <n v="14555.96"/>
    <m/>
    <m/>
    <m/>
    <m/>
    <m/>
    <m/>
    <m/>
    <x v="0"/>
    <m/>
    <m/>
    <m/>
    <m/>
    <m/>
    <m/>
    <m/>
    <m/>
    <n v="37804.660000000003"/>
    <n v="-1980.33"/>
    <m/>
    <m/>
    <x v="2"/>
    <x v="6"/>
    <m/>
    <x v="2"/>
  </r>
  <r>
    <x v="3"/>
    <m/>
    <s v="Electric"/>
    <s v="Commercial"/>
    <s v="CB-Commercial"/>
    <n v="7960160"/>
    <n v="942323.73"/>
    <m/>
    <m/>
    <n v="0"/>
    <n v="0"/>
    <m/>
    <n v="0"/>
    <n v="-421.58"/>
    <n v="0"/>
    <n v="0"/>
    <n v="5651.72"/>
    <n v="0"/>
    <m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-39960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m/>
    <s v="Electric"/>
    <s v="Commercial"/>
    <s v="CB-Commercial"/>
    <n v="339264"/>
    <n v="40290.089999999997"/>
    <m/>
    <n v="458.7"/>
    <n v="0"/>
    <n v="0"/>
    <m/>
    <n v="0"/>
    <n v="-347.9"/>
    <n v="0"/>
    <n v="0"/>
    <n v="24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42.67"/>
    <n v="-1703.1"/>
    <m/>
    <m/>
    <m/>
    <m/>
    <m/>
    <m/>
    <x v="0"/>
    <m/>
    <m/>
    <m/>
    <m/>
    <m/>
    <m/>
    <m/>
    <m/>
    <n v="0"/>
    <n v="0"/>
    <m/>
    <m/>
    <x v="1"/>
    <x v="5"/>
    <m/>
    <x v="2"/>
  </r>
  <r>
    <x v="3"/>
    <m/>
    <s v="Electric"/>
    <s v="Commercial"/>
    <s v="LS-Special Lighting"/>
    <n v="99785"/>
    <n v="13698.27"/>
    <m/>
    <n v="0"/>
    <n v="0"/>
    <n v="0"/>
    <m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4.55"/>
    <m/>
    <m/>
    <m/>
    <m/>
    <m/>
    <m/>
    <x v="0"/>
    <m/>
    <m/>
    <m/>
    <m/>
    <m/>
    <m/>
    <m/>
    <m/>
    <n v="0"/>
    <n v="0"/>
    <m/>
    <m/>
    <x v="1"/>
    <x v="7"/>
    <m/>
    <x v="2"/>
  </r>
  <r>
    <x v="3"/>
    <m/>
    <s v="Electric"/>
    <s v="Muni Street &amp; Highway Lighting"/>
    <s v="CB-Commercial"/>
    <n v="100000"/>
    <n v="11850.75"/>
    <m/>
    <m/>
    <n v="0"/>
    <n v="0"/>
    <m/>
    <n v="0"/>
    <n v="78.59"/>
    <n v="0"/>
    <n v="0"/>
    <n v="71.010000000000005"/>
    <n v="0"/>
    <m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-502"/>
    <m/>
    <m/>
    <m/>
    <m/>
    <m/>
    <m/>
    <x v="0"/>
    <m/>
    <m/>
    <m/>
    <m/>
    <m/>
    <m/>
    <m/>
    <m/>
    <n v="0"/>
    <n v="0"/>
    <m/>
    <m/>
    <x v="4"/>
    <x v="5"/>
    <m/>
    <x v="2"/>
  </r>
  <r>
    <x v="3"/>
    <m/>
    <s v="Electric"/>
    <s v="Other Public Authority"/>
    <s v="CB-Commercial"/>
    <n v="40000"/>
    <n v="4735.2"/>
    <m/>
    <m/>
    <n v="0"/>
    <n v="0"/>
    <m/>
    <n v="0"/>
    <n v="200.79"/>
    <n v="0"/>
    <n v="0"/>
    <n v="28.4"/>
    <n v="0"/>
    <m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-200.8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m/>
    <s v="Electric"/>
    <s v="Residential"/>
    <s v="RG-Residential"/>
    <n v="3772452"/>
    <n v="399944.97"/>
    <m/>
    <n v="9369.17"/>
    <n v="0"/>
    <n v="0"/>
    <m/>
    <n v="0"/>
    <n v="508.73"/>
    <n v="0"/>
    <n v="0"/>
    <n v="1471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50.22"/>
    <n v="-19465.88"/>
    <m/>
    <m/>
    <m/>
    <m/>
    <m/>
    <m/>
    <x v="0"/>
    <m/>
    <m/>
    <m/>
    <m/>
    <m/>
    <m/>
    <m/>
    <m/>
    <n v="0"/>
    <n v="0"/>
    <m/>
    <m/>
    <x v="0"/>
    <x v="1"/>
    <m/>
    <x v="2"/>
  </r>
  <r>
    <x v="4"/>
    <m/>
    <s v="Electric"/>
    <s v="Other Public Authority"/>
    <s v="CB-Commercial"/>
    <n v="-99989"/>
    <n v="-5444.38"/>
    <m/>
    <n v="0"/>
    <n v="0"/>
    <n v="0"/>
    <m/>
    <n v="0"/>
    <n v="0"/>
    <n v="-2445.73"/>
    <n v="-199.98"/>
    <n v="0"/>
    <n v="-456.95"/>
    <n v="0"/>
    <n v="-375.96"/>
    <n v="-596.92999999999995"/>
    <m/>
    <n v="0"/>
    <n v="0"/>
    <n v="0"/>
    <n v="0"/>
    <n v="0"/>
    <n v="0"/>
    <n v="0"/>
    <n v="0"/>
    <n v="0"/>
    <n v="0"/>
    <n v="0"/>
    <n v="0"/>
    <n v="0"/>
    <n v="0"/>
    <n v="0"/>
    <n v="0"/>
    <n v="-736.49"/>
    <n v="855.31"/>
    <m/>
    <m/>
    <m/>
    <m/>
    <m/>
    <m/>
    <x v="0"/>
    <m/>
    <m/>
    <m/>
    <m/>
    <m/>
    <m/>
    <m/>
    <m/>
    <n v="0"/>
    <n v="0"/>
    <m/>
    <m/>
    <x v="3"/>
    <x v="5"/>
    <m/>
    <x v="2"/>
  </r>
  <r>
    <x v="3"/>
    <m/>
    <s v="Electric"/>
    <s v="Other Public Authority"/>
    <s v="CB-Commercial"/>
    <n v="-99479"/>
    <n v="-11808.33"/>
    <m/>
    <n v="0"/>
    <n v="0"/>
    <n v="0"/>
    <m/>
    <n v="0"/>
    <n v="86.55"/>
    <n v="0"/>
    <n v="0"/>
    <n v="-7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9.38"/>
    <m/>
    <m/>
    <m/>
    <m/>
    <m/>
    <m/>
    <x v="0"/>
    <m/>
    <m/>
    <m/>
    <m/>
    <m/>
    <m/>
    <m/>
    <m/>
    <n v="0"/>
    <n v="0"/>
    <m/>
    <m/>
    <x v="3"/>
    <x v="5"/>
    <m/>
    <x v="2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4"/>
    <s v="Gravette"/>
    <s v="Electric"/>
    <s v="Commercial"/>
    <s v="CB-Commercial"/>
    <n v="840214"/>
    <n v="61745.09"/>
    <m/>
    <n v="2220.11"/>
    <n v="0"/>
    <n v="0"/>
    <m/>
    <n v="0"/>
    <n v="0"/>
    <n v="20551.580000000002"/>
    <n v="1660.12"/>
    <n v="0"/>
    <n v="3839.67"/>
    <n v="0"/>
    <n v="3159.09"/>
    <n v="5016.12"/>
    <n v="0"/>
    <n v="0"/>
    <n v="0"/>
    <n v="18.18"/>
    <n v="0"/>
    <n v="0"/>
    <n v="0"/>
    <n v="0"/>
    <n v="0"/>
    <n v="0"/>
    <n v="0"/>
    <n v="25"/>
    <n v="0"/>
    <n v="26"/>
    <n v="0"/>
    <n v="25"/>
    <n v="-5.89"/>
    <n v="6727.22"/>
    <n v="-10207.780000000001"/>
    <m/>
    <m/>
    <m/>
    <m/>
    <m/>
    <m/>
    <x v="0"/>
    <m/>
    <m/>
    <m/>
    <m/>
    <m/>
    <m/>
    <m/>
    <m/>
    <n v="0"/>
    <n v="0"/>
    <m/>
    <m/>
    <x v="1"/>
    <x v="5"/>
    <m/>
    <x v="3"/>
  </r>
  <r>
    <x v="4"/>
    <s v="Gravette"/>
    <s v="Electric"/>
    <s v="Commercial"/>
    <s v="GP-General Power"/>
    <n v="1188206"/>
    <n v="72541.710000000006"/>
    <m/>
    <n v="302.52"/>
    <n v="0"/>
    <n v="0"/>
    <m/>
    <n v="0"/>
    <n v="0"/>
    <n v="29063.54"/>
    <n v="2376.41"/>
    <n v="0"/>
    <n v="3932.03"/>
    <n v="0"/>
    <n v="3576.51"/>
    <n v="4987.1499999999996"/>
    <n v="0"/>
    <n v="0"/>
    <n v="0"/>
    <n v="6"/>
    <n v="0"/>
    <n v="0"/>
    <n v="0"/>
    <n v="0"/>
    <n v="0"/>
    <n v="0"/>
    <n v="0"/>
    <n v="0"/>
    <n v="0"/>
    <n v="0"/>
    <n v="0"/>
    <n v="0"/>
    <n v="-0.31"/>
    <n v="8890.58"/>
    <n v="-12093.83"/>
    <m/>
    <m/>
    <m/>
    <m/>
    <m/>
    <m/>
    <x v="0"/>
    <m/>
    <m/>
    <m/>
    <m/>
    <m/>
    <m/>
    <m/>
    <m/>
    <n v="0"/>
    <n v="0"/>
    <m/>
    <m/>
    <x v="1"/>
    <x v="6"/>
    <m/>
    <x v="3"/>
  </r>
  <r>
    <x v="4"/>
    <s v="Gravette"/>
    <s v="Electric"/>
    <s v="Commercial"/>
    <s v="LS-Special Lighting"/>
    <n v="125"/>
    <n v="41.7"/>
    <m/>
    <n v="1.52"/>
    <n v="0"/>
    <n v="0"/>
    <m/>
    <n v="0"/>
    <n v="0"/>
    <n v="3.06"/>
    <n v="0.25"/>
    <n v="0"/>
    <n v="0"/>
    <n v="0"/>
    <n v="0.18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42"/>
    <m/>
    <m/>
    <m/>
    <m/>
    <m/>
    <m/>
    <x v="0"/>
    <m/>
    <m/>
    <m/>
    <m/>
    <m/>
    <m/>
    <m/>
    <m/>
    <n v="0"/>
    <n v="0"/>
    <m/>
    <m/>
    <x v="1"/>
    <x v="7"/>
    <m/>
    <x v="3"/>
  </r>
  <r>
    <x v="4"/>
    <s v="Gravette"/>
    <s v="Electric"/>
    <s v="Industrial"/>
    <s v="CB-Commercial"/>
    <n v="1873"/>
    <n v="135.32"/>
    <m/>
    <n v="7.56"/>
    <n v="0"/>
    <n v="0"/>
    <m/>
    <n v="0"/>
    <n v="0"/>
    <n v="45.81"/>
    <n v="3.75"/>
    <n v="0"/>
    <n v="8.56"/>
    <n v="0"/>
    <n v="7.04"/>
    <n v="11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73"/>
    <m/>
    <m/>
    <m/>
    <m/>
    <m/>
    <m/>
    <x v="0"/>
    <m/>
    <m/>
    <m/>
    <m/>
    <m/>
    <m/>
    <m/>
    <m/>
    <n v="0"/>
    <n v="0"/>
    <m/>
    <m/>
    <x v="2"/>
    <x v="5"/>
    <m/>
    <x v="3"/>
  </r>
  <r>
    <x v="4"/>
    <s v="Gravette"/>
    <s v="Electric"/>
    <s v="Industrial"/>
    <s v="GP-General Power"/>
    <n v="346644"/>
    <n v="23597.62"/>
    <m/>
    <n v="50"/>
    <n v="0"/>
    <n v="0"/>
    <m/>
    <n v="0"/>
    <n v="0"/>
    <n v="8478.91"/>
    <n v="693.29"/>
    <n v="0"/>
    <n v="1665.07"/>
    <n v="0"/>
    <n v="1043.4100000000001"/>
    <n v="2111.87"/>
    <n v="0"/>
    <n v="0"/>
    <n v="0"/>
    <n v="60"/>
    <n v="0"/>
    <n v="0"/>
    <n v="0"/>
    <n v="0"/>
    <n v="0"/>
    <n v="0"/>
    <n v="0"/>
    <n v="0"/>
    <n v="0"/>
    <n v="0"/>
    <n v="0"/>
    <n v="0"/>
    <n v="0"/>
    <n v="1153.54"/>
    <n v="-3839.23"/>
    <m/>
    <m/>
    <m/>
    <m/>
    <m/>
    <m/>
    <x v="0"/>
    <m/>
    <m/>
    <m/>
    <m/>
    <m/>
    <m/>
    <m/>
    <m/>
    <n v="0"/>
    <n v="0"/>
    <m/>
    <m/>
    <x v="2"/>
    <x v="6"/>
    <m/>
    <x v="3"/>
  </r>
  <r>
    <x v="4"/>
    <s v="Gravette"/>
    <s v="Electric"/>
    <s v="Industrial"/>
    <s v="PT-Transmission"/>
    <n v="6707151"/>
    <n v="250288.05"/>
    <m/>
    <n v="150"/>
    <n v="0"/>
    <n v="0"/>
    <m/>
    <n v="0"/>
    <n v="0"/>
    <n v="164056.91"/>
    <n v="3984"/>
    <n v="0"/>
    <n v="19716.7"/>
    <n v="0"/>
    <n v="17103.23"/>
    <n v="24604.880000000001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39913.94"/>
    <m/>
    <m/>
    <m/>
    <m/>
    <m/>
    <m/>
    <x v="0"/>
    <m/>
    <m/>
    <m/>
    <m/>
    <m/>
    <m/>
    <m/>
    <m/>
    <n v="0"/>
    <n v="0"/>
    <m/>
    <m/>
    <x v="2"/>
    <x v="9"/>
    <m/>
    <x v="3"/>
  </r>
  <r>
    <x v="4"/>
    <s v="Gravette"/>
    <s v="Electric"/>
    <s v="Other Public Authority"/>
    <s v="CB-Commercial"/>
    <n v="74862"/>
    <n v="5514"/>
    <m/>
    <n v="0"/>
    <n v="0"/>
    <n v="0"/>
    <m/>
    <n v="0"/>
    <n v="0"/>
    <n v="1831.14"/>
    <n v="149.72"/>
    <n v="0"/>
    <n v="342.1"/>
    <n v="0"/>
    <n v="281.49"/>
    <n v="446.94"/>
    <n v="0"/>
    <n v="0"/>
    <n v="0"/>
    <n v="0"/>
    <n v="0"/>
    <n v="0"/>
    <n v="0"/>
    <n v="0"/>
    <n v="0"/>
    <n v="0"/>
    <n v="0"/>
    <n v="0"/>
    <n v="0"/>
    <n v="0"/>
    <n v="0"/>
    <n v="0"/>
    <n v="0"/>
    <n v="674.85"/>
    <n v="-921.73"/>
    <m/>
    <m/>
    <m/>
    <m/>
    <m/>
    <m/>
    <x v="0"/>
    <m/>
    <m/>
    <m/>
    <m/>
    <m/>
    <m/>
    <m/>
    <m/>
    <n v="0"/>
    <n v="0"/>
    <m/>
    <m/>
    <x v="3"/>
    <x v="5"/>
    <m/>
    <x v="3"/>
  </r>
  <r>
    <x v="4"/>
    <s v="Gravette"/>
    <s v="Electric"/>
    <s v="Muni Street &amp; Highway Lighting"/>
    <s v="CB-Commercial"/>
    <n v="3068"/>
    <n v="585.9"/>
    <m/>
    <n v="0"/>
    <n v="0"/>
    <n v="0"/>
    <m/>
    <n v="0"/>
    <n v="0"/>
    <n v="75.03"/>
    <n v="6.13"/>
    <n v="0"/>
    <n v="14"/>
    <n v="0"/>
    <n v="11.54"/>
    <n v="18.32"/>
    <n v="0"/>
    <n v="0"/>
    <n v="0"/>
    <n v="0"/>
    <n v="0"/>
    <n v="0"/>
    <n v="0"/>
    <n v="0"/>
    <n v="0"/>
    <n v="0"/>
    <n v="0"/>
    <n v="0"/>
    <n v="0"/>
    <n v="0"/>
    <n v="0"/>
    <n v="0"/>
    <n v="0"/>
    <n v="53.19"/>
    <n v="-99.28"/>
    <m/>
    <m/>
    <m/>
    <m/>
    <m/>
    <m/>
    <x v="0"/>
    <m/>
    <m/>
    <m/>
    <m/>
    <m/>
    <m/>
    <m/>
    <m/>
    <n v="0"/>
    <n v="0"/>
    <m/>
    <m/>
    <x v="4"/>
    <x v="5"/>
    <m/>
    <x v="3"/>
  </r>
  <r>
    <x v="4"/>
    <s v="Gravette"/>
    <s v="Electric"/>
    <s v="Muni Street &amp; Highway Lighting"/>
    <s v="LS-Special Lighting"/>
    <n v="595"/>
    <n v="185.28"/>
    <m/>
    <n v="0"/>
    <n v="0"/>
    <n v="0"/>
    <m/>
    <n v="0"/>
    <n v="0"/>
    <n v="14.56"/>
    <n v="1.19"/>
    <n v="0"/>
    <n v="0"/>
    <n v="0"/>
    <n v="0.86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15.06"/>
    <n v="-31.82"/>
    <m/>
    <m/>
    <m/>
    <m/>
    <m/>
    <m/>
    <x v="0"/>
    <m/>
    <m/>
    <m/>
    <m/>
    <m/>
    <m/>
    <m/>
    <m/>
    <n v="0"/>
    <n v="0"/>
    <m/>
    <m/>
    <x v="4"/>
    <x v="7"/>
    <m/>
    <x v="3"/>
  </r>
  <r>
    <x v="4"/>
    <s v="Gravette"/>
    <s v="Electric"/>
    <s v="Other Public Authority"/>
    <s v="CB-Commercial"/>
    <n v="-65407"/>
    <n v="-2984.92"/>
    <m/>
    <n v="0"/>
    <n v="0"/>
    <n v="0"/>
    <m/>
    <n v="0"/>
    <n v="0"/>
    <n v="-1599.84"/>
    <n v="-137.03"/>
    <n v="0"/>
    <n v="-298.92"/>
    <n v="0"/>
    <n v="-245.94"/>
    <n v="-390.48"/>
    <n v="0"/>
    <n v="0"/>
    <n v="0"/>
    <n v="0"/>
    <n v="0"/>
    <n v="0"/>
    <n v="0"/>
    <n v="0"/>
    <n v="0"/>
    <n v="0"/>
    <n v="0"/>
    <n v="0"/>
    <n v="0"/>
    <n v="0"/>
    <n v="0"/>
    <n v="0"/>
    <n v="0"/>
    <n v="-431.97"/>
    <n v="454.82"/>
    <m/>
    <m/>
    <m/>
    <m/>
    <m/>
    <m/>
    <x v="0"/>
    <m/>
    <m/>
    <m/>
    <m/>
    <m/>
    <m/>
    <m/>
    <m/>
    <n v="0"/>
    <n v="0"/>
    <m/>
    <m/>
    <x v="3"/>
    <x v="5"/>
    <m/>
    <x v="3"/>
  </r>
  <r>
    <x v="4"/>
    <s v="Gravette"/>
    <s v="Electric"/>
    <s v="Other Public Authority"/>
    <s v="GP-General Power"/>
    <n v="449483"/>
    <n v="19681.650000000001"/>
    <m/>
    <n v="0"/>
    <n v="0"/>
    <n v="0"/>
    <m/>
    <n v="0"/>
    <n v="0"/>
    <n v="10994.35"/>
    <n v="898.97"/>
    <n v="0"/>
    <n v="928.19"/>
    <n v="0"/>
    <n v="1352.94"/>
    <n v="1177.25"/>
    <n v="0"/>
    <n v="0"/>
    <n v="0"/>
    <n v="0"/>
    <n v="0"/>
    <n v="0"/>
    <n v="0"/>
    <n v="0"/>
    <n v="0"/>
    <n v="0"/>
    <n v="0"/>
    <n v="0"/>
    <n v="0"/>
    <n v="0"/>
    <n v="0"/>
    <n v="0"/>
    <n v="0"/>
    <n v="2723.39"/>
    <n v="-3312.52"/>
    <m/>
    <m/>
    <m/>
    <m/>
    <m/>
    <m/>
    <x v="0"/>
    <m/>
    <m/>
    <m/>
    <m/>
    <m/>
    <m/>
    <m/>
    <m/>
    <n v="0"/>
    <n v="0"/>
    <m/>
    <m/>
    <x v="3"/>
    <x v="6"/>
    <m/>
    <x v="3"/>
  </r>
  <r>
    <x v="4"/>
    <s v="Gravette"/>
    <s v="Electric"/>
    <s v="Residential"/>
    <s v="NM-Net Metering"/>
    <n v="90"/>
    <n v="-10.11999999999999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89"/>
    <n v="0"/>
    <m/>
    <m/>
    <m/>
    <m/>
    <m/>
    <m/>
    <x v="0"/>
    <m/>
    <m/>
    <m/>
    <m/>
    <m/>
    <m/>
    <m/>
    <m/>
    <n v="0"/>
    <n v="0"/>
    <m/>
    <m/>
    <x v="0"/>
    <x v="10"/>
    <m/>
    <x v="3"/>
  </r>
  <r>
    <x v="4"/>
    <s v="Gravette"/>
    <s v="Electric"/>
    <s v="Residential"/>
    <s v="RG-Residential"/>
    <n v="3554915"/>
    <n v="291291.53000000003"/>
    <m/>
    <n v="12322.98"/>
    <n v="0"/>
    <n v="0"/>
    <m/>
    <n v="0"/>
    <n v="0"/>
    <n v="86949.87"/>
    <n v="7106.63"/>
    <n v="0"/>
    <n v="18520.939999999999"/>
    <n v="0"/>
    <n v="14539"/>
    <n v="25132.21"/>
    <n v="0"/>
    <n v="0"/>
    <n v="0"/>
    <n v="0"/>
    <n v="0"/>
    <n v="0"/>
    <n v="0"/>
    <n v="0"/>
    <n v="0"/>
    <n v="0"/>
    <n v="0"/>
    <n v="150"/>
    <n v="0"/>
    <n v="117"/>
    <n v="0"/>
    <n v="150"/>
    <n v="-4.5599999999999996"/>
    <n v="34954.61"/>
    <n v="-46204.72"/>
    <m/>
    <m/>
    <m/>
    <m/>
    <m/>
    <m/>
    <x v="0"/>
    <m/>
    <m/>
    <m/>
    <m/>
    <m/>
    <m/>
    <m/>
    <m/>
    <n v="0"/>
    <n v="0"/>
    <m/>
    <m/>
    <x v="0"/>
    <x v="1"/>
    <m/>
    <x v="3"/>
  </r>
  <r>
    <x v="4"/>
    <s v="Gravette"/>
    <s v="Lighting"/>
    <s v="Commercial"/>
    <s v="PL-Private Lighting"/>
    <n v="27078"/>
    <n v="3706.29"/>
    <m/>
    <n v="34.24"/>
    <n v="0"/>
    <n v="0"/>
    <m/>
    <n v="0"/>
    <n v="0"/>
    <n v="662.43"/>
    <n v="54.2"/>
    <n v="0"/>
    <n v="0"/>
    <n v="0"/>
    <n v="38.700000000000003"/>
    <n v="63.12"/>
    <n v="0"/>
    <n v="0"/>
    <n v="0"/>
    <n v="0"/>
    <n v="0"/>
    <n v="0"/>
    <n v="0"/>
    <n v="0"/>
    <n v="0"/>
    <n v="0"/>
    <n v="0"/>
    <n v="0"/>
    <n v="0"/>
    <n v="0"/>
    <n v="0"/>
    <n v="0"/>
    <n v="0"/>
    <n v="264.18"/>
    <n v="-611.34"/>
    <m/>
    <m/>
    <m/>
    <m/>
    <m/>
    <m/>
    <x v="0"/>
    <m/>
    <m/>
    <m/>
    <m/>
    <m/>
    <m/>
    <m/>
    <m/>
    <n v="0"/>
    <n v="0"/>
    <m/>
    <m/>
    <x v="1"/>
    <x v="4"/>
    <m/>
    <x v="3"/>
  </r>
  <r>
    <x v="4"/>
    <s v="Gravette"/>
    <s v="Lighting"/>
    <s v="Industrial"/>
    <s v="PL-Private Lighting"/>
    <n v="5882"/>
    <n v="522.32000000000005"/>
    <m/>
    <n v="7.3"/>
    <n v="0"/>
    <n v="0"/>
    <m/>
    <n v="0"/>
    <n v="0"/>
    <n v="143.87"/>
    <n v="3.15"/>
    <n v="0"/>
    <n v="0"/>
    <n v="0"/>
    <n v="8.4600000000000009"/>
    <n v="13.7"/>
    <n v="0"/>
    <n v="0"/>
    <n v="0"/>
    <n v="395.21"/>
    <n v="0"/>
    <n v="0"/>
    <n v="0"/>
    <n v="0"/>
    <n v="0"/>
    <n v="0"/>
    <n v="0"/>
    <n v="0"/>
    <n v="0"/>
    <n v="0"/>
    <n v="0"/>
    <n v="0"/>
    <n v="0"/>
    <n v="9.24"/>
    <n v="-85.37"/>
    <m/>
    <m/>
    <m/>
    <m/>
    <m/>
    <m/>
    <x v="0"/>
    <m/>
    <m/>
    <m/>
    <m/>
    <m/>
    <m/>
    <m/>
    <m/>
    <n v="0"/>
    <n v="0"/>
    <m/>
    <m/>
    <x v="2"/>
    <x v="4"/>
    <m/>
    <x v="3"/>
  </r>
  <r>
    <x v="4"/>
    <s v="Gravette"/>
    <s v="Lighting"/>
    <s v="Other Public Authority"/>
    <s v="PL-Private Lighting"/>
    <n v="65"/>
    <n v="8.11"/>
    <m/>
    <n v="0"/>
    <n v="0"/>
    <n v="0"/>
    <m/>
    <n v="0"/>
    <n v="0"/>
    <n v="1.59"/>
    <n v="0.13"/>
    <n v="0"/>
    <n v="0"/>
    <n v="0"/>
    <n v="0.09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.74"/>
    <n v="-1.52"/>
    <m/>
    <m/>
    <m/>
    <m/>
    <m/>
    <m/>
    <x v="0"/>
    <m/>
    <m/>
    <m/>
    <m/>
    <m/>
    <m/>
    <m/>
    <m/>
    <n v="0"/>
    <n v="0"/>
    <m/>
    <m/>
    <x v="3"/>
    <x v="4"/>
    <m/>
    <x v="3"/>
  </r>
  <r>
    <x v="4"/>
    <s v="Gravette"/>
    <s v="Lighting"/>
    <s v="Muni Street &amp; Highway Lighting"/>
    <s v="PL-Private Lighting"/>
    <n v="711"/>
    <n v="93.93"/>
    <m/>
    <n v="0"/>
    <n v="0"/>
    <n v="0"/>
    <m/>
    <n v="0"/>
    <n v="0"/>
    <n v="17.399999999999999"/>
    <n v="1.41"/>
    <n v="0"/>
    <n v="0"/>
    <n v="0"/>
    <n v="1.04"/>
    <n v="1.65"/>
    <n v="0"/>
    <n v="0"/>
    <n v="0"/>
    <n v="0"/>
    <n v="0"/>
    <n v="0"/>
    <n v="0"/>
    <n v="0"/>
    <n v="0"/>
    <n v="0"/>
    <n v="0"/>
    <n v="0"/>
    <n v="0"/>
    <n v="0"/>
    <n v="0"/>
    <n v="0"/>
    <n v="0"/>
    <n v="8.83"/>
    <n v="-16.07"/>
    <m/>
    <m/>
    <m/>
    <m/>
    <m/>
    <m/>
    <x v="0"/>
    <m/>
    <m/>
    <m/>
    <m/>
    <m/>
    <m/>
    <m/>
    <m/>
    <n v="0"/>
    <n v="0"/>
    <m/>
    <m/>
    <x v="4"/>
    <x v="4"/>
    <m/>
    <x v="3"/>
  </r>
  <r>
    <x v="4"/>
    <s v="Gravette"/>
    <s v="Lighting"/>
    <s v="Muni Street &amp; Highway Lighting"/>
    <s v="SPL-Municipal St Lighting"/>
    <n v="72028"/>
    <n v="2164.91"/>
    <m/>
    <n v="0"/>
    <n v="0"/>
    <n v="0"/>
    <m/>
    <n v="0"/>
    <n v="0"/>
    <n v="1761.81"/>
    <n v="144.07"/>
    <n v="0"/>
    <n v="0"/>
    <n v="0"/>
    <n v="103.71"/>
    <n v="175.75"/>
    <n v="0"/>
    <n v="0"/>
    <n v="0"/>
    <n v="1338.05"/>
    <n v="0"/>
    <n v="0"/>
    <n v="0"/>
    <n v="0"/>
    <n v="0"/>
    <n v="0"/>
    <n v="0"/>
    <n v="0"/>
    <n v="0"/>
    <n v="0"/>
    <n v="0"/>
    <n v="0"/>
    <n v="0"/>
    <n v="354.15"/>
    <n v="-589.49"/>
    <m/>
    <m/>
    <m/>
    <m/>
    <m/>
    <m/>
    <x v="0"/>
    <m/>
    <m/>
    <m/>
    <m/>
    <m/>
    <m/>
    <m/>
    <m/>
    <n v="0"/>
    <n v="0"/>
    <m/>
    <m/>
    <x v="4"/>
    <x v="11"/>
    <m/>
    <x v="3"/>
  </r>
  <r>
    <x v="4"/>
    <s v="Gravette"/>
    <s v="Lighting"/>
    <s v="Residential"/>
    <s v="PL-Private Lighting"/>
    <n v="16064"/>
    <n v="2549.5500000000002"/>
    <m/>
    <n v="6.72"/>
    <n v="0"/>
    <n v="0"/>
    <m/>
    <n v="0"/>
    <n v="0"/>
    <n v="393.35"/>
    <n v="31.74"/>
    <n v="0"/>
    <n v="0"/>
    <n v="0"/>
    <n v="21.79"/>
    <n v="36.86"/>
    <n v="0"/>
    <n v="0"/>
    <n v="0"/>
    <n v="0"/>
    <n v="0"/>
    <n v="0"/>
    <n v="0"/>
    <n v="0"/>
    <n v="0"/>
    <n v="0"/>
    <n v="0"/>
    <n v="0"/>
    <n v="0"/>
    <n v="0"/>
    <n v="0"/>
    <n v="0"/>
    <n v="0"/>
    <n v="204.66"/>
    <n v="-429.56"/>
    <m/>
    <m/>
    <m/>
    <m/>
    <m/>
    <m/>
    <x v="0"/>
    <m/>
    <m/>
    <m/>
    <m/>
    <m/>
    <m/>
    <m/>
    <m/>
    <n v="0"/>
    <n v="0"/>
    <m/>
    <m/>
    <x v="0"/>
    <x v="4"/>
    <m/>
    <x v="3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4"/>
    <s v="Neosho"/>
    <s v="Electric"/>
    <s v="Commercial"/>
    <s v="CB-Commercial"/>
    <n v="28734"/>
    <n v="1908.14"/>
    <m/>
    <n v="109.57"/>
    <n v="0"/>
    <n v="0"/>
    <m/>
    <n v="0"/>
    <n v="0"/>
    <n v="702.84"/>
    <n v="57.45"/>
    <n v="0"/>
    <n v="131.32"/>
    <n v="0"/>
    <n v="108.02"/>
    <n v="171.53"/>
    <n v="0"/>
    <n v="0"/>
    <n v="0"/>
    <n v="0"/>
    <n v="0"/>
    <n v="0"/>
    <n v="0"/>
    <n v="0"/>
    <n v="0"/>
    <n v="0"/>
    <n v="0"/>
    <n v="0"/>
    <n v="0"/>
    <n v="0"/>
    <n v="0"/>
    <n v="0"/>
    <n v="0"/>
    <n v="245.54"/>
    <n v="-340.14"/>
    <m/>
    <m/>
    <m/>
    <m/>
    <m/>
    <m/>
    <x v="0"/>
    <m/>
    <m/>
    <m/>
    <m/>
    <m/>
    <m/>
    <m/>
    <m/>
    <n v="0"/>
    <n v="0"/>
    <m/>
    <m/>
    <x v="1"/>
    <x v="5"/>
    <m/>
    <x v="3"/>
  </r>
  <r>
    <x v="4"/>
    <s v="Neosho"/>
    <s v="Electric"/>
    <s v="Residential"/>
    <s v="RG-Residential"/>
    <n v="80359"/>
    <n v="7000.11"/>
    <m/>
    <n v="363.74"/>
    <n v="0"/>
    <n v="0"/>
    <m/>
    <n v="0"/>
    <n v="0"/>
    <n v="1965.54"/>
    <n v="160.74"/>
    <n v="0"/>
    <n v="418.65"/>
    <n v="0"/>
    <n v="328.63"/>
    <n v="568.14"/>
    <n v="0"/>
    <n v="0"/>
    <n v="0"/>
    <n v="0"/>
    <n v="0"/>
    <n v="0"/>
    <n v="0"/>
    <n v="0"/>
    <n v="0"/>
    <n v="0"/>
    <n v="0"/>
    <n v="0"/>
    <n v="0"/>
    <n v="0"/>
    <n v="0"/>
    <n v="50"/>
    <n v="0"/>
    <n v="862.48"/>
    <n v="-962.86"/>
    <m/>
    <m/>
    <m/>
    <m/>
    <m/>
    <m/>
    <x v="0"/>
    <m/>
    <m/>
    <m/>
    <m/>
    <m/>
    <m/>
    <m/>
    <m/>
    <n v="0"/>
    <n v="0"/>
    <m/>
    <m/>
    <x v="0"/>
    <x v="1"/>
    <m/>
    <x v="3"/>
  </r>
  <r>
    <x v="4"/>
    <s v="Neosho"/>
    <s v="Lighting"/>
    <s v="Commercial"/>
    <s v="PL-Private Lighting"/>
    <n v="312"/>
    <n v="44.08"/>
    <m/>
    <n v="0"/>
    <n v="0"/>
    <n v="0"/>
    <m/>
    <n v="0"/>
    <n v="0"/>
    <n v="7.63"/>
    <n v="0.63"/>
    <n v="0"/>
    <n v="0"/>
    <n v="0"/>
    <n v="0.44"/>
    <n v="0.73"/>
    <n v="0"/>
    <n v="0"/>
    <n v="0"/>
    <n v="0"/>
    <n v="0"/>
    <n v="0"/>
    <n v="0"/>
    <n v="0"/>
    <n v="0"/>
    <n v="0"/>
    <n v="0"/>
    <n v="0"/>
    <n v="0"/>
    <n v="0"/>
    <n v="0"/>
    <n v="0"/>
    <n v="0"/>
    <n v="3.88"/>
    <n v="-8.48"/>
    <m/>
    <m/>
    <m/>
    <m/>
    <m/>
    <m/>
    <x v="0"/>
    <m/>
    <m/>
    <m/>
    <m/>
    <m/>
    <m/>
    <m/>
    <m/>
    <n v="0"/>
    <n v="0"/>
    <m/>
    <m/>
    <x v="1"/>
    <x v="4"/>
    <m/>
    <x v="3"/>
  </r>
  <r>
    <x v="4"/>
    <s v="Neosho"/>
    <s v="Lighting"/>
    <s v="Residential"/>
    <s v="PL-Private Lighting"/>
    <n v="62"/>
    <n v="12.1"/>
    <m/>
    <n v="0"/>
    <n v="0"/>
    <n v="0"/>
    <m/>
    <n v="0"/>
    <n v="0"/>
    <n v="1.52"/>
    <n v="0.12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8"/>
    <n v="-2.0499999999999998"/>
    <m/>
    <m/>
    <m/>
    <m/>
    <m/>
    <m/>
    <x v="0"/>
    <m/>
    <m/>
    <m/>
    <m/>
    <m/>
    <m/>
    <m/>
    <m/>
    <n v="0"/>
    <n v="0"/>
    <m/>
    <m/>
    <x v="0"/>
    <x v="4"/>
    <m/>
    <x v="3"/>
  </r>
  <r>
    <x v="1"/>
    <s v="Baxter Springs"/>
    <s v="Electric"/>
    <s v="Commercial"/>
    <s v="CB-Commercial"/>
    <n v="910528"/>
    <n v="89871.1"/>
    <m/>
    <n v="3774.24"/>
    <n v="0"/>
    <n v="0"/>
    <m/>
    <n v="0"/>
    <n v="0"/>
    <n v="0"/>
    <n v="0"/>
    <n v="0"/>
    <n v="0"/>
    <n v="29170.61"/>
    <n v="0"/>
    <n v="7171.8"/>
    <n v="2011.67"/>
    <n v="0"/>
    <n v="0"/>
    <n v="0"/>
    <n v="0"/>
    <n v="0"/>
    <n v="0"/>
    <n v="0"/>
    <n v="0"/>
    <n v="0"/>
    <n v="0"/>
    <n v="0"/>
    <n v="0"/>
    <n v="0"/>
    <n v="653.61"/>
    <n v="0"/>
    <n v="-3.54"/>
    <n v="9844.24"/>
    <n v="0"/>
    <m/>
    <m/>
    <m/>
    <m/>
    <m/>
    <m/>
    <x v="0"/>
    <m/>
    <m/>
    <m/>
    <m/>
    <m/>
    <m/>
    <m/>
    <m/>
    <n v="30181.3"/>
    <n v="-1010.69"/>
    <m/>
    <m/>
    <x v="1"/>
    <x v="5"/>
    <m/>
    <x v="3"/>
  </r>
  <r>
    <x v="1"/>
    <s v="Baxter Springs"/>
    <s v="Electric"/>
    <s v="Commercial"/>
    <s v="GP-General Power"/>
    <n v="1203286"/>
    <n v="84654"/>
    <m/>
    <n v="700"/>
    <n v="0"/>
    <n v="0"/>
    <m/>
    <n v="0"/>
    <n v="0"/>
    <n v="0"/>
    <n v="0"/>
    <n v="0"/>
    <n v="0"/>
    <n v="38408.870000000003"/>
    <n v="0"/>
    <n v="9602.2199999999993"/>
    <n v="2659.25"/>
    <n v="0"/>
    <n v="0"/>
    <n v="0"/>
    <n v="0"/>
    <n v="0"/>
    <n v="0"/>
    <n v="0"/>
    <n v="0"/>
    <n v="0"/>
    <n v="0"/>
    <n v="0"/>
    <n v="0"/>
    <n v="0"/>
    <n v="932.93"/>
    <n v="0"/>
    <n v="0"/>
    <n v="8213"/>
    <n v="0"/>
    <m/>
    <m/>
    <m/>
    <m/>
    <m/>
    <m/>
    <x v="0"/>
    <m/>
    <m/>
    <m/>
    <m/>
    <m/>
    <m/>
    <m/>
    <m/>
    <n v="39744.520000000004"/>
    <n v="-1335.65"/>
    <m/>
    <m/>
    <x v="1"/>
    <x v="6"/>
    <m/>
    <x v="3"/>
  </r>
  <r>
    <x v="1"/>
    <s v="Baxter Springs"/>
    <s v="Electric"/>
    <s v="Commercial"/>
    <s v="LS-Special Lighting"/>
    <n v="2733"/>
    <n v="462.7"/>
    <m/>
    <n v="3.24"/>
    <n v="0"/>
    <n v="0"/>
    <m/>
    <n v="0"/>
    <n v="0"/>
    <n v="0"/>
    <n v="0"/>
    <n v="0"/>
    <n v="0"/>
    <n v="87.23"/>
    <n v="0"/>
    <n v="21.81"/>
    <n v="6.04"/>
    <n v="0"/>
    <n v="0"/>
    <n v="0"/>
    <n v="0"/>
    <n v="0"/>
    <n v="0"/>
    <n v="0"/>
    <n v="0"/>
    <n v="0"/>
    <n v="0"/>
    <n v="0"/>
    <n v="0"/>
    <n v="0"/>
    <n v="0"/>
    <n v="0"/>
    <n v="0"/>
    <n v="3.56"/>
    <n v="0"/>
    <m/>
    <m/>
    <m/>
    <m/>
    <m/>
    <m/>
    <x v="0"/>
    <m/>
    <m/>
    <m/>
    <m/>
    <m/>
    <m/>
    <m/>
    <m/>
    <n v="90.26"/>
    <n v="-3.03"/>
    <m/>
    <m/>
    <x v="1"/>
    <x v="7"/>
    <m/>
    <x v="3"/>
  </r>
  <r>
    <x v="1"/>
    <s v="Baxter Springs"/>
    <s v="Electric"/>
    <s v="Commercial"/>
    <s v="NM-Net Metering"/>
    <n v="-3639"/>
    <n v="-93.5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3"/>
  </r>
  <r>
    <x v="1"/>
    <s v="Baxter Springs"/>
    <s v="Electric"/>
    <s v="Commercial"/>
    <s v="SH-Small Heating"/>
    <n v="67745"/>
    <n v="6091.46"/>
    <m/>
    <n v="429.34"/>
    <n v="0"/>
    <n v="0"/>
    <m/>
    <n v="0"/>
    <n v="0"/>
    <n v="0"/>
    <n v="0"/>
    <n v="0"/>
    <n v="0"/>
    <n v="3282.64"/>
    <n v="0"/>
    <n v="540.54999999999995"/>
    <n v="149.71"/>
    <n v="0"/>
    <n v="0"/>
    <n v="0"/>
    <n v="0"/>
    <n v="0"/>
    <n v="0"/>
    <n v="0"/>
    <n v="0"/>
    <n v="0"/>
    <n v="0"/>
    <n v="0"/>
    <n v="0"/>
    <n v="0"/>
    <n v="63.69"/>
    <n v="0"/>
    <n v="0"/>
    <n v="285.95999999999998"/>
    <n v="0"/>
    <m/>
    <m/>
    <m/>
    <m/>
    <m/>
    <m/>
    <x v="0"/>
    <m/>
    <m/>
    <m/>
    <m/>
    <m/>
    <m/>
    <m/>
    <m/>
    <n v="3357.8399999999997"/>
    <n v="-75.2"/>
    <m/>
    <m/>
    <x v="1"/>
    <x v="12"/>
    <m/>
    <x v="3"/>
  </r>
  <r>
    <x v="1"/>
    <s v="Baxter Springs"/>
    <s v="Electric"/>
    <s v="Commercial"/>
    <s v="TEB-Total Electric Bldg"/>
    <n v="801899"/>
    <n v="53082.97"/>
    <m/>
    <n v="304.19"/>
    <n v="0"/>
    <n v="0"/>
    <m/>
    <n v="0"/>
    <n v="0"/>
    <n v="0"/>
    <n v="0"/>
    <n v="0"/>
    <n v="0"/>
    <n v="25596.6"/>
    <n v="0"/>
    <n v="6399.19"/>
    <n v="1772.2"/>
    <n v="0"/>
    <n v="0"/>
    <n v="0"/>
    <n v="0"/>
    <n v="0"/>
    <n v="0"/>
    <n v="0"/>
    <n v="0"/>
    <n v="0"/>
    <n v="0"/>
    <n v="0"/>
    <n v="0"/>
    <n v="0"/>
    <n v="93.47"/>
    <n v="0"/>
    <n v="0"/>
    <n v="1949.4"/>
    <n v="0"/>
    <m/>
    <m/>
    <m/>
    <m/>
    <m/>
    <m/>
    <x v="0"/>
    <m/>
    <m/>
    <m/>
    <m/>
    <m/>
    <m/>
    <m/>
    <m/>
    <n v="26486.71"/>
    <n v="-890.11"/>
    <m/>
    <m/>
    <x v="1"/>
    <x v="13"/>
    <m/>
    <x v="3"/>
  </r>
  <r>
    <x v="1"/>
    <s v="Baxter Springs"/>
    <s v="Electric"/>
    <s v="Industrial"/>
    <s v="CB-Commercial"/>
    <n v="16494"/>
    <n v="1529.82"/>
    <m/>
    <n v="59.31"/>
    <n v="0"/>
    <n v="0"/>
    <m/>
    <n v="0"/>
    <n v="0"/>
    <n v="0"/>
    <n v="0"/>
    <n v="0"/>
    <n v="0"/>
    <n v="526.48"/>
    <n v="0"/>
    <n v="93.95"/>
    <n v="36.450000000000003"/>
    <n v="0"/>
    <n v="0"/>
    <n v="0"/>
    <n v="0"/>
    <n v="0"/>
    <n v="0"/>
    <n v="0"/>
    <n v="0"/>
    <n v="0"/>
    <n v="0"/>
    <n v="0"/>
    <n v="0"/>
    <n v="0"/>
    <n v="24.7"/>
    <n v="0"/>
    <n v="0"/>
    <n v="197.69"/>
    <n v="0"/>
    <m/>
    <m/>
    <m/>
    <m/>
    <m/>
    <m/>
    <x v="0"/>
    <m/>
    <m/>
    <m/>
    <m/>
    <m/>
    <m/>
    <m/>
    <m/>
    <n v="544.79"/>
    <n v="-18.309999999999999"/>
    <m/>
    <m/>
    <x v="2"/>
    <x v="5"/>
    <m/>
    <x v="3"/>
  </r>
  <r>
    <x v="1"/>
    <s v="Baxter Springs"/>
    <s v="Electric"/>
    <s v="Industrial"/>
    <s v="GP-General Power"/>
    <n v="680320"/>
    <n v="48847.13"/>
    <m/>
    <n v="275"/>
    <n v="0"/>
    <n v="0"/>
    <m/>
    <n v="0"/>
    <n v="0"/>
    <n v="0"/>
    <n v="0"/>
    <n v="0"/>
    <n v="0"/>
    <n v="18554.22"/>
    <n v="0"/>
    <n v="5428.95"/>
    <n v="1503.5"/>
    <n v="0"/>
    <n v="0"/>
    <n v="0"/>
    <n v="0"/>
    <n v="0"/>
    <n v="0"/>
    <n v="0"/>
    <n v="0"/>
    <n v="0"/>
    <n v="0"/>
    <n v="0"/>
    <n v="0"/>
    <n v="0"/>
    <n v="804.08"/>
    <n v="0"/>
    <n v="0"/>
    <n v="3849.36"/>
    <n v="0"/>
    <m/>
    <m/>
    <m/>
    <m/>
    <m/>
    <m/>
    <x v="0"/>
    <m/>
    <m/>
    <m/>
    <m/>
    <m/>
    <m/>
    <m/>
    <m/>
    <n v="19309.38"/>
    <n v="-755.16"/>
    <m/>
    <m/>
    <x v="2"/>
    <x v="6"/>
    <m/>
    <x v="3"/>
  </r>
  <r>
    <x v="1"/>
    <s v="Baxter Springs"/>
    <s v="Electric"/>
    <s v="Industrial"/>
    <s v="PT-Transmission"/>
    <n v="2964199"/>
    <n v="110591.53"/>
    <m/>
    <n v="50"/>
    <n v="0"/>
    <n v="0"/>
    <m/>
    <n v="0"/>
    <n v="0"/>
    <n v="0"/>
    <n v="0"/>
    <n v="0"/>
    <n v="0"/>
    <n v="43573.73"/>
    <n v="0"/>
    <n v="23654.3"/>
    <n v="6550.88"/>
    <n v="0"/>
    <n v="0"/>
    <n v="7670.8"/>
    <n v="0"/>
    <n v="0"/>
    <n v="0"/>
    <n v="0"/>
    <n v="0"/>
    <n v="0"/>
    <n v="0"/>
    <n v="0"/>
    <n v="0"/>
    <n v="0"/>
    <n v="200"/>
    <n v="0"/>
    <n v="0"/>
    <n v="14423.38"/>
    <n v="0"/>
    <m/>
    <m/>
    <m/>
    <m/>
    <m/>
    <m/>
    <x v="0"/>
    <m/>
    <m/>
    <m/>
    <m/>
    <m/>
    <m/>
    <m/>
    <m/>
    <n v="46863.990000000005"/>
    <n v="-3290.26"/>
    <m/>
    <m/>
    <x v="2"/>
    <x v="9"/>
    <m/>
    <x v="3"/>
  </r>
  <r>
    <x v="1"/>
    <s v="Baxter Springs"/>
    <s v="Electric"/>
    <s v="Industrial"/>
    <s v="SH-Small Heating"/>
    <n v="13522"/>
    <n v="1017.46"/>
    <m/>
    <n v="0"/>
    <n v="0"/>
    <n v="0"/>
    <m/>
    <n v="0"/>
    <n v="0"/>
    <n v="0"/>
    <n v="0"/>
    <n v="0"/>
    <n v="0"/>
    <n v="431.62"/>
    <n v="0"/>
    <n v="107.91"/>
    <n v="29.89"/>
    <n v="0"/>
    <n v="0"/>
    <n v="0"/>
    <n v="0"/>
    <n v="0"/>
    <n v="0"/>
    <n v="0"/>
    <n v="0"/>
    <n v="0"/>
    <n v="0"/>
    <n v="0"/>
    <n v="0"/>
    <n v="0"/>
    <n v="13.54"/>
    <n v="0"/>
    <n v="0"/>
    <n v="68.02"/>
    <n v="0"/>
    <m/>
    <m/>
    <m/>
    <m/>
    <m/>
    <m/>
    <x v="0"/>
    <m/>
    <m/>
    <m/>
    <m/>
    <m/>
    <m/>
    <m/>
    <m/>
    <n v="446.63"/>
    <n v="-15.01"/>
    <m/>
    <m/>
    <x v="2"/>
    <x v="12"/>
    <m/>
    <x v="3"/>
  </r>
  <r>
    <x v="1"/>
    <s v="Baxter Springs"/>
    <s v="Electric"/>
    <s v="Interdepartmental"/>
    <s v="CB-Commercial"/>
    <n v="10870"/>
    <n v="950.49"/>
    <m/>
    <n v="0"/>
    <n v="0"/>
    <n v="0"/>
    <m/>
    <n v="0"/>
    <n v="0"/>
    <n v="0"/>
    <n v="0"/>
    <n v="0"/>
    <n v="0"/>
    <n v="346.97"/>
    <n v="0"/>
    <n v="86.74"/>
    <n v="24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359.04"/>
    <n v="-12.07"/>
    <m/>
    <m/>
    <x v="5"/>
    <x v="5"/>
    <m/>
    <x v="3"/>
  </r>
  <r>
    <x v="1"/>
    <s v="Baxter Springs"/>
    <s v="Electric"/>
    <s v="Interdepartmental"/>
    <s v="GP-General Power"/>
    <n v="240"/>
    <n v="1049.76"/>
    <m/>
    <n v="0"/>
    <n v="0"/>
    <n v="0"/>
    <m/>
    <n v="0"/>
    <n v="0"/>
    <n v="0"/>
    <n v="0"/>
    <n v="0"/>
    <n v="0"/>
    <n v="7.66"/>
    <n v="0"/>
    <n v="1.92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7.93"/>
    <n v="-0.27"/>
    <m/>
    <m/>
    <x v="5"/>
    <x v="6"/>
    <m/>
    <x v="3"/>
  </r>
  <r>
    <x v="1"/>
    <s v="Baxter Springs"/>
    <s v="Electric"/>
    <s v="Other Public Authority"/>
    <s v="CB-Commercial"/>
    <n v="33521"/>
    <n v="3389.71"/>
    <m/>
    <n v="0"/>
    <n v="0"/>
    <n v="0"/>
    <m/>
    <n v="0"/>
    <n v="0"/>
    <n v="0"/>
    <n v="0"/>
    <n v="0"/>
    <n v="0"/>
    <n v="1070.01"/>
    <n v="0"/>
    <n v="267.51"/>
    <n v="74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107.22"/>
    <n v="-37.21"/>
    <m/>
    <m/>
    <x v="3"/>
    <x v="5"/>
    <m/>
    <x v="3"/>
  </r>
  <r>
    <x v="1"/>
    <s v="Baxter Springs"/>
    <s v="Electric"/>
    <s v="Other Public Authority"/>
    <s v="GP-General Power"/>
    <n v="48160"/>
    <n v="3385.56"/>
    <m/>
    <n v="0"/>
    <n v="0"/>
    <n v="0"/>
    <m/>
    <n v="0"/>
    <n v="0"/>
    <n v="0"/>
    <n v="0"/>
    <n v="0"/>
    <n v="0"/>
    <n v="1537.27"/>
    <n v="0"/>
    <n v="384.31"/>
    <n v="10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590.73"/>
    <n v="-53.46"/>
    <m/>
    <m/>
    <x v="3"/>
    <x v="6"/>
    <m/>
    <x v="3"/>
  </r>
  <r>
    <x v="1"/>
    <s v="Baxter Springs"/>
    <s v="Electric"/>
    <s v="Other Public Authority"/>
    <s v="LS-Special Lighting"/>
    <n v="320"/>
    <n v="41.86"/>
    <m/>
    <n v="0"/>
    <n v="0"/>
    <n v="0"/>
    <m/>
    <n v="0"/>
    <n v="0"/>
    <n v="0"/>
    <n v="0"/>
    <n v="0"/>
    <n v="0"/>
    <n v="10.210000000000001"/>
    <n v="0"/>
    <n v="2.5499999999999998"/>
    <n v="0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0.57"/>
    <n v="-0.36"/>
    <m/>
    <m/>
    <x v="3"/>
    <x v="7"/>
    <m/>
    <x v="3"/>
  </r>
  <r>
    <x v="1"/>
    <s v="Baxter Springs"/>
    <s v="Electric"/>
    <s v="Other Public Authority"/>
    <s v="SH-Small Heating"/>
    <n v="5440"/>
    <n v="407.07"/>
    <m/>
    <n v="0"/>
    <n v="0"/>
    <n v="0"/>
    <m/>
    <n v="0"/>
    <n v="0"/>
    <n v="0"/>
    <n v="0"/>
    <n v="0"/>
    <n v="0"/>
    <n v="173.64"/>
    <n v="0"/>
    <n v="43.41"/>
    <n v="1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79.67999999999998"/>
    <n v="-6.04"/>
    <m/>
    <m/>
    <x v="3"/>
    <x v="12"/>
    <m/>
    <x v="3"/>
  </r>
  <r>
    <x v="1"/>
    <s v="Baxter Springs"/>
    <s v="Electric"/>
    <s v="Muni Street &amp; Highway Lighting"/>
    <s v="CB-Commercial"/>
    <n v="10126"/>
    <n v="1423.72"/>
    <m/>
    <n v="0"/>
    <n v="0"/>
    <n v="0"/>
    <m/>
    <n v="0"/>
    <n v="0"/>
    <n v="0"/>
    <n v="0"/>
    <n v="0"/>
    <n v="0"/>
    <n v="323.24"/>
    <n v="0"/>
    <n v="80.8"/>
    <n v="2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334.48"/>
    <n v="-11.24"/>
    <m/>
    <m/>
    <x v="4"/>
    <x v="5"/>
    <m/>
    <x v="3"/>
  </r>
  <r>
    <x v="1"/>
    <s v="Baxter Springs"/>
    <s v="Electric"/>
    <s v="Muni Street &amp; Highway Lighting"/>
    <s v="LS-Special Lighting"/>
    <n v="832"/>
    <n v="165.1"/>
    <m/>
    <n v="0"/>
    <n v="0"/>
    <n v="0"/>
    <m/>
    <n v="0"/>
    <n v="0"/>
    <n v="0"/>
    <n v="0"/>
    <n v="0"/>
    <n v="0"/>
    <n v="26.55"/>
    <n v="0"/>
    <n v="6.37"/>
    <n v="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7.470000000000002"/>
    <n v="-0.92"/>
    <m/>
    <m/>
    <x v="4"/>
    <x v="7"/>
    <m/>
    <x v="3"/>
  </r>
  <r>
    <x v="1"/>
    <s v="Baxter Springs"/>
    <s v="Electric"/>
    <s v="Other Public Authority"/>
    <s v="CB-Commercial"/>
    <n v="25648"/>
    <n v="2464.2399999999998"/>
    <m/>
    <n v="0"/>
    <n v="0"/>
    <n v="0"/>
    <m/>
    <n v="0"/>
    <n v="0"/>
    <n v="0"/>
    <n v="0"/>
    <n v="0"/>
    <n v="0"/>
    <n v="818.68"/>
    <n v="0"/>
    <n v="204.69"/>
    <n v="56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847.15"/>
    <n v="-28.47"/>
    <m/>
    <m/>
    <x v="3"/>
    <x v="5"/>
    <m/>
    <x v="3"/>
  </r>
  <r>
    <x v="1"/>
    <s v="Baxter Springs"/>
    <s v="Electric"/>
    <s v="Other Public Authority"/>
    <s v="GP-General Power"/>
    <n v="192800"/>
    <n v="11029.03"/>
    <m/>
    <n v="0"/>
    <n v="0"/>
    <n v="0"/>
    <m/>
    <n v="0"/>
    <n v="0"/>
    <n v="0"/>
    <n v="0"/>
    <n v="0"/>
    <n v="0"/>
    <n v="6154.17"/>
    <n v="0"/>
    <n v="1538.55"/>
    <n v="426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6368.18"/>
    <n v="-214.01"/>
    <m/>
    <m/>
    <x v="3"/>
    <x v="6"/>
    <m/>
    <x v="3"/>
  </r>
  <r>
    <x v="1"/>
    <s v="Baxter Spring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3"/>
  </r>
  <r>
    <x v="1"/>
    <s v="Baxter Springs"/>
    <s v="Electric"/>
    <s v="Residential"/>
    <s v="RG-Residential"/>
    <n v="4152021"/>
    <n v="315114.07"/>
    <m/>
    <n v="19122"/>
    <n v="0"/>
    <n v="0"/>
    <m/>
    <n v="0"/>
    <n v="0"/>
    <n v="0"/>
    <n v="0"/>
    <n v="0"/>
    <n v="0"/>
    <n v="132645.39000000001"/>
    <n v="0"/>
    <n v="33133.03"/>
    <n v="9176.0300000000007"/>
    <n v="0"/>
    <n v="0"/>
    <n v="0"/>
    <n v="0"/>
    <n v="0"/>
    <n v="0"/>
    <n v="0"/>
    <n v="0"/>
    <n v="0"/>
    <n v="0"/>
    <n v="0"/>
    <n v="0"/>
    <n v="0"/>
    <n v="2346.66"/>
    <n v="20"/>
    <n v="-2.0699999999999998"/>
    <n v="12980.94"/>
    <n v="0"/>
    <m/>
    <m/>
    <m/>
    <m/>
    <m/>
    <m/>
    <x v="0"/>
    <m/>
    <m/>
    <m/>
    <m/>
    <m/>
    <m/>
    <m/>
    <m/>
    <n v="137254.13"/>
    <n v="-4608.74"/>
    <m/>
    <m/>
    <x v="0"/>
    <x v="1"/>
    <m/>
    <x v="3"/>
  </r>
  <r>
    <x v="1"/>
    <s v="Baxter Springs"/>
    <s v="Electric"/>
    <s v="Residential"/>
    <s v="RG-Residential Water Heat"/>
    <n v="625457"/>
    <n v="45508.9"/>
    <m/>
    <n v="2280.0500000000002"/>
    <n v="0"/>
    <n v="0"/>
    <m/>
    <n v="0"/>
    <n v="0"/>
    <n v="0"/>
    <n v="0"/>
    <n v="0"/>
    <n v="0"/>
    <n v="21370.6"/>
    <n v="0"/>
    <n v="4991.2700000000004"/>
    <n v="1382.19"/>
    <n v="0"/>
    <n v="0"/>
    <n v="0"/>
    <n v="0"/>
    <n v="0"/>
    <n v="0"/>
    <n v="0"/>
    <n v="0"/>
    <n v="0"/>
    <n v="0"/>
    <n v="0"/>
    <n v="0"/>
    <n v="0"/>
    <n v="379.47"/>
    <n v="0"/>
    <n v="-1.93"/>
    <n v="1613.04"/>
    <n v="0"/>
    <m/>
    <m/>
    <m/>
    <m/>
    <m/>
    <m/>
    <x v="0"/>
    <m/>
    <m/>
    <m/>
    <m/>
    <m/>
    <m/>
    <m/>
    <m/>
    <n v="22064.859999999997"/>
    <n v="-694.26"/>
    <m/>
    <m/>
    <x v="0"/>
    <x v="14"/>
    <m/>
    <x v="3"/>
  </r>
  <r>
    <x v="1"/>
    <s v="Baxter Springs"/>
    <s v="Electric"/>
    <s v="Residential"/>
    <s v="RH-Residential Total Elec"/>
    <n v="3553736"/>
    <n v="223781.28"/>
    <m/>
    <n v="6341.6"/>
    <n v="0"/>
    <n v="0"/>
    <m/>
    <n v="0"/>
    <n v="0"/>
    <n v="0"/>
    <n v="0"/>
    <n v="0"/>
    <n v="0"/>
    <n v="113360.51"/>
    <n v="0"/>
    <n v="28358.91"/>
    <n v="7853.65"/>
    <n v="0"/>
    <n v="0"/>
    <n v="0"/>
    <n v="0"/>
    <n v="0"/>
    <n v="0"/>
    <n v="0"/>
    <n v="0"/>
    <n v="0"/>
    <n v="0"/>
    <n v="0"/>
    <n v="0"/>
    <n v="0"/>
    <n v="1232.43"/>
    <n v="20"/>
    <n v="-1.91"/>
    <n v="7601.06"/>
    <n v="0"/>
    <m/>
    <m/>
    <m/>
    <m/>
    <m/>
    <m/>
    <x v="0"/>
    <m/>
    <m/>
    <m/>
    <m/>
    <m/>
    <m/>
    <m/>
    <m/>
    <n v="117305.15999999999"/>
    <n v="-3944.65"/>
    <m/>
    <m/>
    <x v="0"/>
    <x v="15"/>
    <m/>
    <x v="3"/>
  </r>
  <r>
    <x v="1"/>
    <s v="Baxter Springs"/>
    <s v="Electric"/>
    <s v="Wholesale Municipalities"/>
    <s v="GFR-Chetopa"/>
    <n v="1019632"/>
    <n v="50636.04"/>
    <m/>
    <n v="0"/>
    <n v="29212.4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16"/>
    <m/>
    <x v="3"/>
  </r>
  <r>
    <x v="1"/>
    <s v="Baxter Springs"/>
    <s v="Lighting"/>
    <s v="Commercial"/>
    <s v="PL-Private Lighting"/>
    <n v="32918"/>
    <n v="8309.0400000000009"/>
    <m/>
    <n v="147.22"/>
    <n v="0"/>
    <n v="0"/>
    <m/>
    <n v="0"/>
    <n v="0"/>
    <n v="0"/>
    <n v="0"/>
    <n v="0"/>
    <n v="0"/>
    <n v="1050.53"/>
    <n v="0"/>
    <n v="262.7"/>
    <n v="72.83"/>
    <n v="0"/>
    <n v="0"/>
    <n v="0"/>
    <n v="0"/>
    <n v="0"/>
    <n v="0"/>
    <n v="0"/>
    <n v="0"/>
    <n v="0"/>
    <n v="0"/>
    <n v="0"/>
    <n v="0"/>
    <n v="0"/>
    <n v="15.92"/>
    <n v="0"/>
    <n v="0"/>
    <n v="662.08"/>
    <n v="0"/>
    <m/>
    <m/>
    <m/>
    <m/>
    <m/>
    <m/>
    <x v="0"/>
    <m/>
    <m/>
    <m/>
    <m/>
    <m/>
    <m/>
    <m/>
    <m/>
    <n v="1087.07"/>
    <n v="-36.54"/>
    <m/>
    <m/>
    <x v="1"/>
    <x v="4"/>
    <m/>
    <x v="3"/>
  </r>
  <r>
    <x v="1"/>
    <s v="Baxter Springs"/>
    <s v="Lighting"/>
    <s v="Industrial"/>
    <s v="PL-Private Lighting"/>
    <n v="11779"/>
    <n v="2427.09"/>
    <m/>
    <n v="62.96"/>
    <n v="0"/>
    <n v="0"/>
    <m/>
    <n v="0"/>
    <n v="0"/>
    <n v="0"/>
    <n v="0"/>
    <n v="0"/>
    <n v="0"/>
    <n v="325.35000000000002"/>
    <n v="0"/>
    <n v="94"/>
    <n v="26.03"/>
    <n v="0"/>
    <n v="0"/>
    <n v="0"/>
    <n v="0"/>
    <n v="0"/>
    <n v="0"/>
    <n v="0"/>
    <n v="0"/>
    <n v="0"/>
    <n v="0"/>
    <n v="0"/>
    <n v="0"/>
    <n v="0"/>
    <n v="48.34"/>
    <n v="0"/>
    <n v="0"/>
    <n v="250.13"/>
    <n v="0"/>
    <m/>
    <m/>
    <m/>
    <m/>
    <m/>
    <m/>
    <x v="0"/>
    <m/>
    <m/>
    <m/>
    <m/>
    <m/>
    <m/>
    <m/>
    <m/>
    <n v="338.42"/>
    <n v="-13.07"/>
    <m/>
    <m/>
    <x v="2"/>
    <x v="4"/>
    <m/>
    <x v="3"/>
  </r>
  <r>
    <x v="1"/>
    <s v="Baxter Springs"/>
    <s v="Lighting"/>
    <s v="Other Public Authority"/>
    <s v="PL-Private Lighting"/>
    <n v="157"/>
    <n v="39.520000000000003"/>
    <m/>
    <n v="0"/>
    <n v="0"/>
    <n v="0"/>
    <m/>
    <n v="0"/>
    <n v="0"/>
    <n v="0"/>
    <n v="0"/>
    <n v="0"/>
    <n v="0"/>
    <n v="5.01"/>
    <n v="0"/>
    <n v="1.25"/>
    <n v="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5.18"/>
    <n v="-0.17"/>
    <m/>
    <m/>
    <x v="3"/>
    <x v="4"/>
    <m/>
    <x v="3"/>
  </r>
  <r>
    <x v="1"/>
    <s v="Baxter Springs"/>
    <s v="Lighting"/>
    <s v="Muni Street &amp; Highway Lighting"/>
    <s v="PL-Private Lighting"/>
    <n v="429"/>
    <n v="67.099999999999994"/>
    <m/>
    <n v="0"/>
    <n v="0"/>
    <n v="0"/>
    <m/>
    <n v="0"/>
    <n v="0"/>
    <n v="0"/>
    <n v="0"/>
    <n v="0"/>
    <n v="0"/>
    <n v="12.58"/>
    <n v="0"/>
    <n v="3.42"/>
    <n v="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3.06"/>
    <n v="-0.48"/>
    <m/>
    <m/>
    <x v="4"/>
    <x v="4"/>
    <m/>
    <x v="3"/>
  </r>
  <r>
    <x v="1"/>
    <s v="Baxter Springs"/>
    <s v="Lighting"/>
    <s v="Muni Street &amp; Highway Lighting"/>
    <s v="SPL-Municipal St Lighting"/>
    <n v="83378"/>
    <n v="5120.51"/>
    <m/>
    <n v="0"/>
    <n v="0"/>
    <n v="0"/>
    <m/>
    <n v="0"/>
    <n v="0"/>
    <n v="0"/>
    <n v="0"/>
    <n v="0"/>
    <n v="0"/>
    <n v="1225.6600000000001"/>
    <n v="0"/>
    <n v="665.36"/>
    <n v="184.26"/>
    <n v="0"/>
    <n v="0"/>
    <n v="2463.5300000000002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318.21"/>
    <n v="-92.55"/>
    <m/>
    <m/>
    <x v="4"/>
    <x v="11"/>
    <m/>
    <x v="3"/>
  </r>
  <r>
    <x v="1"/>
    <s v="Baxter Springs"/>
    <s v="Lighting"/>
    <s v="Residential"/>
    <s v="PL-Private Lighting"/>
    <n v="38953"/>
    <n v="11763.46"/>
    <m/>
    <n v="115.95"/>
    <n v="0"/>
    <n v="0"/>
    <m/>
    <n v="0"/>
    <n v="0"/>
    <n v="0"/>
    <n v="0"/>
    <n v="0"/>
    <n v="0"/>
    <n v="1240.9100000000001"/>
    <n v="0"/>
    <n v="311.95999999999998"/>
    <n v="86.14"/>
    <n v="0"/>
    <n v="0"/>
    <n v="0"/>
    <n v="0"/>
    <n v="0"/>
    <n v="0"/>
    <n v="0"/>
    <n v="0"/>
    <n v="0"/>
    <n v="0"/>
    <n v="0"/>
    <n v="0"/>
    <n v="0"/>
    <n v="37.31"/>
    <n v="0"/>
    <n v="0"/>
    <n v="246.83"/>
    <n v="0"/>
    <m/>
    <m/>
    <m/>
    <m/>
    <m/>
    <m/>
    <x v="0"/>
    <m/>
    <m/>
    <m/>
    <m/>
    <m/>
    <m/>
    <m/>
    <m/>
    <n v="1284.1500000000001"/>
    <n v="-43.24"/>
    <m/>
    <m/>
    <x v="0"/>
    <x v="4"/>
    <m/>
    <x v="3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1"/>
    <s v="Columbus"/>
    <s v="Electric"/>
    <s v="Commercial"/>
    <s v="CB-Commercial"/>
    <n v="485706"/>
    <n v="49220.26"/>
    <m/>
    <n v="2158.9"/>
    <n v="0"/>
    <n v="0"/>
    <m/>
    <n v="0"/>
    <n v="0"/>
    <n v="0"/>
    <n v="0"/>
    <n v="0"/>
    <n v="0"/>
    <n v="15516.4"/>
    <n v="0"/>
    <n v="3818.56"/>
    <n v="1073.3599999999999"/>
    <n v="0"/>
    <n v="0"/>
    <n v="0"/>
    <n v="0"/>
    <n v="0"/>
    <n v="0"/>
    <n v="0"/>
    <n v="0"/>
    <n v="0"/>
    <n v="0"/>
    <n v="0"/>
    <n v="0"/>
    <n v="0"/>
    <n v="193.59"/>
    <n v="0"/>
    <n v="0"/>
    <n v="5138.12"/>
    <n v="0"/>
    <m/>
    <m/>
    <m/>
    <m/>
    <m/>
    <m/>
    <x v="0"/>
    <m/>
    <m/>
    <m/>
    <m/>
    <m/>
    <m/>
    <m/>
    <m/>
    <n v="16055.529999999999"/>
    <n v="-539.13"/>
    <m/>
    <m/>
    <x v="1"/>
    <x v="5"/>
    <m/>
    <x v="3"/>
  </r>
  <r>
    <x v="1"/>
    <s v="Columbus"/>
    <s v="Electric"/>
    <s v="Commercial"/>
    <s v="GP-General Power"/>
    <n v="595871"/>
    <n v="45660.11"/>
    <m/>
    <n v="0"/>
    <n v="0"/>
    <n v="0"/>
    <m/>
    <n v="0"/>
    <n v="0"/>
    <n v="0"/>
    <n v="0"/>
    <n v="0"/>
    <n v="0"/>
    <n v="17597.060000000001"/>
    <n v="0"/>
    <n v="4755.05"/>
    <n v="1316.86"/>
    <n v="0"/>
    <n v="0"/>
    <n v="663.34"/>
    <n v="0"/>
    <n v="0"/>
    <n v="0"/>
    <n v="0"/>
    <n v="0"/>
    <n v="0"/>
    <n v="0"/>
    <n v="0"/>
    <n v="0"/>
    <n v="0"/>
    <n v="280.43"/>
    <n v="0"/>
    <n v="0"/>
    <n v="3034.13"/>
    <n v="0"/>
    <m/>
    <m/>
    <m/>
    <m/>
    <m/>
    <m/>
    <x v="0"/>
    <m/>
    <m/>
    <m/>
    <m/>
    <m/>
    <m/>
    <m/>
    <m/>
    <n v="18258.48"/>
    <n v="-661.42"/>
    <m/>
    <m/>
    <x v="1"/>
    <x v="6"/>
    <m/>
    <x v="3"/>
  </r>
  <r>
    <x v="1"/>
    <s v="Columbus"/>
    <s v="Electric"/>
    <s v="Commercial"/>
    <s v="SH-Small Heating"/>
    <n v="93682"/>
    <n v="7669.25"/>
    <m/>
    <n v="396.21"/>
    <n v="0"/>
    <n v="0"/>
    <m/>
    <n v="0"/>
    <n v="0"/>
    <n v="0"/>
    <n v="0"/>
    <n v="0"/>
    <n v="0"/>
    <n v="2990.31"/>
    <n v="0"/>
    <n v="747.58"/>
    <n v="207.05"/>
    <n v="0"/>
    <n v="0"/>
    <n v="0"/>
    <n v="0"/>
    <n v="0"/>
    <n v="0"/>
    <n v="0"/>
    <n v="0"/>
    <n v="0"/>
    <n v="0"/>
    <n v="0"/>
    <n v="0"/>
    <n v="0"/>
    <n v="52.05"/>
    <n v="0"/>
    <n v="0"/>
    <n v="661.27"/>
    <n v="0"/>
    <m/>
    <m/>
    <m/>
    <m/>
    <m/>
    <m/>
    <x v="0"/>
    <m/>
    <m/>
    <m/>
    <m/>
    <m/>
    <m/>
    <m/>
    <m/>
    <n v="3094.2999999999997"/>
    <n v="-103.99"/>
    <m/>
    <m/>
    <x v="1"/>
    <x v="12"/>
    <m/>
    <x v="3"/>
  </r>
  <r>
    <x v="1"/>
    <s v="Columbus"/>
    <s v="Electric"/>
    <s v="Commercial"/>
    <s v="TEB-Total Electric Bldg"/>
    <n v="170280"/>
    <n v="12525.6"/>
    <m/>
    <n v="0"/>
    <n v="0"/>
    <n v="0"/>
    <m/>
    <n v="0"/>
    <n v="0"/>
    <n v="0"/>
    <n v="0"/>
    <n v="0"/>
    <n v="0"/>
    <n v="5435.34"/>
    <n v="0"/>
    <n v="1358.84"/>
    <n v="376.33"/>
    <n v="0"/>
    <n v="0"/>
    <n v="0"/>
    <n v="0"/>
    <n v="0"/>
    <n v="0"/>
    <n v="0"/>
    <n v="0"/>
    <n v="0"/>
    <n v="0"/>
    <n v="0"/>
    <n v="0"/>
    <n v="0"/>
    <n v="132.97999999999999"/>
    <n v="0"/>
    <n v="0"/>
    <n v="1280.24"/>
    <n v="0"/>
    <m/>
    <m/>
    <m/>
    <m/>
    <m/>
    <m/>
    <x v="0"/>
    <m/>
    <m/>
    <m/>
    <m/>
    <m/>
    <m/>
    <m/>
    <m/>
    <n v="5624.35"/>
    <n v="-189.01"/>
    <m/>
    <m/>
    <x v="1"/>
    <x v="13"/>
    <m/>
    <x v="3"/>
  </r>
  <r>
    <x v="1"/>
    <s v="Columbus"/>
    <s v="Electric"/>
    <s v="Industrial"/>
    <s v="CB-Commercial"/>
    <n v="18240"/>
    <n v="1580.92"/>
    <m/>
    <n v="0"/>
    <n v="0"/>
    <n v="0"/>
    <m/>
    <n v="0"/>
    <n v="0"/>
    <n v="0"/>
    <n v="0"/>
    <n v="0"/>
    <n v="0"/>
    <n v="582.22"/>
    <n v="0"/>
    <n v="145.56"/>
    <n v="40.31"/>
    <n v="0"/>
    <n v="0"/>
    <n v="0"/>
    <n v="0"/>
    <n v="0"/>
    <n v="0"/>
    <n v="0"/>
    <n v="0"/>
    <n v="0"/>
    <n v="0"/>
    <n v="0"/>
    <n v="0"/>
    <n v="0"/>
    <n v="50.08"/>
    <n v="0"/>
    <n v="0"/>
    <n v="180.93"/>
    <n v="0"/>
    <m/>
    <m/>
    <m/>
    <m/>
    <m/>
    <m/>
    <x v="0"/>
    <m/>
    <m/>
    <m/>
    <m/>
    <m/>
    <m/>
    <m/>
    <m/>
    <n v="602.47"/>
    <n v="-20.25"/>
    <m/>
    <m/>
    <x v="2"/>
    <x v="5"/>
    <m/>
    <x v="3"/>
  </r>
  <r>
    <x v="1"/>
    <s v="Columbus"/>
    <s v="Electric"/>
    <s v="Industrial"/>
    <s v="GP-General Power"/>
    <n v="486480"/>
    <n v="41447.5"/>
    <m/>
    <n v="0"/>
    <n v="0"/>
    <n v="0"/>
    <m/>
    <n v="0"/>
    <n v="0"/>
    <n v="0"/>
    <n v="0"/>
    <n v="0"/>
    <n v="0"/>
    <n v="15528.43"/>
    <n v="0"/>
    <n v="3882.11"/>
    <n v="1075.1500000000001"/>
    <n v="0"/>
    <n v="0"/>
    <n v="0"/>
    <n v="0"/>
    <n v="0"/>
    <n v="0"/>
    <n v="0"/>
    <n v="0"/>
    <n v="0"/>
    <n v="0"/>
    <n v="0"/>
    <n v="0"/>
    <n v="0"/>
    <n v="142.30000000000001"/>
    <n v="0"/>
    <n v="0"/>
    <n v="1879.05"/>
    <n v="0"/>
    <m/>
    <m/>
    <m/>
    <m/>
    <m/>
    <m/>
    <x v="0"/>
    <m/>
    <m/>
    <m/>
    <m/>
    <m/>
    <m/>
    <m/>
    <m/>
    <n v="16068.42"/>
    <n v="-539.99"/>
    <m/>
    <m/>
    <x v="2"/>
    <x v="6"/>
    <m/>
    <x v="3"/>
  </r>
  <r>
    <x v="1"/>
    <s v="Columbus"/>
    <s v="Electric"/>
    <s v="Industrial"/>
    <s v="PT-Transmission"/>
    <n v="1471200"/>
    <n v="65210.09"/>
    <m/>
    <n v="0"/>
    <n v="0"/>
    <n v="0"/>
    <m/>
    <n v="0"/>
    <n v="0"/>
    <n v="0"/>
    <n v="0"/>
    <n v="0"/>
    <n v="0"/>
    <n v="21626.639999999999"/>
    <n v="0"/>
    <n v="11740.18"/>
    <n v="3251.35"/>
    <n v="0"/>
    <n v="0"/>
    <n v="2620.46"/>
    <n v="0"/>
    <n v="0"/>
    <n v="0"/>
    <n v="0"/>
    <n v="0"/>
    <n v="0"/>
    <n v="0"/>
    <n v="0"/>
    <n v="0"/>
    <n v="0"/>
    <n v="0"/>
    <n v="0"/>
    <n v="0"/>
    <n v="1238.24"/>
    <n v="0"/>
    <m/>
    <m/>
    <m/>
    <m/>
    <m/>
    <m/>
    <x v="0"/>
    <m/>
    <m/>
    <m/>
    <m/>
    <m/>
    <m/>
    <m/>
    <m/>
    <n v="23259.67"/>
    <n v="-1633.03"/>
    <m/>
    <m/>
    <x v="2"/>
    <x v="9"/>
    <m/>
    <x v="3"/>
  </r>
  <r>
    <x v="1"/>
    <s v="Columbus"/>
    <s v="Electric"/>
    <s v="Industrial"/>
    <s v="SH-Small Heating"/>
    <n v="7872"/>
    <n v="661.26"/>
    <m/>
    <n v="0"/>
    <n v="0"/>
    <n v="0"/>
    <m/>
    <n v="0"/>
    <n v="0"/>
    <n v="0"/>
    <n v="0"/>
    <n v="0"/>
    <n v="0"/>
    <n v="251.27"/>
    <n v="0"/>
    <n v="62.82"/>
    <n v="17.399999999999999"/>
    <n v="0"/>
    <n v="0"/>
    <n v="0"/>
    <n v="0"/>
    <n v="0"/>
    <n v="0"/>
    <n v="0"/>
    <n v="0"/>
    <n v="0"/>
    <n v="0"/>
    <n v="0"/>
    <n v="0"/>
    <n v="0"/>
    <n v="21.19"/>
    <n v="0"/>
    <n v="0"/>
    <n v="51.06"/>
    <n v="0"/>
    <m/>
    <m/>
    <m/>
    <m/>
    <m/>
    <m/>
    <x v="0"/>
    <m/>
    <m/>
    <m/>
    <m/>
    <m/>
    <m/>
    <m/>
    <m/>
    <n v="260.01"/>
    <n v="-8.74"/>
    <m/>
    <m/>
    <x v="2"/>
    <x v="12"/>
    <m/>
    <x v="3"/>
  </r>
  <r>
    <x v="1"/>
    <s v="Columbus"/>
    <s v="Electric"/>
    <s v="Industrial"/>
    <s v="TEB-Total Electric Bldg"/>
    <n v="66000"/>
    <n v="4491.57"/>
    <m/>
    <n v="0"/>
    <n v="0"/>
    <n v="0"/>
    <m/>
    <n v="0"/>
    <n v="0"/>
    <n v="0"/>
    <n v="0"/>
    <n v="0"/>
    <n v="0"/>
    <n v="2106.7199999999998"/>
    <n v="0"/>
    <n v="526.67999999999995"/>
    <n v="145.86000000000001"/>
    <n v="0"/>
    <n v="0"/>
    <n v="0"/>
    <n v="0"/>
    <n v="0"/>
    <n v="0"/>
    <n v="0"/>
    <n v="0"/>
    <n v="0"/>
    <n v="0"/>
    <n v="0"/>
    <n v="0"/>
    <n v="0"/>
    <n v="153.16"/>
    <n v="0"/>
    <n v="0"/>
    <n v="282.14"/>
    <n v="0"/>
    <m/>
    <m/>
    <m/>
    <m/>
    <m/>
    <m/>
    <x v="0"/>
    <m/>
    <m/>
    <m/>
    <m/>
    <m/>
    <m/>
    <m/>
    <m/>
    <n v="2179.98"/>
    <n v="-73.260000000000005"/>
    <m/>
    <m/>
    <x v="2"/>
    <x v="13"/>
    <m/>
    <x v="3"/>
  </r>
  <r>
    <x v="1"/>
    <s v="Columbus"/>
    <s v="Electric"/>
    <s v="Other Public Authority"/>
    <s v="CB-Commercial"/>
    <n v="57283"/>
    <n v="5308.73"/>
    <m/>
    <n v="0"/>
    <n v="0"/>
    <n v="0"/>
    <m/>
    <n v="0"/>
    <n v="0"/>
    <n v="0"/>
    <n v="0"/>
    <n v="0"/>
    <n v="0"/>
    <n v="1828.47"/>
    <n v="0"/>
    <n v="439.25"/>
    <n v="126.58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892.05"/>
    <n v="-63.58"/>
    <m/>
    <m/>
    <x v="3"/>
    <x v="5"/>
    <m/>
    <x v="3"/>
  </r>
  <r>
    <x v="1"/>
    <s v="Columbus"/>
    <s v="Electric"/>
    <s v="Other Public Authority"/>
    <s v="GP-General Power"/>
    <n v="26960"/>
    <n v="1860.52"/>
    <m/>
    <n v="0"/>
    <n v="0"/>
    <n v="0"/>
    <m/>
    <n v="0"/>
    <n v="0"/>
    <n v="0"/>
    <n v="0"/>
    <n v="0"/>
    <n v="0"/>
    <n v="860.56"/>
    <n v="0"/>
    <n v="215.14"/>
    <n v="59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890.4899999999999"/>
    <n v="-29.93"/>
    <m/>
    <m/>
    <x v="3"/>
    <x v="6"/>
    <m/>
    <x v="3"/>
  </r>
  <r>
    <x v="1"/>
    <s v="Columbus"/>
    <s v="Electric"/>
    <s v="Other Public Authority"/>
    <s v="SH-Small Heating"/>
    <n v="17520"/>
    <n v="1276.48"/>
    <m/>
    <n v="0"/>
    <n v="0"/>
    <n v="0"/>
    <m/>
    <n v="0"/>
    <n v="0"/>
    <n v="0"/>
    <n v="0"/>
    <n v="0"/>
    <n v="0"/>
    <n v="559.24"/>
    <n v="0"/>
    <n v="139.81"/>
    <n v="38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578.69000000000005"/>
    <n v="-19.45"/>
    <m/>
    <m/>
    <x v="3"/>
    <x v="12"/>
    <m/>
    <x v="3"/>
  </r>
  <r>
    <x v="1"/>
    <s v="Columbus"/>
    <s v="Electric"/>
    <s v="Other Public Authority"/>
    <s v="TEB-Total Electric Bldg"/>
    <n v="14480"/>
    <n v="1129.6600000000001"/>
    <m/>
    <n v="0"/>
    <n v="0"/>
    <n v="0"/>
    <m/>
    <n v="0"/>
    <n v="0"/>
    <n v="0"/>
    <n v="0"/>
    <n v="0"/>
    <n v="0"/>
    <n v="462.2"/>
    <n v="0"/>
    <n v="115.55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78.27"/>
    <n v="-16.07"/>
    <m/>
    <m/>
    <x v="3"/>
    <x v="13"/>
    <m/>
    <x v="3"/>
  </r>
  <r>
    <x v="1"/>
    <s v="Columbus"/>
    <s v="Electric"/>
    <s v="Muni Street &amp; Highway Lighting"/>
    <s v="CB-Commercial"/>
    <n v="1737"/>
    <n v="484.26"/>
    <m/>
    <n v="0"/>
    <n v="0"/>
    <n v="0"/>
    <m/>
    <n v="0"/>
    <n v="0"/>
    <n v="0"/>
    <n v="0"/>
    <n v="0"/>
    <n v="0"/>
    <n v="55.44"/>
    <n v="0"/>
    <n v="13.87"/>
    <n v="3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57.37"/>
    <n v="-1.93"/>
    <m/>
    <m/>
    <x v="4"/>
    <x v="5"/>
    <m/>
    <x v="3"/>
  </r>
  <r>
    <x v="1"/>
    <s v="Columbus"/>
    <s v="Electric"/>
    <s v="Muni Street &amp; Highway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3"/>
  </r>
  <r>
    <x v="1"/>
    <s v="Columbus"/>
    <s v="Electric"/>
    <s v="Other Public Authority"/>
    <s v="CB-Commercial"/>
    <n v="14393"/>
    <n v="1573.88"/>
    <m/>
    <n v="0"/>
    <n v="0"/>
    <n v="0"/>
    <m/>
    <n v="0"/>
    <n v="0"/>
    <n v="0"/>
    <n v="0"/>
    <n v="0"/>
    <n v="0"/>
    <n v="459.93"/>
    <n v="0"/>
    <n v="114.84"/>
    <n v="31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75.91"/>
    <n v="-15.98"/>
    <m/>
    <m/>
    <x v="3"/>
    <x v="5"/>
    <m/>
    <x v="3"/>
  </r>
  <r>
    <x v="1"/>
    <s v="Columbus"/>
    <s v="Electric"/>
    <s v="Other Public Authority"/>
    <s v="GP-General Power"/>
    <n v="24263"/>
    <n v="3186.2"/>
    <m/>
    <n v="0"/>
    <n v="0"/>
    <n v="0"/>
    <m/>
    <n v="0"/>
    <n v="0"/>
    <n v="0"/>
    <n v="0"/>
    <n v="0"/>
    <n v="0"/>
    <n v="774.47"/>
    <n v="0"/>
    <n v="193.62"/>
    <n v="5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801.4"/>
    <n v="-26.93"/>
    <m/>
    <m/>
    <x v="3"/>
    <x v="6"/>
    <m/>
    <x v="3"/>
  </r>
  <r>
    <x v="1"/>
    <s v="Columbu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3"/>
  </r>
  <r>
    <x v="1"/>
    <s v="Columbus"/>
    <s v="Electric"/>
    <s v="Residential"/>
    <s v="RG-Residential"/>
    <n v="1810795"/>
    <n v="146078.04"/>
    <m/>
    <n v="7936.53"/>
    <n v="0"/>
    <n v="0"/>
    <m/>
    <n v="0"/>
    <n v="0"/>
    <n v="0"/>
    <n v="0"/>
    <n v="0"/>
    <n v="0"/>
    <n v="58139.5"/>
    <n v="0"/>
    <n v="14450.26"/>
    <n v="4002.05"/>
    <n v="0"/>
    <n v="0"/>
    <n v="0"/>
    <n v="0"/>
    <n v="0"/>
    <n v="0"/>
    <n v="0"/>
    <n v="0"/>
    <n v="0"/>
    <n v="0"/>
    <n v="0"/>
    <n v="0"/>
    <n v="0"/>
    <n v="1665.86"/>
    <n v="80"/>
    <n v="-3.81"/>
    <n v="5120.01"/>
    <n v="0"/>
    <m/>
    <m/>
    <m/>
    <m/>
    <m/>
    <m/>
    <x v="0"/>
    <m/>
    <m/>
    <m/>
    <m/>
    <m/>
    <m/>
    <m/>
    <m/>
    <n v="60149.48"/>
    <n v="-2009.98"/>
    <m/>
    <m/>
    <x v="0"/>
    <x v="1"/>
    <m/>
    <x v="3"/>
  </r>
  <r>
    <x v="1"/>
    <s v="Columbus"/>
    <s v="Electric"/>
    <s v="Residential"/>
    <s v="RG-Residential Water Heat"/>
    <n v="332973"/>
    <n v="24458.55"/>
    <m/>
    <n v="1057.1500000000001"/>
    <n v="0"/>
    <n v="0"/>
    <m/>
    <n v="0"/>
    <n v="0"/>
    <n v="0"/>
    <n v="0"/>
    <n v="0"/>
    <n v="0"/>
    <n v="10652.88"/>
    <n v="0"/>
    <n v="2657.06"/>
    <n v="735.84"/>
    <n v="0"/>
    <n v="0"/>
    <n v="0"/>
    <n v="0"/>
    <n v="0"/>
    <n v="0"/>
    <n v="0"/>
    <n v="0"/>
    <n v="0"/>
    <n v="0"/>
    <n v="0"/>
    <n v="0"/>
    <n v="0"/>
    <n v="277.88"/>
    <n v="20"/>
    <n v="-1.4"/>
    <n v="795.45"/>
    <n v="0"/>
    <m/>
    <m/>
    <m/>
    <m/>
    <m/>
    <m/>
    <x v="0"/>
    <m/>
    <m/>
    <m/>
    <m/>
    <m/>
    <m/>
    <m/>
    <m/>
    <n v="11022.48"/>
    <n v="-369.6"/>
    <m/>
    <m/>
    <x v="0"/>
    <x v="14"/>
    <m/>
    <x v="3"/>
  </r>
  <r>
    <x v="1"/>
    <s v="Columbus"/>
    <s v="Electric"/>
    <s v="Residential"/>
    <s v="RH-Residential Total Elec"/>
    <n v="875508"/>
    <n v="56531.55"/>
    <m/>
    <n v="2377.7600000000002"/>
    <n v="0"/>
    <n v="0"/>
    <m/>
    <n v="0"/>
    <n v="0"/>
    <n v="0"/>
    <n v="0"/>
    <n v="0"/>
    <n v="0"/>
    <n v="27932.71"/>
    <n v="0"/>
    <n v="6986.5"/>
    <n v="1934.87"/>
    <n v="0"/>
    <n v="0"/>
    <n v="0"/>
    <n v="0"/>
    <n v="0"/>
    <n v="0"/>
    <n v="0"/>
    <n v="0"/>
    <n v="0"/>
    <n v="0"/>
    <n v="0"/>
    <n v="0"/>
    <n v="0"/>
    <n v="393.6"/>
    <n v="20"/>
    <n v="0"/>
    <n v="1930.95"/>
    <n v="0"/>
    <m/>
    <m/>
    <m/>
    <m/>
    <m/>
    <m/>
    <x v="0"/>
    <m/>
    <m/>
    <m/>
    <m/>
    <m/>
    <m/>
    <m/>
    <m/>
    <n v="28904.52"/>
    <n v="-971.81"/>
    <m/>
    <m/>
    <x v="0"/>
    <x v="15"/>
    <m/>
    <x v="3"/>
  </r>
  <r>
    <x v="1"/>
    <s v="Columbus"/>
    <s v="Lighting"/>
    <s v="Commercial"/>
    <s v="PL-Private Lighting"/>
    <n v="21041"/>
    <n v="5212.1099999999997"/>
    <m/>
    <n v="0"/>
    <n v="0"/>
    <n v="0"/>
    <m/>
    <n v="0"/>
    <n v="0"/>
    <n v="0"/>
    <n v="0"/>
    <n v="0"/>
    <n v="0"/>
    <n v="668.8"/>
    <n v="0"/>
    <n v="167.89"/>
    <n v="46.54"/>
    <n v="0"/>
    <n v="0"/>
    <n v="0"/>
    <n v="0"/>
    <n v="0"/>
    <n v="0"/>
    <n v="0"/>
    <n v="0"/>
    <n v="0"/>
    <n v="0"/>
    <n v="0"/>
    <n v="0"/>
    <n v="0"/>
    <n v="18.260000000000002"/>
    <n v="0"/>
    <n v="0"/>
    <n v="351.72"/>
    <n v="0"/>
    <m/>
    <m/>
    <m/>
    <m/>
    <m/>
    <m/>
    <x v="0"/>
    <m/>
    <m/>
    <m/>
    <m/>
    <m/>
    <m/>
    <m/>
    <m/>
    <n v="692.16"/>
    <n v="-23.36"/>
    <m/>
    <m/>
    <x v="1"/>
    <x v="4"/>
    <m/>
    <x v="3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34.67"/>
    <n v="0"/>
    <n v="9.34"/>
    <n v="2.59"/>
    <n v="0"/>
    <n v="0"/>
    <n v="0"/>
    <n v="0"/>
    <n v="0"/>
    <n v="0"/>
    <n v="0"/>
    <n v="0"/>
    <n v="0"/>
    <n v="0"/>
    <n v="0"/>
    <n v="0"/>
    <n v="0"/>
    <n v="7.55"/>
    <n v="0"/>
    <n v="0"/>
    <n v="31.84"/>
    <n v="0"/>
    <m/>
    <m/>
    <m/>
    <m/>
    <m/>
    <m/>
    <x v="0"/>
    <m/>
    <m/>
    <m/>
    <m/>
    <m/>
    <m/>
    <m/>
    <m/>
    <n v="35.97"/>
    <n v="-1.3"/>
    <m/>
    <m/>
    <x v="2"/>
    <x v="4"/>
    <m/>
    <x v="3"/>
  </r>
  <r>
    <x v="1"/>
    <s v="Columbus"/>
    <s v="Lighting"/>
    <s v="Muni Street &amp; Highway Lighting"/>
    <s v="PL-Private Lighting"/>
    <n v="290"/>
    <n v="87.1"/>
    <m/>
    <n v="0"/>
    <n v="0"/>
    <n v="0"/>
    <m/>
    <n v="0"/>
    <n v="0"/>
    <n v="0"/>
    <n v="0"/>
    <n v="0"/>
    <n v="0"/>
    <n v="9.26"/>
    <n v="0"/>
    <n v="2.31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9.58"/>
    <n v="-0.32"/>
    <m/>
    <m/>
    <x v="4"/>
    <x v="4"/>
    <m/>
    <x v="3"/>
  </r>
  <r>
    <x v="1"/>
    <s v="Columbus"/>
    <s v="Lighting"/>
    <s v="Muni Street &amp; Highway Lighting"/>
    <s v="SPL-Municipal St Lighting"/>
    <n v="75715"/>
    <n v="5027.8500000000004"/>
    <m/>
    <n v="0"/>
    <n v="0"/>
    <n v="0"/>
    <m/>
    <n v="0"/>
    <n v="0"/>
    <n v="0"/>
    <n v="0"/>
    <n v="0"/>
    <n v="0"/>
    <n v="1113.02"/>
    <n v="0"/>
    <n v="604.21"/>
    <n v="167.33"/>
    <n v="0"/>
    <n v="0"/>
    <n v="1584.96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197.06"/>
    <n v="-84.04"/>
    <m/>
    <m/>
    <x v="4"/>
    <x v="11"/>
    <m/>
    <x v="3"/>
  </r>
  <r>
    <x v="1"/>
    <s v="Columbus"/>
    <s v="Lighting"/>
    <s v="Residential"/>
    <s v="PL-Private Lighting"/>
    <n v="14643"/>
    <n v="4854.2700000000004"/>
    <m/>
    <n v="0"/>
    <n v="0"/>
    <n v="0"/>
    <m/>
    <n v="0"/>
    <n v="0"/>
    <n v="0"/>
    <n v="0"/>
    <n v="0"/>
    <n v="0"/>
    <n v="467.25"/>
    <n v="0"/>
    <n v="117.36"/>
    <n v="32.630000000000003"/>
    <n v="0"/>
    <n v="0"/>
    <n v="0"/>
    <n v="0"/>
    <n v="0"/>
    <n v="0"/>
    <n v="0"/>
    <n v="0"/>
    <n v="0"/>
    <n v="0"/>
    <n v="0"/>
    <n v="0"/>
    <n v="0"/>
    <n v="27.46"/>
    <n v="0"/>
    <n v="0"/>
    <n v="95.66"/>
    <n v="0"/>
    <m/>
    <m/>
    <m/>
    <m/>
    <m/>
    <m/>
    <x v="0"/>
    <m/>
    <m/>
    <m/>
    <m/>
    <m/>
    <m/>
    <m/>
    <m/>
    <n v="483.5"/>
    <n v="-16.25"/>
    <m/>
    <m/>
    <x v="0"/>
    <x v="4"/>
    <m/>
    <x v="3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1"/>
    <s v="Neosho"/>
    <s v="Electric"/>
    <s v="Commercial"/>
    <s v="CB-Commercial"/>
    <n v="15"/>
    <n v="20.39"/>
    <m/>
    <n v="1.05"/>
    <n v="0"/>
    <n v="0"/>
    <m/>
    <n v="0"/>
    <n v="0"/>
    <n v="0"/>
    <n v="0"/>
    <n v="0"/>
    <n v="0"/>
    <n v="0.48"/>
    <n v="0"/>
    <n v="0.12"/>
    <n v="0.03"/>
    <n v="0"/>
    <n v="0"/>
    <n v="0"/>
    <n v="0"/>
    <n v="0"/>
    <n v="0"/>
    <n v="0"/>
    <n v="0"/>
    <n v="0"/>
    <n v="0"/>
    <n v="0"/>
    <n v="0"/>
    <n v="0"/>
    <n v="0"/>
    <n v="0"/>
    <n v="0"/>
    <n v="1.99"/>
    <n v="0"/>
    <m/>
    <m/>
    <m/>
    <m/>
    <m/>
    <m/>
    <x v="0"/>
    <m/>
    <m/>
    <m/>
    <m/>
    <m/>
    <m/>
    <m/>
    <m/>
    <n v="0.5"/>
    <n v="-0.02"/>
    <m/>
    <m/>
    <x v="1"/>
    <x v="5"/>
    <m/>
    <x v="3"/>
  </r>
  <r>
    <x v="3"/>
    <s v="Aurora"/>
    <s v="Electric"/>
    <s v="Commercial"/>
    <s v="CB-Commercial"/>
    <n v="2692867"/>
    <n v="370248.5"/>
    <m/>
    <n v="10408.299999999999"/>
    <n v="0"/>
    <n v="0"/>
    <m/>
    <n v="0"/>
    <n v="-2349.9299999999998"/>
    <n v="0"/>
    <n v="0"/>
    <n v="191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66.11"/>
    <n v="80"/>
    <n v="-63.62"/>
    <n v="20990.35"/>
    <n v="-13518.65"/>
    <m/>
    <m/>
    <m/>
    <m/>
    <m/>
    <m/>
    <x v="0"/>
    <m/>
    <m/>
    <m/>
    <m/>
    <m/>
    <m/>
    <m/>
    <m/>
    <n v="0"/>
    <n v="0"/>
    <m/>
    <m/>
    <x v="1"/>
    <x v="5"/>
    <m/>
    <x v="3"/>
  </r>
  <r>
    <x v="3"/>
    <s v="Aurora"/>
    <s v="Electric"/>
    <s v="Commercial"/>
    <s v="GP-General Power"/>
    <n v="3742606"/>
    <n v="393356.67"/>
    <m/>
    <n v="10292.11"/>
    <n v="0"/>
    <n v="0"/>
    <m/>
    <n v="0"/>
    <n v="-3256.05"/>
    <n v="0"/>
    <n v="0"/>
    <n v="2347.14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3031.92"/>
    <n v="0"/>
    <n v="-37.04"/>
    <n v="18394.43"/>
    <n v="-13847.62"/>
    <m/>
    <m/>
    <m/>
    <m/>
    <m/>
    <m/>
    <x v="0"/>
    <m/>
    <m/>
    <m/>
    <m/>
    <m/>
    <m/>
    <m/>
    <m/>
    <n v="0"/>
    <n v="0"/>
    <m/>
    <m/>
    <x v="1"/>
    <x v="6"/>
    <m/>
    <x v="3"/>
  </r>
  <r>
    <x v="3"/>
    <s v="Aurora"/>
    <s v="Electric"/>
    <s v="Commercial"/>
    <s v="LS-Special Lighting"/>
    <n v="2840"/>
    <n v="514.59"/>
    <m/>
    <n v="2.73"/>
    <n v="0"/>
    <n v="0"/>
    <m/>
    <n v="0"/>
    <n v="-2.48"/>
    <n v="0"/>
    <n v="0"/>
    <n v="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2"/>
    <m/>
    <m/>
    <m/>
    <m/>
    <m/>
    <m/>
    <x v="0"/>
    <m/>
    <m/>
    <m/>
    <m/>
    <m/>
    <m/>
    <m/>
    <m/>
    <n v="0"/>
    <n v="0"/>
    <m/>
    <m/>
    <x v="1"/>
    <x v="7"/>
    <m/>
    <x v="3"/>
  </r>
  <r>
    <x v="3"/>
    <s v="Aurora"/>
    <s v="Electric"/>
    <s v="Commercial"/>
    <s v="SH-Small Heating"/>
    <n v="183676"/>
    <n v="21153.22"/>
    <m/>
    <n v="697.17"/>
    <n v="0"/>
    <n v="0"/>
    <m/>
    <n v="0"/>
    <n v="-159.82"/>
    <n v="0"/>
    <n v="0"/>
    <n v="13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1.03"/>
    <n v="0"/>
    <n v="0"/>
    <n v="1370.84"/>
    <n v="-872.45"/>
    <m/>
    <m/>
    <m/>
    <m/>
    <m/>
    <m/>
    <x v="0"/>
    <m/>
    <m/>
    <m/>
    <m/>
    <m/>
    <m/>
    <m/>
    <m/>
    <n v="0"/>
    <n v="0"/>
    <m/>
    <m/>
    <x v="1"/>
    <x v="12"/>
    <m/>
    <x v="3"/>
  </r>
  <r>
    <x v="3"/>
    <s v="Aurora"/>
    <s v="Electric"/>
    <s v="Commercial"/>
    <s v="TEB-Total Electric Bldg"/>
    <n v="800052"/>
    <n v="75987.14"/>
    <m/>
    <n v="209"/>
    <n v="0"/>
    <n v="0"/>
    <m/>
    <n v="0"/>
    <n v="-696.05"/>
    <n v="0"/>
    <n v="0"/>
    <n v="568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5.27"/>
    <n v="0"/>
    <n v="0"/>
    <n v="2565.52"/>
    <n v="-3264.19"/>
    <m/>
    <m/>
    <m/>
    <m/>
    <m/>
    <m/>
    <x v="0"/>
    <m/>
    <m/>
    <m/>
    <m/>
    <m/>
    <m/>
    <m/>
    <m/>
    <n v="0"/>
    <n v="0"/>
    <m/>
    <m/>
    <x v="1"/>
    <x v="13"/>
    <m/>
    <x v="3"/>
  </r>
  <r>
    <x v="3"/>
    <s v="Aurora"/>
    <s v="Electric"/>
    <s v="Industrial"/>
    <s v="CB-Commercial"/>
    <n v="19063"/>
    <n v="2560.66"/>
    <m/>
    <n v="61.79"/>
    <n v="0"/>
    <n v="0"/>
    <m/>
    <n v="0"/>
    <n v="-16.57"/>
    <n v="0"/>
    <n v="0"/>
    <n v="13.2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32.75"/>
    <n v="0"/>
    <n v="0"/>
    <n v="168.14"/>
    <n v="-95.7"/>
    <m/>
    <m/>
    <m/>
    <m/>
    <m/>
    <m/>
    <x v="0"/>
    <m/>
    <m/>
    <m/>
    <m/>
    <m/>
    <m/>
    <m/>
    <m/>
    <n v="0"/>
    <n v="0"/>
    <m/>
    <m/>
    <x v="2"/>
    <x v="5"/>
    <m/>
    <x v="3"/>
  </r>
  <r>
    <x v="3"/>
    <s v="Aurora"/>
    <s v="Electric"/>
    <s v="Industrial"/>
    <s v="GP-General Power"/>
    <n v="2339350"/>
    <n v="219035.11"/>
    <m/>
    <n v="4402.8599999999997"/>
    <n v="0"/>
    <n v="0"/>
    <m/>
    <n v="0"/>
    <n v="-2035.24"/>
    <n v="0"/>
    <n v="0"/>
    <n v="1428.78"/>
    <n v="0"/>
    <n v="0"/>
    <n v="0"/>
    <n v="0"/>
    <n v="0"/>
    <n v="0"/>
    <n v="0"/>
    <n v="436.32"/>
    <n v="0"/>
    <n v="0"/>
    <n v="0"/>
    <n v="0"/>
    <n v="0"/>
    <n v="-1012"/>
    <n v="0"/>
    <n v="0"/>
    <n v="0"/>
    <n v="0"/>
    <n v="1086.03"/>
    <n v="0"/>
    <n v="0"/>
    <n v="9290.86"/>
    <n v="-8655.59"/>
    <m/>
    <m/>
    <m/>
    <m/>
    <m/>
    <m/>
    <x v="0"/>
    <m/>
    <m/>
    <m/>
    <m/>
    <m/>
    <m/>
    <m/>
    <m/>
    <n v="0"/>
    <n v="0"/>
    <m/>
    <m/>
    <x v="2"/>
    <x v="6"/>
    <m/>
    <x v="3"/>
  </r>
  <r>
    <x v="3"/>
    <s v="Aurora"/>
    <s v="Electric"/>
    <s v="Industrial"/>
    <s v="LP-Large Power"/>
    <n v="2998803"/>
    <n v="224977.51"/>
    <m/>
    <n v="0"/>
    <n v="0"/>
    <n v="0"/>
    <m/>
    <n v="0"/>
    <n v="-2548.98"/>
    <n v="0"/>
    <n v="0"/>
    <n v="595.97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4628.92"/>
    <n v="-8936.43"/>
    <m/>
    <m/>
    <m/>
    <m/>
    <m/>
    <m/>
    <x v="0"/>
    <m/>
    <m/>
    <m/>
    <m/>
    <m/>
    <m/>
    <m/>
    <m/>
    <n v="0"/>
    <n v="0"/>
    <m/>
    <m/>
    <x v="2"/>
    <x v="17"/>
    <m/>
    <x v="3"/>
  </r>
  <r>
    <x v="3"/>
    <s v="Aurora"/>
    <s v="Electric"/>
    <s v="Industrial"/>
    <s v="PFM-Feed Mill/Grain Elev"/>
    <n v="26320"/>
    <n v="4448.8900000000003"/>
    <m/>
    <n v="14.25"/>
    <n v="0"/>
    <n v="0"/>
    <m/>
    <n v="0"/>
    <n v="-22.9"/>
    <n v="0"/>
    <n v="0"/>
    <n v="1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1.47"/>
    <n v="-145.29"/>
    <m/>
    <m/>
    <m/>
    <m/>
    <m/>
    <m/>
    <x v="0"/>
    <m/>
    <m/>
    <m/>
    <m/>
    <m/>
    <m/>
    <m/>
    <m/>
    <n v="0"/>
    <n v="0"/>
    <m/>
    <m/>
    <x v="2"/>
    <x v="18"/>
    <m/>
    <x v="3"/>
  </r>
  <r>
    <x v="3"/>
    <s v="Aurora"/>
    <s v="Electric"/>
    <s v="Interdepartmental"/>
    <s v="CB-Commercial"/>
    <n v="44677"/>
    <n v="5528.08"/>
    <m/>
    <n v="0"/>
    <n v="0"/>
    <n v="0"/>
    <m/>
    <n v="0"/>
    <n v="-38.869999999999997"/>
    <n v="0"/>
    <n v="0"/>
    <n v="3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4.29"/>
    <m/>
    <m/>
    <m/>
    <m/>
    <m/>
    <m/>
    <x v="0"/>
    <m/>
    <m/>
    <m/>
    <m/>
    <m/>
    <m/>
    <m/>
    <m/>
    <n v="0"/>
    <n v="0"/>
    <m/>
    <m/>
    <x v="5"/>
    <x v="5"/>
    <m/>
    <x v="3"/>
  </r>
  <r>
    <x v="3"/>
    <s v="Aurora"/>
    <s v="Electric"/>
    <s v="Interdepartmental"/>
    <s v="GP-General Power"/>
    <n v="198598"/>
    <n v="15260.72"/>
    <m/>
    <n v="0"/>
    <n v="0"/>
    <n v="0"/>
    <m/>
    <n v="0"/>
    <n v="-172.78"/>
    <n v="0"/>
    <n v="0"/>
    <n v="141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4.81"/>
    <m/>
    <m/>
    <m/>
    <m/>
    <m/>
    <m/>
    <x v="0"/>
    <m/>
    <m/>
    <m/>
    <m/>
    <m/>
    <m/>
    <m/>
    <m/>
    <n v="0"/>
    <n v="0"/>
    <m/>
    <m/>
    <x v="5"/>
    <x v="6"/>
    <m/>
    <x v="3"/>
  </r>
  <r>
    <x v="3"/>
    <s v="Aurora"/>
    <s v="Electric"/>
    <s v="Other Public Authority"/>
    <s v="CB-Commercial"/>
    <n v="52516"/>
    <n v="7909.69"/>
    <m/>
    <n v="0"/>
    <n v="0"/>
    <n v="0"/>
    <m/>
    <n v="0"/>
    <n v="-45.72"/>
    <n v="0"/>
    <n v="0"/>
    <n v="37.2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3.64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Aurora"/>
    <s v="Electric"/>
    <s v="Other Public Authority"/>
    <s v="GP-General Power"/>
    <n v="106480"/>
    <n v="10593.35"/>
    <m/>
    <n v="0"/>
    <n v="0"/>
    <n v="0"/>
    <m/>
    <n v="0"/>
    <n v="-92.63"/>
    <n v="0"/>
    <n v="0"/>
    <n v="75.5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3.97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Aurora"/>
    <s v="Electric"/>
    <s v="Other Public Authority"/>
    <s v="SH-Small Heating"/>
    <n v="6629"/>
    <n v="728.4"/>
    <m/>
    <n v="0"/>
    <n v="0"/>
    <n v="0"/>
    <m/>
    <n v="0"/>
    <n v="-5.77"/>
    <n v="0"/>
    <n v="0"/>
    <n v="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.49"/>
    <m/>
    <m/>
    <m/>
    <m/>
    <m/>
    <m/>
    <x v="0"/>
    <m/>
    <m/>
    <m/>
    <m/>
    <m/>
    <m/>
    <m/>
    <m/>
    <n v="0"/>
    <n v="0"/>
    <m/>
    <m/>
    <x v="3"/>
    <x v="12"/>
    <m/>
    <x v="3"/>
  </r>
  <r>
    <x v="3"/>
    <s v="Aurora"/>
    <s v="Electric"/>
    <s v="Muni Street &amp; Highway Lighting"/>
    <s v="CB-Commercial"/>
    <n v="9300"/>
    <n v="1956.42"/>
    <m/>
    <n v="0"/>
    <n v="0"/>
    <n v="0"/>
    <m/>
    <n v="0"/>
    <n v="-8.07"/>
    <n v="0"/>
    <n v="0"/>
    <n v="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.74"/>
    <m/>
    <m/>
    <m/>
    <m/>
    <m/>
    <m/>
    <x v="0"/>
    <m/>
    <m/>
    <m/>
    <m/>
    <m/>
    <m/>
    <m/>
    <m/>
    <n v="0"/>
    <n v="0"/>
    <m/>
    <m/>
    <x v="4"/>
    <x v="5"/>
    <m/>
    <x v="3"/>
  </r>
  <r>
    <x v="3"/>
    <s v="Aurora"/>
    <s v="Electric"/>
    <s v="Muni Street &amp; Highway Lighting"/>
    <s v="LS-Special Lighting"/>
    <n v="3598"/>
    <n v="1090.3599999999999"/>
    <m/>
    <n v="0"/>
    <n v="0"/>
    <n v="0"/>
    <m/>
    <n v="0"/>
    <n v="-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31"/>
    <m/>
    <m/>
    <m/>
    <m/>
    <m/>
    <m/>
    <x v="0"/>
    <m/>
    <m/>
    <m/>
    <m/>
    <m/>
    <m/>
    <m/>
    <m/>
    <n v="0"/>
    <n v="0"/>
    <m/>
    <m/>
    <x v="4"/>
    <x v="7"/>
    <m/>
    <x v="3"/>
  </r>
  <r>
    <x v="3"/>
    <s v="Aurora"/>
    <s v="Electric"/>
    <s v="Muni Street &amp; Highway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22"/>
    <m/>
    <x v="3"/>
  </r>
  <r>
    <x v="3"/>
    <s v="Aurora"/>
    <s v="Electric"/>
    <s v="Other Public Authority"/>
    <s v="CB-Commercial"/>
    <n v="138267"/>
    <n v="17925.97"/>
    <m/>
    <n v="0"/>
    <n v="0"/>
    <n v="0"/>
    <m/>
    <n v="0"/>
    <n v="-120.31"/>
    <n v="0"/>
    <n v="0"/>
    <n v="98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4.1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Aurora"/>
    <s v="Electric"/>
    <s v="Other Public Authority"/>
    <s v="GP-General Power"/>
    <n v="455044"/>
    <n v="45283.33"/>
    <m/>
    <n v="0"/>
    <n v="0"/>
    <n v="0"/>
    <m/>
    <n v="0"/>
    <n v="-395.87"/>
    <n v="0"/>
    <n v="0"/>
    <n v="323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83.66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Aurora"/>
    <s v="Electric"/>
    <s v="Industrial"/>
    <s v="Oil Pipe GP-General Power"/>
    <n v="646398"/>
    <n v="62764.800000000003"/>
    <m/>
    <n v="0"/>
    <n v="0"/>
    <n v="0"/>
    <m/>
    <n v="0"/>
    <n v="-562.37"/>
    <n v="0"/>
    <n v="0"/>
    <n v="138.12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-575.15"/>
    <n v="0"/>
    <n v="0"/>
    <n v="3749.28"/>
    <n v="-2391.67"/>
    <m/>
    <m/>
    <m/>
    <m/>
    <m/>
    <m/>
    <x v="0"/>
    <m/>
    <m/>
    <m/>
    <m/>
    <m/>
    <m/>
    <m/>
    <m/>
    <n v="0"/>
    <n v="0"/>
    <m/>
    <m/>
    <x v="2"/>
    <x v="24"/>
    <m/>
    <x v="3"/>
  </r>
  <r>
    <x v="3"/>
    <s v="Aurora"/>
    <s v="Electric"/>
    <s v="Residential"/>
    <s v="RGL-Residential Pilot"/>
    <n v="128613"/>
    <n v="14624.46"/>
    <m/>
    <n v="546.72"/>
    <n v="0"/>
    <n v="0"/>
    <m/>
    <n v="0"/>
    <n v="-111.89"/>
    <n v="0"/>
    <n v="0"/>
    <n v="5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74"/>
    <n v="20"/>
    <n v="0"/>
    <n v="139.91999999999999"/>
    <n v="-663.66"/>
    <m/>
    <m/>
    <m/>
    <m/>
    <m/>
    <m/>
    <x v="0"/>
    <m/>
    <m/>
    <m/>
    <m/>
    <m/>
    <m/>
    <m/>
    <m/>
    <n v="0"/>
    <n v="0"/>
    <m/>
    <m/>
    <x v="0"/>
    <x v="25"/>
    <m/>
    <x v="3"/>
  </r>
  <r>
    <x v="3"/>
    <s v="Aurora"/>
    <s v="Electric"/>
    <s v="Residential"/>
    <s v="RG-Residential"/>
    <n v="17763393"/>
    <n v="2233190.2400000002"/>
    <m/>
    <n v="59780.07"/>
    <n v="0"/>
    <n v="0"/>
    <m/>
    <n v="0"/>
    <n v="-15607.94"/>
    <n v="0"/>
    <n v="0"/>
    <n v="6927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61.34"/>
    <n v="620"/>
    <n v="-129.24"/>
    <n v="15925.09"/>
    <n v="-91659.31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Aurora"/>
    <s v="Electric"/>
    <s v="Wholesale Municipalities"/>
    <s v="GFR-Monett"/>
    <n v="21486281"/>
    <n v="921951.32"/>
    <m/>
    <n v="0"/>
    <n v="615581.949999999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26"/>
    <m/>
    <x v="3"/>
  </r>
  <r>
    <x v="3"/>
    <s v="Aurora"/>
    <s v="Electric"/>
    <s v="Wholesale Municipalities"/>
    <s v="GFR-Mt Vernon"/>
    <n v="5894543"/>
    <n v="248658.91"/>
    <m/>
    <n v="0"/>
    <n v="168878.6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27"/>
    <m/>
    <x v="3"/>
  </r>
  <r>
    <x v="3"/>
    <s v="Aurora"/>
    <s v="Lighting"/>
    <s v="Commercial"/>
    <s v="PL-Private Lighting"/>
    <n v="52283"/>
    <n v="16949.78"/>
    <m/>
    <n v="0"/>
    <n v="0"/>
    <n v="0"/>
    <m/>
    <n v="0"/>
    <n v="-45.82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.58"/>
    <n v="0"/>
    <n v="-1.6"/>
    <n v="796.33"/>
    <n v="-573.79999999999995"/>
    <m/>
    <m/>
    <m/>
    <m/>
    <m/>
    <m/>
    <x v="0"/>
    <m/>
    <m/>
    <m/>
    <m/>
    <m/>
    <m/>
    <m/>
    <m/>
    <n v="0"/>
    <n v="0"/>
    <m/>
    <m/>
    <x v="1"/>
    <x v="4"/>
    <m/>
    <x v="3"/>
  </r>
  <r>
    <x v="3"/>
    <s v="Aurora"/>
    <s v="Lighting"/>
    <s v="Industrial"/>
    <s v="PL-Private Lighting"/>
    <n v="6169"/>
    <n v="1553.22"/>
    <m/>
    <n v="0"/>
    <n v="0"/>
    <n v="0"/>
    <m/>
    <n v="0"/>
    <n v="-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2"/>
    <n v="0"/>
    <n v="0"/>
    <n v="79.08"/>
    <n v="-67.709999999999994"/>
    <m/>
    <m/>
    <m/>
    <m/>
    <m/>
    <m/>
    <x v="0"/>
    <m/>
    <m/>
    <m/>
    <m/>
    <m/>
    <m/>
    <m/>
    <m/>
    <n v="0"/>
    <n v="0"/>
    <m/>
    <m/>
    <x v="2"/>
    <x v="4"/>
    <m/>
    <x v="3"/>
  </r>
  <r>
    <x v="3"/>
    <s v="Aurora"/>
    <s v="Lighting"/>
    <s v="Interdepartmental"/>
    <s v="PL-Private Lighting"/>
    <n v="195"/>
    <n v="47.37"/>
    <m/>
    <n v="0"/>
    <n v="0"/>
    <n v="0"/>
    <m/>
    <n v="0"/>
    <n v="-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m/>
    <m/>
    <m/>
    <m/>
    <m/>
    <m/>
    <x v="0"/>
    <m/>
    <m/>
    <m/>
    <m/>
    <m/>
    <m/>
    <m/>
    <m/>
    <n v="0"/>
    <n v="0"/>
    <m/>
    <m/>
    <x v="5"/>
    <x v="4"/>
    <m/>
    <x v="3"/>
  </r>
  <r>
    <x v="3"/>
    <s v="Aurora"/>
    <s v="Lighting"/>
    <s v="Muni Street &amp; Highway Lighting"/>
    <s v="PL-Private Lighting"/>
    <n v="174"/>
    <n v="68.19"/>
    <m/>
    <n v="0"/>
    <n v="0"/>
    <n v="0"/>
    <m/>
    <n v="0"/>
    <n v="-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m/>
    <m/>
    <m/>
    <m/>
    <m/>
    <m/>
    <x v="0"/>
    <m/>
    <m/>
    <m/>
    <m/>
    <m/>
    <m/>
    <m/>
    <m/>
    <n v="0"/>
    <n v="0"/>
    <m/>
    <m/>
    <x v="4"/>
    <x v="4"/>
    <m/>
    <x v="3"/>
  </r>
  <r>
    <x v="3"/>
    <s v="Aurora"/>
    <s v="Lighting"/>
    <s v="Other Public Authority"/>
    <s v="PL-Private Lighting"/>
    <n v="58"/>
    <n v="21.22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m/>
    <m/>
    <m/>
    <m/>
    <m/>
    <m/>
    <x v="0"/>
    <m/>
    <m/>
    <m/>
    <m/>
    <m/>
    <m/>
    <m/>
    <m/>
    <n v="0"/>
    <n v="0"/>
    <m/>
    <m/>
    <x v="3"/>
    <x v="4"/>
    <m/>
    <x v="3"/>
  </r>
  <r>
    <x v="3"/>
    <s v="Aurora"/>
    <s v="Lighting"/>
    <s v="Muni Street &amp; Highway Lighting"/>
    <s v="SPL-Municipal St Lighting"/>
    <n v="143726"/>
    <n v="13811.46"/>
    <m/>
    <n v="0"/>
    <n v="0"/>
    <n v="0"/>
    <m/>
    <n v="0"/>
    <n v="-125.05"/>
    <n v="0"/>
    <n v="0"/>
    <n v="0"/>
    <n v="0"/>
    <n v="0"/>
    <n v="0"/>
    <n v="0"/>
    <n v="0"/>
    <n v="0"/>
    <n v="0"/>
    <n v="2870.17"/>
    <n v="0"/>
    <n v="0"/>
    <n v="0"/>
    <n v="0"/>
    <n v="0"/>
    <n v="0"/>
    <n v="0"/>
    <n v="0"/>
    <n v="0"/>
    <n v="0"/>
    <n v="0"/>
    <n v="0"/>
    <n v="0"/>
    <n v="0"/>
    <n v="-859.5"/>
    <m/>
    <m/>
    <m/>
    <m/>
    <m/>
    <m/>
    <x v="0"/>
    <m/>
    <m/>
    <m/>
    <m/>
    <m/>
    <m/>
    <m/>
    <m/>
    <n v="0"/>
    <n v="0"/>
    <m/>
    <m/>
    <x v="4"/>
    <x v="11"/>
    <m/>
    <x v="3"/>
  </r>
  <r>
    <x v="3"/>
    <s v="Aurora"/>
    <s v="Lighting"/>
    <s v="Residential"/>
    <s v="PL-Private Lighting"/>
    <n v="53723"/>
    <n v="20387.78"/>
    <m/>
    <n v="0"/>
    <n v="0"/>
    <n v="0"/>
    <m/>
    <n v="0"/>
    <n v="-49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12"/>
    <n v="0"/>
    <n v="-0.13"/>
    <n v="65.319999999999993"/>
    <n v="-588.59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3"/>
    <s v="Aurora"/>
    <s v="Sprinkler System"/>
    <s v="WA-Commercial"/>
    <s v="WA-Sprinkler System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5"/>
    <n v="0"/>
    <m/>
    <m/>
    <m/>
    <m/>
    <m/>
    <m/>
    <x v="0"/>
    <m/>
    <m/>
    <m/>
    <m/>
    <m/>
    <m/>
    <m/>
    <m/>
    <n v="0"/>
    <n v="0"/>
    <m/>
    <m/>
    <x v="7"/>
    <x v="43"/>
    <m/>
    <x v="3"/>
  </r>
  <r>
    <x v="3"/>
    <s v="Aurora"/>
    <s v="Water"/>
    <s v="WA-Commercial"/>
    <s v="WA-Water"/>
    <n v="7012"/>
    <n v="34164.83"/>
    <m/>
    <n v="0"/>
    <n v="0"/>
    <n v="0"/>
    <m/>
    <n v="0"/>
    <n v="0"/>
    <n v="0"/>
    <n v="0"/>
    <n v="0"/>
    <n v="0"/>
    <n v="0"/>
    <n v="0"/>
    <n v="0"/>
    <n v="0"/>
    <n v="0"/>
    <n v="446.87"/>
    <n v="18.579999999999998"/>
    <n v="0"/>
    <n v="0"/>
    <n v="0"/>
    <n v="0"/>
    <n v="0"/>
    <n v="0"/>
    <n v="0"/>
    <n v="0"/>
    <n v="0"/>
    <n v="0"/>
    <n v="242.94"/>
    <n v="0"/>
    <n v="-4.66"/>
    <n v="1856.63"/>
    <n v="0"/>
    <m/>
    <m/>
    <m/>
    <m/>
    <m/>
    <m/>
    <x v="0"/>
    <m/>
    <m/>
    <m/>
    <m/>
    <m/>
    <m/>
    <m/>
    <m/>
    <n v="0"/>
    <n v="0"/>
    <m/>
    <m/>
    <x v="7"/>
    <x v="28"/>
    <m/>
    <x v="3"/>
  </r>
  <r>
    <x v="3"/>
    <s v="Aurora"/>
    <s v="Water"/>
    <s v="WA-Industrial"/>
    <s v="WA-Water"/>
    <n v="2397"/>
    <n v="5533.19"/>
    <m/>
    <n v="0"/>
    <n v="0"/>
    <n v="0"/>
    <m/>
    <n v="0"/>
    <n v="0"/>
    <n v="0"/>
    <n v="0"/>
    <n v="0"/>
    <n v="0"/>
    <n v="0"/>
    <n v="0"/>
    <n v="0"/>
    <n v="0"/>
    <n v="0"/>
    <n v="11.33"/>
    <n v="0"/>
    <n v="0"/>
    <n v="0"/>
    <n v="0"/>
    <n v="0"/>
    <n v="0"/>
    <n v="0"/>
    <n v="0"/>
    <n v="0"/>
    <n v="0"/>
    <n v="0"/>
    <n v="8.9"/>
    <n v="0"/>
    <n v="0"/>
    <n v="253.08"/>
    <n v="0"/>
    <m/>
    <m/>
    <m/>
    <m/>
    <m/>
    <m/>
    <x v="0"/>
    <m/>
    <m/>
    <m/>
    <m/>
    <m/>
    <m/>
    <m/>
    <m/>
    <n v="0"/>
    <n v="0"/>
    <m/>
    <m/>
    <x v="8"/>
    <x v="28"/>
    <m/>
    <x v="3"/>
  </r>
  <r>
    <x v="3"/>
    <s v="Aurora"/>
    <s v="Water"/>
    <s v="WA-Interdepartmental"/>
    <s v="WA-Water"/>
    <n v="2"/>
    <n v="106.29"/>
    <m/>
    <n v="0"/>
    <n v="0"/>
    <n v="0"/>
    <m/>
    <n v="0"/>
    <n v="0"/>
    <n v="0"/>
    <n v="0"/>
    <n v="0"/>
    <n v="0"/>
    <n v="0"/>
    <n v="0"/>
    <n v="0"/>
    <n v="0"/>
    <n v="0"/>
    <n v="1.6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9"/>
    <x v="28"/>
    <m/>
    <x v="3"/>
  </r>
  <r>
    <x v="3"/>
    <s v="Aurora"/>
    <s v="Water"/>
    <s v="WA-Other Public Authority"/>
    <s v="WA-Water"/>
    <n v="14"/>
    <n v="201.6"/>
    <m/>
    <n v="0"/>
    <n v="0"/>
    <n v="0"/>
    <m/>
    <n v="0"/>
    <n v="0"/>
    <n v="0"/>
    <n v="0"/>
    <n v="0"/>
    <n v="0"/>
    <n v="0"/>
    <n v="0"/>
    <n v="0"/>
    <n v="0"/>
    <n v="0"/>
    <n v="4.3099999999999996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0"/>
    <x v="28"/>
    <m/>
    <x v="3"/>
  </r>
  <r>
    <x v="3"/>
    <s v="Aurora"/>
    <s v="Water"/>
    <s v="WA-Muni Street &amp; Highway Lighting"/>
    <s v="WA-Water"/>
    <n v="1"/>
    <n v="12.49"/>
    <m/>
    <n v="0"/>
    <n v="0"/>
    <n v="0"/>
    <m/>
    <n v="0"/>
    <n v="0"/>
    <n v="0"/>
    <n v="0"/>
    <n v="0"/>
    <n v="0"/>
    <n v="0"/>
    <n v="0"/>
    <n v="0"/>
    <n v="0"/>
    <n v="0"/>
    <n v="0.8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3"/>
    <x v="28"/>
    <m/>
    <x v="3"/>
  </r>
  <r>
    <x v="3"/>
    <s v="Aurora"/>
    <s v="Water"/>
    <s v="WA-Other Public Authority"/>
    <s v="WA-Water"/>
    <n v="447"/>
    <n v="1688.53"/>
    <m/>
    <n v="0"/>
    <n v="0"/>
    <n v="0"/>
    <m/>
    <n v="0"/>
    <n v="0"/>
    <n v="0"/>
    <n v="0"/>
    <n v="0"/>
    <n v="0"/>
    <n v="0"/>
    <n v="0"/>
    <n v="0"/>
    <n v="0"/>
    <n v="0"/>
    <n v="22.4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0"/>
    <x v="28"/>
    <m/>
    <x v="3"/>
  </r>
  <r>
    <x v="3"/>
    <s v="Aurora"/>
    <s v="Water"/>
    <s v="WA-Residential"/>
    <s v="WA-Water"/>
    <n v="24279"/>
    <n v="129602.36"/>
    <m/>
    <n v="0"/>
    <n v="0"/>
    <n v="0"/>
    <m/>
    <n v="0"/>
    <n v="0"/>
    <n v="0"/>
    <n v="0"/>
    <n v="0"/>
    <n v="0"/>
    <n v="0"/>
    <n v="0"/>
    <n v="0"/>
    <n v="0"/>
    <n v="0"/>
    <n v="3797.7"/>
    <n v="0"/>
    <n v="0"/>
    <n v="0"/>
    <n v="0"/>
    <n v="0"/>
    <n v="0"/>
    <n v="0"/>
    <n v="0"/>
    <n v="0"/>
    <n v="0"/>
    <n v="0"/>
    <n v="306.72000000000003"/>
    <n v="0"/>
    <n v="-11.02"/>
    <n v="2414.17"/>
    <n v="0"/>
    <m/>
    <m/>
    <m/>
    <m/>
    <m/>
    <m/>
    <x v="0"/>
    <m/>
    <m/>
    <m/>
    <m/>
    <m/>
    <m/>
    <m/>
    <m/>
    <n v="0"/>
    <n v="0"/>
    <m/>
    <m/>
    <x v="11"/>
    <x v="28"/>
    <m/>
    <x v="3"/>
  </r>
  <r>
    <x v="3"/>
    <s v="Baxter Springs"/>
    <s v="Electric"/>
    <s v="Residential"/>
    <s v="RG-Residential"/>
    <n v="1288"/>
    <n v="181.29"/>
    <m/>
    <n v="1.8"/>
    <n v="0"/>
    <n v="0"/>
    <m/>
    <n v="0"/>
    <n v="-1.1200000000000001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2.4700000000000002"/>
    <n v="-6.64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Baxter Springs"/>
    <s v="Lighting"/>
    <s v="Residential"/>
    <s v="PL-Private Lighting"/>
    <n v="31"/>
    <n v="14.58"/>
    <m/>
    <n v="0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.16"/>
    <n v="-0.34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Bolivar"/>
    <s v="Electric"/>
    <s v="Commercial"/>
    <s v="CB-Commercial"/>
    <n v="2270655"/>
    <n v="324147.21000000002"/>
    <m/>
    <n v="6317.24"/>
    <n v="0"/>
    <n v="0"/>
    <m/>
    <n v="0"/>
    <n v="-2061.89"/>
    <n v="0"/>
    <n v="0"/>
    <n v="1612.13"/>
    <n v="0"/>
    <n v="0"/>
    <n v="0"/>
    <n v="0"/>
    <n v="0"/>
    <n v="0"/>
    <n v="0"/>
    <n v="0"/>
    <n v="0"/>
    <n v="0"/>
    <n v="0"/>
    <n v="0"/>
    <n v="0"/>
    <n v="0"/>
    <n v="0"/>
    <n v="30"/>
    <n v="50"/>
    <n v="45"/>
    <n v="3029.52"/>
    <n v="0"/>
    <n v="-21.88"/>
    <n v="16292.58"/>
    <n v="-11448.5"/>
    <m/>
    <m/>
    <m/>
    <m/>
    <m/>
    <m/>
    <x v="0"/>
    <m/>
    <m/>
    <m/>
    <m/>
    <m/>
    <m/>
    <m/>
    <m/>
    <n v="0"/>
    <n v="0"/>
    <m/>
    <m/>
    <x v="1"/>
    <x v="5"/>
    <m/>
    <x v="3"/>
  </r>
  <r>
    <x v="3"/>
    <s v="Bolivar"/>
    <s v="Electric"/>
    <s v="Commercial"/>
    <s v="GP-General Power"/>
    <n v="3625000"/>
    <n v="361354.51"/>
    <m/>
    <n v="2028.19"/>
    <n v="0"/>
    <n v="0"/>
    <m/>
    <n v="0"/>
    <n v="-3153.75"/>
    <n v="0"/>
    <n v="0"/>
    <n v="2573.71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83.78"/>
    <n v="0"/>
    <n v="-51.86"/>
    <n v="14910.14"/>
    <n v="-13412.49"/>
    <m/>
    <m/>
    <m/>
    <m/>
    <m/>
    <m/>
    <x v="0"/>
    <m/>
    <m/>
    <m/>
    <m/>
    <m/>
    <m/>
    <m/>
    <m/>
    <n v="0"/>
    <n v="0"/>
    <m/>
    <m/>
    <x v="1"/>
    <x v="6"/>
    <m/>
    <x v="3"/>
  </r>
  <r>
    <x v="3"/>
    <s v="Bolivar"/>
    <s v="Electric"/>
    <s v="Commercial"/>
    <s v="LP-Large Power"/>
    <n v="1183200"/>
    <n v="101341.63"/>
    <m/>
    <n v="0"/>
    <n v="0"/>
    <n v="0"/>
    <m/>
    <n v="0"/>
    <n v="-1005.72"/>
    <n v="0"/>
    <n v="0"/>
    <n v="840.07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3525.94"/>
    <m/>
    <m/>
    <m/>
    <m/>
    <m/>
    <m/>
    <x v="0"/>
    <m/>
    <m/>
    <m/>
    <m/>
    <m/>
    <m/>
    <m/>
    <m/>
    <n v="0"/>
    <n v="0"/>
    <m/>
    <m/>
    <x v="1"/>
    <x v="17"/>
    <m/>
    <x v="3"/>
  </r>
  <r>
    <x v="3"/>
    <s v="Bolivar"/>
    <s v="Electric"/>
    <s v="Commercial"/>
    <s v="LS-Special Lighting"/>
    <n v="566"/>
    <n v="279.95999999999998"/>
    <m/>
    <n v="0.9"/>
    <n v="0"/>
    <n v="0"/>
    <m/>
    <n v="0"/>
    <n v="-0.49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83"/>
    <m/>
    <m/>
    <m/>
    <m/>
    <m/>
    <m/>
    <x v="0"/>
    <m/>
    <m/>
    <m/>
    <m/>
    <m/>
    <m/>
    <m/>
    <m/>
    <n v="0"/>
    <n v="0"/>
    <m/>
    <m/>
    <x v="1"/>
    <x v="7"/>
    <m/>
    <x v="3"/>
  </r>
  <r>
    <x v="3"/>
    <s v="Bolivar"/>
    <s v="Electric"/>
    <s v="Commercial"/>
    <s v="MS-Miscellaneous"/>
    <n v="558"/>
    <n v="76.260000000000005"/>
    <m/>
    <n v="2.2400000000000002"/>
    <n v="0"/>
    <n v="0"/>
    <m/>
    <n v="0"/>
    <n v="-0.49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9"/>
    <n v="-1.46"/>
    <m/>
    <m/>
    <m/>
    <m/>
    <m/>
    <m/>
    <x v="0"/>
    <m/>
    <m/>
    <m/>
    <m/>
    <m/>
    <m/>
    <m/>
    <m/>
    <n v="0"/>
    <n v="0"/>
    <m/>
    <m/>
    <x v="1"/>
    <x v="22"/>
    <m/>
    <x v="3"/>
  </r>
  <r>
    <x v="3"/>
    <s v="Bolivar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"/>
    <m/>
    <x v="3"/>
  </r>
  <r>
    <x v="3"/>
    <s v="Bolivar"/>
    <s v="Electric"/>
    <s v="Commercial"/>
    <s v="SH-Small Heating"/>
    <n v="1476096"/>
    <n v="162888.95000000001"/>
    <m/>
    <n v="3177.38"/>
    <n v="0"/>
    <n v="0"/>
    <m/>
    <n v="0"/>
    <n v="-1284.1600000000001"/>
    <n v="0"/>
    <n v="0"/>
    <n v="10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0.2"/>
    <n v="0"/>
    <n v="-2.56"/>
    <n v="8430.75"/>
    <n v="-7011.58"/>
    <m/>
    <m/>
    <m/>
    <m/>
    <m/>
    <m/>
    <x v="0"/>
    <m/>
    <m/>
    <m/>
    <m/>
    <m/>
    <m/>
    <m/>
    <m/>
    <n v="0"/>
    <n v="0"/>
    <m/>
    <m/>
    <x v="1"/>
    <x v="12"/>
    <m/>
    <x v="3"/>
  </r>
  <r>
    <x v="3"/>
    <s v="Bolivar"/>
    <s v="Electric"/>
    <s v="Commercial"/>
    <s v="TEB-Total Electric Bldg"/>
    <n v="4002786"/>
    <n v="406767.75"/>
    <m/>
    <n v="1935.34"/>
    <n v="0"/>
    <n v="0"/>
    <m/>
    <n v="0"/>
    <n v="-3482.37"/>
    <n v="0"/>
    <n v="0"/>
    <n v="2798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8.6"/>
    <n v="0"/>
    <n v="0"/>
    <n v="14614.63"/>
    <n v="-16331.42"/>
    <m/>
    <m/>
    <m/>
    <m/>
    <m/>
    <m/>
    <x v="0"/>
    <m/>
    <m/>
    <m/>
    <m/>
    <m/>
    <m/>
    <m/>
    <m/>
    <n v="0"/>
    <n v="0"/>
    <m/>
    <m/>
    <x v="1"/>
    <x v="13"/>
    <m/>
    <x v="3"/>
  </r>
  <r>
    <x v="3"/>
    <s v="Bolivar"/>
    <s v="Electric"/>
    <s v="Industrial"/>
    <s v="CB-Commercial"/>
    <n v="38091"/>
    <n v="4740.53"/>
    <m/>
    <n v="166.27"/>
    <n v="0"/>
    <n v="0"/>
    <m/>
    <n v="0"/>
    <n v="-33.130000000000003"/>
    <n v="0"/>
    <n v="0"/>
    <n v="27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.60000000000002"/>
    <n v="-191.23"/>
    <m/>
    <m/>
    <m/>
    <m/>
    <m/>
    <m/>
    <x v="0"/>
    <m/>
    <m/>
    <m/>
    <m/>
    <m/>
    <m/>
    <m/>
    <m/>
    <n v="0"/>
    <n v="0"/>
    <m/>
    <m/>
    <x v="2"/>
    <x v="5"/>
    <m/>
    <x v="3"/>
  </r>
  <r>
    <x v="3"/>
    <s v="Bolivar"/>
    <s v="Electric"/>
    <s v="Industrial"/>
    <s v="GP-General Power"/>
    <n v="948880"/>
    <n v="92162.98"/>
    <m/>
    <n v="2866.1"/>
    <n v="0"/>
    <n v="0"/>
    <m/>
    <n v="0"/>
    <n v="-825.53"/>
    <n v="0"/>
    <n v="0"/>
    <n v="673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9.29"/>
    <n v="0"/>
    <n v="0"/>
    <n v="3651.2"/>
    <n v="-3510.86"/>
    <m/>
    <m/>
    <m/>
    <m/>
    <m/>
    <m/>
    <x v="0"/>
    <m/>
    <m/>
    <m/>
    <m/>
    <m/>
    <m/>
    <m/>
    <m/>
    <n v="0"/>
    <n v="0"/>
    <m/>
    <m/>
    <x v="2"/>
    <x v="6"/>
    <m/>
    <x v="3"/>
  </r>
  <r>
    <x v="3"/>
    <s v="Bolivar"/>
    <s v="Electric"/>
    <s v="Industrial"/>
    <s v="LP-Large Power"/>
    <n v="24000"/>
    <n v="10880.03"/>
    <m/>
    <n v="0"/>
    <n v="0"/>
    <n v="0"/>
    <m/>
    <n v="0"/>
    <n v="-20.399999999999999"/>
    <n v="0"/>
    <n v="0"/>
    <n v="17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0.26"/>
    <n v="0"/>
    <n v="0"/>
    <n v="0"/>
    <n v="-71.52"/>
    <m/>
    <m/>
    <m/>
    <m/>
    <m/>
    <m/>
    <x v="0"/>
    <m/>
    <m/>
    <m/>
    <m/>
    <m/>
    <m/>
    <m/>
    <m/>
    <n v="0"/>
    <n v="0"/>
    <m/>
    <m/>
    <x v="2"/>
    <x v="17"/>
    <m/>
    <x v="3"/>
  </r>
  <r>
    <x v="3"/>
    <s v="Bolivar"/>
    <s v="Electric"/>
    <s v="Industrial"/>
    <s v="PFM-Feed Mill/Grain Elev"/>
    <n v="4369"/>
    <n v="851.36"/>
    <m/>
    <n v="23.47"/>
    <n v="0"/>
    <n v="0"/>
    <m/>
    <n v="0"/>
    <n v="-3.8"/>
    <n v="0"/>
    <n v="0"/>
    <n v="3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1"/>
    <n v="0"/>
    <n v="0"/>
    <n v="40.61"/>
    <n v="-24.11"/>
    <m/>
    <m/>
    <m/>
    <m/>
    <m/>
    <m/>
    <x v="0"/>
    <m/>
    <m/>
    <m/>
    <m/>
    <m/>
    <m/>
    <m/>
    <m/>
    <n v="0"/>
    <n v="0"/>
    <m/>
    <m/>
    <x v="2"/>
    <x v="18"/>
    <m/>
    <x v="3"/>
  </r>
  <r>
    <x v="3"/>
    <s v="Bolivar"/>
    <s v="Electric"/>
    <s v="Industrial"/>
    <s v="SH-Small Heating"/>
    <n v="1200"/>
    <n v="160.87"/>
    <m/>
    <n v="3.1"/>
    <n v="0"/>
    <n v="0"/>
    <m/>
    <n v="0"/>
    <n v="-1.04"/>
    <n v="0"/>
    <n v="0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97"/>
    <n v="-5.7"/>
    <m/>
    <m/>
    <m/>
    <m/>
    <m/>
    <m/>
    <x v="0"/>
    <m/>
    <m/>
    <m/>
    <m/>
    <m/>
    <m/>
    <m/>
    <m/>
    <n v="0"/>
    <n v="0"/>
    <m/>
    <m/>
    <x v="2"/>
    <x v="12"/>
    <m/>
    <x v="3"/>
  </r>
  <r>
    <x v="3"/>
    <s v="Bolivar"/>
    <s v="Electric"/>
    <s v="Interdepartmental"/>
    <s v="CB-Commercial"/>
    <n v="9651"/>
    <n v="1261.18"/>
    <m/>
    <n v="0"/>
    <n v="0"/>
    <n v="0"/>
    <m/>
    <n v="0"/>
    <n v="-8.4"/>
    <n v="0"/>
    <n v="0"/>
    <n v="6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45"/>
    <m/>
    <m/>
    <m/>
    <m/>
    <m/>
    <m/>
    <x v="0"/>
    <m/>
    <m/>
    <m/>
    <m/>
    <m/>
    <m/>
    <m/>
    <m/>
    <n v="0"/>
    <n v="0"/>
    <m/>
    <m/>
    <x v="5"/>
    <x v="5"/>
    <m/>
    <x v="3"/>
  </r>
  <r>
    <x v="3"/>
    <s v="Bolivar"/>
    <s v="Electric"/>
    <s v="Other Public Authority"/>
    <s v="CB-Commercial"/>
    <n v="80113"/>
    <n v="12066.69"/>
    <m/>
    <n v="0"/>
    <n v="0"/>
    <n v="0"/>
    <m/>
    <n v="0"/>
    <n v="-69.709999999999994"/>
    <n v="0"/>
    <n v="0"/>
    <n v="56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2.25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Bolivar"/>
    <s v="Electric"/>
    <s v="Other Public Authority"/>
    <s v="GP-General Power"/>
    <n v="40335"/>
    <n v="5871.73"/>
    <m/>
    <n v="0"/>
    <n v="0"/>
    <n v="0"/>
    <m/>
    <n v="0"/>
    <n v="-35.090000000000003"/>
    <n v="0"/>
    <n v="0"/>
    <n v="28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24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Bolivar"/>
    <s v="Electric"/>
    <s v="Other Public Authority"/>
    <s v="SH-Small Heating"/>
    <n v="41961"/>
    <n v="4768.33"/>
    <m/>
    <n v="0"/>
    <n v="0"/>
    <n v="0"/>
    <m/>
    <n v="0"/>
    <n v="-36.5"/>
    <n v="0"/>
    <n v="0"/>
    <n v="29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9.32"/>
    <m/>
    <m/>
    <m/>
    <m/>
    <m/>
    <m/>
    <x v="0"/>
    <m/>
    <m/>
    <m/>
    <m/>
    <m/>
    <m/>
    <m/>
    <m/>
    <n v="0"/>
    <n v="0"/>
    <m/>
    <m/>
    <x v="3"/>
    <x v="12"/>
    <m/>
    <x v="3"/>
  </r>
  <r>
    <x v="3"/>
    <s v="Bolivar"/>
    <s v="Electric"/>
    <s v="Other Public Authority"/>
    <s v="TEB-Total Electric Bldg"/>
    <n v="29200"/>
    <n v="2702.17"/>
    <m/>
    <n v="0"/>
    <n v="0"/>
    <n v="0"/>
    <m/>
    <n v="0"/>
    <n v="-25.4"/>
    <n v="0"/>
    <n v="0"/>
    <n v="2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9.14"/>
    <m/>
    <m/>
    <m/>
    <m/>
    <m/>
    <m/>
    <x v="0"/>
    <m/>
    <m/>
    <m/>
    <m/>
    <m/>
    <m/>
    <m/>
    <m/>
    <n v="0"/>
    <n v="0"/>
    <m/>
    <m/>
    <x v="3"/>
    <x v="13"/>
    <m/>
    <x v="3"/>
  </r>
  <r>
    <x v="3"/>
    <s v="Bolivar"/>
    <s v="Electric"/>
    <s v="Muni Street &amp; Highway Lighting"/>
    <s v="CB-Commercial"/>
    <n v="9692"/>
    <n v="2083.61"/>
    <m/>
    <n v="0"/>
    <n v="0"/>
    <n v="0"/>
    <m/>
    <n v="0"/>
    <n v="-8.43"/>
    <n v="0"/>
    <n v="0"/>
    <n v="6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68"/>
    <m/>
    <m/>
    <m/>
    <m/>
    <m/>
    <m/>
    <x v="0"/>
    <m/>
    <m/>
    <m/>
    <m/>
    <m/>
    <m/>
    <m/>
    <m/>
    <n v="0"/>
    <n v="0"/>
    <m/>
    <m/>
    <x v="4"/>
    <x v="5"/>
    <m/>
    <x v="3"/>
  </r>
  <r>
    <x v="3"/>
    <s v="Bolivar"/>
    <s v="Electric"/>
    <s v="Muni Street &amp; Highway Lighting"/>
    <s v="LS-Special Lighting"/>
    <n v="538"/>
    <n v="279.95999999999998"/>
    <m/>
    <n v="0"/>
    <n v="0"/>
    <n v="0"/>
    <m/>
    <n v="0"/>
    <n v="-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64"/>
    <m/>
    <m/>
    <m/>
    <m/>
    <m/>
    <m/>
    <x v="0"/>
    <m/>
    <m/>
    <m/>
    <m/>
    <m/>
    <m/>
    <m/>
    <m/>
    <n v="0"/>
    <n v="0"/>
    <m/>
    <m/>
    <x v="4"/>
    <x v="7"/>
    <m/>
    <x v="3"/>
  </r>
  <r>
    <x v="3"/>
    <s v="Bolivar"/>
    <s v="Electric"/>
    <s v="Other Public Authority"/>
    <s v="CB-Commercial"/>
    <n v="170562"/>
    <n v="23574.7"/>
    <m/>
    <n v="0"/>
    <n v="0"/>
    <n v="0"/>
    <m/>
    <n v="0"/>
    <n v="-148.31"/>
    <n v="0"/>
    <n v="0"/>
    <n v="121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56.19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Bolivar"/>
    <s v="Electric"/>
    <s v="Other Public Authority"/>
    <s v="GP-General Power"/>
    <n v="267521"/>
    <n v="27661.67"/>
    <m/>
    <n v="0"/>
    <n v="0"/>
    <n v="0"/>
    <m/>
    <n v="0"/>
    <n v="-232.75"/>
    <n v="0"/>
    <n v="0"/>
    <n v="189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89.82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Bolivar"/>
    <s v="Electric"/>
    <s v="Other Public Authority"/>
    <s v="TEB-Total Electric Bldg"/>
    <n v="10563"/>
    <n v="1070.2"/>
    <m/>
    <n v="0"/>
    <n v="0"/>
    <n v="0"/>
    <m/>
    <n v="0"/>
    <n v="-9.19"/>
    <n v="0"/>
    <n v="0"/>
    <n v="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1"/>
    <m/>
    <m/>
    <m/>
    <m/>
    <m/>
    <m/>
    <x v="0"/>
    <m/>
    <m/>
    <m/>
    <m/>
    <m/>
    <m/>
    <m/>
    <m/>
    <n v="0"/>
    <n v="0"/>
    <m/>
    <m/>
    <x v="3"/>
    <x v="13"/>
    <m/>
    <x v="3"/>
  </r>
  <r>
    <x v="3"/>
    <s v="Bolivar"/>
    <s v="Electric"/>
    <s v="Industrial"/>
    <s v="Oil Pipe GP-General Power"/>
    <n v="105905"/>
    <n v="9228.18"/>
    <m/>
    <n v="0"/>
    <n v="0"/>
    <n v="0"/>
    <m/>
    <n v="0"/>
    <n v="-92.14"/>
    <n v="0"/>
    <n v="0"/>
    <n v="75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5.94000000000005"/>
    <n v="-391.85"/>
    <m/>
    <m/>
    <m/>
    <m/>
    <m/>
    <m/>
    <x v="0"/>
    <m/>
    <m/>
    <m/>
    <m/>
    <m/>
    <m/>
    <m/>
    <m/>
    <n v="0"/>
    <n v="0"/>
    <m/>
    <m/>
    <x v="2"/>
    <x v="24"/>
    <m/>
    <x v="3"/>
  </r>
  <r>
    <x v="3"/>
    <s v="Bolivar"/>
    <s v="Electric"/>
    <s v="Industrial"/>
    <s v="Oil Pipe LP-Large Power"/>
    <n v="4064388"/>
    <n v="283531.61"/>
    <m/>
    <n v="0"/>
    <n v="0"/>
    <n v="0"/>
    <m/>
    <n v="0"/>
    <n v="-3454.73"/>
    <n v="0"/>
    <n v="0"/>
    <n v="2754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220.13"/>
    <n v="-12111.88"/>
    <m/>
    <m/>
    <m/>
    <m/>
    <m/>
    <m/>
    <x v="0"/>
    <m/>
    <m/>
    <m/>
    <m/>
    <m/>
    <m/>
    <m/>
    <m/>
    <n v="0"/>
    <n v="0"/>
    <m/>
    <m/>
    <x v="2"/>
    <x v="29"/>
    <m/>
    <x v="3"/>
  </r>
  <r>
    <x v="3"/>
    <s v="Bolivar"/>
    <s v="Electric"/>
    <s v="Residential"/>
    <s v="RGL-Residential Pilot"/>
    <n v="225371"/>
    <n v="25693.74"/>
    <m/>
    <n v="578.03"/>
    <n v="0"/>
    <n v="0"/>
    <m/>
    <n v="0"/>
    <n v="-196.08"/>
    <n v="0"/>
    <n v="0"/>
    <n v="87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71"/>
    <n v="20"/>
    <n v="0"/>
    <n v="580.49"/>
    <n v="-1162.8900000000001"/>
    <m/>
    <m/>
    <m/>
    <m/>
    <m/>
    <m/>
    <x v="0"/>
    <m/>
    <m/>
    <m/>
    <m/>
    <m/>
    <m/>
    <m/>
    <m/>
    <n v="0"/>
    <n v="0"/>
    <m/>
    <m/>
    <x v="0"/>
    <x v="25"/>
    <m/>
    <x v="3"/>
  </r>
  <r>
    <x v="3"/>
    <s v="Bolivar"/>
    <s v="Electric"/>
    <s v="Residential"/>
    <s v="RG-Residential"/>
    <n v="22755888"/>
    <n v="2759297.25"/>
    <m/>
    <n v="54627.59"/>
    <n v="0"/>
    <n v="0"/>
    <m/>
    <n v="0"/>
    <n v="-19664.509999999998"/>
    <n v="0"/>
    <n v="0"/>
    <n v="8874.85"/>
    <n v="0"/>
    <n v="0"/>
    <n v="0"/>
    <n v="0"/>
    <n v="0"/>
    <n v="0"/>
    <n v="0"/>
    <n v="0"/>
    <n v="0"/>
    <n v="0"/>
    <n v="0"/>
    <n v="0"/>
    <n v="0"/>
    <n v="0"/>
    <n v="0"/>
    <n v="90"/>
    <n v="0"/>
    <n v="30"/>
    <n v="5373.08"/>
    <n v="420"/>
    <n v="-76.010000000000005"/>
    <n v="57524.07"/>
    <n v="-117318.38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Bolivar"/>
    <s v="Electric"/>
    <s v="Wholesale Municipalities"/>
    <s v="GFR-Lockwood"/>
    <n v="991675"/>
    <n v="48912.14"/>
    <m/>
    <n v="0"/>
    <n v="28411.4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30"/>
    <m/>
    <x v="3"/>
  </r>
  <r>
    <x v="3"/>
    <s v="Bolivar"/>
    <s v="Lighting"/>
    <s v="Commercial"/>
    <s v="PL-Private Lighting"/>
    <n v="57485"/>
    <n v="17694.37"/>
    <m/>
    <n v="136.82"/>
    <n v="0"/>
    <n v="0"/>
    <m/>
    <n v="0"/>
    <n v="-5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95.29"/>
    <n v="0"/>
    <n v="0"/>
    <n v="547.70000000000005"/>
    <n v="-630.85"/>
    <m/>
    <m/>
    <m/>
    <m/>
    <m/>
    <m/>
    <x v="0"/>
    <m/>
    <m/>
    <m/>
    <m/>
    <m/>
    <m/>
    <m/>
    <m/>
    <n v="0"/>
    <n v="0"/>
    <m/>
    <m/>
    <x v="1"/>
    <x v="4"/>
    <m/>
    <x v="3"/>
  </r>
  <r>
    <x v="3"/>
    <s v="Bolivar"/>
    <s v="Lighting"/>
    <s v="Industrial"/>
    <s v="PL-Private Lighting"/>
    <n v="515"/>
    <n v="182.15"/>
    <m/>
    <n v="5.62"/>
    <n v="0"/>
    <n v="0"/>
    <m/>
    <n v="0"/>
    <n v="-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2"/>
    <n v="-5.66"/>
    <m/>
    <m/>
    <m/>
    <m/>
    <m/>
    <m/>
    <x v="0"/>
    <m/>
    <m/>
    <m/>
    <m/>
    <m/>
    <m/>
    <m/>
    <m/>
    <n v="0"/>
    <n v="0"/>
    <m/>
    <m/>
    <x v="2"/>
    <x v="4"/>
    <m/>
    <x v="3"/>
  </r>
  <r>
    <x v="3"/>
    <s v="Bolivar"/>
    <s v="Lighting"/>
    <s v="Muni Street &amp; Highway Lighting"/>
    <s v="PL-Private Lighting"/>
    <n v="249"/>
    <n v="86.66"/>
    <m/>
    <n v="0"/>
    <n v="0"/>
    <n v="0"/>
    <m/>
    <n v="0"/>
    <n v="-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m/>
    <m/>
    <m/>
    <m/>
    <m/>
    <m/>
    <x v="0"/>
    <m/>
    <m/>
    <m/>
    <m/>
    <m/>
    <m/>
    <m/>
    <m/>
    <n v="0"/>
    <n v="0"/>
    <m/>
    <m/>
    <x v="4"/>
    <x v="4"/>
    <m/>
    <x v="3"/>
  </r>
  <r>
    <x v="3"/>
    <s v="Bolivar"/>
    <s v="Lighting"/>
    <s v="Muni Street &amp; Highway Lighting"/>
    <s v="SPL-Municipal St Lighting"/>
    <n v="255384"/>
    <n v="25802.720000000001"/>
    <m/>
    <n v="0"/>
    <n v="0"/>
    <n v="0"/>
    <m/>
    <n v="0"/>
    <n v="-222.2"/>
    <n v="0"/>
    <n v="0"/>
    <n v="0"/>
    <n v="0"/>
    <n v="0"/>
    <n v="0"/>
    <n v="0"/>
    <n v="0"/>
    <n v="0"/>
    <n v="0"/>
    <n v="6278.8"/>
    <n v="0"/>
    <n v="0"/>
    <n v="0"/>
    <n v="0"/>
    <n v="0"/>
    <n v="0"/>
    <n v="0"/>
    <n v="0"/>
    <n v="0"/>
    <n v="0"/>
    <n v="0"/>
    <n v="0"/>
    <n v="0"/>
    <n v="0"/>
    <n v="-1527.2"/>
    <m/>
    <m/>
    <m/>
    <m/>
    <m/>
    <m/>
    <x v="0"/>
    <m/>
    <m/>
    <m/>
    <m/>
    <m/>
    <m/>
    <m/>
    <m/>
    <n v="0"/>
    <n v="0"/>
    <m/>
    <m/>
    <x v="4"/>
    <x v="11"/>
    <m/>
    <x v="3"/>
  </r>
  <r>
    <x v="3"/>
    <s v="Bolivar"/>
    <s v="Lighting"/>
    <s v="Residential"/>
    <s v="PL-Private Lighting"/>
    <n v="42765"/>
    <n v="15991.44"/>
    <m/>
    <n v="54.44"/>
    <n v="0"/>
    <n v="0"/>
    <m/>
    <n v="0"/>
    <n v="-39.86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72"/>
    <n v="0"/>
    <n v="-0.26"/>
    <n v="253.32"/>
    <n v="-468.41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3"/>
    <s v="Branson"/>
    <s v="Electric"/>
    <s v="Commercial"/>
    <s v="CB-Commercial"/>
    <n v="3859475"/>
    <n v="530805.22"/>
    <m/>
    <n v="8302.08"/>
    <n v="0"/>
    <n v="0"/>
    <m/>
    <n v="0"/>
    <n v="-3374.81"/>
    <n v="0"/>
    <n v="0"/>
    <n v="2740.58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4951.3500000000004"/>
    <n v="60"/>
    <n v="-42.58"/>
    <n v="33048.629999999997"/>
    <n v="-19375.560000000001"/>
    <m/>
    <m/>
    <m/>
    <m/>
    <m/>
    <m/>
    <x v="0"/>
    <m/>
    <m/>
    <m/>
    <m/>
    <m/>
    <m/>
    <m/>
    <m/>
    <n v="0"/>
    <n v="0"/>
    <m/>
    <m/>
    <x v="1"/>
    <x v="5"/>
    <m/>
    <x v="3"/>
  </r>
  <r>
    <x v="3"/>
    <s v="Branson"/>
    <s v="Electric"/>
    <s v="Commercial"/>
    <s v="GP-General Power"/>
    <n v="5884194"/>
    <n v="592794.74"/>
    <m/>
    <n v="8343.52"/>
    <n v="0"/>
    <n v="0"/>
    <m/>
    <n v="0"/>
    <n v="-5119.28"/>
    <n v="0"/>
    <n v="0"/>
    <n v="3818.76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8117.39"/>
    <n v="20"/>
    <n v="0"/>
    <n v="36855.949999999997"/>
    <n v="-21771.48"/>
    <m/>
    <m/>
    <m/>
    <m/>
    <m/>
    <m/>
    <x v="0"/>
    <m/>
    <m/>
    <m/>
    <m/>
    <m/>
    <m/>
    <m/>
    <m/>
    <n v="0"/>
    <n v="0"/>
    <m/>
    <m/>
    <x v="1"/>
    <x v="6"/>
    <m/>
    <x v="3"/>
  </r>
  <r>
    <x v="3"/>
    <s v="Branson"/>
    <s v="Electric"/>
    <s v="Commercial"/>
    <s v="LP-Large Power"/>
    <n v="2229600"/>
    <n v="164737.66"/>
    <m/>
    <n v="1001.6"/>
    <n v="0"/>
    <n v="0"/>
    <m/>
    <n v="0"/>
    <n v="-1895.16"/>
    <n v="0"/>
    <n v="0"/>
    <n v="1583.02"/>
    <n v="0"/>
    <n v="0"/>
    <n v="0"/>
    <n v="0"/>
    <n v="0"/>
    <n v="0"/>
    <n v="0"/>
    <n v="8786.4599999999991"/>
    <n v="0"/>
    <n v="0"/>
    <n v="0"/>
    <n v="0"/>
    <n v="0"/>
    <n v="0"/>
    <n v="0"/>
    <n v="0"/>
    <n v="0"/>
    <n v="0"/>
    <n v="0"/>
    <n v="0"/>
    <n v="0"/>
    <n v="0"/>
    <n v="-6644.2"/>
    <m/>
    <m/>
    <m/>
    <m/>
    <m/>
    <m/>
    <x v="0"/>
    <m/>
    <m/>
    <m/>
    <m/>
    <m/>
    <m/>
    <m/>
    <m/>
    <n v="0"/>
    <n v="0"/>
    <m/>
    <m/>
    <x v="1"/>
    <x v="17"/>
    <m/>
    <x v="3"/>
  </r>
  <r>
    <x v="3"/>
    <s v="Branson"/>
    <s v="Electric"/>
    <s v="Commercial"/>
    <s v="SH-Small Heating"/>
    <n v="4094827"/>
    <n v="450219.31"/>
    <m/>
    <n v="8114.04"/>
    <n v="0"/>
    <n v="0"/>
    <m/>
    <n v="0"/>
    <n v="-3576.02"/>
    <n v="0"/>
    <n v="0"/>
    <n v="2907.19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4376.57"/>
    <n v="20"/>
    <n v="-27.25"/>
    <n v="30829.45"/>
    <n v="-19450.5"/>
    <m/>
    <m/>
    <m/>
    <m/>
    <m/>
    <m/>
    <x v="0"/>
    <m/>
    <m/>
    <m/>
    <m/>
    <m/>
    <m/>
    <m/>
    <m/>
    <n v="0"/>
    <n v="0"/>
    <m/>
    <m/>
    <x v="1"/>
    <x v="12"/>
    <m/>
    <x v="3"/>
  </r>
  <r>
    <x v="3"/>
    <s v="Branson"/>
    <s v="Electric"/>
    <s v="Commercial"/>
    <s v="TEB-Total Electric Bldg"/>
    <n v="17788601"/>
    <n v="1751736.92"/>
    <m/>
    <n v="22873.01"/>
    <n v="0"/>
    <n v="0"/>
    <m/>
    <n v="0"/>
    <n v="-15476.04"/>
    <n v="0"/>
    <n v="0"/>
    <n v="12100.48"/>
    <n v="0"/>
    <n v="0"/>
    <n v="0"/>
    <n v="0"/>
    <n v="0"/>
    <n v="0"/>
    <n v="0"/>
    <n v="940.24"/>
    <n v="0"/>
    <n v="0"/>
    <n v="0"/>
    <n v="0"/>
    <n v="0"/>
    <n v="0"/>
    <n v="0"/>
    <n v="0"/>
    <n v="0"/>
    <n v="15"/>
    <n v="15221.14"/>
    <n v="0"/>
    <n v="-126.48"/>
    <n v="98104.74"/>
    <n v="-72577.509999999995"/>
    <m/>
    <m/>
    <m/>
    <m/>
    <m/>
    <m/>
    <x v="0"/>
    <m/>
    <m/>
    <m/>
    <m/>
    <m/>
    <m/>
    <m/>
    <m/>
    <n v="0"/>
    <n v="0"/>
    <m/>
    <m/>
    <x v="1"/>
    <x v="13"/>
    <m/>
    <x v="3"/>
  </r>
  <r>
    <x v="3"/>
    <s v="Branson"/>
    <s v="Electric"/>
    <s v="Industrial"/>
    <s v="CB-Commercial"/>
    <n v="7029"/>
    <n v="892.73"/>
    <m/>
    <n v="2.38"/>
    <n v="0"/>
    <n v="0"/>
    <m/>
    <n v="0"/>
    <n v="-6.12"/>
    <n v="0"/>
    <n v="0"/>
    <n v="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.02"/>
    <n v="-35.28"/>
    <m/>
    <m/>
    <m/>
    <m/>
    <m/>
    <m/>
    <x v="0"/>
    <m/>
    <m/>
    <m/>
    <m/>
    <m/>
    <m/>
    <m/>
    <m/>
    <n v="0"/>
    <n v="0"/>
    <m/>
    <m/>
    <x v="2"/>
    <x v="5"/>
    <m/>
    <x v="3"/>
  </r>
  <r>
    <x v="3"/>
    <s v="Branson"/>
    <s v="Electric"/>
    <s v="Industrial"/>
    <s v="SH-Small Heating"/>
    <n v="32761"/>
    <n v="3466.92"/>
    <m/>
    <n v="25.9"/>
    <n v="0"/>
    <n v="0"/>
    <m/>
    <n v="0"/>
    <n v="-28.51"/>
    <n v="0"/>
    <n v="0"/>
    <n v="2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7.79"/>
    <n v="-155.61000000000001"/>
    <m/>
    <m/>
    <m/>
    <m/>
    <m/>
    <m/>
    <x v="0"/>
    <m/>
    <m/>
    <m/>
    <m/>
    <m/>
    <m/>
    <m/>
    <m/>
    <n v="0"/>
    <n v="0"/>
    <m/>
    <m/>
    <x v="2"/>
    <x v="12"/>
    <m/>
    <x v="3"/>
  </r>
  <r>
    <x v="3"/>
    <s v="Branson"/>
    <s v="Electric"/>
    <s v="Industrial"/>
    <s v="TEB-Total Electric Bldg"/>
    <n v="35680"/>
    <n v="3703.59"/>
    <m/>
    <n v="0"/>
    <n v="0"/>
    <n v="0"/>
    <m/>
    <n v="0"/>
    <n v="-31.04"/>
    <n v="0"/>
    <n v="0"/>
    <n v="25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.84"/>
    <n v="-145.58000000000001"/>
    <m/>
    <m/>
    <m/>
    <m/>
    <m/>
    <m/>
    <x v="0"/>
    <m/>
    <m/>
    <m/>
    <m/>
    <m/>
    <m/>
    <m/>
    <m/>
    <n v="0"/>
    <n v="0"/>
    <m/>
    <m/>
    <x v="2"/>
    <x v="13"/>
    <m/>
    <x v="3"/>
  </r>
  <r>
    <x v="3"/>
    <s v="Branson"/>
    <s v="Electric"/>
    <s v="Interdepartmental"/>
    <s v="CB-Commercial"/>
    <n v="14862"/>
    <n v="1928.01"/>
    <m/>
    <n v="0"/>
    <n v="0"/>
    <n v="0"/>
    <m/>
    <n v="0"/>
    <n v="-12.92"/>
    <n v="0"/>
    <n v="0"/>
    <n v="10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7"/>
    <n v="-74.599999999999994"/>
    <m/>
    <m/>
    <m/>
    <m/>
    <m/>
    <m/>
    <x v="0"/>
    <m/>
    <m/>
    <m/>
    <m/>
    <m/>
    <m/>
    <m/>
    <m/>
    <n v="0"/>
    <n v="0"/>
    <m/>
    <m/>
    <x v="5"/>
    <x v="5"/>
    <m/>
    <x v="3"/>
  </r>
  <r>
    <x v="3"/>
    <s v="Branson"/>
    <s v="Electric"/>
    <s v="Other Public Authority"/>
    <s v="CB-Commercial"/>
    <n v="95951"/>
    <n v="13283.37"/>
    <m/>
    <n v="0"/>
    <n v="0"/>
    <n v="0"/>
    <m/>
    <n v="0"/>
    <n v="-83.48"/>
    <n v="0"/>
    <n v="0"/>
    <n v="68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1.69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Branson"/>
    <s v="Electric"/>
    <s v="Other Public Authority"/>
    <s v="GP-General Power"/>
    <n v="225760"/>
    <n v="23524.85"/>
    <m/>
    <n v="0"/>
    <n v="0"/>
    <n v="0"/>
    <m/>
    <n v="0"/>
    <n v="-196.41"/>
    <n v="0"/>
    <n v="0"/>
    <n v="160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35.31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Branson"/>
    <s v="Electric"/>
    <s v="Other Public Authority"/>
    <s v="SH-Small Heating"/>
    <n v="63115"/>
    <n v="6469.23"/>
    <m/>
    <n v="0"/>
    <n v="0"/>
    <n v="0"/>
    <m/>
    <n v="0"/>
    <n v="-54.9"/>
    <n v="0"/>
    <n v="0"/>
    <n v="44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9.8"/>
    <m/>
    <m/>
    <m/>
    <m/>
    <m/>
    <m/>
    <x v="0"/>
    <m/>
    <m/>
    <m/>
    <m/>
    <m/>
    <m/>
    <m/>
    <m/>
    <n v="0"/>
    <n v="0"/>
    <m/>
    <m/>
    <x v="3"/>
    <x v="12"/>
    <m/>
    <x v="3"/>
  </r>
  <r>
    <x v="3"/>
    <s v="Branson"/>
    <s v="Electric"/>
    <s v="Other Public Authority"/>
    <s v="TEB-Total Electric Bldg"/>
    <n v="504880"/>
    <n v="53553.279999999999"/>
    <m/>
    <n v="0"/>
    <n v="0"/>
    <n v="0"/>
    <m/>
    <n v="0"/>
    <n v="-439.24"/>
    <n v="0"/>
    <n v="0"/>
    <n v="358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59.92"/>
    <m/>
    <m/>
    <m/>
    <m/>
    <m/>
    <m/>
    <x v="0"/>
    <m/>
    <m/>
    <m/>
    <m/>
    <m/>
    <m/>
    <m/>
    <m/>
    <n v="0"/>
    <n v="0"/>
    <m/>
    <m/>
    <x v="3"/>
    <x v="13"/>
    <m/>
    <x v="3"/>
  </r>
  <r>
    <x v="3"/>
    <s v="Branson"/>
    <s v="Electric"/>
    <s v="Muni Street &amp; Highway Lighting"/>
    <s v="CB-Commercial"/>
    <n v="23864"/>
    <n v="4401.4399999999996"/>
    <m/>
    <n v="0"/>
    <n v="0"/>
    <n v="0"/>
    <m/>
    <n v="0"/>
    <n v="-20.74"/>
    <n v="0"/>
    <n v="0"/>
    <n v="16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9.78"/>
    <m/>
    <m/>
    <m/>
    <m/>
    <m/>
    <m/>
    <x v="0"/>
    <m/>
    <m/>
    <m/>
    <m/>
    <m/>
    <m/>
    <m/>
    <m/>
    <n v="0"/>
    <n v="0"/>
    <m/>
    <m/>
    <x v="4"/>
    <x v="5"/>
    <m/>
    <x v="3"/>
  </r>
  <r>
    <x v="3"/>
    <s v="Branson"/>
    <s v="Electric"/>
    <s v="Muni Street &amp; Highway Lighting"/>
    <s v="GP-General Power"/>
    <n v="28800"/>
    <n v="2824.58"/>
    <m/>
    <n v="0"/>
    <n v="0"/>
    <n v="0"/>
    <m/>
    <n v="0"/>
    <n v="-25.06"/>
    <n v="0"/>
    <n v="0"/>
    <n v="2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6.56"/>
    <m/>
    <m/>
    <m/>
    <m/>
    <m/>
    <m/>
    <x v="0"/>
    <m/>
    <m/>
    <m/>
    <m/>
    <m/>
    <m/>
    <m/>
    <m/>
    <n v="0"/>
    <n v="0"/>
    <m/>
    <m/>
    <x v="4"/>
    <x v="6"/>
    <m/>
    <x v="3"/>
  </r>
  <r>
    <x v="3"/>
    <s v="Branson"/>
    <s v="Electric"/>
    <s v="Muni Street &amp; Highway Lighting"/>
    <s v="LS-Special Lighting"/>
    <n v="1956"/>
    <n v="428.4"/>
    <m/>
    <n v="0"/>
    <n v="0"/>
    <n v="0"/>
    <m/>
    <n v="0"/>
    <n v="-1.7"/>
    <n v="0"/>
    <n v="0"/>
    <n v="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22"/>
    <m/>
    <m/>
    <m/>
    <m/>
    <m/>
    <m/>
    <x v="0"/>
    <m/>
    <m/>
    <m/>
    <m/>
    <m/>
    <m/>
    <m/>
    <m/>
    <n v="0"/>
    <n v="0"/>
    <m/>
    <m/>
    <x v="4"/>
    <x v="7"/>
    <m/>
    <x v="3"/>
  </r>
  <r>
    <x v="3"/>
    <s v="Branson"/>
    <s v="Electric"/>
    <s v="Muni Street &amp; Highway Lighting"/>
    <s v="SH-Small Heating"/>
    <n v="2893"/>
    <n v="361.99"/>
    <m/>
    <n v="0"/>
    <n v="0"/>
    <n v="0"/>
    <m/>
    <n v="0"/>
    <n v="-2.52"/>
    <n v="0"/>
    <n v="0"/>
    <n v="2.0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74"/>
    <m/>
    <m/>
    <m/>
    <m/>
    <m/>
    <m/>
    <x v="0"/>
    <m/>
    <m/>
    <m/>
    <m/>
    <m/>
    <m/>
    <m/>
    <m/>
    <n v="0"/>
    <n v="0"/>
    <m/>
    <m/>
    <x v="4"/>
    <x v="12"/>
    <m/>
    <x v="3"/>
  </r>
  <r>
    <x v="3"/>
    <s v="Branson"/>
    <s v="Electric"/>
    <s v="Other Public Authority"/>
    <s v="CB-Commercial"/>
    <n v="-11715"/>
    <n v="609.89"/>
    <m/>
    <n v="0"/>
    <n v="0"/>
    <n v="0"/>
    <m/>
    <n v="0"/>
    <n v="-1155.21"/>
    <n v="0"/>
    <n v="0"/>
    <n v="-8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1.64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Branson"/>
    <s v="Electric"/>
    <s v="Other Public Authority"/>
    <s v="GP-General Power"/>
    <n v="1076840"/>
    <n v="117478.71"/>
    <m/>
    <n v="0"/>
    <n v="0"/>
    <n v="0"/>
    <m/>
    <n v="0"/>
    <n v="-936.86"/>
    <n v="0"/>
    <n v="0"/>
    <n v="76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84.3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Branson"/>
    <s v="Electric"/>
    <s v="Residential"/>
    <s v="RGL-Residential Pilot"/>
    <n v="180732"/>
    <n v="20918.38"/>
    <m/>
    <n v="354.77"/>
    <n v="0"/>
    <n v="0"/>
    <m/>
    <n v="0"/>
    <n v="-157.31"/>
    <n v="0"/>
    <n v="0"/>
    <n v="7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78"/>
    <n v="0"/>
    <n v="0"/>
    <n v="150.44"/>
    <n v="-932.56"/>
    <m/>
    <m/>
    <m/>
    <m/>
    <m/>
    <m/>
    <x v="0"/>
    <m/>
    <m/>
    <m/>
    <m/>
    <m/>
    <m/>
    <m/>
    <m/>
    <n v="0"/>
    <n v="0"/>
    <m/>
    <m/>
    <x v="0"/>
    <x v="25"/>
    <m/>
    <x v="3"/>
  </r>
  <r>
    <x v="3"/>
    <s v="Branson"/>
    <s v="Electric"/>
    <s v="Residential"/>
    <s v="RG-Residential"/>
    <n v="27610639"/>
    <n v="3380185.75"/>
    <m/>
    <n v="47238.25"/>
    <n v="0"/>
    <n v="0"/>
    <m/>
    <n v="0"/>
    <n v="-23942.52"/>
    <n v="0"/>
    <n v="0"/>
    <n v="10768.3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411.77"/>
    <n v="780"/>
    <n v="-102.45"/>
    <n v="21216.880000000001"/>
    <n v="-142384.94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Branson"/>
    <s v="Lighting"/>
    <s v="Commercial"/>
    <s v="PL-Private Lighting"/>
    <n v="92094"/>
    <n v="32674.68"/>
    <m/>
    <n v="0"/>
    <n v="0"/>
    <n v="0"/>
    <m/>
    <n v="0"/>
    <n v="-80.209999999999994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05.37"/>
    <n v="0"/>
    <n v="0"/>
    <n v="1677.94"/>
    <n v="-1011.01"/>
    <m/>
    <m/>
    <m/>
    <m/>
    <m/>
    <m/>
    <x v="0"/>
    <m/>
    <m/>
    <m/>
    <m/>
    <m/>
    <m/>
    <m/>
    <m/>
    <n v="0"/>
    <n v="0"/>
    <m/>
    <m/>
    <x v="1"/>
    <x v="4"/>
    <m/>
    <x v="3"/>
  </r>
  <r>
    <x v="3"/>
    <s v="Branson"/>
    <s v="Lighting"/>
    <s v="Industrial"/>
    <s v="PL-Private Lighting"/>
    <n v="164"/>
    <n v="60.73"/>
    <m/>
    <n v="0"/>
    <n v="0"/>
    <n v="0"/>
    <m/>
    <n v="0"/>
    <n v="-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m/>
    <m/>
    <m/>
    <m/>
    <m/>
    <m/>
    <x v="0"/>
    <m/>
    <m/>
    <m/>
    <m/>
    <m/>
    <m/>
    <m/>
    <m/>
    <n v="0"/>
    <n v="0"/>
    <m/>
    <m/>
    <x v="2"/>
    <x v="4"/>
    <m/>
    <x v="3"/>
  </r>
  <r>
    <x v="3"/>
    <s v="Branson"/>
    <s v="Lighting"/>
    <s v="Muni Street &amp; Highway Lighting"/>
    <s v="PL-Private Lighting"/>
    <n v="448"/>
    <n v="182.51"/>
    <m/>
    <n v="0"/>
    <n v="0"/>
    <n v="0"/>
    <m/>
    <n v="0"/>
    <n v="-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2"/>
    <m/>
    <m/>
    <m/>
    <m/>
    <m/>
    <m/>
    <x v="0"/>
    <m/>
    <m/>
    <m/>
    <m/>
    <m/>
    <m/>
    <m/>
    <m/>
    <n v="0"/>
    <n v="0"/>
    <m/>
    <m/>
    <x v="4"/>
    <x v="4"/>
    <m/>
    <x v="3"/>
  </r>
  <r>
    <x v="3"/>
    <s v="Branson"/>
    <s v="Lighting"/>
    <s v="Muni Street &amp; Highway Lighting"/>
    <s v="SPL-Municipal St Lighting"/>
    <n v="263309"/>
    <n v="25672.95"/>
    <m/>
    <n v="0"/>
    <n v="0"/>
    <n v="0"/>
    <m/>
    <n v="0"/>
    <n v="-229.08"/>
    <n v="0"/>
    <n v="0"/>
    <n v="0"/>
    <n v="0"/>
    <n v="0"/>
    <n v="0"/>
    <n v="0"/>
    <n v="0"/>
    <n v="0"/>
    <n v="0"/>
    <n v="19811.55"/>
    <n v="0"/>
    <n v="0"/>
    <n v="0"/>
    <n v="0"/>
    <n v="0"/>
    <n v="0"/>
    <n v="0"/>
    <n v="0"/>
    <n v="0"/>
    <n v="0"/>
    <n v="0"/>
    <n v="0"/>
    <n v="0"/>
    <n v="0"/>
    <n v="-1574.58"/>
    <m/>
    <m/>
    <m/>
    <m/>
    <m/>
    <m/>
    <x v="0"/>
    <m/>
    <m/>
    <m/>
    <m/>
    <m/>
    <m/>
    <m/>
    <m/>
    <n v="0"/>
    <n v="0"/>
    <m/>
    <m/>
    <x v="4"/>
    <x v="11"/>
    <m/>
    <x v="3"/>
  </r>
  <r>
    <x v="3"/>
    <s v="Branson"/>
    <s v="Lighting"/>
    <s v="Residential"/>
    <s v="PL-Private Lighting"/>
    <n v="24983"/>
    <n v="9876.4599999999991"/>
    <m/>
    <n v="0"/>
    <n v="0"/>
    <n v="0"/>
    <m/>
    <n v="0"/>
    <n v="-22.75"/>
    <n v="0"/>
    <n v="0"/>
    <n v="0"/>
    <n v="0"/>
    <n v="0"/>
    <n v="0"/>
    <n v="0"/>
    <n v="0"/>
    <n v="0"/>
    <n v="0"/>
    <n v="9.2200000000000006"/>
    <n v="0"/>
    <n v="0"/>
    <n v="0"/>
    <n v="0"/>
    <n v="0"/>
    <n v="0"/>
    <n v="0"/>
    <n v="0"/>
    <n v="0"/>
    <n v="0"/>
    <n v="11.95"/>
    <n v="0"/>
    <n v="0"/>
    <n v="51.58"/>
    <n v="-273.95999999999998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3"/>
    <s v="Buffalo"/>
    <s v="Electric"/>
    <s v="Commercial"/>
    <s v="CB-Commercial"/>
    <n v="1222"/>
    <n v="251.67"/>
    <m/>
    <n v="9.31"/>
    <n v="0"/>
    <n v="0"/>
    <m/>
    <n v="0"/>
    <n v="-1.06"/>
    <n v="0"/>
    <n v="0"/>
    <n v="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72"/>
    <n v="-6.14"/>
    <m/>
    <m/>
    <m/>
    <m/>
    <m/>
    <m/>
    <x v="0"/>
    <m/>
    <m/>
    <m/>
    <m/>
    <m/>
    <m/>
    <m/>
    <m/>
    <n v="0"/>
    <n v="0"/>
    <m/>
    <m/>
    <x v="1"/>
    <x v="5"/>
    <m/>
    <x v="3"/>
  </r>
  <r>
    <x v="3"/>
    <s v="Buffalo"/>
    <s v="Electric"/>
    <s v="Residential"/>
    <s v="RG-Residential"/>
    <n v="30959"/>
    <n v="3672.66"/>
    <m/>
    <n v="44.46"/>
    <n v="0"/>
    <n v="0"/>
    <m/>
    <n v="0"/>
    <n v="-26.93"/>
    <n v="0"/>
    <n v="0"/>
    <n v="12.11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.99"/>
    <n v="0"/>
    <n v="0"/>
    <n v="72.510000000000005"/>
    <n v="-159.76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Buffalo"/>
    <s v="Lighting"/>
    <s v="Residential"/>
    <s v="PL-Private Lighting"/>
    <n v="31"/>
    <n v="15.08"/>
    <m/>
    <n v="0.28999999999999998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Gravette"/>
    <s v="Electric"/>
    <s v="Commercial"/>
    <s v="CB-Commercial"/>
    <n v="11357"/>
    <n v="1560.02"/>
    <m/>
    <n v="67.78"/>
    <n v="0"/>
    <n v="0"/>
    <m/>
    <n v="0"/>
    <n v="-9.8800000000000008"/>
    <n v="0"/>
    <n v="0"/>
    <n v="8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114.55"/>
    <n v="-57.02"/>
    <m/>
    <m/>
    <m/>
    <m/>
    <m/>
    <m/>
    <x v="0"/>
    <m/>
    <m/>
    <m/>
    <m/>
    <m/>
    <m/>
    <m/>
    <m/>
    <n v="0"/>
    <n v="0"/>
    <m/>
    <m/>
    <x v="1"/>
    <x v="5"/>
    <m/>
    <x v="3"/>
  </r>
  <r>
    <x v="3"/>
    <s v="Gravette"/>
    <s v="Electric"/>
    <s v="Industrial"/>
    <s v="GP-General Power"/>
    <n v="112539"/>
    <n v="9579.66"/>
    <m/>
    <n v="0"/>
    <n v="0"/>
    <n v="0"/>
    <m/>
    <n v="0"/>
    <n v="-97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4.01"/>
    <n v="0"/>
    <n v="0"/>
    <n v="373.95"/>
    <n v="-416.4"/>
    <m/>
    <m/>
    <m/>
    <m/>
    <m/>
    <m/>
    <x v="0"/>
    <m/>
    <m/>
    <m/>
    <m/>
    <m/>
    <m/>
    <m/>
    <m/>
    <n v="0"/>
    <n v="0"/>
    <m/>
    <m/>
    <x v="2"/>
    <x v="6"/>
    <m/>
    <x v="3"/>
  </r>
  <r>
    <x v="3"/>
    <s v="Gravette"/>
    <s v="Electric"/>
    <s v="Residential"/>
    <s v="RG-Residential"/>
    <n v="28236"/>
    <n v="3531.83"/>
    <m/>
    <n v="139.54"/>
    <n v="0"/>
    <n v="0"/>
    <m/>
    <n v="0"/>
    <n v="-24.5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8"/>
    <n v="0"/>
    <n v="0"/>
    <n v="69.56"/>
    <n v="-145.71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Gravette"/>
    <s v="Lighting"/>
    <s v="Commercial"/>
    <s v="PL-Private Lighting"/>
    <n v="341"/>
    <n v="143.28"/>
    <m/>
    <n v="0"/>
    <n v="0"/>
    <n v="0"/>
    <m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37"/>
    <n v="0"/>
    <n v="0"/>
    <n v="1.28"/>
    <n v="-3.75"/>
    <m/>
    <m/>
    <m/>
    <m/>
    <m/>
    <m/>
    <x v="0"/>
    <m/>
    <m/>
    <m/>
    <m/>
    <m/>
    <m/>
    <m/>
    <m/>
    <n v="0"/>
    <n v="0"/>
    <m/>
    <m/>
    <x v="1"/>
    <x v="4"/>
    <m/>
    <x v="3"/>
  </r>
  <r>
    <x v="3"/>
    <s v="Gravette"/>
    <s v="Lighting"/>
    <s v="Residential"/>
    <s v="PL-Private Lighting"/>
    <n v="62"/>
    <n v="29.16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-0.68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Greenfield"/>
    <s v="Electric"/>
    <s v="Industrial"/>
    <s v="Oil Pipe GP-General Power"/>
    <n v="175724"/>
    <n v="21132.799999999999"/>
    <m/>
    <n v="0"/>
    <n v="0"/>
    <n v="0"/>
    <m/>
    <n v="0"/>
    <n v="-152.88"/>
    <n v="0"/>
    <n v="0"/>
    <n v="12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6.5899999999999"/>
    <n v="-650.17999999999995"/>
    <m/>
    <m/>
    <m/>
    <m/>
    <m/>
    <m/>
    <x v="0"/>
    <m/>
    <m/>
    <m/>
    <m/>
    <m/>
    <m/>
    <m/>
    <m/>
    <n v="0"/>
    <n v="0"/>
    <m/>
    <m/>
    <x v="2"/>
    <x v="24"/>
    <m/>
    <x v="3"/>
  </r>
  <r>
    <x v="3"/>
    <s v="Joplin"/>
    <s v="Electric"/>
    <s v="Commercial"/>
    <s v="CB-Commercial"/>
    <n v="6553265"/>
    <n v="881328.13"/>
    <m/>
    <n v="42035.47"/>
    <n v="0"/>
    <n v="0"/>
    <m/>
    <n v="0"/>
    <n v="-5709.82"/>
    <n v="0"/>
    <n v="0"/>
    <n v="4612.3999999999996"/>
    <n v="0"/>
    <n v="0"/>
    <n v="0"/>
    <n v="0"/>
    <n v="0"/>
    <n v="0"/>
    <n v="0"/>
    <n v="55.9"/>
    <n v="0"/>
    <n v="0"/>
    <n v="0"/>
    <n v="0"/>
    <n v="0"/>
    <n v="0"/>
    <n v="0"/>
    <n v="60"/>
    <n v="0"/>
    <n v="75"/>
    <n v="8709.08"/>
    <n v="240"/>
    <n v="-138.26"/>
    <n v="56132.42"/>
    <n v="-32898.89"/>
    <m/>
    <m/>
    <m/>
    <m/>
    <m/>
    <m/>
    <x v="0"/>
    <m/>
    <m/>
    <m/>
    <m/>
    <m/>
    <m/>
    <m/>
    <m/>
    <n v="0"/>
    <n v="0"/>
    <m/>
    <m/>
    <x v="1"/>
    <x v="5"/>
    <m/>
    <x v="3"/>
  </r>
  <r>
    <x v="3"/>
    <s v="Joplin"/>
    <s v="Electric"/>
    <s v="Commercial"/>
    <s v="GP-General Power"/>
    <n v="16522924"/>
    <n v="1585075.2"/>
    <m/>
    <n v="31243.53"/>
    <n v="0"/>
    <n v="0"/>
    <m/>
    <n v="0"/>
    <n v="-14374.94"/>
    <n v="0"/>
    <n v="0"/>
    <n v="10665.73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10706.34"/>
    <n v="20"/>
    <n v="-91.23"/>
    <n v="80455.16"/>
    <n v="-61134.75"/>
    <m/>
    <m/>
    <m/>
    <m/>
    <m/>
    <m/>
    <x v="0"/>
    <m/>
    <m/>
    <m/>
    <m/>
    <m/>
    <m/>
    <m/>
    <m/>
    <n v="0"/>
    <n v="0"/>
    <m/>
    <m/>
    <x v="1"/>
    <x v="6"/>
    <m/>
    <x v="3"/>
  </r>
  <r>
    <x v="3"/>
    <s v="Joplin"/>
    <s v="Electric"/>
    <s v="Commercial"/>
    <s v="LP-Large Power"/>
    <n v="5414400"/>
    <n v="389135.14"/>
    <m/>
    <n v="240"/>
    <n v="0"/>
    <n v="0"/>
    <m/>
    <n v="0"/>
    <n v="-4602.24"/>
    <n v="0"/>
    <n v="0"/>
    <n v="0"/>
    <n v="0"/>
    <n v="0"/>
    <n v="0"/>
    <n v="0"/>
    <n v="0"/>
    <n v="0"/>
    <n v="0"/>
    <n v="25598.84"/>
    <n v="0"/>
    <n v="0"/>
    <n v="0"/>
    <n v="0"/>
    <n v="0"/>
    <n v="0"/>
    <n v="0"/>
    <n v="0"/>
    <n v="0"/>
    <n v="0"/>
    <n v="0"/>
    <n v="0"/>
    <n v="0"/>
    <n v="0"/>
    <n v="-16134.92"/>
    <m/>
    <m/>
    <m/>
    <m/>
    <m/>
    <m/>
    <x v="0"/>
    <m/>
    <m/>
    <m/>
    <m/>
    <m/>
    <m/>
    <m/>
    <m/>
    <n v="0"/>
    <n v="0"/>
    <m/>
    <m/>
    <x v="1"/>
    <x v="17"/>
    <m/>
    <x v="3"/>
  </r>
  <r>
    <x v="3"/>
    <s v="Joplin"/>
    <s v="Electric"/>
    <s v="Commercial"/>
    <s v="LS-Special Lighting"/>
    <n v="2648"/>
    <n v="488.09"/>
    <m/>
    <n v="24.82"/>
    <n v="0"/>
    <n v="0"/>
    <m/>
    <n v="0"/>
    <n v="-2.31"/>
    <n v="0"/>
    <n v="0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.89"/>
    <m/>
    <m/>
    <m/>
    <m/>
    <m/>
    <m/>
    <x v="0"/>
    <m/>
    <m/>
    <m/>
    <m/>
    <m/>
    <m/>
    <m/>
    <m/>
    <n v="0"/>
    <n v="0"/>
    <m/>
    <m/>
    <x v="1"/>
    <x v="7"/>
    <m/>
    <x v="3"/>
  </r>
  <r>
    <x v="3"/>
    <s v="Joplin"/>
    <s v="Electric"/>
    <s v="Commercial"/>
    <s v="SH-Small Heating"/>
    <n v="1423221"/>
    <n v="155874.65"/>
    <m/>
    <n v="7837.78"/>
    <n v="0"/>
    <n v="0"/>
    <m/>
    <n v="0"/>
    <n v="-1243.71"/>
    <n v="0"/>
    <n v="0"/>
    <n v="929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9.37"/>
    <n v="0"/>
    <n v="-8.41"/>
    <n v="9174.42"/>
    <n v="-6760.41"/>
    <m/>
    <m/>
    <m/>
    <m/>
    <m/>
    <m/>
    <x v="0"/>
    <m/>
    <m/>
    <m/>
    <m/>
    <m/>
    <m/>
    <m/>
    <m/>
    <n v="0"/>
    <n v="0"/>
    <m/>
    <m/>
    <x v="1"/>
    <x v="12"/>
    <m/>
    <x v="3"/>
  </r>
  <r>
    <x v="3"/>
    <s v="Joplin"/>
    <s v="Electric"/>
    <s v="Commercial"/>
    <s v="TEB-Total Electric Bldg"/>
    <n v="3762663"/>
    <n v="353028.32"/>
    <m/>
    <n v="6400.69"/>
    <n v="0"/>
    <n v="0"/>
    <m/>
    <n v="0"/>
    <n v="-3273.53"/>
    <n v="0"/>
    <n v="0"/>
    <n v="2362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42.16"/>
    <n v="0"/>
    <n v="0"/>
    <n v="17791.39"/>
    <n v="-15351.72"/>
    <m/>
    <m/>
    <m/>
    <m/>
    <m/>
    <m/>
    <x v="0"/>
    <m/>
    <m/>
    <m/>
    <m/>
    <m/>
    <m/>
    <m/>
    <m/>
    <n v="0"/>
    <n v="0"/>
    <m/>
    <m/>
    <x v="1"/>
    <x v="13"/>
    <m/>
    <x v="3"/>
  </r>
  <r>
    <x v="3"/>
    <s v="Joplin"/>
    <s v="Electric"/>
    <s v="Industrial"/>
    <s v="CB-Commercial"/>
    <n v="37082"/>
    <n v="4924.83"/>
    <m/>
    <n v="259.49"/>
    <n v="0"/>
    <n v="0"/>
    <m/>
    <n v="0"/>
    <n v="-32.270000000000003"/>
    <n v="0"/>
    <n v="0"/>
    <n v="23.65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4.7699999999999996"/>
    <n v="0"/>
    <n v="0"/>
    <n v="254.17"/>
    <n v="-186.15"/>
    <m/>
    <m/>
    <m/>
    <m/>
    <m/>
    <m/>
    <x v="0"/>
    <m/>
    <m/>
    <m/>
    <m/>
    <m/>
    <m/>
    <m/>
    <m/>
    <n v="0"/>
    <n v="0"/>
    <m/>
    <m/>
    <x v="2"/>
    <x v="5"/>
    <m/>
    <x v="3"/>
  </r>
  <r>
    <x v="3"/>
    <s v="Joplin"/>
    <s v="Electric"/>
    <s v="Industrial"/>
    <s v="GP-General Power"/>
    <n v="6856246"/>
    <n v="574540.62"/>
    <m/>
    <n v="3128.44"/>
    <n v="0"/>
    <n v="0"/>
    <m/>
    <n v="0"/>
    <n v="-6169.67"/>
    <n v="0"/>
    <n v="0"/>
    <n v="4148.62"/>
    <n v="0"/>
    <n v="0"/>
    <n v="0"/>
    <n v="0"/>
    <n v="0"/>
    <n v="0"/>
    <n v="0"/>
    <n v="2805"/>
    <n v="0"/>
    <n v="0"/>
    <n v="0"/>
    <n v="0"/>
    <n v="0"/>
    <n v="0"/>
    <n v="0"/>
    <n v="0"/>
    <n v="0"/>
    <n v="0"/>
    <n v="1429.79"/>
    <n v="0"/>
    <n v="0"/>
    <n v="23373.89"/>
    <n v="-25368.1"/>
    <m/>
    <m/>
    <m/>
    <m/>
    <m/>
    <m/>
    <x v="0"/>
    <m/>
    <m/>
    <m/>
    <m/>
    <m/>
    <m/>
    <m/>
    <m/>
    <n v="0"/>
    <n v="0"/>
    <m/>
    <m/>
    <x v="2"/>
    <x v="6"/>
    <m/>
    <x v="3"/>
  </r>
  <r>
    <x v="3"/>
    <s v="Joplin"/>
    <s v="Electric"/>
    <s v="Industrial"/>
    <s v="LP-Large Power"/>
    <n v="23671084"/>
    <n v="1685664.54"/>
    <m/>
    <n v="960"/>
    <n v="0"/>
    <n v="0"/>
    <m/>
    <n v="0"/>
    <n v="-20120.43"/>
    <n v="0"/>
    <n v="0"/>
    <n v="3241.34"/>
    <n v="0"/>
    <n v="0"/>
    <n v="0"/>
    <n v="0"/>
    <n v="0"/>
    <n v="0"/>
    <n v="0"/>
    <n v="26971.77"/>
    <n v="0"/>
    <n v="0"/>
    <n v="0"/>
    <n v="0"/>
    <n v="0"/>
    <n v="0"/>
    <n v="0"/>
    <n v="0"/>
    <n v="0"/>
    <n v="0"/>
    <n v="6381.95"/>
    <n v="0"/>
    <n v="0"/>
    <n v="62437.74"/>
    <n v="-70539.83"/>
    <m/>
    <m/>
    <m/>
    <m/>
    <m/>
    <m/>
    <x v="0"/>
    <m/>
    <m/>
    <m/>
    <m/>
    <m/>
    <m/>
    <m/>
    <m/>
    <n v="0"/>
    <n v="0"/>
    <m/>
    <m/>
    <x v="2"/>
    <x v="17"/>
    <m/>
    <x v="3"/>
  </r>
  <r>
    <x v="3"/>
    <s v="Joplin"/>
    <s v="Electric"/>
    <s v="Industrial"/>
    <s v="SH-Small Heating"/>
    <n v="8665"/>
    <n v="878.7"/>
    <m/>
    <n v="53.37"/>
    <n v="0"/>
    <n v="0"/>
    <m/>
    <n v="0"/>
    <n v="-7.54"/>
    <n v="0"/>
    <n v="0"/>
    <n v="6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21"/>
    <n v="-41.16"/>
    <m/>
    <m/>
    <m/>
    <m/>
    <m/>
    <m/>
    <x v="0"/>
    <m/>
    <m/>
    <m/>
    <m/>
    <m/>
    <m/>
    <m/>
    <m/>
    <n v="0"/>
    <n v="0"/>
    <m/>
    <m/>
    <x v="2"/>
    <x v="12"/>
    <m/>
    <x v="3"/>
  </r>
  <r>
    <x v="3"/>
    <s v="Joplin"/>
    <s v="Electric"/>
    <s v="Industrial"/>
    <s v="TEB-Total Electric Bldg"/>
    <n v="502360"/>
    <n v="45954.36"/>
    <m/>
    <n v="1037.54"/>
    <n v="0"/>
    <n v="0"/>
    <m/>
    <n v="0"/>
    <n v="-437.06"/>
    <n v="0"/>
    <n v="0"/>
    <n v="356.68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199.98"/>
    <n v="0"/>
    <n v="0"/>
    <n v="869.03"/>
    <n v="-2049.63"/>
    <m/>
    <m/>
    <m/>
    <m/>
    <m/>
    <m/>
    <x v="0"/>
    <m/>
    <m/>
    <m/>
    <m/>
    <m/>
    <m/>
    <m/>
    <m/>
    <n v="0"/>
    <n v="0"/>
    <m/>
    <m/>
    <x v="2"/>
    <x v="13"/>
    <m/>
    <x v="3"/>
  </r>
  <r>
    <x v="3"/>
    <s v="Joplin"/>
    <s v="Electric"/>
    <s v="Interdepartmental"/>
    <s v="CB-Commercial"/>
    <n v="67939"/>
    <n v="8234.64"/>
    <m/>
    <n v="0"/>
    <n v="0"/>
    <n v="0"/>
    <m/>
    <n v="0"/>
    <n v="-59.11"/>
    <n v="0"/>
    <n v="0"/>
    <n v="48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1.05"/>
    <m/>
    <m/>
    <m/>
    <m/>
    <m/>
    <m/>
    <x v="0"/>
    <m/>
    <m/>
    <m/>
    <m/>
    <m/>
    <m/>
    <m/>
    <m/>
    <n v="0"/>
    <n v="0"/>
    <m/>
    <m/>
    <x v="5"/>
    <x v="5"/>
    <m/>
    <x v="3"/>
  </r>
  <r>
    <x v="3"/>
    <s v="Joplin"/>
    <s v="Electric"/>
    <s v="Other Public Authority"/>
    <s v="CB-Commercial"/>
    <n v="185279"/>
    <n v="24064.86"/>
    <m/>
    <n v="0"/>
    <n v="0"/>
    <n v="0"/>
    <m/>
    <n v="0"/>
    <n v="-161.18"/>
    <n v="0"/>
    <n v="0"/>
    <n v="131.55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30.15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Joplin"/>
    <s v="Electric"/>
    <s v="Other Public Authority"/>
    <s v="GP-General Power"/>
    <n v="468040"/>
    <n v="44184.83"/>
    <m/>
    <n v="0"/>
    <n v="0"/>
    <n v="0"/>
    <m/>
    <n v="0"/>
    <n v="-407.2"/>
    <n v="0"/>
    <n v="0"/>
    <n v="332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31.74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Joplin"/>
    <s v="Electric"/>
    <s v="Other Public Authority"/>
    <s v="SH-Small Heating"/>
    <n v="4657"/>
    <n v="580.87"/>
    <m/>
    <n v="0"/>
    <n v="0"/>
    <n v="0"/>
    <m/>
    <n v="0"/>
    <n v="-4.05"/>
    <n v="0"/>
    <n v="0"/>
    <n v="3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12"/>
    <m/>
    <m/>
    <m/>
    <m/>
    <m/>
    <m/>
    <x v="0"/>
    <m/>
    <m/>
    <m/>
    <m/>
    <m/>
    <m/>
    <m/>
    <m/>
    <n v="0"/>
    <n v="0"/>
    <m/>
    <m/>
    <x v="3"/>
    <x v="12"/>
    <m/>
    <x v="3"/>
  </r>
  <r>
    <x v="3"/>
    <s v="Joplin"/>
    <s v="Electric"/>
    <s v="Other Public Authority"/>
    <s v="TEB-Total Electric Bldg"/>
    <n v="54920"/>
    <n v="5666.47"/>
    <m/>
    <n v="0"/>
    <n v="0"/>
    <n v="0"/>
    <m/>
    <n v="0"/>
    <n v="-47.78"/>
    <n v="0"/>
    <n v="0"/>
    <n v="38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4.07"/>
    <m/>
    <m/>
    <m/>
    <m/>
    <m/>
    <m/>
    <x v="0"/>
    <m/>
    <m/>
    <m/>
    <m/>
    <m/>
    <m/>
    <m/>
    <m/>
    <n v="0"/>
    <n v="0"/>
    <m/>
    <m/>
    <x v="3"/>
    <x v="13"/>
    <m/>
    <x v="3"/>
  </r>
  <r>
    <x v="3"/>
    <s v="Joplin"/>
    <s v="Electric"/>
    <s v="Muni Street &amp; Highway Lighting"/>
    <s v="CB-Commercial"/>
    <n v="49698"/>
    <n v="7797.19"/>
    <m/>
    <n v="0"/>
    <n v="0"/>
    <n v="0"/>
    <m/>
    <n v="0"/>
    <n v="-43.24"/>
    <n v="0"/>
    <n v="0"/>
    <n v="35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9.52"/>
    <m/>
    <m/>
    <m/>
    <m/>
    <m/>
    <m/>
    <x v="0"/>
    <m/>
    <m/>
    <m/>
    <m/>
    <m/>
    <m/>
    <m/>
    <m/>
    <n v="0"/>
    <n v="0"/>
    <m/>
    <m/>
    <x v="4"/>
    <x v="5"/>
    <m/>
    <x v="3"/>
  </r>
  <r>
    <x v="3"/>
    <s v="Joplin"/>
    <s v="Electric"/>
    <s v="Muni Street &amp; Highway Lighting"/>
    <s v="GP-General Power"/>
    <n v="5200"/>
    <n v="1006.12"/>
    <m/>
    <n v="0"/>
    <n v="0"/>
    <n v="0"/>
    <m/>
    <n v="0"/>
    <n v="-4.5199999999999996"/>
    <n v="0"/>
    <n v="0"/>
    <n v="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239999999999998"/>
    <m/>
    <m/>
    <m/>
    <m/>
    <m/>
    <m/>
    <x v="0"/>
    <m/>
    <m/>
    <m/>
    <m/>
    <m/>
    <m/>
    <m/>
    <m/>
    <n v="0"/>
    <n v="0"/>
    <m/>
    <m/>
    <x v="4"/>
    <x v="6"/>
    <m/>
    <x v="3"/>
  </r>
  <r>
    <x v="3"/>
    <s v="Joplin"/>
    <s v="Electric"/>
    <s v="Muni Street &amp; Highway Lighting"/>
    <s v="LS-Special Lighting"/>
    <n v="2"/>
    <n v="93.3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m/>
    <m/>
    <m/>
    <m/>
    <m/>
    <m/>
    <x v="0"/>
    <m/>
    <m/>
    <m/>
    <m/>
    <m/>
    <m/>
    <m/>
    <m/>
    <n v="0"/>
    <n v="0"/>
    <m/>
    <m/>
    <x v="4"/>
    <x v="7"/>
    <m/>
    <x v="3"/>
  </r>
  <r>
    <x v="3"/>
    <s v="Joplin"/>
    <s v="Electric"/>
    <s v="Muni Street &amp; Highway Lighting"/>
    <s v="MS-Miscellaneous"/>
    <n v="11295"/>
    <n v="1168.21"/>
    <m/>
    <n v="0"/>
    <n v="0"/>
    <n v="0"/>
    <m/>
    <n v="0"/>
    <n v="-9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m/>
    <m/>
    <m/>
    <m/>
    <m/>
    <m/>
    <x v="0"/>
    <m/>
    <m/>
    <m/>
    <m/>
    <m/>
    <m/>
    <m/>
    <m/>
    <n v="0"/>
    <n v="0"/>
    <m/>
    <m/>
    <x v="4"/>
    <x v="22"/>
    <m/>
    <x v="3"/>
  </r>
  <r>
    <x v="3"/>
    <s v="Joplin"/>
    <s v="Electric"/>
    <s v="Other Public Authority"/>
    <s v="CB-Commercial"/>
    <n v="24678"/>
    <n v="3831.43"/>
    <m/>
    <n v="0"/>
    <n v="0"/>
    <n v="0"/>
    <m/>
    <n v="0"/>
    <n v="-21.46"/>
    <n v="0"/>
    <n v="0"/>
    <n v="1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3.87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Joplin"/>
    <s v="Electric"/>
    <s v="Other Public Authority"/>
    <s v="GP-General Power"/>
    <n v="1100071"/>
    <n v="93407.8"/>
    <m/>
    <n v="0"/>
    <n v="0"/>
    <n v="0"/>
    <m/>
    <n v="0"/>
    <n v="-957.07"/>
    <n v="0"/>
    <n v="0"/>
    <n v="781.04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4070.27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Joplin"/>
    <s v="Electric"/>
    <s v="Industrial"/>
    <s v="Oil Pipe LP-Large Power"/>
    <n v="112682"/>
    <n v="20050.41"/>
    <m/>
    <n v="0"/>
    <n v="0"/>
    <n v="0"/>
    <m/>
    <n v="0"/>
    <n v="-95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9.5999999999999"/>
    <n v="-335.79"/>
    <m/>
    <m/>
    <m/>
    <m/>
    <m/>
    <m/>
    <x v="0"/>
    <m/>
    <m/>
    <m/>
    <m/>
    <m/>
    <m/>
    <m/>
    <m/>
    <n v="0"/>
    <n v="0"/>
    <m/>
    <m/>
    <x v="2"/>
    <x v="29"/>
    <m/>
    <x v="3"/>
  </r>
  <r>
    <x v="3"/>
    <s v="Joplin"/>
    <s v="Electric"/>
    <s v="Residential"/>
    <s v="RGL-Residential Pilot"/>
    <n v="159836"/>
    <n v="18477.38"/>
    <m/>
    <n v="885.24"/>
    <n v="0"/>
    <n v="0"/>
    <m/>
    <n v="0"/>
    <n v="-139.04"/>
    <n v="0"/>
    <n v="0"/>
    <n v="62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6"/>
    <n v="20"/>
    <n v="-1.9"/>
    <n v="16.43"/>
    <n v="-824.76"/>
    <m/>
    <m/>
    <m/>
    <m/>
    <m/>
    <m/>
    <x v="0"/>
    <m/>
    <m/>
    <m/>
    <m/>
    <m/>
    <m/>
    <m/>
    <m/>
    <n v="0"/>
    <n v="0"/>
    <m/>
    <m/>
    <x v="0"/>
    <x v="25"/>
    <m/>
    <x v="3"/>
  </r>
  <r>
    <x v="3"/>
    <s v="Joplin"/>
    <s v="Electric"/>
    <s v="Residential"/>
    <s v="RG-Residential"/>
    <n v="36460389"/>
    <n v="4598473.1500000004"/>
    <m/>
    <n v="198078.09"/>
    <n v="0"/>
    <n v="0"/>
    <m/>
    <n v="0"/>
    <n v="-31770.14"/>
    <n v="0"/>
    <n v="0"/>
    <n v="14218.13"/>
    <n v="0"/>
    <n v="0"/>
    <n v="0"/>
    <n v="0"/>
    <n v="0"/>
    <n v="0"/>
    <n v="0"/>
    <n v="0"/>
    <n v="0"/>
    <n v="0"/>
    <n v="0"/>
    <n v="0"/>
    <n v="0"/>
    <n v="0"/>
    <n v="0"/>
    <n v="480"/>
    <n v="0"/>
    <n v="60"/>
    <n v="9387.68"/>
    <n v="1400"/>
    <n v="-208.01"/>
    <n v="13705.28"/>
    <n v="-188096.35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Joplin"/>
    <s v="Lighting"/>
    <s v="Commercial"/>
    <s v="PL-Private Lighting"/>
    <n v="209201"/>
    <n v="57380.79"/>
    <m/>
    <n v="2294.31"/>
    <n v="0"/>
    <n v="0"/>
    <m/>
    <n v="0"/>
    <n v="-182.03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447.74"/>
    <n v="0"/>
    <n v="0"/>
    <n v="3322.57"/>
    <n v="-2296.04"/>
    <m/>
    <m/>
    <m/>
    <m/>
    <m/>
    <m/>
    <x v="0"/>
    <m/>
    <m/>
    <m/>
    <m/>
    <m/>
    <m/>
    <m/>
    <m/>
    <n v="0"/>
    <n v="0"/>
    <m/>
    <m/>
    <x v="1"/>
    <x v="4"/>
    <m/>
    <x v="3"/>
  </r>
  <r>
    <x v="3"/>
    <s v="Joplin"/>
    <s v="Lighting"/>
    <s v="Industrial"/>
    <s v="PL-Private Lighting"/>
    <n v="9638"/>
    <n v="2284.38"/>
    <m/>
    <n v="136.33000000000001"/>
    <n v="0"/>
    <n v="0"/>
    <m/>
    <n v="0"/>
    <n v="-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74"/>
    <n v="-105.81"/>
    <m/>
    <m/>
    <m/>
    <m/>
    <m/>
    <m/>
    <x v="0"/>
    <m/>
    <m/>
    <m/>
    <m/>
    <m/>
    <m/>
    <m/>
    <m/>
    <n v="0"/>
    <n v="0"/>
    <m/>
    <m/>
    <x v="2"/>
    <x v="4"/>
    <m/>
    <x v="3"/>
  </r>
  <r>
    <x v="3"/>
    <s v="Joplin"/>
    <s v="Lighting"/>
    <s v="Other Public Authority"/>
    <s v="PL-Private Lighting"/>
    <n v="540"/>
    <n v="185.16"/>
    <m/>
    <n v="0"/>
    <n v="0"/>
    <n v="0"/>
    <m/>
    <n v="0"/>
    <n v="-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m/>
    <m/>
    <m/>
    <m/>
    <m/>
    <m/>
    <x v="0"/>
    <m/>
    <m/>
    <m/>
    <m/>
    <m/>
    <m/>
    <m/>
    <m/>
    <n v="0"/>
    <n v="0"/>
    <m/>
    <m/>
    <x v="3"/>
    <x v="4"/>
    <m/>
    <x v="3"/>
  </r>
  <r>
    <x v="3"/>
    <s v="Joplin"/>
    <s v="Lighting"/>
    <s v="Muni Street &amp; Highway Lighting"/>
    <s v="PL-Private Lighting"/>
    <n v="4396"/>
    <n v="1009.78"/>
    <m/>
    <n v="0"/>
    <n v="0"/>
    <n v="0"/>
    <m/>
    <n v="0"/>
    <n v="-3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m/>
    <m/>
    <m/>
    <m/>
    <m/>
    <m/>
    <x v="0"/>
    <m/>
    <m/>
    <m/>
    <m/>
    <m/>
    <m/>
    <m/>
    <m/>
    <n v="0"/>
    <n v="0"/>
    <m/>
    <m/>
    <x v="4"/>
    <x v="4"/>
    <m/>
    <x v="3"/>
  </r>
  <r>
    <x v="3"/>
    <s v="Joplin"/>
    <s v="Lighting"/>
    <s v="Muni Street &amp; Highway Lighting"/>
    <s v="SPL-Municipal St Lighting"/>
    <n v="468648"/>
    <n v="51460.37"/>
    <m/>
    <n v="0"/>
    <n v="0"/>
    <n v="0"/>
    <m/>
    <n v="0"/>
    <n v="-407.73"/>
    <n v="0"/>
    <n v="0"/>
    <n v="0"/>
    <n v="0"/>
    <n v="0"/>
    <n v="0"/>
    <n v="0"/>
    <n v="0"/>
    <n v="0"/>
    <n v="0"/>
    <n v="26994.54"/>
    <n v="0"/>
    <n v="0"/>
    <n v="0"/>
    <n v="0"/>
    <n v="0"/>
    <n v="0"/>
    <n v="0"/>
    <n v="0"/>
    <n v="0"/>
    <n v="0"/>
    <n v="0"/>
    <n v="0"/>
    <n v="0"/>
    <n v="0"/>
    <n v="-2802.51"/>
    <m/>
    <m/>
    <m/>
    <m/>
    <m/>
    <m/>
    <x v="0"/>
    <m/>
    <m/>
    <m/>
    <m/>
    <m/>
    <m/>
    <m/>
    <m/>
    <n v="0"/>
    <n v="0"/>
    <m/>
    <m/>
    <x v="4"/>
    <x v="11"/>
    <m/>
    <x v="3"/>
  </r>
  <r>
    <x v="3"/>
    <s v="Joplin"/>
    <s v="Lighting"/>
    <s v="Residential"/>
    <s v="PL-Private Lighting"/>
    <n v="56851"/>
    <n v="20461.16"/>
    <m/>
    <n v="473.89"/>
    <n v="0"/>
    <n v="0"/>
    <m/>
    <n v="0"/>
    <n v="-56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96"/>
    <n v="0"/>
    <n v="0"/>
    <n v="81.63"/>
    <n v="-626.77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3"/>
    <s v="Neosho"/>
    <s v="Electric"/>
    <s v="Commercial"/>
    <s v="CB-Commercial"/>
    <n v="3307571"/>
    <n v="455055.73"/>
    <m/>
    <n v="10519.58"/>
    <n v="0"/>
    <n v="0"/>
    <m/>
    <n v="0"/>
    <n v="-2924.83"/>
    <n v="0"/>
    <n v="0"/>
    <n v="2339.73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4253.59"/>
    <n v="60"/>
    <n v="-10.16"/>
    <n v="23685.81"/>
    <n v="-16604.560000000001"/>
    <m/>
    <m/>
    <m/>
    <m/>
    <m/>
    <m/>
    <x v="0"/>
    <m/>
    <m/>
    <m/>
    <m/>
    <m/>
    <m/>
    <m/>
    <m/>
    <n v="0"/>
    <n v="0"/>
    <m/>
    <m/>
    <x v="1"/>
    <x v="5"/>
    <m/>
    <x v="3"/>
  </r>
  <r>
    <x v="3"/>
    <s v="Neosho"/>
    <s v="Electric"/>
    <s v="Commercial"/>
    <s v="GP-General Power"/>
    <n v="6321766"/>
    <n v="641736.5"/>
    <m/>
    <n v="53.27"/>
    <n v="0"/>
    <n v="0"/>
    <m/>
    <n v="0"/>
    <n v="-5499.99"/>
    <n v="0"/>
    <n v="0"/>
    <n v="4204.2299999999996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1195.57"/>
    <n v="0"/>
    <n v="-157.07"/>
    <n v="25635.119999999999"/>
    <n v="-23390.53"/>
    <m/>
    <m/>
    <m/>
    <m/>
    <m/>
    <m/>
    <x v="0"/>
    <m/>
    <m/>
    <m/>
    <m/>
    <m/>
    <m/>
    <m/>
    <m/>
    <n v="0"/>
    <n v="0"/>
    <m/>
    <m/>
    <x v="1"/>
    <x v="6"/>
    <m/>
    <x v="3"/>
  </r>
  <r>
    <x v="3"/>
    <s v="Neosho"/>
    <s v="Electric"/>
    <s v="Commercial"/>
    <s v="LS-Special Lighting"/>
    <n v="71"/>
    <n v="46.66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8"/>
    <m/>
    <m/>
    <m/>
    <m/>
    <m/>
    <m/>
    <x v="0"/>
    <m/>
    <m/>
    <m/>
    <m/>
    <m/>
    <m/>
    <m/>
    <m/>
    <n v="0"/>
    <n v="0"/>
    <m/>
    <m/>
    <x v="1"/>
    <x v="7"/>
    <m/>
    <x v="3"/>
  </r>
  <r>
    <x v="3"/>
    <s v="Neosho"/>
    <s v="Electric"/>
    <s v="Commercial"/>
    <s v="SH-Small Heating"/>
    <n v="655102"/>
    <n v="70664.81"/>
    <m/>
    <n v="1845.92"/>
    <n v="0"/>
    <n v="0"/>
    <m/>
    <n v="0"/>
    <n v="-569.9"/>
    <n v="0"/>
    <n v="0"/>
    <n v="46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2.75"/>
    <n v="20"/>
    <n v="-0.82"/>
    <n v="3835.62"/>
    <n v="-3111.79"/>
    <m/>
    <m/>
    <m/>
    <m/>
    <m/>
    <m/>
    <x v="0"/>
    <m/>
    <m/>
    <m/>
    <m/>
    <m/>
    <m/>
    <m/>
    <m/>
    <n v="0"/>
    <n v="0"/>
    <m/>
    <m/>
    <x v="1"/>
    <x v="12"/>
    <m/>
    <x v="3"/>
  </r>
  <r>
    <x v="3"/>
    <s v="Neosho"/>
    <s v="Electric"/>
    <s v="Commercial"/>
    <s v="TEB-Total Electric Bldg"/>
    <n v="1352348"/>
    <n v="131397.22"/>
    <m/>
    <n v="0"/>
    <n v="0"/>
    <n v="0"/>
    <m/>
    <n v="0"/>
    <n v="-1176.51"/>
    <n v="0"/>
    <n v="0"/>
    <n v="960.16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283.27999999999997"/>
    <n v="0"/>
    <n v="0"/>
    <n v="3159.85"/>
    <n v="-5517.59"/>
    <m/>
    <m/>
    <m/>
    <m/>
    <m/>
    <m/>
    <x v="0"/>
    <m/>
    <m/>
    <m/>
    <m/>
    <m/>
    <m/>
    <m/>
    <m/>
    <n v="0"/>
    <n v="0"/>
    <m/>
    <m/>
    <x v="1"/>
    <x v="13"/>
    <m/>
    <x v="3"/>
  </r>
  <r>
    <x v="3"/>
    <s v="Neosho"/>
    <s v="Electric"/>
    <s v="Industrial"/>
    <s v="CB-Commercial"/>
    <n v="50479"/>
    <n v="6489.36"/>
    <m/>
    <n v="241.01"/>
    <n v="0"/>
    <n v="0"/>
    <m/>
    <n v="0"/>
    <n v="-43.91"/>
    <n v="0"/>
    <n v="0"/>
    <n v="31.42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87.05"/>
    <n v="0"/>
    <n v="0"/>
    <n v="472"/>
    <n v="-253.4"/>
    <m/>
    <m/>
    <m/>
    <m/>
    <m/>
    <m/>
    <x v="0"/>
    <m/>
    <m/>
    <m/>
    <m/>
    <m/>
    <m/>
    <m/>
    <m/>
    <n v="0"/>
    <n v="0"/>
    <m/>
    <m/>
    <x v="2"/>
    <x v="5"/>
    <m/>
    <x v="3"/>
  </r>
  <r>
    <x v="3"/>
    <s v="Neosho"/>
    <s v="Electric"/>
    <s v="Industrial"/>
    <s v="GP-General Power"/>
    <n v="1211733"/>
    <n v="119179.62"/>
    <m/>
    <n v="0"/>
    <n v="0"/>
    <n v="0"/>
    <m/>
    <n v="0"/>
    <n v="-1054.2"/>
    <n v="0"/>
    <n v="0"/>
    <n v="652.09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2038.77"/>
    <n v="0"/>
    <n v="0"/>
    <n v="5350.2"/>
    <n v="-4483.3999999999996"/>
    <m/>
    <m/>
    <m/>
    <m/>
    <m/>
    <m/>
    <x v="0"/>
    <m/>
    <m/>
    <m/>
    <m/>
    <m/>
    <m/>
    <m/>
    <m/>
    <n v="0"/>
    <n v="0"/>
    <m/>
    <m/>
    <x v="2"/>
    <x v="6"/>
    <m/>
    <x v="3"/>
  </r>
  <r>
    <x v="3"/>
    <s v="Neosho"/>
    <s v="Electric"/>
    <s v="Industrial"/>
    <s v="LP-Large Power"/>
    <n v="8910166"/>
    <n v="627094.11"/>
    <m/>
    <n v="0"/>
    <n v="0"/>
    <n v="0"/>
    <m/>
    <n v="0"/>
    <n v="-7573.65"/>
    <n v="0"/>
    <n v="0"/>
    <n v="444.44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1593.02"/>
    <n v="-26552.3"/>
    <m/>
    <m/>
    <m/>
    <m/>
    <m/>
    <m/>
    <x v="0"/>
    <m/>
    <m/>
    <m/>
    <m/>
    <m/>
    <m/>
    <m/>
    <m/>
    <n v="0"/>
    <n v="0"/>
    <m/>
    <m/>
    <x v="2"/>
    <x v="17"/>
    <m/>
    <x v="3"/>
  </r>
  <r>
    <x v="3"/>
    <s v="Neosho"/>
    <s v="Electric"/>
    <s v="Industrial"/>
    <s v="TEB-Total Electric Bldg"/>
    <n v="28800"/>
    <n v="3167.16"/>
    <m/>
    <n v="0"/>
    <n v="0"/>
    <n v="0"/>
    <m/>
    <n v="0"/>
    <n v="-25.06"/>
    <n v="0"/>
    <n v="0"/>
    <n v="2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2.91999999999999"/>
    <n v="-117.5"/>
    <m/>
    <m/>
    <m/>
    <m/>
    <m/>
    <m/>
    <x v="0"/>
    <m/>
    <m/>
    <m/>
    <m/>
    <m/>
    <m/>
    <m/>
    <m/>
    <n v="0"/>
    <n v="0"/>
    <m/>
    <m/>
    <x v="2"/>
    <x v="13"/>
    <m/>
    <x v="3"/>
  </r>
  <r>
    <x v="3"/>
    <s v="Neosho"/>
    <s v="Electric"/>
    <s v="Interdepartmental"/>
    <s v="CB-Commercial"/>
    <n v="3461"/>
    <n v="535.55999999999995"/>
    <m/>
    <n v="0"/>
    <n v="0"/>
    <n v="0"/>
    <m/>
    <n v="0"/>
    <n v="-3.02"/>
    <n v="0"/>
    <n v="0"/>
    <n v="2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.38"/>
    <m/>
    <m/>
    <m/>
    <m/>
    <m/>
    <m/>
    <x v="0"/>
    <m/>
    <m/>
    <m/>
    <m/>
    <m/>
    <m/>
    <m/>
    <m/>
    <n v="0"/>
    <n v="0"/>
    <m/>
    <m/>
    <x v="5"/>
    <x v="5"/>
    <m/>
    <x v="3"/>
  </r>
  <r>
    <x v="3"/>
    <s v="Neosho"/>
    <s v="Electric"/>
    <s v="Other Public Authority"/>
    <s v="CB-Commercial"/>
    <n v="80517"/>
    <n v="12318.38"/>
    <m/>
    <n v="0"/>
    <n v="0"/>
    <n v="0"/>
    <m/>
    <n v="0"/>
    <n v="-70.069999999999993"/>
    <n v="0"/>
    <n v="0"/>
    <n v="57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44"/>
    <n v="0"/>
    <n v="0"/>
    <n v="0"/>
    <n v="-404.22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Neosho"/>
    <s v="Electric"/>
    <s v="Other Public Authority"/>
    <s v="GP-General Power"/>
    <n v="26560"/>
    <n v="3338.83"/>
    <m/>
    <n v="0"/>
    <n v="0"/>
    <n v="0"/>
    <m/>
    <n v="0"/>
    <n v="-23.11"/>
    <n v="0"/>
    <n v="0"/>
    <n v="18.85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8.28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Neosho"/>
    <s v="Electric"/>
    <s v="Other Public Authority"/>
    <s v="SH-Small Heating"/>
    <n v="13673"/>
    <n v="1451.22"/>
    <m/>
    <n v="0"/>
    <n v="0"/>
    <n v="0"/>
    <m/>
    <n v="0"/>
    <n v="-11.89"/>
    <n v="0"/>
    <n v="0"/>
    <n v="9.71000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.95"/>
    <m/>
    <m/>
    <m/>
    <m/>
    <m/>
    <m/>
    <x v="0"/>
    <m/>
    <m/>
    <m/>
    <m/>
    <m/>
    <m/>
    <m/>
    <m/>
    <n v="0"/>
    <n v="0"/>
    <m/>
    <m/>
    <x v="3"/>
    <x v="12"/>
    <m/>
    <x v="3"/>
  </r>
  <r>
    <x v="3"/>
    <s v="Neosho"/>
    <s v="Electric"/>
    <s v="Other Public Authority"/>
    <s v="TEB-Total Electric Bldg"/>
    <n v="27280"/>
    <n v="3023.87"/>
    <m/>
    <n v="0"/>
    <n v="0"/>
    <n v="0"/>
    <m/>
    <n v="0"/>
    <n v="-23.73"/>
    <n v="0"/>
    <n v="0"/>
    <n v="19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1.3"/>
    <m/>
    <m/>
    <m/>
    <m/>
    <m/>
    <m/>
    <x v="0"/>
    <m/>
    <m/>
    <m/>
    <m/>
    <m/>
    <m/>
    <m/>
    <m/>
    <n v="0"/>
    <n v="0"/>
    <m/>
    <m/>
    <x v="3"/>
    <x v="13"/>
    <m/>
    <x v="3"/>
  </r>
  <r>
    <x v="3"/>
    <s v="Neosho"/>
    <s v="Electric"/>
    <s v="Muni Street &amp; Highway Lighting"/>
    <s v="CB-Commercial"/>
    <n v="7077"/>
    <n v="2077.96"/>
    <m/>
    <n v="0"/>
    <n v="0"/>
    <n v="0"/>
    <m/>
    <n v="0"/>
    <n v="-6.18"/>
    <n v="0"/>
    <n v="0"/>
    <n v="5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.520000000000003"/>
    <m/>
    <m/>
    <m/>
    <m/>
    <m/>
    <m/>
    <x v="0"/>
    <m/>
    <m/>
    <m/>
    <m/>
    <m/>
    <m/>
    <m/>
    <m/>
    <n v="0"/>
    <n v="0"/>
    <m/>
    <m/>
    <x v="4"/>
    <x v="5"/>
    <m/>
    <x v="3"/>
  </r>
  <r>
    <x v="3"/>
    <s v="Neosho"/>
    <s v="Electric"/>
    <s v="Muni Street &amp; Highway Lighting"/>
    <s v="LS-Special Lighting"/>
    <n v="4440"/>
    <n v="736.05"/>
    <m/>
    <n v="0"/>
    <n v="0"/>
    <n v="0"/>
    <m/>
    <n v="0"/>
    <n v="-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.01"/>
    <m/>
    <m/>
    <m/>
    <m/>
    <m/>
    <m/>
    <x v="0"/>
    <m/>
    <m/>
    <m/>
    <m/>
    <m/>
    <m/>
    <m/>
    <m/>
    <n v="0"/>
    <n v="0"/>
    <m/>
    <m/>
    <x v="4"/>
    <x v="7"/>
    <m/>
    <x v="3"/>
  </r>
  <r>
    <x v="3"/>
    <s v="Neosho"/>
    <s v="Electric"/>
    <s v="Other Public Authority"/>
    <s v="CB-Commercial"/>
    <n v="133208"/>
    <n v="17855.919999999998"/>
    <m/>
    <n v="0"/>
    <n v="0"/>
    <n v="0"/>
    <m/>
    <n v="0"/>
    <n v="-115.89"/>
    <n v="0"/>
    <n v="0"/>
    <n v="94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68.76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Neosho"/>
    <s v="Electric"/>
    <s v="Other Public Authority"/>
    <s v="GP-General Power"/>
    <n v="643240"/>
    <n v="60554.6"/>
    <m/>
    <n v="0"/>
    <n v="0"/>
    <n v="0"/>
    <m/>
    <n v="0"/>
    <n v="-559.65"/>
    <n v="0"/>
    <n v="0"/>
    <n v="456.69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380.0100000000002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Neosho"/>
    <s v="Electric"/>
    <s v="Other Public Authority"/>
    <s v="TEB-Total Electric Bldg"/>
    <n v="37419"/>
    <n v="3792.26"/>
    <m/>
    <n v="0"/>
    <n v="0"/>
    <n v="0"/>
    <m/>
    <n v="0"/>
    <n v="-32.549999999999997"/>
    <n v="0"/>
    <n v="0"/>
    <n v="26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2.66"/>
    <m/>
    <m/>
    <m/>
    <m/>
    <m/>
    <m/>
    <x v="0"/>
    <m/>
    <m/>
    <m/>
    <m/>
    <m/>
    <m/>
    <m/>
    <m/>
    <n v="0"/>
    <n v="0"/>
    <m/>
    <m/>
    <x v="3"/>
    <x v="13"/>
    <m/>
    <x v="3"/>
  </r>
  <r>
    <x v="3"/>
    <s v="Neosho"/>
    <s v="Electric"/>
    <s v="Industrial"/>
    <s v="Oil Pipe LP-Large Power"/>
    <n v="1976000"/>
    <n v="131744.19"/>
    <m/>
    <n v="0"/>
    <n v="0"/>
    <n v="0"/>
    <m/>
    <n v="0"/>
    <n v="-1679.6"/>
    <n v="0"/>
    <n v="0"/>
    <n v="1402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18.47"/>
    <n v="-5888.48"/>
    <m/>
    <m/>
    <m/>
    <m/>
    <m/>
    <m/>
    <x v="0"/>
    <m/>
    <m/>
    <m/>
    <m/>
    <m/>
    <m/>
    <m/>
    <m/>
    <n v="0"/>
    <n v="0"/>
    <m/>
    <m/>
    <x v="2"/>
    <x v="29"/>
    <m/>
    <x v="3"/>
  </r>
  <r>
    <x v="3"/>
    <s v="Neosho"/>
    <s v="Electric"/>
    <s v="Industrial"/>
    <s v="SC-P PRAXAIR Transmission"/>
    <n v="6042335"/>
    <n v="325566.05"/>
    <m/>
    <n v="0"/>
    <n v="0"/>
    <n v="0"/>
    <m/>
    <n v="0"/>
    <n v="-5135.9799999999996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4803.72"/>
    <m/>
    <m/>
    <m/>
    <m/>
    <m/>
    <m/>
    <x v="0"/>
    <m/>
    <m/>
    <m/>
    <m/>
    <m/>
    <m/>
    <m/>
    <m/>
    <n v="0"/>
    <n v="0"/>
    <m/>
    <m/>
    <x v="2"/>
    <x v="31"/>
    <m/>
    <x v="3"/>
  </r>
  <r>
    <x v="3"/>
    <s v="Neosho"/>
    <s v="Electric"/>
    <s v="Resident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Neosho"/>
    <s v="Electric"/>
    <s v="Residential"/>
    <s v="RGL-Residential Pilot"/>
    <n v="86944"/>
    <n v="9939.2999999999993"/>
    <m/>
    <n v="256.68"/>
    <n v="0"/>
    <n v="0"/>
    <m/>
    <n v="0"/>
    <n v="-75.67"/>
    <n v="0"/>
    <n v="0"/>
    <n v="33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83"/>
    <n v="0"/>
    <n v="0"/>
    <n v="192.75"/>
    <n v="-448.62"/>
    <m/>
    <m/>
    <m/>
    <m/>
    <m/>
    <m/>
    <x v="0"/>
    <m/>
    <m/>
    <m/>
    <m/>
    <m/>
    <m/>
    <m/>
    <m/>
    <n v="0"/>
    <n v="0"/>
    <m/>
    <m/>
    <x v="0"/>
    <x v="25"/>
    <m/>
    <x v="3"/>
  </r>
  <r>
    <x v="3"/>
    <s v="Neosho"/>
    <s v="Electric"/>
    <s v="Residential"/>
    <s v="RG-Residential"/>
    <n v="19939077"/>
    <n v="2473627.0499999998"/>
    <m/>
    <n v="62604.17"/>
    <n v="0"/>
    <n v="0"/>
    <m/>
    <n v="0"/>
    <n v="-17381.87"/>
    <n v="0"/>
    <n v="0"/>
    <n v="7775.81"/>
    <n v="0"/>
    <n v="0"/>
    <n v="0"/>
    <n v="0"/>
    <n v="0"/>
    <n v="0"/>
    <n v="0"/>
    <n v="0"/>
    <n v="0"/>
    <n v="0"/>
    <n v="0"/>
    <n v="0"/>
    <n v="0"/>
    <n v="0"/>
    <n v="0"/>
    <n v="90"/>
    <n v="50"/>
    <n v="15"/>
    <n v="5867.01"/>
    <n v="340"/>
    <n v="-94.93"/>
    <n v="45386.8"/>
    <n v="-102850.5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Neosho"/>
    <s v="Lighting"/>
    <s v="Commercial"/>
    <s v="PL-Private Lighting"/>
    <n v="136464"/>
    <n v="41188.75"/>
    <m/>
    <n v="63.71"/>
    <n v="0"/>
    <n v="0"/>
    <m/>
    <n v="0"/>
    <n v="-118.92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67.5"/>
    <n v="0"/>
    <n v="-1.92"/>
    <n v="1767.9"/>
    <n v="-1498.15"/>
    <m/>
    <m/>
    <m/>
    <m/>
    <m/>
    <m/>
    <x v="0"/>
    <m/>
    <m/>
    <m/>
    <m/>
    <m/>
    <m/>
    <m/>
    <m/>
    <n v="0"/>
    <n v="0"/>
    <m/>
    <m/>
    <x v="1"/>
    <x v="4"/>
    <m/>
    <x v="3"/>
  </r>
  <r>
    <x v="3"/>
    <s v="Neosho"/>
    <s v="Lighting"/>
    <s v="Industrial"/>
    <s v="PL-Private Lighting"/>
    <n v="11707"/>
    <n v="2863.22"/>
    <m/>
    <n v="0"/>
    <n v="0"/>
    <n v="0"/>
    <m/>
    <n v="0"/>
    <n v="-1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.04"/>
    <n v="-128.54"/>
    <m/>
    <m/>
    <m/>
    <m/>
    <m/>
    <m/>
    <x v="0"/>
    <m/>
    <m/>
    <m/>
    <m/>
    <m/>
    <m/>
    <m/>
    <m/>
    <n v="0"/>
    <n v="0"/>
    <m/>
    <m/>
    <x v="2"/>
    <x v="4"/>
    <m/>
    <x v="3"/>
  </r>
  <r>
    <x v="3"/>
    <s v="Neosho"/>
    <s v="Lighting"/>
    <s v="Other Public Authority"/>
    <s v="PL-Private Lighting"/>
    <n v="424"/>
    <n v="146.83000000000001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m/>
    <m/>
    <m/>
    <m/>
    <m/>
    <m/>
    <x v="0"/>
    <m/>
    <m/>
    <m/>
    <m/>
    <m/>
    <m/>
    <m/>
    <m/>
    <n v="0"/>
    <n v="0"/>
    <m/>
    <m/>
    <x v="3"/>
    <x v="4"/>
    <m/>
    <x v="3"/>
  </r>
  <r>
    <x v="3"/>
    <s v="Neosho"/>
    <s v="Lighting"/>
    <s v="Muni Street &amp; Highway Lighting"/>
    <s v="PL-Private Lighting"/>
    <n v="441"/>
    <n v="151.81"/>
    <m/>
    <n v="0"/>
    <n v="0"/>
    <n v="0"/>
    <m/>
    <n v="0"/>
    <n v="-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m/>
    <m/>
    <m/>
    <m/>
    <m/>
    <m/>
    <x v="0"/>
    <m/>
    <m/>
    <m/>
    <m/>
    <m/>
    <m/>
    <m/>
    <m/>
    <n v="0"/>
    <n v="0"/>
    <m/>
    <m/>
    <x v="4"/>
    <x v="4"/>
    <m/>
    <x v="3"/>
  </r>
  <r>
    <x v="3"/>
    <s v="Neosho"/>
    <s v="Lighting"/>
    <s v="Muni Street &amp; Highway Lighting"/>
    <s v="SPL-Municipal St Lighting"/>
    <n v="225711"/>
    <n v="22542.65"/>
    <m/>
    <n v="0"/>
    <n v="0"/>
    <n v="0"/>
    <m/>
    <n v="0"/>
    <n v="-196.36"/>
    <n v="0"/>
    <n v="0"/>
    <n v="0"/>
    <n v="0"/>
    <n v="0"/>
    <n v="0"/>
    <n v="0"/>
    <n v="0"/>
    <n v="0"/>
    <n v="0"/>
    <n v="7549.44"/>
    <n v="0"/>
    <n v="0"/>
    <n v="0"/>
    <n v="0"/>
    <n v="0"/>
    <n v="0"/>
    <n v="0"/>
    <n v="0"/>
    <n v="0"/>
    <n v="0"/>
    <n v="0"/>
    <n v="0"/>
    <n v="0"/>
    <n v="0"/>
    <n v="-1349.74"/>
    <m/>
    <m/>
    <m/>
    <m/>
    <m/>
    <m/>
    <x v="0"/>
    <m/>
    <m/>
    <m/>
    <m/>
    <m/>
    <m/>
    <m/>
    <m/>
    <n v="0"/>
    <n v="0"/>
    <m/>
    <m/>
    <x v="4"/>
    <x v="11"/>
    <m/>
    <x v="3"/>
  </r>
  <r>
    <x v="3"/>
    <s v="Neosho"/>
    <s v="Lighting"/>
    <s v="Residential"/>
    <s v="PL-Private Lighting"/>
    <n v="65456"/>
    <n v="24511.78"/>
    <m/>
    <n v="60.52"/>
    <n v="0"/>
    <n v="0"/>
    <m/>
    <n v="0"/>
    <n v="-6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43"/>
    <n v="0"/>
    <n v="0"/>
    <n v="378.87"/>
    <n v="-717.59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3"/>
    <s v="Ozark"/>
    <s v="Electric"/>
    <s v="Commercial"/>
    <s v="CB-Commercial"/>
    <n v="3523520"/>
    <n v="484386.55"/>
    <m/>
    <n v="9752.85"/>
    <n v="0"/>
    <n v="0"/>
    <m/>
    <n v="0"/>
    <n v="-3076.62"/>
    <n v="0"/>
    <n v="0"/>
    <n v="2501.71"/>
    <n v="0"/>
    <n v="0"/>
    <n v="0"/>
    <n v="0"/>
    <n v="0"/>
    <n v="0"/>
    <n v="0"/>
    <n v="0"/>
    <n v="0"/>
    <n v="0"/>
    <n v="0"/>
    <n v="0"/>
    <n v="0"/>
    <n v="0"/>
    <n v="0"/>
    <n v="60"/>
    <n v="0"/>
    <n v="45"/>
    <n v="5134.8999999999996"/>
    <n v="60"/>
    <n v="-62.39"/>
    <n v="28749.23"/>
    <n v="-17688.23"/>
    <m/>
    <m/>
    <m/>
    <m/>
    <m/>
    <m/>
    <x v="0"/>
    <m/>
    <m/>
    <m/>
    <m/>
    <m/>
    <m/>
    <m/>
    <m/>
    <n v="0"/>
    <n v="0"/>
    <m/>
    <m/>
    <x v="1"/>
    <x v="5"/>
    <m/>
    <x v="3"/>
  </r>
  <r>
    <x v="3"/>
    <s v="Ozark"/>
    <s v="Electric"/>
    <s v="Commercial"/>
    <s v="GP-General Power"/>
    <n v="5205908"/>
    <n v="516958.45"/>
    <m/>
    <n v="2552"/>
    <n v="0"/>
    <n v="0"/>
    <m/>
    <n v="0"/>
    <n v="-4529.1499999999996"/>
    <n v="0"/>
    <n v="0"/>
    <n v="3551.87"/>
    <n v="0"/>
    <n v="0"/>
    <n v="0"/>
    <n v="0"/>
    <n v="0"/>
    <n v="0"/>
    <n v="0"/>
    <n v="782.71"/>
    <n v="0"/>
    <n v="0"/>
    <n v="0"/>
    <n v="0"/>
    <n v="0"/>
    <n v="0"/>
    <n v="0"/>
    <n v="0"/>
    <n v="0"/>
    <n v="15"/>
    <n v="5085.5200000000004"/>
    <n v="0"/>
    <n v="-145.4"/>
    <n v="22744.57"/>
    <n v="-19261.84"/>
    <m/>
    <m/>
    <m/>
    <m/>
    <m/>
    <m/>
    <x v="0"/>
    <m/>
    <m/>
    <m/>
    <m/>
    <m/>
    <m/>
    <m/>
    <m/>
    <n v="0"/>
    <n v="0"/>
    <m/>
    <m/>
    <x v="1"/>
    <x v="6"/>
    <m/>
    <x v="3"/>
  </r>
  <r>
    <x v="3"/>
    <s v="Ozark"/>
    <s v="Electric"/>
    <s v="Commercial"/>
    <s v="LS-Special Lighting"/>
    <n v="2061"/>
    <n v="373.51"/>
    <m/>
    <n v="2.31"/>
    <n v="0"/>
    <n v="0"/>
    <m/>
    <n v="0"/>
    <n v="-1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93"/>
    <m/>
    <m/>
    <m/>
    <m/>
    <m/>
    <m/>
    <x v="0"/>
    <m/>
    <m/>
    <m/>
    <m/>
    <m/>
    <m/>
    <m/>
    <m/>
    <n v="0"/>
    <n v="0"/>
    <m/>
    <m/>
    <x v="1"/>
    <x v="7"/>
    <m/>
    <x v="3"/>
  </r>
  <r>
    <x v="3"/>
    <s v="Ozark"/>
    <s v="Electric"/>
    <s v="Commercial"/>
    <s v="SH-Small Heating"/>
    <n v="743619"/>
    <n v="81945.73"/>
    <m/>
    <n v="2265.1"/>
    <n v="0"/>
    <n v="0"/>
    <m/>
    <n v="0"/>
    <n v="-646.95000000000005"/>
    <n v="0"/>
    <n v="0"/>
    <n v="527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6.1600000000001"/>
    <n v="20"/>
    <n v="-1.6"/>
    <n v="5198.03"/>
    <n v="-3532.18"/>
    <m/>
    <m/>
    <m/>
    <m/>
    <m/>
    <m/>
    <x v="0"/>
    <m/>
    <m/>
    <m/>
    <m/>
    <m/>
    <m/>
    <m/>
    <m/>
    <n v="0"/>
    <n v="0"/>
    <m/>
    <m/>
    <x v="1"/>
    <x v="12"/>
    <m/>
    <x v="3"/>
  </r>
  <r>
    <x v="3"/>
    <s v="Ozark"/>
    <s v="Electric"/>
    <s v="Commercial"/>
    <s v="TEB-Total Electric Bldg"/>
    <n v="1422714"/>
    <n v="134689.59"/>
    <m/>
    <n v="1976.07"/>
    <n v="0"/>
    <n v="0"/>
    <m/>
    <n v="0"/>
    <n v="-1237.79"/>
    <n v="0"/>
    <n v="0"/>
    <n v="101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8.64"/>
    <n v="0"/>
    <n v="0"/>
    <n v="3724.88"/>
    <n v="-5804.65"/>
    <m/>
    <m/>
    <m/>
    <m/>
    <m/>
    <m/>
    <x v="0"/>
    <m/>
    <m/>
    <m/>
    <m/>
    <m/>
    <m/>
    <m/>
    <m/>
    <n v="0"/>
    <n v="0"/>
    <m/>
    <m/>
    <x v="1"/>
    <x v="13"/>
    <m/>
    <x v="3"/>
  </r>
  <r>
    <x v="3"/>
    <s v="Ozark"/>
    <s v="Electric"/>
    <s v="Industrial"/>
    <s v="CB-Commercial"/>
    <n v="12689"/>
    <n v="1647.35"/>
    <m/>
    <n v="30"/>
    <n v="0"/>
    <n v="0"/>
    <m/>
    <n v="0"/>
    <n v="-11.04"/>
    <n v="0"/>
    <n v="0"/>
    <n v="9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77"/>
    <n v="0"/>
    <n v="0"/>
    <n v="105.79"/>
    <n v="-63.7"/>
    <m/>
    <m/>
    <m/>
    <m/>
    <m/>
    <m/>
    <x v="0"/>
    <m/>
    <m/>
    <m/>
    <m/>
    <m/>
    <m/>
    <m/>
    <m/>
    <n v="0"/>
    <n v="0"/>
    <m/>
    <m/>
    <x v="2"/>
    <x v="5"/>
    <m/>
    <x v="3"/>
  </r>
  <r>
    <x v="3"/>
    <s v="Ozark"/>
    <s v="Electric"/>
    <s v="Industrial"/>
    <s v="GP-General Power"/>
    <n v="639530"/>
    <n v="74985.440000000002"/>
    <m/>
    <n v="1958.31"/>
    <n v="0"/>
    <n v="0"/>
    <m/>
    <n v="0"/>
    <n v="-556.39"/>
    <n v="0"/>
    <n v="0"/>
    <n v="454.06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322.01"/>
    <n v="0"/>
    <n v="0"/>
    <n v="3429.75"/>
    <n v="-2366.25"/>
    <m/>
    <m/>
    <m/>
    <m/>
    <m/>
    <m/>
    <x v="0"/>
    <m/>
    <m/>
    <m/>
    <m/>
    <m/>
    <m/>
    <m/>
    <m/>
    <n v="0"/>
    <n v="0"/>
    <m/>
    <m/>
    <x v="2"/>
    <x v="6"/>
    <m/>
    <x v="3"/>
  </r>
  <r>
    <x v="3"/>
    <s v="Ozark"/>
    <s v="Electric"/>
    <s v="Industrial"/>
    <s v="TEB-Total Electric Bldg"/>
    <n v="2560"/>
    <n v="608.30999999999995"/>
    <m/>
    <n v="0"/>
    <n v="0"/>
    <n v="0"/>
    <m/>
    <n v="0"/>
    <n v="-2.23"/>
    <n v="0"/>
    <n v="0"/>
    <n v="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65"/>
    <n v="-10.44"/>
    <m/>
    <m/>
    <m/>
    <m/>
    <m/>
    <m/>
    <x v="0"/>
    <m/>
    <m/>
    <m/>
    <m/>
    <m/>
    <m/>
    <m/>
    <m/>
    <n v="0"/>
    <n v="0"/>
    <m/>
    <m/>
    <x v="2"/>
    <x v="13"/>
    <m/>
    <x v="3"/>
  </r>
  <r>
    <x v="3"/>
    <s v="Ozark"/>
    <s v="Electric"/>
    <s v="Interdepartmental"/>
    <s v="CB-Commercial"/>
    <n v="7929"/>
    <n v="1048.8800000000001"/>
    <m/>
    <n v="0"/>
    <n v="0"/>
    <n v="0"/>
    <m/>
    <n v="0"/>
    <n v="-6.89"/>
    <n v="0"/>
    <n v="0"/>
    <n v="5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4"/>
    <n v="-39.799999999999997"/>
    <m/>
    <m/>
    <m/>
    <m/>
    <m/>
    <m/>
    <x v="0"/>
    <m/>
    <m/>
    <m/>
    <m/>
    <m/>
    <m/>
    <m/>
    <m/>
    <n v="0"/>
    <n v="0"/>
    <m/>
    <m/>
    <x v="5"/>
    <x v="5"/>
    <m/>
    <x v="3"/>
  </r>
  <r>
    <x v="3"/>
    <s v="Ozark"/>
    <s v="Electric"/>
    <s v="Other Public Authority"/>
    <s v="CB-Commercial"/>
    <n v="68907"/>
    <n v="9687.66"/>
    <m/>
    <n v="0"/>
    <n v="0"/>
    <n v="0"/>
    <m/>
    <n v="0"/>
    <n v="-59.94"/>
    <n v="0"/>
    <n v="0"/>
    <n v="48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5.97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Ozark"/>
    <s v="Electric"/>
    <s v="Other Public Authority"/>
    <s v="GP-General Power"/>
    <n v="124480"/>
    <n v="12336.71"/>
    <m/>
    <n v="0"/>
    <n v="0"/>
    <n v="0"/>
    <m/>
    <n v="0"/>
    <n v="-108.3"/>
    <n v="0"/>
    <n v="0"/>
    <n v="88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0.58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Ozark"/>
    <s v="Electric"/>
    <s v="Other Public Authority"/>
    <s v="SH-Small Heating"/>
    <n v="18274"/>
    <n v="1984.61"/>
    <m/>
    <n v="0"/>
    <n v="0"/>
    <n v="0"/>
    <m/>
    <n v="0"/>
    <n v="-15.89"/>
    <n v="0"/>
    <n v="0"/>
    <n v="1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.8"/>
    <m/>
    <m/>
    <m/>
    <m/>
    <m/>
    <m/>
    <x v="0"/>
    <m/>
    <m/>
    <m/>
    <m/>
    <m/>
    <m/>
    <m/>
    <m/>
    <n v="0"/>
    <n v="0"/>
    <m/>
    <m/>
    <x v="3"/>
    <x v="12"/>
    <m/>
    <x v="3"/>
  </r>
  <r>
    <x v="3"/>
    <s v="Ozark"/>
    <s v="Electric"/>
    <s v="Muni Street &amp; Highway Lighting"/>
    <s v="CB-Commercial"/>
    <n v="3126"/>
    <n v="1153.1300000000001"/>
    <m/>
    <n v="0"/>
    <n v="0"/>
    <n v="0"/>
    <m/>
    <n v="0"/>
    <n v="-2.7"/>
    <n v="0"/>
    <n v="0"/>
    <n v="2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7"/>
    <m/>
    <m/>
    <m/>
    <m/>
    <m/>
    <m/>
    <x v="0"/>
    <m/>
    <m/>
    <m/>
    <m/>
    <m/>
    <m/>
    <m/>
    <m/>
    <n v="0"/>
    <n v="0"/>
    <m/>
    <m/>
    <x v="4"/>
    <x v="5"/>
    <m/>
    <x v="3"/>
  </r>
  <r>
    <x v="3"/>
    <s v="Ozark"/>
    <s v="Electric"/>
    <s v="Muni Street &amp; Highway Lighting"/>
    <s v="LS-Special Lighting"/>
    <n v="1814"/>
    <n v="424.8"/>
    <m/>
    <n v="0"/>
    <n v="0"/>
    <n v="0"/>
    <m/>
    <n v="0"/>
    <n v="-1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27"/>
    <m/>
    <m/>
    <m/>
    <m/>
    <m/>
    <m/>
    <x v="0"/>
    <m/>
    <m/>
    <m/>
    <m/>
    <m/>
    <m/>
    <m/>
    <m/>
    <n v="0"/>
    <n v="0"/>
    <m/>
    <m/>
    <x v="4"/>
    <x v="7"/>
    <m/>
    <x v="3"/>
  </r>
  <r>
    <x v="3"/>
    <s v="Ozark"/>
    <s v="Electric"/>
    <s v="Other Public Authority"/>
    <s v="CB-Commercial"/>
    <n v="154955"/>
    <n v="20680.18"/>
    <m/>
    <n v="0"/>
    <n v="0"/>
    <n v="0"/>
    <m/>
    <n v="0"/>
    <n v="-134.79"/>
    <n v="0"/>
    <n v="0"/>
    <n v="11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7.9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Ozark"/>
    <s v="Electric"/>
    <s v="Other Public Authority"/>
    <s v="GP-General Power"/>
    <n v="569043"/>
    <n v="61232.78"/>
    <m/>
    <n v="0"/>
    <n v="0"/>
    <n v="0"/>
    <m/>
    <n v="0"/>
    <n v="-495.06"/>
    <n v="0"/>
    <n v="0"/>
    <n v="404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05.4499999999998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Ozark"/>
    <s v="Electric"/>
    <s v="Other Public Authority"/>
    <s v="TEB-Total Electric Bldg"/>
    <n v="24200"/>
    <n v="2734.76"/>
    <m/>
    <n v="0"/>
    <n v="0"/>
    <n v="0"/>
    <m/>
    <n v="0"/>
    <n v="-21.06"/>
    <n v="0"/>
    <n v="0"/>
    <n v="17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8.74"/>
    <m/>
    <m/>
    <m/>
    <m/>
    <m/>
    <m/>
    <x v="0"/>
    <m/>
    <m/>
    <m/>
    <m/>
    <m/>
    <m/>
    <m/>
    <m/>
    <n v="0"/>
    <n v="0"/>
    <m/>
    <m/>
    <x v="3"/>
    <x v="13"/>
    <m/>
    <x v="3"/>
  </r>
  <r>
    <x v="3"/>
    <s v="Ozark"/>
    <s v="Electric"/>
    <s v="Residential"/>
    <s v="RGL-Residential Pilot"/>
    <n v="93721"/>
    <n v="10790.99"/>
    <m/>
    <n v="264.75"/>
    <n v="0"/>
    <n v="0"/>
    <m/>
    <n v="0"/>
    <n v="-81.56"/>
    <n v="0"/>
    <n v="0"/>
    <n v="36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58"/>
    <n v="0"/>
    <n v="0"/>
    <n v="60.89"/>
    <n v="-483.57"/>
    <m/>
    <m/>
    <m/>
    <m/>
    <m/>
    <m/>
    <x v="0"/>
    <m/>
    <m/>
    <m/>
    <m/>
    <m/>
    <m/>
    <m/>
    <m/>
    <n v="0"/>
    <n v="0"/>
    <m/>
    <m/>
    <x v="0"/>
    <x v="25"/>
    <m/>
    <x v="3"/>
  </r>
  <r>
    <x v="3"/>
    <s v="Ozark"/>
    <s v="Electric"/>
    <s v="Residential"/>
    <s v="RG-Residential"/>
    <n v="23995742"/>
    <n v="3022328.31"/>
    <m/>
    <n v="59594.75"/>
    <n v="0"/>
    <n v="0"/>
    <m/>
    <n v="0"/>
    <n v="-20897.580000000002"/>
    <n v="0"/>
    <n v="0"/>
    <n v="9357.34"/>
    <n v="0"/>
    <n v="0"/>
    <n v="0"/>
    <n v="0"/>
    <n v="0"/>
    <n v="0"/>
    <n v="0"/>
    <n v="0"/>
    <n v="0"/>
    <n v="0"/>
    <n v="0"/>
    <n v="0"/>
    <n v="0"/>
    <n v="0"/>
    <n v="0"/>
    <n v="150"/>
    <n v="100"/>
    <n v="30"/>
    <n v="5501.36"/>
    <n v="520"/>
    <n v="-111.72"/>
    <n v="18316.939999999999"/>
    <n v="-123746.43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Ozark"/>
    <s v="Lighting"/>
    <s v="Commercial"/>
    <s v="PL-Private Lighting"/>
    <n v="51795"/>
    <n v="17258.57"/>
    <m/>
    <n v="136.16"/>
    <n v="0"/>
    <n v="0"/>
    <m/>
    <n v="0"/>
    <n v="-45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23"/>
    <n v="0"/>
    <n v="0"/>
    <n v="792.52"/>
    <n v="-568.55999999999995"/>
    <m/>
    <m/>
    <m/>
    <m/>
    <m/>
    <m/>
    <x v="0"/>
    <m/>
    <m/>
    <m/>
    <m/>
    <m/>
    <m/>
    <m/>
    <m/>
    <n v="0"/>
    <n v="0"/>
    <m/>
    <m/>
    <x v="1"/>
    <x v="4"/>
    <m/>
    <x v="3"/>
  </r>
  <r>
    <x v="3"/>
    <s v="Ozark"/>
    <s v="Lighting"/>
    <s v="Muni Street &amp; Highway Lighting"/>
    <s v="PL-Private Lighting"/>
    <n v="671"/>
    <n v="194.2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m/>
    <m/>
    <m/>
    <m/>
    <m/>
    <m/>
    <x v="0"/>
    <m/>
    <m/>
    <m/>
    <m/>
    <m/>
    <m/>
    <m/>
    <m/>
    <n v="0"/>
    <n v="0"/>
    <m/>
    <m/>
    <x v="4"/>
    <x v="4"/>
    <m/>
    <x v="3"/>
  </r>
  <r>
    <x v="3"/>
    <s v="Ozark"/>
    <s v="Lighting"/>
    <s v="Muni Street &amp; Highway Lighting"/>
    <s v="SPL-Municipal St Lighting"/>
    <n v="188316"/>
    <n v="20076.14"/>
    <m/>
    <n v="0"/>
    <n v="0"/>
    <n v="0"/>
    <m/>
    <n v="0"/>
    <n v="-163.84"/>
    <n v="0"/>
    <n v="0"/>
    <n v="0"/>
    <n v="0"/>
    <n v="0"/>
    <n v="0"/>
    <n v="0"/>
    <n v="0"/>
    <n v="0"/>
    <n v="0"/>
    <n v="8404.02"/>
    <n v="0"/>
    <n v="0"/>
    <n v="0"/>
    <n v="0"/>
    <n v="0"/>
    <n v="0"/>
    <n v="0"/>
    <n v="0"/>
    <n v="0"/>
    <n v="0"/>
    <n v="0"/>
    <n v="0"/>
    <n v="0"/>
    <n v="0"/>
    <n v="-1126.1199999999999"/>
    <m/>
    <m/>
    <m/>
    <m/>
    <m/>
    <m/>
    <x v="0"/>
    <m/>
    <m/>
    <m/>
    <m/>
    <m/>
    <m/>
    <m/>
    <m/>
    <n v="0"/>
    <n v="0"/>
    <m/>
    <m/>
    <x v="4"/>
    <x v="11"/>
    <m/>
    <x v="3"/>
  </r>
  <r>
    <x v="3"/>
    <s v="Ozark"/>
    <s v="Lighting"/>
    <s v="Residential"/>
    <s v="PL-Private Lighting"/>
    <n v="27801"/>
    <n v="10423.52"/>
    <m/>
    <n v="37.159999999999997"/>
    <n v="0"/>
    <n v="0"/>
    <m/>
    <n v="0"/>
    <n v="-25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19"/>
    <n v="0"/>
    <n v="0"/>
    <n v="60.71"/>
    <n v="-304.7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3"/>
    <s v="Pierce City"/>
    <s v="Electric"/>
    <s v="Commercial"/>
    <s v="CB-Commercial"/>
    <n v="7966"/>
    <n v="1035.17"/>
    <m/>
    <n v="0"/>
    <n v="0"/>
    <n v="0"/>
    <m/>
    <n v="0"/>
    <n v="-6.93"/>
    <n v="0"/>
    <n v="0"/>
    <n v="5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34"/>
    <n v="-39.99"/>
    <m/>
    <m/>
    <m/>
    <m/>
    <m/>
    <m/>
    <x v="0"/>
    <m/>
    <m/>
    <m/>
    <m/>
    <m/>
    <m/>
    <m/>
    <m/>
    <n v="0"/>
    <n v="0"/>
    <m/>
    <m/>
    <x v="1"/>
    <x v="5"/>
    <m/>
    <x v="3"/>
  </r>
  <r>
    <x v="3"/>
    <s v="Pierce City"/>
    <s v="Electric"/>
    <s v="Residential"/>
    <s v="RGL-Residential Pilot"/>
    <n v="662"/>
    <n v="83.62"/>
    <m/>
    <n v="3.99"/>
    <n v="0"/>
    <n v="0"/>
    <m/>
    <n v="0"/>
    <n v="-0.57999999999999996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42"/>
    <m/>
    <m/>
    <m/>
    <m/>
    <m/>
    <m/>
    <x v="0"/>
    <m/>
    <m/>
    <m/>
    <m/>
    <m/>
    <m/>
    <m/>
    <m/>
    <n v="0"/>
    <n v="0"/>
    <m/>
    <m/>
    <x v="0"/>
    <x v="25"/>
    <m/>
    <x v="3"/>
  </r>
  <r>
    <x v="3"/>
    <s v="Pierce City"/>
    <s v="Electric"/>
    <s v="Residential"/>
    <s v="RG-Residential"/>
    <n v="19808"/>
    <n v="2424.33"/>
    <m/>
    <n v="37.17"/>
    <n v="0"/>
    <n v="0"/>
    <m/>
    <n v="0"/>
    <n v="-17.239999999999998"/>
    <n v="0"/>
    <n v="0"/>
    <n v="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75"/>
    <n v="0"/>
    <n v="0"/>
    <n v="0"/>
    <n v="-102.21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Pierce City"/>
    <s v="Lighting"/>
    <s v="Residential"/>
    <s v="PL-Private Lighting"/>
    <n v="65"/>
    <n v="15.79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Republic"/>
    <s v="Electric"/>
    <s v="Commercial"/>
    <s v="CB-Commercial"/>
    <n v="490484"/>
    <n v="70094.87"/>
    <m/>
    <n v="1620.89"/>
    <n v="0"/>
    <n v="0"/>
    <m/>
    <n v="0"/>
    <n v="-426.6"/>
    <n v="0"/>
    <n v="0"/>
    <n v="348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4.94"/>
    <n v="20"/>
    <n v="-3.96"/>
    <n v="4229.84"/>
    <n v="-2462.3200000000002"/>
    <m/>
    <m/>
    <m/>
    <m/>
    <m/>
    <m/>
    <x v="0"/>
    <m/>
    <m/>
    <m/>
    <m/>
    <m/>
    <m/>
    <m/>
    <m/>
    <n v="0"/>
    <n v="0"/>
    <m/>
    <m/>
    <x v="1"/>
    <x v="5"/>
    <m/>
    <x v="3"/>
  </r>
  <r>
    <x v="3"/>
    <s v="Republic"/>
    <s v="Electric"/>
    <s v="Commercial"/>
    <s v="GP-General Power"/>
    <n v="360414"/>
    <n v="34669.919999999998"/>
    <m/>
    <n v="0"/>
    <n v="0"/>
    <n v="0"/>
    <m/>
    <n v="0"/>
    <n v="-313.57"/>
    <n v="0"/>
    <n v="0"/>
    <n v="255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4.14"/>
    <n v="0"/>
    <n v="0"/>
    <n v="1889.74"/>
    <n v="-1333.55"/>
    <m/>
    <m/>
    <m/>
    <m/>
    <m/>
    <m/>
    <x v="0"/>
    <m/>
    <m/>
    <m/>
    <m/>
    <m/>
    <m/>
    <m/>
    <m/>
    <n v="0"/>
    <n v="0"/>
    <m/>
    <m/>
    <x v="1"/>
    <x v="6"/>
    <m/>
    <x v="3"/>
  </r>
  <r>
    <x v="3"/>
    <s v="Republic"/>
    <s v="Electric"/>
    <s v="Commercial"/>
    <s v="SH-Small Heating"/>
    <n v="94132"/>
    <n v="10126.76"/>
    <m/>
    <n v="137.61000000000001"/>
    <n v="0"/>
    <n v="0"/>
    <m/>
    <n v="0"/>
    <n v="-81.900000000000006"/>
    <n v="0"/>
    <n v="0"/>
    <n v="66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1"/>
    <n v="0"/>
    <n v="-7.76"/>
    <n v="620.17999999999995"/>
    <n v="-447.12"/>
    <m/>
    <m/>
    <m/>
    <m/>
    <m/>
    <m/>
    <x v="0"/>
    <m/>
    <m/>
    <m/>
    <m/>
    <m/>
    <m/>
    <m/>
    <m/>
    <n v="0"/>
    <n v="0"/>
    <m/>
    <m/>
    <x v="1"/>
    <x v="12"/>
    <m/>
    <x v="3"/>
  </r>
  <r>
    <x v="3"/>
    <s v="Republic"/>
    <s v="Electric"/>
    <s v="Commercial"/>
    <s v="TEB-Total Electric Bldg"/>
    <n v="50640"/>
    <n v="5238.38"/>
    <m/>
    <n v="0"/>
    <n v="0"/>
    <n v="0"/>
    <m/>
    <n v="0"/>
    <n v="-44.05"/>
    <n v="0"/>
    <n v="0"/>
    <n v="35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8.24"/>
    <n v="0"/>
    <n v="0"/>
    <n v="380.77"/>
    <n v="-206.61"/>
    <m/>
    <m/>
    <m/>
    <m/>
    <m/>
    <m/>
    <x v="0"/>
    <m/>
    <m/>
    <m/>
    <m/>
    <m/>
    <m/>
    <m/>
    <m/>
    <n v="0"/>
    <n v="0"/>
    <m/>
    <m/>
    <x v="1"/>
    <x v="13"/>
    <m/>
    <x v="3"/>
  </r>
  <r>
    <x v="3"/>
    <s v="Republic"/>
    <s v="Electric"/>
    <s v="Industrial"/>
    <s v="CB-Commercial"/>
    <n v="811"/>
    <n v="128.01"/>
    <m/>
    <n v="3.71"/>
    <n v="0"/>
    <n v="0"/>
    <m/>
    <n v="0"/>
    <n v="-0.71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3"/>
    <n v="-4.07"/>
    <m/>
    <m/>
    <m/>
    <m/>
    <m/>
    <m/>
    <x v="0"/>
    <m/>
    <m/>
    <m/>
    <m/>
    <m/>
    <m/>
    <m/>
    <m/>
    <n v="0"/>
    <n v="0"/>
    <m/>
    <m/>
    <x v="2"/>
    <x v="5"/>
    <m/>
    <x v="3"/>
  </r>
  <r>
    <x v="3"/>
    <s v="Republic"/>
    <s v="Electric"/>
    <s v="Other Public Authority"/>
    <s v="CB-Commercial"/>
    <n v="-76576"/>
    <n v="-8690.5499999999993"/>
    <m/>
    <n v="0"/>
    <n v="0"/>
    <n v="0"/>
    <m/>
    <n v="0"/>
    <n v="65.17"/>
    <n v="0"/>
    <n v="0"/>
    <n v="-54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4.4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Republic"/>
    <s v="Electric"/>
    <s v="Other Public Authority"/>
    <s v="GP-General Power"/>
    <n v="64000"/>
    <n v="6237.47"/>
    <m/>
    <n v="0"/>
    <n v="0"/>
    <n v="0"/>
    <m/>
    <n v="0"/>
    <n v="-55.68"/>
    <n v="0"/>
    <n v="0"/>
    <n v="4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6.8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Republic"/>
    <s v="Electric"/>
    <s v="Muni Street &amp; Highway Lighting"/>
    <s v="CB-Commercial"/>
    <n v="3941"/>
    <n v="706.08"/>
    <m/>
    <n v="0"/>
    <n v="0"/>
    <n v="0"/>
    <m/>
    <n v="0"/>
    <n v="-3.44"/>
    <n v="0"/>
    <n v="0"/>
    <n v="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79"/>
    <m/>
    <m/>
    <m/>
    <m/>
    <m/>
    <m/>
    <x v="0"/>
    <m/>
    <m/>
    <m/>
    <m/>
    <m/>
    <m/>
    <m/>
    <m/>
    <n v="0"/>
    <n v="0"/>
    <m/>
    <m/>
    <x v="4"/>
    <x v="5"/>
    <m/>
    <x v="3"/>
  </r>
  <r>
    <x v="3"/>
    <s v="Republic"/>
    <s v="Electric"/>
    <s v="Muni Street &amp; Highway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3"/>
  </r>
  <r>
    <x v="3"/>
    <s v="Republic"/>
    <s v="Electric"/>
    <s v="Other Public Authority"/>
    <s v="CB-Commercial"/>
    <n v="18320"/>
    <n v="2493.7600000000002"/>
    <m/>
    <n v="0"/>
    <n v="0"/>
    <n v="0"/>
    <m/>
    <n v="0"/>
    <n v="-15.93"/>
    <n v="0"/>
    <n v="0"/>
    <n v="13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1.97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Republic"/>
    <s v="Electric"/>
    <s v="Other Public Authority"/>
    <s v="GP-General Power"/>
    <n v="73445"/>
    <n v="8205"/>
    <m/>
    <n v="0"/>
    <n v="0"/>
    <n v="0"/>
    <m/>
    <n v="0"/>
    <n v="-63.91"/>
    <n v="0"/>
    <n v="0"/>
    <n v="5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1.74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Republic"/>
    <s v="Electric"/>
    <s v="Residential"/>
    <s v="RGL-Residential Pilot"/>
    <n v="13711"/>
    <n v="1623.33"/>
    <m/>
    <n v="46.4"/>
    <n v="0"/>
    <n v="0"/>
    <m/>
    <n v="0"/>
    <n v="-11.91"/>
    <n v="0"/>
    <n v="0"/>
    <n v="5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7"/>
    <n v="0"/>
    <n v="0"/>
    <n v="15.34"/>
    <n v="-70.760000000000005"/>
    <m/>
    <m/>
    <m/>
    <m/>
    <m/>
    <m/>
    <x v="0"/>
    <m/>
    <m/>
    <m/>
    <m/>
    <m/>
    <m/>
    <m/>
    <m/>
    <n v="0"/>
    <n v="0"/>
    <m/>
    <m/>
    <x v="0"/>
    <x v="25"/>
    <m/>
    <x v="3"/>
  </r>
  <r>
    <x v="3"/>
    <s v="Republic"/>
    <s v="Electric"/>
    <s v="Residential"/>
    <s v="RG-Residential"/>
    <n v="4621693"/>
    <n v="608924.32999999996"/>
    <m/>
    <n v="14395.94"/>
    <n v="0"/>
    <n v="0"/>
    <m/>
    <n v="0"/>
    <n v="-3988.71"/>
    <n v="0"/>
    <n v="0"/>
    <n v="1802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5.3900000000001"/>
    <n v="120"/>
    <n v="-14.61"/>
    <n v="5350.08"/>
    <n v="-23831.34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Republic"/>
    <s v="Lighting"/>
    <s v="Commercial"/>
    <s v="PL-Private Lighting"/>
    <n v="12220"/>
    <n v="4222.91"/>
    <m/>
    <n v="0"/>
    <n v="0"/>
    <n v="0"/>
    <m/>
    <n v="0"/>
    <n v="-1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270000000000003"/>
    <n v="0"/>
    <n v="0"/>
    <n v="179.94"/>
    <n v="-134.13"/>
    <m/>
    <m/>
    <m/>
    <m/>
    <m/>
    <m/>
    <x v="0"/>
    <m/>
    <m/>
    <m/>
    <m/>
    <m/>
    <m/>
    <m/>
    <m/>
    <n v="0"/>
    <n v="0"/>
    <m/>
    <m/>
    <x v="1"/>
    <x v="4"/>
    <m/>
    <x v="3"/>
  </r>
  <r>
    <x v="3"/>
    <s v="Republic"/>
    <s v="Lighting"/>
    <s v="Other Public Authority"/>
    <s v="PL-Private Lighting"/>
    <n v="31"/>
    <n v="14.58"/>
    <m/>
    <n v="0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m/>
    <m/>
    <m/>
    <m/>
    <m/>
    <m/>
    <x v="0"/>
    <m/>
    <m/>
    <m/>
    <m/>
    <m/>
    <m/>
    <m/>
    <m/>
    <n v="0"/>
    <n v="0"/>
    <m/>
    <m/>
    <x v="3"/>
    <x v="4"/>
    <m/>
    <x v="3"/>
  </r>
  <r>
    <x v="3"/>
    <s v="Republic"/>
    <s v="Lighting"/>
    <s v="Muni Street &amp; Highway Lighting"/>
    <s v="PL-Private Lighting"/>
    <n v="431"/>
    <n v="82.03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m/>
    <m/>
    <m/>
    <m/>
    <m/>
    <m/>
    <x v="0"/>
    <m/>
    <m/>
    <m/>
    <m/>
    <m/>
    <m/>
    <m/>
    <m/>
    <n v="0"/>
    <n v="0"/>
    <m/>
    <m/>
    <x v="4"/>
    <x v="4"/>
    <m/>
    <x v="3"/>
  </r>
  <r>
    <x v="3"/>
    <s v="Republic"/>
    <s v="Lighting"/>
    <s v="Muni Street &amp; Highway Lighting"/>
    <s v="SPL-Municipal St Lighting"/>
    <n v="128742"/>
    <n v="14368.84"/>
    <m/>
    <n v="0"/>
    <n v="0"/>
    <n v="0"/>
    <m/>
    <n v="0"/>
    <n v="-112.01"/>
    <n v="0"/>
    <n v="0"/>
    <n v="0"/>
    <n v="0"/>
    <n v="0"/>
    <n v="0"/>
    <n v="0"/>
    <n v="0"/>
    <n v="0"/>
    <n v="0"/>
    <n v="6197.63"/>
    <n v="0"/>
    <n v="0"/>
    <n v="0"/>
    <n v="0"/>
    <n v="0"/>
    <n v="0"/>
    <n v="0"/>
    <n v="0"/>
    <n v="0"/>
    <n v="0"/>
    <n v="0"/>
    <n v="0"/>
    <n v="0"/>
    <n v="0"/>
    <n v="-769.87"/>
    <m/>
    <m/>
    <m/>
    <m/>
    <m/>
    <m/>
    <x v="0"/>
    <m/>
    <m/>
    <m/>
    <m/>
    <m/>
    <m/>
    <m/>
    <m/>
    <n v="0"/>
    <n v="0"/>
    <m/>
    <m/>
    <x v="4"/>
    <x v="11"/>
    <m/>
    <x v="3"/>
  </r>
  <r>
    <x v="3"/>
    <s v="Republic"/>
    <s v="Lighting"/>
    <s v="Residential"/>
    <s v="PL-Private Lighting"/>
    <n v="6241"/>
    <n v="2162.98"/>
    <m/>
    <n v="0"/>
    <n v="0"/>
    <n v="0"/>
    <m/>
    <n v="0"/>
    <n v="-5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2"/>
    <n v="0"/>
    <n v="0"/>
    <n v="15.43"/>
    <n v="-68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3"/>
    <s v="Webb City"/>
    <s v="Electric"/>
    <s v="Commercial"/>
    <s v="CB-Commercial"/>
    <n v="2435191"/>
    <n v="334173.27"/>
    <m/>
    <n v="7104.3"/>
    <n v="0"/>
    <n v="0"/>
    <m/>
    <n v="0"/>
    <n v="-2132.2399999999998"/>
    <n v="0"/>
    <n v="0"/>
    <n v="1708.8"/>
    <n v="0"/>
    <n v="0"/>
    <n v="0"/>
    <n v="0"/>
    <n v="0"/>
    <n v="0"/>
    <n v="0"/>
    <n v="0"/>
    <n v="0"/>
    <n v="0"/>
    <n v="0"/>
    <n v="0"/>
    <n v="0"/>
    <n v="0"/>
    <n v="0"/>
    <n v="0"/>
    <n v="0"/>
    <n v="90"/>
    <n v="3811.63"/>
    <n v="40"/>
    <n v="-56.18"/>
    <n v="17315.14"/>
    <n v="-12225.1"/>
    <m/>
    <m/>
    <m/>
    <m/>
    <m/>
    <m/>
    <x v="0"/>
    <m/>
    <m/>
    <m/>
    <m/>
    <m/>
    <m/>
    <m/>
    <m/>
    <n v="0"/>
    <n v="0"/>
    <m/>
    <m/>
    <x v="1"/>
    <x v="5"/>
    <m/>
    <x v="3"/>
  </r>
  <r>
    <x v="3"/>
    <s v="Webb City"/>
    <s v="Electric"/>
    <s v="Commercial"/>
    <s v="GP-General Power"/>
    <n v="3686878"/>
    <n v="373043.4"/>
    <m/>
    <n v="867.14"/>
    <n v="0"/>
    <n v="0"/>
    <m/>
    <n v="0"/>
    <n v="-3207.57"/>
    <n v="0"/>
    <n v="0"/>
    <n v="2316.16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1132.9100000000001"/>
    <n v="0"/>
    <n v="-11.22"/>
    <n v="13425.97"/>
    <n v="-13641.46"/>
    <m/>
    <m/>
    <m/>
    <m/>
    <m/>
    <m/>
    <x v="0"/>
    <m/>
    <m/>
    <m/>
    <m/>
    <m/>
    <m/>
    <m/>
    <m/>
    <n v="0"/>
    <n v="0"/>
    <m/>
    <m/>
    <x v="1"/>
    <x v="6"/>
    <m/>
    <x v="3"/>
  </r>
  <r>
    <x v="3"/>
    <s v="Webb City"/>
    <s v="Electric"/>
    <s v="Commercial"/>
    <s v="LS-Special Lighting"/>
    <n v="4240"/>
    <n v="618.16"/>
    <m/>
    <n v="0"/>
    <n v="0"/>
    <n v="0"/>
    <m/>
    <n v="0"/>
    <n v="-3.69"/>
    <n v="0"/>
    <n v="0"/>
    <n v="3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66"/>
    <m/>
    <m/>
    <m/>
    <m/>
    <m/>
    <m/>
    <x v="0"/>
    <m/>
    <m/>
    <m/>
    <m/>
    <m/>
    <m/>
    <m/>
    <m/>
    <n v="0"/>
    <n v="0"/>
    <m/>
    <m/>
    <x v="1"/>
    <x v="7"/>
    <m/>
    <x v="3"/>
  </r>
  <r>
    <x v="3"/>
    <s v="Webb City"/>
    <s v="Electric"/>
    <s v="Commercial"/>
    <s v="SH-Small Heating"/>
    <n v="408068"/>
    <n v="44225.67"/>
    <m/>
    <n v="765.85"/>
    <n v="0"/>
    <n v="0"/>
    <m/>
    <n v="0"/>
    <n v="-355"/>
    <n v="0"/>
    <n v="0"/>
    <n v="282.85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6.61"/>
    <n v="0"/>
    <n v="0"/>
    <n v="2083.9699999999998"/>
    <n v="-1938.31"/>
    <m/>
    <m/>
    <m/>
    <m/>
    <m/>
    <m/>
    <x v="0"/>
    <m/>
    <m/>
    <m/>
    <m/>
    <m/>
    <m/>
    <m/>
    <m/>
    <n v="0"/>
    <n v="0"/>
    <m/>
    <m/>
    <x v="1"/>
    <x v="12"/>
    <m/>
    <x v="3"/>
  </r>
  <r>
    <x v="3"/>
    <s v="Webb City"/>
    <s v="Electric"/>
    <s v="Commercial"/>
    <s v="TEB-Total Electric Bldg"/>
    <n v="1127356"/>
    <n v="111924.93"/>
    <m/>
    <n v="160"/>
    <n v="0"/>
    <n v="0"/>
    <m/>
    <n v="0"/>
    <n v="-980.79"/>
    <n v="0"/>
    <n v="0"/>
    <n v="80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0.23"/>
    <n v="0"/>
    <n v="0"/>
    <n v="5424.25"/>
    <n v="-4599.6000000000004"/>
    <m/>
    <m/>
    <m/>
    <m/>
    <m/>
    <m/>
    <x v="0"/>
    <m/>
    <m/>
    <m/>
    <m/>
    <m/>
    <m/>
    <m/>
    <m/>
    <n v="0"/>
    <n v="0"/>
    <m/>
    <m/>
    <x v="1"/>
    <x v="13"/>
    <m/>
    <x v="3"/>
  </r>
  <r>
    <x v="3"/>
    <s v="Webb City"/>
    <s v="Electric"/>
    <s v="Industrial"/>
    <s v="CB-Commercial"/>
    <n v="13690"/>
    <n v="1839.81"/>
    <m/>
    <n v="61.48"/>
    <n v="0"/>
    <n v="0"/>
    <m/>
    <n v="0"/>
    <n v="-11.92"/>
    <n v="0"/>
    <n v="0"/>
    <n v="9.7200000000000006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7.86"/>
    <n v="0"/>
    <n v="0"/>
    <n v="109.3"/>
    <n v="-68.72"/>
    <m/>
    <m/>
    <m/>
    <m/>
    <m/>
    <m/>
    <x v="0"/>
    <m/>
    <m/>
    <m/>
    <m/>
    <m/>
    <m/>
    <m/>
    <m/>
    <n v="0"/>
    <n v="0"/>
    <m/>
    <m/>
    <x v="2"/>
    <x v="5"/>
    <m/>
    <x v="3"/>
  </r>
  <r>
    <x v="3"/>
    <s v="Webb City"/>
    <s v="Electric"/>
    <s v="Industrial"/>
    <s v="GP-General Power"/>
    <n v="2177364"/>
    <n v="217452.06"/>
    <m/>
    <n v="80"/>
    <n v="0"/>
    <n v="0"/>
    <m/>
    <n v="0"/>
    <n v="-1894.32"/>
    <n v="0"/>
    <n v="0"/>
    <n v="1232.8699999999999"/>
    <n v="0"/>
    <n v="0"/>
    <n v="0"/>
    <n v="0"/>
    <n v="0"/>
    <n v="0"/>
    <n v="0"/>
    <n v="796.02"/>
    <n v="0"/>
    <n v="0"/>
    <n v="0"/>
    <n v="0"/>
    <n v="0"/>
    <n v="0"/>
    <n v="0"/>
    <n v="0"/>
    <n v="0"/>
    <n v="0"/>
    <n v="2365.17"/>
    <n v="0"/>
    <n v="0"/>
    <n v="6306.97"/>
    <n v="-8056.24"/>
    <m/>
    <m/>
    <m/>
    <m/>
    <m/>
    <m/>
    <x v="0"/>
    <m/>
    <m/>
    <m/>
    <m/>
    <m/>
    <m/>
    <m/>
    <m/>
    <n v="0"/>
    <n v="0"/>
    <m/>
    <m/>
    <x v="2"/>
    <x v="6"/>
    <m/>
    <x v="3"/>
  </r>
  <r>
    <x v="3"/>
    <s v="Webb City"/>
    <s v="Electric"/>
    <s v="Industrial"/>
    <s v="LP-Large Power"/>
    <n v="13355872"/>
    <n v="933290.17"/>
    <m/>
    <n v="0"/>
    <n v="0"/>
    <n v="0"/>
    <m/>
    <n v="0"/>
    <n v="-11352.49"/>
    <n v="0"/>
    <n v="0"/>
    <n v="4685.26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1820.53"/>
    <n v="0"/>
    <n v="0"/>
    <n v="34315.050000000003"/>
    <n v="-39800.5"/>
    <m/>
    <m/>
    <m/>
    <m/>
    <m/>
    <m/>
    <x v="0"/>
    <m/>
    <m/>
    <m/>
    <m/>
    <m/>
    <m/>
    <m/>
    <m/>
    <n v="0"/>
    <n v="0"/>
    <m/>
    <m/>
    <x v="2"/>
    <x v="17"/>
    <m/>
    <x v="3"/>
  </r>
  <r>
    <x v="3"/>
    <s v="Webb City"/>
    <s v="Electric"/>
    <s v="Industrial"/>
    <s v="PFM-Feed Mill/Grain Elev"/>
    <n v="10080"/>
    <n v="1720.91"/>
    <m/>
    <n v="66.540000000000006"/>
    <n v="0"/>
    <n v="0"/>
    <m/>
    <n v="0"/>
    <n v="-8.77"/>
    <n v="0"/>
    <n v="0"/>
    <n v="7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.94"/>
    <n v="-55.64"/>
    <m/>
    <m/>
    <m/>
    <m/>
    <m/>
    <m/>
    <x v="0"/>
    <m/>
    <m/>
    <m/>
    <m/>
    <m/>
    <m/>
    <m/>
    <m/>
    <n v="0"/>
    <n v="0"/>
    <m/>
    <m/>
    <x v="2"/>
    <x v="18"/>
    <m/>
    <x v="3"/>
  </r>
  <r>
    <x v="3"/>
    <s v="Webb City"/>
    <s v="Electric"/>
    <s v="Industrial"/>
    <s v="TEB-Total Electric Bldg"/>
    <n v="568800"/>
    <n v="46920.35"/>
    <m/>
    <n v="0"/>
    <n v="0"/>
    <n v="0"/>
    <m/>
    <n v="0"/>
    <n v="-494.86"/>
    <n v="0"/>
    <n v="0"/>
    <n v="403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38.45"/>
    <n v="-2320.6999999999998"/>
    <m/>
    <m/>
    <m/>
    <m/>
    <m/>
    <m/>
    <x v="0"/>
    <m/>
    <m/>
    <m/>
    <m/>
    <m/>
    <m/>
    <m/>
    <m/>
    <n v="0"/>
    <n v="0"/>
    <m/>
    <m/>
    <x v="2"/>
    <x v="13"/>
    <m/>
    <x v="3"/>
  </r>
  <r>
    <x v="3"/>
    <s v="Webb City"/>
    <s v="Electric"/>
    <s v="Interdepartmental"/>
    <s v="CB-Commercial"/>
    <n v="7814"/>
    <n v="1037.43"/>
    <m/>
    <n v="0"/>
    <n v="0"/>
    <n v="0"/>
    <m/>
    <n v="0"/>
    <n v="-6.81"/>
    <n v="0"/>
    <n v="0"/>
    <n v="5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.22"/>
    <m/>
    <m/>
    <m/>
    <m/>
    <m/>
    <m/>
    <x v="0"/>
    <m/>
    <m/>
    <m/>
    <m/>
    <m/>
    <m/>
    <m/>
    <m/>
    <n v="0"/>
    <n v="0"/>
    <m/>
    <m/>
    <x v="5"/>
    <x v="5"/>
    <m/>
    <x v="3"/>
  </r>
  <r>
    <x v="3"/>
    <s v="Webb City"/>
    <s v="Electric"/>
    <s v="Other Public Authority"/>
    <s v="CB-Commercial"/>
    <n v="93544"/>
    <n v="12991.1"/>
    <m/>
    <n v="0"/>
    <n v="0"/>
    <n v="0"/>
    <m/>
    <n v="0"/>
    <n v="-81.36"/>
    <n v="0"/>
    <n v="0"/>
    <n v="66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9.6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Webb City"/>
    <s v="Electric"/>
    <s v="Other Public Authority"/>
    <s v="GP-General Power"/>
    <n v="73280"/>
    <n v="8028.97"/>
    <m/>
    <n v="0"/>
    <n v="0"/>
    <n v="0"/>
    <m/>
    <n v="0"/>
    <n v="-63.75"/>
    <n v="0"/>
    <n v="0"/>
    <n v="52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1.14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Webb City"/>
    <s v="Electric"/>
    <s v="Other Public Authority"/>
    <s v="SH-Small Heating"/>
    <n v="19600"/>
    <n v="1975.7"/>
    <m/>
    <n v="0"/>
    <n v="0"/>
    <n v="0"/>
    <m/>
    <n v="0"/>
    <n v="-17.05"/>
    <n v="0"/>
    <n v="0"/>
    <n v="13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3.1"/>
    <m/>
    <m/>
    <m/>
    <m/>
    <m/>
    <m/>
    <x v="0"/>
    <m/>
    <m/>
    <m/>
    <m/>
    <m/>
    <m/>
    <m/>
    <m/>
    <n v="0"/>
    <n v="0"/>
    <m/>
    <m/>
    <x v="3"/>
    <x v="12"/>
    <m/>
    <x v="3"/>
  </r>
  <r>
    <x v="3"/>
    <s v="Webb City"/>
    <s v="Electric"/>
    <s v="Muni Street &amp; Highway Lighting"/>
    <s v="CB-Commercial"/>
    <n v="19136"/>
    <n v="3275.63"/>
    <m/>
    <n v="0"/>
    <n v="0"/>
    <n v="0"/>
    <m/>
    <n v="0"/>
    <n v="-16.66"/>
    <n v="0"/>
    <n v="0"/>
    <n v="13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.09"/>
    <m/>
    <m/>
    <m/>
    <m/>
    <m/>
    <m/>
    <x v="0"/>
    <m/>
    <m/>
    <m/>
    <m/>
    <m/>
    <m/>
    <m/>
    <m/>
    <n v="0"/>
    <n v="0"/>
    <m/>
    <m/>
    <x v="4"/>
    <x v="5"/>
    <m/>
    <x v="3"/>
  </r>
  <r>
    <x v="3"/>
    <s v="Webb City"/>
    <s v="Electric"/>
    <s v="Muni Street &amp; Highway Lighting"/>
    <s v="LS-Special Lighting"/>
    <n v="1134"/>
    <n v="242.21"/>
    <m/>
    <n v="0"/>
    <n v="0"/>
    <n v="0"/>
    <m/>
    <n v="0"/>
    <n v="-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66"/>
    <m/>
    <m/>
    <m/>
    <m/>
    <m/>
    <m/>
    <x v="0"/>
    <m/>
    <m/>
    <m/>
    <m/>
    <m/>
    <m/>
    <m/>
    <m/>
    <n v="0"/>
    <n v="0"/>
    <m/>
    <m/>
    <x v="4"/>
    <x v="7"/>
    <m/>
    <x v="3"/>
  </r>
  <r>
    <x v="3"/>
    <s v="Webb City"/>
    <s v="Electric"/>
    <s v="Other Public Authority"/>
    <s v="CB-Commercial"/>
    <n v="95163"/>
    <n v="12997.63"/>
    <m/>
    <n v="0"/>
    <n v="0"/>
    <n v="0"/>
    <m/>
    <n v="0"/>
    <n v="-82.78"/>
    <n v="0"/>
    <n v="0"/>
    <n v="67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7.74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Webb City"/>
    <s v="Electric"/>
    <s v="Other Public Authority"/>
    <s v="GP-General Power"/>
    <n v="427523"/>
    <n v="43882.17"/>
    <m/>
    <n v="0"/>
    <n v="0"/>
    <n v="0"/>
    <m/>
    <n v="0"/>
    <n v="-371.94"/>
    <n v="0"/>
    <n v="0"/>
    <n v="303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81.82"/>
    <m/>
    <m/>
    <m/>
    <m/>
    <m/>
    <m/>
    <x v="0"/>
    <m/>
    <m/>
    <m/>
    <m/>
    <m/>
    <m/>
    <m/>
    <m/>
    <n v="0"/>
    <n v="0"/>
    <m/>
    <m/>
    <x v="3"/>
    <x v="6"/>
    <m/>
    <x v="3"/>
  </r>
  <r>
    <x v="3"/>
    <s v="Webb City"/>
    <s v="Electric"/>
    <s v="Industrial"/>
    <s v="Oil Pipe GP-General Power"/>
    <n v="254172"/>
    <n v="22936.76"/>
    <m/>
    <n v="0"/>
    <n v="0"/>
    <n v="0"/>
    <m/>
    <n v="0"/>
    <n v="-221.13"/>
    <n v="0"/>
    <n v="0"/>
    <n v="18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6.58"/>
    <n v="-940.44"/>
    <m/>
    <m/>
    <m/>
    <m/>
    <m/>
    <m/>
    <x v="0"/>
    <m/>
    <m/>
    <m/>
    <m/>
    <m/>
    <m/>
    <m/>
    <m/>
    <n v="0"/>
    <n v="0"/>
    <m/>
    <m/>
    <x v="2"/>
    <x v="24"/>
    <m/>
    <x v="3"/>
  </r>
  <r>
    <x v="3"/>
    <s v="Webb City"/>
    <s v="Electric"/>
    <s v="Residential"/>
    <s v="NM-Net Metering"/>
    <n v="-9"/>
    <n v="-0.2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3"/>
  </r>
  <r>
    <x v="3"/>
    <s v="Webb City"/>
    <s v="Electric"/>
    <s v="Residential"/>
    <s v="RGL-Residential Pilot"/>
    <n v="105987"/>
    <n v="12001.03"/>
    <m/>
    <n v="394.41"/>
    <n v="0"/>
    <n v="0"/>
    <m/>
    <n v="0"/>
    <n v="-92.18"/>
    <n v="0"/>
    <n v="0"/>
    <n v="4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19"/>
    <n v="0"/>
    <n v="0"/>
    <n v="87.55"/>
    <n v="-546.88"/>
    <m/>
    <m/>
    <m/>
    <m/>
    <m/>
    <m/>
    <x v="0"/>
    <m/>
    <m/>
    <m/>
    <m/>
    <m/>
    <m/>
    <m/>
    <m/>
    <n v="0"/>
    <n v="0"/>
    <m/>
    <m/>
    <x v="0"/>
    <x v="25"/>
    <m/>
    <x v="3"/>
  </r>
  <r>
    <x v="3"/>
    <s v="Webb City"/>
    <s v="Electric"/>
    <s v="Residential"/>
    <s v="RG-Residential"/>
    <n v="29026818"/>
    <n v="3538965.9"/>
    <m/>
    <n v="103652.96"/>
    <n v="0"/>
    <n v="0"/>
    <m/>
    <n v="0"/>
    <n v="-25213.52"/>
    <n v="0"/>
    <n v="0"/>
    <n v="11318.33"/>
    <n v="0"/>
    <n v="0"/>
    <n v="0"/>
    <n v="0"/>
    <n v="0"/>
    <n v="0"/>
    <n v="0"/>
    <n v="0"/>
    <n v="0"/>
    <n v="0"/>
    <n v="0"/>
    <n v="0"/>
    <n v="0"/>
    <n v="0"/>
    <n v="0"/>
    <n v="120"/>
    <n v="0"/>
    <n v="15"/>
    <n v="7333.37"/>
    <n v="640"/>
    <n v="-92.2"/>
    <n v="20690.97"/>
    <n v="-149763.09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s v="Webb City"/>
    <s v="Lighting"/>
    <s v="Commercial"/>
    <s v="PL-Private Lighting"/>
    <n v="68039"/>
    <n v="20521.66"/>
    <m/>
    <n v="34.950000000000003"/>
    <n v="0"/>
    <n v="0"/>
    <m/>
    <n v="0"/>
    <n v="-59.39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73.13"/>
    <n v="0"/>
    <n v="0"/>
    <n v="933.01"/>
    <n v="-746.99"/>
    <m/>
    <m/>
    <m/>
    <m/>
    <m/>
    <m/>
    <x v="0"/>
    <m/>
    <m/>
    <m/>
    <m/>
    <m/>
    <m/>
    <m/>
    <m/>
    <n v="0"/>
    <n v="0"/>
    <m/>
    <m/>
    <x v="1"/>
    <x v="4"/>
    <m/>
    <x v="3"/>
  </r>
  <r>
    <x v="3"/>
    <s v="Webb City"/>
    <s v="Lighting"/>
    <s v="Industrial"/>
    <s v="PL-Private Lighting"/>
    <n v="2308"/>
    <n v="961.78"/>
    <m/>
    <n v="0"/>
    <n v="0"/>
    <n v="0"/>
    <m/>
    <n v="0"/>
    <n v="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33"/>
    <n v="-25.35"/>
    <m/>
    <m/>
    <m/>
    <m/>
    <m/>
    <m/>
    <x v="0"/>
    <m/>
    <m/>
    <m/>
    <m/>
    <m/>
    <m/>
    <m/>
    <m/>
    <n v="0"/>
    <n v="0"/>
    <m/>
    <m/>
    <x v="2"/>
    <x v="4"/>
    <m/>
    <x v="3"/>
  </r>
  <r>
    <x v="3"/>
    <s v="Webb City"/>
    <s v="Lighting"/>
    <s v="Interdepartmental"/>
    <s v="PL-Private Lighting"/>
    <n v="58"/>
    <n v="21.22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m/>
    <m/>
    <m/>
    <m/>
    <m/>
    <m/>
    <x v="0"/>
    <m/>
    <m/>
    <m/>
    <m/>
    <m/>
    <m/>
    <m/>
    <m/>
    <n v="0"/>
    <n v="0"/>
    <m/>
    <m/>
    <x v="5"/>
    <x v="4"/>
    <m/>
    <x v="3"/>
  </r>
  <r>
    <x v="3"/>
    <s v="Webb City"/>
    <s v="Lighting"/>
    <s v="Muni Street &amp; Highway Lighting"/>
    <s v="PL-Private Lighting"/>
    <n v="930"/>
    <n v="345.44"/>
    <m/>
    <n v="0"/>
    <n v="0"/>
    <n v="0"/>
    <m/>
    <n v="0"/>
    <n v="-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m/>
    <m/>
    <m/>
    <m/>
    <m/>
    <m/>
    <x v="0"/>
    <m/>
    <m/>
    <m/>
    <m/>
    <m/>
    <m/>
    <m/>
    <m/>
    <n v="0"/>
    <n v="0"/>
    <m/>
    <m/>
    <x v="4"/>
    <x v="4"/>
    <m/>
    <x v="3"/>
  </r>
  <r>
    <x v="3"/>
    <s v="Webb City"/>
    <s v="Lighting"/>
    <s v="Muni Street &amp; Highway Lighting"/>
    <s v="SPL-Municipal St Lighting"/>
    <n v="160607"/>
    <n v="15972.5"/>
    <m/>
    <n v="0"/>
    <n v="0"/>
    <n v="0"/>
    <m/>
    <n v="0"/>
    <n v="-139.72999999999999"/>
    <n v="0"/>
    <n v="0"/>
    <n v="0"/>
    <n v="0"/>
    <n v="0"/>
    <n v="0"/>
    <n v="0"/>
    <n v="0"/>
    <n v="0"/>
    <n v="0"/>
    <n v="7201.08"/>
    <n v="0"/>
    <n v="0"/>
    <n v="0"/>
    <n v="0"/>
    <n v="0"/>
    <n v="0"/>
    <n v="0"/>
    <n v="0"/>
    <n v="0"/>
    <n v="0"/>
    <n v="0"/>
    <n v="0"/>
    <n v="0"/>
    <n v="0"/>
    <n v="-960.44"/>
    <m/>
    <m/>
    <m/>
    <m/>
    <m/>
    <m/>
    <x v="0"/>
    <m/>
    <m/>
    <m/>
    <m/>
    <m/>
    <m/>
    <m/>
    <m/>
    <n v="0"/>
    <n v="0"/>
    <m/>
    <m/>
    <x v="4"/>
    <x v="11"/>
    <m/>
    <x v="3"/>
  </r>
  <r>
    <x v="3"/>
    <s v="Webb City"/>
    <s v="Lighting"/>
    <s v="Residential"/>
    <s v="PL-Private Lighting"/>
    <n v="65868"/>
    <n v="24485.35"/>
    <m/>
    <n v="15.01"/>
    <n v="0"/>
    <n v="0"/>
    <m/>
    <n v="0"/>
    <n v="-67.5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89"/>
    <n v="0"/>
    <n v="0"/>
    <n v="51.49"/>
    <n v="-733.04"/>
    <m/>
    <m/>
    <m/>
    <m/>
    <m/>
    <m/>
    <x v="0"/>
    <m/>
    <m/>
    <m/>
    <m/>
    <m/>
    <m/>
    <m/>
    <m/>
    <n v="0"/>
    <n v="0"/>
    <m/>
    <m/>
    <x v="0"/>
    <x v="4"/>
    <m/>
    <x v="3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2"/>
    <s v="Baxter Springs"/>
    <s v="Electric"/>
    <s v="Commercial"/>
    <s v="CB-Commercial"/>
    <n v="1052642"/>
    <n v="90368.92"/>
    <m/>
    <n v="2413.7199999999998"/>
    <n v="42288.91"/>
    <n v="6631.72"/>
    <m/>
    <n v="0"/>
    <n v="0"/>
    <n v="0"/>
    <n v="0"/>
    <n v="0"/>
    <n v="0"/>
    <n v="0"/>
    <n v="0"/>
    <n v="0"/>
    <n v="0"/>
    <n v="0"/>
    <n v="0"/>
    <n v="0"/>
    <n v="0"/>
    <n v="0"/>
    <n v="0"/>
    <n v="1778.7"/>
    <n v="0"/>
    <n v="0"/>
    <n v="0"/>
    <n v="25"/>
    <n v="0"/>
    <n v="13"/>
    <n v="411.91"/>
    <n v="0"/>
    <n v="0"/>
    <n v="6438.65"/>
    <n v="0"/>
    <m/>
    <m/>
    <m/>
    <m/>
    <m/>
    <m/>
    <x v="0"/>
    <m/>
    <m/>
    <m/>
    <m/>
    <m/>
    <m/>
    <m/>
    <m/>
    <n v="0"/>
    <n v="0"/>
    <m/>
    <m/>
    <x v="1"/>
    <x v="5"/>
    <m/>
    <x v="3"/>
  </r>
  <r>
    <x v="2"/>
    <s v="Baxter Springs"/>
    <s v="Electric"/>
    <s v="Commercial"/>
    <s v="GP-General Power"/>
    <n v="1365965"/>
    <n v="78069.2"/>
    <m/>
    <n v="0"/>
    <n v="54331.85"/>
    <n v="8605.59"/>
    <m/>
    <n v="0"/>
    <n v="0"/>
    <n v="0"/>
    <n v="0"/>
    <n v="0"/>
    <n v="0"/>
    <n v="0"/>
    <n v="0"/>
    <n v="0"/>
    <n v="0"/>
    <n v="0"/>
    <n v="0"/>
    <n v="0"/>
    <n v="0"/>
    <n v="0"/>
    <n v="0"/>
    <n v="4890.18"/>
    <n v="0"/>
    <n v="0"/>
    <n v="0"/>
    <n v="0"/>
    <n v="0"/>
    <n v="0"/>
    <n v="1049.5999999999999"/>
    <n v="0"/>
    <n v="0"/>
    <n v="3625.58"/>
    <n v="0"/>
    <m/>
    <m/>
    <m/>
    <m/>
    <m/>
    <m/>
    <x v="0"/>
    <m/>
    <m/>
    <m/>
    <m/>
    <m/>
    <m/>
    <m/>
    <m/>
    <n v="0"/>
    <n v="0"/>
    <m/>
    <m/>
    <x v="1"/>
    <x v="6"/>
    <m/>
    <x v="3"/>
  </r>
  <r>
    <x v="2"/>
    <s v="Baxter Springs"/>
    <s v="Electric"/>
    <s v="Commercial"/>
    <s v="LS-Special Lighting"/>
    <n v="321"/>
    <n v="96.15"/>
    <m/>
    <n v="0"/>
    <n v="12.77"/>
    <n v="5.75"/>
    <m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7"/>
    <m/>
    <x v="3"/>
  </r>
  <r>
    <x v="2"/>
    <s v="Baxter Springs"/>
    <s v="Electric"/>
    <s v="Commercial"/>
    <s v="NEB-Optional Net Bill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3"/>
  </r>
  <r>
    <x v="2"/>
    <s v="Baxter Springs"/>
    <s v="Electric"/>
    <s v="Commercial"/>
    <s v="PT-Transmission"/>
    <n v="1584000"/>
    <n v="52898.43"/>
    <m/>
    <n v="0"/>
    <n v="54126.86"/>
    <n v="9345.6"/>
    <m/>
    <n v="0"/>
    <n v="0"/>
    <n v="0"/>
    <n v="0"/>
    <n v="0"/>
    <n v="0"/>
    <n v="0"/>
    <n v="0"/>
    <n v="0"/>
    <n v="0"/>
    <n v="0"/>
    <n v="0"/>
    <n v="4665.22"/>
    <n v="0"/>
    <n v="0"/>
    <n v="0"/>
    <n v="1837.44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9"/>
    <m/>
    <x v="3"/>
  </r>
  <r>
    <x v="2"/>
    <s v="Baxter Springs"/>
    <s v="Electric"/>
    <s v="Commercial"/>
    <s v="TEB-Total Electric Bldg"/>
    <n v="308713"/>
    <n v="15627.06"/>
    <m/>
    <n v="0"/>
    <n v="12278.75"/>
    <n v="1975.76"/>
    <m/>
    <n v="0"/>
    <n v="0"/>
    <n v="0"/>
    <n v="0"/>
    <n v="0"/>
    <n v="0"/>
    <n v="0"/>
    <n v="0"/>
    <n v="0"/>
    <n v="0"/>
    <n v="0"/>
    <n v="0"/>
    <n v="0"/>
    <n v="0"/>
    <n v="0"/>
    <n v="0"/>
    <n v="2188.77"/>
    <n v="0"/>
    <n v="0"/>
    <n v="0"/>
    <n v="0"/>
    <n v="0"/>
    <n v="0"/>
    <n v="104.37"/>
    <n v="0"/>
    <n v="-11.43"/>
    <n v="477.26"/>
    <n v="0"/>
    <m/>
    <m/>
    <m/>
    <m/>
    <m/>
    <m/>
    <x v="0"/>
    <m/>
    <m/>
    <m/>
    <m/>
    <m/>
    <m/>
    <m/>
    <m/>
    <n v="0"/>
    <n v="0"/>
    <m/>
    <m/>
    <x v="1"/>
    <x v="13"/>
    <m/>
    <x v="3"/>
  </r>
  <r>
    <x v="2"/>
    <s v="Baxter Springs"/>
    <s v="Electric"/>
    <s v="Industrial"/>
    <s v="CB-Commercial"/>
    <n v="66"/>
    <n v="29.02"/>
    <m/>
    <n v="0"/>
    <n v="2.63"/>
    <n v="0.42"/>
    <m/>
    <n v="0"/>
    <n v="0"/>
    <n v="0"/>
    <n v="0"/>
    <n v="0"/>
    <n v="0"/>
    <n v="0"/>
    <n v="0"/>
    <n v="0"/>
    <n v="0"/>
    <n v="0"/>
    <n v="0"/>
    <n v="0"/>
    <n v="0"/>
    <n v="0"/>
    <n v="0"/>
    <n v="0.11"/>
    <n v="0"/>
    <n v="0"/>
    <n v="0"/>
    <n v="0"/>
    <n v="0"/>
    <n v="0"/>
    <n v="0"/>
    <n v="0"/>
    <n v="0"/>
    <n v="1.08"/>
    <n v="0"/>
    <m/>
    <m/>
    <m/>
    <m/>
    <m/>
    <m/>
    <x v="0"/>
    <m/>
    <m/>
    <m/>
    <m/>
    <m/>
    <m/>
    <m/>
    <m/>
    <n v="0"/>
    <n v="0"/>
    <m/>
    <m/>
    <x v="2"/>
    <x v="5"/>
    <m/>
    <x v="3"/>
  </r>
  <r>
    <x v="2"/>
    <s v="Baxter Springs"/>
    <s v="Electric"/>
    <s v="Industrial"/>
    <s v="GP-General Power"/>
    <n v="416277"/>
    <n v="21190.41"/>
    <m/>
    <n v="56.19"/>
    <n v="16160.95"/>
    <n v="2622.56"/>
    <m/>
    <n v="0"/>
    <n v="0"/>
    <n v="0"/>
    <n v="0"/>
    <n v="0"/>
    <n v="0"/>
    <n v="0"/>
    <n v="0"/>
    <n v="0"/>
    <n v="0"/>
    <n v="0"/>
    <n v="0"/>
    <n v="1663.64"/>
    <n v="0"/>
    <n v="0"/>
    <n v="0"/>
    <n v="1490.27"/>
    <n v="0"/>
    <n v="0"/>
    <n v="0"/>
    <n v="0"/>
    <n v="0"/>
    <n v="0"/>
    <n v="0"/>
    <n v="0"/>
    <n v="-67.56"/>
    <n v="3471.39"/>
    <n v="0"/>
    <m/>
    <m/>
    <m/>
    <m/>
    <m/>
    <m/>
    <x v="0"/>
    <m/>
    <m/>
    <m/>
    <m/>
    <m/>
    <m/>
    <m/>
    <m/>
    <n v="0"/>
    <n v="0"/>
    <m/>
    <m/>
    <x v="2"/>
    <x v="6"/>
    <m/>
    <x v="3"/>
  </r>
  <r>
    <x v="2"/>
    <s v="Baxter Springs"/>
    <s v="Electric"/>
    <s v="Industrial"/>
    <s v="PT-Transmission"/>
    <n v="2007789"/>
    <n v="78726.39"/>
    <m/>
    <n v="0"/>
    <n v="72391.08"/>
    <n v="11845.96"/>
    <m/>
    <n v="0"/>
    <n v="0"/>
    <n v="0"/>
    <n v="0"/>
    <n v="0"/>
    <n v="0"/>
    <n v="0"/>
    <n v="0"/>
    <n v="0"/>
    <n v="0"/>
    <n v="0"/>
    <n v="0"/>
    <n v="6905.05"/>
    <n v="0"/>
    <n v="0"/>
    <n v="0"/>
    <n v="2329.030000000000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2"/>
    <x v="9"/>
    <m/>
    <x v="3"/>
  </r>
  <r>
    <x v="2"/>
    <s v="Baxter Springs"/>
    <s v="Electric"/>
    <s v="Other Public Authority"/>
    <s v="CB-Commercial"/>
    <n v="43135"/>
    <n v="3751.04"/>
    <m/>
    <n v="0"/>
    <n v="1715.65"/>
    <n v="271.73"/>
    <m/>
    <n v="0"/>
    <n v="0"/>
    <n v="0"/>
    <n v="0"/>
    <n v="0"/>
    <n v="0"/>
    <n v="0"/>
    <n v="0"/>
    <n v="0"/>
    <n v="0"/>
    <n v="0"/>
    <n v="0"/>
    <n v="0"/>
    <n v="0"/>
    <n v="0"/>
    <n v="0"/>
    <n v="72.89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5"/>
    <m/>
    <x v="3"/>
  </r>
  <r>
    <x v="2"/>
    <s v="Baxter Springs"/>
    <s v="Electric"/>
    <s v="Other Public Authority"/>
    <s v="GP-General Power"/>
    <n v="15440"/>
    <n v="1372.48"/>
    <m/>
    <n v="0"/>
    <n v="614.11"/>
    <n v="97.27"/>
    <m/>
    <n v="0"/>
    <n v="0"/>
    <n v="0"/>
    <n v="0"/>
    <n v="0"/>
    <n v="0"/>
    <n v="0"/>
    <n v="0"/>
    <n v="0"/>
    <n v="0"/>
    <n v="0"/>
    <n v="0"/>
    <n v="0"/>
    <n v="0"/>
    <n v="0"/>
    <n v="0"/>
    <n v="55.28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6"/>
    <m/>
    <x v="3"/>
  </r>
  <r>
    <x v="2"/>
    <s v="Baxter Springs"/>
    <s v="Electric"/>
    <s v="Other Public Authority"/>
    <s v="TEB-Total Electric Bldg"/>
    <n v="1792"/>
    <n v="141.31"/>
    <m/>
    <n v="0"/>
    <n v="71.28"/>
    <n v="11.47"/>
    <m/>
    <n v="0"/>
    <n v="0"/>
    <n v="0"/>
    <n v="0"/>
    <n v="0"/>
    <n v="0"/>
    <n v="0"/>
    <n v="0"/>
    <n v="0"/>
    <n v="0"/>
    <n v="0"/>
    <n v="0"/>
    <n v="0"/>
    <n v="0"/>
    <n v="0"/>
    <n v="0"/>
    <n v="12.71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13"/>
    <m/>
    <x v="3"/>
  </r>
  <r>
    <x v="2"/>
    <s v="Baxter Springs"/>
    <s v="Electric"/>
    <s v="Muni Street &amp; Highway Lighting"/>
    <s v="CB-Commercial"/>
    <n v="1757"/>
    <n v="299.42"/>
    <m/>
    <n v="0"/>
    <n v="69.88"/>
    <n v="11.08"/>
    <m/>
    <n v="0"/>
    <n v="0"/>
    <n v="0"/>
    <n v="0"/>
    <n v="0"/>
    <n v="0"/>
    <n v="0"/>
    <n v="0"/>
    <n v="0"/>
    <n v="0"/>
    <n v="0"/>
    <n v="0"/>
    <n v="0"/>
    <n v="0"/>
    <n v="0"/>
    <n v="0"/>
    <n v="2.95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5"/>
    <m/>
    <x v="3"/>
  </r>
  <r>
    <x v="2"/>
    <s v="Baxter Springs"/>
    <s v="Electric"/>
    <s v="Muni Street &amp; Highway Lighting"/>
    <s v="LS-Special Lighting"/>
    <n v="320"/>
    <n v="36.51"/>
    <m/>
    <n v="0"/>
    <n v="12.73"/>
    <n v="5.73"/>
    <m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3"/>
  </r>
  <r>
    <x v="2"/>
    <s v="Baxter Springs"/>
    <s v="Electric"/>
    <s v="Other Public Authority"/>
    <s v="CB-Commercial"/>
    <n v="60267"/>
    <n v="5029.6099999999997"/>
    <m/>
    <n v="0"/>
    <n v="2397.06"/>
    <n v="379.7"/>
    <m/>
    <n v="0"/>
    <n v="0"/>
    <n v="0"/>
    <n v="0"/>
    <n v="0"/>
    <n v="0"/>
    <n v="0"/>
    <n v="0"/>
    <n v="0"/>
    <n v="0"/>
    <n v="0"/>
    <n v="0"/>
    <n v="0"/>
    <n v="0"/>
    <n v="0"/>
    <n v="0"/>
    <n v="101.83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5"/>
    <m/>
    <x v="3"/>
  </r>
  <r>
    <x v="2"/>
    <s v="Baxter Springs"/>
    <s v="Electric"/>
    <s v="Other Public Authority"/>
    <s v="GP-General Power"/>
    <n v="81456"/>
    <n v="5582.02"/>
    <m/>
    <n v="0"/>
    <n v="3239.83"/>
    <n v="513.16999999999996"/>
    <m/>
    <n v="0"/>
    <n v="0"/>
    <n v="0"/>
    <n v="0"/>
    <n v="0"/>
    <n v="0"/>
    <n v="0"/>
    <n v="0"/>
    <n v="0"/>
    <n v="0"/>
    <n v="0"/>
    <n v="0"/>
    <n v="0"/>
    <n v="0"/>
    <n v="0"/>
    <n v="0"/>
    <n v="291.6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6"/>
    <m/>
    <x v="3"/>
  </r>
  <r>
    <x v="2"/>
    <s v="Baxter Springs"/>
    <s v="Electric"/>
    <s v="Industrial"/>
    <s v="Oil Pipe PT-Transmission"/>
    <n v="1992000"/>
    <n v="66276.179999999993"/>
    <m/>
    <n v="0"/>
    <n v="68068.63"/>
    <n v="11752.8"/>
    <m/>
    <n v="0"/>
    <n v="0"/>
    <n v="0"/>
    <n v="0"/>
    <n v="0"/>
    <n v="0"/>
    <n v="0"/>
    <n v="0"/>
    <n v="0"/>
    <n v="0"/>
    <n v="0"/>
    <n v="0"/>
    <n v="0"/>
    <n v="0"/>
    <n v="0"/>
    <n v="0"/>
    <n v="2310.7199999999998"/>
    <n v="0"/>
    <n v="0"/>
    <n v="0"/>
    <n v="0"/>
    <n v="0"/>
    <n v="0"/>
    <n v="0"/>
    <n v="0"/>
    <n v="0"/>
    <n v="8681.89"/>
    <n v="0"/>
    <m/>
    <m/>
    <m/>
    <m/>
    <m/>
    <m/>
    <x v="0"/>
    <m/>
    <m/>
    <m/>
    <m/>
    <m/>
    <m/>
    <m/>
    <m/>
    <n v="0"/>
    <n v="0"/>
    <m/>
    <m/>
    <x v="2"/>
    <x v="34"/>
    <m/>
    <x v="3"/>
  </r>
  <r>
    <x v="2"/>
    <s v="Baxter Springs"/>
    <s v="Electric"/>
    <s v="Residential"/>
    <s v="RG-Residential"/>
    <n v="3402547"/>
    <n v="207393.44"/>
    <m/>
    <n v="10024.26"/>
    <n v="135505.37"/>
    <n v="23819.19"/>
    <m/>
    <n v="0"/>
    <n v="0"/>
    <n v="0"/>
    <n v="0"/>
    <n v="0"/>
    <n v="0"/>
    <n v="0"/>
    <n v="0"/>
    <n v="0"/>
    <n v="0"/>
    <n v="0"/>
    <n v="0"/>
    <n v="0"/>
    <n v="0"/>
    <n v="0"/>
    <n v="0"/>
    <n v="9565.24"/>
    <n v="0"/>
    <n v="0"/>
    <n v="0"/>
    <n v="0"/>
    <n v="0"/>
    <n v="0"/>
    <n v="1868.34"/>
    <n v="16"/>
    <n v="-11.21"/>
    <n v="14021.84"/>
    <n v="0"/>
    <m/>
    <m/>
    <m/>
    <m/>
    <m/>
    <m/>
    <x v="0"/>
    <m/>
    <m/>
    <m/>
    <m/>
    <m/>
    <m/>
    <m/>
    <m/>
    <n v="0"/>
    <n v="0"/>
    <m/>
    <m/>
    <x v="0"/>
    <x v="1"/>
    <m/>
    <x v="3"/>
  </r>
  <r>
    <x v="2"/>
    <s v="Baxter Springs"/>
    <s v="Electric"/>
    <s v="Residential"/>
    <s v="RH-Residential Total Elec"/>
    <n v="2093637"/>
    <n v="96793.1"/>
    <m/>
    <n v="2681.54"/>
    <n v="83300.070000000007"/>
    <n v="14655.9"/>
    <m/>
    <n v="0"/>
    <n v="0"/>
    <n v="0"/>
    <n v="0"/>
    <n v="0"/>
    <n v="0"/>
    <n v="0"/>
    <n v="0"/>
    <n v="0"/>
    <n v="0"/>
    <n v="0"/>
    <n v="0"/>
    <n v="0"/>
    <n v="0"/>
    <n v="0"/>
    <n v="0"/>
    <n v="5882.94"/>
    <n v="0"/>
    <n v="0"/>
    <n v="0"/>
    <n v="0"/>
    <n v="0"/>
    <n v="0"/>
    <n v="808.53"/>
    <n v="8"/>
    <n v="-5.0599999999999996"/>
    <n v="5040.9399999999996"/>
    <n v="0"/>
    <m/>
    <m/>
    <m/>
    <m/>
    <m/>
    <m/>
    <x v="0"/>
    <m/>
    <m/>
    <m/>
    <m/>
    <m/>
    <m/>
    <m/>
    <m/>
    <n v="0"/>
    <n v="0"/>
    <m/>
    <m/>
    <x v="0"/>
    <x v="15"/>
    <m/>
    <x v="3"/>
  </r>
  <r>
    <x v="2"/>
    <s v="Baxter Springs"/>
    <s v="Lighting"/>
    <s v="Commercial"/>
    <s v="PL-Private Lighting"/>
    <n v="41482"/>
    <n v="8671.31"/>
    <m/>
    <n v="0"/>
    <n v="1642.73"/>
    <n v="244.49"/>
    <m/>
    <n v="0"/>
    <n v="0"/>
    <n v="0"/>
    <n v="0"/>
    <n v="0"/>
    <n v="0"/>
    <n v="0"/>
    <n v="0"/>
    <n v="0"/>
    <n v="0"/>
    <n v="0"/>
    <n v="0"/>
    <n v="0"/>
    <n v="0"/>
    <n v="0"/>
    <n v="0"/>
    <n v="11.2"/>
    <n v="0"/>
    <n v="0"/>
    <n v="0"/>
    <n v="0"/>
    <n v="0"/>
    <n v="0"/>
    <n v="35.72"/>
    <n v="0"/>
    <n v="0"/>
    <n v="362.69"/>
    <n v="0"/>
    <m/>
    <m/>
    <m/>
    <m/>
    <m/>
    <m/>
    <x v="0"/>
    <m/>
    <m/>
    <m/>
    <m/>
    <m/>
    <m/>
    <m/>
    <m/>
    <n v="0"/>
    <n v="0"/>
    <m/>
    <m/>
    <x v="1"/>
    <x v="4"/>
    <m/>
    <x v="3"/>
  </r>
  <r>
    <x v="2"/>
    <s v="Baxter Springs"/>
    <s v="Lighting"/>
    <s v="Industrial"/>
    <s v="PL-Private Lighting"/>
    <n v="2544"/>
    <n v="607.49"/>
    <m/>
    <n v="0"/>
    <n v="95.95"/>
    <n v="15.01"/>
    <m/>
    <n v="0"/>
    <n v="0"/>
    <n v="0"/>
    <n v="0"/>
    <n v="0"/>
    <n v="0"/>
    <n v="0"/>
    <n v="0"/>
    <n v="0"/>
    <n v="0"/>
    <n v="0"/>
    <n v="0"/>
    <n v="0"/>
    <n v="0"/>
    <n v="0"/>
    <n v="0"/>
    <n v="0.65"/>
    <n v="0"/>
    <n v="0"/>
    <n v="0"/>
    <n v="0"/>
    <n v="0"/>
    <n v="0"/>
    <n v="0"/>
    <n v="0"/>
    <n v="-0.91"/>
    <n v="53.88"/>
    <n v="0"/>
    <m/>
    <m/>
    <m/>
    <m/>
    <m/>
    <m/>
    <x v="0"/>
    <m/>
    <m/>
    <m/>
    <m/>
    <m/>
    <m/>
    <m/>
    <m/>
    <n v="0"/>
    <n v="0"/>
    <m/>
    <m/>
    <x v="2"/>
    <x v="4"/>
    <m/>
    <x v="3"/>
  </r>
  <r>
    <x v="2"/>
    <s v="Baxter Springs"/>
    <s v="Lighting"/>
    <s v="Muni Street &amp; Highway Lighting"/>
    <s v="PL-Private Lighting"/>
    <n v="205"/>
    <n v="52.8"/>
    <m/>
    <n v="0"/>
    <n v="8.16"/>
    <n v="1.2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4"/>
    <m/>
    <x v="3"/>
  </r>
  <r>
    <x v="2"/>
    <s v="Baxter Springs"/>
    <s v="Lighting"/>
    <s v="Muni Street &amp; Highway Lighting"/>
    <s v="SPL-Municipal St Lighting"/>
    <n v="64061"/>
    <n v="3948.7"/>
    <m/>
    <n v="0"/>
    <n v="2227.41"/>
    <n v="429.2"/>
    <m/>
    <n v="0"/>
    <n v="0"/>
    <n v="0"/>
    <n v="0"/>
    <n v="0"/>
    <n v="0"/>
    <n v="0"/>
    <n v="0"/>
    <n v="0"/>
    <n v="0"/>
    <n v="0"/>
    <n v="0"/>
    <n v="1029.33"/>
    <n v="0"/>
    <n v="0"/>
    <n v="0"/>
    <n v="16.649999999999999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11"/>
    <m/>
    <x v="3"/>
  </r>
  <r>
    <x v="2"/>
    <s v="Baxter Springs"/>
    <s v="Lighting"/>
    <s v="Residential"/>
    <s v="PL-Private Lighting"/>
    <n v="34530"/>
    <n v="8428.0499999999993"/>
    <m/>
    <n v="0"/>
    <n v="1372.6"/>
    <n v="201.89"/>
    <m/>
    <n v="0"/>
    <n v="0"/>
    <n v="0"/>
    <n v="0"/>
    <n v="0"/>
    <n v="0"/>
    <n v="0"/>
    <n v="0"/>
    <n v="0"/>
    <n v="0"/>
    <n v="0"/>
    <n v="0"/>
    <n v="0"/>
    <n v="0"/>
    <n v="0"/>
    <n v="0"/>
    <n v="10.69"/>
    <n v="0"/>
    <n v="0"/>
    <n v="0"/>
    <n v="0"/>
    <n v="0"/>
    <n v="0"/>
    <n v="36.93"/>
    <n v="0"/>
    <n v="-0.17"/>
    <n v="237.97"/>
    <n v="0"/>
    <m/>
    <m/>
    <m/>
    <m/>
    <m/>
    <m/>
    <x v="0"/>
    <m/>
    <m/>
    <m/>
    <m/>
    <m/>
    <m/>
    <m/>
    <m/>
    <n v="0"/>
    <n v="0"/>
    <m/>
    <m/>
    <x v="0"/>
    <x v="4"/>
    <m/>
    <x v="3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3"/>
  </r>
  <r>
    <x v="2"/>
    <s v="Gravette"/>
    <s v="Electric"/>
    <s v="Commercial"/>
    <s v="CB-Commercial"/>
    <n v="308"/>
    <n v="48.03"/>
    <m/>
    <n v="0"/>
    <n v="12.26"/>
    <n v="1.94"/>
    <m/>
    <n v="0"/>
    <n v="0"/>
    <n v="0"/>
    <n v="0"/>
    <n v="0"/>
    <n v="0"/>
    <n v="0"/>
    <n v="0"/>
    <n v="0"/>
    <n v="0"/>
    <n v="0"/>
    <n v="0"/>
    <n v="0"/>
    <n v="0"/>
    <n v="0"/>
    <n v="0"/>
    <n v="0.52"/>
    <n v="0"/>
    <n v="0"/>
    <n v="0"/>
    <n v="0"/>
    <n v="0"/>
    <n v="0"/>
    <n v="0"/>
    <n v="0"/>
    <n v="0"/>
    <n v="3.71"/>
    <n v="0"/>
    <m/>
    <m/>
    <m/>
    <m/>
    <m/>
    <m/>
    <x v="0"/>
    <m/>
    <m/>
    <m/>
    <m/>
    <m/>
    <m/>
    <m/>
    <m/>
    <n v="0"/>
    <n v="0"/>
    <m/>
    <m/>
    <x v="1"/>
    <x v="5"/>
    <m/>
    <x v="3"/>
  </r>
  <r>
    <x v="2"/>
    <s v="Gravette"/>
    <s v="Electric"/>
    <s v="Residential"/>
    <s v="RG-Residential"/>
    <n v="16584"/>
    <n v="943.64"/>
    <m/>
    <n v="0"/>
    <n v="659.62"/>
    <n v="116.08"/>
    <m/>
    <n v="0"/>
    <n v="0"/>
    <n v="0"/>
    <n v="0"/>
    <n v="0"/>
    <n v="0"/>
    <n v="0"/>
    <n v="0"/>
    <n v="0"/>
    <n v="0"/>
    <n v="0"/>
    <n v="0"/>
    <n v="0"/>
    <n v="0"/>
    <n v="0"/>
    <n v="0"/>
    <n v="46.59"/>
    <n v="0"/>
    <n v="0"/>
    <n v="0"/>
    <n v="0"/>
    <n v="0"/>
    <n v="0"/>
    <n v="17.489999999999998"/>
    <n v="0"/>
    <n v="0"/>
    <n v="24.74"/>
    <n v="0"/>
    <m/>
    <m/>
    <m/>
    <m/>
    <m/>
    <m/>
    <x v="0"/>
    <m/>
    <m/>
    <m/>
    <m/>
    <m/>
    <m/>
    <m/>
    <m/>
    <n v="0"/>
    <n v="0"/>
    <m/>
    <m/>
    <x v="0"/>
    <x v="1"/>
    <m/>
    <x v="3"/>
  </r>
  <r>
    <x v="2"/>
    <s v="Gravette"/>
    <s v="Electric"/>
    <s v="Residential"/>
    <s v="RH-Residential Total Elec"/>
    <n v="2473"/>
    <n v="113.76"/>
    <m/>
    <n v="0"/>
    <n v="98.36"/>
    <n v="17.309999999999999"/>
    <m/>
    <n v="0"/>
    <n v="0"/>
    <n v="0"/>
    <n v="0"/>
    <n v="0"/>
    <n v="0"/>
    <n v="0"/>
    <n v="0"/>
    <n v="0"/>
    <n v="0"/>
    <n v="0"/>
    <n v="0"/>
    <n v="0"/>
    <n v="0"/>
    <n v="0"/>
    <n v="0"/>
    <n v="6.95"/>
    <n v="0"/>
    <n v="0"/>
    <n v="0"/>
    <n v="0"/>
    <n v="0"/>
    <n v="0"/>
    <n v="0"/>
    <n v="0"/>
    <n v="0"/>
    <n v="3.31"/>
    <n v="0"/>
    <m/>
    <m/>
    <m/>
    <m/>
    <m/>
    <m/>
    <x v="0"/>
    <m/>
    <m/>
    <m/>
    <m/>
    <m/>
    <m/>
    <m/>
    <m/>
    <n v="0"/>
    <n v="0"/>
    <m/>
    <m/>
    <x v="0"/>
    <x v="15"/>
    <m/>
    <x v="3"/>
  </r>
  <r>
    <x v="2"/>
    <s v="Gravette"/>
    <s v="Lighting"/>
    <s v="Residential"/>
    <s v="PL-Private Lighting"/>
    <n v="31"/>
    <n v="9.44"/>
    <m/>
    <n v="0"/>
    <n v="1.23"/>
    <n v="0.18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7"/>
    <n v="0"/>
    <n v="0"/>
    <n v="0.15"/>
    <n v="0"/>
    <m/>
    <m/>
    <m/>
    <m/>
    <m/>
    <m/>
    <x v="0"/>
    <m/>
    <m/>
    <m/>
    <m/>
    <m/>
    <m/>
    <m/>
    <m/>
    <n v="0"/>
    <n v="0"/>
    <m/>
    <m/>
    <x v="0"/>
    <x v="4"/>
    <m/>
    <x v="3"/>
  </r>
  <r>
    <x v="2"/>
    <s v="Neosho"/>
    <s v="Electric"/>
    <s v="Commercial"/>
    <s v="CB-Commercial"/>
    <n v="-822"/>
    <n v="-52.58"/>
    <m/>
    <n v="0"/>
    <n v="-27.69"/>
    <n v="-5.18"/>
    <m/>
    <n v="0"/>
    <n v="0"/>
    <n v="0"/>
    <n v="0"/>
    <n v="0"/>
    <n v="0"/>
    <n v="0"/>
    <n v="0"/>
    <n v="0"/>
    <n v="0"/>
    <n v="0"/>
    <n v="0"/>
    <n v="0"/>
    <n v="0"/>
    <n v="0"/>
    <n v="0"/>
    <n v="-1.39"/>
    <n v="0"/>
    <n v="0"/>
    <n v="0"/>
    <n v="0"/>
    <n v="0"/>
    <n v="0"/>
    <n v="0"/>
    <n v="0"/>
    <n v="0"/>
    <n v="-5.07"/>
    <n v="0"/>
    <m/>
    <m/>
    <m/>
    <m/>
    <m/>
    <m/>
    <x v="0"/>
    <m/>
    <m/>
    <m/>
    <m/>
    <m/>
    <m/>
    <m/>
    <m/>
    <n v="0"/>
    <n v="0"/>
    <m/>
    <m/>
    <x v="1"/>
    <x v="5"/>
    <m/>
    <x v="3"/>
  </r>
  <r>
    <x v="2"/>
    <s v="Neosho"/>
    <s v="Electric"/>
    <s v="Commercial"/>
    <s v="GP-General Power"/>
    <n v="192800"/>
    <n v="8577.41"/>
    <m/>
    <n v="0"/>
    <n v="7668.43"/>
    <n v="1214.6400000000001"/>
    <m/>
    <n v="0"/>
    <n v="0"/>
    <n v="0"/>
    <n v="0"/>
    <n v="0"/>
    <n v="0"/>
    <n v="0"/>
    <n v="0"/>
    <n v="0"/>
    <n v="0"/>
    <n v="0"/>
    <n v="0"/>
    <n v="0"/>
    <n v="0"/>
    <n v="0"/>
    <n v="0"/>
    <n v="690.2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6"/>
    <m/>
    <x v="3"/>
  </r>
  <r>
    <x v="2"/>
    <s v="Neosho"/>
    <s v="Electric"/>
    <s v="Residential"/>
    <s v="RG-Residential"/>
    <n v="9735"/>
    <n v="598.37"/>
    <m/>
    <n v="0"/>
    <n v="378.72"/>
    <n v="66.66"/>
    <m/>
    <n v="0"/>
    <n v="0"/>
    <n v="0"/>
    <n v="0"/>
    <n v="0"/>
    <n v="0"/>
    <n v="0"/>
    <n v="0"/>
    <n v="0"/>
    <n v="0"/>
    <n v="0"/>
    <n v="0"/>
    <n v="0"/>
    <n v="0"/>
    <n v="0"/>
    <n v="0"/>
    <n v="26.76"/>
    <n v="0"/>
    <n v="0"/>
    <n v="0"/>
    <n v="0"/>
    <n v="0"/>
    <n v="0"/>
    <n v="9.68"/>
    <n v="0"/>
    <n v="0"/>
    <n v="14.47"/>
    <n v="0"/>
    <m/>
    <m/>
    <m/>
    <m/>
    <m/>
    <m/>
    <x v="0"/>
    <m/>
    <m/>
    <m/>
    <m/>
    <m/>
    <m/>
    <m/>
    <m/>
    <n v="0"/>
    <n v="0"/>
    <m/>
    <m/>
    <x v="0"/>
    <x v="1"/>
    <m/>
    <x v="3"/>
  </r>
  <r>
    <x v="2"/>
    <s v="Neosho"/>
    <s v="Lighting"/>
    <s v="Commercial"/>
    <s v="PL-Private Lighting"/>
    <n v="1436"/>
    <n v="188.32"/>
    <m/>
    <n v="0"/>
    <n v="57.12"/>
    <n v="8.4700000000000006"/>
    <m/>
    <n v="0"/>
    <n v="0"/>
    <n v="0"/>
    <n v="0"/>
    <n v="0"/>
    <n v="0"/>
    <n v="0"/>
    <n v="0"/>
    <n v="0"/>
    <n v="0"/>
    <n v="0"/>
    <n v="0"/>
    <n v="0"/>
    <n v="0"/>
    <n v="0"/>
    <n v="0"/>
    <n v="0.3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4"/>
    <m/>
    <x v="3"/>
  </r>
  <r>
    <x v="2"/>
    <s v="Neosho"/>
    <s v="Lighting"/>
    <s v="Residential"/>
    <s v="PL-Private Lighting"/>
    <n v="161"/>
    <n v="30.34"/>
    <m/>
    <n v="0"/>
    <n v="6.41"/>
    <n v="0.94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17"/>
    <n v="0"/>
    <n v="0"/>
    <n v="0.53"/>
    <n v="0"/>
    <m/>
    <m/>
    <m/>
    <m/>
    <m/>
    <m/>
    <x v="0"/>
    <m/>
    <m/>
    <m/>
    <m/>
    <m/>
    <m/>
    <m/>
    <m/>
    <n v="0"/>
    <n v="0"/>
    <m/>
    <m/>
    <x v="0"/>
    <x v="4"/>
    <m/>
    <x v="3"/>
  </r>
  <r>
    <x v="4"/>
    <m/>
    <m/>
    <s v="Other Public Authority"/>
    <s v="CB-Commercial"/>
    <n v="99989"/>
    <n v="5444.38"/>
    <m/>
    <n v="0"/>
    <n v="0"/>
    <n v="0"/>
    <m/>
    <n v="0"/>
    <n v="0"/>
    <n v="2445.73"/>
    <n v="199.98"/>
    <n v="0"/>
    <n v="456.95"/>
    <n v="0"/>
    <n v="375.96"/>
    <n v="596.92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736.49"/>
    <n v="-855.31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m/>
    <m/>
    <s v="Other Public Authority"/>
    <s v="CB-Commercial"/>
    <n v="99479"/>
    <n v="11808.33"/>
    <m/>
    <n v="0"/>
    <n v="0"/>
    <n v="0"/>
    <m/>
    <n v="0"/>
    <n v="-86.55"/>
    <n v="0"/>
    <n v="0"/>
    <n v="7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9.38"/>
    <m/>
    <m/>
    <m/>
    <m/>
    <m/>
    <m/>
    <x v="0"/>
    <m/>
    <m/>
    <m/>
    <m/>
    <m/>
    <m/>
    <m/>
    <m/>
    <n v="0"/>
    <n v="0"/>
    <m/>
    <m/>
    <x v="3"/>
    <x v="5"/>
    <m/>
    <x v="3"/>
  </r>
  <r>
    <x v="3"/>
    <s v="Aurora"/>
    <s v="Water"/>
    <s v="WA-Muni Street &amp; Highway Lighting"/>
    <s v="WA-Water"/>
    <n v="-1"/>
    <n v="-12.49"/>
    <m/>
    <n v="0"/>
    <n v="0"/>
    <n v="0"/>
    <m/>
    <n v="0"/>
    <n v="0"/>
    <n v="0"/>
    <n v="0"/>
    <n v="0"/>
    <n v="0"/>
    <n v="0"/>
    <n v="0"/>
    <n v="0"/>
    <n v="0"/>
    <n v="0"/>
    <n v="-0.8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3"/>
    <x v="28"/>
    <m/>
    <x v="3"/>
  </r>
  <r>
    <x v="3"/>
    <s v="Aurora"/>
    <s v="Water"/>
    <s v="WA-Other Public Authority"/>
    <s v="WA-Water"/>
    <n v="1"/>
    <n v="12.49"/>
    <m/>
    <n v="0"/>
    <n v="0"/>
    <n v="0"/>
    <m/>
    <n v="0"/>
    <n v="0"/>
    <n v="0"/>
    <n v="0"/>
    <n v="0"/>
    <n v="0"/>
    <n v="0"/>
    <n v="0"/>
    <n v="0"/>
    <n v="0"/>
    <n v="0"/>
    <n v="0.8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0"/>
    <x v="28"/>
    <m/>
    <x v="3"/>
  </r>
  <r>
    <x v="3"/>
    <m/>
    <m/>
    <s v="Residential"/>
    <s v="RG-Residential"/>
    <n v="-884424"/>
    <n v="-93516.93"/>
    <m/>
    <n v="-2027.11"/>
    <n v="0"/>
    <n v="0"/>
    <m/>
    <n v="0"/>
    <n v="768.59"/>
    <n v="0"/>
    <n v="0"/>
    <n v="-344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64.3600000000001"/>
    <n v="4558.47"/>
    <m/>
    <m/>
    <m/>
    <m/>
    <m/>
    <m/>
    <x v="0"/>
    <m/>
    <m/>
    <m/>
    <m/>
    <m/>
    <m/>
    <m/>
    <m/>
    <n v="0"/>
    <n v="0"/>
    <m/>
    <m/>
    <x v="0"/>
    <x v="1"/>
    <m/>
    <x v="3"/>
  </r>
  <r>
    <x v="3"/>
    <m/>
    <s v="Water"/>
    <s v="WA-Residential"/>
    <s v="WA-Water"/>
    <n v="-9842"/>
    <n v="-15251.5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1.29"/>
    <n v="0"/>
    <m/>
    <m/>
    <m/>
    <m/>
    <m/>
    <m/>
    <x v="0"/>
    <m/>
    <m/>
    <m/>
    <m/>
    <m/>
    <m/>
    <m/>
    <m/>
    <n v="0"/>
    <n v="0"/>
    <m/>
    <m/>
    <x v="11"/>
    <x v="28"/>
    <m/>
    <x v="3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4"/>
    <s v="Gravette"/>
    <s v="Electric"/>
    <s v="Commercial"/>
    <s v="CB-Commercial"/>
    <n v="931891"/>
    <n v="66948.97"/>
    <m/>
    <n v="2365.81"/>
    <n v="0"/>
    <n v="0"/>
    <m/>
    <n v="0"/>
    <n v="0"/>
    <n v="22793.91"/>
    <n v="1844.36"/>
    <n v="0"/>
    <n v="4258.72"/>
    <n v="0"/>
    <n v="3503.92"/>
    <n v="5563.41"/>
    <n v="0"/>
    <n v="0"/>
    <n v="0"/>
    <n v="18.18"/>
    <n v="0"/>
    <n v="0"/>
    <n v="0"/>
    <n v="0"/>
    <n v="0"/>
    <n v="0"/>
    <n v="0"/>
    <n v="0"/>
    <n v="0"/>
    <n v="26"/>
    <n v="0"/>
    <n v="0"/>
    <n v="-0.97"/>
    <n v="7108.07"/>
    <n v="-14304.2"/>
    <m/>
    <m/>
    <m/>
    <m/>
    <m/>
    <m/>
    <x v="0"/>
    <m/>
    <m/>
    <m/>
    <m/>
    <m/>
    <m/>
    <m/>
    <m/>
    <n v="0"/>
    <n v="0"/>
    <m/>
    <m/>
    <x v="1"/>
    <x v="5"/>
    <m/>
    <x v="4"/>
  </r>
  <r>
    <x v="4"/>
    <s v="Gravette"/>
    <s v="Electric"/>
    <s v="Commercial"/>
    <s v="GP-General Power"/>
    <n v="1404789"/>
    <n v="76266.179999999993"/>
    <m/>
    <n v="283.35000000000002"/>
    <n v="0"/>
    <n v="0"/>
    <m/>
    <n v="0"/>
    <n v="0"/>
    <n v="34361.129999999997"/>
    <n v="2809.57"/>
    <n v="0"/>
    <n v="3848.99"/>
    <n v="0"/>
    <n v="4228.41"/>
    <n v="4881.79"/>
    <n v="0"/>
    <n v="0"/>
    <n v="0"/>
    <n v="6"/>
    <n v="0"/>
    <n v="0"/>
    <n v="0"/>
    <n v="0"/>
    <n v="0"/>
    <n v="0"/>
    <n v="0"/>
    <n v="0"/>
    <n v="0"/>
    <n v="0"/>
    <n v="0"/>
    <n v="0"/>
    <n v="0"/>
    <n v="9434.7199999999993"/>
    <n v="-16220.34"/>
    <m/>
    <m/>
    <m/>
    <m/>
    <m/>
    <m/>
    <x v="0"/>
    <m/>
    <m/>
    <m/>
    <m/>
    <m/>
    <m/>
    <m/>
    <m/>
    <n v="0"/>
    <n v="0"/>
    <m/>
    <m/>
    <x v="1"/>
    <x v="6"/>
    <m/>
    <x v="4"/>
  </r>
  <r>
    <x v="4"/>
    <s v="Gravette"/>
    <s v="Electric"/>
    <s v="Commercial"/>
    <s v="LS-Special Lighting"/>
    <n v="79"/>
    <n v="41.7"/>
    <m/>
    <n v="1.4"/>
    <n v="0"/>
    <n v="0"/>
    <m/>
    <n v="0"/>
    <n v="0"/>
    <n v="1.93"/>
    <n v="0.16"/>
    <n v="0"/>
    <n v="0"/>
    <n v="0"/>
    <n v="0.11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"/>
    <m/>
    <m/>
    <m/>
    <m/>
    <m/>
    <m/>
    <x v="0"/>
    <m/>
    <m/>
    <m/>
    <m/>
    <m/>
    <m/>
    <m/>
    <m/>
    <n v="0"/>
    <n v="0"/>
    <m/>
    <m/>
    <x v="1"/>
    <x v="7"/>
    <m/>
    <x v="4"/>
  </r>
  <r>
    <x v="4"/>
    <s v="Gravette"/>
    <s v="Electric"/>
    <s v="Industrial"/>
    <s v="CB-Commercial"/>
    <n v="2516"/>
    <n v="170.11"/>
    <m/>
    <n v="9.44"/>
    <n v="0"/>
    <n v="0"/>
    <m/>
    <n v="0"/>
    <n v="0"/>
    <n v="61.54"/>
    <n v="5.03"/>
    <n v="0"/>
    <n v="11.5"/>
    <n v="0"/>
    <n v="9.4600000000000009"/>
    <n v="15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74"/>
    <m/>
    <m/>
    <m/>
    <m/>
    <m/>
    <m/>
    <x v="0"/>
    <m/>
    <m/>
    <m/>
    <m/>
    <m/>
    <m/>
    <m/>
    <m/>
    <n v="0"/>
    <n v="0"/>
    <m/>
    <m/>
    <x v="2"/>
    <x v="5"/>
    <m/>
    <x v="4"/>
  </r>
  <r>
    <x v="4"/>
    <s v="Gravette"/>
    <s v="Electric"/>
    <s v="Industrial"/>
    <s v="GP-General Power"/>
    <n v="395404"/>
    <n v="25635.46"/>
    <m/>
    <n v="50"/>
    <n v="0"/>
    <n v="0"/>
    <m/>
    <n v="0"/>
    <n v="0"/>
    <n v="9671.59"/>
    <n v="790.81"/>
    <n v="0"/>
    <n v="1761.37"/>
    <n v="0"/>
    <n v="1190.17"/>
    <n v="2234.02"/>
    <n v="0"/>
    <n v="0"/>
    <n v="0"/>
    <n v="60"/>
    <n v="0"/>
    <n v="0"/>
    <n v="0"/>
    <n v="0"/>
    <n v="0"/>
    <n v="0"/>
    <n v="0"/>
    <n v="0"/>
    <n v="0"/>
    <n v="0"/>
    <n v="0"/>
    <n v="0"/>
    <n v="0"/>
    <n v="1270.77"/>
    <n v="-5475.74"/>
    <m/>
    <m/>
    <m/>
    <m/>
    <m/>
    <m/>
    <x v="0"/>
    <m/>
    <m/>
    <m/>
    <m/>
    <m/>
    <m/>
    <m/>
    <m/>
    <n v="0"/>
    <n v="0"/>
    <m/>
    <m/>
    <x v="2"/>
    <x v="6"/>
    <m/>
    <x v="4"/>
  </r>
  <r>
    <x v="4"/>
    <s v="Gravette"/>
    <s v="Electric"/>
    <s v="Industrial"/>
    <s v="PT-Transmission"/>
    <n v="6210351"/>
    <n v="242923.87"/>
    <m/>
    <n v="150"/>
    <n v="0"/>
    <n v="0"/>
    <m/>
    <n v="0"/>
    <n v="0"/>
    <n v="151905.19"/>
    <n v="3379.2"/>
    <n v="0"/>
    <n v="19285.419999999998"/>
    <n v="0"/>
    <n v="15836.39"/>
    <n v="24066.68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53005.98"/>
    <m/>
    <m/>
    <m/>
    <m/>
    <m/>
    <m/>
    <x v="0"/>
    <m/>
    <m/>
    <m/>
    <m/>
    <m/>
    <m/>
    <m/>
    <m/>
    <n v="0"/>
    <n v="0"/>
    <m/>
    <m/>
    <x v="2"/>
    <x v="9"/>
    <m/>
    <x v="4"/>
  </r>
  <r>
    <x v="4"/>
    <s v="Gravette"/>
    <s v="Electric"/>
    <s v="Other Public Authority"/>
    <s v="CB-Commercial"/>
    <n v="80512"/>
    <n v="5819.7"/>
    <m/>
    <n v="0"/>
    <n v="0"/>
    <n v="0"/>
    <m/>
    <n v="0"/>
    <n v="0"/>
    <n v="1969.31"/>
    <n v="161.02000000000001"/>
    <n v="0"/>
    <n v="367.93"/>
    <n v="0"/>
    <n v="302.73"/>
    <n v="480.65"/>
    <n v="0"/>
    <n v="0"/>
    <n v="0"/>
    <n v="0"/>
    <n v="0"/>
    <n v="0"/>
    <n v="0"/>
    <n v="0"/>
    <n v="0"/>
    <n v="0"/>
    <n v="0"/>
    <n v="0"/>
    <n v="0"/>
    <n v="0"/>
    <n v="0"/>
    <n v="0"/>
    <n v="0"/>
    <n v="694.99"/>
    <n v="-1252.01"/>
    <m/>
    <m/>
    <m/>
    <m/>
    <m/>
    <m/>
    <x v="0"/>
    <m/>
    <m/>
    <m/>
    <m/>
    <m/>
    <m/>
    <m/>
    <m/>
    <n v="0"/>
    <n v="0"/>
    <m/>
    <m/>
    <x v="3"/>
    <x v="5"/>
    <m/>
    <x v="4"/>
  </r>
  <r>
    <x v="4"/>
    <s v="Gravette"/>
    <s v="Electric"/>
    <s v="Muni Street &amp; Highway Lighting"/>
    <s v="CB-Commercial"/>
    <n v="3311"/>
    <n v="609.15"/>
    <m/>
    <n v="0"/>
    <n v="0"/>
    <n v="0"/>
    <m/>
    <n v="0"/>
    <n v="0"/>
    <n v="81"/>
    <n v="6.62"/>
    <n v="0"/>
    <n v="15.14"/>
    <n v="0"/>
    <n v="12.43"/>
    <n v="19.78"/>
    <n v="0"/>
    <n v="0"/>
    <n v="0"/>
    <n v="0"/>
    <n v="0"/>
    <n v="0"/>
    <n v="0"/>
    <n v="0"/>
    <n v="0"/>
    <n v="0"/>
    <n v="0"/>
    <n v="0"/>
    <n v="0"/>
    <n v="0"/>
    <n v="0"/>
    <n v="0"/>
    <n v="0"/>
    <n v="53.38"/>
    <n v="-131.59"/>
    <m/>
    <m/>
    <m/>
    <m/>
    <m/>
    <m/>
    <x v="0"/>
    <m/>
    <m/>
    <m/>
    <m/>
    <m/>
    <m/>
    <m/>
    <m/>
    <n v="0"/>
    <n v="0"/>
    <m/>
    <m/>
    <x v="4"/>
    <x v="5"/>
    <m/>
    <x v="4"/>
  </r>
  <r>
    <x v="4"/>
    <s v="Gravette"/>
    <s v="Electric"/>
    <s v="Muni Street &amp; Highway Lighting"/>
    <s v="LS-Special Lighting"/>
    <n v="768"/>
    <n v="253.9"/>
    <m/>
    <n v="0"/>
    <n v="0"/>
    <n v="0"/>
    <m/>
    <n v="0"/>
    <n v="0"/>
    <n v="18.8"/>
    <n v="1.53"/>
    <n v="0"/>
    <n v="0"/>
    <n v="0"/>
    <n v="1.1100000000000001"/>
    <n v="1.96"/>
    <n v="0"/>
    <n v="0"/>
    <n v="0"/>
    <n v="0"/>
    <n v="0"/>
    <n v="0"/>
    <n v="0"/>
    <n v="0"/>
    <n v="0"/>
    <n v="0"/>
    <n v="0"/>
    <n v="0"/>
    <n v="0"/>
    <n v="0"/>
    <n v="0"/>
    <n v="0"/>
    <n v="0"/>
    <n v="19.309999999999999"/>
    <n v="-54.8"/>
    <m/>
    <m/>
    <m/>
    <m/>
    <m/>
    <m/>
    <x v="0"/>
    <m/>
    <m/>
    <m/>
    <m/>
    <m/>
    <m/>
    <m/>
    <m/>
    <n v="0"/>
    <n v="0"/>
    <m/>
    <m/>
    <x v="4"/>
    <x v="7"/>
    <m/>
    <x v="4"/>
  </r>
  <r>
    <x v="4"/>
    <s v="Gravette"/>
    <s v="Electric"/>
    <s v="Other Public Authority"/>
    <s v="CB-Commercial"/>
    <n v="35842"/>
    <n v="2505.92"/>
    <m/>
    <n v="0"/>
    <n v="0"/>
    <n v="0"/>
    <m/>
    <n v="0"/>
    <n v="0"/>
    <n v="876.68"/>
    <n v="71.67"/>
    <n v="0"/>
    <n v="163.80000000000001"/>
    <n v="0"/>
    <n v="134.75"/>
    <n v="213.95"/>
    <n v="0"/>
    <n v="0"/>
    <n v="0"/>
    <n v="0"/>
    <n v="0"/>
    <n v="0"/>
    <n v="0"/>
    <n v="0"/>
    <n v="0"/>
    <n v="0"/>
    <n v="0"/>
    <n v="0"/>
    <n v="0"/>
    <n v="0"/>
    <n v="0"/>
    <n v="0"/>
    <n v="0"/>
    <n v="300.88"/>
    <n v="-541.09"/>
    <m/>
    <m/>
    <m/>
    <m/>
    <m/>
    <m/>
    <x v="0"/>
    <m/>
    <m/>
    <m/>
    <m/>
    <m/>
    <m/>
    <m/>
    <m/>
    <n v="0"/>
    <n v="0"/>
    <m/>
    <m/>
    <x v="3"/>
    <x v="5"/>
    <m/>
    <x v="4"/>
  </r>
  <r>
    <x v="4"/>
    <s v="Gravette"/>
    <s v="Electric"/>
    <s v="Other Public Authority"/>
    <s v="GP-General Power"/>
    <n v="517854"/>
    <n v="21056.57"/>
    <m/>
    <n v="0"/>
    <n v="0"/>
    <n v="0"/>
    <m/>
    <n v="0"/>
    <n v="0"/>
    <n v="12666.71"/>
    <n v="1035.71"/>
    <n v="0"/>
    <n v="921.96"/>
    <n v="0"/>
    <n v="1558.74"/>
    <n v="1169.34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2920.81"/>
    <n v="-4392.16"/>
    <m/>
    <m/>
    <m/>
    <m/>
    <m/>
    <m/>
    <x v="0"/>
    <m/>
    <m/>
    <m/>
    <m/>
    <m/>
    <m/>
    <m/>
    <m/>
    <n v="0"/>
    <n v="0"/>
    <m/>
    <m/>
    <x v="3"/>
    <x v="6"/>
    <m/>
    <x v="4"/>
  </r>
  <r>
    <x v="4"/>
    <s v="Gravette"/>
    <s v="Electric"/>
    <s v="Residential"/>
    <s v="NM-Net Metering"/>
    <n v="95"/>
    <n v="-11.4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4"/>
  </r>
  <r>
    <x v="4"/>
    <s v="Gravette"/>
    <s v="Electric"/>
    <s v="Residential"/>
    <s v="RG-Residential"/>
    <n v="3815438"/>
    <n v="308309.49"/>
    <m/>
    <n v="12571.86"/>
    <n v="0"/>
    <n v="0"/>
    <m/>
    <n v="0"/>
    <n v="0"/>
    <n v="93318.66"/>
    <n v="7630.44"/>
    <n v="0"/>
    <n v="19877.39"/>
    <n v="0"/>
    <n v="15603.83"/>
    <n v="26973.33"/>
    <n v="0"/>
    <n v="0"/>
    <n v="0"/>
    <n v="0"/>
    <n v="0"/>
    <n v="0"/>
    <n v="0"/>
    <n v="0"/>
    <n v="0"/>
    <n v="0"/>
    <n v="0"/>
    <n v="25"/>
    <n v="0"/>
    <n v="39"/>
    <n v="0"/>
    <n v="300"/>
    <n v="-4.63"/>
    <n v="35616.61"/>
    <n v="-67488.78"/>
    <m/>
    <m/>
    <m/>
    <m/>
    <m/>
    <m/>
    <x v="0"/>
    <m/>
    <m/>
    <m/>
    <m/>
    <m/>
    <m/>
    <m/>
    <m/>
    <n v="0"/>
    <n v="0"/>
    <m/>
    <m/>
    <x v="0"/>
    <x v="1"/>
    <m/>
    <x v="4"/>
  </r>
  <r>
    <x v="4"/>
    <s v="Gravette"/>
    <s v="Lighting"/>
    <s v="Commercial"/>
    <s v="PL-Private Lighting"/>
    <n v="27235"/>
    <n v="3711.69"/>
    <m/>
    <n v="33.01"/>
    <n v="0"/>
    <n v="0"/>
    <m/>
    <n v="0"/>
    <n v="0"/>
    <n v="666.23"/>
    <n v="54.51"/>
    <n v="0"/>
    <n v="0"/>
    <n v="0"/>
    <n v="38.97"/>
    <n v="63.5"/>
    <n v="0"/>
    <n v="0"/>
    <n v="0"/>
    <n v="0"/>
    <n v="0"/>
    <n v="0"/>
    <n v="0"/>
    <n v="0"/>
    <n v="0"/>
    <n v="0"/>
    <n v="0"/>
    <n v="0"/>
    <n v="0"/>
    <n v="0"/>
    <n v="0"/>
    <n v="0"/>
    <n v="0"/>
    <n v="255.71"/>
    <n v="-737.93"/>
    <m/>
    <m/>
    <m/>
    <m/>
    <m/>
    <m/>
    <x v="0"/>
    <m/>
    <m/>
    <m/>
    <m/>
    <m/>
    <m/>
    <m/>
    <m/>
    <n v="0"/>
    <n v="0"/>
    <m/>
    <m/>
    <x v="1"/>
    <x v="4"/>
    <m/>
    <x v="4"/>
  </r>
  <r>
    <x v="4"/>
    <s v="Gravette"/>
    <s v="Lighting"/>
    <s v="Industrial"/>
    <s v="PL-Private Lighting"/>
    <n v="5882"/>
    <n v="522.32000000000005"/>
    <m/>
    <n v="7.06"/>
    <n v="0"/>
    <n v="0"/>
    <m/>
    <n v="0"/>
    <n v="0"/>
    <n v="143.87"/>
    <n v="3.15"/>
    <n v="0"/>
    <n v="0"/>
    <n v="0"/>
    <n v="8.4600000000000009"/>
    <n v="13.7"/>
    <n v="0"/>
    <n v="0"/>
    <n v="0"/>
    <n v="395.21"/>
    <n v="0"/>
    <n v="0"/>
    <n v="0"/>
    <n v="0"/>
    <n v="0"/>
    <n v="0"/>
    <n v="0"/>
    <n v="0"/>
    <n v="0"/>
    <n v="0"/>
    <n v="0"/>
    <n v="0"/>
    <n v="0"/>
    <n v="8.9600000000000009"/>
    <n v="-111.83"/>
    <m/>
    <m/>
    <m/>
    <m/>
    <m/>
    <m/>
    <x v="0"/>
    <m/>
    <m/>
    <m/>
    <m/>
    <m/>
    <m/>
    <m/>
    <m/>
    <n v="0"/>
    <n v="0"/>
    <m/>
    <m/>
    <x v="2"/>
    <x v="4"/>
    <m/>
    <x v="4"/>
  </r>
  <r>
    <x v="4"/>
    <s v="Gravette"/>
    <s v="Lighting"/>
    <s v="Other Public Authority"/>
    <s v="PL-Private Lighting"/>
    <n v="65"/>
    <n v="8.11"/>
    <m/>
    <n v="0"/>
    <n v="0"/>
    <n v="0"/>
    <m/>
    <n v="0"/>
    <n v="0"/>
    <n v="1.59"/>
    <n v="0.13"/>
    <n v="0"/>
    <n v="0"/>
    <n v="0"/>
    <n v="0.09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.73"/>
    <n v="-1.74"/>
    <m/>
    <m/>
    <m/>
    <m/>
    <m/>
    <m/>
    <x v="0"/>
    <m/>
    <m/>
    <m/>
    <m/>
    <m/>
    <m/>
    <m/>
    <m/>
    <n v="0"/>
    <n v="0"/>
    <m/>
    <m/>
    <x v="3"/>
    <x v="4"/>
    <m/>
    <x v="4"/>
  </r>
  <r>
    <x v="4"/>
    <s v="Gravette"/>
    <s v="Lighting"/>
    <s v="Muni Street &amp; Highway Lighting"/>
    <s v="PL-Private Lighting"/>
    <n v="702"/>
    <n v="92.93"/>
    <m/>
    <n v="0"/>
    <n v="0"/>
    <n v="0"/>
    <m/>
    <n v="0"/>
    <n v="0"/>
    <n v="17.190000000000001"/>
    <n v="1.39"/>
    <n v="0"/>
    <n v="0"/>
    <n v="0"/>
    <n v="1.02"/>
    <n v="1.63"/>
    <n v="0"/>
    <n v="0"/>
    <n v="0"/>
    <n v="0"/>
    <n v="0"/>
    <n v="0"/>
    <n v="0"/>
    <n v="0"/>
    <n v="0"/>
    <n v="0"/>
    <n v="0"/>
    <n v="0"/>
    <n v="0"/>
    <n v="0"/>
    <n v="0"/>
    <n v="0"/>
    <n v="0"/>
    <n v="8.42"/>
    <n v="-19.690000000000001"/>
    <m/>
    <m/>
    <m/>
    <m/>
    <m/>
    <m/>
    <x v="0"/>
    <m/>
    <m/>
    <m/>
    <m/>
    <m/>
    <m/>
    <m/>
    <m/>
    <n v="0"/>
    <n v="0"/>
    <m/>
    <m/>
    <x v="4"/>
    <x v="4"/>
    <m/>
    <x v="4"/>
  </r>
  <r>
    <x v="4"/>
    <s v="Gravette"/>
    <s v="Lighting"/>
    <s v="Muni Street &amp; Highway Lighting"/>
    <s v="SPL-Municipal St Lighting"/>
    <n v="62238"/>
    <n v="2164.91"/>
    <m/>
    <n v="0"/>
    <n v="0"/>
    <n v="0"/>
    <m/>
    <n v="0"/>
    <n v="0"/>
    <n v="1522.35"/>
    <n v="124.47"/>
    <n v="0"/>
    <n v="0"/>
    <n v="0"/>
    <n v="89.62"/>
    <n v="151.86000000000001"/>
    <n v="0"/>
    <n v="0"/>
    <n v="0"/>
    <n v="1587.44"/>
    <n v="0"/>
    <n v="0"/>
    <n v="0"/>
    <n v="0"/>
    <n v="0"/>
    <n v="0"/>
    <n v="0"/>
    <n v="0"/>
    <n v="0"/>
    <n v="0"/>
    <n v="0"/>
    <n v="0"/>
    <n v="0"/>
    <n v="319.16000000000003"/>
    <n v="-438.84"/>
    <m/>
    <m/>
    <m/>
    <m/>
    <m/>
    <m/>
    <x v="0"/>
    <m/>
    <m/>
    <m/>
    <m/>
    <m/>
    <m/>
    <m/>
    <m/>
    <n v="0"/>
    <n v="0"/>
    <m/>
    <m/>
    <x v="4"/>
    <x v="11"/>
    <m/>
    <x v="4"/>
  </r>
  <r>
    <x v="4"/>
    <s v="Gravette"/>
    <s v="Lighting"/>
    <s v="Residential"/>
    <s v="PL-Private Lighting"/>
    <n v="15673"/>
    <n v="2494.52"/>
    <m/>
    <n v="6.48"/>
    <n v="0"/>
    <n v="0"/>
    <m/>
    <n v="0"/>
    <n v="0"/>
    <n v="383.71"/>
    <n v="31.22"/>
    <n v="0"/>
    <n v="0"/>
    <n v="0"/>
    <n v="21.46"/>
    <n v="36.1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193.36"/>
    <n v="-521.58000000000004"/>
    <m/>
    <m/>
    <m/>
    <m/>
    <m/>
    <m/>
    <x v="0"/>
    <m/>
    <m/>
    <m/>
    <m/>
    <m/>
    <m/>
    <m/>
    <m/>
    <n v="0"/>
    <n v="0"/>
    <m/>
    <m/>
    <x v="0"/>
    <x v="4"/>
    <m/>
    <x v="4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4"/>
    <s v="Neosho"/>
    <s v="Electric"/>
    <s v="Commercial"/>
    <s v="CB-Commercial"/>
    <n v="28533"/>
    <n v="1898.61"/>
    <m/>
    <n v="106.12"/>
    <n v="0"/>
    <n v="0"/>
    <m/>
    <n v="0"/>
    <n v="0"/>
    <n v="697.91"/>
    <n v="57.07"/>
    <n v="0"/>
    <n v="130.38999999999999"/>
    <n v="0"/>
    <n v="107.27"/>
    <n v="170.34"/>
    <n v="0"/>
    <n v="0"/>
    <n v="0"/>
    <n v="0"/>
    <n v="0"/>
    <n v="0"/>
    <n v="0"/>
    <n v="0"/>
    <n v="0"/>
    <n v="0"/>
    <n v="0"/>
    <n v="0"/>
    <n v="0"/>
    <n v="0"/>
    <n v="0"/>
    <n v="0"/>
    <n v="-0.17"/>
    <n v="237.9"/>
    <n v="-408.8"/>
    <m/>
    <m/>
    <m/>
    <m/>
    <m/>
    <m/>
    <x v="0"/>
    <m/>
    <m/>
    <m/>
    <m/>
    <m/>
    <m/>
    <m/>
    <m/>
    <n v="0"/>
    <n v="0"/>
    <m/>
    <m/>
    <x v="1"/>
    <x v="5"/>
    <m/>
    <x v="4"/>
  </r>
  <r>
    <x v="4"/>
    <s v="Neosho"/>
    <s v="Electric"/>
    <s v="Residential"/>
    <s v="RG-Residential"/>
    <n v="78443"/>
    <n v="6801.45"/>
    <m/>
    <n v="332.24"/>
    <n v="0"/>
    <n v="0"/>
    <m/>
    <n v="0"/>
    <n v="0"/>
    <n v="1918.73"/>
    <n v="156.87"/>
    <n v="0"/>
    <n v="408.67"/>
    <n v="0"/>
    <n v="320.79000000000002"/>
    <n v="554.57000000000005"/>
    <n v="0"/>
    <n v="0"/>
    <n v="0"/>
    <n v="0"/>
    <n v="0"/>
    <n v="0"/>
    <n v="0"/>
    <n v="0"/>
    <n v="0"/>
    <n v="0"/>
    <n v="0"/>
    <n v="0"/>
    <n v="0"/>
    <n v="0"/>
    <n v="0"/>
    <n v="25"/>
    <n v="-0.94"/>
    <n v="793"/>
    <n v="-1466.85"/>
    <m/>
    <m/>
    <m/>
    <m/>
    <m/>
    <m/>
    <x v="0"/>
    <m/>
    <m/>
    <m/>
    <m/>
    <m/>
    <m/>
    <m/>
    <m/>
    <n v="0"/>
    <n v="0"/>
    <m/>
    <m/>
    <x v="0"/>
    <x v="1"/>
    <m/>
    <x v="4"/>
  </r>
  <r>
    <x v="4"/>
    <s v="Neosho"/>
    <s v="Lighting"/>
    <s v="Commercial"/>
    <s v="PL-Private Lighting"/>
    <n v="312"/>
    <n v="44.08"/>
    <m/>
    <n v="0"/>
    <n v="0"/>
    <n v="0"/>
    <m/>
    <n v="0"/>
    <n v="0"/>
    <n v="7.63"/>
    <n v="0.63"/>
    <n v="0"/>
    <n v="0"/>
    <n v="0"/>
    <n v="0.44"/>
    <n v="0.73"/>
    <n v="0"/>
    <n v="0"/>
    <n v="0"/>
    <n v="0"/>
    <n v="0"/>
    <n v="0"/>
    <n v="0"/>
    <n v="0"/>
    <n v="0"/>
    <n v="0"/>
    <n v="0"/>
    <n v="0"/>
    <n v="0"/>
    <n v="0"/>
    <n v="0"/>
    <n v="0"/>
    <n v="0"/>
    <n v="3.8"/>
    <n v="-9.44"/>
    <m/>
    <m/>
    <m/>
    <m/>
    <m/>
    <m/>
    <x v="0"/>
    <m/>
    <m/>
    <m/>
    <m/>
    <m/>
    <m/>
    <m/>
    <m/>
    <n v="0"/>
    <n v="0"/>
    <m/>
    <m/>
    <x v="1"/>
    <x v="4"/>
    <m/>
    <x v="4"/>
  </r>
  <r>
    <x v="4"/>
    <s v="Neosho"/>
    <s v="Lighting"/>
    <s v="Residential"/>
    <s v="PL-Private Lighting"/>
    <n v="60"/>
    <n v="11.7"/>
    <m/>
    <n v="0"/>
    <n v="0"/>
    <n v="0"/>
    <m/>
    <n v="0"/>
    <n v="0"/>
    <n v="1.47"/>
    <n v="0.12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3"/>
    <n v="-2.4300000000000002"/>
    <m/>
    <m/>
    <m/>
    <m/>
    <m/>
    <m/>
    <x v="0"/>
    <m/>
    <m/>
    <m/>
    <m/>
    <m/>
    <m/>
    <m/>
    <m/>
    <n v="0"/>
    <n v="0"/>
    <m/>
    <m/>
    <x v="0"/>
    <x v="4"/>
    <m/>
    <x v="4"/>
  </r>
  <r>
    <x v="1"/>
    <s v="Baxter Springs"/>
    <s v="Electric"/>
    <s v="Commercial"/>
    <s v="CB-Commercial"/>
    <n v="912210"/>
    <n v="89866.559999999998"/>
    <m/>
    <n v="3769.84"/>
    <n v="0"/>
    <n v="0"/>
    <m/>
    <n v="0"/>
    <n v="0"/>
    <n v="0"/>
    <n v="0"/>
    <n v="0"/>
    <n v="0"/>
    <n v="27758.7"/>
    <n v="0"/>
    <n v="7169.7"/>
    <n v="1203.43"/>
    <n v="0"/>
    <n v="0"/>
    <n v="0"/>
    <n v="0"/>
    <n v="0"/>
    <n v="0"/>
    <n v="0"/>
    <n v="0"/>
    <n v="0"/>
    <n v="0"/>
    <n v="0"/>
    <n v="0"/>
    <n v="45"/>
    <n v="730.5"/>
    <n v="0"/>
    <n v="0"/>
    <n v="9846.7000000000007"/>
    <n v="0"/>
    <m/>
    <m/>
    <m/>
    <m/>
    <m/>
    <m/>
    <x v="0"/>
    <m/>
    <m/>
    <m/>
    <m/>
    <m/>
    <m/>
    <m/>
    <m/>
    <n v="28771.25"/>
    <n v="-1012.55"/>
    <m/>
    <m/>
    <x v="1"/>
    <x v="5"/>
    <m/>
    <x v="4"/>
  </r>
  <r>
    <x v="1"/>
    <s v="Baxter Springs"/>
    <s v="Electric"/>
    <s v="Commercial"/>
    <s v="GP-General Power"/>
    <n v="1177891"/>
    <n v="83536.78"/>
    <m/>
    <n v="700"/>
    <n v="0"/>
    <n v="0"/>
    <m/>
    <n v="0"/>
    <n v="0"/>
    <n v="0"/>
    <n v="0"/>
    <n v="0"/>
    <n v="0"/>
    <n v="35855.01"/>
    <n v="0"/>
    <n v="9399.5499999999993"/>
    <n v="1554.81"/>
    <n v="0"/>
    <n v="0"/>
    <n v="0"/>
    <n v="0"/>
    <n v="0"/>
    <n v="0"/>
    <n v="0"/>
    <n v="0"/>
    <n v="0"/>
    <n v="0"/>
    <n v="0"/>
    <n v="0"/>
    <n v="0"/>
    <n v="1017.03"/>
    <n v="0"/>
    <n v="0"/>
    <n v="7823.66"/>
    <n v="0"/>
    <m/>
    <m/>
    <m/>
    <m/>
    <m/>
    <m/>
    <x v="0"/>
    <m/>
    <m/>
    <m/>
    <m/>
    <m/>
    <m/>
    <m/>
    <m/>
    <n v="37162.47"/>
    <n v="-1307.46"/>
    <m/>
    <m/>
    <x v="1"/>
    <x v="6"/>
    <m/>
    <x v="4"/>
  </r>
  <r>
    <x v="1"/>
    <s v="Baxter Springs"/>
    <s v="Electric"/>
    <s v="Commercial"/>
    <s v="LS-Special Lighting"/>
    <n v="2995"/>
    <n v="431.47"/>
    <m/>
    <n v="3"/>
    <n v="0"/>
    <n v="0"/>
    <m/>
    <n v="0"/>
    <n v="0"/>
    <n v="0"/>
    <n v="0"/>
    <n v="0"/>
    <n v="0"/>
    <n v="91.18"/>
    <n v="0"/>
    <n v="23.91"/>
    <n v="3.97"/>
    <n v="0"/>
    <n v="0"/>
    <n v="0"/>
    <n v="0"/>
    <n v="0"/>
    <n v="0"/>
    <n v="0"/>
    <n v="0"/>
    <n v="0"/>
    <n v="0"/>
    <n v="0"/>
    <n v="0"/>
    <n v="0"/>
    <n v="0"/>
    <n v="0"/>
    <n v="0"/>
    <n v="3.92"/>
    <n v="0"/>
    <m/>
    <m/>
    <m/>
    <m/>
    <m/>
    <m/>
    <x v="0"/>
    <m/>
    <m/>
    <m/>
    <m/>
    <m/>
    <m/>
    <m/>
    <m/>
    <n v="94.5"/>
    <n v="-3.32"/>
    <m/>
    <m/>
    <x v="1"/>
    <x v="7"/>
    <m/>
    <x v="4"/>
  </r>
  <r>
    <x v="1"/>
    <s v="Baxter Springs"/>
    <s v="Electric"/>
    <s v="Commercial"/>
    <s v="NM-Net Metering"/>
    <n v="-249"/>
    <n v="-172.1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4"/>
  </r>
  <r>
    <x v="1"/>
    <s v="Baxter Springs"/>
    <s v="Electric"/>
    <s v="Commercial"/>
    <s v="SH-Small Heating"/>
    <n v="155164"/>
    <n v="12188.6"/>
    <m/>
    <n v="448.55"/>
    <n v="0"/>
    <n v="0"/>
    <m/>
    <n v="0"/>
    <n v="0"/>
    <n v="0"/>
    <n v="0"/>
    <n v="0"/>
    <n v="0"/>
    <n v="4723.2"/>
    <n v="0"/>
    <n v="1238.22"/>
    <n v="204.84"/>
    <n v="0"/>
    <n v="0"/>
    <n v="0"/>
    <n v="0"/>
    <n v="0"/>
    <n v="0"/>
    <n v="0"/>
    <n v="0"/>
    <n v="0"/>
    <n v="0"/>
    <n v="0"/>
    <n v="0"/>
    <n v="0"/>
    <n v="123.89"/>
    <n v="0"/>
    <n v="0"/>
    <n v="1100.52"/>
    <n v="0"/>
    <m/>
    <m/>
    <m/>
    <m/>
    <m/>
    <m/>
    <x v="0"/>
    <m/>
    <m/>
    <m/>
    <m/>
    <m/>
    <m/>
    <m/>
    <m/>
    <n v="4895.4299999999994"/>
    <n v="-172.23"/>
    <m/>
    <m/>
    <x v="1"/>
    <x v="12"/>
    <m/>
    <x v="4"/>
  </r>
  <r>
    <x v="1"/>
    <s v="Baxter Springs"/>
    <s v="Electric"/>
    <s v="Commercial"/>
    <s v="TEB-Total Electric Bldg"/>
    <n v="730500"/>
    <n v="48842.58"/>
    <m/>
    <n v="302.44"/>
    <n v="0"/>
    <n v="0"/>
    <m/>
    <n v="0"/>
    <n v="0"/>
    <n v="0"/>
    <n v="0"/>
    <n v="0"/>
    <n v="0"/>
    <n v="22236.400000000001"/>
    <n v="0"/>
    <n v="5829.38"/>
    <n v="964.27"/>
    <n v="0"/>
    <n v="0"/>
    <n v="0"/>
    <n v="0"/>
    <n v="0"/>
    <n v="0"/>
    <n v="0"/>
    <n v="0"/>
    <n v="0"/>
    <n v="0"/>
    <n v="0"/>
    <n v="0"/>
    <n v="0"/>
    <n v="18.45"/>
    <n v="0"/>
    <n v="0"/>
    <n v="1773.05"/>
    <n v="0"/>
    <m/>
    <m/>
    <m/>
    <m/>
    <m/>
    <m/>
    <x v="0"/>
    <m/>
    <m/>
    <m/>
    <m/>
    <m/>
    <m/>
    <m/>
    <m/>
    <n v="23047.260000000002"/>
    <n v="-810.86"/>
    <m/>
    <m/>
    <x v="1"/>
    <x v="13"/>
    <m/>
    <x v="4"/>
  </r>
  <r>
    <x v="1"/>
    <s v="Baxter Springs"/>
    <s v="Electric"/>
    <s v="Industrial"/>
    <s v="CB-Commercial"/>
    <n v="18088"/>
    <n v="1659.95"/>
    <m/>
    <n v="58.68"/>
    <n v="0"/>
    <n v="0"/>
    <m/>
    <n v="0"/>
    <n v="0"/>
    <n v="0"/>
    <n v="0"/>
    <n v="0"/>
    <n v="0"/>
    <n v="550.6"/>
    <n v="0"/>
    <n v="77.959999999999994"/>
    <n v="23.86"/>
    <n v="0"/>
    <n v="0"/>
    <n v="0"/>
    <n v="0"/>
    <n v="0"/>
    <n v="0"/>
    <n v="0"/>
    <n v="0"/>
    <n v="0"/>
    <n v="0"/>
    <n v="0"/>
    <n v="0"/>
    <n v="0"/>
    <n v="6.2"/>
    <n v="0"/>
    <n v="0"/>
    <n v="209.33"/>
    <n v="0"/>
    <m/>
    <m/>
    <m/>
    <m/>
    <m/>
    <m/>
    <x v="0"/>
    <m/>
    <m/>
    <m/>
    <m/>
    <m/>
    <m/>
    <m/>
    <m/>
    <n v="570.68000000000006"/>
    <n v="-20.079999999999998"/>
    <m/>
    <m/>
    <x v="2"/>
    <x v="5"/>
    <m/>
    <x v="4"/>
  </r>
  <r>
    <x v="1"/>
    <s v="Baxter Springs"/>
    <s v="Electric"/>
    <s v="Industrial"/>
    <s v="GP-General Power"/>
    <n v="635200"/>
    <n v="48495.72"/>
    <m/>
    <n v="275"/>
    <n v="0"/>
    <n v="0"/>
    <m/>
    <n v="0"/>
    <n v="0"/>
    <n v="0"/>
    <n v="0"/>
    <n v="0"/>
    <n v="0"/>
    <n v="19607.22"/>
    <n v="0"/>
    <n v="5068.8999999999996"/>
    <n v="1001.88"/>
    <n v="0"/>
    <n v="0"/>
    <n v="0"/>
    <n v="0"/>
    <n v="0"/>
    <n v="0"/>
    <n v="0"/>
    <n v="0"/>
    <n v="0"/>
    <n v="0"/>
    <n v="0"/>
    <n v="0"/>
    <n v="0"/>
    <n v="1002.44"/>
    <n v="0"/>
    <n v="0"/>
    <n v="4163.6499999999996"/>
    <n v="0"/>
    <m/>
    <m/>
    <m/>
    <m/>
    <m/>
    <m/>
    <x v="0"/>
    <m/>
    <m/>
    <m/>
    <m/>
    <m/>
    <m/>
    <m/>
    <m/>
    <n v="20312.29"/>
    <n v="-705.07"/>
    <m/>
    <m/>
    <x v="2"/>
    <x v="6"/>
    <m/>
    <x v="4"/>
  </r>
  <r>
    <x v="1"/>
    <s v="Baxter Springs"/>
    <s v="Electric"/>
    <s v="Industrial"/>
    <s v="PT-Transmission"/>
    <n v="2690033"/>
    <n v="105126.37"/>
    <m/>
    <n v="50"/>
    <n v="0"/>
    <n v="0"/>
    <m/>
    <n v="0"/>
    <n v="0"/>
    <n v="0"/>
    <n v="0"/>
    <n v="0"/>
    <n v="0"/>
    <n v="85865.85"/>
    <n v="0"/>
    <n v="21466.47"/>
    <n v="5944.98"/>
    <n v="0"/>
    <n v="0"/>
    <n v="7670.8"/>
    <n v="0"/>
    <n v="0"/>
    <n v="0"/>
    <n v="0"/>
    <n v="0"/>
    <n v="0"/>
    <n v="0"/>
    <n v="0"/>
    <n v="0"/>
    <n v="0"/>
    <n v="4668.83"/>
    <n v="0"/>
    <n v="0"/>
    <n v="17117.47"/>
    <n v="0"/>
    <m/>
    <m/>
    <m/>
    <m/>
    <m/>
    <m/>
    <x v="0"/>
    <m/>
    <m/>
    <m/>
    <m/>
    <m/>
    <m/>
    <m/>
    <m/>
    <n v="88851.790000000008"/>
    <n v="-2985.94"/>
    <m/>
    <m/>
    <x v="2"/>
    <x v="9"/>
    <m/>
    <x v="4"/>
  </r>
  <r>
    <x v="1"/>
    <s v="Baxter Springs"/>
    <s v="Electric"/>
    <s v="Industrial"/>
    <s v="SH-Small Heating"/>
    <n v="14258"/>
    <n v="1068.71"/>
    <m/>
    <n v="0"/>
    <n v="0"/>
    <n v="0"/>
    <m/>
    <n v="0"/>
    <n v="0"/>
    <n v="0"/>
    <n v="0"/>
    <n v="0"/>
    <n v="0"/>
    <n v="434.01"/>
    <n v="0"/>
    <n v="113.77"/>
    <n v="18.82"/>
    <n v="0"/>
    <n v="0"/>
    <n v="0"/>
    <n v="0"/>
    <n v="0"/>
    <n v="0"/>
    <n v="0"/>
    <n v="0"/>
    <n v="0"/>
    <n v="0"/>
    <n v="0"/>
    <n v="0"/>
    <n v="0"/>
    <n v="33.369999999999997"/>
    <n v="0"/>
    <n v="0"/>
    <n v="72.81"/>
    <n v="0"/>
    <m/>
    <m/>
    <m/>
    <m/>
    <m/>
    <m/>
    <x v="0"/>
    <m/>
    <m/>
    <m/>
    <m/>
    <m/>
    <m/>
    <m/>
    <m/>
    <n v="449.84"/>
    <n v="-15.83"/>
    <m/>
    <m/>
    <x v="2"/>
    <x v="12"/>
    <m/>
    <x v="4"/>
  </r>
  <r>
    <x v="1"/>
    <s v="Baxter Springs"/>
    <s v="Electric"/>
    <s v="Interdepartmental"/>
    <s v="CB-Commercial"/>
    <n v="9929"/>
    <n v="872.73"/>
    <m/>
    <n v="0"/>
    <n v="0"/>
    <n v="0"/>
    <m/>
    <n v="0"/>
    <n v="0"/>
    <n v="0"/>
    <n v="0"/>
    <n v="0"/>
    <n v="0"/>
    <n v="302.24"/>
    <n v="0"/>
    <n v="79.23"/>
    <n v="1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313.26"/>
    <n v="-11.02"/>
    <m/>
    <m/>
    <x v="5"/>
    <x v="5"/>
    <m/>
    <x v="4"/>
  </r>
  <r>
    <x v="1"/>
    <s v="Baxter Springs"/>
    <s v="Electric"/>
    <s v="Interdepartmental"/>
    <s v="GP-General Power"/>
    <n v="1600"/>
    <n v="1096"/>
    <m/>
    <n v="0"/>
    <n v="0"/>
    <n v="0"/>
    <m/>
    <n v="0"/>
    <n v="0"/>
    <n v="0"/>
    <n v="0"/>
    <n v="0"/>
    <n v="0"/>
    <n v="48.7"/>
    <n v="0"/>
    <n v="12.76"/>
    <n v="2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50.480000000000004"/>
    <n v="-1.78"/>
    <m/>
    <m/>
    <x v="5"/>
    <x v="6"/>
    <m/>
    <x v="4"/>
  </r>
  <r>
    <x v="1"/>
    <s v="Baxter Springs"/>
    <s v="Electric"/>
    <s v="Other Public Authority"/>
    <s v="CB-Commercial"/>
    <n v="32536"/>
    <n v="3306.67"/>
    <m/>
    <n v="0"/>
    <n v="0"/>
    <n v="0"/>
    <m/>
    <n v="0"/>
    <n v="0"/>
    <n v="0"/>
    <n v="0"/>
    <n v="0"/>
    <n v="0"/>
    <n v="990.38"/>
    <n v="0"/>
    <n v="259.62"/>
    <n v="4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026.49"/>
    <n v="-36.11"/>
    <m/>
    <m/>
    <x v="3"/>
    <x v="5"/>
    <m/>
    <x v="4"/>
  </r>
  <r>
    <x v="1"/>
    <s v="Baxter Springs"/>
    <s v="Electric"/>
    <s v="Other Public Authority"/>
    <s v="GP-General Power"/>
    <n v="44640"/>
    <n v="3164.47"/>
    <m/>
    <n v="0"/>
    <n v="0"/>
    <n v="0"/>
    <m/>
    <n v="0"/>
    <n v="0"/>
    <n v="0"/>
    <n v="0"/>
    <n v="0"/>
    <n v="0"/>
    <n v="1358.85"/>
    <n v="0"/>
    <n v="356.23"/>
    <n v="58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408.3999999999999"/>
    <n v="-49.55"/>
    <m/>
    <m/>
    <x v="3"/>
    <x v="6"/>
    <m/>
    <x v="4"/>
  </r>
  <r>
    <x v="1"/>
    <s v="Baxter Springs"/>
    <s v="Electric"/>
    <s v="Other Public Authority"/>
    <s v="LS-Special Lighting"/>
    <n v="320"/>
    <n v="41.86"/>
    <m/>
    <n v="0"/>
    <n v="0"/>
    <n v="0"/>
    <m/>
    <n v="0"/>
    <n v="0"/>
    <n v="0"/>
    <n v="0"/>
    <n v="0"/>
    <n v="0"/>
    <n v="9.74"/>
    <n v="0"/>
    <n v="2.5499999999999998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0.1"/>
    <n v="-0.36"/>
    <m/>
    <m/>
    <x v="3"/>
    <x v="7"/>
    <m/>
    <x v="4"/>
  </r>
  <r>
    <x v="1"/>
    <s v="Baxter Springs"/>
    <s v="Electric"/>
    <s v="Other Public Authority"/>
    <s v="SH-Small Heating"/>
    <n v="2160"/>
    <n v="178.68"/>
    <m/>
    <n v="0"/>
    <n v="0"/>
    <n v="0"/>
    <m/>
    <n v="0"/>
    <n v="0"/>
    <n v="0"/>
    <n v="0"/>
    <n v="0"/>
    <n v="0"/>
    <n v="65.75"/>
    <n v="0"/>
    <n v="17.239999999999998"/>
    <n v="2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68.150000000000006"/>
    <n v="-2.4"/>
    <m/>
    <m/>
    <x v="3"/>
    <x v="12"/>
    <m/>
    <x v="4"/>
  </r>
  <r>
    <x v="1"/>
    <s v="Baxter Springs"/>
    <s v="Electric"/>
    <s v="Muni Street &amp; Highway Lighting"/>
    <s v="CB-Commercial"/>
    <n v="9874"/>
    <n v="1401.3"/>
    <m/>
    <n v="0"/>
    <n v="0"/>
    <n v="0"/>
    <m/>
    <n v="0"/>
    <n v="0"/>
    <n v="0"/>
    <n v="0"/>
    <n v="0"/>
    <n v="0"/>
    <n v="300.57"/>
    <n v="0"/>
    <n v="78.790000000000006"/>
    <n v="13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311.52999999999997"/>
    <n v="-10.96"/>
    <m/>
    <m/>
    <x v="4"/>
    <x v="5"/>
    <m/>
    <x v="4"/>
  </r>
  <r>
    <x v="1"/>
    <s v="Baxter Springs"/>
    <s v="Electric"/>
    <s v="Muni Street &amp; Highway Lighting"/>
    <s v="LS-Special Lighting"/>
    <n v="682"/>
    <n v="159.22"/>
    <m/>
    <n v="0"/>
    <n v="0"/>
    <n v="0"/>
    <m/>
    <n v="0"/>
    <n v="0"/>
    <n v="0"/>
    <n v="0"/>
    <n v="0"/>
    <n v="0"/>
    <n v="20.76"/>
    <n v="0"/>
    <n v="5.05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1.520000000000003"/>
    <n v="-0.76"/>
    <m/>
    <m/>
    <x v="4"/>
    <x v="7"/>
    <m/>
    <x v="4"/>
  </r>
  <r>
    <x v="1"/>
    <s v="Baxter Springs"/>
    <s v="Electric"/>
    <s v="Other Public Authority"/>
    <s v="CB-Commercial"/>
    <n v="7208"/>
    <n v="946.08"/>
    <m/>
    <n v="0"/>
    <n v="0"/>
    <n v="0"/>
    <m/>
    <n v="0"/>
    <n v="0"/>
    <n v="0"/>
    <n v="0"/>
    <n v="0"/>
    <n v="0"/>
    <n v="205.21"/>
    <n v="0"/>
    <n v="57.52"/>
    <n v="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13.21"/>
    <n v="-8"/>
    <m/>
    <m/>
    <x v="3"/>
    <x v="5"/>
    <m/>
    <x v="4"/>
  </r>
  <r>
    <x v="1"/>
    <s v="Baxter Springs"/>
    <s v="Electric"/>
    <s v="Other Public Authority"/>
    <s v="GP-General Power"/>
    <n v="198960"/>
    <n v="11058.12"/>
    <m/>
    <n v="0"/>
    <n v="0"/>
    <n v="0"/>
    <m/>
    <n v="0"/>
    <n v="0"/>
    <n v="0"/>
    <n v="0"/>
    <n v="0"/>
    <n v="0"/>
    <n v="6056.35"/>
    <n v="0"/>
    <n v="1587.71"/>
    <n v="262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6277.2000000000007"/>
    <n v="-220.85"/>
    <m/>
    <m/>
    <x v="3"/>
    <x v="6"/>
    <m/>
    <x v="4"/>
  </r>
  <r>
    <x v="1"/>
    <s v="Baxter Spring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4"/>
  </r>
  <r>
    <x v="1"/>
    <s v="Baxter Springs"/>
    <s v="Electric"/>
    <s v="Residential"/>
    <s v="RG-Residential"/>
    <n v="3714176"/>
    <n v="288147.7"/>
    <m/>
    <n v="16841.02"/>
    <n v="0"/>
    <n v="0"/>
    <m/>
    <n v="0"/>
    <n v="0"/>
    <n v="0"/>
    <n v="0"/>
    <n v="0"/>
    <n v="0"/>
    <n v="113077.07"/>
    <n v="0"/>
    <n v="29638.89"/>
    <n v="4890.43"/>
    <n v="0"/>
    <n v="0"/>
    <n v="0"/>
    <n v="0"/>
    <n v="0"/>
    <n v="0"/>
    <n v="0"/>
    <n v="0"/>
    <n v="0"/>
    <n v="0"/>
    <n v="40"/>
    <n v="0"/>
    <n v="15"/>
    <n v="3559.84"/>
    <n v="20"/>
    <n v="-24.31"/>
    <n v="11388.99"/>
    <n v="0"/>
    <m/>
    <m/>
    <m/>
    <m/>
    <m/>
    <m/>
    <x v="0"/>
    <m/>
    <m/>
    <m/>
    <m/>
    <m/>
    <m/>
    <m/>
    <m/>
    <n v="117199.81000000001"/>
    <n v="-4122.74"/>
    <m/>
    <m/>
    <x v="0"/>
    <x v="1"/>
    <m/>
    <x v="4"/>
  </r>
  <r>
    <x v="1"/>
    <s v="Baxter Springs"/>
    <s v="Electric"/>
    <s v="Residential"/>
    <s v="RG-Residential Water Heat"/>
    <n v="660093"/>
    <n v="47563.45"/>
    <m/>
    <n v="1987.19"/>
    <n v="0"/>
    <n v="0"/>
    <m/>
    <n v="0"/>
    <n v="0"/>
    <n v="0"/>
    <n v="0"/>
    <n v="0"/>
    <n v="0"/>
    <n v="20090.25"/>
    <n v="0"/>
    <n v="5267.21"/>
    <n v="868.62"/>
    <n v="0"/>
    <n v="0"/>
    <n v="0"/>
    <n v="0"/>
    <n v="0"/>
    <n v="0"/>
    <n v="0"/>
    <n v="0"/>
    <n v="0"/>
    <n v="0"/>
    <n v="20"/>
    <n v="0"/>
    <n v="0"/>
    <n v="485.65"/>
    <n v="0"/>
    <n v="-4.03"/>
    <n v="1694.12"/>
    <n v="0"/>
    <m/>
    <m/>
    <m/>
    <m/>
    <m/>
    <m/>
    <x v="0"/>
    <m/>
    <m/>
    <m/>
    <m/>
    <m/>
    <m/>
    <m/>
    <m/>
    <n v="20822.95"/>
    <n v="-732.7"/>
    <m/>
    <m/>
    <x v="0"/>
    <x v="14"/>
    <m/>
    <x v="4"/>
  </r>
  <r>
    <x v="1"/>
    <s v="Baxter Springs"/>
    <s v="Electric"/>
    <s v="Residential"/>
    <s v="RH-Residential Total Elec"/>
    <n v="3213385"/>
    <n v="204365.96"/>
    <m/>
    <n v="5582.74"/>
    <n v="0"/>
    <n v="0"/>
    <m/>
    <n v="0"/>
    <n v="0"/>
    <n v="0"/>
    <n v="0"/>
    <n v="0"/>
    <n v="0"/>
    <n v="97815.28"/>
    <n v="0"/>
    <n v="25642.67"/>
    <n v="4241.33"/>
    <n v="0"/>
    <n v="0"/>
    <n v="0"/>
    <n v="0"/>
    <n v="0"/>
    <n v="0"/>
    <n v="0"/>
    <n v="0"/>
    <n v="0"/>
    <n v="0"/>
    <n v="80"/>
    <n v="0"/>
    <n v="0"/>
    <n v="1618.04"/>
    <n v="20"/>
    <n v="-2.6"/>
    <n v="6637.06"/>
    <n v="0"/>
    <m/>
    <m/>
    <m/>
    <m/>
    <m/>
    <m/>
    <x v="0"/>
    <m/>
    <m/>
    <m/>
    <m/>
    <m/>
    <m/>
    <m/>
    <m/>
    <n v="101382.14"/>
    <n v="-3566.86"/>
    <m/>
    <m/>
    <x v="0"/>
    <x v="15"/>
    <m/>
    <x v="4"/>
  </r>
  <r>
    <x v="1"/>
    <s v="Baxter Springs"/>
    <s v="Electric"/>
    <s v="Wholesale Municipalities"/>
    <s v="GFR-Chetopa"/>
    <n v="881488"/>
    <n v="49821"/>
    <m/>
    <n v="0"/>
    <n v="20679.7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16"/>
    <m/>
    <x v="4"/>
  </r>
  <r>
    <x v="1"/>
    <s v="Baxter Springs"/>
    <s v="Lighting"/>
    <s v="Commercial"/>
    <s v="PL-Private Lighting"/>
    <n v="33276"/>
    <n v="8439.61"/>
    <m/>
    <n v="156.65"/>
    <n v="0"/>
    <n v="0"/>
    <m/>
    <n v="0"/>
    <n v="0"/>
    <n v="0"/>
    <n v="0"/>
    <n v="0"/>
    <n v="0"/>
    <n v="1013.07"/>
    <n v="0"/>
    <n v="265.55"/>
    <n v="44.1"/>
    <n v="0"/>
    <n v="0"/>
    <n v="69"/>
    <n v="0"/>
    <n v="0"/>
    <n v="0"/>
    <n v="0"/>
    <n v="0"/>
    <n v="0"/>
    <n v="0"/>
    <n v="0"/>
    <n v="0"/>
    <n v="0"/>
    <n v="38.6"/>
    <n v="0"/>
    <n v="0"/>
    <n v="673.03"/>
    <n v="0"/>
    <m/>
    <m/>
    <m/>
    <m/>
    <m/>
    <m/>
    <x v="0"/>
    <m/>
    <m/>
    <m/>
    <m/>
    <m/>
    <m/>
    <m/>
    <m/>
    <n v="1050.01"/>
    <n v="-36.94"/>
    <m/>
    <m/>
    <x v="1"/>
    <x v="4"/>
    <m/>
    <x v="4"/>
  </r>
  <r>
    <x v="1"/>
    <s v="Baxter Springs"/>
    <s v="Lighting"/>
    <s v="Industrial"/>
    <s v="PL-Private Lighting"/>
    <n v="11779"/>
    <n v="2427.09"/>
    <m/>
    <n v="62.66"/>
    <n v="0"/>
    <n v="0"/>
    <m/>
    <n v="0"/>
    <n v="0"/>
    <n v="0"/>
    <n v="0"/>
    <n v="0"/>
    <n v="0"/>
    <n v="362.9"/>
    <n v="0"/>
    <n v="94"/>
    <n v="18.170000000000002"/>
    <n v="0"/>
    <n v="0"/>
    <n v="0"/>
    <n v="0"/>
    <n v="0"/>
    <n v="0"/>
    <n v="0"/>
    <n v="0"/>
    <n v="0"/>
    <n v="0"/>
    <n v="0"/>
    <n v="0"/>
    <n v="0"/>
    <n v="64.05"/>
    <n v="0"/>
    <n v="0"/>
    <n v="253.51"/>
    <n v="0"/>
    <m/>
    <m/>
    <m/>
    <m/>
    <m/>
    <m/>
    <x v="0"/>
    <m/>
    <m/>
    <m/>
    <m/>
    <m/>
    <m/>
    <m/>
    <m/>
    <n v="375.96999999999997"/>
    <n v="-13.07"/>
    <m/>
    <m/>
    <x v="2"/>
    <x v="4"/>
    <m/>
    <x v="4"/>
  </r>
  <r>
    <x v="1"/>
    <s v="Baxter Springs"/>
    <s v="Lighting"/>
    <s v="Other Public Authority"/>
    <s v="PL-Private Lighting"/>
    <n v="157"/>
    <n v="39.520000000000003"/>
    <m/>
    <n v="0"/>
    <n v="0"/>
    <n v="0"/>
    <m/>
    <n v="0"/>
    <n v="0"/>
    <n v="0"/>
    <n v="0"/>
    <n v="0"/>
    <n v="0"/>
    <n v="4.78"/>
    <n v="0"/>
    <n v="1.25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.95"/>
    <n v="-0.17"/>
    <m/>
    <m/>
    <x v="3"/>
    <x v="4"/>
    <m/>
    <x v="4"/>
  </r>
  <r>
    <x v="1"/>
    <s v="Baxter Springs"/>
    <s v="Lighting"/>
    <s v="Muni Street &amp; Highway Lighting"/>
    <s v="PL-Private Lighting"/>
    <n v="429"/>
    <n v="67.099999999999994"/>
    <m/>
    <n v="0"/>
    <n v="0"/>
    <n v="0"/>
    <m/>
    <n v="0"/>
    <n v="0"/>
    <n v="0"/>
    <n v="0"/>
    <n v="0"/>
    <n v="0"/>
    <n v="13.15"/>
    <n v="0"/>
    <n v="3.42"/>
    <n v="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3.63"/>
    <n v="-0.48"/>
    <m/>
    <m/>
    <x v="4"/>
    <x v="4"/>
    <m/>
    <x v="4"/>
  </r>
  <r>
    <x v="1"/>
    <s v="Baxter Springs"/>
    <s v="Lighting"/>
    <s v="Muni Street &amp; Highway Lighting"/>
    <s v="SPL-Municipal St Lighting"/>
    <n v="72045"/>
    <n v="5120.51"/>
    <m/>
    <n v="0"/>
    <n v="0"/>
    <n v="0"/>
    <m/>
    <n v="0"/>
    <n v="0"/>
    <n v="0"/>
    <n v="0"/>
    <n v="0"/>
    <n v="0"/>
    <n v="2299.6799999999998"/>
    <n v="0"/>
    <n v="574.91"/>
    <n v="159.22"/>
    <n v="0"/>
    <n v="0"/>
    <n v="2463.5300000000002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379.6499999999996"/>
    <n v="-79.97"/>
    <m/>
    <m/>
    <x v="4"/>
    <x v="11"/>
    <m/>
    <x v="4"/>
  </r>
  <r>
    <x v="1"/>
    <s v="Baxter Springs"/>
    <s v="Lighting"/>
    <s v="Residential"/>
    <s v="PL-Private Lighting"/>
    <n v="38479"/>
    <n v="11668.28"/>
    <m/>
    <n v="115.68"/>
    <n v="0"/>
    <n v="0"/>
    <m/>
    <n v="0"/>
    <n v="0"/>
    <n v="0"/>
    <n v="0"/>
    <n v="0"/>
    <n v="0"/>
    <n v="1170.43"/>
    <n v="0"/>
    <n v="308.17"/>
    <n v="51.44"/>
    <n v="0"/>
    <n v="0"/>
    <n v="0"/>
    <n v="0"/>
    <n v="0"/>
    <n v="0"/>
    <n v="0"/>
    <n v="0"/>
    <n v="0"/>
    <n v="0"/>
    <n v="0"/>
    <n v="0"/>
    <n v="0"/>
    <n v="49.86"/>
    <n v="0"/>
    <n v="0"/>
    <n v="244.09"/>
    <n v="0"/>
    <m/>
    <m/>
    <m/>
    <m/>
    <m/>
    <m/>
    <x v="0"/>
    <m/>
    <m/>
    <m/>
    <m/>
    <m/>
    <m/>
    <m/>
    <m/>
    <n v="1213.1400000000001"/>
    <n v="-42.71"/>
    <m/>
    <m/>
    <x v="0"/>
    <x v="4"/>
    <m/>
    <x v="4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1"/>
    <s v="Columbus"/>
    <s v="Electric"/>
    <s v="Commercial"/>
    <s v="CB-Commercial"/>
    <n v="545313"/>
    <n v="54206.42"/>
    <m/>
    <n v="2232.58"/>
    <n v="0"/>
    <n v="0"/>
    <m/>
    <n v="0"/>
    <n v="0"/>
    <n v="0"/>
    <n v="0"/>
    <n v="0"/>
    <n v="0"/>
    <n v="16598.12"/>
    <n v="0"/>
    <n v="4289.41"/>
    <n v="720.02"/>
    <n v="0"/>
    <n v="0"/>
    <n v="0"/>
    <n v="0"/>
    <n v="0"/>
    <n v="0"/>
    <n v="0"/>
    <n v="0"/>
    <n v="0"/>
    <n v="0"/>
    <n v="0"/>
    <n v="0"/>
    <n v="0"/>
    <n v="316.29000000000002"/>
    <n v="0"/>
    <n v="0"/>
    <n v="5580.52"/>
    <n v="0"/>
    <m/>
    <m/>
    <m/>
    <m/>
    <m/>
    <m/>
    <x v="0"/>
    <m/>
    <m/>
    <m/>
    <m/>
    <m/>
    <m/>
    <m/>
    <m/>
    <n v="17203.419999999998"/>
    <n v="-605.29999999999995"/>
    <m/>
    <m/>
    <x v="1"/>
    <x v="5"/>
    <m/>
    <x v="4"/>
  </r>
  <r>
    <x v="1"/>
    <s v="Columbus"/>
    <s v="Electric"/>
    <s v="Commercial"/>
    <s v="GP-General Power"/>
    <n v="614164"/>
    <n v="48032.62"/>
    <m/>
    <n v="0"/>
    <n v="0"/>
    <n v="0"/>
    <m/>
    <n v="0"/>
    <n v="0"/>
    <n v="0"/>
    <n v="0"/>
    <n v="0"/>
    <n v="0"/>
    <n v="18807.12"/>
    <n v="0"/>
    <n v="4901.0200000000004"/>
    <n v="878.04"/>
    <n v="0"/>
    <n v="0"/>
    <n v="663.34"/>
    <n v="0"/>
    <n v="0"/>
    <n v="0"/>
    <n v="0"/>
    <n v="0"/>
    <n v="0"/>
    <n v="0"/>
    <n v="0"/>
    <n v="0"/>
    <n v="0"/>
    <n v="328.91"/>
    <n v="0"/>
    <n v="0"/>
    <n v="3250.07"/>
    <n v="0"/>
    <m/>
    <m/>
    <m/>
    <m/>
    <m/>
    <m/>
    <x v="0"/>
    <m/>
    <m/>
    <m/>
    <m/>
    <m/>
    <m/>
    <m/>
    <m/>
    <n v="19488.84"/>
    <n v="-681.72"/>
    <m/>
    <m/>
    <x v="1"/>
    <x v="6"/>
    <m/>
    <x v="4"/>
  </r>
  <r>
    <x v="1"/>
    <s v="Columbus"/>
    <s v="Electric"/>
    <s v="Commerc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4"/>
  </r>
  <r>
    <x v="1"/>
    <s v="Columbus"/>
    <s v="Electric"/>
    <s v="Commercial"/>
    <s v="SH-Small Heating"/>
    <n v="111502"/>
    <n v="8879.67"/>
    <m/>
    <n v="410.97"/>
    <n v="0"/>
    <n v="0"/>
    <m/>
    <n v="0"/>
    <n v="0"/>
    <n v="0"/>
    <n v="0"/>
    <n v="0"/>
    <n v="0"/>
    <n v="3394.13"/>
    <n v="0"/>
    <n v="889.78"/>
    <n v="147.13999999999999"/>
    <n v="0"/>
    <n v="0"/>
    <n v="0"/>
    <n v="0"/>
    <n v="0"/>
    <n v="0"/>
    <n v="0"/>
    <n v="0"/>
    <n v="0"/>
    <n v="0"/>
    <n v="0"/>
    <n v="0"/>
    <n v="0"/>
    <n v="28.16"/>
    <n v="0"/>
    <n v="0"/>
    <n v="747.55"/>
    <n v="0"/>
    <m/>
    <m/>
    <m/>
    <m/>
    <m/>
    <m/>
    <x v="0"/>
    <m/>
    <m/>
    <m/>
    <m/>
    <m/>
    <m/>
    <m/>
    <m/>
    <n v="3517.9"/>
    <n v="-123.77"/>
    <m/>
    <m/>
    <x v="1"/>
    <x v="12"/>
    <m/>
    <x v="4"/>
  </r>
  <r>
    <x v="1"/>
    <s v="Columbus"/>
    <s v="Electric"/>
    <s v="Commercial"/>
    <s v="TEB-Total Electric Bldg"/>
    <n v="188320"/>
    <n v="13507.4"/>
    <m/>
    <n v="0"/>
    <n v="0"/>
    <n v="0"/>
    <m/>
    <n v="0"/>
    <n v="0"/>
    <n v="0"/>
    <n v="0"/>
    <n v="0"/>
    <n v="0"/>
    <n v="5732.46"/>
    <n v="0"/>
    <n v="1502.79"/>
    <n v="248.59"/>
    <n v="0"/>
    <n v="0"/>
    <n v="0"/>
    <n v="0"/>
    <n v="0"/>
    <n v="0"/>
    <n v="0"/>
    <n v="0"/>
    <n v="0"/>
    <n v="0"/>
    <n v="0"/>
    <n v="0"/>
    <n v="0"/>
    <n v="20.77"/>
    <n v="0"/>
    <n v="0"/>
    <n v="1330.52"/>
    <n v="0"/>
    <m/>
    <m/>
    <m/>
    <m/>
    <m/>
    <m/>
    <x v="0"/>
    <m/>
    <m/>
    <m/>
    <m/>
    <m/>
    <m/>
    <m/>
    <m/>
    <n v="5941.5"/>
    <n v="-209.04"/>
    <m/>
    <m/>
    <x v="1"/>
    <x v="13"/>
    <m/>
    <x v="4"/>
  </r>
  <r>
    <x v="1"/>
    <s v="Columbus"/>
    <s v="Electric"/>
    <s v="Industrial"/>
    <s v="CB-Commercial"/>
    <n v="25840"/>
    <n v="2211.36"/>
    <m/>
    <n v="0"/>
    <n v="0"/>
    <n v="0"/>
    <m/>
    <n v="0"/>
    <n v="0"/>
    <n v="0"/>
    <n v="0"/>
    <n v="0"/>
    <n v="0"/>
    <n v="786.57"/>
    <n v="0"/>
    <n v="206.21"/>
    <n v="34.1"/>
    <n v="0"/>
    <n v="0"/>
    <n v="0"/>
    <n v="0"/>
    <n v="0"/>
    <n v="0"/>
    <n v="0"/>
    <n v="0"/>
    <n v="0"/>
    <n v="0"/>
    <n v="0"/>
    <n v="0"/>
    <n v="0"/>
    <n v="69"/>
    <n v="0"/>
    <n v="0"/>
    <n v="250.9"/>
    <n v="0"/>
    <m/>
    <m/>
    <m/>
    <m/>
    <m/>
    <m/>
    <x v="0"/>
    <m/>
    <m/>
    <m/>
    <m/>
    <m/>
    <m/>
    <m/>
    <m/>
    <n v="815.25"/>
    <n v="-28.68"/>
    <m/>
    <m/>
    <x v="2"/>
    <x v="5"/>
    <m/>
    <x v="4"/>
  </r>
  <r>
    <x v="1"/>
    <s v="Columbus"/>
    <s v="Electric"/>
    <s v="Industrial"/>
    <s v="GP-General Power"/>
    <n v="516120"/>
    <n v="42938.36"/>
    <m/>
    <n v="0"/>
    <n v="0"/>
    <n v="0"/>
    <m/>
    <n v="0"/>
    <n v="0"/>
    <n v="0"/>
    <n v="0"/>
    <n v="0"/>
    <n v="0"/>
    <n v="15710.69"/>
    <n v="0"/>
    <n v="4118.6400000000003"/>
    <n v="681.27"/>
    <n v="0"/>
    <n v="0"/>
    <n v="0"/>
    <n v="0"/>
    <n v="0"/>
    <n v="0"/>
    <n v="0"/>
    <n v="0"/>
    <n v="0"/>
    <n v="0"/>
    <n v="0"/>
    <n v="0"/>
    <n v="0"/>
    <n v="331.43"/>
    <n v="0"/>
    <n v="0"/>
    <n v="1880.86"/>
    <n v="0"/>
    <m/>
    <m/>
    <m/>
    <m/>
    <m/>
    <m/>
    <x v="0"/>
    <m/>
    <m/>
    <m/>
    <m/>
    <m/>
    <m/>
    <m/>
    <m/>
    <n v="16283.58"/>
    <n v="-572.89"/>
    <m/>
    <m/>
    <x v="2"/>
    <x v="6"/>
    <m/>
    <x v="4"/>
  </r>
  <r>
    <x v="1"/>
    <s v="Columbus"/>
    <s v="Electric"/>
    <s v="Industrial"/>
    <s v="PT-Transmission"/>
    <n v="1384800"/>
    <n v="62440.98"/>
    <m/>
    <n v="0"/>
    <n v="0"/>
    <n v="0"/>
    <m/>
    <n v="0"/>
    <n v="0"/>
    <n v="0"/>
    <n v="0"/>
    <n v="0"/>
    <n v="0"/>
    <n v="44202.81"/>
    <n v="0"/>
    <n v="11050.71"/>
    <n v="3060.41"/>
    <n v="0"/>
    <n v="0"/>
    <n v="2620.46"/>
    <n v="0"/>
    <n v="0"/>
    <n v="0"/>
    <n v="0"/>
    <n v="0"/>
    <n v="0"/>
    <n v="0"/>
    <n v="0"/>
    <n v="0"/>
    <n v="0"/>
    <n v="0"/>
    <n v="0"/>
    <n v="0"/>
    <n v="1472.59"/>
    <n v="0"/>
    <m/>
    <m/>
    <m/>
    <m/>
    <m/>
    <m/>
    <x v="0"/>
    <m/>
    <m/>
    <m/>
    <m/>
    <m/>
    <m/>
    <m/>
    <m/>
    <n v="45739.939999999995"/>
    <n v="-1537.13"/>
    <m/>
    <m/>
    <x v="2"/>
    <x v="9"/>
    <m/>
    <x v="4"/>
  </r>
  <r>
    <x v="1"/>
    <s v="Columbus"/>
    <s v="Electric"/>
    <s v="Industrial"/>
    <s v="SH-Small Heating"/>
    <n v="10615"/>
    <n v="852.24"/>
    <m/>
    <n v="0"/>
    <n v="0"/>
    <n v="0"/>
    <m/>
    <n v="0"/>
    <n v="0"/>
    <n v="0"/>
    <n v="0"/>
    <n v="0"/>
    <n v="0"/>
    <n v="323.12"/>
    <n v="0"/>
    <n v="84.71"/>
    <n v="14.01"/>
    <n v="0"/>
    <n v="0"/>
    <n v="0"/>
    <n v="0"/>
    <n v="0"/>
    <n v="0"/>
    <n v="0"/>
    <n v="0"/>
    <n v="0"/>
    <n v="0"/>
    <n v="0"/>
    <n v="0"/>
    <n v="0"/>
    <n v="27.24"/>
    <n v="0"/>
    <n v="0"/>
    <n v="66.7"/>
    <n v="0"/>
    <m/>
    <m/>
    <m/>
    <m/>
    <m/>
    <m/>
    <x v="0"/>
    <m/>
    <m/>
    <m/>
    <m/>
    <m/>
    <m/>
    <m/>
    <m/>
    <n v="334.9"/>
    <n v="-11.78"/>
    <m/>
    <m/>
    <x v="2"/>
    <x v="12"/>
    <m/>
    <x v="4"/>
  </r>
  <r>
    <x v="1"/>
    <s v="Columbus"/>
    <s v="Electric"/>
    <s v="Industrial"/>
    <s v="TEB-Total Electric Bldg"/>
    <n v="86160"/>
    <n v="5730.48"/>
    <m/>
    <n v="0"/>
    <n v="0"/>
    <n v="0"/>
    <m/>
    <n v="0"/>
    <n v="0"/>
    <n v="0"/>
    <n v="0"/>
    <n v="0"/>
    <n v="0"/>
    <n v="2622.71"/>
    <n v="0"/>
    <n v="687.55"/>
    <n v="113.73"/>
    <n v="0"/>
    <n v="0"/>
    <n v="0"/>
    <n v="0"/>
    <n v="0"/>
    <n v="0"/>
    <n v="0"/>
    <n v="0"/>
    <n v="0"/>
    <n v="0"/>
    <n v="0"/>
    <n v="0"/>
    <n v="0"/>
    <n v="193.37"/>
    <n v="0"/>
    <n v="0"/>
    <n v="360.95"/>
    <n v="0"/>
    <m/>
    <m/>
    <m/>
    <m/>
    <m/>
    <m/>
    <x v="0"/>
    <m/>
    <m/>
    <m/>
    <m/>
    <m/>
    <m/>
    <m/>
    <m/>
    <n v="2718.35"/>
    <n v="-95.64"/>
    <m/>
    <m/>
    <x v="2"/>
    <x v="13"/>
    <m/>
    <x v="4"/>
  </r>
  <r>
    <x v="1"/>
    <s v="Columbus"/>
    <s v="Electric"/>
    <s v="Other Public Authority"/>
    <s v="CB-Commercial"/>
    <n v="63424"/>
    <n v="5820.23"/>
    <m/>
    <n v="0"/>
    <n v="0"/>
    <n v="0"/>
    <m/>
    <n v="0"/>
    <n v="0"/>
    <n v="0"/>
    <n v="0"/>
    <n v="0"/>
    <n v="0"/>
    <n v="1930.64"/>
    <n v="0"/>
    <n v="485.69"/>
    <n v="83.72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001.0400000000002"/>
    <n v="-70.400000000000006"/>
    <m/>
    <m/>
    <x v="3"/>
    <x v="5"/>
    <m/>
    <x v="4"/>
  </r>
  <r>
    <x v="1"/>
    <s v="Columbus"/>
    <s v="Electric"/>
    <s v="Other Public Authority"/>
    <s v="GP-General Power"/>
    <n v="27360"/>
    <n v="1799.31"/>
    <m/>
    <n v="0"/>
    <n v="0"/>
    <n v="0"/>
    <m/>
    <n v="0"/>
    <n v="0"/>
    <n v="0"/>
    <n v="0"/>
    <n v="0"/>
    <n v="0"/>
    <n v="832.84"/>
    <n v="0"/>
    <n v="218.33"/>
    <n v="36.1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863.21"/>
    <n v="-30.37"/>
    <m/>
    <m/>
    <x v="3"/>
    <x v="6"/>
    <m/>
    <x v="4"/>
  </r>
  <r>
    <x v="1"/>
    <s v="Columbus"/>
    <s v="Electric"/>
    <s v="Other Public Authority"/>
    <s v="SH-Small Heating"/>
    <n v="20920"/>
    <n v="1513.22"/>
    <m/>
    <n v="0"/>
    <n v="0"/>
    <n v="0"/>
    <m/>
    <n v="0"/>
    <n v="0"/>
    <n v="0"/>
    <n v="0"/>
    <n v="0"/>
    <n v="0"/>
    <n v="636.80999999999995"/>
    <n v="0"/>
    <n v="166.94"/>
    <n v="27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660.03"/>
    <n v="-23.22"/>
    <m/>
    <m/>
    <x v="3"/>
    <x v="12"/>
    <m/>
    <x v="4"/>
  </r>
  <r>
    <x v="1"/>
    <s v="Columbus"/>
    <s v="Electric"/>
    <s v="Other Public Authority"/>
    <s v="TEB-Total Electric Bldg"/>
    <n v="13680"/>
    <n v="1082.18"/>
    <m/>
    <n v="0"/>
    <n v="0"/>
    <n v="0"/>
    <m/>
    <n v="0"/>
    <n v="0"/>
    <n v="0"/>
    <n v="0"/>
    <n v="0"/>
    <n v="0"/>
    <n v="416.42"/>
    <n v="0"/>
    <n v="109.17"/>
    <n v="18.05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31.6"/>
    <n v="-15.18"/>
    <m/>
    <m/>
    <x v="3"/>
    <x v="13"/>
    <m/>
    <x v="4"/>
  </r>
  <r>
    <x v="1"/>
    <s v="Columbus"/>
    <s v="Electric"/>
    <s v="Muni Street &amp; Highway Lighting"/>
    <s v="CB-Commercial"/>
    <n v="1942"/>
    <n v="503.3"/>
    <m/>
    <n v="0"/>
    <n v="0"/>
    <n v="0"/>
    <m/>
    <n v="0"/>
    <n v="0"/>
    <n v="0"/>
    <n v="0"/>
    <n v="0"/>
    <n v="0"/>
    <n v="59.11"/>
    <n v="0"/>
    <n v="15.51"/>
    <n v="2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61.269999999999996"/>
    <n v="-2.16"/>
    <m/>
    <m/>
    <x v="4"/>
    <x v="5"/>
    <m/>
    <x v="4"/>
  </r>
  <r>
    <x v="1"/>
    <s v="Columbus"/>
    <s v="Electric"/>
    <s v="Muni Street &amp; Highway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4"/>
  </r>
  <r>
    <x v="1"/>
    <s v="Columbus"/>
    <s v="Electric"/>
    <s v="Other Public Authority"/>
    <s v="CB-Commercial"/>
    <n v="16818"/>
    <n v="1779.84"/>
    <m/>
    <n v="0"/>
    <n v="0"/>
    <n v="0"/>
    <m/>
    <n v="0"/>
    <n v="0"/>
    <n v="0"/>
    <n v="0"/>
    <n v="0"/>
    <n v="0"/>
    <n v="511.92"/>
    <n v="0"/>
    <n v="134.19999999999999"/>
    <n v="22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530.59"/>
    <n v="-18.670000000000002"/>
    <m/>
    <m/>
    <x v="3"/>
    <x v="5"/>
    <m/>
    <x v="4"/>
  </r>
  <r>
    <x v="1"/>
    <s v="Columbus"/>
    <s v="Electric"/>
    <s v="Other Public Authority"/>
    <s v="GP-General Power"/>
    <n v="25985"/>
    <n v="3252.88"/>
    <m/>
    <n v="0"/>
    <n v="0"/>
    <n v="0"/>
    <m/>
    <n v="0"/>
    <n v="0"/>
    <n v="0"/>
    <n v="0"/>
    <n v="0"/>
    <n v="0"/>
    <n v="790.99"/>
    <n v="0"/>
    <n v="207.36"/>
    <n v="34.2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819.83"/>
    <n v="-28.84"/>
    <m/>
    <m/>
    <x v="3"/>
    <x v="6"/>
    <m/>
    <x v="4"/>
  </r>
  <r>
    <x v="1"/>
    <s v="Columbu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4"/>
  </r>
  <r>
    <x v="1"/>
    <s v="Columbus"/>
    <s v="Electric"/>
    <s v="Residential"/>
    <s v="RG-Residential"/>
    <n v="2043934"/>
    <n v="160481.35999999999"/>
    <m/>
    <n v="8413.9"/>
    <n v="0"/>
    <n v="0"/>
    <m/>
    <n v="0"/>
    <n v="0"/>
    <n v="0"/>
    <n v="0"/>
    <n v="0"/>
    <n v="0"/>
    <n v="62209.43"/>
    <n v="0"/>
    <n v="16310.76"/>
    <n v="2694.51"/>
    <n v="0"/>
    <n v="0"/>
    <n v="0"/>
    <n v="0"/>
    <n v="0"/>
    <n v="0"/>
    <n v="0"/>
    <n v="0"/>
    <n v="0"/>
    <n v="0"/>
    <n v="0"/>
    <n v="0"/>
    <n v="0"/>
    <n v="1673.83"/>
    <n v="0"/>
    <n v="-12.49"/>
    <n v="5510.31"/>
    <n v="0"/>
    <m/>
    <m/>
    <m/>
    <m/>
    <m/>
    <m/>
    <x v="0"/>
    <m/>
    <m/>
    <m/>
    <m/>
    <m/>
    <m/>
    <m/>
    <m/>
    <n v="64478.2"/>
    <n v="-2268.77"/>
    <m/>
    <m/>
    <x v="0"/>
    <x v="1"/>
    <m/>
    <x v="4"/>
  </r>
  <r>
    <x v="1"/>
    <s v="Columbus"/>
    <s v="Electric"/>
    <s v="Residential"/>
    <s v="RG-Residential Water Heat"/>
    <n v="385323"/>
    <n v="27643.81"/>
    <m/>
    <n v="1129.01"/>
    <n v="0"/>
    <n v="0"/>
    <m/>
    <n v="0"/>
    <n v="0"/>
    <n v="0"/>
    <n v="0"/>
    <n v="0"/>
    <n v="0"/>
    <n v="11729.01"/>
    <n v="0"/>
    <n v="3074.86"/>
    <n v="508.07"/>
    <n v="0"/>
    <n v="0"/>
    <n v="0"/>
    <n v="0"/>
    <n v="0"/>
    <n v="0"/>
    <n v="0"/>
    <n v="0"/>
    <n v="0"/>
    <n v="0"/>
    <n v="0"/>
    <n v="0"/>
    <n v="0"/>
    <n v="332.94"/>
    <n v="0"/>
    <n v="0"/>
    <n v="876.84"/>
    <n v="0"/>
    <m/>
    <m/>
    <m/>
    <m/>
    <m/>
    <m/>
    <x v="0"/>
    <m/>
    <m/>
    <m/>
    <m/>
    <m/>
    <m/>
    <m/>
    <m/>
    <n v="12156.72"/>
    <n v="-427.71"/>
    <m/>
    <m/>
    <x v="0"/>
    <x v="14"/>
    <m/>
    <x v="4"/>
  </r>
  <r>
    <x v="1"/>
    <s v="Columbus"/>
    <s v="Electric"/>
    <s v="Residential"/>
    <s v="RH-Residential Total Elec"/>
    <n v="1014262"/>
    <n v="64522.87"/>
    <m/>
    <n v="2547.84"/>
    <n v="0"/>
    <n v="0"/>
    <m/>
    <n v="0"/>
    <n v="0"/>
    <n v="0"/>
    <n v="0"/>
    <n v="0"/>
    <n v="0"/>
    <n v="30900.89"/>
    <n v="0"/>
    <n v="8093.75"/>
    <n v="1336.4"/>
    <n v="0"/>
    <n v="0"/>
    <n v="0"/>
    <n v="0"/>
    <n v="0"/>
    <n v="0"/>
    <n v="0"/>
    <n v="0"/>
    <n v="0"/>
    <n v="0"/>
    <n v="0"/>
    <n v="0"/>
    <n v="0"/>
    <n v="482.59"/>
    <n v="0"/>
    <n v="-0.76"/>
    <n v="2143.84"/>
    <n v="0"/>
    <m/>
    <m/>
    <m/>
    <m/>
    <m/>
    <m/>
    <x v="0"/>
    <m/>
    <m/>
    <m/>
    <m/>
    <m/>
    <m/>
    <m/>
    <m/>
    <n v="32026.720000000001"/>
    <n v="-1125.83"/>
    <m/>
    <m/>
    <x v="0"/>
    <x v="15"/>
    <m/>
    <x v="4"/>
  </r>
  <r>
    <x v="1"/>
    <s v="Columbus"/>
    <s v="Lighting"/>
    <s v="Commercial"/>
    <s v="PL-Private Lighting"/>
    <n v="20976"/>
    <n v="5195.42"/>
    <m/>
    <n v="0"/>
    <n v="0"/>
    <n v="0"/>
    <m/>
    <n v="0"/>
    <n v="0"/>
    <n v="0"/>
    <n v="0"/>
    <n v="0"/>
    <n v="0"/>
    <n v="638.82000000000005"/>
    <n v="0"/>
    <n v="167.37"/>
    <n v="27.95"/>
    <n v="0"/>
    <n v="0"/>
    <n v="0"/>
    <n v="0"/>
    <n v="0"/>
    <n v="0"/>
    <n v="0"/>
    <n v="0"/>
    <n v="0"/>
    <n v="0"/>
    <n v="0"/>
    <n v="0"/>
    <n v="0"/>
    <n v="17.850000000000001"/>
    <n v="0"/>
    <n v="0"/>
    <n v="347.88"/>
    <n v="0"/>
    <m/>
    <m/>
    <m/>
    <m/>
    <m/>
    <m/>
    <x v="0"/>
    <m/>
    <m/>
    <m/>
    <m/>
    <m/>
    <m/>
    <m/>
    <m/>
    <n v="662.1"/>
    <n v="-23.28"/>
    <m/>
    <m/>
    <x v="1"/>
    <x v="4"/>
    <m/>
    <x v="4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35.880000000000003"/>
    <n v="0"/>
    <n v="9.34"/>
    <n v="1.7"/>
    <n v="0"/>
    <n v="0"/>
    <n v="0"/>
    <n v="0"/>
    <n v="0"/>
    <n v="0"/>
    <n v="0"/>
    <n v="0"/>
    <n v="0"/>
    <n v="0"/>
    <n v="0"/>
    <n v="0"/>
    <n v="0"/>
    <n v="7.58"/>
    <n v="0"/>
    <n v="0"/>
    <n v="31.91"/>
    <n v="0"/>
    <m/>
    <m/>
    <m/>
    <m/>
    <m/>
    <m/>
    <x v="0"/>
    <m/>
    <m/>
    <m/>
    <m/>
    <m/>
    <m/>
    <m/>
    <m/>
    <n v="37.18"/>
    <n v="-1.3"/>
    <m/>
    <m/>
    <x v="2"/>
    <x v="4"/>
    <m/>
    <x v="4"/>
  </r>
  <r>
    <x v="1"/>
    <s v="Columbus"/>
    <s v="Lighting"/>
    <s v="Muni Street &amp; Highway Lighting"/>
    <s v="PL-Private Lighting"/>
    <n v="290"/>
    <n v="87.1"/>
    <m/>
    <n v="0"/>
    <n v="0"/>
    <n v="0"/>
    <m/>
    <n v="0"/>
    <n v="0"/>
    <n v="0"/>
    <n v="0"/>
    <n v="0"/>
    <n v="0"/>
    <n v="8.83"/>
    <n v="0"/>
    <n v="2.31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9.15"/>
    <n v="-0.32"/>
    <m/>
    <m/>
    <x v="4"/>
    <x v="4"/>
    <m/>
    <x v="4"/>
  </r>
  <r>
    <x v="1"/>
    <s v="Columbus"/>
    <s v="Lighting"/>
    <s v="Muni Street &amp; Highway Lighting"/>
    <s v="SPL-Municipal St Lighting"/>
    <n v="65424"/>
    <n v="5027.8500000000004"/>
    <m/>
    <n v="0"/>
    <n v="0"/>
    <n v="0"/>
    <m/>
    <n v="0"/>
    <n v="0"/>
    <n v="0"/>
    <n v="0"/>
    <n v="0"/>
    <n v="0"/>
    <n v="2088.34"/>
    <n v="0"/>
    <n v="522.07000000000005"/>
    <n v="144.58000000000001"/>
    <n v="0"/>
    <n v="0"/>
    <n v="1584.96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160.96"/>
    <n v="-72.62"/>
    <m/>
    <m/>
    <x v="4"/>
    <x v="11"/>
    <m/>
    <x v="4"/>
  </r>
  <r>
    <x v="1"/>
    <s v="Columbus"/>
    <s v="Lighting"/>
    <s v="Residential"/>
    <s v="PL-Private Lighting"/>
    <n v="14750"/>
    <n v="4881.8900000000003"/>
    <m/>
    <n v="0"/>
    <n v="0"/>
    <n v="0"/>
    <m/>
    <n v="0"/>
    <n v="0"/>
    <n v="0"/>
    <n v="0"/>
    <n v="0"/>
    <n v="0"/>
    <n v="448.47"/>
    <n v="0"/>
    <n v="118.21"/>
    <n v="19.59"/>
    <n v="0"/>
    <n v="0"/>
    <n v="0"/>
    <n v="0"/>
    <n v="0"/>
    <n v="0"/>
    <n v="0"/>
    <n v="0"/>
    <n v="0"/>
    <n v="0"/>
    <n v="0"/>
    <n v="0"/>
    <n v="0"/>
    <n v="30.4"/>
    <n v="0"/>
    <n v="0"/>
    <n v="96.1"/>
    <n v="0"/>
    <m/>
    <m/>
    <m/>
    <m/>
    <m/>
    <m/>
    <x v="0"/>
    <m/>
    <m/>
    <m/>
    <m/>
    <m/>
    <m/>
    <m/>
    <m/>
    <n v="464.84000000000003"/>
    <n v="-16.37"/>
    <m/>
    <m/>
    <x v="0"/>
    <x v="4"/>
    <m/>
    <x v="4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1"/>
    <s v="Neosho"/>
    <s v="Electric"/>
    <s v="Commercial"/>
    <s v="CB-Commercial"/>
    <n v="12"/>
    <n v="20.11"/>
    <m/>
    <n v="1.03"/>
    <n v="0"/>
    <n v="0"/>
    <m/>
    <n v="0"/>
    <n v="0"/>
    <n v="0"/>
    <n v="0"/>
    <n v="0"/>
    <n v="0"/>
    <n v="0.37"/>
    <n v="0"/>
    <n v="0.1"/>
    <n v="0.02"/>
    <n v="0"/>
    <n v="0"/>
    <n v="0"/>
    <n v="0"/>
    <n v="0"/>
    <n v="0"/>
    <n v="0"/>
    <n v="0"/>
    <n v="0"/>
    <n v="0"/>
    <n v="0"/>
    <n v="0"/>
    <n v="0"/>
    <n v="0"/>
    <n v="0"/>
    <n v="0"/>
    <n v="1.96"/>
    <n v="0"/>
    <m/>
    <m/>
    <m/>
    <m/>
    <m/>
    <m/>
    <x v="0"/>
    <m/>
    <m/>
    <m/>
    <m/>
    <m/>
    <m/>
    <m/>
    <m/>
    <n v="0.38"/>
    <n v="-0.01"/>
    <m/>
    <m/>
    <x v="1"/>
    <x v="5"/>
    <m/>
    <x v="4"/>
  </r>
  <r>
    <x v="3"/>
    <s v="Aurora"/>
    <s v="Electric"/>
    <s v="Commercial"/>
    <s v="CB-Commercial"/>
    <n v="2563890"/>
    <n v="354755.62"/>
    <m/>
    <n v="9332.94"/>
    <n v="0"/>
    <n v="0"/>
    <m/>
    <n v="0"/>
    <n v="-2234.44"/>
    <n v="0"/>
    <n v="0"/>
    <n v="1820.17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4673.2299999999996"/>
    <n v="40"/>
    <n v="-18.440000000000001"/>
    <n v="19456.75"/>
    <n v="-12871.96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s v="Aurora"/>
    <s v="Electric"/>
    <s v="Commercial"/>
    <s v="GP-General Power"/>
    <n v="4090754"/>
    <n v="412048"/>
    <m/>
    <n v="11117.34"/>
    <n v="0"/>
    <n v="0"/>
    <m/>
    <n v="0"/>
    <n v="-3558.95"/>
    <n v="0"/>
    <n v="0"/>
    <n v="2563.94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2674.14"/>
    <n v="0"/>
    <n v="0"/>
    <n v="19509.599999999999"/>
    <n v="-15135.76"/>
    <m/>
    <m/>
    <m/>
    <m/>
    <m/>
    <m/>
    <x v="0"/>
    <m/>
    <m/>
    <m/>
    <m/>
    <m/>
    <m/>
    <m/>
    <m/>
    <n v="0"/>
    <n v="0"/>
    <m/>
    <m/>
    <x v="1"/>
    <x v="6"/>
    <m/>
    <x v="4"/>
  </r>
  <r>
    <x v="3"/>
    <s v="Aurora"/>
    <s v="Electric"/>
    <s v="Commercial"/>
    <s v="LS-Special Lighting"/>
    <n v="2985"/>
    <n v="519.67999999999995"/>
    <m/>
    <n v="9.51"/>
    <n v="0"/>
    <n v="0"/>
    <m/>
    <n v="0"/>
    <n v="-2.59"/>
    <n v="0"/>
    <n v="0"/>
    <n v="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18"/>
    <m/>
    <m/>
    <m/>
    <m/>
    <m/>
    <m/>
    <x v="0"/>
    <m/>
    <m/>
    <m/>
    <m/>
    <m/>
    <m/>
    <m/>
    <m/>
    <n v="0"/>
    <n v="0"/>
    <m/>
    <m/>
    <x v="1"/>
    <x v="7"/>
    <m/>
    <x v="4"/>
  </r>
  <r>
    <x v="3"/>
    <s v="Aurora"/>
    <s v="Electric"/>
    <s v="Commercial"/>
    <s v="SH-Small Heating"/>
    <n v="181357"/>
    <n v="21007.94"/>
    <m/>
    <n v="706.08"/>
    <n v="0"/>
    <n v="0"/>
    <m/>
    <n v="0"/>
    <n v="-157.82"/>
    <n v="0"/>
    <n v="0"/>
    <n v="128.77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3.54"/>
    <n v="0"/>
    <n v="-14.96"/>
    <n v="1363.09"/>
    <n v="-861.48"/>
    <m/>
    <m/>
    <m/>
    <m/>
    <m/>
    <m/>
    <x v="0"/>
    <m/>
    <m/>
    <m/>
    <m/>
    <m/>
    <m/>
    <m/>
    <m/>
    <n v="0"/>
    <n v="0"/>
    <m/>
    <m/>
    <x v="1"/>
    <x v="12"/>
    <m/>
    <x v="4"/>
  </r>
  <r>
    <x v="3"/>
    <s v="Aurora"/>
    <s v="Electric"/>
    <s v="Commercial"/>
    <s v="TEB-Total Electric Bldg"/>
    <n v="799145"/>
    <n v="75793.41"/>
    <m/>
    <n v="249.08"/>
    <n v="0"/>
    <n v="0"/>
    <m/>
    <n v="0"/>
    <n v="-695.27"/>
    <n v="0"/>
    <n v="0"/>
    <n v="567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3.08"/>
    <n v="0"/>
    <n v="0"/>
    <n v="2610.8000000000002"/>
    <n v="-3260.5"/>
    <m/>
    <m/>
    <m/>
    <m/>
    <m/>
    <m/>
    <x v="0"/>
    <m/>
    <m/>
    <m/>
    <m/>
    <m/>
    <m/>
    <m/>
    <m/>
    <n v="0"/>
    <n v="0"/>
    <m/>
    <m/>
    <x v="1"/>
    <x v="13"/>
    <m/>
    <x v="4"/>
  </r>
  <r>
    <x v="3"/>
    <s v="Aurora"/>
    <s v="Electric"/>
    <s v="Industrial"/>
    <s v="CB-Commercial"/>
    <n v="18697"/>
    <n v="2519.4499999999998"/>
    <m/>
    <n v="63.21"/>
    <n v="0"/>
    <n v="0"/>
    <m/>
    <n v="0"/>
    <n v="-16.27"/>
    <n v="0"/>
    <n v="0"/>
    <n v="12.96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24.05"/>
    <n v="0"/>
    <n v="0"/>
    <n v="162.12"/>
    <n v="-93.86"/>
    <m/>
    <m/>
    <m/>
    <m/>
    <m/>
    <m/>
    <x v="0"/>
    <m/>
    <m/>
    <m/>
    <m/>
    <m/>
    <m/>
    <m/>
    <m/>
    <n v="0"/>
    <n v="0"/>
    <m/>
    <m/>
    <x v="2"/>
    <x v="5"/>
    <m/>
    <x v="4"/>
  </r>
  <r>
    <x v="3"/>
    <s v="Aurora"/>
    <s v="Electric"/>
    <s v="Industrial"/>
    <s v="GP-General Power"/>
    <n v="2381525"/>
    <n v="222100.36"/>
    <m/>
    <n v="4285.3599999999997"/>
    <n v="0"/>
    <n v="0"/>
    <m/>
    <n v="0"/>
    <n v="-2071.9299999999998"/>
    <n v="0"/>
    <n v="0"/>
    <n v="1509.68"/>
    <n v="0"/>
    <n v="0"/>
    <n v="0"/>
    <n v="0"/>
    <n v="0"/>
    <n v="0"/>
    <n v="0"/>
    <n v="436.32"/>
    <n v="0"/>
    <n v="0"/>
    <n v="0"/>
    <n v="0"/>
    <n v="0"/>
    <n v="-1012"/>
    <n v="0"/>
    <n v="0"/>
    <n v="0"/>
    <n v="0"/>
    <n v="924.78"/>
    <n v="0"/>
    <n v="0"/>
    <n v="9425.7800000000007"/>
    <n v="-8811.64"/>
    <m/>
    <m/>
    <m/>
    <m/>
    <m/>
    <m/>
    <x v="0"/>
    <m/>
    <m/>
    <m/>
    <m/>
    <m/>
    <m/>
    <m/>
    <m/>
    <n v="0"/>
    <n v="0"/>
    <m/>
    <m/>
    <x v="2"/>
    <x v="6"/>
    <m/>
    <x v="4"/>
  </r>
  <r>
    <x v="3"/>
    <s v="Aurora"/>
    <s v="Electric"/>
    <s v="Industrial"/>
    <s v="LP-Large Power"/>
    <n v="2708403"/>
    <n v="215330.51"/>
    <m/>
    <n v="0"/>
    <n v="0"/>
    <n v="0"/>
    <m/>
    <n v="0"/>
    <n v="-2302.14"/>
    <n v="0"/>
    <n v="0"/>
    <n v="505.66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4373.8500000000004"/>
    <n v="-8071.04"/>
    <m/>
    <m/>
    <m/>
    <m/>
    <m/>
    <m/>
    <x v="0"/>
    <m/>
    <m/>
    <m/>
    <m/>
    <m/>
    <m/>
    <m/>
    <m/>
    <n v="0"/>
    <n v="0"/>
    <m/>
    <m/>
    <x v="2"/>
    <x v="17"/>
    <m/>
    <x v="4"/>
  </r>
  <r>
    <x v="3"/>
    <s v="Aurora"/>
    <s v="Electric"/>
    <s v="Industrial"/>
    <s v="PFM-Feed Mill/Grain Elev"/>
    <n v="24960"/>
    <n v="4224.93"/>
    <m/>
    <n v="12.41"/>
    <n v="0"/>
    <n v="0"/>
    <m/>
    <n v="0"/>
    <n v="-21.71"/>
    <n v="0"/>
    <n v="0"/>
    <n v="1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8.34"/>
    <n v="-137.78"/>
    <m/>
    <m/>
    <m/>
    <m/>
    <m/>
    <m/>
    <x v="0"/>
    <m/>
    <m/>
    <m/>
    <m/>
    <m/>
    <m/>
    <m/>
    <m/>
    <n v="0"/>
    <n v="0"/>
    <m/>
    <m/>
    <x v="2"/>
    <x v="18"/>
    <m/>
    <x v="4"/>
  </r>
  <r>
    <x v="3"/>
    <s v="Aurora"/>
    <s v="Electric"/>
    <s v="Interdepartmental"/>
    <s v="CB-Commercial"/>
    <n v="36214"/>
    <n v="4526.1499999999996"/>
    <m/>
    <n v="0"/>
    <n v="0"/>
    <n v="0"/>
    <m/>
    <n v="0"/>
    <n v="-31.51"/>
    <n v="0"/>
    <n v="0"/>
    <n v="2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1.79"/>
    <m/>
    <m/>
    <m/>
    <m/>
    <m/>
    <m/>
    <x v="0"/>
    <m/>
    <m/>
    <m/>
    <m/>
    <m/>
    <m/>
    <m/>
    <m/>
    <n v="0"/>
    <n v="0"/>
    <m/>
    <m/>
    <x v="5"/>
    <x v="5"/>
    <m/>
    <x v="4"/>
  </r>
  <r>
    <x v="3"/>
    <s v="Aurora"/>
    <s v="Electric"/>
    <s v="Interdepartmental"/>
    <s v="GP-General Power"/>
    <n v="149298"/>
    <n v="12166.01"/>
    <m/>
    <n v="0"/>
    <n v="0"/>
    <n v="0"/>
    <m/>
    <n v="0"/>
    <n v="-129.9"/>
    <n v="0"/>
    <n v="0"/>
    <n v="1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2.4"/>
    <m/>
    <m/>
    <m/>
    <m/>
    <m/>
    <m/>
    <x v="0"/>
    <m/>
    <m/>
    <m/>
    <m/>
    <m/>
    <m/>
    <m/>
    <m/>
    <n v="0"/>
    <n v="0"/>
    <m/>
    <m/>
    <x v="5"/>
    <x v="6"/>
    <m/>
    <x v="4"/>
  </r>
  <r>
    <x v="3"/>
    <s v="Aurora"/>
    <s v="Electric"/>
    <s v="Other Public Authority"/>
    <s v="CB-Commercial"/>
    <n v="155103"/>
    <n v="20062.189999999999"/>
    <m/>
    <n v="0"/>
    <n v="0"/>
    <n v="0"/>
    <m/>
    <n v="0"/>
    <n v="-134.91999999999999"/>
    <n v="0"/>
    <n v="0"/>
    <n v="11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8.65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Aurora"/>
    <s v="Electric"/>
    <s v="Other Public Authority"/>
    <s v="GP-General Power"/>
    <n v="194800"/>
    <n v="16289.31"/>
    <m/>
    <n v="0"/>
    <n v="0"/>
    <n v="0"/>
    <m/>
    <n v="0"/>
    <n v="-169.48"/>
    <n v="0"/>
    <n v="0"/>
    <n v="138.3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20.76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Aurora"/>
    <s v="Electric"/>
    <s v="Other Public Authority"/>
    <s v="SH-Small Heating"/>
    <n v="4417"/>
    <n v="515.69000000000005"/>
    <m/>
    <n v="0"/>
    <n v="0"/>
    <n v="0"/>
    <m/>
    <n v="0"/>
    <n v="-3.85"/>
    <n v="0"/>
    <n v="0"/>
    <n v="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98"/>
    <m/>
    <m/>
    <m/>
    <m/>
    <m/>
    <m/>
    <x v="0"/>
    <m/>
    <m/>
    <m/>
    <m/>
    <m/>
    <m/>
    <m/>
    <m/>
    <n v="0"/>
    <n v="0"/>
    <m/>
    <m/>
    <x v="3"/>
    <x v="12"/>
    <m/>
    <x v="4"/>
  </r>
  <r>
    <x v="3"/>
    <s v="Aurora"/>
    <s v="Electric"/>
    <s v="Muni Street &amp; Highway Lighting"/>
    <s v="CB-Commercial"/>
    <n v="9733"/>
    <n v="2013.43"/>
    <m/>
    <n v="0"/>
    <n v="0"/>
    <n v="0"/>
    <m/>
    <n v="0"/>
    <n v="-8.42"/>
    <n v="0"/>
    <n v="0"/>
    <n v="6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89"/>
    <m/>
    <m/>
    <m/>
    <m/>
    <m/>
    <m/>
    <x v="0"/>
    <m/>
    <m/>
    <m/>
    <m/>
    <m/>
    <m/>
    <m/>
    <m/>
    <n v="0"/>
    <n v="0"/>
    <m/>
    <m/>
    <x v="4"/>
    <x v="5"/>
    <m/>
    <x v="4"/>
  </r>
  <r>
    <x v="3"/>
    <s v="Aurora"/>
    <s v="Electric"/>
    <s v="Muni Street &amp; Highway Lighting"/>
    <s v="LS-Special Lighting"/>
    <n v="5427"/>
    <n v="1233.57"/>
    <m/>
    <n v="0"/>
    <n v="0"/>
    <n v="0"/>
    <m/>
    <n v="0"/>
    <n v="-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68"/>
    <m/>
    <m/>
    <m/>
    <m/>
    <m/>
    <m/>
    <x v="0"/>
    <m/>
    <m/>
    <m/>
    <m/>
    <m/>
    <m/>
    <m/>
    <m/>
    <n v="0"/>
    <n v="0"/>
    <m/>
    <m/>
    <x v="4"/>
    <x v="7"/>
    <m/>
    <x v="4"/>
  </r>
  <r>
    <x v="3"/>
    <s v="Aurora"/>
    <s v="Electric"/>
    <s v="Muni Street &amp; Highway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22"/>
    <m/>
    <x v="4"/>
  </r>
  <r>
    <x v="3"/>
    <s v="Aurora"/>
    <s v="Electric"/>
    <s v="Other Public Authority"/>
    <s v="CB-Commercial"/>
    <n v="117075"/>
    <n v="15438.46"/>
    <m/>
    <n v="0"/>
    <n v="0"/>
    <n v="0"/>
    <m/>
    <n v="0"/>
    <n v="-101.86"/>
    <n v="0"/>
    <n v="0"/>
    <n v="8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87.71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Aurora"/>
    <s v="Electric"/>
    <s v="Other Public Authority"/>
    <s v="GP-General Power"/>
    <n v="511737"/>
    <n v="49618.03"/>
    <m/>
    <n v="0"/>
    <n v="0"/>
    <n v="0"/>
    <m/>
    <n v="0"/>
    <n v="-445.22"/>
    <n v="0"/>
    <n v="0"/>
    <n v="363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93.42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Aurora"/>
    <s v="Electric"/>
    <s v="Industrial"/>
    <s v="Oil Pipe GP-General Power"/>
    <n v="730275"/>
    <n v="68850.91"/>
    <m/>
    <n v="0"/>
    <n v="0"/>
    <n v="0"/>
    <m/>
    <n v="0"/>
    <n v="-635.33000000000004"/>
    <n v="0"/>
    <n v="0"/>
    <n v="127.49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4068.07"/>
    <n v="-2702.02"/>
    <m/>
    <m/>
    <m/>
    <m/>
    <m/>
    <m/>
    <x v="0"/>
    <m/>
    <m/>
    <m/>
    <m/>
    <m/>
    <m/>
    <m/>
    <m/>
    <n v="0"/>
    <n v="0"/>
    <m/>
    <m/>
    <x v="2"/>
    <x v="24"/>
    <m/>
    <x v="4"/>
  </r>
  <r>
    <x v="3"/>
    <s v="Aurora"/>
    <s v="Electric"/>
    <s v="Residential"/>
    <s v="RGL-Residential Pilot"/>
    <n v="139772"/>
    <n v="15804.88"/>
    <m/>
    <n v="597.04"/>
    <n v="0"/>
    <n v="0"/>
    <m/>
    <n v="0"/>
    <n v="-121.58"/>
    <n v="0"/>
    <n v="0"/>
    <n v="54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47"/>
    <n v="0"/>
    <n v="0"/>
    <n v="164.57"/>
    <n v="-721.25"/>
    <m/>
    <m/>
    <m/>
    <m/>
    <m/>
    <m/>
    <x v="0"/>
    <m/>
    <m/>
    <m/>
    <m/>
    <m/>
    <m/>
    <m/>
    <m/>
    <n v="0"/>
    <n v="0"/>
    <m/>
    <m/>
    <x v="0"/>
    <x v="25"/>
    <m/>
    <x v="4"/>
  </r>
  <r>
    <x v="3"/>
    <s v="Aurora"/>
    <s v="Electric"/>
    <s v="Residential"/>
    <s v="RG-Residential"/>
    <n v="17510124"/>
    <n v="2208012.38"/>
    <m/>
    <n v="59113.4"/>
    <n v="0"/>
    <n v="0"/>
    <m/>
    <n v="0"/>
    <n v="-15362.14"/>
    <n v="0"/>
    <n v="0"/>
    <n v="6828.04"/>
    <n v="0"/>
    <n v="0"/>
    <n v="0"/>
    <n v="0"/>
    <n v="0"/>
    <n v="0"/>
    <n v="0"/>
    <n v="0"/>
    <n v="0"/>
    <n v="0"/>
    <n v="0"/>
    <n v="0"/>
    <n v="0"/>
    <n v="0"/>
    <n v="0"/>
    <n v="360"/>
    <n v="50"/>
    <n v="75"/>
    <n v="5495.14"/>
    <n v="500"/>
    <n v="-195.83"/>
    <n v="15824.87"/>
    <n v="-90369.39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Aurora"/>
    <s v="Electric"/>
    <s v="Wholesale Municipalities"/>
    <s v="GFR-Monett"/>
    <n v="18934322"/>
    <n v="903248.33"/>
    <m/>
    <n v="0"/>
    <n v="444199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26"/>
    <m/>
    <x v="4"/>
  </r>
  <r>
    <x v="3"/>
    <s v="Aurora"/>
    <s v="Electric"/>
    <s v="Wholesale Municipalities"/>
    <s v="GFR-Mt Vernon"/>
    <n v="5223559"/>
    <n v="263739.08"/>
    <m/>
    <n v="0"/>
    <n v="122544.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27"/>
    <m/>
    <x v="4"/>
  </r>
  <r>
    <x v="3"/>
    <s v="Aurora"/>
    <s v="Lighting"/>
    <s v="Commercial"/>
    <s v="PL-Private Lighting"/>
    <n v="51145"/>
    <n v="16474.28"/>
    <m/>
    <n v="0"/>
    <n v="0"/>
    <n v="0"/>
    <m/>
    <n v="0"/>
    <n v="-44.81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.36"/>
    <n v="0"/>
    <n v="0"/>
    <n v="767.85"/>
    <n v="-561.30999999999995"/>
    <m/>
    <m/>
    <m/>
    <m/>
    <m/>
    <m/>
    <x v="0"/>
    <m/>
    <m/>
    <m/>
    <m/>
    <m/>
    <m/>
    <m/>
    <m/>
    <n v="0"/>
    <n v="0"/>
    <m/>
    <m/>
    <x v="1"/>
    <x v="4"/>
    <m/>
    <x v="4"/>
  </r>
  <r>
    <x v="3"/>
    <s v="Aurora"/>
    <s v="Lighting"/>
    <s v="Industrial"/>
    <s v="PL-Private Lighting"/>
    <n v="6169"/>
    <n v="1553.22"/>
    <m/>
    <n v="0"/>
    <n v="0"/>
    <n v="0"/>
    <m/>
    <n v="0"/>
    <n v="-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5"/>
    <n v="0"/>
    <n v="0"/>
    <n v="79.08"/>
    <n v="-67.709999999999994"/>
    <m/>
    <m/>
    <m/>
    <m/>
    <m/>
    <m/>
    <x v="0"/>
    <m/>
    <m/>
    <m/>
    <m/>
    <m/>
    <m/>
    <m/>
    <m/>
    <n v="0"/>
    <n v="0"/>
    <m/>
    <m/>
    <x v="2"/>
    <x v="4"/>
    <m/>
    <x v="4"/>
  </r>
  <r>
    <x v="3"/>
    <s v="Aurora"/>
    <s v="Lighting"/>
    <s v="Interdepartmental"/>
    <s v="PL-Private Lighting"/>
    <n v="195"/>
    <n v="47.37"/>
    <m/>
    <n v="0"/>
    <n v="0"/>
    <n v="0"/>
    <m/>
    <n v="0"/>
    <n v="-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m/>
    <m/>
    <m/>
    <m/>
    <m/>
    <m/>
    <x v="0"/>
    <m/>
    <m/>
    <m/>
    <m/>
    <m/>
    <m/>
    <m/>
    <m/>
    <n v="0"/>
    <n v="0"/>
    <m/>
    <m/>
    <x v="5"/>
    <x v="4"/>
    <m/>
    <x v="4"/>
  </r>
  <r>
    <x v="3"/>
    <s v="Aurora"/>
    <s v="Lighting"/>
    <s v="Muni Street &amp; Highway Lighting"/>
    <s v="PL-Private Lighting"/>
    <n v="174"/>
    <n v="68.19"/>
    <m/>
    <n v="0"/>
    <n v="0"/>
    <n v="0"/>
    <m/>
    <n v="0"/>
    <n v="-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m/>
    <m/>
    <m/>
    <m/>
    <m/>
    <m/>
    <x v="0"/>
    <m/>
    <m/>
    <m/>
    <m/>
    <m/>
    <m/>
    <m/>
    <m/>
    <n v="0"/>
    <n v="0"/>
    <m/>
    <m/>
    <x v="4"/>
    <x v="4"/>
    <m/>
    <x v="4"/>
  </r>
  <r>
    <x v="3"/>
    <s v="Aurora"/>
    <s v="Lighting"/>
    <s v="Other Public Authority"/>
    <s v="PL-Private Lighting"/>
    <n v="58"/>
    <n v="21.22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m/>
    <m/>
    <m/>
    <m/>
    <m/>
    <m/>
    <x v="0"/>
    <m/>
    <m/>
    <m/>
    <m/>
    <m/>
    <m/>
    <m/>
    <m/>
    <n v="0"/>
    <n v="0"/>
    <m/>
    <m/>
    <x v="3"/>
    <x v="4"/>
    <m/>
    <x v="4"/>
  </r>
  <r>
    <x v="3"/>
    <s v="Aurora"/>
    <s v="Lighting"/>
    <s v="Muni Street &amp; Highway Lighting"/>
    <s v="SPL-Municipal St Lighting"/>
    <n v="124189"/>
    <n v="13811.6"/>
    <m/>
    <n v="0"/>
    <n v="0"/>
    <n v="0"/>
    <m/>
    <n v="0"/>
    <n v="-108.01"/>
    <n v="0"/>
    <n v="0"/>
    <n v="0"/>
    <n v="0"/>
    <n v="0"/>
    <n v="0"/>
    <n v="0"/>
    <n v="0"/>
    <n v="0"/>
    <n v="0"/>
    <n v="2870.17"/>
    <n v="0"/>
    <n v="0"/>
    <n v="0"/>
    <n v="0"/>
    <n v="0"/>
    <n v="0"/>
    <n v="0"/>
    <n v="0"/>
    <n v="0"/>
    <n v="0"/>
    <n v="0"/>
    <n v="0"/>
    <n v="0"/>
    <n v="0"/>
    <n v="-742.63"/>
    <m/>
    <m/>
    <m/>
    <m/>
    <m/>
    <m/>
    <x v="0"/>
    <m/>
    <m/>
    <m/>
    <m/>
    <m/>
    <m/>
    <m/>
    <m/>
    <n v="0"/>
    <n v="0"/>
    <m/>
    <m/>
    <x v="4"/>
    <x v="11"/>
    <m/>
    <x v="4"/>
  </r>
  <r>
    <x v="3"/>
    <s v="Aurora"/>
    <s v="Lighting"/>
    <s v="Residential"/>
    <s v="PL-Private Lighting"/>
    <n v="53323"/>
    <n v="20184.71"/>
    <m/>
    <n v="0"/>
    <n v="0"/>
    <n v="0"/>
    <m/>
    <n v="0"/>
    <n v="-5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9"/>
    <n v="0"/>
    <n v="0"/>
    <n v="64.959999999999994"/>
    <n v="-586.08000000000004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3"/>
    <s v="Aurora"/>
    <s v="Sprinkler System"/>
    <s v="WA-Commercial"/>
    <s v="WA-Sprinkler System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5"/>
    <n v="0"/>
    <m/>
    <m/>
    <m/>
    <m/>
    <m/>
    <m/>
    <x v="0"/>
    <m/>
    <m/>
    <m/>
    <m/>
    <m/>
    <m/>
    <m/>
    <m/>
    <n v="0"/>
    <n v="0"/>
    <m/>
    <m/>
    <x v="7"/>
    <x v="43"/>
    <m/>
    <x v="4"/>
  </r>
  <r>
    <x v="3"/>
    <s v="Aurora"/>
    <s v="Water"/>
    <s v="WA-Commercial"/>
    <s v="WA-Water"/>
    <n v="6915"/>
    <n v="35801.910000000003"/>
    <m/>
    <n v="0"/>
    <n v="0"/>
    <n v="0"/>
    <m/>
    <n v="0"/>
    <n v="0"/>
    <n v="0"/>
    <n v="0"/>
    <n v="0"/>
    <n v="0"/>
    <n v="0"/>
    <n v="0"/>
    <n v="0"/>
    <n v="0"/>
    <n v="0"/>
    <n v="476.25"/>
    <n v="18.579999999999998"/>
    <n v="0"/>
    <n v="0"/>
    <n v="0"/>
    <n v="0"/>
    <n v="0"/>
    <n v="0"/>
    <n v="0"/>
    <n v="0"/>
    <n v="0"/>
    <n v="0"/>
    <n v="149.12"/>
    <n v="0"/>
    <n v="0"/>
    <n v="1915.11"/>
    <n v="0"/>
    <m/>
    <m/>
    <m/>
    <m/>
    <m/>
    <m/>
    <x v="0"/>
    <m/>
    <m/>
    <m/>
    <m/>
    <m/>
    <m/>
    <m/>
    <m/>
    <n v="0"/>
    <n v="0"/>
    <m/>
    <m/>
    <x v="7"/>
    <x v="28"/>
    <m/>
    <x v="4"/>
  </r>
  <r>
    <x v="3"/>
    <s v="Aurora"/>
    <s v="Water"/>
    <s v="WA-Industrial"/>
    <s v="WA-Water"/>
    <n v="3179"/>
    <n v="6732.95"/>
    <m/>
    <n v="0"/>
    <n v="0"/>
    <n v="0"/>
    <m/>
    <n v="0"/>
    <n v="0"/>
    <n v="0"/>
    <n v="0"/>
    <n v="0"/>
    <n v="0"/>
    <n v="0"/>
    <n v="0"/>
    <n v="0"/>
    <n v="0"/>
    <n v="0"/>
    <n v="11.82"/>
    <n v="0"/>
    <n v="0"/>
    <n v="0"/>
    <n v="0"/>
    <n v="0"/>
    <n v="0"/>
    <n v="0"/>
    <n v="0"/>
    <n v="0"/>
    <n v="0"/>
    <n v="0"/>
    <n v="10.57"/>
    <n v="0"/>
    <n v="0"/>
    <n v="309.41000000000003"/>
    <n v="0"/>
    <m/>
    <m/>
    <m/>
    <m/>
    <m/>
    <m/>
    <x v="0"/>
    <m/>
    <m/>
    <m/>
    <m/>
    <m/>
    <m/>
    <m/>
    <m/>
    <n v="0"/>
    <n v="0"/>
    <m/>
    <m/>
    <x v="8"/>
    <x v="28"/>
    <m/>
    <x v="4"/>
  </r>
  <r>
    <x v="3"/>
    <s v="Aurora"/>
    <s v="Water"/>
    <s v="WA-Interdepartmental"/>
    <s v="WA-Water"/>
    <n v="16"/>
    <n v="166.49"/>
    <m/>
    <n v="0"/>
    <n v="0"/>
    <n v="0"/>
    <m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9"/>
    <x v="28"/>
    <m/>
    <x v="4"/>
  </r>
  <r>
    <x v="3"/>
    <s v="Aurora"/>
    <s v="Water"/>
    <s v="WA-Other Public Authority"/>
    <s v="WA-Water"/>
    <n v="16"/>
    <n v="210.2"/>
    <m/>
    <n v="0"/>
    <n v="0"/>
    <n v="0"/>
    <m/>
    <n v="0"/>
    <n v="0"/>
    <n v="0"/>
    <n v="0"/>
    <n v="0"/>
    <n v="0"/>
    <n v="0"/>
    <n v="0"/>
    <n v="0"/>
    <n v="0"/>
    <n v="0"/>
    <n v="4.46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0"/>
    <x v="28"/>
    <m/>
    <x v="4"/>
  </r>
  <r>
    <x v="3"/>
    <s v="Aurora"/>
    <s v="Water"/>
    <s v="WA-Other Public Authority"/>
    <s v="WA-Water"/>
    <n v="383"/>
    <n v="1647.6"/>
    <m/>
    <n v="0"/>
    <n v="0"/>
    <n v="0"/>
    <m/>
    <n v="0"/>
    <n v="0"/>
    <n v="0"/>
    <n v="0"/>
    <n v="0"/>
    <n v="0"/>
    <n v="0"/>
    <n v="0"/>
    <n v="0"/>
    <n v="0"/>
    <n v="0"/>
    <n v="24.46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0"/>
    <x v="28"/>
    <m/>
    <x v="4"/>
  </r>
  <r>
    <x v="3"/>
    <s v="Aurora"/>
    <s v="Water"/>
    <s v="WA-Residential"/>
    <s v="WA-Water"/>
    <n v="14814"/>
    <n v="116063.72"/>
    <m/>
    <n v="0"/>
    <n v="0"/>
    <n v="0"/>
    <m/>
    <n v="0"/>
    <n v="0"/>
    <n v="0"/>
    <n v="0"/>
    <n v="0"/>
    <n v="0"/>
    <n v="0"/>
    <n v="0"/>
    <n v="0"/>
    <n v="0"/>
    <n v="0"/>
    <n v="4044.75"/>
    <n v="0"/>
    <n v="0"/>
    <n v="0"/>
    <n v="0"/>
    <n v="0"/>
    <n v="0"/>
    <n v="0"/>
    <n v="0"/>
    <n v="180"/>
    <n v="0"/>
    <n v="0"/>
    <n v="310.95"/>
    <n v="20"/>
    <n v="-18.45"/>
    <n v="2026.99"/>
    <n v="0"/>
    <m/>
    <m/>
    <m/>
    <m/>
    <m/>
    <m/>
    <x v="0"/>
    <m/>
    <m/>
    <m/>
    <m/>
    <m/>
    <m/>
    <m/>
    <m/>
    <n v="0"/>
    <n v="0"/>
    <m/>
    <m/>
    <x v="11"/>
    <x v="28"/>
    <m/>
    <x v="4"/>
  </r>
  <r>
    <x v="3"/>
    <s v="Baxter Springs"/>
    <s v="Electric"/>
    <s v="Residential"/>
    <s v="RG-Residential"/>
    <n v="1448"/>
    <n v="198.55"/>
    <m/>
    <n v="1.89"/>
    <n v="0"/>
    <n v="0"/>
    <m/>
    <n v="0"/>
    <n v="-1.26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8"/>
    <n v="-7.47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Baxter Springs"/>
    <s v="Lighting"/>
    <s v="Residential"/>
    <s v="PL-Private Lighting"/>
    <n v="31"/>
    <n v="14.58"/>
    <m/>
    <n v="0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-0.34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Bolivar"/>
    <s v="Electric"/>
    <s v="Commercial"/>
    <s v="CB-Commercial"/>
    <n v="2780630"/>
    <n v="384756.88"/>
    <m/>
    <n v="7920.48"/>
    <n v="0"/>
    <n v="0"/>
    <m/>
    <n v="0"/>
    <n v="-2419.1799999999998"/>
    <n v="0"/>
    <n v="0"/>
    <n v="1973.99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3908.66"/>
    <n v="100"/>
    <n v="-20.190000000000001"/>
    <n v="20893.48"/>
    <n v="-13958.49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s v="Bolivar"/>
    <s v="Electric"/>
    <s v="Commercial"/>
    <s v="GP-General Power"/>
    <n v="3625960"/>
    <n v="361010.52"/>
    <m/>
    <n v="2000.62"/>
    <n v="0"/>
    <n v="0"/>
    <m/>
    <n v="0"/>
    <n v="-3154.56"/>
    <n v="0"/>
    <n v="0"/>
    <n v="2574.44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27.23"/>
    <n v="0"/>
    <n v="0"/>
    <n v="14782.73"/>
    <n v="-13416.09"/>
    <m/>
    <m/>
    <m/>
    <m/>
    <m/>
    <m/>
    <x v="0"/>
    <m/>
    <m/>
    <m/>
    <m/>
    <m/>
    <m/>
    <m/>
    <m/>
    <n v="0"/>
    <n v="0"/>
    <m/>
    <m/>
    <x v="1"/>
    <x v="6"/>
    <m/>
    <x v="4"/>
  </r>
  <r>
    <x v="3"/>
    <s v="Bolivar"/>
    <s v="Electric"/>
    <s v="Commercial"/>
    <s v="LP-Large Power"/>
    <n v="1101600"/>
    <n v="96105.18"/>
    <m/>
    <n v="0"/>
    <n v="0"/>
    <n v="0"/>
    <m/>
    <n v="0"/>
    <n v="-936.36"/>
    <n v="0"/>
    <n v="0"/>
    <n v="782.14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3282.77"/>
    <m/>
    <m/>
    <m/>
    <m/>
    <m/>
    <m/>
    <x v="0"/>
    <m/>
    <m/>
    <m/>
    <m/>
    <m/>
    <m/>
    <m/>
    <m/>
    <n v="0"/>
    <n v="0"/>
    <m/>
    <m/>
    <x v="1"/>
    <x v="17"/>
    <m/>
    <x v="4"/>
  </r>
  <r>
    <x v="3"/>
    <s v="Bolivar"/>
    <s v="Electric"/>
    <s v="Commercial"/>
    <s v="LS-Special Lighting"/>
    <n v="686"/>
    <n v="279.95999999999998"/>
    <m/>
    <n v="0.9"/>
    <n v="0"/>
    <n v="0"/>
    <m/>
    <n v="0"/>
    <n v="-0.59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500000000000004"/>
    <m/>
    <m/>
    <m/>
    <m/>
    <m/>
    <m/>
    <x v="0"/>
    <m/>
    <m/>
    <m/>
    <m/>
    <m/>
    <m/>
    <m/>
    <m/>
    <n v="0"/>
    <n v="0"/>
    <m/>
    <m/>
    <x v="1"/>
    <x v="7"/>
    <m/>
    <x v="4"/>
  </r>
  <r>
    <x v="3"/>
    <s v="Bolivar"/>
    <s v="Electric"/>
    <s v="Commercial"/>
    <s v="MS-Miscellaneous"/>
    <n v="1209"/>
    <n v="142.47"/>
    <m/>
    <n v="4.17"/>
    <n v="0"/>
    <n v="0"/>
    <m/>
    <n v="0"/>
    <n v="-1.05"/>
    <n v="0"/>
    <n v="0"/>
    <n v="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6"/>
    <n v="-3.17"/>
    <m/>
    <m/>
    <m/>
    <m/>
    <m/>
    <m/>
    <x v="0"/>
    <m/>
    <m/>
    <m/>
    <m/>
    <m/>
    <m/>
    <m/>
    <m/>
    <n v="0"/>
    <n v="0"/>
    <m/>
    <m/>
    <x v="1"/>
    <x v="22"/>
    <m/>
    <x v="4"/>
  </r>
  <r>
    <x v="3"/>
    <s v="Bolivar"/>
    <s v="Electric"/>
    <s v="Commercial"/>
    <s v="SH-Small Heating"/>
    <n v="1433926"/>
    <n v="158836.09"/>
    <m/>
    <n v="3107.78"/>
    <n v="0"/>
    <n v="0"/>
    <m/>
    <n v="0"/>
    <n v="-1247.49"/>
    <n v="0"/>
    <n v="0"/>
    <n v="1018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7.68"/>
    <n v="0"/>
    <n v="-19.2"/>
    <n v="8280.15"/>
    <n v="-6811.23"/>
    <m/>
    <m/>
    <m/>
    <m/>
    <m/>
    <m/>
    <x v="0"/>
    <m/>
    <m/>
    <m/>
    <m/>
    <m/>
    <m/>
    <m/>
    <m/>
    <n v="0"/>
    <n v="0"/>
    <m/>
    <m/>
    <x v="1"/>
    <x v="12"/>
    <m/>
    <x v="4"/>
  </r>
  <r>
    <x v="3"/>
    <s v="Bolivar"/>
    <s v="Electric"/>
    <s v="Commercial"/>
    <s v="TEB-Total Electric Bldg"/>
    <n v="3883210"/>
    <n v="356523.73"/>
    <m/>
    <n v="1926.43"/>
    <n v="0"/>
    <n v="0"/>
    <m/>
    <n v="0"/>
    <n v="-3378.39"/>
    <n v="0"/>
    <n v="0"/>
    <n v="2709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58.83"/>
    <n v="0"/>
    <n v="0"/>
    <n v="10905.81"/>
    <n v="-15843.45"/>
    <m/>
    <m/>
    <m/>
    <m/>
    <m/>
    <m/>
    <x v="0"/>
    <m/>
    <m/>
    <m/>
    <m/>
    <m/>
    <m/>
    <m/>
    <m/>
    <n v="0"/>
    <n v="0"/>
    <m/>
    <m/>
    <x v="1"/>
    <x v="13"/>
    <m/>
    <x v="4"/>
  </r>
  <r>
    <x v="3"/>
    <s v="Bolivar"/>
    <s v="Electric"/>
    <s v="Industrial"/>
    <s v="CB-Commercial"/>
    <n v="31909"/>
    <n v="4007.64"/>
    <m/>
    <n v="140.43"/>
    <n v="0"/>
    <n v="0"/>
    <m/>
    <n v="0"/>
    <n v="-27.76"/>
    <n v="0"/>
    <n v="0"/>
    <n v="22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0.12"/>
    <n v="-160.19"/>
    <m/>
    <m/>
    <m/>
    <m/>
    <m/>
    <m/>
    <x v="0"/>
    <m/>
    <m/>
    <m/>
    <m/>
    <m/>
    <m/>
    <m/>
    <m/>
    <n v="0"/>
    <n v="0"/>
    <m/>
    <m/>
    <x v="2"/>
    <x v="5"/>
    <m/>
    <x v="4"/>
  </r>
  <r>
    <x v="3"/>
    <s v="Bolivar"/>
    <s v="Electric"/>
    <s v="Industrial"/>
    <s v="GP-General Power"/>
    <n v="884080"/>
    <n v="88463.39"/>
    <m/>
    <n v="2661.62"/>
    <n v="0"/>
    <n v="0"/>
    <m/>
    <n v="0"/>
    <n v="-769.13"/>
    <n v="0"/>
    <n v="0"/>
    <n v="62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23.1"/>
    <n v="-3271.1"/>
    <m/>
    <m/>
    <m/>
    <m/>
    <m/>
    <m/>
    <x v="0"/>
    <m/>
    <m/>
    <m/>
    <m/>
    <m/>
    <m/>
    <m/>
    <m/>
    <n v="0"/>
    <n v="0"/>
    <m/>
    <m/>
    <x v="2"/>
    <x v="6"/>
    <m/>
    <x v="4"/>
  </r>
  <r>
    <x v="3"/>
    <s v="Bolivar"/>
    <s v="Electric"/>
    <s v="Industrial"/>
    <s v="LP-Large Power"/>
    <n v="19200"/>
    <n v="9961"/>
    <m/>
    <n v="0"/>
    <n v="0"/>
    <n v="0"/>
    <m/>
    <n v="0"/>
    <n v="-16.32"/>
    <n v="0"/>
    <n v="0"/>
    <n v="1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0.26"/>
    <n v="0"/>
    <n v="0"/>
    <n v="0"/>
    <n v="-57.22"/>
    <m/>
    <m/>
    <m/>
    <m/>
    <m/>
    <m/>
    <x v="0"/>
    <m/>
    <m/>
    <m/>
    <m/>
    <m/>
    <m/>
    <m/>
    <m/>
    <n v="0"/>
    <n v="0"/>
    <m/>
    <m/>
    <x v="2"/>
    <x v="17"/>
    <m/>
    <x v="4"/>
  </r>
  <r>
    <x v="3"/>
    <s v="Bolivar"/>
    <s v="Electric"/>
    <s v="Industrial"/>
    <s v="PFM-Feed Mill/Grain Elev"/>
    <n v="4624"/>
    <n v="898.63"/>
    <m/>
    <n v="26.14"/>
    <n v="0"/>
    <n v="0"/>
    <m/>
    <n v="0"/>
    <n v="-4.0199999999999996"/>
    <n v="0"/>
    <n v="0"/>
    <n v="3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61"/>
    <n v="-25.53"/>
    <m/>
    <m/>
    <m/>
    <m/>
    <m/>
    <m/>
    <x v="0"/>
    <m/>
    <m/>
    <m/>
    <m/>
    <m/>
    <m/>
    <m/>
    <m/>
    <n v="0"/>
    <n v="0"/>
    <m/>
    <m/>
    <x v="2"/>
    <x v="18"/>
    <m/>
    <x v="4"/>
  </r>
  <r>
    <x v="3"/>
    <s v="Bolivar"/>
    <s v="Electric"/>
    <s v="Industrial"/>
    <s v="SH-Small Heating"/>
    <n v="1680"/>
    <n v="207.03"/>
    <m/>
    <n v="3.98"/>
    <n v="0"/>
    <n v="0"/>
    <m/>
    <n v="0"/>
    <n v="-1.46"/>
    <n v="0"/>
    <n v="0"/>
    <n v="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36"/>
    <n v="-7.98"/>
    <m/>
    <m/>
    <m/>
    <m/>
    <m/>
    <m/>
    <x v="0"/>
    <m/>
    <m/>
    <m/>
    <m/>
    <m/>
    <m/>
    <m/>
    <m/>
    <n v="0"/>
    <n v="0"/>
    <m/>
    <m/>
    <x v="2"/>
    <x v="12"/>
    <m/>
    <x v="4"/>
  </r>
  <r>
    <x v="3"/>
    <s v="Bolivar"/>
    <s v="Electric"/>
    <s v="Interdepartmental"/>
    <s v="CB-Commercial"/>
    <n v="11061"/>
    <n v="1431.06"/>
    <m/>
    <n v="0"/>
    <n v="0"/>
    <n v="0"/>
    <m/>
    <n v="0"/>
    <n v="-9.6199999999999992"/>
    <n v="0"/>
    <n v="0"/>
    <n v="7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.53"/>
    <m/>
    <m/>
    <m/>
    <m/>
    <m/>
    <m/>
    <x v="0"/>
    <m/>
    <m/>
    <m/>
    <m/>
    <m/>
    <m/>
    <m/>
    <m/>
    <n v="0"/>
    <n v="0"/>
    <m/>
    <m/>
    <x v="5"/>
    <x v="5"/>
    <m/>
    <x v="4"/>
  </r>
  <r>
    <x v="3"/>
    <s v="Bolivar"/>
    <s v="Electric"/>
    <s v="Other Public Authority"/>
    <s v="CB-Commercial"/>
    <n v="83698"/>
    <n v="12501.32"/>
    <m/>
    <n v="0"/>
    <n v="0"/>
    <n v="0"/>
    <m/>
    <n v="0"/>
    <n v="-72.81"/>
    <n v="0"/>
    <n v="0"/>
    <n v="59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0.24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Bolivar"/>
    <s v="Electric"/>
    <s v="Other Public Authority"/>
    <s v="GP-General Power"/>
    <n v="48728"/>
    <n v="6722.55"/>
    <m/>
    <n v="0"/>
    <n v="0"/>
    <n v="0"/>
    <m/>
    <n v="0"/>
    <n v="-42.4"/>
    <n v="0"/>
    <n v="0"/>
    <n v="34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0.3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Bolivar"/>
    <s v="Electric"/>
    <s v="Other Public Authority"/>
    <s v="SH-Small Heating"/>
    <n v="42489"/>
    <n v="4822.22"/>
    <m/>
    <n v="0"/>
    <n v="0"/>
    <n v="0"/>
    <m/>
    <n v="0"/>
    <n v="-36.97"/>
    <n v="0"/>
    <n v="0"/>
    <n v="3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1.84"/>
    <m/>
    <m/>
    <m/>
    <m/>
    <m/>
    <m/>
    <x v="0"/>
    <m/>
    <m/>
    <m/>
    <m/>
    <m/>
    <m/>
    <m/>
    <m/>
    <n v="0"/>
    <n v="0"/>
    <m/>
    <m/>
    <x v="3"/>
    <x v="12"/>
    <m/>
    <x v="4"/>
  </r>
  <r>
    <x v="3"/>
    <s v="Bolivar"/>
    <s v="Electric"/>
    <s v="Other Public Authority"/>
    <s v="TEB-Total Electric Bldg"/>
    <n v="30480"/>
    <n v="2774.6"/>
    <m/>
    <n v="0"/>
    <n v="0"/>
    <n v="0"/>
    <m/>
    <n v="0"/>
    <n v="-26.52"/>
    <n v="0"/>
    <n v="0"/>
    <n v="21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4.36"/>
    <m/>
    <m/>
    <m/>
    <m/>
    <m/>
    <m/>
    <x v="0"/>
    <m/>
    <m/>
    <m/>
    <m/>
    <m/>
    <m/>
    <m/>
    <m/>
    <n v="0"/>
    <n v="0"/>
    <m/>
    <m/>
    <x v="3"/>
    <x v="13"/>
    <m/>
    <x v="4"/>
  </r>
  <r>
    <x v="3"/>
    <s v="Bolivar"/>
    <s v="Electric"/>
    <s v="Muni Street &amp; Highway Lighting"/>
    <s v="CB-Commercial"/>
    <n v="8589"/>
    <n v="1950.14"/>
    <m/>
    <n v="0"/>
    <n v="0"/>
    <n v="0"/>
    <m/>
    <n v="0"/>
    <n v="-7.47"/>
    <n v="0"/>
    <n v="0"/>
    <n v="6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14"/>
    <m/>
    <m/>
    <m/>
    <m/>
    <m/>
    <m/>
    <x v="0"/>
    <m/>
    <m/>
    <m/>
    <m/>
    <m/>
    <m/>
    <m/>
    <m/>
    <n v="0"/>
    <n v="0"/>
    <m/>
    <m/>
    <x v="4"/>
    <x v="5"/>
    <m/>
    <x v="4"/>
  </r>
  <r>
    <x v="3"/>
    <s v="Bolivar"/>
    <s v="Electric"/>
    <s v="Muni Street &amp; Highway Lighting"/>
    <s v="LS-Special Lighting"/>
    <n v="1930"/>
    <n v="443.38"/>
    <m/>
    <n v="0"/>
    <n v="0"/>
    <n v="0"/>
    <m/>
    <n v="0"/>
    <n v="-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05"/>
    <m/>
    <m/>
    <m/>
    <m/>
    <m/>
    <m/>
    <x v="0"/>
    <m/>
    <m/>
    <m/>
    <m/>
    <m/>
    <m/>
    <m/>
    <m/>
    <n v="0"/>
    <n v="0"/>
    <m/>
    <m/>
    <x v="4"/>
    <x v="7"/>
    <m/>
    <x v="4"/>
  </r>
  <r>
    <x v="3"/>
    <s v="Bolivar"/>
    <s v="Electric"/>
    <s v="Other Public Authority"/>
    <s v="CB-Commercial"/>
    <n v="186546"/>
    <n v="25496.93"/>
    <m/>
    <n v="0"/>
    <n v="0"/>
    <n v="0"/>
    <m/>
    <n v="0"/>
    <n v="-162.28"/>
    <n v="0"/>
    <n v="0"/>
    <n v="132.41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36.48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Bolivar"/>
    <s v="Electric"/>
    <s v="Other Public Authority"/>
    <s v="GP-General Power"/>
    <n v="264110"/>
    <n v="27304.3"/>
    <m/>
    <n v="0"/>
    <n v="0"/>
    <n v="0"/>
    <m/>
    <n v="0"/>
    <n v="-229.78"/>
    <n v="0"/>
    <n v="0"/>
    <n v="187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77.22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Bolivar"/>
    <s v="Electric"/>
    <s v="Other Public Authority"/>
    <s v="TEB-Total Electric Bldg"/>
    <n v="9788"/>
    <n v="1017.31"/>
    <m/>
    <n v="0"/>
    <n v="0"/>
    <n v="0"/>
    <m/>
    <n v="0"/>
    <n v="-8.52"/>
    <n v="0"/>
    <n v="0"/>
    <n v="6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.94"/>
    <m/>
    <m/>
    <m/>
    <m/>
    <m/>
    <m/>
    <x v="0"/>
    <m/>
    <m/>
    <m/>
    <m/>
    <m/>
    <m/>
    <m/>
    <m/>
    <n v="0"/>
    <n v="0"/>
    <m/>
    <m/>
    <x v="3"/>
    <x v="13"/>
    <m/>
    <x v="4"/>
  </r>
  <r>
    <x v="3"/>
    <s v="Bolivar"/>
    <s v="Electric"/>
    <s v="Industrial"/>
    <s v="Oil Pipe GP-General Power"/>
    <n v="83155"/>
    <n v="7777.59"/>
    <m/>
    <n v="0"/>
    <n v="0"/>
    <n v="0"/>
    <m/>
    <n v="0"/>
    <n v="-72.34"/>
    <n v="0"/>
    <n v="0"/>
    <n v="59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6.2"/>
    <n v="-307.67"/>
    <m/>
    <m/>
    <m/>
    <m/>
    <m/>
    <m/>
    <x v="0"/>
    <m/>
    <m/>
    <m/>
    <m/>
    <m/>
    <m/>
    <m/>
    <m/>
    <n v="0"/>
    <n v="0"/>
    <m/>
    <m/>
    <x v="2"/>
    <x v="24"/>
    <m/>
    <x v="4"/>
  </r>
  <r>
    <x v="3"/>
    <s v="Bolivar"/>
    <s v="Electric"/>
    <s v="Industrial"/>
    <s v="Oil Pipe LP-Large Power"/>
    <n v="3614093"/>
    <n v="283530.28999999998"/>
    <m/>
    <n v="0"/>
    <n v="0"/>
    <n v="0"/>
    <m/>
    <n v="0"/>
    <n v="-3071.98"/>
    <n v="0"/>
    <n v="0"/>
    <n v="2235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99.54"/>
    <n v="-10770"/>
    <m/>
    <m/>
    <m/>
    <m/>
    <m/>
    <m/>
    <x v="0"/>
    <m/>
    <m/>
    <m/>
    <m/>
    <m/>
    <m/>
    <m/>
    <m/>
    <n v="0"/>
    <n v="0"/>
    <m/>
    <m/>
    <x v="2"/>
    <x v="29"/>
    <m/>
    <x v="4"/>
  </r>
  <r>
    <x v="3"/>
    <s v="Bolivar"/>
    <s v="Electric"/>
    <s v="Residential"/>
    <s v="RGL-Residential Pilot"/>
    <n v="216597"/>
    <n v="24759.34"/>
    <m/>
    <n v="580.32000000000005"/>
    <n v="0"/>
    <n v="0"/>
    <m/>
    <n v="0"/>
    <n v="-188.45"/>
    <n v="0"/>
    <n v="0"/>
    <n v="8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47"/>
    <n v="20"/>
    <n v="0"/>
    <n v="558.21"/>
    <n v="-1117.6500000000001"/>
    <m/>
    <m/>
    <m/>
    <m/>
    <m/>
    <m/>
    <x v="0"/>
    <m/>
    <m/>
    <m/>
    <m/>
    <m/>
    <m/>
    <m/>
    <m/>
    <n v="0"/>
    <n v="0"/>
    <m/>
    <m/>
    <x v="0"/>
    <x v="25"/>
    <m/>
    <x v="4"/>
  </r>
  <r>
    <x v="3"/>
    <s v="Bolivar"/>
    <s v="Electric"/>
    <s v="Residential"/>
    <s v="RG-Residential"/>
    <n v="22236887"/>
    <n v="2705005.66"/>
    <m/>
    <n v="53622.17"/>
    <n v="0"/>
    <n v="0"/>
    <m/>
    <n v="0"/>
    <n v="-19335.66"/>
    <n v="0"/>
    <n v="0"/>
    <n v="8672.43"/>
    <n v="0"/>
    <n v="0"/>
    <n v="0"/>
    <n v="0"/>
    <n v="0"/>
    <n v="0"/>
    <n v="0"/>
    <n v="0"/>
    <n v="0"/>
    <n v="0"/>
    <n v="0"/>
    <n v="0"/>
    <n v="0"/>
    <n v="0"/>
    <n v="0"/>
    <n v="180"/>
    <n v="0"/>
    <n v="60"/>
    <n v="5673.52"/>
    <n v="260"/>
    <n v="-246.89"/>
    <n v="55739.09"/>
    <n v="-114720.36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Bolivar"/>
    <s v="Electric"/>
    <s v="Wholesale Municipalities"/>
    <s v="GFR-Lockwood"/>
    <n v="875732"/>
    <n v="48391.74"/>
    <m/>
    <n v="0"/>
    <n v="20544.6699999999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30"/>
    <m/>
    <x v="4"/>
  </r>
  <r>
    <x v="3"/>
    <s v="Bolivar"/>
    <s v="Lighting"/>
    <s v="Commercial"/>
    <s v="PL-Private Lighting"/>
    <n v="56671"/>
    <n v="17518.38"/>
    <m/>
    <n v="137.75"/>
    <n v="0"/>
    <n v="0"/>
    <m/>
    <n v="0"/>
    <n v="-49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.03"/>
    <n v="0"/>
    <n v="-6.66"/>
    <n v="701.3"/>
    <n v="-621.9"/>
    <m/>
    <m/>
    <m/>
    <m/>
    <m/>
    <m/>
    <x v="0"/>
    <m/>
    <m/>
    <m/>
    <m/>
    <m/>
    <m/>
    <m/>
    <m/>
    <n v="0"/>
    <n v="0"/>
    <m/>
    <m/>
    <x v="1"/>
    <x v="4"/>
    <m/>
    <x v="4"/>
  </r>
  <r>
    <x v="3"/>
    <s v="Bolivar"/>
    <s v="Lighting"/>
    <s v="Industrial"/>
    <s v="PL-Private Lighting"/>
    <n v="515"/>
    <n v="182.15"/>
    <m/>
    <n v="5.62"/>
    <n v="0"/>
    <n v="0"/>
    <m/>
    <n v="0"/>
    <n v="-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2"/>
    <n v="-5.66"/>
    <m/>
    <m/>
    <m/>
    <m/>
    <m/>
    <m/>
    <x v="0"/>
    <m/>
    <m/>
    <m/>
    <m/>
    <m/>
    <m/>
    <m/>
    <m/>
    <n v="0"/>
    <n v="0"/>
    <m/>
    <m/>
    <x v="2"/>
    <x v="4"/>
    <m/>
    <x v="4"/>
  </r>
  <r>
    <x v="3"/>
    <s v="Bolivar"/>
    <s v="Lighting"/>
    <s v="Muni Street &amp; Highway Lighting"/>
    <s v="PL-Private Lighting"/>
    <n v="249"/>
    <n v="86.66"/>
    <m/>
    <n v="0"/>
    <n v="0"/>
    <n v="0"/>
    <m/>
    <n v="0"/>
    <n v="-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m/>
    <m/>
    <m/>
    <m/>
    <m/>
    <m/>
    <x v="0"/>
    <m/>
    <m/>
    <m/>
    <m/>
    <m/>
    <m/>
    <m/>
    <m/>
    <n v="0"/>
    <n v="0"/>
    <m/>
    <m/>
    <x v="4"/>
    <x v="4"/>
    <m/>
    <x v="4"/>
  </r>
  <r>
    <x v="3"/>
    <s v="Bolivar"/>
    <s v="Lighting"/>
    <s v="Muni Street &amp; Highway Lighting"/>
    <s v="SPL-Municipal St Lighting"/>
    <n v="220660"/>
    <n v="25802.31"/>
    <m/>
    <n v="0"/>
    <n v="0"/>
    <n v="0"/>
    <m/>
    <n v="0"/>
    <n v="-191.97"/>
    <n v="0"/>
    <n v="0"/>
    <n v="0"/>
    <n v="0"/>
    <n v="0"/>
    <n v="0"/>
    <n v="0"/>
    <n v="0"/>
    <n v="0"/>
    <n v="0"/>
    <n v="6278.8"/>
    <n v="0"/>
    <n v="0"/>
    <n v="0"/>
    <n v="0"/>
    <n v="0"/>
    <n v="0"/>
    <n v="0"/>
    <n v="0"/>
    <n v="0"/>
    <n v="0"/>
    <n v="0"/>
    <n v="0"/>
    <n v="0"/>
    <n v="0"/>
    <n v="-1319.55"/>
    <m/>
    <m/>
    <m/>
    <m/>
    <m/>
    <m/>
    <x v="0"/>
    <m/>
    <m/>
    <m/>
    <m/>
    <m/>
    <m/>
    <m/>
    <m/>
    <n v="0"/>
    <n v="0"/>
    <m/>
    <m/>
    <x v="4"/>
    <x v="11"/>
    <m/>
    <x v="4"/>
  </r>
  <r>
    <x v="3"/>
    <s v="Bolivar"/>
    <s v="Lighting"/>
    <s v="Residential"/>
    <s v="PL-Private Lighting"/>
    <n v="42830"/>
    <n v="16048.96"/>
    <m/>
    <n v="53.88"/>
    <n v="0"/>
    <n v="0"/>
    <m/>
    <n v="0"/>
    <n v="-39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34"/>
    <n v="0"/>
    <n v="0"/>
    <n v="254.55"/>
    <n v="-469.13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3"/>
    <s v="Branson"/>
    <s v="Electric"/>
    <s v="Commercial"/>
    <s v="CB-Commercial"/>
    <n v="3636303"/>
    <n v="504433.07"/>
    <m/>
    <n v="7845.45"/>
    <n v="0"/>
    <n v="0"/>
    <m/>
    <n v="0"/>
    <n v="-3158.51"/>
    <n v="0"/>
    <n v="0"/>
    <n v="258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51.33"/>
    <n v="-20"/>
    <n v="-35.74"/>
    <n v="31266.799999999999"/>
    <n v="-18255.13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s v="Branson"/>
    <s v="Electric"/>
    <s v="Commercial"/>
    <s v="GP-General Power"/>
    <n v="5640435"/>
    <n v="580067.34"/>
    <m/>
    <n v="8060.77"/>
    <n v="0"/>
    <n v="0"/>
    <m/>
    <n v="0"/>
    <n v="-4907.18"/>
    <n v="0"/>
    <n v="0"/>
    <n v="3727.27"/>
    <n v="0"/>
    <n v="0"/>
    <n v="0"/>
    <n v="0"/>
    <n v="0"/>
    <n v="0"/>
    <n v="0"/>
    <n v="575.14"/>
    <n v="0"/>
    <n v="0"/>
    <n v="0"/>
    <n v="0"/>
    <n v="0"/>
    <n v="0"/>
    <n v="0"/>
    <n v="0"/>
    <n v="0"/>
    <n v="15"/>
    <n v="8681.16"/>
    <n v="0"/>
    <n v="0"/>
    <n v="35988.199999999997"/>
    <n v="-20869.61"/>
    <m/>
    <m/>
    <m/>
    <m/>
    <m/>
    <m/>
    <x v="0"/>
    <m/>
    <m/>
    <m/>
    <m/>
    <m/>
    <m/>
    <m/>
    <m/>
    <n v="0"/>
    <n v="0"/>
    <m/>
    <m/>
    <x v="1"/>
    <x v="6"/>
    <m/>
    <x v="4"/>
  </r>
  <r>
    <x v="3"/>
    <s v="Branson"/>
    <s v="Electric"/>
    <s v="Commercial"/>
    <s v="LP-Large Power"/>
    <n v="2088000"/>
    <n v="154781.49"/>
    <m/>
    <n v="968.54"/>
    <n v="0"/>
    <n v="0"/>
    <m/>
    <n v="0"/>
    <n v="-1774.8"/>
    <n v="0"/>
    <n v="0"/>
    <n v="1482.48"/>
    <n v="0"/>
    <n v="0"/>
    <n v="0"/>
    <n v="0"/>
    <n v="0"/>
    <n v="0"/>
    <n v="0"/>
    <n v="8786.4599999999991"/>
    <n v="0"/>
    <n v="0"/>
    <n v="0"/>
    <n v="0"/>
    <n v="0"/>
    <n v="0"/>
    <n v="0"/>
    <n v="0"/>
    <n v="0"/>
    <n v="0"/>
    <n v="0"/>
    <n v="0"/>
    <n v="0"/>
    <n v="0"/>
    <n v="-6222.24"/>
    <m/>
    <m/>
    <m/>
    <m/>
    <m/>
    <m/>
    <x v="0"/>
    <m/>
    <m/>
    <m/>
    <m/>
    <m/>
    <m/>
    <m/>
    <m/>
    <n v="0"/>
    <n v="0"/>
    <m/>
    <m/>
    <x v="1"/>
    <x v="17"/>
    <m/>
    <x v="4"/>
  </r>
  <r>
    <x v="3"/>
    <s v="Branson"/>
    <s v="Electric"/>
    <s v="Commercial"/>
    <s v="SH-Small Heating"/>
    <n v="3753562"/>
    <n v="417474.95"/>
    <m/>
    <n v="7526.57"/>
    <n v="0"/>
    <n v="0"/>
    <m/>
    <n v="0"/>
    <n v="-3229.13"/>
    <n v="0"/>
    <n v="0"/>
    <n v="2665.1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946.26"/>
    <n v="20"/>
    <n v="-120.94"/>
    <n v="28580.65"/>
    <n v="-17820.400000000001"/>
    <m/>
    <m/>
    <m/>
    <m/>
    <m/>
    <m/>
    <x v="0"/>
    <m/>
    <m/>
    <m/>
    <m/>
    <m/>
    <m/>
    <m/>
    <m/>
    <n v="0"/>
    <n v="0"/>
    <m/>
    <m/>
    <x v="1"/>
    <x v="12"/>
    <m/>
    <x v="4"/>
  </r>
  <r>
    <x v="3"/>
    <s v="Branson"/>
    <s v="Electric"/>
    <s v="Commercial"/>
    <s v="TEB-Total Electric Bldg"/>
    <n v="17264323"/>
    <n v="1724442"/>
    <m/>
    <n v="22819.65"/>
    <n v="0"/>
    <n v="0"/>
    <m/>
    <n v="0"/>
    <n v="-15020.01"/>
    <n v="0"/>
    <n v="0"/>
    <n v="11737.81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8952.240000000002"/>
    <n v="80"/>
    <n v="-48.1"/>
    <n v="96629.13"/>
    <n v="-70439.100000000006"/>
    <m/>
    <m/>
    <m/>
    <m/>
    <m/>
    <m/>
    <x v="0"/>
    <m/>
    <m/>
    <m/>
    <m/>
    <m/>
    <m/>
    <m/>
    <m/>
    <n v="0"/>
    <n v="0"/>
    <m/>
    <m/>
    <x v="1"/>
    <x v="13"/>
    <m/>
    <x v="4"/>
  </r>
  <r>
    <x v="3"/>
    <s v="Branson"/>
    <s v="Electric"/>
    <s v="Industrial"/>
    <s v="CB-Commercial"/>
    <n v="6227"/>
    <n v="782.91"/>
    <m/>
    <n v="0.45"/>
    <n v="0"/>
    <n v="0"/>
    <m/>
    <n v="0"/>
    <n v="-5.42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.14"/>
    <n v="-31.26"/>
    <m/>
    <m/>
    <m/>
    <m/>
    <m/>
    <m/>
    <x v="0"/>
    <m/>
    <m/>
    <m/>
    <m/>
    <m/>
    <m/>
    <m/>
    <m/>
    <n v="0"/>
    <n v="0"/>
    <m/>
    <m/>
    <x v="2"/>
    <x v="5"/>
    <m/>
    <x v="4"/>
  </r>
  <r>
    <x v="3"/>
    <s v="Branson"/>
    <s v="Electric"/>
    <s v="Industrial"/>
    <s v="SH-Small Heating"/>
    <n v="31386"/>
    <n v="3336.42"/>
    <m/>
    <n v="27.92"/>
    <n v="0"/>
    <n v="0"/>
    <m/>
    <n v="0"/>
    <n v="-27.3"/>
    <n v="0"/>
    <n v="0"/>
    <n v="22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.68"/>
    <n v="-149.09"/>
    <m/>
    <m/>
    <m/>
    <m/>
    <m/>
    <m/>
    <x v="0"/>
    <m/>
    <m/>
    <m/>
    <m/>
    <m/>
    <m/>
    <m/>
    <m/>
    <n v="0"/>
    <n v="0"/>
    <m/>
    <m/>
    <x v="2"/>
    <x v="12"/>
    <m/>
    <x v="4"/>
  </r>
  <r>
    <x v="3"/>
    <s v="Branson"/>
    <s v="Electric"/>
    <s v="Industrial"/>
    <s v="TEB-Total Electric Bldg"/>
    <n v="32880"/>
    <n v="3305.79"/>
    <m/>
    <n v="0"/>
    <n v="0"/>
    <n v="0"/>
    <m/>
    <n v="0"/>
    <n v="-28.6"/>
    <n v="0"/>
    <n v="0"/>
    <n v="23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.75"/>
    <n v="-134.16"/>
    <m/>
    <m/>
    <m/>
    <m/>
    <m/>
    <m/>
    <x v="0"/>
    <m/>
    <m/>
    <m/>
    <m/>
    <m/>
    <m/>
    <m/>
    <m/>
    <n v="0"/>
    <n v="0"/>
    <m/>
    <m/>
    <x v="2"/>
    <x v="13"/>
    <m/>
    <x v="4"/>
  </r>
  <r>
    <x v="3"/>
    <s v="Branson"/>
    <s v="Electric"/>
    <s v="Interdepartmental"/>
    <s v="CB-Commercial"/>
    <n v="11679"/>
    <n v="1554.93"/>
    <m/>
    <n v="0"/>
    <n v="0"/>
    <n v="0"/>
    <m/>
    <n v="0"/>
    <n v="-10.15"/>
    <n v="0"/>
    <n v="0"/>
    <n v="8.28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.87"/>
    <n v="-58.63"/>
    <m/>
    <m/>
    <m/>
    <m/>
    <m/>
    <m/>
    <x v="0"/>
    <m/>
    <m/>
    <m/>
    <m/>
    <m/>
    <m/>
    <m/>
    <m/>
    <n v="0"/>
    <n v="0"/>
    <m/>
    <m/>
    <x v="5"/>
    <x v="5"/>
    <m/>
    <x v="4"/>
  </r>
  <r>
    <x v="3"/>
    <s v="Branson"/>
    <s v="Electric"/>
    <s v="Other Public Authority"/>
    <s v="CB-Commercial"/>
    <n v="83271"/>
    <n v="11766.36"/>
    <m/>
    <n v="0"/>
    <n v="0"/>
    <n v="0"/>
    <m/>
    <n v="0"/>
    <n v="-72.44"/>
    <n v="0"/>
    <n v="0"/>
    <n v="59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8.04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Branson"/>
    <s v="Electric"/>
    <s v="Other Public Authority"/>
    <s v="GP-General Power"/>
    <n v="236400"/>
    <n v="23986.46"/>
    <m/>
    <n v="0"/>
    <n v="0"/>
    <n v="0"/>
    <m/>
    <n v="0"/>
    <n v="-205.67"/>
    <n v="0"/>
    <n v="0"/>
    <n v="167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74.68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Branson"/>
    <s v="Electric"/>
    <s v="Other Public Authority"/>
    <s v="SH-Small Heating"/>
    <n v="57892"/>
    <n v="5967.29"/>
    <m/>
    <n v="0"/>
    <n v="0"/>
    <n v="0"/>
    <m/>
    <n v="0"/>
    <n v="-50.36"/>
    <n v="0"/>
    <n v="0"/>
    <n v="41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4.98"/>
    <m/>
    <m/>
    <m/>
    <m/>
    <m/>
    <m/>
    <x v="0"/>
    <m/>
    <m/>
    <m/>
    <m/>
    <m/>
    <m/>
    <m/>
    <m/>
    <n v="0"/>
    <n v="0"/>
    <m/>
    <m/>
    <x v="3"/>
    <x v="12"/>
    <m/>
    <x v="4"/>
  </r>
  <r>
    <x v="3"/>
    <s v="Branson"/>
    <s v="Electric"/>
    <s v="Other Public Authority"/>
    <s v="TEB-Total Electric Bldg"/>
    <n v="489680"/>
    <n v="51961.39"/>
    <m/>
    <n v="0"/>
    <n v="0"/>
    <n v="0"/>
    <m/>
    <n v="0"/>
    <n v="-426.01"/>
    <n v="0"/>
    <n v="0"/>
    <n v="347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97.89"/>
    <m/>
    <m/>
    <m/>
    <m/>
    <m/>
    <m/>
    <x v="0"/>
    <m/>
    <m/>
    <m/>
    <m/>
    <m/>
    <m/>
    <m/>
    <m/>
    <n v="0"/>
    <n v="0"/>
    <m/>
    <m/>
    <x v="3"/>
    <x v="13"/>
    <m/>
    <x v="4"/>
  </r>
  <r>
    <x v="3"/>
    <s v="Branson"/>
    <s v="Electric"/>
    <s v="Muni Street &amp; Highway Lighting"/>
    <s v="CB-Commercial"/>
    <n v="24992"/>
    <n v="4529.59"/>
    <m/>
    <n v="0"/>
    <n v="0"/>
    <n v="0"/>
    <m/>
    <n v="0"/>
    <n v="-21.75"/>
    <n v="0"/>
    <n v="0"/>
    <n v="17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5.47"/>
    <m/>
    <m/>
    <m/>
    <m/>
    <m/>
    <m/>
    <x v="0"/>
    <m/>
    <m/>
    <m/>
    <m/>
    <m/>
    <m/>
    <m/>
    <m/>
    <n v="0"/>
    <n v="0"/>
    <m/>
    <m/>
    <x v="4"/>
    <x v="5"/>
    <m/>
    <x v="4"/>
  </r>
  <r>
    <x v="3"/>
    <s v="Branson"/>
    <s v="Electric"/>
    <s v="Muni Street &amp; Highway Lighting"/>
    <s v="GP-General Power"/>
    <n v="24800"/>
    <n v="2556.84"/>
    <m/>
    <n v="0"/>
    <n v="0"/>
    <n v="0"/>
    <m/>
    <n v="0"/>
    <n v="-21.58"/>
    <n v="0"/>
    <n v="0"/>
    <n v="17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1.76"/>
    <m/>
    <m/>
    <m/>
    <m/>
    <m/>
    <m/>
    <x v="0"/>
    <m/>
    <m/>
    <m/>
    <m/>
    <m/>
    <m/>
    <m/>
    <m/>
    <n v="0"/>
    <n v="0"/>
    <m/>
    <m/>
    <x v="4"/>
    <x v="6"/>
    <m/>
    <x v="4"/>
  </r>
  <r>
    <x v="3"/>
    <s v="Branson"/>
    <s v="Electric"/>
    <s v="Muni Street &amp; Highway Lighting"/>
    <s v="LS-Special Lighting"/>
    <n v="1937"/>
    <n v="423.11"/>
    <m/>
    <n v="0"/>
    <n v="0"/>
    <n v="0"/>
    <m/>
    <n v="0"/>
    <n v="-1.68"/>
    <n v="0"/>
    <n v="0"/>
    <n v="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1"/>
    <m/>
    <m/>
    <m/>
    <m/>
    <m/>
    <m/>
    <x v="0"/>
    <m/>
    <m/>
    <m/>
    <m/>
    <m/>
    <m/>
    <m/>
    <m/>
    <n v="0"/>
    <n v="0"/>
    <m/>
    <m/>
    <x v="4"/>
    <x v="7"/>
    <m/>
    <x v="4"/>
  </r>
  <r>
    <x v="3"/>
    <s v="Branson"/>
    <s v="Electric"/>
    <s v="Muni Street &amp; Highway Lighting"/>
    <s v="SH-Small Heating"/>
    <n v="1989"/>
    <n v="275.06"/>
    <m/>
    <n v="0"/>
    <n v="0"/>
    <n v="0"/>
    <m/>
    <n v="0"/>
    <n v="-1.73"/>
    <n v="0"/>
    <n v="0"/>
    <n v="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4499999999999993"/>
    <m/>
    <m/>
    <m/>
    <m/>
    <m/>
    <m/>
    <x v="0"/>
    <m/>
    <m/>
    <m/>
    <m/>
    <m/>
    <m/>
    <m/>
    <m/>
    <n v="0"/>
    <n v="0"/>
    <m/>
    <m/>
    <x v="4"/>
    <x v="12"/>
    <m/>
    <x v="4"/>
  </r>
  <r>
    <x v="3"/>
    <s v="Branson"/>
    <s v="Electric"/>
    <s v="Other Public Authority"/>
    <s v="CB-Commercial"/>
    <n v="122509"/>
    <n v="17586.73"/>
    <m/>
    <n v="0"/>
    <n v="0"/>
    <n v="0"/>
    <m/>
    <n v="0"/>
    <n v="-106.56"/>
    <n v="0"/>
    <n v="0"/>
    <n v="86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5.07000000000005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Branson"/>
    <s v="Electric"/>
    <s v="Other Public Authority"/>
    <s v="GP-General Power"/>
    <n v="1018048"/>
    <n v="112483.27"/>
    <m/>
    <n v="0"/>
    <n v="0"/>
    <n v="0"/>
    <m/>
    <n v="0"/>
    <n v="-885.69"/>
    <n v="0"/>
    <n v="0"/>
    <n v="72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66.77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Branson"/>
    <s v="Electric"/>
    <s v="Residential"/>
    <s v="RGL-Residential Pilot"/>
    <n v="154311"/>
    <n v="18081.96"/>
    <m/>
    <n v="291.81"/>
    <n v="0"/>
    <n v="0"/>
    <m/>
    <n v="0"/>
    <n v="-128.15"/>
    <n v="0"/>
    <n v="0"/>
    <n v="6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67"/>
    <n v="0"/>
    <n v="0"/>
    <n v="121.79"/>
    <n v="-796.26"/>
    <m/>
    <m/>
    <m/>
    <m/>
    <m/>
    <m/>
    <x v="0"/>
    <m/>
    <m/>
    <m/>
    <m/>
    <m/>
    <m/>
    <m/>
    <m/>
    <n v="0"/>
    <n v="0"/>
    <m/>
    <m/>
    <x v="0"/>
    <x v="25"/>
    <m/>
    <x v="4"/>
  </r>
  <r>
    <x v="3"/>
    <s v="Branson"/>
    <s v="Electric"/>
    <s v="Residential"/>
    <s v="RG-Residential"/>
    <n v="25065868"/>
    <n v="3110460.13"/>
    <m/>
    <n v="44268.480000000003"/>
    <n v="0"/>
    <n v="0"/>
    <m/>
    <n v="0"/>
    <n v="-21640.27"/>
    <n v="0"/>
    <n v="0"/>
    <n v="9775.2900000000009"/>
    <n v="0"/>
    <n v="0"/>
    <n v="0"/>
    <n v="0"/>
    <n v="0"/>
    <n v="0"/>
    <n v="0"/>
    <n v="0"/>
    <n v="0"/>
    <n v="0"/>
    <n v="0"/>
    <n v="0"/>
    <n v="0"/>
    <n v="0"/>
    <n v="0"/>
    <n v="240"/>
    <n v="100"/>
    <n v="30"/>
    <n v="5748.61"/>
    <n v="340"/>
    <n v="-231.08"/>
    <n v="19719.189999999999"/>
    <n v="-129264.09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Branson"/>
    <s v="Lighting"/>
    <s v="Commercial"/>
    <s v="PL-Private Lighting"/>
    <n v="91977"/>
    <n v="32656.14"/>
    <m/>
    <n v="0"/>
    <n v="0"/>
    <n v="0"/>
    <m/>
    <n v="0"/>
    <n v="-80.12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74.46"/>
    <n v="0"/>
    <n v="-2.94"/>
    <n v="1676.54"/>
    <n v="-1009.73"/>
    <m/>
    <m/>
    <m/>
    <m/>
    <m/>
    <m/>
    <x v="0"/>
    <m/>
    <m/>
    <m/>
    <m/>
    <m/>
    <m/>
    <m/>
    <m/>
    <n v="0"/>
    <n v="0"/>
    <m/>
    <m/>
    <x v="1"/>
    <x v="4"/>
    <m/>
    <x v="4"/>
  </r>
  <r>
    <x v="3"/>
    <s v="Branson"/>
    <s v="Lighting"/>
    <s v="Industrial"/>
    <s v="PL-Private Lighting"/>
    <n v="164"/>
    <n v="60.73"/>
    <m/>
    <n v="0"/>
    <n v="0"/>
    <n v="0"/>
    <m/>
    <n v="0"/>
    <n v="-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m/>
    <m/>
    <m/>
    <m/>
    <m/>
    <m/>
    <x v="0"/>
    <m/>
    <m/>
    <m/>
    <m/>
    <m/>
    <m/>
    <m/>
    <m/>
    <n v="0"/>
    <n v="0"/>
    <m/>
    <m/>
    <x v="2"/>
    <x v="4"/>
    <m/>
    <x v="4"/>
  </r>
  <r>
    <x v="3"/>
    <s v="Branson"/>
    <s v="Lighting"/>
    <s v="Muni Street &amp; Highway Lighting"/>
    <s v="PL-Private Lighting"/>
    <n v="448"/>
    <n v="182.51"/>
    <m/>
    <n v="0"/>
    <n v="0"/>
    <n v="0"/>
    <m/>
    <n v="0"/>
    <n v="-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2"/>
    <m/>
    <m/>
    <m/>
    <m/>
    <m/>
    <m/>
    <x v="0"/>
    <m/>
    <m/>
    <m/>
    <m/>
    <m/>
    <m/>
    <m/>
    <m/>
    <n v="0"/>
    <n v="0"/>
    <m/>
    <m/>
    <x v="4"/>
    <x v="4"/>
    <m/>
    <x v="4"/>
  </r>
  <r>
    <x v="3"/>
    <s v="Branson"/>
    <s v="Lighting"/>
    <s v="Muni Street &amp; Highway Lighting"/>
    <s v="SPL-Municipal St Lighting"/>
    <n v="227523"/>
    <n v="25673.32"/>
    <m/>
    <n v="0"/>
    <n v="0"/>
    <n v="0"/>
    <m/>
    <n v="0"/>
    <n v="-197.94"/>
    <n v="0"/>
    <n v="0"/>
    <n v="0"/>
    <n v="0"/>
    <n v="0"/>
    <n v="0"/>
    <n v="0"/>
    <n v="0"/>
    <n v="0"/>
    <n v="0"/>
    <n v="19811.55"/>
    <n v="0"/>
    <n v="0"/>
    <n v="0"/>
    <n v="0"/>
    <n v="0"/>
    <n v="0"/>
    <n v="0"/>
    <n v="0"/>
    <n v="0"/>
    <n v="0"/>
    <n v="0"/>
    <n v="0"/>
    <n v="0"/>
    <n v="0"/>
    <n v="-1360.58"/>
    <m/>
    <m/>
    <m/>
    <m/>
    <m/>
    <m/>
    <x v="0"/>
    <m/>
    <m/>
    <m/>
    <m/>
    <m/>
    <m/>
    <m/>
    <m/>
    <n v="0"/>
    <n v="0"/>
    <m/>
    <m/>
    <x v="4"/>
    <x v="11"/>
    <m/>
    <x v="4"/>
  </r>
  <r>
    <x v="3"/>
    <s v="Branson"/>
    <s v="Lighting"/>
    <s v="Residential"/>
    <s v="PL-Private Lighting"/>
    <n v="24897"/>
    <n v="9871.39"/>
    <m/>
    <n v="0"/>
    <n v="0"/>
    <n v="0"/>
    <m/>
    <n v="0"/>
    <n v="-22.68"/>
    <n v="0"/>
    <n v="0"/>
    <n v="0"/>
    <n v="0"/>
    <n v="0"/>
    <n v="0"/>
    <n v="0"/>
    <n v="0"/>
    <n v="0"/>
    <n v="0"/>
    <n v="9.2200000000000006"/>
    <n v="0"/>
    <n v="0"/>
    <n v="0"/>
    <n v="0"/>
    <n v="0"/>
    <n v="0"/>
    <n v="0"/>
    <n v="0"/>
    <n v="0"/>
    <n v="0"/>
    <n v="13.55"/>
    <n v="0"/>
    <n v="0"/>
    <n v="51.37"/>
    <n v="-273.02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3"/>
    <s v="Branson"/>
    <s v="Water"/>
    <s v="WA-Residential"/>
    <s v="WA-Water"/>
    <n v="0"/>
    <n v="12.5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1"/>
    <x v="28"/>
    <m/>
    <x v="4"/>
  </r>
  <r>
    <x v="3"/>
    <s v="Buffalo"/>
    <s v="Electric"/>
    <s v="Commercial"/>
    <s v="CB-Commercial"/>
    <n v="1254"/>
    <n v="255.88"/>
    <m/>
    <n v="9.5500000000000007"/>
    <n v="0"/>
    <n v="0"/>
    <m/>
    <n v="0"/>
    <n v="-1.1000000000000001"/>
    <n v="0"/>
    <n v="0"/>
    <n v="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1"/>
    <n v="0"/>
    <n v="0"/>
    <n v="20.100000000000001"/>
    <n v="-6.3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s v="Buffalo"/>
    <s v="Electric"/>
    <s v="Residential"/>
    <s v="RG-Residential"/>
    <n v="32663"/>
    <n v="3855.09"/>
    <m/>
    <n v="49.02"/>
    <n v="0"/>
    <n v="0"/>
    <m/>
    <n v="0"/>
    <n v="-28.41"/>
    <n v="0"/>
    <n v="0"/>
    <n v="12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5"/>
    <n v="0"/>
    <n v="0"/>
    <n v="76.260000000000005"/>
    <n v="-168.5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Buffalo"/>
    <s v="Lighting"/>
    <s v="Residential"/>
    <s v="PL-Private Lighting"/>
    <n v="31"/>
    <n v="15.08"/>
    <m/>
    <n v="0.28999999999999998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.45"/>
    <n v="-0.34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Gravette"/>
    <s v="Electric"/>
    <s v="Commercial"/>
    <s v="CB-Commercial"/>
    <n v="11151"/>
    <n v="1534.12"/>
    <m/>
    <n v="66.77"/>
    <n v="0"/>
    <n v="0"/>
    <m/>
    <n v="0"/>
    <n v="-9.7100000000000009"/>
    <n v="0"/>
    <n v="0"/>
    <n v="7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7"/>
    <n v="0"/>
    <n v="0"/>
    <n v="112.88"/>
    <n v="-55.98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s v="Gravette"/>
    <s v="Electric"/>
    <s v="Industrial"/>
    <s v="GP-General Power"/>
    <n v="116975"/>
    <n v="9864.7900000000009"/>
    <m/>
    <n v="0"/>
    <n v="0"/>
    <n v="0"/>
    <m/>
    <n v="0"/>
    <n v="-10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4.86"/>
    <n v="-432.81"/>
    <m/>
    <m/>
    <m/>
    <m/>
    <m/>
    <m/>
    <x v="0"/>
    <m/>
    <m/>
    <m/>
    <m/>
    <m/>
    <m/>
    <m/>
    <m/>
    <n v="0"/>
    <n v="0"/>
    <m/>
    <m/>
    <x v="2"/>
    <x v="6"/>
    <m/>
    <x v="4"/>
  </r>
  <r>
    <x v="3"/>
    <s v="Gravette"/>
    <s v="Electric"/>
    <s v="Residential"/>
    <s v="RG-Residential"/>
    <n v="28065"/>
    <n v="3547.04"/>
    <m/>
    <n v="147.12"/>
    <n v="0"/>
    <n v="0"/>
    <m/>
    <n v="0"/>
    <n v="-24.4"/>
    <n v="0"/>
    <n v="0"/>
    <n v="1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5500000000000007"/>
    <n v="0"/>
    <n v="0"/>
    <n v="72.959999999999994"/>
    <n v="-144.82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Gravette"/>
    <s v="Lighting"/>
    <s v="Commercial"/>
    <s v="PL-Private Lighting"/>
    <n v="341"/>
    <n v="143.28"/>
    <m/>
    <n v="0"/>
    <n v="0"/>
    <n v="0"/>
    <m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4"/>
    <n v="0"/>
    <n v="0"/>
    <n v="1.28"/>
    <n v="-3.75"/>
    <m/>
    <m/>
    <m/>
    <m/>
    <m/>
    <m/>
    <x v="0"/>
    <m/>
    <m/>
    <m/>
    <m/>
    <m/>
    <m/>
    <m/>
    <m/>
    <n v="0"/>
    <n v="0"/>
    <m/>
    <m/>
    <x v="1"/>
    <x v="4"/>
    <m/>
    <x v="4"/>
  </r>
  <r>
    <x v="3"/>
    <s v="Gravette"/>
    <s v="Lighting"/>
    <s v="Residential"/>
    <s v="PL-Private Lighting"/>
    <n v="62"/>
    <n v="29.16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.42"/>
    <n v="-0.68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Greenfield"/>
    <s v="Electric"/>
    <s v="Industrial"/>
    <s v="Oil Pipe GP-General Power"/>
    <n v="25103"/>
    <n v="6454.96"/>
    <m/>
    <n v="0"/>
    <n v="0"/>
    <n v="0"/>
    <m/>
    <n v="0"/>
    <n v="-21.84"/>
    <n v="0"/>
    <n v="0"/>
    <n v="17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1.96"/>
    <n v="-92.88"/>
    <m/>
    <m/>
    <m/>
    <m/>
    <m/>
    <m/>
    <x v="0"/>
    <m/>
    <m/>
    <m/>
    <m/>
    <m/>
    <m/>
    <m/>
    <m/>
    <n v="0"/>
    <n v="0"/>
    <m/>
    <m/>
    <x v="2"/>
    <x v="24"/>
    <m/>
    <x v="4"/>
  </r>
  <r>
    <x v="3"/>
    <s v="Joplin"/>
    <s v="Electric"/>
    <s v="Commercial"/>
    <s v="CB-Commercial"/>
    <n v="6565605"/>
    <n v="883340.41"/>
    <m/>
    <n v="41848.29"/>
    <n v="0"/>
    <n v="0"/>
    <m/>
    <n v="0"/>
    <n v="-5712.51"/>
    <n v="0"/>
    <n v="0"/>
    <n v="4624.8"/>
    <n v="0"/>
    <n v="0"/>
    <n v="0"/>
    <n v="0"/>
    <n v="0"/>
    <n v="0"/>
    <n v="0"/>
    <n v="55.9"/>
    <n v="0"/>
    <n v="0"/>
    <n v="0"/>
    <n v="0"/>
    <n v="0"/>
    <n v="0"/>
    <n v="0"/>
    <n v="60"/>
    <n v="0"/>
    <n v="75"/>
    <n v="9979.6200000000008"/>
    <n v="120"/>
    <n v="-186.18"/>
    <n v="56748.09"/>
    <n v="-32960.22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s v="Joplin"/>
    <s v="Electric"/>
    <s v="Commercial"/>
    <s v="GP-General Power"/>
    <n v="16106438"/>
    <n v="1562627.32"/>
    <m/>
    <n v="31258.35"/>
    <n v="0"/>
    <n v="0"/>
    <m/>
    <n v="0"/>
    <n v="-14012.62"/>
    <n v="0"/>
    <n v="0"/>
    <n v="10417.15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11046.07"/>
    <n v="20"/>
    <n v="-387.66"/>
    <n v="79775.17"/>
    <n v="-59593.82"/>
    <m/>
    <m/>
    <m/>
    <m/>
    <m/>
    <m/>
    <x v="0"/>
    <m/>
    <m/>
    <m/>
    <m/>
    <m/>
    <m/>
    <m/>
    <m/>
    <n v="0"/>
    <n v="0"/>
    <m/>
    <m/>
    <x v="1"/>
    <x v="6"/>
    <m/>
    <x v="4"/>
  </r>
  <r>
    <x v="3"/>
    <s v="Joplin"/>
    <s v="Electric"/>
    <s v="Commercial"/>
    <s v="LP-Large Power"/>
    <n v="4987200"/>
    <n v="374128"/>
    <m/>
    <n v="240"/>
    <n v="0"/>
    <n v="0"/>
    <m/>
    <n v="0"/>
    <n v="-4239.12"/>
    <n v="0"/>
    <n v="0"/>
    <n v="0"/>
    <n v="0"/>
    <n v="0"/>
    <n v="0"/>
    <n v="0"/>
    <n v="0"/>
    <n v="0"/>
    <n v="0"/>
    <n v="25598.84"/>
    <n v="0"/>
    <n v="0"/>
    <n v="0"/>
    <n v="0"/>
    <n v="0"/>
    <n v="0"/>
    <n v="0"/>
    <n v="0"/>
    <n v="0"/>
    <n v="0"/>
    <n v="0"/>
    <n v="0"/>
    <n v="0"/>
    <n v="0"/>
    <n v="-14861.85"/>
    <m/>
    <m/>
    <m/>
    <m/>
    <m/>
    <m/>
    <x v="0"/>
    <m/>
    <m/>
    <m/>
    <m/>
    <m/>
    <m/>
    <m/>
    <m/>
    <n v="0"/>
    <n v="0"/>
    <m/>
    <m/>
    <x v="1"/>
    <x v="17"/>
    <m/>
    <x v="4"/>
  </r>
  <r>
    <x v="3"/>
    <s v="Joplin"/>
    <s v="Electric"/>
    <s v="Commercial"/>
    <s v="LS-Special Lighting"/>
    <n v="2991"/>
    <n v="544.69000000000005"/>
    <m/>
    <n v="28.77"/>
    <n v="0"/>
    <n v="0"/>
    <m/>
    <n v="0"/>
    <n v="-2.6"/>
    <n v="0"/>
    <n v="0"/>
    <n v="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21"/>
    <m/>
    <m/>
    <m/>
    <m/>
    <m/>
    <m/>
    <x v="0"/>
    <m/>
    <m/>
    <m/>
    <m/>
    <m/>
    <m/>
    <m/>
    <m/>
    <n v="0"/>
    <n v="0"/>
    <m/>
    <m/>
    <x v="1"/>
    <x v="7"/>
    <m/>
    <x v="4"/>
  </r>
  <r>
    <x v="3"/>
    <s v="Joplin"/>
    <s v="Electric"/>
    <s v="Commercial"/>
    <s v="SH-Small Heating"/>
    <n v="1321811"/>
    <n v="146017.71"/>
    <m/>
    <n v="7432.32"/>
    <n v="0"/>
    <n v="0"/>
    <m/>
    <n v="0"/>
    <n v="-1149.9100000000001"/>
    <n v="0"/>
    <n v="0"/>
    <n v="867.32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1062.72"/>
    <n v="40"/>
    <n v="0"/>
    <n v="8646.1200000000008"/>
    <n v="-6278.65"/>
    <m/>
    <m/>
    <m/>
    <m/>
    <m/>
    <m/>
    <x v="0"/>
    <m/>
    <m/>
    <m/>
    <m/>
    <m/>
    <m/>
    <m/>
    <m/>
    <n v="0"/>
    <n v="0"/>
    <m/>
    <m/>
    <x v="1"/>
    <x v="12"/>
    <m/>
    <x v="4"/>
  </r>
  <r>
    <x v="3"/>
    <s v="Joplin"/>
    <s v="Electric"/>
    <s v="Commercial"/>
    <s v="TEB-Total Electric Bldg"/>
    <n v="3693272"/>
    <n v="348390.5"/>
    <m/>
    <n v="6395.35"/>
    <n v="0"/>
    <n v="0"/>
    <m/>
    <n v="0"/>
    <n v="-3213.15"/>
    <n v="0"/>
    <n v="0"/>
    <n v="2327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68.85"/>
    <n v="0"/>
    <n v="0"/>
    <n v="17591.32"/>
    <n v="-15068.55"/>
    <m/>
    <m/>
    <m/>
    <m/>
    <m/>
    <m/>
    <x v="0"/>
    <m/>
    <m/>
    <m/>
    <m/>
    <m/>
    <m/>
    <m/>
    <m/>
    <n v="0"/>
    <n v="0"/>
    <m/>
    <m/>
    <x v="1"/>
    <x v="13"/>
    <m/>
    <x v="4"/>
  </r>
  <r>
    <x v="3"/>
    <s v="Joplin"/>
    <s v="Electric"/>
    <s v="Industrial"/>
    <s v="CB-Commercial"/>
    <n v="31767"/>
    <n v="4300.7"/>
    <m/>
    <n v="220.62"/>
    <n v="0"/>
    <n v="0"/>
    <m/>
    <n v="0"/>
    <n v="-27.63"/>
    <n v="0"/>
    <n v="0"/>
    <n v="20.07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.88"/>
    <n v="0"/>
    <n v="0"/>
    <n v="208.38"/>
    <n v="-159.44"/>
    <m/>
    <m/>
    <m/>
    <m/>
    <m/>
    <m/>
    <x v="0"/>
    <m/>
    <m/>
    <m/>
    <m/>
    <m/>
    <m/>
    <m/>
    <m/>
    <n v="0"/>
    <n v="0"/>
    <m/>
    <m/>
    <x v="2"/>
    <x v="5"/>
    <m/>
    <x v="4"/>
  </r>
  <r>
    <x v="3"/>
    <s v="Joplin"/>
    <s v="Electric"/>
    <s v="Industrial"/>
    <s v="GP-General Power"/>
    <n v="7203474"/>
    <n v="598696.43999999994"/>
    <m/>
    <n v="3204.29"/>
    <n v="0"/>
    <n v="0"/>
    <m/>
    <n v="0"/>
    <n v="-6267.01"/>
    <n v="0"/>
    <n v="0"/>
    <n v="4308.92"/>
    <n v="0"/>
    <n v="0"/>
    <n v="0"/>
    <n v="0"/>
    <n v="0"/>
    <n v="0"/>
    <n v="0"/>
    <n v="2805"/>
    <n v="0"/>
    <n v="0"/>
    <n v="0"/>
    <n v="0"/>
    <n v="0"/>
    <n v="0"/>
    <n v="0"/>
    <n v="0"/>
    <n v="0"/>
    <n v="0"/>
    <n v="1521"/>
    <n v="0"/>
    <n v="0"/>
    <n v="23972"/>
    <n v="-26652.85"/>
    <m/>
    <m/>
    <m/>
    <m/>
    <m/>
    <m/>
    <x v="0"/>
    <m/>
    <m/>
    <m/>
    <m/>
    <m/>
    <m/>
    <m/>
    <m/>
    <n v="0"/>
    <n v="0"/>
    <m/>
    <m/>
    <x v="2"/>
    <x v="6"/>
    <m/>
    <x v="4"/>
  </r>
  <r>
    <x v="3"/>
    <s v="Joplin"/>
    <s v="Electric"/>
    <s v="Industrial"/>
    <s v="LP-Large Power"/>
    <n v="21380902"/>
    <n v="1600114.58"/>
    <m/>
    <n v="1040"/>
    <n v="0"/>
    <n v="0"/>
    <m/>
    <n v="0"/>
    <n v="-18173.77"/>
    <n v="0"/>
    <n v="0"/>
    <n v="3121.63"/>
    <n v="0"/>
    <n v="0"/>
    <n v="0"/>
    <n v="0"/>
    <n v="0"/>
    <n v="0"/>
    <n v="0"/>
    <n v="26971.77"/>
    <n v="0"/>
    <n v="0"/>
    <n v="0"/>
    <n v="0"/>
    <n v="0"/>
    <n v="0"/>
    <n v="0"/>
    <n v="0"/>
    <n v="0"/>
    <n v="0"/>
    <n v="0"/>
    <n v="0"/>
    <n v="0"/>
    <n v="59597.66"/>
    <n v="-63715.1"/>
    <m/>
    <m/>
    <m/>
    <m/>
    <m/>
    <m/>
    <x v="0"/>
    <m/>
    <m/>
    <m/>
    <m/>
    <m/>
    <m/>
    <m/>
    <m/>
    <n v="0"/>
    <n v="0"/>
    <m/>
    <m/>
    <x v="2"/>
    <x v="17"/>
    <m/>
    <x v="4"/>
  </r>
  <r>
    <x v="3"/>
    <s v="Joplin"/>
    <s v="Electric"/>
    <s v="Industrial"/>
    <s v="SH-Small Heating"/>
    <n v="10461"/>
    <n v="1051.4100000000001"/>
    <m/>
    <n v="63.83"/>
    <n v="0"/>
    <n v="0"/>
    <m/>
    <n v="0"/>
    <n v="-9.1"/>
    <n v="0"/>
    <n v="0"/>
    <n v="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51"/>
    <n v="-49.69"/>
    <m/>
    <m/>
    <m/>
    <m/>
    <m/>
    <m/>
    <x v="0"/>
    <m/>
    <m/>
    <m/>
    <m/>
    <m/>
    <m/>
    <m/>
    <m/>
    <n v="0"/>
    <n v="0"/>
    <m/>
    <m/>
    <x v="2"/>
    <x v="12"/>
    <m/>
    <x v="4"/>
  </r>
  <r>
    <x v="3"/>
    <s v="Joplin"/>
    <s v="Electric"/>
    <s v="Industrial"/>
    <s v="TEB-Total Electric Bldg"/>
    <n v="479840"/>
    <n v="44348.45"/>
    <m/>
    <n v="957.15"/>
    <n v="0"/>
    <n v="0"/>
    <m/>
    <n v="0"/>
    <n v="-417.46"/>
    <n v="0"/>
    <n v="0"/>
    <n v="340.68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914.04"/>
    <n v="-1957.75"/>
    <m/>
    <m/>
    <m/>
    <m/>
    <m/>
    <m/>
    <x v="0"/>
    <m/>
    <m/>
    <m/>
    <m/>
    <m/>
    <m/>
    <m/>
    <m/>
    <n v="0"/>
    <n v="0"/>
    <m/>
    <m/>
    <x v="2"/>
    <x v="13"/>
    <m/>
    <x v="4"/>
  </r>
  <r>
    <x v="3"/>
    <s v="Joplin"/>
    <s v="Electric"/>
    <s v="Interdepartmental"/>
    <s v="CB-Commercial"/>
    <n v="61146"/>
    <n v="7430.49"/>
    <m/>
    <n v="0"/>
    <n v="0"/>
    <n v="0"/>
    <m/>
    <n v="0"/>
    <n v="-53.19"/>
    <n v="0"/>
    <n v="0"/>
    <n v="4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6.95"/>
    <m/>
    <m/>
    <m/>
    <m/>
    <m/>
    <m/>
    <x v="0"/>
    <m/>
    <m/>
    <m/>
    <m/>
    <m/>
    <m/>
    <m/>
    <m/>
    <n v="0"/>
    <n v="0"/>
    <m/>
    <m/>
    <x v="5"/>
    <x v="5"/>
    <m/>
    <x v="4"/>
  </r>
  <r>
    <x v="3"/>
    <s v="Joplin"/>
    <s v="Electric"/>
    <s v="Other Public Authority"/>
    <s v="CB-Commercial"/>
    <n v="177155"/>
    <n v="23098.49"/>
    <m/>
    <n v="0"/>
    <n v="0"/>
    <n v="0"/>
    <m/>
    <n v="0"/>
    <n v="-154.13"/>
    <n v="0"/>
    <n v="0"/>
    <n v="125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89.33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Joplin"/>
    <s v="Electric"/>
    <s v="Other Public Authority"/>
    <s v="GP-General Power"/>
    <n v="483240"/>
    <n v="45255.63"/>
    <m/>
    <n v="0"/>
    <n v="0"/>
    <n v="0"/>
    <m/>
    <n v="0"/>
    <n v="-420.42"/>
    <n v="0"/>
    <n v="0"/>
    <n v="343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87.98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Joplin"/>
    <s v="Electric"/>
    <s v="Other Public Authority"/>
    <s v="SH-Small Heating"/>
    <n v="3488"/>
    <n v="469.47"/>
    <m/>
    <n v="0"/>
    <n v="0"/>
    <n v="0"/>
    <m/>
    <n v="0"/>
    <n v="-3.04"/>
    <n v="0"/>
    <n v="0"/>
    <n v="2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57"/>
    <m/>
    <m/>
    <m/>
    <m/>
    <m/>
    <m/>
    <x v="0"/>
    <m/>
    <m/>
    <m/>
    <m/>
    <m/>
    <m/>
    <m/>
    <m/>
    <n v="0"/>
    <n v="0"/>
    <m/>
    <m/>
    <x v="3"/>
    <x v="12"/>
    <m/>
    <x v="4"/>
  </r>
  <r>
    <x v="3"/>
    <s v="Joplin"/>
    <s v="Electric"/>
    <s v="Other Public Authority"/>
    <s v="TEB-Total Electric Bldg"/>
    <n v="53400"/>
    <n v="5550.56"/>
    <m/>
    <n v="0"/>
    <n v="0"/>
    <n v="0"/>
    <m/>
    <n v="0"/>
    <n v="-46.46"/>
    <n v="0"/>
    <n v="0"/>
    <n v="37.9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7.88"/>
    <m/>
    <m/>
    <m/>
    <m/>
    <m/>
    <m/>
    <x v="0"/>
    <m/>
    <m/>
    <m/>
    <m/>
    <m/>
    <m/>
    <m/>
    <m/>
    <n v="0"/>
    <n v="0"/>
    <m/>
    <m/>
    <x v="3"/>
    <x v="13"/>
    <m/>
    <x v="4"/>
  </r>
  <r>
    <x v="3"/>
    <s v="Joplin"/>
    <s v="Electric"/>
    <s v="Muni Street &amp; Highway Lighting"/>
    <s v="CB-Commercial"/>
    <n v="48837"/>
    <n v="7695.17"/>
    <m/>
    <n v="0"/>
    <n v="0"/>
    <n v="0"/>
    <m/>
    <n v="0"/>
    <n v="-42.5"/>
    <n v="0"/>
    <n v="0"/>
    <n v="3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5.2"/>
    <m/>
    <m/>
    <m/>
    <m/>
    <m/>
    <m/>
    <x v="0"/>
    <m/>
    <m/>
    <m/>
    <m/>
    <m/>
    <m/>
    <m/>
    <m/>
    <n v="0"/>
    <n v="0"/>
    <m/>
    <m/>
    <x v="4"/>
    <x v="5"/>
    <m/>
    <x v="4"/>
  </r>
  <r>
    <x v="3"/>
    <s v="Joplin"/>
    <s v="Electric"/>
    <s v="Muni Street &amp; Highway Lighting"/>
    <s v="GP-General Power"/>
    <n v="5120"/>
    <n v="1001.99"/>
    <m/>
    <n v="0"/>
    <n v="0"/>
    <n v="0"/>
    <m/>
    <n v="0"/>
    <n v="-4.45"/>
    <n v="0"/>
    <n v="0"/>
    <n v="3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940000000000001"/>
    <m/>
    <m/>
    <m/>
    <m/>
    <m/>
    <m/>
    <x v="0"/>
    <m/>
    <m/>
    <m/>
    <m/>
    <m/>
    <m/>
    <m/>
    <m/>
    <n v="0"/>
    <n v="0"/>
    <m/>
    <m/>
    <x v="4"/>
    <x v="6"/>
    <m/>
    <x v="4"/>
  </r>
  <r>
    <x v="3"/>
    <s v="Joplin"/>
    <s v="Electric"/>
    <s v="Muni Street &amp; Highway Lighting"/>
    <s v="LS-Special Lighting"/>
    <n v="157"/>
    <n v="186.64"/>
    <m/>
    <n v="0"/>
    <n v="0"/>
    <n v="0"/>
    <m/>
    <n v="0"/>
    <n v="-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6"/>
    <m/>
    <m/>
    <m/>
    <m/>
    <m/>
    <m/>
    <x v="0"/>
    <m/>
    <m/>
    <m/>
    <m/>
    <m/>
    <m/>
    <m/>
    <m/>
    <n v="0"/>
    <n v="0"/>
    <m/>
    <m/>
    <x v="4"/>
    <x v="7"/>
    <m/>
    <x v="4"/>
  </r>
  <r>
    <x v="3"/>
    <s v="Joplin"/>
    <s v="Electric"/>
    <s v="Muni Street &amp; Highway Lighting"/>
    <s v="MS-Miscellaneous"/>
    <n v="11295"/>
    <n v="1168.21"/>
    <m/>
    <n v="0"/>
    <n v="0"/>
    <n v="0"/>
    <m/>
    <n v="0"/>
    <n v="-9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m/>
    <m/>
    <m/>
    <m/>
    <m/>
    <m/>
    <x v="0"/>
    <m/>
    <m/>
    <m/>
    <m/>
    <m/>
    <m/>
    <m/>
    <m/>
    <n v="0"/>
    <n v="0"/>
    <m/>
    <m/>
    <x v="4"/>
    <x v="22"/>
    <m/>
    <x v="4"/>
  </r>
  <r>
    <x v="3"/>
    <s v="Joplin"/>
    <s v="Electric"/>
    <s v="Other Public Authority"/>
    <s v="CB-Commercial"/>
    <n v="23736"/>
    <n v="3712.08"/>
    <m/>
    <n v="0"/>
    <n v="0"/>
    <n v="0"/>
    <m/>
    <n v="0"/>
    <n v="-20.64"/>
    <n v="0"/>
    <n v="0"/>
    <n v="16.85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9.18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Joplin"/>
    <s v="Electric"/>
    <s v="Other Public Authority"/>
    <s v="GP-General Power"/>
    <n v="868906"/>
    <n v="77087.429999999993"/>
    <m/>
    <n v="0"/>
    <n v="0"/>
    <n v="0"/>
    <m/>
    <n v="0"/>
    <n v="-755.96"/>
    <n v="0"/>
    <n v="0"/>
    <n v="616.92999999999995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214.97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Joplin"/>
    <s v="Electric"/>
    <s v="Industrial"/>
    <s v="Oil Pipe LP-Large Power"/>
    <n v="158779"/>
    <n v="28338.45"/>
    <m/>
    <n v="0"/>
    <n v="0"/>
    <n v="0"/>
    <m/>
    <n v="0"/>
    <n v="-13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3.56"/>
    <n v="-473.16"/>
    <m/>
    <m/>
    <m/>
    <m/>
    <m/>
    <m/>
    <x v="0"/>
    <m/>
    <m/>
    <m/>
    <m/>
    <m/>
    <m/>
    <m/>
    <m/>
    <n v="0"/>
    <n v="0"/>
    <m/>
    <m/>
    <x v="2"/>
    <x v="29"/>
    <m/>
    <x v="4"/>
  </r>
  <r>
    <x v="3"/>
    <s v="Joplin"/>
    <s v="Electric"/>
    <s v="Residential"/>
    <s v="RGL-Residential Pilot"/>
    <n v="142545"/>
    <n v="16562.080000000002"/>
    <m/>
    <n v="795.32"/>
    <n v="0"/>
    <n v="0"/>
    <m/>
    <n v="0"/>
    <n v="-124.05"/>
    <n v="0"/>
    <n v="0"/>
    <n v="55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6"/>
    <n v="0"/>
    <n v="0"/>
    <n v="17.309999999999999"/>
    <n v="-735.5"/>
    <m/>
    <m/>
    <m/>
    <m/>
    <m/>
    <m/>
    <x v="0"/>
    <m/>
    <m/>
    <m/>
    <m/>
    <m/>
    <m/>
    <m/>
    <m/>
    <n v="0"/>
    <n v="0"/>
    <m/>
    <m/>
    <x v="0"/>
    <x v="25"/>
    <m/>
    <x v="4"/>
  </r>
  <r>
    <x v="3"/>
    <s v="Joplin"/>
    <s v="Electric"/>
    <s v="Residential"/>
    <s v="RG-Residential"/>
    <n v="35116968"/>
    <n v="4456798.92"/>
    <m/>
    <n v="194194.7"/>
    <n v="0"/>
    <n v="0"/>
    <m/>
    <n v="0"/>
    <n v="-30516.18"/>
    <n v="0"/>
    <n v="0"/>
    <n v="13694.78"/>
    <n v="0"/>
    <n v="0"/>
    <n v="0"/>
    <n v="0"/>
    <n v="0"/>
    <n v="0"/>
    <n v="0"/>
    <n v="0"/>
    <n v="0"/>
    <n v="0"/>
    <n v="0"/>
    <n v="0"/>
    <n v="0"/>
    <n v="0"/>
    <n v="0"/>
    <n v="1110"/>
    <n v="50"/>
    <n v="180"/>
    <n v="10746.68"/>
    <n v="1060"/>
    <n v="-552.97"/>
    <n v="12916.8"/>
    <n v="-181128.26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Joplin"/>
    <s v="Lighting"/>
    <s v="Commercial"/>
    <s v="PL-Private Lighting"/>
    <n v="206005"/>
    <n v="56097.49"/>
    <m/>
    <n v="2214.13"/>
    <n v="0"/>
    <n v="0"/>
    <m/>
    <n v="0"/>
    <n v="-197.09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499.86"/>
    <n v="20"/>
    <n v="-35.020000000000003"/>
    <n v="3220.73"/>
    <n v="-2284.09"/>
    <m/>
    <m/>
    <m/>
    <m/>
    <m/>
    <m/>
    <x v="0"/>
    <m/>
    <m/>
    <m/>
    <m/>
    <m/>
    <m/>
    <m/>
    <m/>
    <n v="0"/>
    <n v="0"/>
    <m/>
    <m/>
    <x v="1"/>
    <x v="4"/>
    <m/>
    <x v="4"/>
  </r>
  <r>
    <x v="3"/>
    <s v="Joplin"/>
    <s v="Lighting"/>
    <s v="Industrial"/>
    <s v="PL-Private Lighting"/>
    <n v="9638"/>
    <n v="2284.38"/>
    <m/>
    <n v="136.33000000000001"/>
    <n v="0"/>
    <n v="0"/>
    <m/>
    <n v="0"/>
    <n v="-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74"/>
    <n v="-105.81"/>
    <m/>
    <m/>
    <m/>
    <m/>
    <m/>
    <m/>
    <x v="0"/>
    <m/>
    <m/>
    <m/>
    <m/>
    <m/>
    <m/>
    <m/>
    <m/>
    <n v="0"/>
    <n v="0"/>
    <m/>
    <m/>
    <x v="2"/>
    <x v="4"/>
    <m/>
    <x v="4"/>
  </r>
  <r>
    <x v="3"/>
    <s v="Joplin"/>
    <s v="Lighting"/>
    <s v="Other Public Authority"/>
    <s v="PL-Private Lighting"/>
    <n v="540"/>
    <n v="185.16"/>
    <m/>
    <n v="0"/>
    <n v="0"/>
    <n v="0"/>
    <m/>
    <n v="0"/>
    <n v="-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m/>
    <m/>
    <m/>
    <m/>
    <m/>
    <m/>
    <x v="0"/>
    <m/>
    <m/>
    <m/>
    <m/>
    <m/>
    <m/>
    <m/>
    <m/>
    <n v="0"/>
    <n v="0"/>
    <m/>
    <m/>
    <x v="3"/>
    <x v="4"/>
    <m/>
    <x v="4"/>
  </r>
  <r>
    <x v="3"/>
    <s v="Joplin"/>
    <s v="Lighting"/>
    <s v="Muni Street &amp; Highway Lighting"/>
    <s v="PL-Private Lighting"/>
    <n v="4396"/>
    <n v="1009.78"/>
    <m/>
    <n v="0"/>
    <n v="0"/>
    <n v="0"/>
    <m/>
    <n v="0"/>
    <n v="-3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m/>
    <m/>
    <m/>
    <m/>
    <m/>
    <m/>
    <x v="0"/>
    <m/>
    <m/>
    <m/>
    <m/>
    <m/>
    <m/>
    <m/>
    <m/>
    <n v="0"/>
    <n v="0"/>
    <m/>
    <m/>
    <x v="4"/>
    <x v="4"/>
    <m/>
    <x v="4"/>
  </r>
  <r>
    <x v="3"/>
    <s v="Joplin"/>
    <s v="Lighting"/>
    <s v="Muni Street &amp; Highway Lighting"/>
    <s v="SPL-Municipal St Lighting"/>
    <n v="404948"/>
    <n v="51460.37"/>
    <m/>
    <n v="0"/>
    <n v="0"/>
    <n v="0"/>
    <m/>
    <n v="0"/>
    <n v="-352.31"/>
    <n v="0"/>
    <n v="0"/>
    <n v="0"/>
    <n v="0"/>
    <n v="0"/>
    <n v="0"/>
    <n v="0"/>
    <n v="0"/>
    <n v="0"/>
    <n v="0"/>
    <n v="26994.54"/>
    <n v="0"/>
    <n v="0"/>
    <n v="0"/>
    <n v="0"/>
    <n v="0"/>
    <n v="0"/>
    <n v="0"/>
    <n v="0"/>
    <n v="0"/>
    <n v="0"/>
    <n v="0"/>
    <n v="0"/>
    <n v="0"/>
    <n v="0"/>
    <n v="-2421.58"/>
    <m/>
    <m/>
    <m/>
    <m/>
    <m/>
    <m/>
    <x v="0"/>
    <m/>
    <m/>
    <m/>
    <m/>
    <m/>
    <m/>
    <m/>
    <m/>
    <n v="0"/>
    <n v="0"/>
    <m/>
    <m/>
    <x v="4"/>
    <x v="11"/>
    <m/>
    <x v="4"/>
  </r>
  <r>
    <x v="3"/>
    <s v="Joplin"/>
    <s v="Lighting"/>
    <s v="Residential"/>
    <s v="PL-Private Lighting"/>
    <n v="57166"/>
    <n v="20853.47"/>
    <m/>
    <n v="472.53"/>
    <n v="0"/>
    <n v="0"/>
    <m/>
    <n v="0"/>
    <n v="-5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51"/>
    <n v="20"/>
    <n v="0"/>
    <n v="83.68"/>
    <n v="-626.72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3"/>
    <s v="Neosho"/>
    <s v="Electric"/>
    <s v="Commercial"/>
    <s v="CB-Commercial"/>
    <n v="3164658"/>
    <n v="438181.24"/>
    <m/>
    <n v="10419.530000000001"/>
    <n v="0"/>
    <n v="0"/>
    <m/>
    <n v="0"/>
    <n v="-2753.39"/>
    <n v="0"/>
    <n v="0"/>
    <n v="2238.65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4822.16"/>
    <n v="80"/>
    <n v="-54.14"/>
    <n v="22690.86"/>
    <n v="-15886.95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s v="Neosho"/>
    <s v="Electric"/>
    <s v="Commercial"/>
    <s v="GP-General Power"/>
    <n v="6220355"/>
    <n v="652963.07999999996"/>
    <m/>
    <n v="70.92"/>
    <n v="0"/>
    <n v="0"/>
    <m/>
    <n v="0"/>
    <n v="-5411.72"/>
    <n v="0"/>
    <n v="0"/>
    <n v="4136.07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7313.94"/>
    <n v="0"/>
    <n v="0"/>
    <n v="26085.16"/>
    <n v="-23015.34"/>
    <m/>
    <m/>
    <m/>
    <m/>
    <m/>
    <m/>
    <x v="0"/>
    <m/>
    <m/>
    <m/>
    <m/>
    <m/>
    <m/>
    <m/>
    <m/>
    <n v="0"/>
    <n v="0"/>
    <m/>
    <m/>
    <x v="1"/>
    <x v="6"/>
    <m/>
    <x v="4"/>
  </r>
  <r>
    <x v="3"/>
    <s v="Neosho"/>
    <s v="Electric"/>
    <s v="Commercial"/>
    <s v="LS-Special Lighting"/>
    <n v="588"/>
    <n v="102.66"/>
    <m/>
    <n v="0"/>
    <n v="0"/>
    <n v="0"/>
    <m/>
    <n v="0"/>
    <n v="-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97"/>
    <m/>
    <m/>
    <m/>
    <m/>
    <m/>
    <m/>
    <x v="0"/>
    <m/>
    <m/>
    <m/>
    <m/>
    <m/>
    <m/>
    <m/>
    <m/>
    <n v="0"/>
    <n v="0"/>
    <m/>
    <m/>
    <x v="1"/>
    <x v="7"/>
    <m/>
    <x v="4"/>
  </r>
  <r>
    <x v="3"/>
    <s v="Neosho"/>
    <s v="Electric"/>
    <s v="Commercial"/>
    <s v="SH-Small Heating"/>
    <n v="426689"/>
    <n v="48559.48"/>
    <m/>
    <n v="808.53"/>
    <n v="0"/>
    <n v="0"/>
    <m/>
    <n v="0"/>
    <n v="-400.92"/>
    <n v="0"/>
    <n v="0"/>
    <n v="30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8.53"/>
    <n v="0"/>
    <n v="0"/>
    <n v="2355.0100000000002"/>
    <n v="-2028.95"/>
    <m/>
    <m/>
    <m/>
    <m/>
    <m/>
    <m/>
    <x v="0"/>
    <m/>
    <m/>
    <m/>
    <m/>
    <m/>
    <m/>
    <m/>
    <m/>
    <n v="0"/>
    <n v="0"/>
    <m/>
    <m/>
    <x v="1"/>
    <x v="12"/>
    <m/>
    <x v="4"/>
  </r>
  <r>
    <x v="3"/>
    <s v="Neosho"/>
    <s v="Electric"/>
    <s v="Commercial"/>
    <s v="TEB-Total Electric Bldg"/>
    <n v="1292603"/>
    <n v="127743.72"/>
    <m/>
    <n v="0"/>
    <n v="0"/>
    <n v="0"/>
    <m/>
    <n v="0"/>
    <n v="-1124.56"/>
    <n v="0"/>
    <n v="0"/>
    <n v="917.75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277.33"/>
    <n v="0"/>
    <n v="0"/>
    <n v="3112.18"/>
    <n v="-5273.82"/>
    <m/>
    <m/>
    <m/>
    <m/>
    <m/>
    <m/>
    <x v="0"/>
    <m/>
    <m/>
    <m/>
    <m/>
    <m/>
    <m/>
    <m/>
    <m/>
    <n v="0"/>
    <n v="0"/>
    <m/>
    <m/>
    <x v="1"/>
    <x v="13"/>
    <m/>
    <x v="4"/>
  </r>
  <r>
    <x v="3"/>
    <s v="Neosho"/>
    <s v="Electric"/>
    <s v="Industrial"/>
    <s v="CB-Commercial"/>
    <n v="51297"/>
    <n v="6592.28"/>
    <m/>
    <n v="248.02"/>
    <n v="0"/>
    <n v="0"/>
    <m/>
    <n v="0"/>
    <n v="-44.64"/>
    <n v="0"/>
    <n v="0"/>
    <n v="31.79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84.59"/>
    <n v="0"/>
    <n v="0"/>
    <n v="476.62"/>
    <n v="-257.51"/>
    <m/>
    <m/>
    <m/>
    <m/>
    <m/>
    <m/>
    <x v="0"/>
    <m/>
    <m/>
    <m/>
    <m/>
    <m/>
    <m/>
    <m/>
    <m/>
    <n v="0"/>
    <n v="0"/>
    <m/>
    <m/>
    <x v="2"/>
    <x v="5"/>
    <m/>
    <x v="4"/>
  </r>
  <r>
    <x v="3"/>
    <s v="Neosho"/>
    <s v="Electric"/>
    <s v="Industrial"/>
    <s v="GP-General Power"/>
    <n v="1199585"/>
    <n v="120218.23"/>
    <m/>
    <n v="0"/>
    <n v="0"/>
    <n v="0"/>
    <m/>
    <n v="0"/>
    <n v="-1043.6400000000001"/>
    <n v="0"/>
    <n v="0"/>
    <n v="646.77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111.8800000000001"/>
    <n v="0"/>
    <n v="0"/>
    <n v="5325.83"/>
    <n v="-4438.45"/>
    <m/>
    <m/>
    <m/>
    <m/>
    <m/>
    <m/>
    <x v="0"/>
    <m/>
    <m/>
    <m/>
    <m/>
    <m/>
    <m/>
    <m/>
    <m/>
    <n v="0"/>
    <n v="0"/>
    <m/>
    <m/>
    <x v="2"/>
    <x v="6"/>
    <m/>
    <x v="4"/>
  </r>
  <r>
    <x v="3"/>
    <s v="Neosho"/>
    <s v="Electric"/>
    <s v="Industrial"/>
    <s v="LP-Large Power"/>
    <n v="7794491"/>
    <n v="588778"/>
    <m/>
    <n v="0"/>
    <n v="0"/>
    <n v="0"/>
    <m/>
    <n v="0"/>
    <n v="-6625.32"/>
    <n v="0"/>
    <n v="0"/>
    <n v="361.17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0955.09"/>
    <n v="-23227.58"/>
    <m/>
    <m/>
    <m/>
    <m/>
    <m/>
    <m/>
    <x v="0"/>
    <m/>
    <m/>
    <m/>
    <m/>
    <m/>
    <m/>
    <m/>
    <m/>
    <n v="0"/>
    <n v="0"/>
    <m/>
    <m/>
    <x v="2"/>
    <x v="17"/>
    <m/>
    <x v="4"/>
  </r>
  <r>
    <x v="3"/>
    <s v="Neosho"/>
    <s v="Electric"/>
    <s v="Industrial"/>
    <s v="TEB-Total Electric Bldg"/>
    <n v="30960"/>
    <n v="3217.83"/>
    <m/>
    <n v="0"/>
    <n v="0"/>
    <n v="0"/>
    <m/>
    <n v="0"/>
    <n v="-26.94"/>
    <n v="0"/>
    <n v="0"/>
    <n v="21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5.13"/>
    <n v="-126.32"/>
    <m/>
    <m/>
    <m/>
    <m/>
    <m/>
    <m/>
    <x v="0"/>
    <m/>
    <m/>
    <m/>
    <m/>
    <m/>
    <m/>
    <m/>
    <m/>
    <n v="0"/>
    <n v="0"/>
    <m/>
    <m/>
    <x v="2"/>
    <x v="13"/>
    <m/>
    <x v="4"/>
  </r>
  <r>
    <x v="3"/>
    <s v="Neosho"/>
    <s v="Electric"/>
    <s v="Interdepartmental"/>
    <s v="CB-Commercial"/>
    <n v="3403"/>
    <n v="530.46"/>
    <m/>
    <n v="0"/>
    <n v="0"/>
    <n v="0"/>
    <m/>
    <n v="0"/>
    <n v="-2.97"/>
    <n v="0"/>
    <n v="0"/>
    <n v="2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.079999999999998"/>
    <m/>
    <m/>
    <m/>
    <m/>
    <m/>
    <m/>
    <x v="0"/>
    <m/>
    <m/>
    <m/>
    <m/>
    <m/>
    <m/>
    <m/>
    <m/>
    <n v="0"/>
    <n v="0"/>
    <m/>
    <m/>
    <x v="5"/>
    <x v="5"/>
    <m/>
    <x v="4"/>
  </r>
  <r>
    <x v="3"/>
    <s v="Neosho"/>
    <s v="Electric"/>
    <s v="Other Public Authority"/>
    <s v="CB-Commercial"/>
    <n v="75803"/>
    <n v="11749.74"/>
    <m/>
    <n v="0"/>
    <n v="0"/>
    <n v="0"/>
    <m/>
    <n v="0"/>
    <n v="-65.989999999999995"/>
    <n v="0"/>
    <n v="0"/>
    <n v="53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0.54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Neosho"/>
    <s v="Electric"/>
    <s v="Other Public Authority"/>
    <s v="GP-General Power"/>
    <n v="28640"/>
    <n v="3736.99"/>
    <m/>
    <n v="0"/>
    <n v="0"/>
    <n v="0"/>
    <m/>
    <n v="0"/>
    <n v="-24.92"/>
    <n v="0"/>
    <n v="0"/>
    <n v="20.32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5.97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Neosho"/>
    <s v="Electric"/>
    <s v="Other Public Authority"/>
    <s v="SH-Small Heating"/>
    <n v="10299"/>
    <n v="1123.8900000000001"/>
    <m/>
    <n v="0"/>
    <n v="0"/>
    <n v="0"/>
    <m/>
    <n v="0"/>
    <n v="-8.9499999999999993"/>
    <n v="0"/>
    <n v="0"/>
    <n v="7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92"/>
    <m/>
    <m/>
    <m/>
    <m/>
    <m/>
    <m/>
    <x v="0"/>
    <m/>
    <m/>
    <m/>
    <m/>
    <m/>
    <m/>
    <m/>
    <m/>
    <n v="0"/>
    <n v="0"/>
    <m/>
    <m/>
    <x v="3"/>
    <x v="12"/>
    <m/>
    <x v="4"/>
  </r>
  <r>
    <x v="3"/>
    <s v="Neosho"/>
    <s v="Electric"/>
    <s v="Other Public Authority"/>
    <s v="TEB-Total Electric Bldg"/>
    <n v="25600"/>
    <n v="2845.11"/>
    <m/>
    <n v="0"/>
    <n v="0"/>
    <n v="0"/>
    <m/>
    <n v="0"/>
    <n v="-22.27"/>
    <n v="0"/>
    <n v="0"/>
    <n v="18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4.45"/>
    <m/>
    <m/>
    <m/>
    <m/>
    <m/>
    <m/>
    <x v="0"/>
    <m/>
    <m/>
    <m/>
    <m/>
    <m/>
    <m/>
    <m/>
    <m/>
    <n v="0"/>
    <n v="0"/>
    <m/>
    <m/>
    <x v="3"/>
    <x v="13"/>
    <m/>
    <x v="4"/>
  </r>
  <r>
    <x v="3"/>
    <s v="Neosho"/>
    <s v="Electric"/>
    <s v="Muni Street &amp; Highway Lighting"/>
    <s v="CB-Commercial"/>
    <n v="8307"/>
    <n v="2236.87"/>
    <m/>
    <n v="0"/>
    <n v="0"/>
    <n v="0"/>
    <m/>
    <n v="0"/>
    <n v="-7.24"/>
    <n v="0"/>
    <n v="0"/>
    <n v="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73"/>
    <m/>
    <m/>
    <m/>
    <m/>
    <m/>
    <m/>
    <x v="0"/>
    <m/>
    <m/>
    <m/>
    <m/>
    <m/>
    <m/>
    <m/>
    <m/>
    <n v="0"/>
    <n v="0"/>
    <m/>
    <m/>
    <x v="4"/>
    <x v="5"/>
    <m/>
    <x v="4"/>
  </r>
  <r>
    <x v="3"/>
    <s v="Neosho"/>
    <s v="Electric"/>
    <s v="Muni Street &amp; Highway Lighting"/>
    <s v="LS-Special Lighting"/>
    <n v="3586"/>
    <n v="629.55999999999995"/>
    <m/>
    <n v="0"/>
    <n v="0"/>
    <n v="0"/>
    <m/>
    <n v="0"/>
    <n v="-3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24"/>
    <m/>
    <m/>
    <m/>
    <m/>
    <m/>
    <m/>
    <x v="0"/>
    <m/>
    <m/>
    <m/>
    <m/>
    <m/>
    <m/>
    <m/>
    <m/>
    <n v="0"/>
    <n v="0"/>
    <m/>
    <m/>
    <x v="4"/>
    <x v="7"/>
    <m/>
    <x v="4"/>
  </r>
  <r>
    <x v="3"/>
    <s v="Neosho"/>
    <s v="Electric"/>
    <s v="Other Public Authority"/>
    <s v="CB-Commercial"/>
    <n v="146821"/>
    <n v="19482.55"/>
    <m/>
    <n v="0"/>
    <n v="0"/>
    <n v="0"/>
    <m/>
    <n v="0"/>
    <n v="-127.72"/>
    <n v="0"/>
    <n v="0"/>
    <n v="104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7.09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Neosho"/>
    <s v="Electric"/>
    <s v="Other Public Authority"/>
    <s v="GP-General Power"/>
    <n v="631212"/>
    <n v="59760.09"/>
    <m/>
    <n v="0"/>
    <n v="0"/>
    <n v="0"/>
    <m/>
    <n v="0"/>
    <n v="-549.17999999999995"/>
    <n v="0"/>
    <n v="0"/>
    <n v="448.15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335.5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Neosho"/>
    <s v="Electric"/>
    <s v="Other Public Authority"/>
    <s v="TEB-Total Electric Bldg"/>
    <n v="43357"/>
    <n v="4262.87"/>
    <m/>
    <n v="0"/>
    <n v="0"/>
    <n v="0"/>
    <m/>
    <n v="0"/>
    <n v="-37.72"/>
    <n v="0"/>
    <n v="0"/>
    <n v="3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6.9"/>
    <m/>
    <m/>
    <m/>
    <m/>
    <m/>
    <m/>
    <x v="0"/>
    <m/>
    <m/>
    <m/>
    <m/>
    <m/>
    <m/>
    <m/>
    <m/>
    <n v="0"/>
    <n v="0"/>
    <m/>
    <m/>
    <x v="3"/>
    <x v="13"/>
    <m/>
    <x v="4"/>
  </r>
  <r>
    <x v="3"/>
    <s v="Neosho"/>
    <s v="Electric"/>
    <s v="Industrial"/>
    <s v="Oil Pipe LP-Large Power"/>
    <n v="1620000"/>
    <n v="121117.01"/>
    <m/>
    <n v="0"/>
    <n v="0"/>
    <n v="0"/>
    <m/>
    <n v="0"/>
    <n v="-1377"/>
    <n v="0"/>
    <n v="0"/>
    <n v="115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09.35"/>
    <n v="-4827.6000000000004"/>
    <m/>
    <m/>
    <m/>
    <m/>
    <m/>
    <m/>
    <x v="0"/>
    <m/>
    <m/>
    <m/>
    <m/>
    <m/>
    <m/>
    <m/>
    <m/>
    <n v="0"/>
    <n v="0"/>
    <m/>
    <m/>
    <x v="2"/>
    <x v="29"/>
    <m/>
    <x v="4"/>
  </r>
  <r>
    <x v="3"/>
    <s v="Neosho"/>
    <s v="Electric"/>
    <s v="Industrial"/>
    <s v="SC-P PRAXAIR Transmission"/>
    <n v="5448404"/>
    <n v="304795.69"/>
    <m/>
    <n v="0"/>
    <n v="0"/>
    <n v="0"/>
    <m/>
    <n v="0"/>
    <n v="-4631.1400000000003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3348.59"/>
    <m/>
    <m/>
    <m/>
    <m/>
    <m/>
    <m/>
    <x v="0"/>
    <m/>
    <m/>
    <m/>
    <m/>
    <m/>
    <m/>
    <m/>
    <m/>
    <n v="0"/>
    <n v="0"/>
    <m/>
    <m/>
    <x v="2"/>
    <x v="31"/>
    <m/>
    <x v="4"/>
  </r>
  <r>
    <x v="3"/>
    <s v="Neosho"/>
    <s v="Electric"/>
    <s v="Residential"/>
    <s v="RGL-Residential Pilot"/>
    <n v="74584"/>
    <n v="8585.6200000000008"/>
    <m/>
    <n v="210.42"/>
    <n v="0"/>
    <n v="0"/>
    <m/>
    <n v="0"/>
    <n v="-64.88"/>
    <n v="0"/>
    <n v="0"/>
    <n v="29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2"/>
    <n v="0"/>
    <n v="0"/>
    <n v="163.61000000000001"/>
    <n v="-384.87"/>
    <m/>
    <m/>
    <m/>
    <m/>
    <m/>
    <m/>
    <x v="0"/>
    <m/>
    <m/>
    <m/>
    <m/>
    <m/>
    <m/>
    <m/>
    <m/>
    <n v="0"/>
    <n v="0"/>
    <m/>
    <m/>
    <x v="0"/>
    <x v="25"/>
    <m/>
    <x v="4"/>
  </r>
  <r>
    <x v="3"/>
    <s v="Neosho"/>
    <s v="Electric"/>
    <s v="Residential"/>
    <s v="RG-Residential"/>
    <n v="18441361"/>
    <n v="2314768.79"/>
    <m/>
    <n v="59463.15"/>
    <n v="0"/>
    <n v="0"/>
    <m/>
    <n v="0"/>
    <n v="-16057.15"/>
    <n v="0"/>
    <n v="0"/>
    <n v="7192.14"/>
    <n v="0"/>
    <n v="0"/>
    <n v="0"/>
    <n v="0"/>
    <n v="0"/>
    <n v="0"/>
    <n v="0"/>
    <n v="0"/>
    <n v="0"/>
    <n v="0"/>
    <n v="0"/>
    <n v="0"/>
    <n v="0"/>
    <n v="0"/>
    <n v="0"/>
    <n v="480"/>
    <n v="150"/>
    <n v="165"/>
    <n v="5739.33"/>
    <n v="520"/>
    <n v="-128.37"/>
    <n v="42442.51"/>
    <n v="-95131.13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Neosho"/>
    <s v="Lighting"/>
    <s v="Commercial"/>
    <s v="PL-Private Lighting"/>
    <n v="136731"/>
    <n v="41660.129999999997"/>
    <m/>
    <n v="63.71"/>
    <n v="0"/>
    <n v="0"/>
    <m/>
    <n v="0"/>
    <n v="-119.13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34.81"/>
    <n v="0"/>
    <n v="0"/>
    <n v="1788.24"/>
    <n v="-1501.1"/>
    <m/>
    <m/>
    <m/>
    <m/>
    <m/>
    <m/>
    <x v="0"/>
    <m/>
    <m/>
    <m/>
    <m/>
    <m/>
    <m/>
    <m/>
    <m/>
    <n v="0"/>
    <n v="0"/>
    <m/>
    <m/>
    <x v="1"/>
    <x v="4"/>
    <m/>
    <x v="4"/>
  </r>
  <r>
    <x v="3"/>
    <s v="Neosho"/>
    <s v="Lighting"/>
    <s v="Industrial"/>
    <s v="PL-Private Lighting"/>
    <n v="11707"/>
    <n v="2863.22"/>
    <m/>
    <n v="0"/>
    <n v="0"/>
    <n v="0"/>
    <m/>
    <n v="0"/>
    <n v="-1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3"/>
    <n v="0"/>
    <n v="0"/>
    <n v="89.04"/>
    <n v="-128.54"/>
    <m/>
    <m/>
    <m/>
    <m/>
    <m/>
    <m/>
    <x v="0"/>
    <m/>
    <m/>
    <m/>
    <m/>
    <m/>
    <m/>
    <m/>
    <m/>
    <n v="0"/>
    <n v="0"/>
    <m/>
    <m/>
    <x v="2"/>
    <x v="4"/>
    <m/>
    <x v="4"/>
  </r>
  <r>
    <x v="3"/>
    <s v="Neosho"/>
    <s v="Lighting"/>
    <s v="Other Public Authority"/>
    <s v="PL-Private Lighting"/>
    <n v="424"/>
    <n v="146.83000000000001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m/>
    <m/>
    <m/>
    <m/>
    <m/>
    <m/>
    <x v="0"/>
    <m/>
    <m/>
    <m/>
    <m/>
    <m/>
    <m/>
    <m/>
    <m/>
    <n v="0"/>
    <n v="0"/>
    <m/>
    <m/>
    <x v="3"/>
    <x v="4"/>
    <m/>
    <x v="4"/>
  </r>
  <r>
    <x v="3"/>
    <s v="Neosho"/>
    <s v="Lighting"/>
    <s v="Muni Street &amp; Highway Lighting"/>
    <s v="PL-Private Lighting"/>
    <n v="441"/>
    <n v="151.81"/>
    <m/>
    <n v="0"/>
    <n v="0"/>
    <n v="0"/>
    <m/>
    <n v="0"/>
    <n v="-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m/>
    <m/>
    <m/>
    <m/>
    <m/>
    <m/>
    <x v="0"/>
    <m/>
    <m/>
    <m/>
    <m/>
    <m/>
    <m/>
    <m/>
    <m/>
    <n v="0"/>
    <n v="0"/>
    <m/>
    <m/>
    <x v="4"/>
    <x v="4"/>
    <m/>
    <x v="4"/>
  </r>
  <r>
    <x v="3"/>
    <s v="Neosho"/>
    <s v="Lighting"/>
    <s v="Muni Street &amp; Highway Lighting"/>
    <s v="SPL-Municipal St Lighting"/>
    <n v="195035"/>
    <n v="22543.23"/>
    <m/>
    <n v="0"/>
    <n v="0"/>
    <n v="0"/>
    <m/>
    <n v="0"/>
    <n v="-169.68"/>
    <n v="0"/>
    <n v="0"/>
    <n v="0"/>
    <n v="0"/>
    <n v="0"/>
    <n v="0"/>
    <n v="0"/>
    <n v="0"/>
    <n v="0"/>
    <n v="0"/>
    <n v="7549.44"/>
    <n v="0"/>
    <n v="0"/>
    <n v="0"/>
    <n v="0"/>
    <n v="0"/>
    <n v="0"/>
    <n v="0"/>
    <n v="0"/>
    <n v="0"/>
    <n v="0"/>
    <n v="0"/>
    <n v="0"/>
    <n v="0"/>
    <n v="0"/>
    <n v="-1166.31"/>
    <m/>
    <m/>
    <m/>
    <m/>
    <m/>
    <m/>
    <x v="0"/>
    <m/>
    <m/>
    <m/>
    <m/>
    <m/>
    <m/>
    <m/>
    <m/>
    <n v="0"/>
    <n v="0"/>
    <m/>
    <m/>
    <x v="4"/>
    <x v="11"/>
    <m/>
    <x v="4"/>
  </r>
  <r>
    <x v="3"/>
    <s v="Neosho"/>
    <s v="Lighting"/>
    <s v="Residential"/>
    <s v="PL-Private Lighting"/>
    <n v="65430"/>
    <n v="24494.01"/>
    <m/>
    <n v="60.08"/>
    <n v="0"/>
    <n v="0"/>
    <m/>
    <n v="0"/>
    <n v="-6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83"/>
    <n v="0"/>
    <n v="-0.06"/>
    <n v="378.88"/>
    <n v="-717.27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3"/>
    <s v="Ozark"/>
    <s v="Electric"/>
    <s v="Commercial"/>
    <s v="CB-Commercial"/>
    <n v="3742920"/>
    <n v="510401.59"/>
    <m/>
    <n v="10068.25"/>
    <n v="0"/>
    <n v="0"/>
    <m/>
    <n v="0"/>
    <n v="-3211.02"/>
    <n v="0"/>
    <n v="0"/>
    <n v="2657.38"/>
    <n v="0"/>
    <n v="0"/>
    <n v="0"/>
    <n v="0"/>
    <n v="0"/>
    <n v="0"/>
    <n v="0"/>
    <n v="0"/>
    <n v="0"/>
    <n v="0"/>
    <n v="0"/>
    <n v="0"/>
    <n v="0"/>
    <n v="0"/>
    <n v="0"/>
    <n v="60"/>
    <n v="0"/>
    <n v="45"/>
    <n v="5354.54"/>
    <n v="80"/>
    <n v="-46.55"/>
    <n v="30481.89"/>
    <n v="-18790.07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s v="Ozark"/>
    <s v="Electric"/>
    <s v="Commercial"/>
    <s v="GP-General Power"/>
    <n v="5556015"/>
    <n v="536127.44999999995"/>
    <m/>
    <n v="2512.88"/>
    <n v="0"/>
    <n v="0"/>
    <m/>
    <n v="0"/>
    <n v="-4833.74"/>
    <n v="0"/>
    <n v="0"/>
    <n v="3749.34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5303.62"/>
    <n v="0"/>
    <n v="-4.13"/>
    <n v="23846.95"/>
    <n v="-20557.21"/>
    <m/>
    <m/>
    <m/>
    <m/>
    <m/>
    <m/>
    <x v="0"/>
    <m/>
    <m/>
    <m/>
    <m/>
    <m/>
    <m/>
    <m/>
    <m/>
    <n v="0"/>
    <n v="0"/>
    <m/>
    <m/>
    <x v="1"/>
    <x v="6"/>
    <m/>
    <x v="4"/>
  </r>
  <r>
    <x v="3"/>
    <s v="Ozark"/>
    <s v="Electric"/>
    <s v="Commercial"/>
    <s v="LS-Special Lighting"/>
    <n v="2340"/>
    <n v="435.29"/>
    <m/>
    <n v="2.31"/>
    <n v="0"/>
    <n v="0"/>
    <m/>
    <n v="0"/>
    <n v="-2.0299999999999998"/>
    <n v="0"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81"/>
    <m/>
    <m/>
    <m/>
    <m/>
    <m/>
    <m/>
    <x v="0"/>
    <m/>
    <m/>
    <m/>
    <m/>
    <m/>
    <m/>
    <m/>
    <m/>
    <n v="0"/>
    <n v="0"/>
    <m/>
    <m/>
    <x v="1"/>
    <x v="7"/>
    <m/>
    <x v="4"/>
  </r>
  <r>
    <x v="3"/>
    <s v="Ozark"/>
    <s v="Electric"/>
    <s v="Commercial"/>
    <s v="SH-Small Heating"/>
    <n v="758675"/>
    <n v="83333.05"/>
    <m/>
    <n v="2231.4"/>
    <n v="0"/>
    <n v="0"/>
    <m/>
    <n v="0"/>
    <n v="-659.98"/>
    <n v="0"/>
    <n v="0"/>
    <n v="538.67999999999995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789.35"/>
    <n v="0"/>
    <n v="0"/>
    <n v="5349.46"/>
    <n v="-3603.74"/>
    <m/>
    <m/>
    <m/>
    <m/>
    <m/>
    <m/>
    <x v="0"/>
    <m/>
    <m/>
    <m/>
    <m/>
    <m/>
    <m/>
    <m/>
    <m/>
    <n v="0"/>
    <n v="0"/>
    <m/>
    <m/>
    <x v="1"/>
    <x v="12"/>
    <m/>
    <x v="4"/>
  </r>
  <r>
    <x v="3"/>
    <s v="Ozark"/>
    <s v="Electric"/>
    <s v="Commercial"/>
    <s v="TEB-Total Electric Bldg"/>
    <n v="1468888"/>
    <n v="138987.46"/>
    <m/>
    <n v="1730.79"/>
    <n v="0"/>
    <n v="0"/>
    <m/>
    <n v="0"/>
    <n v="-1277.94"/>
    <n v="0"/>
    <n v="0"/>
    <n v="1042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5.26"/>
    <n v="0"/>
    <n v="0"/>
    <n v="3702.8"/>
    <n v="-5993.07"/>
    <m/>
    <m/>
    <m/>
    <m/>
    <m/>
    <m/>
    <x v="0"/>
    <m/>
    <m/>
    <m/>
    <m/>
    <m/>
    <m/>
    <m/>
    <m/>
    <n v="0"/>
    <n v="0"/>
    <m/>
    <m/>
    <x v="1"/>
    <x v="13"/>
    <m/>
    <x v="4"/>
  </r>
  <r>
    <x v="3"/>
    <s v="Ozark"/>
    <s v="Electric"/>
    <s v="Industrial"/>
    <s v="CB-Commercial"/>
    <n v="14347"/>
    <n v="1842.28"/>
    <m/>
    <n v="33.979999999999997"/>
    <n v="0"/>
    <n v="0"/>
    <m/>
    <n v="0"/>
    <n v="-12.48"/>
    <n v="0"/>
    <n v="0"/>
    <n v="1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.41"/>
    <n v="-72.02"/>
    <m/>
    <m/>
    <m/>
    <m/>
    <m/>
    <m/>
    <x v="0"/>
    <m/>
    <m/>
    <m/>
    <m/>
    <m/>
    <m/>
    <m/>
    <m/>
    <n v="0"/>
    <n v="0"/>
    <m/>
    <m/>
    <x v="2"/>
    <x v="5"/>
    <m/>
    <x v="4"/>
  </r>
  <r>
    <x v="3"/>
    <s v="Ozark"/>
    <s v="Electric"/>
    <s v="Industrial"/>
    <s v="GP-General Power"/>
    <n v="488870"/>
    <n v="61430.15"/>
    <m/>
    <n v="1299.33"/>
    <n v="0"/>
    <n v="0"/>
    <m/>
    <n v="0"/>
    <n v="-425.3"/>
    <n v="0"/>
    <n v="0"/>
    <n v="347.1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2883.87"/>
    <n v="-1808.82"/>
    <m/>
    <m/>
    <m/>
    <m/>
    <m/>
    <m/>
    <x v="0"/>
    <m/>
    <m/>
    <m/>
    <m/>
    <m/>
    <m/>
    <m/>
    <m/>
    <n v="0"/>
    <n v="0"/>
    <m/>
    <m/>
    <x v="2"/>
    <x v="6"/>
    <m/>
    <x v="4"/>
  </r>
  <r>
    <x v="3"/>
    <s v="Ozark"/>
    <s v="Electric"/>
    <s v="Industrial"/>
    <s v="TEB-Total Electric Bldg"/>
    <n v="2800"/>
    <n v="550.21"/>
    <m/>
    <n v="0"/>
    <n v="0"/>
    <n v="0"/>
    <m/>
    <n v="0"/>
    <n v="-2.44"/>
    <n v="0"/>
    <n v="0"/>
    <n v="1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21"/>
    <n v="-11.42"/>
    <m/>
    <m/>
    <m/>
    <m/>
    <m/>
    <m/>
    <x v="0"/>
    <m/>
    <m/>
    <m/>
    <m/>
    <m/>
    <m/>
    <m/>
    <m/>
    <n v="0"/>
    <n v="0"/>
    <m/>
    <m/>
    <x v="2"/>
    <x v="13"/>
    <m/>
    <x v="4"/>
  </r>
  <r>
    <x v="3"/>
    <s v="Ozark"/>
    <s v="Electric"/>
    <s v="Interdepartmental"/>
    <s v="CB-Commercial"/>
    <n v="7557"/>
    <n v="1002.61"/>
    <m/>
    <n v="0"/>
    <n v="0"/>
    <n v="0"/>
    <m/>
    <n v="0"/>
    <n v="-6.58"/>
    <n v="0"/>
    <n v="0"/>
    <n v="5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-37.94"/>
    <m/>
    <m/>
    <m/>
    <m/>
    <m/>
    <m/>
    <x v="0"/>
    <m/>
    <m/>
    <m/>
    <m/>
    <m/>
    <m/>
    <m/>
    <m/>
    <n v="0"/>
    <n v="0"/>
    <m/>
    <m/>
    <x v="5"/>
    <x v="5"/>
    <m/>
    <x v="4"/>
  </r>
  <r>
    <x v="3"/>
    <s v="Ozark"/>
    <s v="Electric"/>
    <s v="Other Public Authority"/>
    <s v="CB-Commercial"/>
    <n v="69062"/>
    <n v="9715.41"/>
    <m/>
    <n v="0"/>
    <n v="0"/>
    <n v="0"/>
    <m/>
    <n v="0"/>
    <n v="-60.08"/>
    <n v="0"/>
    <n v="0"/>
    <n v="49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6.71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Ozark"/>
    <s v="Electric"/>
    <s v="Other Public Authority"/>
    <s v="GP-General Power"/>
    <n v="117040"/>
    <n v="11997.48"/>
    <m/>
    <n v="0"/>
    <n v="0"/>
    <n v="0"/>
    <m/>
    <n v="0"/>
    <n v="-101.83"/>
    <n v="0"/>
    <n v="0"/>
    <n v="83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3.04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Ozark"/>
    <s v="Electric"/>
    <s v="Other Public Authority"/>
    <s v="SH-Small Heating"/>
    <n v="17447"/>
    <n v="1900.08"/>
    <m/>
    <n v="0"/>
    <n v="0"/>
    <n v="0"/>
    <m/>
    <n v="0"/>
    <n v="-15.19"/>
    <n v="0"/>
    <n v="0"/>
    <n v="12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2.87"/>
    <m/>
    <m/>
    <m/>
    <m/>
    <m/>
    <m/>
    <x v="0"/>
    <m/>
    <m/>
    <m/>
    <m/>
    <m/>
    <m/>
    <m/>
    <m/>
    <n v="0"/>
    <n v="0"/>
    <m/>
    <m/>
    <x v="3"/>
    <x v="12"/>
    <m/>
    <x v="4"/>
  </r>
  <r>
    <x v="3"/>
    <s v="Ozark"/>
    <s v="Electric"/>
    <s v="Muni Street &amp; Highway Lighting"/>
    <s v="CB-Commercial"/>
    <n v="3588"/>
    <n v="1197.27"/>
    <m/>
    <n v="0"/>
    <n v="0"/>
    <n v="0"/>
    <m/>
    <n v="0"/>
    <n v="-3.13"/>
    <n v="0"/>
    <n v="0"/>
    <n v="2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02"/>
    <m/>
    <m/>
    <m/>
    <m/>
    <m/>
    <m/>
    <x v="0"/>
    <m/>
    <m/>
    <m/>
    <m/>
    <m/>
    <m/>
    <m/>
    <m/>
    <n v="0"/>
    <n v="0"/>
    <m/>
    <m/>
    <x v="4"/>
    <x v="5"/>
    <m/>
    <x v="4"/>
  </r>
  <r>
    <x v="3"/>
    <s v="Ozark"/>
    <s v="Electric"/>
    <s v="Muni Street &amp; Highway Lighting"/>
    <s v="LS-Special Lighting"/>
    <n v="1977"/>
    <n v="566.4"/>
    <m/>
    <n v="0"/>
    <n v="0"/>
    <n v="0"/>
    <m/>
    <n v="0"/>
    <n v="-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36"/>
    <m/>
    <m/>
    <m/>
    <m/>
    <m/>
    <m/>
    <x v="0"/>
    <m/>
    <m/>
    <m/>
    <m/>
    <m/>
    <m/>
    <m/>
    <m/>
    <n v="0"/>
    <n v="0"/>
    <m/>
    <m/>
    <x v="4"/>
    <x v="7"/>
    <m/>
    <x v="4"/>
  </r>
  <r>
    <x v="3"/>
    <s v="Ozark"/>
    <s v="Electric"/>
    <s v="Other Public Authority"/>
    <s v="CB-Commercial"/>
    <n v="162074"/>
    <n v="21583.25"/>
    <m/>
    <n v="0"/>
    <n v="0"/>
    <n v="0"/>
    <m/>
    <n v="0"/>
    <n v="-141"/>
    <n v="0"/>
    <n v="0"/>
    <n v="115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13.6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Ozark"/>
    <s v="Electric"/>
    <s v="Other Public Authority"/>
    <s v="GP-General Power"/>
    <n v="638546"/>
    <n v="65310.74"/>
    <m/>
    <n v="0"/>
    <n v="0"/>
    <n v="0"/>
    <m/>
    <n v="0"/>
    <n v="-555.53"/>
    <n v="0"/>
    <n v="0"/>
    <n v="453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62.62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Ozark"/>
    <s v="Electric"/>
    <s v="Other Public Authority"/>
    <s v="TEB-Total Electric Bldg"/>
    <n v="14000"/>
    <n v="2138.86"/>
    <m/>
    <n v="0"/>
    <n v="0"/>
    <n v="0"/>
    <m/>
    <n v="0"/>
    <n v="-12.18"/>
    <n v="0"/>
    <n v="0"/>
    <n v="9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.12"/>
    <m/>
    <m/>
    <m/>
    <m/>
    <m/>
    <m/>
    <x v="0"/>
    <m/>
    <m/>
    <m/>
    <m/>
    <m/>
    <m/>
    <m/>
    <m/>
    <n v="0"/>
    <n v="0"/>
    <m/>
    <m/>
    <x v="3"/>
    <x v="13"/>
    <m/>
    <x v="4"/>
  </r>
  <r>
    <x v="3"/>
    <s v="Ozark"/>
    <s v="Electric"/>
    <s v="Residential"/>
    <s v="RGL-Residential Pilot"/>
    <n v="96454"/>
    <n v="11072.87"/>
    <m/>
    <n v="262.49"/>
    <n v="0"/>
    <n v="0"/>
    <m/>
    <n v="0"/>
    <n v="-83.93"/>
    <n v="0"/>
    <n v="0"/>
    <n v="37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799999999999994"/>
    <n v="0"/>
    <n v="0"/>
    <n v="55.66"/>
    <n v="-497.71"/>
    <m/>
    <m/>
    <m/>
    <m/>
    <m/>
    <m/>
    <x v="0"/>
    <m/>
    <m/>
    <m/>
    <m/>
    <m/>
    <m/>
    <m/>
    <m/>
    <n v="0"/>
    <n v="0"/>
    <m/>
    <m/>
    <x v="0"/>
    <x v="25"/>
    <m/>
    <x v="4"/>
  </r>
  <r>
    <x v="3"/>
    <s v="Ozark"/>
    <s v="Electric"/>
    <s v="Residential"/>
    <s v="RG-Residential"/>
    <n v="24609761"/>
    <n v="3086411.84"/>
    <m/>
    <n v="59320.85"/>
    <n v="0"/>
    <n v="0"/>
    <m/>
    <n v="0"/>
    <n v="-21384.02"/>
    <n v="0"/>
    <n v="0"/>
    <n v="9597.2900000000009"/>
    <n v="0"/>
    <n v="0"/>
    <n v="0"/>
    <n v="0"/>
    <n v="0"/>
    <n v="0"/>
    <n v="0"/>
    <n v="0"/>
    <n v="0"/>
    <n v="0"/>
    <n v="0"/>
    <n v="0"/>
    <n v="0"/>
    <n v="0"/>
    <n v="0"/>
    <n v="360"/>
    <n v="250"/>
    <n v="30"/>
    <n v="5694.38"/>
    <n v="440"/>
    <n v="-261.19"/>
    <n v="17483.73"/>
    <n v="-126960.46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Ozark"/>
    <s v="Lighting"/>
    <s v="Commercial"/>
    <s v="PL-Private Lighting"/>
    <n v="52095"/>
    <n v="17374.8"/>
    <m/>
    <n v="136.16"/>
    <n v="0"/>
    <n v="0"/>
    <m/>
    <n v="0"/>
    <n v="-45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78"/>
    <n v="0"/>
    <n v="-0.41"/>
    <n v="796.22"/>
    <n v="-571.86"/>
    <m/>
    <m/>
    <m/>
    <m/>
    <m/>
    <m/>
    <x v="0"/>
    <m/>
    <m/>
    <m/>
    <m/>
    <m/>
    <m/>
    <m/>
    <m/>
    <n v="0"/>
    <n v="0"/>
    <m/>
    <m/>
    <x v="1"/>
    <x v="4"/>
    <m/>
    <x v="4"/>
  </r>
  <r>
    <x v="3"/>
    <s v="Ozark"/>
    <s v="Lighting"/>
    <s v="Muni Street &amp; Highway Lighting"/>
    <s v="PL-Private Lighting"/>
    <n v="671"/>
    <n v="194.2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m/>
    <m/>
    <m/>
    <m/>
    <m/>
    <m/>
    <x v="0"/>
    <m/>
    <m/>
    <m/>
    <m/>
    <m/>
    <m/>
    <m/>
    <m/>
    <n v="0"/>
    <n v="0"/>
    <m/>
    <m/>
    <x v="4"/>
    <x v="4"/>
    <m/>
    <x v="4"/>
  </r>
  <r>
    <x v="3"/>
    <s v="Ozark"/>
    <s v="Lighting"/>
    <s v="Muni Street &amp; Highway Lighting"/>
    <s v="SPL-Municipal St Lighting"/>
    <n v="162720"/>
    <n v="20076.14"/>
    <m/>
    <n v="0"/>
    <n v="0"/>
    <n v="0"/>
    <m/>
    <n v="0"/>
    <n v="-141.56"/>
    <n v="0"/>
    <n v="0"/>
    <n v="0"/>
    <n v="0"/>
    <n v="0"/>
    <n v="0"/>
    <n v="0"/>
    <n v="0"/>
    <n v="0"/>
    <n v="0"/>
    <n v="8404.02"/>
    <n v="0"/>
    <n v="0"/>
    <n v="0"/>
    <n v="0"/>
    <n v="0"/>
    <n v="0"/>
    <n v="0"/>
    <n v="0"/>
    <n v="0"/>
    <n v="0"/>
    <n v="0"/>
    <n v="0"/>
    <n v="0"/>
    <n v="0"/>
    <n v="-973.07"/>
    <m/>
    <m/>
    <m/>
    <m/>
    <m/>
    <m/>
    <x v="0"/>
    <m/>
    <m/>
    <m/>
    <m/>
    <m/>
    <m/>
    <m/>
    <m/>
    <n v="0"/>
    <n v="0"/>
    <m/>
    <m/>
    <x v="4"/>
    <x v="11"/>
    <m/>
    <x v="4"/>
  </r>
  <r>
    <x v="3"/>
    <s v="Ozark"/>
    <s v="Lighting"/>
    <s v="Residential"/>
    <s v="PL-Private Lighting"/>
    <n v="27857"/>
    <n v="10456.379999999999"/>
    <m/>
    <n v="37.18"/>
    <n v="0"/>
    <n v="0"/>
    <m/>
    <n v="0"/>
    <n v="-25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299999999999994"/>
    <n v="0"/>
    <n v="0"/>
    <n v="61.05"/>
    <n v="-305.35000000000002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3"/>
    <s v="Pierce City"/>
    <s v="Electric"/>
    <s v="Commercial"/>
    <s v="CB-Commercial"/>
    <n v="8042"/>
    <n v="1043.9000000000001"/>
    <m/>
    <n v="0"/>
    <n v="0"/>
    <n v="0"/>
    <m/>
    <n v="0"/>
    <n v="-6.99"/>
    <n v="0"/>
    <n v="0"/>
    <n v="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15"/>
    <n v="-40.380000000000003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s v="Pierce City"/>
    <s v="Electric"/>
    <s v="Residential"/>
    <s v="RG-Residential"/>
    <n v="19078"/>
    <n v="2364.0700000000002"/>
    <m/>
    <n v="38.82"/>
    <n v="0"/>
    <n v="0"/>
    <m/>
    <n v="0"/>
    <n v="-16.61"/>
    <n v="0"/>
    <n v="0"/>
    <n v="7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2"/>
    <n v="0"/>
    <n v="0"/>
    <n v="0"/>
    <n v="-98.46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Pierce City"/>
    <s v="Lighting"/>
    <s v="Residential"/>
    <s v="PL-Private Lighting"/>
    <n v="65"/>
    <n v="15.79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Republic"/>
    <s v="Electric"/>
    <s v="Commercial"/>
    <s v="CB-Commercial"/>
    <n v="522536"/>
    <n v="73948.210000000006"/>
    <m/>
    <n v="1711.71"/>
    <n v="0"/>
    <n v="0"/>
    <m/>
    <n v="0"/>
    <n v="-454.56"/>
    <n v="0"/>
    <n v="0"/>
    <n v="370.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907.4"/>
    <n v="20"/>
    <n v="-3.74"/>
    <n v="4494.7"/>
    <n v="-2623.24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s v="Republic"/>
    <s v="Electric"/>
    <s v="Commercial"/>
    <s v="GP-General Power"/>
    <n v="396543"/>
    <n v="37124.53"/>
    <m/>
    <n v="0"/>
    <n v="0"/>
    <n v="0"/>
    <m/>
    <n v="0"/>
    <n v="-344.99"/>
    <n v="0"/>
    <n v="0"/>
    <n v="281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4.96"/>
    <n v="0"/>
    <n v="0"/>
    <n v="2041.28"/>
    <n v="-1467.19"/>
    <m/>
    <m/>
    <m/>
    <m/>
    <m/>
    <m/>
    <x v="0"/>
    <m/>
    <m/>
    <m/>
    <m/>
    <m/>
    <m/>
    <m/>
    <m/>
    <n v="0"/>
    <n v="0"/>
    <m/>
    <m/>
    <x v="1"/>
    <x v="6"/>
    <m/>
    <x v="4"/>
  </r>
  <r>
    <x v="3"/>
    <s v="Republic"/>
    <s v="Electric"/>
    <s v="Commercial"/>
    <s v="SH-Small Heating"/>
    <n v="96234"/>
    <n v="10208.450000000001"/>
    <m/>
    <n v="134.69"/>
    <n v="0"/>
    <n v="0"/>
    <m/>
    <n v="0"/>
    <n v="-83.73"/>
    <n v="0"/>
    <n v="0"/>
    <n v="68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.2"/>
    <n v="0"/>
    <n v="-13.46"/>
    <n v="623.62"/>
    <n v="-457.11"/>
    <m/>
    <m/>
    <m/>
    <m/>
    <m/>
    <m/>
    <x v="0"/>
    <m/>
    <m/>
    <m/>
    <m/>
    <m/>
    <m/>
    <m/>
    <m/>
    <n v="0"/>
    <n v="0"/>
    <m/>
    <m/>
    <x v="1"/>
    <x v="12"/>
    <m/>
    <x v="4"/>
  </r>
  <r>
    <x v="3"/>
    <s v="Republic"/>
    <s v="Electric"/>
    <s v="Commercial"/>
    <s v="TEB-Total Electric Bldg"/>
    <n v="54720"/>
    <n v="5488.69"/>
    <m/>
    <n v="0"/>
    <n v="0"/>
    <n v="0"/>
    <m/>
    <n v="0"/>
    <n v="-47.61"/>
    <n v="0"/>
    <n v="0"/>
    <n v="38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5.37"/>
    <n v="0"/>
    <n v="0"/>
    <n v="401.62"/>
    <n v="-223.26"/>
    <m/>
    <m/>
    <m/>
    <m/>
    <m/>
    <m/>
    <x v="0"/>
    <m/>
    <m/>
    <m/>
    <m/>
    <m/>
    <m/>
    <m/>
    <m/>
    <n v="0"/>
    <n v="0"/>
    <m/>
    <m/>
    <x v="1"/>
    <x v="13"/>
    <m/>
    <x v="4"/>
  </r>
  <r>
    <x v="3"/>
    <s v="Republic"/>
    <s v="Electric"/>
    <s v="Industrial"/>
    <s v="CB-Commercial"/>
    <n v="910"/>
    <n v="139.72999999999999"/>
    <m/>
    <n v="4.05"/>
    <n v="0"/>
    <n v="0"/>
    <m/>
    <n v="0"/>
    <n v="-0.79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9"/>
    <n v="-4.57"/>
    <m/>
    <m/>
    <m/>
    <m/>
    <m/>
    <m/>
    <x v="0"/>
    <m/>
    <m/>
    <m/>
    <m/>
    <m/>
    <m/>
    <m/>
    <m/>
    <n v="0"/>
    <n v="0"/>
    <m/>
    <m/>
    <x v="2"/>
    <x v="5"/>
    <m/>
    <x v="4"/>
  </r>
  <r>
    <x v="3"/>
    <s v="Republic"/>
    <s v="Electric"/>
    <s v="Other Public Authority"/>
    <s v="CB-Commercial"/>
    <n v="23858"/>
    <n v="3234.53"/>
    <m/>
    <n v="0"/>
    <n v="0"/>
    <n v="0"/>
    <m/>
    <n v="0"/>
    <n v="-20.76"/>
    <n v="0"/>
    <n v="0"/>
    <n v="16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9.77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Republic"/>
    <s v="Electric"/>
    <s v="Other Public Authority"/>
    <s v="GP-General Power"/>
    <n v="65680"/>
    <n v="6181.04"/>
    <m/>
    <n v="0"/>
    <n v="0"/>
    <n v="0"/>
    <m/>
    <n v="0"/>
    <n v="-57.14"/>
    <n v="0"/>
    <n v="0"/>
    <n v="46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3.01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Republic"/>
    <s v="Electric"/>
    <s v="Muni Street &amp; Highway Lighting"/>
    <s v="CB-Commercial"/>
    <n v="4827"/>
    <n v="810.69"/>
    <m/>
    <n v="0"/>
    <n v="0"/>
    <n v="0"/>
    <m/>
    <n v="0"/>
    <n v="-4.2"/>
    <n v="0"/>
    <n v="0"/>
    <n v="3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25"/>
    <m/>
    <m/>
    <m/>
    <m/>
    <m/>
    <m/>
    <x v="0"/>
    <m/>
    <m/>
    <m/>
    <m/>
    <m/>
    <m/>
    <m/>
    <m/>
    <n v="0"/>
    <n v="0"/>
    <m/>
    <m/>
    <x v="4"/>
    <x v="5"/>
    <m/>
    <x v="4"/>
  </r>
  <r>
    <x v="3"/>
    <s v="Republic"/>
    <s v="Electric"/>
    <s v="Muni Street &amp; Highway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4"/>
  </r>
  <r>
    <x v="3"/>
    <s v="Republic"/>
    <s v="Electric"/>
    <s v="Other Public Authority"/>
    <s v="CB-Commercial"/>
    <n v="18541"/>
    <n v="2520.37"/>
    <m/>
    <n v="0"/>
    <n v="0"/>
    <n v="0"/>
    <m/>
    <n v="0"/>
    <n v="-16.14"/>
    <n v="0"/>
    <n v="0"/>
    <n v="13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3.09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Republic"/>
    <s v="Electric"/>
    <s v="Other Public Authority"/>
    <s v="GP-General Power"/>
    <n v="63238"/>
    <n v="7545.41"/>
    <m/>
    <n v="0"/>
    <n v="0"/>
    <n v="0"/>
    <m/>
    <n v="0"/>
    <n v="-55.01"/>
    <n v="0"/>
    <n v="0"/>
    <n v="44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3.99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Republic"/>
    <s v="Electric"/>
    <s v="Residential"/>
    <s v="RGL-Residential Pilot"/>
    <n v="16253"/>
    <n v="1891.77"/>
    <m/>
    <n v="54.03"/>
    <n v="0"/>
    <n v="0"/>
    <m/>
    <n v="0"/>
    <n v="-14.13"/>
    <n v="0"/>
    <n v="0"/>
    <n v="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20"/>
    <n v="0"/>
    <n v="17.55"/>
    <n v="-83.87"/>
    <m/>
    <m/>
    <m/>
    <m/>
    <m/>
    <m/>
    <x v="0"/>
    <m/>
    <m/>
    <m/>
    <m/>
    <m/>
    <m/>
    <m/>
    <m/>
    <n v="0"/>
    <n v="0"/>
    <m/>
    <m/>
    <x v="0"/>
    <x v="25"/>
    <m/>
    <x v="4"/>
  </r>
  <r>
    <x v="3"/>
    <s v="Republic"/>
    <s v="Electric"/>
    <s v="Residential"/>
    <s v="RG-Residential"/>
    <n v="4905689"/>
    <n v="639976.91"/>
    <m/>
    <n v="15186.98"/>
    <n v="0"/>
    <n v="0"/>
    <m/>
    <n v="0"/>
    <n v="-4220.59"/>
    <n v="0"/>
    <n v="0"/>
    <n v="1913.39"/>
    <n v="0"/>
    <n v="0"/>
    <n v="0"/>
    <n v="0"/>
    <n v="0"/>
    <n v="0"/>
    <n v="0"/>
    <n v="0"/>
    <n v="0"/>
    <n v="0"/>
    <n v="0"/>
    <n v="0"/>
    <n v="0"/>
    <n v="0"/>
    <n v="0"/>
    <n v="150"/>
    <n v="50"/>
    <n v="30"/>
    <n v="1337.9"/>
    <n v="120"/>
    <n v="-76.989999999999995"/>
    <n v="5590.85"/>
    <n v="-25288.73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Republic"/>
    <s v="Lighting"/>
    <s v="Commercial"/>
    <s v="PL-Private Lighting"/>
    <n v="12142.001"/>
    <n v="4198.4399999999996"/>
    <m/>
    <n v="0"/>
    <n v="0"/>
    <n v="0"/>
    <m/>
    <n v="0"/>
    <n v="-1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44"/>
    <n v="0"/>
    <n v="0"/>
    <n v="179.7"/>
    <n v="-133.26"/>
    <m/>
    <m/>
    <m/>
    <m/>
    <m/>
    <m/>
    <x v="0"/>
    <m/>
    <m/>
    <m/>
    <m/>
    <m/>
    <m/>
    <m/>
    <m/>
    <n v="0"/>
    <n v="0"/>
    <m/>
    <m/>
    <x v="1"/>
    <x v="4"/>
    <m/>
    <x v="4"/>
  </r>
  <r>
    <x v="3"/>
    <s v="Republic"/>
    <s v="Lighting"/>
    <s v="Other Public Authority"/>
    <s v="PL-Private Lighting"/>
    <n v="31"/>
    <n v="14.58"/>
    <m/>
    <n v="0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m/>
    <m/>
    <m/>
    <m/>
    <m/>
    <m/>
    <x v="0"/>
    <m/>
    <m/>
    <m/>
    <m/>
    <m/>
    <m/>
    <m/>
    <m/>
    <n v="0"/>
    <n v="0"/>
    <m/>
    <m/>
    <x v="3"/>
    <x v="4"/>
    <m/>
    <x v="4"/>
  </r>
  <r>
    <x v="3"/>
    <s v="Republic"/>
    <s v="Lighting"/>
    <s v="Muni Street &amp; Highway Lighting"/>
    <s v="PL-Private Lighting"/>
    <n v="431"/>
    <n v="82.03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m/>
    <m/>
    <m/>
    <m/>
    <m/>
    <m/>
    <x v="0"/>
    <m/>
    <m/>
    <m/>
    <m/>
    <m/>
    <m/>
    <m/>
    <m/>
    <n v="0"/>
    <n v="0"/>
    <m/>
    <m/>
    <x v="4"/>
    <x v="4"/>
    <m/>
    <x v="4"/>
  </r>
  <r>
    <x v="3"/>
    <s v="Republic"/>
    <s v="Lighting"/>
    <s v="Muni Street &amp; Highway Lighting"/>
    <s v="SPL-Municipal St Lighting"/>
    <n v="111243"/>
    <n v="14368.84"/>
    <m/>
    <n v="0"/>
    <n v="0"/>
    <n v="0"/>
    <m/>
    <n v="0"/>
    <n v="-96.78"/>
    <n v="0"/>
    <n v="0"/>
    <n v="0"/>
    <n v="0"/>
    <n v="0"/>
    <n v="0"/>
    <n v="0"/>
    <n v="0"/>
    <n v="0"/>
    <n v="0"/>
    <n v="6197.63"/>
    <n v="0"/>
    <n v="0"/>
    <n v="0"/>
    <n v="0"/>
    <n v="0"/>
    <n v="0"/>
    <n v="0"/>
    <n v="0"/>
    <n v="0"/>
    <n v="0"/>
    <n v="0"/>
    <n v="0"/>
    <n v="0"/>
    <n v="0"/>
    <n v="-665.24"/>
    <m/>
    <m/>
    <m/>
    <m/>
    <m/>
    <m/>
    <x v="0"/>
    <m/>
    <m/>
    <m/>
    <m/>
    <m/>
    <m/>
    <m/>
    <m/>
    <n v="0"/>
    <n v="0"/>
    <m/>
    <m/>
    <x v="4"/>
    <x v="11"/>
    <m/>
    <x v="4"/>
  </r>
  <r>
    <x v="3"/>
    <s v="Republic"/>
    <s v="Lighting"/>
    <s v="Residential"/>
    <s v="PL-Private Lighting"/>
    <n v="6182"/>
    <n v="2131.4299999999998"/>
    <m/>
    <n v="0"/>
    <n v="0"/>
    <n v="0"/>
    <m/>
    <n v="0"/>
    <n v="-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18"/>
    <n v="0"/>
    <n v="0"/>
    <n v="15.36"/>
    <n v="-67.349999999999994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3"/>
    <s v="Webb City"/>
    <s v="Electric"/>
    <s v="Commercial"/>
    <s v="CB-Commercial"/>
    <n v="2537728"/>
    <n v="346162.31"/>
    <m/>
    <n v="7720.45"/>
    <n v="0"/>
    <n v="0"/>
    <m/>
    <n v="0"/>
    <n v="-2207.71"/>
    <n v="0"/>
    <n v="0"/>
    <n v="1781.4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936.71"/>
    <n v="20"/>
    <n v="-16.55"/>
    <n v="18477.689999999999"/>
    <n v="-12739.7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s v="Webb City"/>
    <s v="Electric"/>
    <s v="Commercial"/>
    <s v="GP-General Power"/>
    <n v="3556243"/>
    <n v="361221.22"/>
    <m/>
    <n v="863.43"/>
    <n v="0"/>
    <n v="0"/>
    <m/>
    <n v="0"/>
    <n v="-3093.96"/>
    <n v="0"/>
    <n v="0"/>
    <n v="2234.83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1302.25"/>
    <n v="0"/>
    <n v="-11.4"/>
    <n v="12994.88"/>
    <n v="-13158.11"/>
    <m/>
    <m/>
    <m/>
    <m/>
    <m/>
    <m/>
    <x v="0"/>
    <m/>
    <m/>
    <m/>
    <m/>
    <m/>
    <m/>
    <m/>
    <m/>
    <n v="0"/>
    <n v="0"/>
    <m/>
    <m/>
    <x v="1"/>
    <x v="6"/>
    <m/>
    <x v="4"/>
  </r>
  <r>
    <x v="3"/>
    <s v="Webb City"/>
    <s v="Electric"/>
    <s v="Commercial"/>
    <s v="LS-Special Lighting"/>
    <n v="3920"/>
    <n v="574.35"/>
    <m/>
    <n v="0"/>
    <n v="0"/>
    <n v="0"/>
    <m/>
    <n v="0"/>
    <n v="-3.41"/>
    <n v="0"/>
    <n v="0"/>
    <n v="2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.5"/>
    <m/>
    <m/>
    <m/>
    <m/>
    <m/>
    <m/>
    <x v="0"/>
    <m/>
    <m/>
    <m/>
    <m/>
    <m/>
    <m/>
    <m/>
    <m/>
    <n v="0"/>
    <n v="0"/>
    <m/>
    <m/>
    <x v="1"/>
    <x v="7"/>
    <m/>
    <x v="4"/>
  </r>
  <r>
    <x v="3"/>
    <s v="Webb City"/>
    <s v="Electric"/>
    <s v="Commercial"/>
    <s v="SH-Small Heating"/>
    <n v="414493"/>
    <n v="44895.78"/>
    <m/>
    <n v="788.32"/>
    <n v="0"/>
    <n v="0"/>
    <m/>
    <n v="0"/>
    <n v="-360.63"/>
    <n v="0"/>
    <n v="0"/>
    <n v="286.7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69.72"/>
    <n v="20"/>
    <n v="0"/>
    <n v="2172.29"/>
    <n v="-1968.83"/>
    <m/>
    <m/>
    <m/>
    <m/>
    <m/>
    <m/>
    <x v="0"/>
    <m/>
    <m/>
    <m/>
    <m/>
    <m/>
    <m/>
    <m/>
    <m/>
    <n v="0"/>
    <n v="0"/>
    <m/>
    <m/>
    <x v="1"/>
    <x v="12"/>
    <m/>
    <x v="4"/>
  </r>
  <r>
    <x v="3"/>
    <s v="Webb City"/>
    <s v="Electric"/>
    <s v="Commercial"/>
    <s v="TEB-Total Electric Bldg"/>
    <n v="1199238"/>
    <n v="117481.58"/>
    <m/>
    <n v="160"/>
    <n v="0"/>
    <n v="0"/>
    <m/>
    <n v="0"/>
    <n v="-1043.3599999999999"/>
    <n v="0"/>
    <n v="0"/>
    <n v="85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7.34"/>
    <n v="0"/>
    <n v="0"/>
    <n v="5670.95"/>
    <n v="-4892.8999999999996"/>
    <m/>
    <m/>
    <m/>
    <m/>
    <m/>
    <m/>
    <x v="0"/>
    <m/>
    <m/>
    <m/>
    <m/>
    <m/>
    <m/>
    <m/>
    <m/>
    <n v="0"/>
    <n v="0"/>
    <m/>
    <m/>
    <x v="1"/>
    <x v="13"/>
    <m/>
    <x v="4"/>
  </r>
  <r>
    <x v="3"/>
    <s v="Webb City"/>
    <s v="Electric"/>
    <s v="Industrial"/>
    <s v="CB-Commercial"/>
    <n v="13383"/>
    <n v="1802.02"/>
    <m/>
    <n v="61.4"/>
    <n v="0"/>
    <n v="0"/>
    <m/>
    <n v="0"/>
    <n v="-11.64"/>
    <n v="0"/>
    <n v="0"/>
    <n v="9.51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5.08"/>
    <n v="0"/>
    <n v="0"/>
    <n v="106.56"/>
    <n v="-67.180000000000007"/>
    <m/>
    <m/>
    <m/>
    <m/>
    <m/>
    <m/>
    <x v="0"/>
    <m/>
    <m/>
    <m/>
    <m/>
    <m/>
    <m/>
    <m/>
    <m/>
    <n v="0"/>
    <n v="0"/>
    <m/>
    <m/>
    <x v="2"/>
    <x v="5"/>
    <m/>
    <x v="4"/>
  </r>
  <r>
    <x v="3"/>
    <s v="Webb City"/>
    <s v="Electric"/>
    <s v="Industrial"/>
    <s v="GP-General Power"/>
    <n v="1927994"/>
    <n v="201236.34"/>
    <m/>
    <n v="80"/>
    <n v="0"/>
    <n v="0"/>
    <m/>
    <n v="0"/>
    <n v="-1677.36"/>
    <n v="0"/>
    <n v="0"/>
    <n v="1084.67"/>
    <n v="0"/>
    <n v="0"/>
    <n v="0"/>
    <n v="0"/>
    <n v="0"/>
    <n v="0"/>
    <n v="0"/>
    <n v="796.02"/>
    <n v="0"/>
    <n v="0"/>
    <n v="0"/>
    <n v="0"/>
    <n v="0"/>
    <n v="0"/>
    <n v="0"/>
    <n v="0"/>
    <n v="0"/>
    <n v="0"/>
    <n v="3511.4"/>
    <n v="0"/>
    <n v="0"/>
    <n v="4988.78"/>
    <n v="-7133.56"/>
    <m/>
    <m/>
    <m/>
    <m/>
    <m/>
    <m/>
    <x v="0"/>
    <m/>
    <m/>
    <m/>
    <m/>
    <m/>
    <m/>
    <m/>
    <m/>
    <n v="0"/>
    <n v="0"/>
    <m/>
    <m/>
    <x v="2"/>
    <x v="6"/>
    <m/>
    <x v="4"/>
  </r>
  <r>
    <x v="3"/>
    <s v="Webb City"/>
    <s v="Electric"/>
    <s v="Industrial"/>
    <s v="LP-Large Power"/>
    <n v="11972761"/>
    <n v="887391.68"/>
    <m/>
    <n v="0"/>
    <n v="0"/>
    <n v="0"/>
    <m/>
    <n v="0"/>
    <n v="-10176.84"/>
    <n v="0"/>
    <n v="0"/>
    <n v="4184.68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-1820.53"/>
    <n v="0"/>
    <n v="0"/>
    <n v="32622.06"/>
    <n v="-35678.83"/>
    <m/>
    <m/>
    <m/>
    <m/>
    <m/>
    <m/>
    <x v="0"/>
    <m/>
    <m/>
    <m/>
    <m/>
    <m/>
    <m/>
    <m/>
    <m/>
    <n v="0"/>
    <n v="0"/>
    <m/>
    <m/>
    <x v="2"/>
    <x v="17"/>
    <m/>
    <x v="4"/>
  </r>
  <r>
    <x v="3"/>
    <s v="Webb City"/>
    <s v="Electric"/>
    <s v="Industrial"/>
    <s v="PFM-Feed Mill/Grain Elev"/>
    <n v="6520"/>
    <n v="1136.81"/>
    <m/>
    <n v="43.99"/>
    <n v="0"/>
    <n v="0"/>
    <m/>
    <n v="0"/>
    <n v="-5.67"/>
    <n v="0"/>
    <n v="0"/>
    <n v="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.71"/>
    <n v="0"/>
    <n v="0"/>
    <n v="81.94"/>
    <n v="-35.99"/>
    <m/>
    <m/>
    <m/>
    <m/>
    <m/>
    <m/>
    <x v="0"/>
    <m/>
    <m/>
    <m/>
    <m/>
    <m/>
    <m/>
    <m/>
    <m/>
    <n v="0"/>
    <n v="0"/>
    <m/>
    <m/>
    <x v="2"/>
    <x v="18"/>
    <m/>
    <x v="4"/>
  </r>
  <r>
    <x v="3"/>
    <s v="Webb City"/>
    <s v="Electric"/>
    <s v="Industrial"/>
    <s v="TEB-Total Electric Bldg"/>
    <n v="530400"/>
    <n v="44375.48"/>
    <m/>
    <n v="0"/>
    <n v="0"/>
    <n v="0"/>
    <m/>
    <n v="0"/>
    <n v="-461.44"/>
    <n v="0"/>
    <n v="0"/>
    <n v="376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49.08"/>
    <n v="-2164.04"/>
    <m/>
    <m/>
    <m/>
    <m/>
    <m/>
    <m/>
    <x v="0"/>
    <m/>
    <m/>
    <m/>
    <m/>
    <m/>
    <m/>
    <m/>
    <m/>
    <n v="0"/>
    <n v="0"/>
    <m/>
    <m/>
    <x v="2"/>
    <x v="13"/>
    <m/>
    <x v="4"/>
  </r>
  <r>
    <x v="3"/>
    <s v="Webb City"/>
    <s v="Electric"/>
    <s v="Interdepartmental"/>
    <s v="CB-Commercial"/>
    <n v="7933"/>
    <n v="1051.18"/>
    <m/>
    <n v="0"/>
    <n v="0"/>
    <n v="0"/>
    <m/>
    <n v="0"/>
    <n v="-6.9"/>
    <n v="0"/>
    <n v="0"/>
    <n v="5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.82"/>
    <m/>
    <m/>
    <m/>
    <m/>
    <m/>
    <m/>
    <x v="0"/>
    <m/>
    <m/>
    <m/>
    <m/>
    <m/>
    <m/>
    <m/>
    <m/>
    <n v="0"/>
    <n v="0"/>
    <m/>
    <m/>
    <x v="5"/>
    <x v="5"/>
    <m/>
    <x v="4"/>
  </r>
  <r>
    <x v="3"/>
    <s v="Webb City"/>
    <s v="Electric"/>
    <s v="Other Public Authority"/>
    <s v="CB-Commercial"/>
    <n v="93692"/>
    <n v="13013.75"/>
    <m/>
    <n v="0"/>
    <n v="0"/>
    <n v="0"/>
    <m/>
    <n v="0"/>
    <n v="-81.52"/>
    <n v="0"/>
    <n v="0"/>
    <n v="66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0.34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Webb City"/>
    <s v="Electric"/>
    <s v="Other Public Authority"/>
    <s v="GP-General Power"/>
    <n v="70920"/>
    <n v="7858.08"/>
    <m/>
    <n v="0"/>
    <n v="0"/>
    <n v="0"/>
    <m/>
    <n v="0"/>
    <n v="-61.69"/>
    <n v="0"/>
    <n v="0"/>
    <n v="5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2.39999999999998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Webb City"/>
    <s v="Electric"/>
    <s v="Other Public Authority"/>
    <s v="SH-Small Heating"/>
    <n v="20400"/>
    <n v="2052.62"/>
    <m/>
    <n v="0"/>
    <n v="0"/>
    <n v="0"/>
    <m/>
    <n v="0"/>
    <n v="-17.75"/>
    <n v="0"/>
    <n v="0"/>
    <n v="1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.9"/>
    <m/>
    <m/>
    <m/>
    <m/>
    <m/>
    <m/>
    <x v="0"/>
    <m/>
    <m/>
    <m/>
    <m/>
    <m/>
    <m/>
    <m/>
    <m/>
    <n v="0"/>
    <n v="0"/>
    <m/>
    <m/>
    <x v="3"/>
    <x v="12"/>
    <m/>
    <x v="4"/>
  </r>
  <r>
    <x v="3"/>
    <s v="Webb City"/>
    <s v="Electric"/>
    <s v="Muni Street &amp; Highway Lighting"/>
    <s v="CB-Commercial"/>
    <n v="18625"/>
    <n v="3214.58"/>
    <m/>
    <n v="0"/>
    <n v="0"/>
    <n v="0"/>
    <m/>
    <n v="0"/>
    <n v="-16.22"/>
    <n v="0"/>
    <n v="0"/>
    <n v="13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3.51"/>
    <m/>
    <m/>
    <m/>
    <m/>
    <m/>
    <m/>
    <x v="0"/>
    <m/>
    <m/>
    <m/>
    <m/>
    <m/>
    <m/>
    <m/>
    <m/>
    <n v="0"/>
    <n v="0"/>
    <m/>
    <m/>
    <x v="4"/>
    <x v="5"/>
    <m/>
    <x v="4"/>
  </r>
  <r>
    <x v="3"/>
    <s v="Webb City"/>
    <s v="Electric"/>
    <s v="Muni Street &amp; Highway Lighting"/>
    <s v="LS-Special Lighting"/>
    <n v="1099"/>
    <n v="312.35000000000002"/>
    <m/>
    <n v="0"/>
    <n v="0"/>
    <n v="0"/>
    <m/>
    <n v="0"/>
    <n v="-0.95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43"/>
    <m/>
    <m/>
    <m/>
    <m/>
    <m/>
    <m/>
    <x v="0"/>
    <m/>
    <m/>
    <m/>
    <m/>
    <m/>
    <m/>
    <m/>
    <m/>
    <n v="0"/>
    <n v="0"/>
    <m/>
    <m/>
    <x v="4"/>
    <x v="7"/>
    <m/>
    <x v="4"/>
  </r>
  <r>
    <x v="3"/>
    <s v="Webb City"/>
    <s v="Electric"/>
    <s v="Other Public Authority"/>
    <s v="CB-Commercial"/>
    <n v="87111"/>
    <n v="12045.54"/>
    <m/>
    <n v="0"/>
    <n v="0"/>
    <n v="0"/>
    <m/>
    <n v="0"/>
    <n v="-75.760000000000005"/>
    <n v="0"/>
    <n v="0"/>
    <n v="6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7.32"/>
    <m/>
    <m/>
    <m/>
    <m/>
    <m/>
    <m/>
    <x v="0"/>
    <m/>
    <m/>
    <m/>
    <m/>
    <m/>
    <m/>
    <m/>
    <m/>
    <n v="0"/>
    <n v="0"/>
    <m/>
    <m/>
    <x v="3"/>
    <x v="5"/>
    <m/>
    <x v="4"/>
  </r>
  <r>
    <x v="3"/>
    <s v="Webb City"/>
    <s v="Electric"/>
    <s v="Other Public Authority"/>
    <s v="GP-General Power"/>
    <n v="423962"/>
    <n v="43550.54"/>
    <m/>
    <n v="0"/>
    <n v="0"/>
    <n v="0"/>
    <m/>
    <n v="0"/>
    <n v="-368.85"/>
    <n v="0"/>
    <n v="0"/>
    <n v="301.04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68.67"/>
    <m/>
    <m/>
    <m/>
    <m/>
    <m/>
    <m/>
    <x v="0"/>
    <m/>
    <m/>
    <m/>
    <m/>
    <m/>
    <m/>
    <m/>
    <m/>
    <n v="0"/>
    <n v="0"/>
    <m/>
    <m/>
    <x v="3"/>
    <x v="6"/>
    <m/>
    <x v="4"/>
  </r>
  <r>
    <x v="3"/>
    <s v="Webb City"/>
    <s v="Electric"/>
    <s v="Industrial"/>
    <s v="Oil Pipe GP-General Power"/>
    <n v="283982"/>
    <n v="25247.21"/>
    <m/>
    <n v="0"/>
    <n v="0"/>
    <n v="0"/>
    <m/>
    <n v="0"/>
    <n v="-247.06"/>
    <n v="0"/>
    <n v="0"/>
    <n v="201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16.24"/>
    <n v="-1050.73"/>
    <m/>
    <m/>
    <m/>
    <m/>
    <m/>
    <m/>
    <x v="0"/>
    <m/>
    <m/>
    <m/>
    <m/>
    <m/>
    <m/>
    <m/>
    <m/>
    <n v="0"/>
    <n v="0"/>
    <m/>
    <m/>
    <x v="2"/>
    <x v="24"/>
    <m/>
    <x v="4"/>
  </r>
  <r>
    <x v="3"/>
    <s v="Webb City"/>
    <s v="Electric"/>
    <s v="Residential"/>
    <s v="NM-Net Metering"/>
    <n v="8"/>
    <n v="0.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4"/>
  </r>
  <r>
    <x v="3"/>
    <s v="Webb City"/>
    <s v="Electric"/>
    <s v="Residential"/>
    <s v="RGL-Residential Pilot"/>
    <n v="94429"/>
    <n v="10740.55"/>
    <m/>
    <n v="345.52"/>
    <n v="0"/>
    <n v="0"/>
    <m/>
    <n v="0"/>
    <n v="-82.17"/>
    <n v="0"/>
    <n v="0"/>
    <n v="36.84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"/>
    <n v="0"/>
    <n v="0"/>
    <n v="75.510000000000005"/>
    <n v="-487.25"/>
    <m/>
    <m/>
    <m/>
    <m/>
    <m/>
    <m/>
    <x v="0"/>
    <m/>
    <m/>
    <m/>
    <m/>
    <m/>
    <m/>
    <m/>
    <m/>
    <n v="0"/>
    <n v="0"/>
    <m/>
    <m/>
    <x v="0"/>
    <x v="25"/>
    <m/>
    <x v="4"/>
  </r>
  <r>
    <x v="3"/>
    <s v="Webb City"/>
    <s v="Electric"/>
    <s v="Residential"/>
    <s v="RG-Residential"/>
    <n v="28271459"/>
    <n v="3459560.6"/>
    <m/>
    <n v="101603.88"/>
    <n v="0"/>
    <n v="0"/>
    <m/>
    <n v="0"/>
    <n v="-24618.16"/>
    <n v="0"/>
    <n v="0"/>
    <n v="11023.51"/>
    <n v="0"/>
    <n v="0"/>
    <n v="0"/>
    <n v="0"/>
    <n v="0"/>
    <n v="0"/>
    <n v="0"/>
    <n v="0"/>
    <n v="0"/>
    <n v="0"/>
    <n v="0"/>
    <n v="0"/>
    <n v="0"/>
    <n v="0"/>
    <n v="0"/>
    <n v="240"/>
    <n v="0"/>
    <n v="45"/>
    <n v="7461.4"/>
    <n v="720"/>
    <n v="-154.53"/>
    <n v="20161.21"/>
    <n v="-145855.06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s v="Webb City"/>
    <s v="Lighting"/>
    <s v="Commercial"/>
    <s v="PL-Private Lighting"/>
    <n v="67993"/>
    <n v="20534.45"/>
    <m/>
    <n v="34.950000000000003"/>
    <n v="0"/>
    <n v="0"/>
    <m/>
    <n v="0"/>
    <n v="-59.35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.319999999999993"/>
    <n v="0"/>
    <n v="0"/>
    <n v="937.28"/>
    <n v="-746.48"/>
    <m/>
    <m/>
    <m/>
    <m/>
    <m/>
    <m/>
    <x v="0"/>
    <m/>
    <m/>
    <m/>
    <m/>
    <m/>
    <m/>
    <m/>
    <m/>
    <n v="0"/>
    <n v="0"/>
    <m/>
    <m/>
    <x v="1"/>
    <x v="4"/>
    <m/>
    <x v="4"/>
  </r>
  <r>
    <x v="3"/>
    <s v="Webb City"/>
    <s v="Lighting"/>
    <s v="Industrial"/>
    <s v="PL-Private Lighting"/>
    <n v="2308"/>
    <n v="961.78"/>
    <m/>
    <n v="0"/>
    <n v="0"/>
    <n v="0"/>
    <m/>
    <n v="0"/>
    <n v="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1"/>
    <n v="0"/>
    <n v="0"/>
    <n v="47.33"/>
    <n v="-25.35"/>
    <m/>
    <m/>
    <m/>
    <m/>
    <m/>
    <m/>
    <x v="0"/>
    <m/>
    <m/>
    <m/>
    <m/>
    <m/>
    <m/>
    <m/>
    <m/>
    <n v="0"/>
    <n v="0"/>
    <m/>
    <m/>
    <x v="2"/>
    <x v="4"/>
    <m/>
    <x v="4"/>
  </r>
  <r>
    <x v="3"/>
    <s v="Webb City"/>
    <s v="Lighting"/>
    <s v="Interdepartmental"/>
    <s v="PL-Private Lighting"/>
    <n v="58"/>
    <n v="21.22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m/>
    <m/>
    <m/>
    <m/>
    <m/>
    <m/>
    <x v="0"/>
    <m/>
    <m/>
    <m/>
    <m/>
    <m/>
    <m/>
    <m/>
    <m/>
    <n v="0"/>
    <n v="0"/>
    <m/>
    <m/>
    <x v="5"/>
    <x v="4"/>
    <m/>
    <x v="4"/>
  </r>
  <r>
    <x v="3"/>
    <s v="Webb City"/>
    <s v="Lighting"/>
    <s v="Muni Street &amp; Highway Lighting"/>
    <s v="PL-Private Lighting"/>
    <n v="930"/>
    <n v="345.44"/>
    <m/>
    <n v="0"/>
    <n v="0"/>
    <n v="0"/>
    <m/>
    <n v="0"/>
    <n v="-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m/>
    <m/>
    <m/>
    <m/>
    <m/>
    <m/>
    <x v="0"/>
    <m/>
    <m/>
    <m/>
    <m/>
    <m/>
    <m/>
    <m/>
    <m/>
    <n v="0"/>
    <n v="0"/>
    <m/>
    <m/>
    <x v="4"/>
    <x v="4"/>
    <m/>
    <x v="4"/>
  </r>
  <r>
    <x v="3"/>
    <s v="Webb City"/>
    <s v="Lighting"/>
    <s v="Muni Street &amp; Highway Lighting"/>
    <s v="SPL-Municipal St Lighting"/>
    <n v="138777"/>
    <n v="15972.5"/>
    <m/>
    <n v="0"/>
    <n v="0"/>
    <n v="0"/>
    <m/>
    <n v="0"/>
    <n v="-120.72"/>
    <n v="0"/>
    <n v="0"/>
    <n v="0"/>
    <n v="0"/>
    <n v="0"/>
    <n v="0"/>
    <n v="0"/>
    <n v="0"/>
    <n v="0"/>
    <n v="0"/>
    <n v="7201.08"/>
    <n v="0"/>
    <n v="0"/>
    <n v="0"/>
    <n v="0"/>
    <n v="0"/>
    <n v="0"/>
    <n v="0"/>
    <n v="0"/>
    <n v="0"/>
    <n v="0"/>
    <n v="0"/>
    <n v="0"/>
    <n v="0"/>
    <n v="0"/>
    <n v="-829.87"/>
    <m/>
    <m/>
    <m/>
    <m/>
    <m/>
    <m/>
    <x v="0"/>
    <m/>
    <m/>
    <m/>
    <m/>
    <m/>
    <m/>
    <m/>
    <m/>
    <n v="0"/>
    <n v="0"/>
    <m/>
    <m/>
    <x v="4"/>
    <x v="11"/>
    <m/>
    <x v="4"/>
  </r>
  <r>
    <x v="3"/>
    <s v="Webb City"/>
    <s v="Lighting"/>
    <s v="Residential"/>
    <s v="PL-Private Lighting"/>
    <n v="66826"/>
    <n v="24925.63"/>
    <m/>
    <n v="14.89"/>
    <n v="0"/>
    <n v="0"/>
    <m/>
    <n v="0"/>
    <n v="-63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33"/>
    <n v="0"/>
    <n v="-0.45"/>
    <n v="52.63"/>
    <n v="-733.03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2"/>
    <s v="Baxter Springs"/>
    <s v="Electric"/>
    <s v="Commercial"/>
    <s v="CB-Commercial"/>
    <n v="937049"/>
    <n v="82173.61"/>
    <m/>
    <n v="1740.04"/>
    <n v="30881.15"/>
    <n v="5903.51"/>
    <m/>
    <n v="0"/>
    <n v="0"/>
    <n v="0"/>
    <n v="0"/>
    <n v="0"/>
    <n v="0"/>
    <n v="0"/>
    <n v="0"/>
    <n v="0"/>
    <n v="0"/>
    <n v="0"/>
    <n v="0"/>
    <n v="0"/>
    <n v="0"/>
    <n v="0"/>
    <n v="0"/>
    <n v="1583.6"/>
    <n v="0"/>
    <n v="0"/>
    <n v="0"/>
    <n v="0"/>
    <n v="0"/>
    <n v="0"/>
    <n v="356.49"/>
    <n v="8"/>
    <n v="-9.85"/>
    <n v="4829.47"/>
    <n v="0"/>
    <m/>
    <m/>
    <m/>
    <m/>
    <m/>
    <m/>
    <x v="0"/>
    <m/>
    <m/>
    <m/>
    <m/>
    <m/>
    <m/>
    <m/>
    <m/>
    <n v="0"/>
    <n v="0"/>
    <m/>
    <m/>
    <x v="1"/>
    <x v="5"/>
    <m/>
    <x v="4"/>
  </r>
  <r>
    <x v="2"/>
    <s v="Baxter Springs"/>
    <s v="Electric"/>
    <s v="Commercial"/>
    <s v="GP-General Power"/>
    <n v="1429954"/>
    <n v="80172.289999999994"/>
    <m/>
    <n v="0"/>
    <n v="48070.720000000001"/>
    <n v="9008.7000000000007"/>
    <m/>
    <n v="0"/>
    <n v="0"/>
    <n v="0"/>
    <n v="0"/>
    <n v="0"/>
    <n v="0"/>
    <n v="0"/>
    <n v="0"/>
    <n v="0"/>
    <n v="0"/>
    <n v="0"/>
    <n v="0"/>
    <n v="0"/>
    <n v="0"/>
    <n v="0"/>
    <n v="0"/>
    <n v="5119.26"/>
    <n v="0"/>
    <n v="0"/>
    <n v="0"/>
    <n v="0"/>
    <n v="0"/>
    <n v="0"/>
    <n v="-19.68"/>
    <n v="0"/>
    <n v="0"/>
    <n v="3427.18"/>
    <n v="0"/>
    <m/>
    <m/>
    <m/>
    <m/>
    <m/>
    <m/>
    <x v="0"/>
    <m/>
    <m/>
    <m/>
    <m/>
    <m/>
    <m/>
    <m/>
    <m/>
    <n v="0"/>
    <n v="0"/>
    <m/>
    <m/>
    <x v="1"/>
    <x v="6"/>
    <m/>
    <x v="4"/>
  </r>
  <r>
    <x v="2"/>
    <s v="Baxter Springs"/>
    <s v="Electric"/>
    <s v="Commercial"/>
    <s v="LS-Special Lighting"/>
    <n v="396"/>
    <n v="128.19999999999999"/>
    <m/>
    <n v="1.52"/>
    <n v="13.31"/>
    <n v="7.09"/>
    <m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"/>
    <n v="0"/>
    <n v="0"/>
    <n v="0"/>
    <n v="0"/>
    <n v="0"/>
    <n v="0"/>
    <n v="0"/>
    <n v="3.37"/>
    <n v="0"/>
    <m/>
    <m/>
    <m/>
    <m/>
    <m/>
    <m/>
    <x v="0"/>
    <m/>
    <m/>
    <m/>
    <m/>
    <m/>
    <m/>
    <m/>
    <m/>
    <n v="0"/>
    <n v="0"/>
    <m/>
    <m/>
    <x v="1"/>
    <x v="7"/>
    <m/>
    <x v="4"/>
  </r>
  <r>
    <x v="2"/>
    <s v="Baxter Springs"/>
    <s v="Electric"/>
    <s v="Commercial"/>
    <s v="NEB-Optional Net Bill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4"/>
  </r>
  <r>
    <x v="2"/>
    <s v="Baxter Springs"/>
    <s v="Electric"/>
    <s v="Commercial"/>
    <s v="PT-Transmission"/>
    <n v="1420800"/>
    <n v="48606.89"/>
    <m/>
    <n v="0"/>
    <n v="55537.65"/>
    <n v="8382.7199999999993"/>
    <m/>
    <n v="0"/>
    <n v="0"/>
    <n v="0"/>
    <n v="0"/>
    <n v="0"/>
    <n v="0"/>
    <n v="0"/>
    <n v="0"/>
    <n v="0"/>
    <n v="0"/>
    <n v="0"/>
    <n v="0"/>
    <n v="4665.22"/>
    <n v="0"/>
    <n v="0"/>
    <n v="0"/>
    <n v="1648.13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9"/>
    <m/>
    <x v="4"/>
  </r>
  <r>
    <x v="2"/>
    <s v="Baxter Springs"/>
    <s v="Electric"/>
    <s v="Commercial"/>
    <s v="TEB-Total Electric Bldg"/>
    <n v="342053"/>
    <n v="17135.52"/>
    <m/>
    <n v="0"/>
    <n v="11498.79"/>
    <n v="2189.15"/>
    <m/>
    <n v="0"/>
    <n v="0"/>
    <n v="0"/>
    <n v="0"/>
    <n v="0"/>
    <n v="0"/>
    <n v="0"/>
    <n v="0"/>
    <n v="0"/>
    <n v="0"/>
    <n v="0"/>
    <n v="0"/>
    <n v="0"/>
    <n v="0"/>
    <n v="0"/>
    <n v="0"/>
    <n v="2425.1799999999998"/>
    <n v="0"/>
    <n v="0"/>
    <n v="0"/>
    <n v="0"/>
    <n v="0"/>
    <n v="0"/>
    <n v="17.29"/>
    <n v="0"/>
    <n v="0"/>
    <n v="518.32000000000005"/>
    <n v="0"/>
    <m/>
    <m/>
    <m/>
    <m/>
    <m/>
    <m/>
    <x v="0"/>
    <m/>
    <m/>
    <m/>
    <m/>
    <m/>
    <m/>
    <m/>
    <m/>
    <n v="0"/>
    <n v="0"/>
    <m/>
    <m/>
    <x v="1"/>
    <x v="13"/>
    <m/>
    <x v="4"/>
  </r>
  <r>
    <x v="2"/>
    <s v="Baxter Springs"/>
    <s v="Electric"/>
    <s v="Industrial"/>
    <s v="CB-Commercial"/>
    <n v="57"/>
    <n v="28.13"/>
    <m/>
    <n v="0"/>
    <n v="1.92"/>
    <n v="0.36"/>
    <m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"/>
    <n v="0"/>
    <n v="0"/>
    <n v="0"/>
    <n v="0"/>
    <n v="0"/>
    <n v="0"/>
    <n v="0"/>
    <n v="0.98"/>
    <n v="0"/>
    <m/>
    <m/>
    <m/>
    <m/>
    <m/>
    <m/>
    <x v="0"/>
    <m/>
    <m/>
    <m/>
    <m/>
    <m/>
    <m/>
    <m/>
    <m/>
    <n v="0"/>
    <n v="0"/>
    <m/>
    <m/>
    <x v="2"/>
    <x v="5"/>
    <m/>
    <x v="4"/>
  </r>
  <r>
    <x v="2"/>
    <s v="Baxter Springs"/>
    <s v="Electric"/>
    <s v="Industrial"/>
    <s v="GP-General Power"/>
    <n v="323021"/>
    <n v="17160.54"/>
    <m/>
    <n v="48.78"/>
    <n v="10881.17"/>
    <n v="2035.03"/>
    <m/>
    <n v="0"/>
    <n v="0"/>
    <n v="0"/>
    <n v="0"/>
    <n v="0"/>
    <n v="0"/>
    <n v="0"/>
    <n v="0"/>
    <n v="0"/>
    <n v="0"/>
    <n v="0"/>
    <n v="0"/>
    <n v="1663.64"/>
    <n v="0"/>
    <n v="0"/>
    <n v="0"/>
    <n v="1156.42"/>
    <n v="0"/>
    <n v="0"/>
    <n v="0"/>
    <n v="0"/>
    <n v="0"/>
    <n v="0"/>
    <n v="0"/>
    <n v="0"/>
    <n v="0"/>
    <n v="2905.61"/>
    <n v="0"/>
    <m/>
    <m/>
    <m/>
    <m/>
    <m/>
    <m/>
    <x v="0"/>
    <m/>
    <m/>
    <m/>
    <m/>
    <m/>
    <m/>
    <m/>
    <m/>
    <n v="0"/>
    <n v="0"/>
    <m/>
    <m/>
    <x v="2"/>
    <x v="6"/>
    <m/>
    <x v="4"/>
  </r>
  <r>
    <x v="2"/>
    <s v="Baxter Springs"/>
    <s v="Electric"/>
    <s v="Industrial"/>
    <s v="PT-Transmission"/>
    <n v="1838289"/>
    <n v="73260.37"/>
    <m/>
    <n v="0"/>
    <n v="67456.59"/>
    <n v="10845.91"/>
    <m/>
    <n v="0"/>
    <n v="0"/>
    <n v="0"/>
    <n v="0"/>
    <n v="0"/>
    <n v="0"/>
    <n v="0"/>
    <n v="0"/>
    <n v="0"/>
    <n v="0"/>
    <n v="0"/>
    <n v="0"/>
    <n v="6905.05"/>
    <n v="0"/>
    <n v="0"/>
    <n v="0"/>
    <n v="2132.41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2"/>
    <x v="9"/>
    <m/>
    <x v="4"/>
  </r>
  <r>
    <x v="2"/>
    <s v="Baxter Springs"/>
    <s v="Electric"/>
    <s v="Other Public Authority"/>
    <s v="CB-Commercial"/>
    <n v="43695"/>
    <n v="3795.93"/>
    <m/>
    <n v="0"/>
    <n v="1468.9"/>
    <n v="275.29000000000002"/>
    <m/>
    <n v="0"/>
    <n v="0"/>
    <n v="0"/>
    <n v="0"/>
    <n v="0"/>
    <n v="0"/>
    <n v="0"/>
    <n v="0"/>
    <n v="0"/>
    <n v="0"/>
    <n v="0"/>
    <n v="0"/>
    <n v="0"/>
    <n v="0"/>
    <n v="0"/>
    <n v="0"/>
    <n v="73.849999999999994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5"/>
    <m/>
    <x v="4"/>
  </r>
  <r>
    <x v="2"/>
    <s v="Baxter Springs"/>
    <s v="Electric"/>
    <s v="Other Public Authority"/>
    <s v="GP-General Power"/>
    <n v="13840"/>
    <n v="1302.24"/>
    <m/>
    <n v="0"/>
    <n v="465.26"/>
    <n v="87.19"/>
    <m/>
    <n v="0"/>
    <n v="0"/>
    <n v="0"/>
    <n v="0"/>
    <n v="0"/>
    <n v="0"/>
    <n v="0"/>
    <n v="0"/>
    <n v="0"/>
    <n v="0"/>
    <n v="0"/>
    <n v="0"/>
    <n v="0"/>
    <n v="0"/>
    <n v="0"/>
    <n v="0"/>
    <n v="49.55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6"/>
    <m/>
    <x v="4"/>
  </r>
  <r>
    <x v="2"/>
    <s v="Baxter Springs"/>
    <s v="Electric"/>
    <s v="Other Public Authority"/>
    <s v="TEB-Total Electric Bldg"/>
    <n v="1770"/>
    <n v="140.29"/>
    <m/>
    <n v="0"/>
    <n v="59.5"/>
    <n v="11.33"/>
    <m/>
    <n v="0"/>
    <n v="0"/>
    <n v="0"/>
    <n v="0"/>
    <n v="0"/>
    <n v="0"/>
    <n v="0"/>
    <n v="0"/>
    <n v="0"/>
    <n v="0"/>
    <n v="0"/>
    <n v="0"/>
    <n v="0"/>
    <n v="0"/>
    <n v="0"/>
    <n v="0"/>
    <n v="12.55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13"/>
    <m/>
    <x v="4"/>
  </r>
  <r>
    <x v="2"/>
    <s v="Baxter Springs"/>
    <s v="Electric"/>
    <s v="Muni Street &amp; Highway Lighting"/>
    <s v="CB-Commercial"/>
    <n v="1792"/>
    <n v="300.37"/>
    <m/>
    <n v="0"/>
    <n v="60.25"/>
    <n v="11.31"/>
    <m/>
    <n v="0"/>
    <n v="0"/>
    <n v="0"/>
    <n v="0"/>
    <n v="0"/>
    <n v="0"/>
    <n v="0"/>
    <n v="0"/>
    <n v="0"/>
    <n v="0"/>
    <n v="0"/>
    <n v="0"/>
    <n v="0"/>
    <n v="0"/>
    <n v="0"/>
    <n v="0"/>
    <n v="3.03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5"/>
    <m/>
    <x v="4"/>
  </r>
  <r>
    <x v="2"/>
    <s v="Baxter Springs"/>
    <s v="Electric"/>
    <s v="Muni Street &amp; Highway Lighting"/>
    <s v="LS-Special Lighting"/>
    <n v="160"/>
    <n v="32.049999999999997"/>
    <m/>
    <n v="0"/>
    <n v="5.38"/>
    <n v="2.86"/>
    <m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4"/>
  </r>
  <r>
    <x v="2"/>
    <s v="Baxter Springs"/>
    <s v="Electric"/>
    <s v="Other Public Authority"/>
    <s v="CB-Commercial"/>
    <n v="44465"/>
    <n v="3903.16"/>
    <m/>
    <n v="0"/>
    <n v="1494.77"/>
    <n v="280.16000000000003"/>
    <m/>
    <n v="0"/>
    <n v="0"/>
    <n v="0"/>
    <n v="0"/>
    <n v="0"/>
    <n v="0"/>
    <n v="0"/>
    <n v="0"/>
    <n v="0"/>
    <n v="0"/>
    <n v="0"/>
    <n v="0"/>
    <n v="0"/>
    <n v="0"/>
    <n v="0"/>
    <n v="0"/>
    <n v="75.14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5"/>
    <m/>
    <x v="4"/>
  </r>
  <r>
    <x v="2"/>
    <s v="Baxter Springs"/>
    <s v="Electric"/>
    <s v="Other Public Authority"/>
    <s v="GP-General Power"/>
    <n v="90095"/>
    <n v="5532.91"/>
    <m/>
    <n v="0"/>
    <n v="3028.72"/>
    <n v="567.59"/>
    <m/>
    <n v="0"/>
    <n v="0"/>
    <n v="0"/>
    <n v="0"/>
    <n v="0"/>
    <n v="0"/>
    <n v="0"/>
    <n v="0"/>
    <n v="0"/>
    <n v="0"/>
    <n v="0"/>
    <n v="0"/>
    <n v="0"/>
    <n v="0"/>
    <n v="0"/>
    <n v="0"/>
    <n v="322.55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6"/>
    <m/>
    <x v="4"/>
  </r>
  <r>
    <x v="2"/>
    <s v="Baxter Springs"/>
    <s v="Electric"/>
    <s v="Industrial"/>
    <s v="Oil Pipe PT-Transmission"/>
    <n v="1640000"/>
    <n v="57209.3"/>
    <m/>
    <n v="0"/>
    <n v="64105.96"/>
    <n v="9676"/>
    <m/>
    <n v="0"/>
    <n v="0"/>
    <n v="0"/>
    <n v="0"/>
    <n v="0"/>
    <n v="0"/>
    <n v="0"/>
    <n v="0"/>
    <n v="0"/>
    <n v="0"/>
    <n v="0"/>
    <n v="0"/>
    <n v="0"/>
    <n v="0"/>
    <n v="0"/>
    <n v="0"/>
    <n v="1902.4"/>
    <n v="0"/>
    <n v="0"/>
    <n v="0"/>
    <n v="0"/>
    <n v="0"/>
    <n v="0"/>
    <n v="0"/>
    <n v="0"/>
    <n v="0"/>
    <n v="7774.29"/>
    <n v="0"/>
    <m/>
    <m/>
    <m/>
    <m/>
    <m/>
    <m/>
    <x v="0"/>
    <m/>
    <m/>
    <m/>
    <m/>
    <m/>
    <m/>
    <m/>
    <m/>
    <n v="0"/>
    <n v="0"/>
    <m/>
    <m/>
    <x v="2"/>
    <x v="34"/>
    <m/>
    <x v="4"/>
  </r>
  <r>
    <x v="2"/>
    <s v="Baxter Springs"/>
    <s v="Electric"/>
    <s v="Residential"/>
    <s v="RG-Residential"/>
    <n v="3365757"/>
    <n v="205763.99"/>
    <m/>
    <n v="9266.1"/>
    <n v="113131.14"/>
    <n v="23561.62"/>
    <m/>
    <n v="0"/>
    <n v="0"/>
    <n v="0"/>
    <n v="0"/>
    <n v="0"/>
    <n v="0"/>
    <n v="0"/>
    <n v="0"/>
    <n v="0"/>
    <n v="0"/>
    <n v="0"/>
    <n v="0"/>
    <n v="0"/>
    <n v="0"/>
    <n v="0"/>
    <n v="0"/>
    <n v="9457.69"/>
    <n v="0"/>
    <n v="0"/>
    <n v="0"/>
    <n v="100"/>
    <n v="50"/>
    <n v="13"/>
    <n v="2991.81"/>
    <n v="16"/>
    <n v="-16.420000000000002"/>
    <n v="12963.11"/>
    <n v="0"/>
    <m/>
    <m/>
    <m/>
    <m/>
    <m/>
    <m/>
    <x v="0"/>
    <m/>
    <m/>
    <m/>
    <m/>
    <m/>
    <m/>
    <m/>
    <m/>
    <n v="0"/>
    <n v="0"/>
    <m/>
    <m/>
    <x v="0"/>
    <x v="1"/>
    <m/>
    <x v="4"/>
  </r>
  <r>
    <x v="2"/>
    <s v="Baxter Springs"/>
    <s v="Electric"/>
    <s v="Residential"/>
    <s v="RH-Residential Total Elec"/>
    <n v="2153623"/>
    <n v="99317.59"/>
    <m/>
    <n v="2565.5100000000002"/>
    <n v="72398.39"/>
    <n v="15075.85"/>
    <m/>
    <n v="0"/>
    <n v="0"/>
    <n v="0"/>
    <n v="0"/>
    <n v="0"/>
    <n v="0"/>
    <n v="0"/>
    <n v="0"/>
    <n v="0"/>
    <n v="0"/>
    <n v="0"/>
    <n v="0"/>
    <n v="0"/>
    <n v="0"/>
    <n v="0"/>
    <n v="0"/>
    <n v="6051.72"/>
    <n v="0"/>
    <n v="0"/>
    <n v="0"/>
    <n v="0"/>
    <n v="0"/>
    <n v="0"/>
    <n v="1049.93"/>
    <n v="16"/>
    <n v="-9.84"/>
    <n v="4810.34"/>
    <n v="0"/>
    <m/>
    <m/>
    <m/>
    <m/>
    <m/>
    <m/>
    <x v="0"/>
    <m/>
    <m/>
    <m/>
    <m/>
    <m/>
    <m/>
    <m/>
    <m/>
    <n v="0"/>
    <n v="0"/>
    <m/>
    <m/>
    <x v="0"/>
    <x v="15"/>
    <m/>
    <x v="4"/>
  </r>
  <r>
    <x v="2"/>
    <s v="Baxter Springs"/>
    <s v="Lighting"/>
    <s v="Commercial"/>
    <s v="PL-Private Lighting"/>
    <n v="41827"/>
    <n v="8745.33"/>
    <m/>
    <n v="0"/>
    <n v="1414.07"/>
    <n v="246.53"/>
    <m/>
    <n v="0"/>
    <n v="0"/>
    <n v="0"/>
    <n v="0"/>
    <n v="0"/>
    <n v="0"/>
    <n v="0"/>
    <n v="0"/>
    <n v="0"/>
    <n v="0"/>
    <n v="0"/>
    <n v="0"/>
    <n v="0"/>
    <n v="0"/>
    <n v="0"/>
    <n v="0"/>
    <n v="11.3"/>
    <n v="0"/>
    <n v="0"/>
    <n v="0"/>
    <n v="0"/>
    <n v="0"/>
    <n v="0"/>
    <n v="18.77"/>
    <n v="0"/>
    <n v="-1.86"/>
    <n v="363.81"/>
    <n v="0"/>
    <m/>
    <m/>
    <m/>
    <m/>
    <m/>
    <m/>
    <x v="0"/>
    <m/>
    <m/>
    <m/>
    <m/>
    <m/>
    <m/>
    <m/>
    <m/>
    <n v="0"/>
    <n v="0"/>
    <m/>
    <m/>
    <x v="1"/>
    <x v="4"/>
    <m/>
    <x v="4"/>
  </r>
  <r>
    <x v="2"/>
    <s v="Baxter Springs"/>
    <s v="Lighting"/>
    <s v="Industrial"/>
    <s v="PL-Private Lighting"/>
    <n v="1267"/>
    <n v="348.48"/>
    <m/>
    <n v="0"/>
    <n v="44.83"/>
    <n v="7.48"/>
    <m/>
    <n v="0"/>
    <n v="0"/>
    <n v="0"/>
    <n v="0"/>
    <n v="0"/>
    <n v="0"/>
    <n v="0"/>
    <n v="0"/>
    <n v="0"/>
    <n v="0"/>
    <n v="0"/>
    <n v="0"/>
    <n v="0"/>
    <n v="0"/>
    <n v="0"/>
    <n v="0"/>
    <n v="0.32"/>
    <n v="0"/>
    <n v="0"/>
    <n v="0"/>
    <n v="0"/>
    <n v="0"/>
    <n v="0"/>
    <n v="0.48"/>
    <n v="0"/>
    <n v="0"/>
    <n v="35.08"/>
    <n v="0"/>
    <m/>
    <m/>
    <m/>
    <m/>
    <m/>
    <m/>
    <x v="0"/>
    <m/>
    <m/>
    <m/>
    <m/>
    <m/>
    <m/>
    <m/>
    <m/>
    <n v="0"/>
    <n v="0"/>
    <m/>
    <m/>
    <x v="2"/>
    <x v="4"/>
    <m/>
    <x v="4"/>
  </r>
  <r>
    <x v="2"/>
    <s v="Baxter Springs"/>
    <s v="Lighting"/>
    <s v="Muni Street &amp; Highway Lighting"/>
    <s v="PL-Private Lighting"/>
    <n v="205"/>
    <n v="52.8"/>
    <m/>
    <n v="0"/>
    <n v="6.89"/>
    <n v="1.2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4"/>
    <m/>
    <x v="4"/>
  </r>
  <r>
    <x v="2"/>
    <s v="Baxter Springs"/>
    <s v="Lighting"/>
    <s v="Muni Street &amp; Highway Lighting"/>
    <s v="SPL-Municipal St Lighting"/>
    <n v="55354"/>
    <n v="3948.73"/>
    <m/>
    <n v="0"/>
    <n v="2201.64"/>
    <n v="370.87"/>
    <m/>
    <n v="0"/>
    <n v="0"/>
    <n v="0"/>
    <n v="0"/>
    <n v="0"/>
    <n v="0"/>
    <n v="0"/>
    <n v="0"/>
    <n v="0"/>
    <n v="0"/>
    <n v="0"/>
    <n v="0"/>
    <n v="1029.33"/>
    <n v="0"/>
    <n v="0"/>
    <n v="0"/>
    <n v="14.39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11"/>
    <m/>
    <x v="4"/>
  </r>
  <r>
    <x v="2"/>
    <s v="Baxter Springs"/>
    <s v="Lighting"/>
    <s v="Residential"/>
    <s v="PL-Private Lighting"/>
    <n v="34415"/>
    <n v="8408.2800000000007"/>
    <m/>
    <n v="0"/>
    <n v="1157.2"/>
    <n v="201.24"/>
    <m/>
    <n v="0"/>
    <n v="0"/>
    <n v="0"/>
    <n v="0"/>
    <n v="0"/>
    <n v="0"/>
    <n v="0"/>
    <n v="0"/>
    <n v="0"/>
    <n v="0"/>
    <n v="0"/>
    <n v="0"/>
    <n v="0"/>
    <n v="0"/>
    <n v="0"/>
    <n v="0"/>
    <n v="10.67"/>
    <n v="0"/>
    <n v="0"/>
    <n v="0"/>
    <n v="0"/>
    <n v="0"/>
    <n v="0"/>
    <n v="50.86"/>
    <n v="0"/>
    <n v="0"/>
    <n v="230.47"/>
    <n v="0"/>
    <m/>
    <m/>
    <m/>
    <m/>
    <m/>
    <m/>
    <x v="0"/>
    <m/>
    <m/>
    <m/>
    <m/>
    <m/>
    <m/>
    <m/>
    <m/>
    <n v="0"/>
    <n v="0"/>
    <m/>
    <m/>
    <x v="0"/>
    <x v="4"/>
    <m/>
    <x v="4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0"/>
    <m/>
    <x v="4"/>
  </r>
  <r>
    <x v="2"/>
    <s v="Gravette"/>
    <s v="Electric"/>
    <s v="Commercial"/>
    <s v="CB-Commercial"/>
    <n v="284"/>
    <n v="45.66"/>
    <m/>
    <n v="0"/>
    <n v="9.5500000000000007"/>
    <n v="1.78"/>
    <m/>
    <n v="0"/>
    <n v="0"/>
    <n v="0"/>
    <n v="0"/>
    <n v="0"/>
    <n v="0"/>
    <n v="0"/>
    <n v="0"/>
    <n v="0"/>
    <n v="0"/>
    <n v="0"/>
    <n v="0"/>
    <n v="0"/>
    <n v="0"/>
    <n v="0"/>
    <n v="0"/>
    <n v="0.48"/>
    <n v="0"/>
    <n v="0"/>
    <n v="0"/>
    <n v="0"/>
    <n v="0"/>
    <n v="0"/>
    <n v="0"/>
    <n v="0"/>
    <n v="0"/>
    <n v="3.41"/>
    <n v="0"/>
    <m/>
    <m/>
    <m/>
    <m/>
    <m/>
    <m/>
    <x v="0"/>
    <m/>
    <m/>
    <m/>
    <m/>
    <m/>
    <m/>
    <m/>
    <m/>
    <n v="0"/>
    <n v="0"/>
    <m/>
    <m/>
    <x v="1"/>
    <x v="5"/>
    <m/>
    <x v="4"/>
  </r>
  <r>
    <x v="2"/>
    <s v="Gravette"/>
    <s v="Electric"/>
    <s v="Residential"/>
    <s v="RG-Residential"/>
    <n v="14704"/>
    <n v="865.79"/>
    <m/>
    <n v="0"/>
    <n v="494.29"/>
    <n v="102.93"/>
    <m/>
    <n v="0"/>
    <n v="0"/>
    <n v="0"/>
    <n v="0"/>
    <n v="0"/>
    <n v="0"/>
    <n v="0"/>
    <n v="0"/>
    <n v="0"/>
    <n v="0"/>
    <n v="0"/>
    <n v="0"/>
    <n v="0"/>
    <n v="0"/>
    <n v="0"/>
    <n v="0"/>
    <n v="41.32"/>
    <n v="0"/>
    <n v="0"/>
    <n v="0"/>
    <n v="0"/>
    <n v="0"/>
    <n v="0"/>
    <n v="24.29"/>
    <n v="0"/>
    <n v="0"/>
    <n v="21.1"/>
    <n v="0"/>
    <m/>
    <m/>
    <m/>
    <m/>
    <m/>
    <m/>
    <x v="0"/>
    <m/>
    <m/>
    <m/>
    <m/>
    <m/>
    <m/>
    <m/>
    <m/>
    <n v="0"/>
    <n v="0"/>
    <m/>
    <m/>
    <x v="0"/>
    <x v="1"/>
    <m/>
    <x v="4"/>
  </r>
  <r>
    <x v="2"/>
    <s v="Gravette"/>
    <s v="Electric"/>
    <s v="Residential"/>
    <s v="RH-Residential Total Elec"/>
    <n v="2629"/>
    <n v="120.26"/>
    <m/>
    <n v="0"/>
    <n v="88.38"/>
    <n v="18.399999999999999"/>
    <m/>
    <n v="0"/>
    <n v="0"/>
    <n v="0"/>
    <n v="0"/>
    <n v="0"/>
    <n v="0"/>
    <n v="0"/>
    <n v="0"/>
    <n v="0"/>
    <n v="0"/>
    <n v="0"/>
    <n v="0"/>
    <n v="0"/>
    <n v="0"/>
    <n v="0"/>
    <n v="0"/>
    <n v="7.39"/>
    <n v="0"/>
    <n v="0"/>
    <n v="0"/>
    <n v="0"/>
    <n v="0"/>
    <n v="0"/>
    <n v="0"/>
    <n v="0"/>
    <n v="0"/>
    <n v="3.29"/>
    <n v="0"/>
    <m/>
    <m/>
    <m/>
    <m/>
    <m/>
    <m/>
    <x v="0"/>
    <m/>
    <m/>
    <m/>
    <m/>
    <m/>
    <m/>
    <m/>
    <m/>
    <n v="0"/>
    <n v="0"/>
    <m/>
    <m/>
    <x v="0"/>
    <x v="15"/>
    <m/>
    <x v="4"/>
  </r>
  <r>
    <x v="2"/>
    <s v="Gravette"/>
    <s v="Lighting"/>
    <s v="Residential"/>
    <s v="PL-Private Lighting"/>
    <n v="31"/>
    <n v="9.44"/>
    <m/>
    <n v="0"/>
    <n v="1.04"/>
    <n v="0.18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6"/>
    <n v="0"/>
    <n v="0"/>
    <n v="0.14000000000000001"/>
    <n v="0"/>
    <m/>
    <m/>
    <m/>
    <m/>
    <m/>
    <m/>
    <x v="0"/>
    <m/>
    <m/>
    <m/>
    <m/>
    <m/>
    <m/>
    <m/>
    <m/>
    <n v="0"/>
    <n v="0"/>
    <m/>
    <m/>
    <x v="0"/>
    <x v="4"/>
    <m/>
    <x v="4"/>
  </r>
  <r>
    <x v="2"/>
    <s v="Neosho"/>
    <s v="Electric"/>
    <s v="Commercial"/>
    <s v="CB-Commercial"/>
    <n v="191"/>
    <n v="36.450000000000003"/>
    <m/>
    <n v="0"/>
    <n v="6.42"/>
    <n v="1.21"/>
    <m/>
    <n v="0"/>
    <n v="0"/>
    <n v="0"/>
    <n v="0"/>
    <n v="0"/>
    <n v="0"/>
    <n v="0"/>
    <n v="0"/>
    <n v="0"/>
    <n v="0"/>
    <n v="0"/>
    <n v="0"/>
    <n v="0"/>
    <n v="0"/>
    <n v="0"/>
    <n v="0"/>
    <n v="0.32"/>
    <n v="0"/>
    <n v="0"/>
    <n v="0"/>
    <n v="0"/>
    <n v="0"/>
    <n v="0"/>
    <n v="0"/>
    <n v="0"/>
    <n v="0"/>
    <n v="2.6"/>
    <n v="0"/>
    <m/>
    <m/>
    <m/>
    <m/>
    <m/>
    <m/>
    <x v="0"/>
    <m/>
    <m/>
    <m/>
    <m/>
    <m/>
    <m/>
    <m/>
    <m/>
    <n v="0"/>
    <n v="0"/>
    <m/>
    <m/>
    <x v="1"/>
    <x v="5"/>
    <m/>
    <x v="4"/>
  </r>
  <r>
    <x v="2"/>
    <s v="Neosho"/>
    <s v="Electric"/>
    <s v="Commercial"/>
    <s v="GP-General Power"/>
    <n v="195600"/>
    <n v="8620.83"/>
    <m/>
    <n v="0"/>
    <n v="6575.49"/>
    <n v="1232.28"/>
    <m/>
    <n v="0"/>
    <n v="0"/>
    <n v="0"/>
    <n v="0"/>
    <n v="0"/>
    <n v="0"/>
    <n v="0"/>
    <n v="0"/>
    <n v="0"/>
    <n v="0"/>
    <n v="0"/>
    <n v="0"/>
    <n v="0"/>
    <n v="0"/>
    <n v="0"/>
    <n v="0"/>
    <n v="700.25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6"/>
    <m/>
    <x v="4"/>
  </r>
  <r>
    <x v="2"/>
    <s v="Neosho"/>
    <s v="Electric"/>
    <s v="Residential"/>
    <s v="RG-Residential"/>
    <n v="10499"/>
    <n v="608.80999999999995"/>
    <m/>
    <n v="0"/>
    <n v="352.95"/>
    <n v="73.489999999999995"/>
    <m/>
    <n v="0"/>
    <n v="0"/>
    <n v="0"/>
    <n v="0"/>
    <n v="0"/>
    <n v="0"/>
    <n v="0"/>
    <n v="0"/>
    <n v="0"/>
    <n v="0"/>
    <n v="0"/>
    <n v="0"/>
    <n v="0"/>
    <n v="0"/>
    <n v="0"/>
    <n v="0"/>
    <n v="29.49"/>
    <n v="0"/>
    <n v="0"/>
    <n v="0"/>
    <n v="0"/>
    <n v="0"/>
    <n v="0"/>
    <n v="7.16"/>
    <n v="0"/>
    <n v="0"/>
    <n v="14.43"/>
    <n v="0"/>
    <m/>
    <m/>
    <m/>
    <m/>
    <m/>
    <m/>
    <x v="0"/>
    <m/>
    <m/>
    <m/>
    <m/>
    <m/>
    <m/>
    <m/>
    <m/>
    <n v="0"/>
    <n v="0"/>
    <m/>
    <m/>
    <x v="0"/>
    <x v="1"/>
    <m/>
    <x v="4"/>
  </r>
  <r>
    <x v="2"/>
    <s v="Neosho"/>
    <s v="Lighting"/>
    <s v="Commercial"/>
    <s v="PL-Private Lighting"/>
    <n v="1436"/>
    <n v="188.32"/>
    <m/>
    <n v="0"/>
    <n v="48.27"/>
    <n v="8.4700000000000006"/>
    <m/>
    <n v="0"/>
    <n v="0"/>
    <n v="0"/>
    <n v="0"/>
    <n v="0"/>
    <n v="0"/>
    <n v="0"/>
    <n v="0"/>
    <n v="0"/>
    <n v="0"/>
    <n v="0"/>
    <n v="0"/>
    <n v="0"/>
    <n v="0"/>
    <n v="0"/>
    <n v="0"/>
    <n v="0.3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4"/>
    <m/>
    <x v="4"/>
  </r>
  <r>
    <x v="2"/>
    <s v="Neosho"/>
    <s v="Lighting"/>
    <s v="Residential"/>
    <s v="PL-Private Lighting"/>
    <n v="161"/>
    <n v="30.34"/>
    <m/>
    <n v="0"/>
    <n v="5.42"/>
    <n v="0.94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34"/>
    <n v="0"/>
    <n v="0"/>
    <n v="0.51"/>
    <n v="0"/>
    <m/>
    <m/>
    <m/>
    <m/>
    <m/>
    <m/>
    <x v="0"/>
    <m/>
    <m/>
    <m/>
    <m/>
    <m/>
    <m/>
    <m/>
    <m/>
    <n v="0"/>
    <n v="0"/>
    <m/>
    <m/>
    <x v="0"/>
    <x v="4"/>
    <m/>
    <x v="4"/>
  </r>
  <r>
    <x v="3"/>
    <m/>
    <s v="Electric"/>
    <s v="Residential"/>
    <s v="RG-Residential"/>
    <n v="884424"/>
    <n v="93516.93"/>
    <m/>
    <n v="2027.11"/>
    <n v="0"/>
    <n v="0"/>
    <m/>
    <n v="0"/>
    <n v="-768.59"/>
    <n v="0"/>
    <n v="0"/>
    <n v="344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4.36"/>
    <n v="-4558.47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m/>
    <s v="Water"/>
    <s v="WA-Residential"/>
    <s v="WA-Water"/>
    <n v="9842"/>
    <n v="15251.5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1.29"/>
    <n v="0"/>
    <m/>
    <m/>
    <m/>
    <m/>
    <m/>
    <m/>
    <x v="0"/>
    <m/>
    <m/>
    <m/>
    <m/>
    <m/>
    <m/>
    <m/>
    <m/>
    <n v="0"/>
    <n v="0"/>
    <m/>
    <m/>
    <x v="11"/>
    <x v="28"/>
    <m/>
    <x v="4"/>
  </r>
  <r>
    <x v="4"/>
    <s v="Gravette"/>
    <s v="Electric"/>
    <s v="Residential"/>
    <s v="NM-Net Metering"/>
    <n v="-19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4"/>
  </r>
  <r>
    <x v="1"/>
    <s v="Baxter Springs"/>
    <s v="Electric"/>
    <s v="Commercial"/>
    <s v="NM-Net Metering"/>
    <n v="249"/>
    <n v="172.1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.28000000000000003"/>
    <n v="-0.28000000000000003"/>
    <m/>
    <m/>
    <x v="1"/>
    <x v="10"/>
    <m/>
    <x v="4"/>
  </r>
  <r>
    <x v="1"/>
    <m/>
    <s v="Electric"/>
    <s v="Commercial"/>
    <s v="NM-Net Metering"/>
    <n v="-606"/>
    <n v="-44.0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4"/>
  </r>
  <r>
    <x v="3"/>
    <m/>
    <s v="Electric"/>
    <s v="Commercial"/>
    <s v="CB-Commercial"/>
    <n v="-3387"/>
    <n v="-536.04"/>
    <m/>
    <n v="0"/>
    <n v="0"/>
    <n v="0"/>
    <m/>
    <n v="0"/>
    <n v="-11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.44"/>
    <n v="0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m/>
    <s v="Electric"/>
    <s v="Interdepartmental"/>
    <s v="CB-Commercial"/>
    <n v="3387"/>
    <n v="536.04"/>
    <m/>
    <n v="0"/>
    <n v="0"/>
    <n v="0"/>
    <m/>
    <n v="0"/>
    <n v="11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44"/>
    <n v="0"/>
    <m/>
    <m/>
    <m/>
    <m/>
    <m/>
    <m/>
    <x v="0"/>
    <m/>
    <m/>
    <m/>
    <m/>
    <m/>
    <m/>
    <m/>
    <m/>
    <n v="0"/>
    <n v="0"/>
    <m/>
    <m/>
    <x v="5"/>
    <x v="5"/>
    <m/>
    <x v="4"/>
  </r>
  <r>
    <x v="3"/>
    <m/>
    <s v="Electric"/>
    <s v="Commercial"/>
    <s v="CB-Commercial"/>
    <n v="-43334"/>
    <n v="-5626.31"/>
    <m/>
    <n v="0"/>
    <n v="0"/>
    <n v="0"/>
    <m/>
    <n v="0"/>
    <n v="-219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6.64"/>
    <n v="0"/>
    <m/>
    <m/>
    <m/>
    <m/>
    <m/>
    <m/>
    <x v="0"/>
    <m/>
    <m/>
    <m/>
    <m/>
    <m/>
    <m/>
    <m/>
    <m/>
    <n v="0"/>
    <n v="0"/>
    <m/>
    <m/>
    <x v="1"/>
    <x v="5"/>
    <m/>
    <x v="4"/>
  </r>
  <r>
    <x v="3"/>
    <m/>
    <s v="Electric"/>
    <s v="Interdepartmental"/>
    <s v="CB-Commercial"/>
    <n v="43334"/>
    <n v="5626.31"/>
    <m/>
    <n v="0"/>
    <n v="0"/>
    <n v="0"/>
    <m/>
    <n v="0"/>
    <n v="219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6.64"/>
    <n v="0"/>
    <m/>
    <m/>
    <m/>
    <m/>
    <m/>
    <m/>
    <x v="0"/>
    <m/>
    <m/>
    <m/>
    <m/>
    <m/>
    <m/>
    <m/>
    <m/>
    <n v="0"/>
    <n v="0"/>
    <m/>
    <m/>
    <x v="5"/>
    <x v="5"/>
    <m/>
    <x v="4"/>
  </r>
  <r>
    <x v="3"/>
    <m/>
    <s v="Electric"/>
    <s v="Residential"/>
    <s v="RG-Residential"/>
    <n v="-99136"/>
    <n v="-10510.24"/>
    <m/>
    <n v="-497.56"/>
    <n v="0"/>
    <n v="0"/>
    <m/>
    <n v="0"/>
    <n v="86.25"/>
    <n v="0"/>
    <n v="0"/>
    <n v="-38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8.56"/>
    <n v="511.54"/>
    <m/>
    <m/>
    <m/>
    <m/>
    <m/>
    <m/>
    <x v="0"/>
    <m/>
    <m/>
    <m/>
    <m/>
    <m/>
    <m/>
    <m/>
    <m/>
    <n v="0"/>
    <n v="0"/>
    <m/>
    <m/>
    <x v="0"/>
    <x v="1"/>
    <m/>
    <x v="4"/>
  </r>
  <r>
    <x v="3"/>
    <m/>
    <s v="Electric"/>
    <s v="Residential"/>
    <s v="RG-Residential"/>
    <n v="-99082"/>
    <n v="-10476.94"/>
    <m/>
    <n v="-198.36"/>
    <n v="0"/>
    <n v="0"/>
    <m/>
    <n v="0"/>
    <n v="86.2"/>
    <n v="0"/>
    <n v="0"/>
    <n v="-38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8"/>
    <n v="511.26"/>
    <m/>
    <m/>
    <m/>
    <m/>
    <m/>
    <m/>
    <x v="0"/>
    <m/>
    <m/>
    <m/>
    <m/>
    <m/>
    <m/>
    <m/>
    <m/>
    <n v="0"/>
    <n v="0"/>
    <m/>
    <m/>
    <x v="0"/>
    <x v="1"/>
    <m/>
    <x v="4"/>
  </r>
  <r>
    <x v="4"/>
    <s v="Gravette"/>
    <s v="Electric"/>
    <s v="Commercial"/>
    <s v="CB-Commercial"/>
    <n v="814118"/>
    <n v="60107.69"/>
    <m/>
    <n v="2041.23"/>
    <n v="0"/>
    <n v="0"/>
    <m/>
    <n v="0"/>
    <n v="0"/>
    <n v="23847.040000000001"/>
    <n v="1619.71"/>
    <n v="0"/>
    <n v="3720.47"/>
    <n v="0"/>
    <n v="3061.05"/>
    <n v="4683.67"/>
    <n v="0"/>
    <n v="0"/>
    <n v="0"/>
    <n v="18.18"/>
    <n v="0"/>
    <n v="0"/>
    <n v="0"/>
    <n v="0"/>
    <n v="0"/>
    <n v="0"/>
    <n v="0"/>
    <n v="0"/>
    <n v="0"/>
    <n v="13"/>
    <n v="0"/>
    <n v="0"/>
    <n v="0"/>
    <n v="6499.44"/>
    <n v="-13049.08"/>
    <m/>
    <m/>
    <m/>
    <m/>
    <m/>
    <m/>
    <x v="0"/>
    <m/>
    <m/>
    <m/>
    <m/>
    <m/>
    <m/>
    <m/>
    <m/>
    <n v="0"/>
    <n v="0"/>
    <m/>
    <m/>
    <x v="1"/>
    <x v="5"/>
    <m/>
    <x v="5"/>
  </r>
  <r>
    <x v="4"/>
    <s v="Gravette"/>
    <s v="Electric"/>
    <s v="Commercial"/>
    <s v="GP-General Power"/>
    <n v="1381685"/>
    <n v="80626.38"/>
    <m/>
    <n v="297.95"/>
    <n v="0"/>
    <n v="0"/>
    <m/>
    <n v="0"/>
    <n v="0"/>
    <n v="40289.93"/>
    <n v="2763.36"/>
    <n v="0"/>
    <n v="4339.05"/>
    <n v="0"/>
    <n v="4158.8999999999996"/>
    <n v="5401.97"/>
    <n v="0"/>
    <n v="0"/>
    <n v="0"/>
    <n v="6"/>
    <n v="0"/>
    <n v="0"/>
    <n v="0"/>
    <n v="0"/>
    <n v="0"/>
    <n v="0"/>
    <n v="0"/>
    <n v="0"/>
    <n v="0"/>
    <n v="0"/>
    <n v="0"/>
    <n v="0"/>
    <n v="0"/>
    <n v="10335.26"/>
    <n v="-16946.23"/>
    <m/>
    <m/>
    <m/>
    <m/>
    <m/>
    <m/>
    <x v="0"/>
    <m/>
    <m/>
    <m/>
    <m/>
    <m/>
    <m/>
    <m/>
    <m/>
    <n v="0"/>
    <n v="0"/>
    <m/>
    <m/>
    <x v="1"/>
    <x v="6"/>
    <m/>
    <x v="5"/>
  </r>
  <r>
    <x v="4"/>
    <s v="Gravette"/>
    <s v="Electric"/>
    <s v="Commercial"/>
    <s v="LS-Special Lighting"/>
    <n v="324"/>
    <n v="84.69"/>
    <m/>
    <n v="1.31"/>
    <n v="0"/>
    <n v="0"/>
    <m/>
    <n v="0"/>
    <n v="0"/>
    <n v="9.4499999999999993"/>
    <n v="0.65"/>
    <n v="0"/>
    <n v="0"/>
    <n v="0"/>
    <n v="0.47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3.83"/>
    <n v="-18.28"/>
    <m/>
    <m/>
    <m/>
    <m/>
    <m/>
    <m/>
    <x v="0"/>
    <m/>
    <m/>
    <m/>
    <m/>
    <m/>
    <m/>
    <m/>
    <m/>
    <n v="0"/>
    <n v="0"/>
    <m/>
    <m/>
    <x v="1"/>
    <x v="7"/>
    <m/>
    <x v="5"/>
  </r>
  <r>
    <x v="4"/>
    <s v="Gravette"/>
    <s v="Electric"/>
    <s v="Industrial"/>
    <s v="CB-Commercial"/>
    <n v="1580"/>
    <n v="119.47"/>
    <m/>
    <n v="6.6"/>
    <n v="0"/>
    <n v="0"/>
    <m/>
    <n v="0"/>
    <n v="0"/>
    <n v="46.07"/>
    <n v="3.16"/>
    <n v="0"/>
    <n v="7.22"/>
    <n v="0"/>
    <n v="5.94"/>
    <n v="9.03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.81"/>
    <m/>
    <m/>
    <m/>
    <m/>
    <m/>
    <m/>
    <x v="0"/>
    <m/>
    <m/>
    <m/>
    <m/>
    <m/>
    <m/>
    <m/>
    <m/>
    <n v="0"/>
    <n v="0"/>
    <m/>
    <m/>
    <x v="2"/>
    <x v="5"/>
    <m/>
    <x v="5"/>
  </r>
  <r>
    <x v="4"/>
    <s v="Gravette"/>
    <s v="Electric"/>
    <s v="Industrial"/>
    <s v="GP-General Power"/>
    <n v="431308"/>
    <n v="29425.49"/>
    <m/>
    <n v="50"/>
    <n v="0"/>
    <n v="0"/>
    <m/>
    <n v="0"/>
    <n v="0"/>
    <n v="12576.94"/>
    <n v="862.62"/>
    <n v="0"/>
    <n v="2194.5100000000002"/>
    <n v="0"/>
    <n v="1298.24"/>
    <n v="2768.14"/>
    <n v="0"/>
    <n v="0"/>
    <n v="0"/>
    <n v="60"/>
    <n v="0"/>
    <n v="0"/>
    <n v="0"/>
    <n v="0"/>
    <n v="0"/>
    <n v="0"/>
    <n v="0"/>
    <n v="0"/>
    <n v="0"/>
    <n v="0"/>
    <n v="0"/>
    <n v="0"/>
    <n v="0"/>
    <n v="1686.61"/>
    <n v="-6285.28"/>
    <m/>
    <m/>
    <m/>
    <m/>
    <m/>
    <m/>
    <x v="0"/>
    <m/>
    <m/>
    <m/>
    <m/>
    <m/>
    <m/>
    <m/>
    <m/>
    <n v="0"/>
    <n v="0"/>
    <m/>
    <m/>
    <x v="2"/>
    <x v="6"/>
    <m/>
    <x v="5"/>
  </r>
  <r>
    <x v="4"/>
    <s v="Gravette"/>
    <s v="Electric"/>
    <s v="Industrial"/>
    <s v="PT-Transmission"/>
    <n v="6635151"/>
    <n v="248652.74"/>
    <m/>
    <n v="150"/>
    <n v="0"/>
    <n v="0"/>
    <m/>
    <n v="0"/>
    <n v="0"/>
    <n v="168798.04"/>
    <n v="3657.6"/>
    <n v="0"/>
    <n v="19601.47"/>
    <n v="0"/>
    <n v="16919.63"/>
    <n v="24423.01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54256.03"/>
    <m/>
    <m/>
    <m/>
    <m/>
    <m/>
    <m/>
    <x v="0"/>
    <m/>
    <m/>
    <m/>
    <m/>
    <m/>
    <m/>
    <m/>
    <m/>
    <n v="0"/>
    <n v="0"/>
    <m/>
    <m/>
    <x v="2"/>
    <x v="9"/>
    <m/>
    <x v="5"/>
  </r>
  <r>
    <x v="4"/>
    <s v="Gravette"/>
    <s v="Electric"/>
    <s v="Other Public Authority"/>
    <s v="CB-Commercial"/>
    <n v="67136"/>
    <n v="5098.54"/>
    <m/>
    <n v="0"/>
    <n v="0"/>
    <n v="0"/>
    <m/>
    <n v="0"/>
    <n v="0"/>
    <n v="1957.7"/>
    <n v="134.30000000000001"/>
    <n v="0"/>
    <n v="306.77999999999997"/>
    <n v="0"/>
    <n v="252.45"/>
    <n v="389.34"/>
    <n v="0"/>
    <n v="0"/>
    <n v="0"/>
    <n v="0"/>
    <n v="0"/>
    <n v="0"/>
    <n v="0"/>
    <n v="0"/>
    <n v="0"/>
    <n v="0"/>
    <n v="0"/>
    <n v="0"/>
    <n v="0"/>
    <n v="0"/>
    <n v="0"/>
    <n v="0"/>
    <n v="0"/>
    <n v="625.02"/>
    <n v="-1101.3"/>
    <m/>
    <m/>
    <m/>
    <m/>
    <m/>
    <m/>
    <x v="0"/>
    <m/>
    <m/>
    <m/>
    <m/>
    <m/>
    <m/>
    <m/>
    <m/>
    <n v="0"/>
    <n v="0"/>
    <m/>
    <m/>
    <x v="3"/>
    <x v="5"/>
    <m/>
    <x v="5"/>
  </r>
  <r>
    <x v="4"/>
    <s v="Gravette"/>
    <s v="Electric"/>
    <s v="Muni Street &amp; Highway Lighting"/>
    <s v="CB-Commercial"/>
    <n v="3031"/>
    <n v="593.38"/>
    <m/>
    <n v="0"/>
    <n v="0"/>
    <n v="0"/>
    <m/>
    <n v="0"/>
    <n v="0"/>
    <n v="88.39"/>
    <n v="6.04"/>
    <n v="0"/>
    <n v="13.82"/>
    <n v="0"/>
    <n v="11.4"/>
    <n v="17.55"/>
    <n v="0"/>
    <n v="0"/>
    <n v="0"/>
    <n v="0"/>
    <n v="0"/>
    <n v="0"/>
    <n v="0"/>
    <n v="0"/>
    <n v="0"/>
    <n v="0"/>
    <n v="0"/>
    <n v="0"/>
    <n v="0"/>
    <n v="0"/>
    <n v="0"/>
    <n v="0"/>
    <n v="0"/>
    <n v="53.09"/>
    <n v="-128.19999999999999"/>
    <m/>
    <m/>
    <m/>
    <m/>
    <m/>
    <m/>
    <x v="0"/>
    <m/>
    <m/>
    <m/>
    <m/>
    <m/>
    <m/>
    <m/>
    <m/>
    <n v="0"/>
    <n v="0"/>
    <m/>
    <m/>
    <x v="4"/>
    <x v="5"/>
    <m/>
    <x v="5"/>
  </r>
  <r>
    <x v="4"/>
    <s v="Gravette"/>
    <s v="Electric"/>
    <s v="Muni Street &amp; Highway Lighting"/>
    <s v="LS-Special Lighting"/>
    <n v="2427"/>
    <n v="368.99"/>
    <m/>
    <n v="0"/>
    <n v="0"/>
    <n v="0"/>
    <m/>
    <n v="0"/>
    <n v="0"/>
    <n v="70.77"/>
    <n v="4.8499999999999996"/>
    <n v="0"/>
    <n v="0"/>
    <n v="0"/>
    <n v="3.5"/>
    <n v="6.83"/>
    <n v="0"/>
    <n v="0"/>
    <n v="0"/>
    <n v="0"/>
    <n v="0"/>
    <n v="0"/>
    <n v="0"/>
    <n v="0"/>
    <n v="0"/>
    <n v="0"/>
    <n v="0"/>
    <n v="0"/>
    <n v="0"/>
    <n v="0"/>
    <n v="0"/>
    <n v="0"/>
    <n v="0"/>
    <n v="33.58"/>
    <n v="-79.64"/>
    <m/>
    <m/>
    <m/>
    <m/>
    <m/>
    <m/>
    <x v="0"/>
    <m/>
    <m/>
    <m/>
    <m/>
    <m/>
    <m/>
    <m/>
    <m/>
    <n v="0"/>
    <n v="0"/>
    <m/>
    <m/>
    <x v="4"/>
    <x v="7"/>
    <m/>
    <x v="5"/>
  </r>
  <r>
    <x v="4"/>
    <s v="Gravette"/>
    <s v="Electric"/>
    <s v="Other Public Authority"/>
    <s v="CB-Commercial"/>
    <n v="32942"/>
    <n v="2340.41"/>
    <m/>
    <n v="0"/>
    <n v="0"/>
    <n v="0"/>
    <m/>
    <n v="0"/>
    <n v="0"/>
    <n v="960.57"/>
    <n v="65.89"/>
    <n v="0"/>
    <n v="150.53"/>
    <n v="0"/>
    <n v="123.87"/>
    <n v="194.28"/>
    <n v="0"/>
    <n v="0"/>
    <n v="0"/>
    <n v="0"/>
    <n v="0"/>
    <n v="0"/>
    <n v="0"/>
    <n v="0"/>
    <n v="0"/>
    <n v="0"/>
    <n v="0"/>
    <n v="0"/>
    <n v="0"/>
    <n v="0"/>
    <n v="0"/>
    <n v="0"/>
    <n v="0"/>
    <n v="292.63"/>
    <n v="-505.53"/>
    <m/>
    <m/>
    <m/>
    <m/>
    <m/>
    <m/>
    <x v="0"/>
    <m/>
    <m/>
    <m/>
    <m/>
    <m/>
    <m/>
    <m/>
    <m/>
    <n v="0"/>
    <n v="0"/>
    <m/>
    <m/>
    <x v="3"/>
    <x v="5"/>
    <m/>
    <x v="5"/>
  </r>
  <r>
    <x v="4"/>
    <s v="Gravette"/>
    <s v="Electric"/>
    <s v="Other Public Authority"/>
    <s v="GP-General Power"/>
    <n v="519824"/>
    <n v="21400.92"/>
    <m/>
    <n v="0"/>
    <n v="0"/>
    <n v="0"/>
    <m/>
    <n v="0"/>
    <n v="0"/>
    <n v="15158.07"/>
    <n v="1039.6500000000001"/>
    <n v="0"/>
    <n v="969.43"/>
    <n v="0"/>
    <n v="1564.67"/>
    <n v="1207.06"/>
    <n v="0"/>
    <n v="0"/>
    <n v="0"/>
    <n v="0"/>
    <n v="0"/>
    <n v="0"/>
    <n v="0"/>
    <n v="0"/>
    <n v="0"/>
    <n v="0"/>
    <n v="0"/>
    <n v="0"/>
    <n v="0"/>
    <n v="0"/>
    <n v="0"/>
    <n v="0"/>
    <n v="0"/>
    <n v="3157.09"/>
    <n v="-4571.24"/>
    <m/>
    <m/>
    <m/>
    <m/>
    <m/>
    <m/>
    <x v="0"/>
    <m/>
    <m/>
    <m/>
    <m/>
    <m/>
    <m/>
    <m/>
    <m/>
    <n v="0"/>
    <n v="0"/>
    <m/>
    <m/>
    <x v="3"/>
    <x v="6"/>
    <m/>
    <x v="5"/>
  </r>
  <r>
    <x v="4"/>
    <s v="Gravette"/>
    <s v="Electric"/>
    <s v="Residential"/>
    <s v="NM-Net Metering"/>
    <n v="1447"/>
    <n v="-160.9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5"/>
  </r>
  <r>
    <x v="4"/>
    <s v="Gravette"/>
    <s v="Electric"/>
    <s v="Residential"/>
    <s v="RG-Residential"/>
    <n v="2965042"/>
    <n v="253153.4"/>
    <m/>
    <n v="10507.17"/>
    <n v="0"/>
    <n v="0"/>
    <m/>
    <n v="0"/>
    <n v="0"/>
    <n v="86528.21"/>
    <n v="5929.64"/>
    <n v="0"/>
    <n v="15447.8"/>
    <n v="0"/>
    <n v="12125.58"/>
    <n v="20234.46"/>
    <n v="0"/>
    <n v="0"/>
    <n v="0"/>
    <n v="0"/>
    <n v="0"/>
    <n v="0"/>
    <n v="0"/>
    <n v="0"/>
    <n v="0"/>
    <n v="0"/>
    <n v="0"/>
    <n v="125"/>
    <n v="0"/>
    <n v="0"/>
    <n v="0"/>
    <n v="175"/>
    <n v="-5.2"/>
    <n v="29804.91"/>
    <n v="-55787.519999999997"/>
    <m/>
    <m/>
    <m/>
    <m/>
    <m/>
    <m/>
    <x v="0"/>
    <m/>
    <m/>
    <m/>
    <m/>
    <m/>
    <m/>
    <m/>
    <m/>
    <n v="0"/>
    <n v="0"/>
    <m/>
    <m/>
    <x v="0"/>
    <x v="1"/>
    <m/>
    <x v="5"/>
  </r>
  <r>
    <x v="4"/>
    <s v="Gravette"/>
    <s v="Lighting"/>
    <s v="Commercial"/>
    <s v="PL-Private Lighting"/>
    <n v="27689"/>
    <n v="3783.67"/>
    <m/>
    <n v="34.35"/>
    <n v="0"/>
    <n v="0"/>
    <m/>
    <n v="0"/>
    <n v="0"/>
    <n v="807.35"/>
    <n v="55.42"/>
    <n v="0"/>
    <n v="0"/>
    <n v="0"/>
    <n v="39.590000000000003"/>
    <n v="62.7"/>
    <n v="0"/>
    <n v="0"/>
    <n v="0"/>
    <n v="0"/>
    <n v="0"/>
    <n v="0"/>
    <n v="0"/>
    <n v="0"/>
    <n v="0"/>
    <n v="0"/>
    <n v="0"/>
    <n v="0"/>
    <n v="0"/>
    <n v="0"/>
    <n v="0"/>
    <n v="0"/>
    <n v="0"/>
    <n v="269.64999999999998"/>
    <n v="-762.65"/>
    <m/>
    <m/>
    <m/>
    <m/>
    <m/>
    <m/>
    <x v="0"/>
    <m/>
    <m/>
    <m/>
    <m/>
    <m/>
    <m/>
    <m/>
    <m/>
    <n v="0"/>
    <n v="0"/>
    <m/>
    <m/>
    <x v="1"/>
    <x v="4"/>
    <m/>
    <x v="5"/>
  </r>
  <r>
    <x v="4"/>
    <s v="Gravette"/>
    <s v="Lighting"/>
    <s v="Industrial"/>
    <s v="PL-Private Lighting"/>
    <n v="5882"/>
    <n v="522.32000000000005"/>
    <m/>
    <n v="7.36"/>
    <n v="0"/>
    <n v="0"/>
    <m/>
    <n v="0"/>
    <n v="0"/>
    <n v="151.27000000000001"/>
    <n v="3.15"/>
    <n v="0"/>
    <n v="0"/>
    <n v="0"/>
    <n v="8.4600000000000009"/>
    <n v="13.6"/>
    <n v="0"/>
    <n v="0"/>
    <n v="0"/>
    <n v="395.21"/>
    <n v="0"/>
    <n v="0"/>
    <n v="0"/>
    <n v="0"/>
    <n v="0"/>
    <n v="0"/>
    <n v="0"/>
    <n v="0"/>
    <n v="0"/>
    <n v="0"/>
    <n v="0"/>
    <n v="0"/>
    <n v="0"/>
    <n v="9.3699999999999992"/>
    <n v="-111.83"/>
    <m/>
    <m/>
    <m/>
    <m/>
    <m/>
    <m/>
    <x v="0"/>
    <m/>
    <m/>
    <m/>
    <m/>
    <m/>
    <m/>
    <m/>
    <m/>
    <n v="0"/>
    <n v="0"/>
    <m/>
    <m/>
    <x v="2"/>
    <x v="4"/>
    <m/>
    <x v="5"/>
  </r>
  <r>
    <x v="4"/>
    <s v="Gravette"/>
    <s v="Lighting"/>
    <s v="Other Public Authority"/>
    <s v="PL-Private Lighting"/>
    <n v="65"/>
    <n v="8.11"/>
    <m/>
    <n v="0"/>
    <n v="0"/>
    <n v="0"/>
    <m/>
    <n v="0"/>
    <n v="0"/>
    <n v="1.9"/>
    <n v="0.13"/>
    <n v="0"/>
    <n v="0"/>
    <n v="0"/>
    <n v="0.09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75"/>
    <n v="-1.74"/>
    <m/>
    <m/>
    <m/>
    <m/>
    <m/>
    <m/>
    <x v="0"/>
    <m/>
    <m/>
    <m/>
    <m/>
    <m/>
    <m/>
    <m/>
    <m/>
    <n v="0"/>
    <n v="0"/>
    <m/>
    <m/>
    <x v="3"/>
    <x v="4"/>
    <m/>
    <x v="5"/>
  </r>
  <r>
    <x v="4"/>
    <s v="Gravette"/>
    <s v="Lighting"/>
    <s v="Muni Street &amp; Highway Lighting"/>
    <s v="PL-Private Lighting"/>
    <n v="711"/>
    <n v="93.93"/>
    <m/>
    <n v="0"/>
    <n v="0"/>
    <n v="0"/>
    <m/>
    <n v="0"/>
    <n v="0"/>
    <n v="20.73"/>
    <n v="1.41"/>
    <n v="0"/>
    <n v="0"/>
    <n v="0"/>
    <n v="1.04"/>
    <n v="1.63"/>
    <n v="0"/>
    <n v="0"/>
    <n v="0"/>
    <n v="0"/>
    <n v="0"/>
    <n v="0"/>
    <n v="0"/>
    <n v="0"/>
    <n v="0"/>
    <n v="0"/>
    <n v="0"/>
    <n v="0"/>
    <n v="0"/>
    <n v="0"/>
    <n v="0"/>
    <n v="0"/>
    <n v="0"/>
    <n v="8.7899999999999991"/>
    <n v="-20.100000000000001"/>
    <m/>
    <m/>
    <m/>
    <m/>
    <m/>
    <m/>
    <x v="0"/>
    <m/>
    <m/>
    <m/>
    <m/>
    <m/>
    <m/>
    <m/>
    <m/>
    <n v="0"/>
    <n v="0"/>
    <m/>
    <m/>
    <x v="4"/>
    <x v="4"/>
    <m/>
    <x v="5"/>
  </r>
  <r>
    <x v="4"/>
    <s v="Gravette"/>
    <s v="Lighting"/>
    <s v="Muni Street &amp; Highway Lighting"/>
    <s v="SPL-Municipal St Lighting"/>
    <n v="60829"/>
    <n v="2165.4899999999998"/>
    <m/>
    <n v="0"/>
    <n v="0"/>
    <n v="0"/>
    <m/>
    <n v="0"/>
    <n v="0"/>
    <n v="1487.86"/>
    <n v="121.66"/>
    <n v="0"/>
    <n v="0"/>
    <n v="0"/>
    <n v="87.61"/>
    <n v="148.43"/>
    <n v="0"/>
    <n v="0"/>
    <n v="0"/>
    <n v="1589.3"/>
    <n v="0"/>
    <n v="0"/>
    <n v="0"/>
    <n v="0"/>
    <n v="0"/>
    <n v="0"/>
    <n v="0"/>
    <n v="0"/>
    <n v="0"/>
    <n v="0"/>
    <n v="0"/>
    <n v="0"/>
    <n v="0"/>
    <n v="315.45999999999998"/>
    <n v="-438.96"/>
    <m/>
    <m/>
    <m/>
    <m/>
    <m/>
    <m/>
    <x v="0"/>
    <m/>
    <m/>
    <m/>
    <m/>
    <m/>
    <m/>
    <m/>
    <m/>
    <n v="0"/>
    <n v="0"/>
    <m/>
    <m/>
    <x v="4"/>
    <x v="11"/>
    <m/>
    <x v="5"/>
  </r>
  <r>
    <x v="4"/>
    <s v="Gravette"/>
    <s v="Lighting"/>
    <s v="Residential"/>
    <s v="PL-Private Lighting"/>
    <n v="16263"/>
    <n v="2601.41"/>
    <m/>
    <n v="6.67"/>
    <n v="0"/>
    <n v="0"/>
    <m/>
    <n v="0"/>
    <n v="0"/>
    <n v="473.73"/>
    <n v="32.14"/>
    <n v="0"/>
    <n v="0"/>
    <n v="0"/>
    <n v="22.09"/>
    <n v="36.68"/>
    <n v="0"/>
    <n v="0"/>
    <n v="0"/>
    <n v="0"/>
    <n v="0"/>
    <n v="0"/>
    <n v="0"/>
    <n v="0"/>
    <n v="0"/>
    <n v="0"/>
    <n v="0"/>
    <n v="0"/>
    <n v="0"/>
    <n v="0"/>
    <n v="0"/>
    <n v="0"/>
    <n v="0"/>
    <n v="206.23"/>
    <n v="-549.63"/>
    <m/>
    <m/>
    <m/>
    <m/>
    <m/>
    <m/>
    <x v="0"/>
    <m/>
    <m/>
    <m/>
    <m/>
    <m/>
    <m/>
    <m/>
    <m/>
    <n v="0"/>
    <n v="0"/>
    <m/>
    <m/>
    <x v="0"/>
    <x v="4"/>
    <m/>
    <x v="5"/>
  </r>
  <r>
    <x v="4"/>
    <s v="Neosho"/>
    <s v="Electric"/>
    <s v="Commercial"/>
    <s v="CB-Commercial"/>
    <n v="30925"/>
    <n v="2016.78"/>
    <m/>
    <n v="118.96"/>
    <n v="0"/>
    <n v="0"/>
    <m/>
    <n v="0"/>
    <n v="0"/>
    <n v="901.76"/>
    <n v="61.85"/>
    <n v="0"/>
    <n v="141.32"/>
    <n v="0"/>
    <n v="116.29"/>
    <n v="171.82"/>
    <n v="0"/>
    <n v="0"/>
    <n v="0"/>
    <n v="0"/>
    <n v="0"/>
    <n v="0"/>
    <n v="0"/>
    <n v="0"/>
    <n v="0"/>
    <n v="0"/>
    <n v="0"/>
    <n v="0"/>
    <n v="0"/>
    <n v="0"/>
    <n v="0"/>
    <n v="0"/>
    <n v="0"/>
    <n v="266.67"/>
    <n v="-435.63"/>
    <m/>
    <m/>
    <m/>
    <m/>
    <m/>
    <m/>
    <x v="0"/>
    <m/>
    <m/>
    <m/>
    <m/>
    <m/>
    <m/>
    <m/>
    <m/>
    <n v="0"/>
    <n v="0"/>
    <m/>
    <m/>
    <x v="1"/>
    <x v="5"/>
    <m/>
    <x v="5"/>
  </r>
  <r>
    <x v="4"/>
    <s v="Neosho"/>
    <s v="Electric"/>
    <s v="Residential"/>
    <s v="RG-Residential"/>
    <n v="63716"/>
    <n v="5853.01"/>
    <m/>
    <n v="289.01"/>
    <n v="0"/>
    <n v="0"/>
    <m/>
    <n v="0"/>
    <n v="0"/>
    <n v="1854.01"/>
    <n v="127.44"/>
    <n v="0"/>
    <n v="331.91"/>
    <n v="0"/>
    <n v="260.56"/>
    <n v="428.3"/>
    <n v="0"/>
    <n v="0"/>
    <n v="0"/>
    <n v="0"/>
    <n v="0"/>
    <n v="0"/>
    <n v="0"/>
    <n v="0"/>
    <n v="0"/>
    <n v="0"/>
    <n v="0"/>
    <n v="0"/>
    <n v="0"/>
    <n v="0"/>
    <n v="0"/>
    <n v="0"/>
    <n v="-0.63"/>
    <n v="693.79"/>
    <n v="-1268.6600000000001"/>
    <m/>
    <m/>
    <m/>
    <m/>
    <m/>
    <m/>
    <x v="0"/>
    <m/>
    <m/>
    <m/>
    <m/>
    <m/>
    <m/>
    <m/>
    <m/>
    <n v="0"/>
    <n v="0"/>
    <m/>
    <m/>
    <x v="0"/>
    <x v="1"/>
    <m/>
    <x v="5"/>
  </r>
  <r>
    <x v="4"/>
    <s v="Neosho"/>
    <s v="Lighting"/>
    <s v="Commercial"/>
    <s v="PL-Private Lighting"/>
    <n v="312"/>
    <n v="44.08"/>
    <m/>
    <n v="0"/>
    <n v="0"/>
    <n v="0"/>
    <m/>
    <n v="0"/>
    <n v="0"/>
    <n v="9.1"/>
    <n v="0.63"/>
    <n v="0"/>
    <n v="0"/>
    <n v="0"/>
    <n v="0.44"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3.93"/>
    <n v="-9.44"/>
    <m/>
    <m/>
    <m/>
    <m/>
    <m/>
    <m/>
    <x v="0"/>
    <m/>
    <m/>
    <m/>
    <m/>
    <m/>
    <m/>
    <m/>
    <m/>
    <n v="0"/>
    <n v="0"/>
    <m/>
    <m/>
    <x v="1"/>
    <x v="4"/>
    <m/>
    <x v="5"/>
  </r>
  <r>
    <x v="4"/>
    <s v="Neosho"/>
    <s v="Lighting"/>
    <s v="Residential"/>
    <s v="PL-Private Lighting"/>
    <n v="62"/>
    <n v="12.1"/>
    <m/>
    <n v="0"/>
    <n v="0"/>
    <n v="0"/>
    <m/>
    <n v="0"/>
    <n v="0"/>
    <n v="1.8"/>
    <n v="0.12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2.6"/>
    <m/>
    <m/>
    <m/>
    <m/>
    <m/>
    <m/>
    <x v="0"/>
    <m/>
    <m/>
    <m/>
    <m/>
    <m/>
    <m/>
    <m/>
    <m/>
    <n v="0"/>
    <n v="0"/>
    <m/>
    <m/>
    <x v="0"/>
    <x v="4"/>
    <m/>
    <x v="5"/>
  </r>
  <r>
    <x v="1"/>
    <s v="Baxter Springs"/>
    <s v="Electric"/>
    <s v="Commercial"/>
    <s v="CB-Commercial"/>
    <n v="743549"/>
    <n v="75809.08"/>
    <m/>
    <n v="3233.26"/>
    <n v="0"/>
    <n v="0"/>
    <m/>
    <n v="0"/>
    <n v="0"/>
    <n v="0"/>
    <n v="0"/>
    <n v="0"/>
    <n v="0"/>
    <n v="22552.81"/>
    <n v="0"/>
    <n v="5838.15"/>
    <n v="987.28"/>
    <n v="0"/>
    <n v="0"/>
    <n v="0"/>
    <n v="0"/>
    <n v="0"/>
    <n v="0"/>
    <n v="0"/>
    <n v="0"/>
    <n v="0"/>
    <n v="0"/>
    <n v="0"/>
    <n v="0"/>
    <n v="0"/>
    <n v="774.83"/>
    <n v="0"/>
    <n v="0"/>
    <n v="8419.68"/>
    <n v="0"/>
    <m/>
    <m/>
    <m/>
    <m/>
    <m/>
    <m/>
    <x v="0"/>
    <m/>
    <m/>
    <m/>
    <m/>
    <m/>
    <m/>
    <m/>
    <m/>
    <n v="23378.15"/>
    <n v="-825.34"/>
    <m/>
    <m/>
    <x v="1"/>
    <x v="5"/>
    <m/>
    <x v="5"/>
  </r>
  <r>
    <x v="1"/>
    <s v="Baxter Springs"/>
    <s v="Electric"/>
    <s v="Commercial"/>
    <s v="GP-General Power"/>
    <n v="1114865"/>
    <n v="82157.48"/>
    <m/>
    <n v="725"/>
    <n v="0"/>
    <n v="0"/>
    <m/>
    <n v="0"/>
    <n v="0"/>
    <n v="0"/>
    <n v="0"/>
    <n v="0"/>
    <n v="0"/>
    <n v="33869.61"/>
    <n v="0"/>
    <n v="8896.61"/>
    <n v="1471.65"/>
    <n v="0"/>
    <n v="0"/>
    <n v="0"/>
    <n v="0"/>
    <n v="0"/>
    <n v="0"/>
    <n v="0"/>
    <n v="0"/>
    <n v="0"/>
    <n v="0"/>
    <n v="0"/>
    <n v="0"/>
    <n v="0"/>
    <n v="875.94"/>
    <n v="0"/>
    <n v="0"/>
    <n v="7880.49"/>
    <n v="0"/>
    <m/>
    <m/>
    <m/>
    <m/>
    <m/>
    <m/>
    <x v="0"/>
    <m/>
    <m/>
    <m/>
    <m/>
    <m/>
    <m/>
    <m/>
    <m/>
    <n v="35107.11"/>
    <n v="-1237.5"/>
    <m/>
    <m/>
    <x v="1"/>
    <x v="6"/>
    <m/>
    <x v="5"/>
  </r>
  <r>
    <x v="1"/>
    <s v="Baxter Springs"/>
    <s v="Electric"/>
    <s v="Commercial"/>
    <s v="LS-Special Lighting"/>
    <n v="4047"/>
    <n v="558.94000000000005"/>
    <m/>
    <n v="7.69"/>
    <n v="0"/>
    <n v="0"/>
    <m/>
    <n v="0"/>
    <n v="0"/>
    <n v="0"/>
    <n v="0"/>
    <n v="0"/>
    <n v="0"/>
    <n v="122.94"/>
    <n v="0"/>
    <n v="29.46"/>
    <n v="5.34"/>
    <n v="0"/>
    <n v="0"/>
    <n v="0"/>
    <n v="0"/>
    <n v="0"/>
    <n v="0"/>
    <n v="0"/>
    <n v="0"/>
    <n v="0"/>
    <n v="0"/>
    <n v="0"/>
    <n v="0"/>
    <n v="0"/>
    <n v="0"/>
    <n v="0"/>
    <n v="0"/>
    <n v="13.26"/>
    <n v="0"/>
    <m/>
    <m/>
    <m/>
    <m/>
    <m/>
    <m/>
    <x v="0"/>
    <m/>
    <m/>
    <m/>
    <m/>
    <m/>
    <m/>
    <m/>
    <m/>
    <n v="127.42999999999999"/>
    <n v="-4.49"/>
    <m/>
    <m/>
    <x v="1"/>
    <x v="7"/>
    <m/>
    <x v="5"/>
  </r>
  <r>
    <x v="1"/>
    <s v="Baxter Springs"/>
    <s v="Electric"/>
    <s v="Commercial"/>
    <s v="NM-Net Metering"/>
    <n v="-357"/>
    <n v="128.04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5"/>
  </r>
  <r>
    <x v="1"/>
    <s v="Baxter Springs"/>
    <s v="Electric"/>
    <s v="Commercial"/>
    <s v="SH-Small Heating"/>
    <n v="89584"/>
    <n v="7600.47"/>
    <m/>
    <n v="329.61"/>
    <n v="0"/>
    <n v="0"/>
    <m/>
    <n v="0"/>
    <n v="0"/>
    <n v="0"/>
    <n v="0"/>
    <n v="0"/>
    <n v="0"/>
    <n v="2721.58"/>
    <n v="0"/>
    <n v="714.89"/>
    <n v="118.24"/>
    <n v="0"/>
    <n v="0"/>
    <n v="0"/>
    <n v="0"/>
    <n v="0"/>
    <n v="0"/>
    <n v="0"/>
    <n v="0"/>
    <n v="0"/>
    <n v="0"/>
    <n v="0"/>
    <n v="0"/>
    <n v="0"/>
    <n v="102.92"/>
    <n v="0"/>
    <n v="0"/>
    <n v="732.92"/>
    <n v="0"/>
    <m/>
    <m/>
    <m/>
    <m/>
    <m/>
    <m/>
    <x v="0"/>
    <m/>
    <m/>
    <m/>
    <m/>
    <m/>
    <m/>
    <m/>
    <m/>
    <n v="2821.02"/>
    <n v="-99.44"/>
    <m/>
    <m/>
    <x v="1"/>
    <x v="12"/>
    <m/>
    <x v="5"/>
  </r>
  <r>
    <x v="1"/>
    <s v="Baxter Springs"/>
    <s v="Electric"/>
    <s v="Commercial"/>
    <s v="TEB-Total Electric Bldg"/>
    <n v="507198"/>
    <n v="35032.85"/>
    <m/>
    <n v="291.07"/>
    <n v="0"/>
    <n v="0"/>
    <m/>
    <n v="0"/>
    <n v="0"/>
    <n v="0"/>
    <n v="0"/>
    <n v="0"/>
    <n v="0"/>
    <n v="15408.69"/>
    <n v="0"/>
    <n v="4047.42"/>
    <n v="669.5"/>
    <n v="0"/>
    <n v="0"/>
    <n v="0"/>
    <n v="0"/>
    <n v="0"/>
    <n v="0"/>
    <n v="0"/>
    <n v="0"/>
    <n v="0"/>
    <n v="0"/>
    <n v="0"/>
    <n v="0"/>
    <n v="0"/>
    <n v="54.69"/>
    <n v="0"/>
    <n v="-17.14"/>
    <n v="1089.8"/>
    <n v="0"/>
    <m/>
    <m/>
    <m/>
    <m/>
    <m/>
    <m/>
    <x v="0"/>
    <m/>
    <m/>
    <m/>
    <m/>
    <m/>
    <m/>
    <m/>
    <m/>
    <n v="15971.68"/>
    <n v="-562.99"/>
    <m/>
    <m/>
    <x v="1"/>
    <x v="13"/>
    <m/>
    <x v="5"/>
  </r>
  <r>
    <x v="1"/>
    <s v="Baxter Springs"/>
    <s v="Electric"/>
    <s v="Industrial"/>
    <s v="CB-Commercial"/>
    <n v="10769"/>
    <n v="1056.5"/>
    <m/>
    <n v="60.67"/>
    <n v="0"/>
    <n v="0"/>
    <m/>
    <n v="0"/>
    <n v="0"/>
    <n v="0"/>
    <n v="0"/>
    <n v="0"/>
    <n v="0"/>
    <n v="327.14999999999998"/>
    <n v="0"/>
    <n v="50.18"/>
    <n v="14.22"/>
    <n v="0"/>
    <n v="0"/>
    <n v="0"/>
    <n v="0"/>
    <n v="0"/>
    <n v="0"/>
    <n v="0"/>
    <n v="0"/>
    <n v="0"/>
    <n v="0"/>
    <n v="0"/>
    <n v="0"/>
    <n v="0"/>
    <n v="25.84"/>
    <n v="0"/>
    <n v="0"/>
    <n v="136.68"/>
    <n v="0"/>
    <m/>
    <m/>
    <m/>
    <m/>
    <m/>
    <m/>
    <x v="0"/>
    <m/>
    <m/>
    <m/>
    <m/>
    <m/>
    <m/>
    <m/>
    <m/>
    <n v="339.09999999999997"/>
    <n v="-11.95"/>
    <m/>
    <m/>
    <x v="2"/>
    <x v="5"/>
    <m/>
    <x v="5"/>
  </r>
  <r>
    <x v="1"/>
    <s v="Baxter Springs"/>
    <s v="Electric"/>
    <s v="Industrial"/>
    <s v="GP-General Power"/>
    <n v="636560"/>
    <n v="53297.34"/>
    <m/>
    <n v="275"/>
    <n v="0"/>
    <n v="0"/>
    <m/>
    <n v="0"/>
    <n v="0"/>
    <n v="0"/>
    <n v="0"/>
    <n v="0"/>
    <n v="0"/>
    <n v="19348.13"/>
    <n v="0"/>
    <n v="5079.75"/>
    <n v="840.25"/>
    <n v="0"/>
    <n v="0"/>
    <n v="0"/>
    <n v="0"/>
    <n v="0"/>
    <n v="0"/>
    <n v="0"/>
    <n v="0"/>
    <n v="0"/>
    <n v="0"/>
    <n v="0"/>
    <n v="0"/>
    <n v="0"/>
    <n v="1083.03"/>
    <n v="0"/>
    <n v="0"/>
    <n v="4497.05"/>
    <n v="0"/>
    <m/>
    <m/>
    <m/>
    <m/>
    <m/>
    <m/>
    <x v="0"/>
    <m/>
    <m/>
    <m/>
    <m/>
    <m/>
    <m/>
    <m/>
    <m/>
    <n v="20054.710000000003"/>
    <n v="-706.58"/>
    <m/>
    <m/>
    <x v="2"/>
    <x v="6"/>
    <m/>
    <x v="5"/>
  </r>
  <r>
    <x v="1"/>
    <s v="Baxter Springs"/>
    <s v="Electric"/>
    <s v="Industrial"/>
    <s v="PT-Transmission"/>
    <n v="2926179"/>
    <n v="111098.85"/>
    <m/>
    <n v="50"/>
    <n v="0"/>
    <n v="0"/>
    <m/>
    <n v="0"/>
    <n v="0"/>
    <n v="0"/>
    <n v="0"/>
    <n v="0"/>
    <n v="0"/>
    <n v="68671.360000000001"/>
    <n v="0"/>
    <n v="23350.91"/>
    <n v="3862.55"/>
    <n v="0"/>
    <n v="0"/>
    <n v="7670.8"/>
    <n v="0"/>
    <n v="0"/>
    <n v="0"/>
    <n v="0"/>
    <n v="0"/>
    <n v="0"/>
    <n v="0"/>
    <n v="0"/>
    <n v="0"/>
    <n v="0"/>
    <n v="2094.15"/>
    <n v="0"/>
    <n v="0"/>
    <n v="16370.04"/>
    <n v="0"/>
    <m/>
    <m/>
    <m/>
    <m/>
    <m/>
    <m/>
    <x v="0"/>
    <m/>
    <m/>
    <m/>
    <m/>
    <m/>
    <m/>
    <m/>
    <m/>
    <n v="71919.42"/>
    <n v="-3248.06"/>
    <m/>
    <m/>
    <x v="2"/>
    <x v="9"/>
    <m/>
    <x v="5"/>
  </r>
  <r>
    <x v="1"/>
    <s v="Baxter Springs"/>
    <s v="Electric"/>
    <s v="Industrial"/>
    <s v="SH-Small Heating"/>
    <n v="12319"/>
    <n v="933.64"/>
    <m/>
    <n v="0"/>
    <n v="0"/>
    <n v="0"/>
    <m/>
    <n v="0"/>
    <n v="0"/>
    <n v="0"/>
    <n v="0"/>
    <n v="0"/>
    <n v="0"/>
    <n v="374.25"/>
    <n v="0"/>
    <n v="98.3"/>
    <n v="16.260000000000002"/>
    <n v="0"/>
    <n v="0"/>
    <n v="0"/>
    <n v="0"/>
    <n v="0"/>
    <n v="0"/>
    <n v="0"/>
    <n v="0"/>
    <n v="0"/>
    <n v="0"/>
    <n v="0"/>
    <n v="0"/>
    <n v="0"/>
    <n v="34.83"/>
    <n v="0"/>
    <n v="0"/>
    <n v="55.2"/>
    <n v="0"/>
    <m/>
    <m/>
    <m/>
    <m/>
    <m/>
    <m/>
    <x v="0"/>
    <m/>
    <m/>
    <m/>
    <m/>
    <m/>
    <m/>
    <m/>
    <m/>
    <n v="387.92"/>
    <n v="-13.67"/>
    <m/>
    <m/>
    <x v="2"/>
    <x v="12"/>
    <m/>
    <x v="5"/>
  </r>
  <r>
    <x v="1"/>
    <s v="Baxter Springs"/>
    <s v="Electric"/>
    <s v="Interdepartmental"/>
    <s v="CB-Commercial"/>
    <n v="5764"/>
    <n v="528.57000000000005"/>
    <m/>
    <n v="0"/>
    <n v="0"/>
    <n v="0"/>
    <m/>
    <n v="0"/>
    <n v="0"/>
    <n v="0"/>
    <n v="0"/>
    <n v="0"/>
    <n v="0"/>
    <n v="175.11"/>
    <n v="0"/>
    <n v="46"/>
    <n v="7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81.51000000000002"/>
    <n v="-6.4"/>
    <m/>
    <m/>
    <x v="5"/>
    <x v="5"/>
    <m/>
    <x v="5"/>
  </r>
  <r>
    <x v="1"/>
    <s v="Baxter Springs"/>
    <s v="Electric"/>
    <s v="Interdepartmental"/>
    <s v="GP-General Power"/>
    <n v="1440"/>
    <n v="1090.56"/>
    <m/>
    <n v="0"/>
    <n v="0"/>
    <n v="0"/>
    <m/>
    <n v="0"/>
    <n v="0"/>
    <n v="0"/>
    <n v="0"/>
    <n v="0"/>
    <n v="0"/>
    <n v="43.75"/>
    <n v="0"/>
    <n v="11.49"/>
    <n v="1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5.35"/>
    <n v="-1.6"/>
    <m/>
    <m/>
    <x v="5"/>
    <x v="6"/>
    <m/>
    <x v="5"/>
  </r>
  <r>
    <x v="1"/>
    <s v="Baxter Springs"/>
    <s v="Electric"/>
    <s v="Other Public Authority"/>
    <s v="CB-Commercial"/>
    <n v="24441"/>
    <n v="2620.2399999999998"/>
    <m/>
    <n v="0"/>
    <n v="0"/>
    <n v="0"/>
    <m/>
    <n v="0"/>
    <n v="0"/>
    <n v="0"/>
    <n v="0"/>
    <n v="0"/>
    <n v="0"/>
    <n v="742.51"/>
    <n v="0"/>
    <n v="195.04"/>
    <n v="32.27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769.64"/>
    <n v="-27.13"/>
    <m/>
    <m/>
    <x v="3"/>
    <x v="5"/>
    <m/>
    <x v="5"/>
  </r>
  <r>
    <x v="1"/>
    <s v="Baxter Springs"/>
    <s v="Electric"/>
    <s v="Other Public Authority"/>
    <s v="GP-General Power"/>
    <n v="39360"/>
    <n v="3056.43"/>
    <m/>
    <n v="0"/>
    <n v="0"/>
    <n v="0"/>
    <m/>
    <n v="0"/>
    <n v="0"/>
    <n v="0"/>
    <n v="0"/>
    <n v="0"/>
    <n v="0"/>
    <n v="1195.76"/>
    <n v="0"/>
    <n v="314.10000000000002"/>
    <n v="51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239.45"/>
    <n v="-43.69"/>
    <m/>
    <m/>
    <x v="3"/>
    <x v="6"/>
    <m/>
    <x v="5"/>
  </r>
  <r>
    <x v="1"/>
    <s v="Baxter Springs"/>
    <s v="Electric"/>
    <s v="Other Public Authority"/>
    <s v="LS-Special Lighting"/>
    <n v="480"/>
    <n v="62.78"/>
    <m/>
    <n v="0"/>
    <n v="0"/>
    <n v="0"/>
    <m/>
    <n v="0"/>
    <n v="0"/>
    <n v="0"/>
    <n v="0"/>
    <n v="0"/>
    <n v="0"/>
    <n v="14.58"/>
    <n v="0"/>
    <n v="3.83"/>
    <n v="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5.11"/>
    <n v="-0.53"/>
    <m/>
    <m/>
    <x v="3"/>
    <x v="7"/>
    <m/>
    <x v="5"/>
  </r>
  <r>
    <x v="1"/>
    <s v="Baxter Springs"/>
    <s v="Electric"/>
    <s v="Other Public Authority"/>
    <s v="SH-Small Heating"/>
    <n v="640"/>
    <n v="69.5"/>
    <m/>
    <n v="0"/>
    <n v="0"/>
    <n v="0"/>
    <m/>
    <n v="0"/>
    <n v="0"/>
    <n v="0"/>
    <n v="0"/>
    <n v="0"/>
    <n v="0"/>
    <n v="19.440000000000001"/>
    <n v="0"/>
    <n v="5.1100000000000003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0.150000000000002"/>
    <n v="-0.71"/>
    <m/>
    <m/>
    <x v="3"/>
    <x v="12"/>
    <m/>
    <x v="5"/>
  </r>
  <r>
    <x v="1"/>
    <s v="Baxter Springs"/>
    <s v="Electric"/>
    <s v="Muni Street &amp; Highway Lighting"/>
    <s v="CB-Commercial"/>
    <n v="7063"/>
    <n v="1080.48"/>
    <m/>
    <n v="0"/>
    <n v="0"/>
    <n v="0"/>
    <m/>
    <n v="0"/>
    <n v="0"/>
    <n v="0"/>
    <n v="0"/>
    <n v="0"/>
    <n v="0"/>
    <n v="214.59"/>
    <n v="0"/>
    <n v="56.35"/>
    <n v="9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22.43"/>
    <n v="-7.84"/>
    <m/>
    <m/>
    <x v="4"/>
    <x v="5"/>
    <m/>
    <x v="5"/>
  </r>
  <r>
    <x v="1"/>
    <s v="Baxter Springs"/>
    <s v="Electric"/>
    <s v="Muni Street &amp; Highway Lighting"/>
    <s v="LS-Special Lighting"/>
    <n v="1578"/>
    <n v="305.12"/>
    <m/>
    <n v="0"/>
    <n v="0"/>
    <n v="0"/>
    <m/>
    <n v="0"/>
    <n v="0"/>
    <n v="0"/>
    <n v="0"/>
    <n v="0"/>
    <n v="0"/>
    <n v="47.94"/>
    <n v="0"/>
    <n v="8.23"/>
    <n v="2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9.69"/>
    <n v="-1.75"/>
    <m/>
    <m/>
    <x v="4"/>
    <x v="7"/>
    <m/>
    <x v="5"/>
  </r>
  <r>
    <x v="1"/>
    <s v="Baxter Springs"/>
    <s v="Electric"/>
    <s v="Other Public Authority"/>
    <s v="CB-Commercial"/>
    <n v="18796"/>
    <n v="1886.62"/>
    <m/>
    <n v="0"/>
    <n v="0"/>
    <n v="0"/>
    <m/>
    <n v="0"/>
    <n v="0"/>
    <n v="0"/>
    <n v="0"/>
    <n v="0"/>
    <n v="0"/>
    <n v="571.01"/>
    <n v="0"/>
    <n v="150.01"/>
    <n v="24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591.87"/>
    <n v="-20.86"/>
    <m/>
    <m/>
    <x v="3"/>
    <x v="5"/>
    <m/>
    <x v="5"/>
  </r>
  <r>
    <x v="1"/>
    <s v="Baxter Springs"/>
    <s v="Electric"/>
    <s v="Other Public Authority"/>
    <s v="GP-General Power"/>
    <n v="145360"/>
    <n v="9436.0400000000009"/>
    <m/>
    <n v="0"/>
    <n v="0"/>
    <n v="0"/>
    <m/>
    <n v="0"/>
    <n v="0"/>
    <n v="0"/>
    <n v="0"/>
    <n v="0"/>
    <n v="0"/>
    <n v="4416.1099999999997"/>
    <n v="0"/>
    <n v="1159.97"/>
    <n v="19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577.46"/>
    <n v="-161.35"/>
    <m/>
    <m/>
    <x v="3"/>
    <x v="6"/>
    <m/>
    <x v="5"/>
  </r>
  <r>
    <x v="1"/>
    <s v="Baxter Springs"/>
    <s v="Electric"/>
    <s v="Residential"/>
    <s v="NM-Net Metering"/>
    <n v="-484"/>
    <n v="-12.1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5"/>
  </r>
  <r>
    <x v="1"/>
    <s v="Baxter Springs"/>
    <s v="Electric"/>
    <s v="Residential"/>
    <s v="RG-Residential"/>
    <n v="2501288"/>
    <n v="213063.84"/>
    <m/>
    <n v="11729.92"/>
    <n v="0"/>
    <n v="0"/>
    <m/>
    <n v="0"/>
    <n v="0"/>
    <n v="0"/>
    <n v="0"/>
    <n v="0"/>
    <n v="0"/>
    <n v="75977.97"/>
    <n v="0"/>
    <n v="19960.14"/>
    <n v="3301.42"/>
    <n v="0"/>
    <n v="0"/>
    <n v="0"/>
    <n v="0"/>
    <n v="0"/>
    <n v="0"/>
    <n v="0"/>
    <n v="0"/>
    <n v="0"/>
    <n v="0"/>
    <n v="200"/>
    <n v="0"/>
    <n v="60"/>
    <n v="4661.5200000000004"/>
    <n v="60"/>
    <n v="-36.46"/>
    <n v="8288.69"/>
    <n v="0"/>
    <m/>
    <m/>
    <m/>
    <m/>
    <m/>
    <m/>
    <x v="0"/>
    <m/>
    <m/>
    <m/>
    <m/>
    <m/>
    <m/>
    <m/>
    <m/>
    <n v="78754.399999999994"/>
    <n v="-2776.43"/>
    <m/>
    <m/>
    <x v="0"/>
    <x v="1"/>
    <m/>
    <x v="5"/>
  </r>
  <r>
    <x v="1"/>
    <s v="Baxter Springs"/>
    <s v="Electric"/>
    <s v="Residential"/>
    <s v="RG-Residential Water Heat"/>
    <n v="448182"/>
    <n v="34675.629999999997"/>
    <m/>
    <n v="1397.84"/>
    <n v="0"/>
    <n v="0"/>
    <m/>
    <n v="0"/>
    <n v="0"/>
    <n v="0"/>
    <n v="0"/>
    <n v="0"/>
    <n v="0"/>
    <n v="13646.37"/>
    <n v="0"/>
    <n v="3584.21"/>
    <n v="593.77"/>
    <n v="0"/>
    <n v="0"/>
    <n v="0"/>
    <n v="0"/>
    <n v="0"/>
    <n v="0"/>
    <n v="0"/>
    <n v="0"/>
    <n v="0"/>
    <n v="0"/>
    <n v="0"/>
    <n v="0"/>
    <n v="15"/>
    <n v="747.88"/>
    <n v="20"/>
    <n v="-7.12"/>
    <n v="1194.8800000000001"/>
    <n v="0"/>
    <m/>
    <m/>
    <m/>
    <m/>
    <m/>
    <m/>
    <x v="0"/>
    <m/>
    <m/>
    <m/>
    <m/>
    <m/>
    <m/>
    <m/>
    <m/>
    <n v="14143.85"/>
    <n v="-497.48"/>
    <m/>
    <m/>
    <x v="0"/>
    <x v="14"/>
    <m/>
    <x v="5"/>
  </r>
  <r>
    <x v="1"/>
    <s v="Baxter Springs"/>
    <s v="Electric"/>
    <s v="Residential"/>
    <s v="RH-Residential Total Elec"/>
    <n v="1936316"/>
    <n v="131254.54999999999"/>
    <m/>
    <n v="3144.97"/>
    <n v="0"/>
    <n v="0"/>
    <m/>
    <n v="0"/>
    <n v="0"/>
    <n v="0"/>
    <n v="0"/>
    <n v="0"/>
    <n v="0"/>
    <n v="58825.04"/>
    <n v="0"/>
    <n v="15451.96"/>
    <n v="2555.62"/>
    <n v="0"/>
    <n v="0"/>
    <n v="0"/>
    <n v="0"/>
    <n v="0"/>
    <n v="0"/>
    <n v="0"/>
    <n v="0"/>
    <n v="0"/>
    <n v="0"/>
    <n v="80"/>
    <n v="0"/>
    <n v="0"/>
    <n v="2847.04"/>
    <n v="80"/>
    <n v="-8.44"/>
    <n v="4035.07"/>
    <n v="0"/>
    <m/>
    <m/>
    <m/>
    <m/>
    <m/>
    <m/>
    <x v="0"/>
    <m/>
    <m/>
    <m/>
    <m/>
    <m/>
    <m/>
    <m/>
    <m/>
    <n v="60974.35"/>
    <n v="-2149.31"/>
    <m/>
    <m/>
    <x v="0"/>
    <x v="15"/>
    <m/>
    <x v="5"/>
  </r>
  <r>
    <x v="1"/>
    <s v="Baxter Springs"/>
    <s v="Electric"/>
    <s v="Wholesale Municipalities"/>
    <s v="GFR-Chetopa"/>
    <n v="802549"/>
    <n v="51012.73"/>
    <m/>
    <n v="0"/>
    <n v="19221.0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19.04"/>
    <m/>
    <m/>
    <m/>
    <m/>
    <m/>
    <m/>
    <x v="0"/>
    <m/>
    <m/>
    <m/>
    <m/>
    <m/>
    <m/>
    <m/>
    <m/>
    <n v="0"/>
    <n v="0"/>
    <m/>
    <m/>
    <x v="6"/>
    <x v="16"/>
    <m/>
    <x v="5"/>
  </r>
  <r>
    <x v="1"/>
    <s v="Baxter Springs"/>
    <s v="Lighting"/>
    <s v="Commercial"/>
    <s v="PL-Private Lighting"/>
    <n v="33102"/>
    <n v="8387.2800000000007"/>
    <m/>
    <n v="154.09"/>
    <n v="0"/>
    <n v="0"/>
    <m/>
    <n v="0"/>
    <n v="0"/>
    <n v="0"/>
    <n v="0"/>
    <n v="0"/>
    <n v="0"/>
    <n v="1005.44"/>
    <n v="0"/>
    <n v="264.17"/>
    <n v="43.89"/>
    <n v="0"/>
    <n v="0"/>
    <n v="69"/>
    <n v="0"/>
    <n v="0"/>
    <n v="0"/>
    <n v="0"/>
    <n v="0"/>
    <n v="0"/>
    <n v="0"/>
    <n v="0"/>
    <n v="0"/>
    <n v="0"/>
    <n v="35.869999999999997"/>
    <n v="0"/>
    <n v="0"/>
    <n v="666.9"/>
    <n v="0"/>
    <m/>
    <m/>
    <m/>
    <m/>
    <m/>
    <m/>
    <x v="0"/>
    <m/>
    <m/>
    <m/>
    <m/>
    <m/>
    <m/>
    <m/>
    <m/>
    <n v="1042.18"/>
    <n v="-36.74"/>
    <m/>
    <m/>
    <x v="1"/>
    <x v="4"/>
    <m/>
    <x v="5"/>
  </r>
  <r>
    <x v="1"/>
    <s v="Baxter Springs"/>
    <s v="Lighting"/>
    <s v="Industrial"/>
    <s v="PL-Private Lighting"/>
    <n v="11839"/>
    <n v="2445.09"/>
    <m/>
    <n v="64.069999999999993"/>
    <n v="0"/>
    <n v="0"/>
    <m/>
    <n v="0"/>
    <n v="0"/>
    <n v="0"/>
    <n v="0"/>
    <n v="0"/>
    <n v="0"/>
    <n v="359.83"/>
    <n v="0"/>
    <n v="94.47"/>
    <n v="15.63"/>
    <n v="0"/>
    <n v="0"/>
    <n v="0"/>
    <n v="0"/>
    <n v="0"/>
    <n v="0"/>
    <n v="0"/>
    <n v="0"/>
    <n v="0"/>
    <n v="0"/>
    <n v="0"/>
    <n v="0"/>
    <n v="0"/>
    <n v="64.75"/>
    <n v="0"/>
    <n v="0"/>
    <n v="254.92"/>
    <n v="0"/>
    <m/>
    <m/>
    <m/>
    <m/>
    <m/>
    <m/>
    <x v="0"/>
    <m/>
    <m/>
    <m/>
    <m/>
    <m/>
    <m/>
    <m/>
    <m/>
    <n v="372.96999999999997"/>
    <n v="-13.14"/>
    <m/>
    <m/>
    <x v="2"/>
    <x v="4"/>
    <m/>
    <x v="5"/>
  </r>
  <r>
    <x v="1"/>
    <s v="Baxter Springs"/>
    <s v="Lighting"/>
    <s v="Other Public Authority"/>
    <s v="PL-Private Lighting"/>
    <n v="157"/>
    <n v="39.520000000000003"/>
    <m/>
    <n v="0"/>
    <n v="0"/>
    <n v="0"/>
    <m/>
    <n v="0"/>
    <n v="0"/>
    <n v="0"/>
    <n v="0"/>
    <n v="0"/>
    <n v="0"/>
    <n v="4.7699999999999996"/>
    <n v="0"/>
    <n v="1.25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.9399999999999995"/>
    <n v="-0.17"/>
    <m/>
    <m/>
    <x v="3"/>
    <x v="4"/>
    <m/>
    <x v="5"/>
  </r>
  <r>
    <x v="1"/>
    <s v="Baxter Springs"/>
    <s v="Lighting"/>
    <s v="Muni Street &amp; Highway Lighting"/>
    <s v="PL-Private Lighting"/>
    <n v="491"/>
    <n v="85.68"/>
    <m/>
    <n v="0"/>
    <n v="0"/>
    <n v="0"/>
    <m/>
    <n v="0"/>
    <n v="0"/>
    <n v="0"/>
    <n v="0"/>
    <n v="0"/>
    <n v="0"/>
    <n v="14.92"/>
    <n v="0"/>
    <n v="3.91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5.47"/>
    <n v="-0.55000000000000004"/>
    <m/>
    <m/>
    <x v="4"/>
    <x v="4"/>
    <m/>
    <x v="5"/>
  </r>
  <r>
    <x v="1"/>
    <s v="Baxter Springs"/>
    <s v="Lighting"/>
    <s v="Muni Street &amp; Highway Lighting"/>
    <s v="SPL-Municipal St Lighting"/>
    <n v="70420"/>
    <n v="5121.82"/>
    <m/>
    <n v="0"/>
    <n v="0"/>
    <n v="0"/>
    <m/>
    <n v="0"/>
    <n v="0"/>
    <n v="0"/>
    <n v="0"/>
    <n v="0"/>
    <n v="0"/>
    <n v="2143.59"/>
    <n v="0"/>
    <n v="561.96"/>
    <n v="92.96"/>
    <n v="0"/>
    <n v="0"/>
    <n v="2463.77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221.7600000000002"/>
    <n v="-78.17"/>
    <m/>
    <m/>
    <x v="4"/>
    <x v="11"/>
    <m/>
    <x v="5"/>
  </r>
  <r>
    <x v="1"/>
    <s v="Baxter Springs"/>
    <s v="Lighting"/>
    <s v="Residential"/>
    <s v="PL-Private Lighting"/>
    <n v="38424"/>
    <n v="11648.32"/>
    <m/>
    <n v="116.07"/>
    <n v="0"/>
    <n v="0"/>
    <m/>
    <n v="0"/>
    <n v="0"/>
    <n v="0"/>
    <n v="0"/>
    <n v="0"/>
    <n v="0"/>
    <n v="1165.3599999999999"/>
    <n v="0"/>
    <n v="307.74"/>
    <n v="51.42"/>
    <n v="0"/>
    <n v="0"/>
    <n v="0"/>
    <n v="0"/>
    <n v="0"/>
    <n v="0"/>
    <n v="0"/>
    <n v="0"/>
    <n v="0"/>
    <n v="0"/>
    <n v="0"/>
    <n v="0"/>
    <n v="0"/>
    <n v="98.95"/>
    <n v="0"/>
    <n v="0"/>
    <n v="243.83"/>
    <n v="0"/>
    <m/>
    <m/>
    <m/>
    <m/>
    <m/>
    <m/>
    <x v="0"/>
    <m/>
    <m/>
    <m/>
    <m/>
    <m/>
    <m/>
    <m/>
    <m/>
    <n v="1208.01"/>
    <n v="-42.65"/>
    <m/>
    <m/>
    <x v="0"/>
    <x v="4"/>
    <m/>
    <x v="5"/>
  </r>
  <r>
    <x v="1"/>
    <s v="Columbus"/>
    <s v="Electric"/>
    <s v="Commercial"/>
    <s v="CB-Commercial"/>
    <n v="393009"/>
    <n v="41437.699999999997"/>
    <m/>
    <n v="1794.23"/>
    <n v="0"/>
    <n v="0"/>
    <m/>
    <n v="0"/>
    <n v="0"/>
    <n v="0"/>
    <n v="0"/>
    <n v="0"/>
    <n v="0"/>
    <n v="11935.85"/>
    <n v="0"/>
    <n v="3079.61"/>
    <n v="518.75"/>
    <n v="0"/>
    <n v="0"/>
    <n v="0"/>
    <n v="0"/>
    <n v="0"/>
    <n v="0"/>
    <n v="0"/>
    <n v="0"/>
    <n v="0"/>
    <n v="0"/>
    <n v="0"/>
    <n v="0"/>
    <n v="0"/>
    <n v="311.37"/>
    <n v="0"/>
    <n v="0"/>
    <n v="4172.3"/>
    <n v="0"/>
    <m/>
    <m/>
    <m/>
    <m/>
    <m/>
    <m/>
    <x v="0"/>
    <m/>
    <m/>
    <m/>
    <m/>
    <m/>
    <m/>
    <m/>
    <m/>
    <n v="12372.09"/>
    <n v="-436.24"/>
    <m/>
    <m/>
    <x v="1"/>
    <x v="5"/>
    <m/>
    <x v="5"/>
  </r>
  <r>
    <x v="1"/>
    <s v="Columbus"/>
    <s v="Electric"/>
    <s v="Commercial"/>
    <s v="GP-General Power"/>
    <n v="508505"/>
    <n v="43439.28"/>
    <m/>
    <n v="0"/>
    <n v="0"/>
    <n v="0"/>
    <m/>
    <n v="0"/>
    <n v="0"/>
    <n v="0"/>
    <n v="0"/>
    <n v="0"/>
    <n v="0"/>
    <n v="15452.81"/>
    <n v="0"/>
    <n v="4057.86"/>
    <n v="671.24"/>
    <n v="0"/>
    <n v="0"/>
    <n v="663.34"/>
    <n v="0"/>
    <n v="0"/>
    <n v="0"/>
    <n v="0"/>
    <n v="0"/>
    <n v="0"/>
    <n v="0"/>
    <n v="0"/>
    <n v="0"/>
    <n v="0"/>
    <n v="211.66"/>
    <n v="0"/>
    <n v="0"/>
    <n v="3054.11"/>
    <n v="0"/>
    <m/>
    <m/>
    <m/>
    <m/>
    <m/>
    <m/>
    <x v="0"/>
    <m/>
    <m/>
    <m/>
    <m/>
    <m/>
    <m/>
    <m/>
    <m/>
    <n v="16017.25"/>
    <n v="-564.44000000000005"/>
    <m/>
    <m/>
    <x v="1"/>
    <x v="6"/>
    <m/>
    <x v="5"/>
  </r>
  <r>
    <x v="1"/>
    <s v="Columbus"/>
    <s v="Electric"/>
    <s v="Commercial"/>
    <s v="NM-Net Metering"/>
    <n v="-1058"/>
    <n v="-26.4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5"/>
  </r>
  <r>
    <x v="1"/>
    <s v="Columbus"/>
    <s v="Electric"/>
    <s v="Commercial"/>
    <s v="SH-Small Heating"/>
    <n v="58509"/>
    <n v="5181.01"/>
    <m/>
    <n v="237.06"/>
    <n v="0"/>
    <n v="0"/>
    <m/>
    <n v="0"/>
    <n v="0"/>
    <n v="0"/>
    <n v="0"/>
    <n v="0"/>
    <n v="0"/>
    <n v="1777.49"/>
    <n v="0"/>
    <n v="466.9"/>
    <n v="77.25"/>
    <n v="0"/>
    <n v="0"/>
    <n v="0"/>
    <n v="0"/>
    <n v="0"/>
    <n v="0"/>
    <n v="0"/>
    <n v="0"/>
    <n v="0"/>
    <n v="0"/>
    <n v="0"/>
    <n v="0"/>
    <n v="0"/>
    <n v="38.69"/>
    <n v="0"/>
    <n v="0"/>
    <n v="467.8"/>
    <n v="0"/>
    <m/>
    <m/>
    <m/>
    <m/>
    <m/>
    <m/>
    <x v="0"/>
    <m/>
    <m/>
    <m/>
    <m/>
    <m/>
    <m/>
    <m/>
    <m/>
    <n v="1842.43"/>
    <n v="-64.94"/>
    <m/>
    <m/>
    <x v="1"/>
    <x v="12"/>
    <m/>
    <x v="5"/>
  </r>
  <r>
    <x v="1"/>
    <s v="Columbus"/>
    <s v="Electric"/>
    <s v="Commercial"/>
    <s v="TEB-Total Electric Bldg"/>
    <n v="132080"/>
    <n v="10005.91"/>
    <m/>
    <n v="0"/>
    <n v="0"/>
    <n v="0"/>
    <m/>
    <n v="0"/>
    <n v="0"/>
    <n v="0"/>
    <n v="0"/>
    <n v="0"/>
    <n v="0"/>
    <n v="4012.59"/>
    <n v="0"/>
    <n v="1053.99"/>
    <n v="174.35"/>
    <n v="0"/>
    <n v="0"/>
    <n v="0"/>
    <n v="0"/>
    <n v="0"/>
    <n v="0"/>
    <n v="0"/>
    <n v="0"/>
    <n v="0"/>
    <n v="0"/>
    <n v="0"/>
    <n v="0"/>
    <n v="0"/>
    <n v="66.52"/>
    <n v="0"/>
    <n v="0"/>
    <n v="958.61"/>
    <n v="0"/>
    <m/>
    <m/>
    <m/>
    <m/>
    <m/>
    <m/>
    <x v="0"/>
    <m/>
    <m/>
    <m/>
    <m/>
    <m/>
    <m/>
    <m/>
    <m/>
    <n v="4159.2"/>
    <n v="-146.61000000000001"/>
    <m/>
    <m/>
    <x v="1"/>
    <x v="13"/>
    <m/>
    <x v="5"/>
  </r>
  <r>
    <x v="1"/>
    <s v="Columbus"/>
    <s v="Electric"/>
    <s v="Industrial"/>
    <s v="CB-Commercial"/>
    <n v="12000"/>
    <n v="1064.48"/>
    <m/>
    <n v="0"/>
    <n v="0"/>
    <n v="0"/>
    <m/>
    <n v="0"/>
    <n v="0"/>
    <n v="0"/>
    <n v="0"/>
    <n v="0"/>
    <n v="0"/>
    <n v="364.55"/>
    <n v="0"/>
    <n v="95.76"/>
    <n v="15.84"/>
    <n v="0"/>
    <n v="0"/>
    <n v="0"/>
    <n v="0"/>
    <n v="0"/>
    <n v="0"/>
    <n v="0"/>
    <n v="0"/>
    <n v="0"/>
    <n v="0"/>
    <n v="0"/>
    <n v="0"/>
    <n v="0"/>
    <n v="34.520000000000003"/>
    <n v="0"/>
    <n v="0"/>
    <n v="116.31"/>
    <n v="0"/>
    <m/>
    <m/>
    <m/>
    <m/>
    <m/>
    <m/>
    <x v="0"/>
    <m/>
    <m/>
    <m/>
    <m/>
    <m/>
    <m/>
    <m/>
    <m/>
    <n v="377.87"/>
    <n v="-13.32"/>
    <m/>
    <m/>
    <x v="2"/>
    <x v="5"/>
    <m/>
    <x v="5"/>
  </r>
  <r>
    <x v="1"/>
    <s v="Columbus"/>
    <s v="Electric"/>
    <s v="Industrial"/>
    <s v="GP-General Power"/>
    <n v="407800"/>
    <n v="38116.54"/>
    <m/>
    <n v="0"/>
    <n v="0"/>
    <n v="0"/>
    <m/>
    <n v="0"/>
    <n v="0"/>
    <n v="0"/>
    <n v="0"/>
    <n v="0"/>
    <n v="0"/>
    <n v="12388.96"/>
    <n v="0"/>
    <n v="3254.24"/>
    <n v="538.29999999999995"/>
    <n v="0"/>
    <n v="0"/>
    <n v="0"/>
    <n v="0"/>
    <n v="0"/>
    <n v="0"/>
    <n v="0"/>
    <n v="0"/>
    <n v="0"/>
    <n v="0"/>
    <n v="0"/>
    <n v="0"/>
    <n v="0"/>
    <n v="983.56"/>
    <n v="0"/>
    <n v="0"/>
    <n v="1712.42"/>
    <n v="0"/>
    <m/>
    <m/>
    <m/>
    <m/>
    <m/>
    <m/>
    <x v="0"/>
    <m/>
    <m/>
    <m/>
    <m/>
    <m/>
    <m/>
    <m/>
    <m/>
    <n v="12841.619999999999"/>
    <n v="-452.66"/>
    <m/>
    <m/>
    <x v="2"/>
    <x v="6"/>
    <m/>
    <x v="5"/>
  </r>
  <r>
    <x v="1"/>
    <s v="Columbus"/>
    <s v="Electric"/>
    <s v="Industrial"/>
    <s v="PT-Transmission"/>
    <n v="1308000"/>
    <n v="60612.34"/>
    <m/>
    <n v="0"/>
    <n v="0"/>
    <n v="0"/>
    <m/>
    <n v="0"/>
    <n v="0"/>
    <n v="0"/>
    <n v="0"/>
    <n v="0"/>
    <n v="0"/>
    <n v="39815.519999999997"/>
    <n v="0"/>
    <n v="10437.84"/>
    <n v="1726.56"/>
    <n v="0"/>
    <n v="0"/>
    <n v="2620.46"/>
    <n v="0"/>
    <n v="0"/>
    <n v="0"/>
    <n v="0"/>
    <n v="0"/>
    <n v="0"/>
    <n v="0"/>
    <n v="0"/>
    <n v="0"/>
    <n v="0"/>
    <n v="1581.02"/>
    <n v="0"/>
    <n v="0"/>
    <n v="1368.2"/>
    <n v="0"/>
    <m/>
    <m/>
    <m/>
    <m/>
    <m/>
    <m/>
    <x v="0"/>
    <m/>
    <m/>
    <m/>
    <m/>
    <m/>
    <m/>
    <m/>
    <m/>
    <n v="41267.399999999994"/>
    <n v="-1451.88"/>
    <m/>
    <m/>
    <x v="2"/>
    <x v="9"/>
    <m/>
    <x v="5"/>
  </r>
  <r>
    <x v="1"/>
    <s v="Columbus"/>
    <s v="Electric"/>
    <s v="Industrial"/>
    <s v="SH-Small Heating"/>
    <n v="8685"/>
    <n v="717.85"/>
    <m/>
    <n v="0"/>
    <n v="0"/>
    <n v="0"/>
    <m/>
    <n v="0"/>
    <n v="0"/>
    <n v="0"/>
    <n v="0"/>
    <n v="0"/>
    <n v="0"/>
    <n v="263.85000000000002"/>
    <n v="0"/>
    <n v="69.3"/>
    <n v="11.47"/>
    <n v="0"/>
    <n v="0"/>
    <n v="0"/>
    <n v="0"/>
    <n v="0"/>
    <n v="0"/>
    <n v="0"/>
    <n v="0"/>
    <n v="0"/>
    <n v="0"/>
    <n v="0"/>
    <n v="0"/>
    <n v="0"/>
    <n v="22.77"/>
    <n v="0"/>
    <n v="0"/>
    <n v="49.08"/>
    <n v="0"/>
    <m/>
    <m/>
    <m/>
    <m/>
    <m/>
    <m/>
    <x v="0"/>
    <m/>
    <m/>
    <m/>
    <m/>
    <m/>
    <m/>
    <m/>
    <m/>
    <n v="273.49"/>
    <n v="-9.64"/>
    <m/>
    <m/>
    <x v="2"/>
    <x v="12"/>
    <m/>
    <x v="5"/>
  </r>
  <r>
    <x v="1"/>
    <s v="Columbus"/>
    <s v="Electric"/>
    <s v="Industrial"/>
    <s v="TEB-Total Electric Bldg"/>
    <n v="61600"/>
    <n v="4246.6000000000004"/>
    <m/>
    <n v="0"/>
    <n v="0"/>
    <n v="0"/>
    <m/>
    <n v="0"/>
    <n v="0"/>
    <n v="0"/>
    <n v="0"/>
    <n v="0"/>
    <n v="0"/>
    <n v="1871.41"/>
    <n v="0"/>
    <n v="491.56"/>
    <n v="81.319999999999993"/>
    <n v="0"/>
    <n v="0"/>
    <n v="0"/>
    <n v="0"/>
    <n v="0"/>
    <n v="0"/>
    <n v="0"/>
    <n v="0"/>
    <n v="0"/>
    <n v="0"/>
    <n v="0"/>
    <n v="0"/>
    <n v="0"/>
    <n v="118.06"/>
    <n v="0"/>
    <n v="0"/>
    <n v="250.49"/>
    <n v="0"/>
    <m/>
    <m/>
    <m/>
    <m/>
    <m/>
    <m/>
    <x v="0"/>
    <m/>
    <m/>
    <m/>
    <m/>
    <m/>
    <m/>
    <m/>
    <m/>
    <n v="1939.79"/>
    <n v="-68.38"/>
    <m/>
    <m/>
    <x v="2"/>
    <x v="13"/>
    <m/>
    <x v="5"/>
  </r>
  <r>
    <x v="1"/>
    <s v="Columbus"/>
    <s v="Electric"/>
    <s v="Other Public Authority"/>
    <s v="CB-Commercial"/>
    <n v="45965"/>
    <n v="4371.8900000000003"/>
    <m/>
    <n v="0"/>
    <n v="0"/>
    <n v="0"/>
    <m/>
    <n v="0"/>
    <n v="0"/>
    <n v="0"/>
    <n v="0"/>
    <n v="0"/>
    <n v="0"/>
    <n v="1396.42"/>
    <n v="0"/>
    <n v="346.4"/>
    <n v="60.7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447.44"/>
    <n v="-51.02"/>
    <m/>
    <m/>
    <x v="3"/>
    <x v="5"/>
    <m/>
    <x v="5"/>
  </r>
  <r>
    <x v="1"/>
    <s v="Columbus"/>
    <s v="Electric"/>
    <s v="Other Public Authority"/>
    <s v="GP-General Power"/>
    <n v="18240"/>
    <n v="1258.1600000000001"/>
    <m/>
    <n v="0"/>
    <n v="0"/>
    <n v="0"/>
    <m/>
    <n v="0"/>
    <n v="0"/>
    <n v="0"/>
    <n v="0"/>
    <n v="0"/>
    <n v="0"/>
    <n v="554.13"/>
    <n v="0"/>
    <n v="145.56"/>
    <n v="24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574.38"/>
    <n v="-20.25"/>
    <m/>
    <m/>
    <x v="3"/>
    <x v="6"/>
    <m/>
    <x v="5"/>
  </r>
  <r>
    <x v="1"/>
    <s v="Columbus"/>
    <s v="Electric"/>
    <s v="Other Public Authority"/>
    <s v="SH-Small Heating"/>
    <n v="7960"/>
    <n v="610.82000000000005"/>
    <m/>
    <n v="0"/>
    <n v="0"/>
    <n v="0"/>
    <m/>
    <n v="0"/>
    <n v="0"/>
    <n v="0"/>
    <n v="0"/>
    <n v="0"/>
    <n v="0"/>
    <n v="241.83"/>
    <n v="0"/>
    <n v="63.52"/>
    <n v="1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50.67000000000002"/>
    <n v="-8.84"/>
    <m/>
    <m/>
    <x v="3"/>
    <x v="12"/>
    <m/>
    <x v="5"/>
  </r>
  <r>
    <x v="1"/>
    <s v="Columbus"/>
    <s v="Electric"/>
    <s v="Other Public Authority"/>
    <s v="TEB-Total Electric Bldg"/>
    <n v="8880"/>
    <n v="769.02"/>
    <m/>
    <n v="0"/>
    <n v="0"/>
    <n v="0"/>
    <m/>
    <n v="0"/>
    <n v="0"/>
    <n v="0"/>
    <n v="0"/>
    <n v="0"/>
    <n v="0"/>
    <n v="269.77"/>
    <n v="0"/>
    <n v="70.86"/>
    <n v="1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79.63"/>
    <n v="-9.86"/>
    <m/>
    <m/>
    <x v="3"/>
    <x v="13"/>
    <m/>
    <x v="5"/>
  </r>
  <r>
    <x v="1"/>
    <s v="Columbus"/>
    <s v="Electric"/>
    <s v="Muni Street &amp; Highway Lighting"/>
    <s v="CB-Commercial"/>
    <n v="2379"/>
    <n v="541.59"/>
    <m/>
    <n v="0"/>
    <n v="0"/>
    <n v="0"/>
    <m/>
    <n v="0"/>
    <n v="0"/>
    <n v="0"/>
    <n v="0"/>
    <n v="0"/>
    <n v="0"/>
    <n v="72.28"/>
    <n v="0"/>
    <n v="18.989999999999998"/>
    <n v="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74.92"/>
    <n v="-2.64"/>
    <m/>
    <m/>
    <x v="4"/>
    <x v="5"/>
    <m/>
    <x v="5"/>
  </r>
  <r>
    <x v="1"/>
    <s v="Columbus"/>
    <s v="Electric"/>
    <s v="Muni Street &amp; Highway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5"/>
  </r>
  <r>
    <x v="1"/>
    <s v="Columbus"/>
    <s v="Electric"/>
    <s v="Other Public Authority"/>
    <s v="CB-Commercial"/>
    <n v="12986"/>
    <n v="1455.41"/>
    <m/>
    <n v="0"/>
    <n v="0"/>
    <n v="0"/>
    <m/>
    <n v="0"/>
    <n v="0"/>
    <n v="0"/>
    <n v="0"/>
    <n v="0"/>
    <n v="0"/>
    <n v="394.53"/>
    <n v="0"/>
    <n v="103.64"/>
    <n v="1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08.94"/>
    <n v="-14.41"/>
    <m/>
    <m/>
    <x v="3"/>
    <x v="5"/>
    <m/>
    <x v="5"/>
  </r>
  <r>
    <x v="1"/>
    <s v="Columbus"/>
    <s v="Electric"/>
    <s v="Other Public Authority"/>
    <s v="GP-General Power"/>
    <n v="23792"/>
    <n v="2535.91"/>
    <m/>
    <n v="0"/>
    <n v="0"/>
    <n v="0"/>
    <m/>
    <n v="0"/>
    <n v="0"/>
    <n v="0"/>
    <n v="0"/>
    <n v="0"/>
    <n v="0"/>
    <n v="722.8"/>
    <n v="0"/>
    <n v="189.86"/>
    <n v="3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749.20999999999992"/>
    <n v="-26.41"/>
    <m/>
    <m/>
    <x v="3"/>
    <x v="6"/>
    <m/>
    <x v="5"/>
  </r>
  <r>
    <x v="1"/>
    <s v="Columbus"/>
    <s v="Electric"/>
    <s v="Residential"/>
    <s v="NM-Net Metering"/>
    <n v="-1"/>
    <n v="-0.0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5"/>
  </r>
  <r>
    <x v="1"/>
    <s v="Columbus"/>
    <s v="Electric"/>
    <s v="Residential"/>
    <s v="RG-Residential"/>
    <n v="1313377"/>
    <n v="115139.42"/>
    <m/>
    <n v="5849.3"/>
    <n v="0"/>
    <n v="0"/>
    <m/>
    <n v="0"/>
    <n v="0"/>
    <n v="0"/>
    <n v="0"/>
    <n v="0"/>
    <n v="0"/>
    <n v="39899.68"/>
    <n v="0"/>
    <n v="10480.56"/>
    <n v="1734.03"/>
    <n v="0"/>
    <n v="0"/>
    <n v="0"/>
    <n v="0"/>
    <n v="0"/>
    <n v="0"/>
    <n v="0"/>
    <n v="0"/>
    <n v="0"/>
    <n v="0"/>
    <n v="120"/>
    <n v="0"/>
    <n v="30"/>
    <n v="1907.53"/>
    <n v="40"/>
    <n v="-26.13"/>
    <n v="3817.12"/>
    <n v="0"/>
    <m/>
    <m/>
    <m/>
    <m/>
    <m/>
    <m/>
    <x v="0"/>
    <m/>
    <m/>
    <m/>
    <m/>
    <m/>
    <m/>
    <m/>
    <m/>
    <n v="41357.53"/>
    <n v="-1457.85"/>
    <m/>
    <m/>
    <x v="0"/>
    <x v="1"/>
    <m/>
    <x v="5"/>
  </r>
  <r>
    <x v="1"/>
    <s v="Columbus"/>
    <s v="Electric"/>
    <s v="Residential"/>
    <s v="RG-Residential Water Heat"/>
    <n v="250919"/>
    <n v="19481.45"/>
    <m/>
    <n v="755.21"/>
    <n v="0"/>
    <n v="0"/>
    <m/>
    <n v="0"/>
    <n v="0"/>
    <n v="0"/>
    <n v="0"/>
    <n v="0"/>
    <n v="0"/>
    <n v="7622.12"/>
    <n v="0"/>
    <n v="2002.11"/>
    <n v="331.14"/>
    <n v="0"/>
    <n v="0"/>
    <n v="0"/>
    <n v="0"/>
    <n v="0"/>
    <n v="0"/>
    <n v="0"/>
    <n v="0"/>
    <n v="0"/>
    <n v="0"/>
    <n v="20"/>
    <n v="0"/>
    <n v="0"/>
    <n v="482.58"/>
    <n v="20"/>
    <n v="-10.02"/>
    <n v="598.6"/>
    <n v="0"/>
    <m/>
    <m/>
    <m/>
    <m/>
    <m/>
    <m/>
    <x v="0"/>
    <m/>
    <m/>
    <m/>
    <m/>
    <m/>
    <m/>
    <m/>
    <m/>
    <n v="7900.6399999999994"/>
    <n v="-278.52"/>
    <m/>
    <m/>
    <x v="0"/>
    <x v="14"/>
    <m/>
    <x v="5"/>
  </r>
  <r>
    <x v="1"/>
    <s v="Columbus"/>
    <s v="Electric"/>
    <s v="Residential"/>
    <s v="RH-Residential Total Elec"/>
    <n v="553016"/>
    <n v="38110.25"/>
    <m/>
    <n v="1422.89"/>
    <n v="0"/>
    <n v="0"/>
    <m/>
    <n v="0"/>
    <n v="0"/>
    <n v="0"/>
    <n v="0"/>
    <n v="0"/>
    <n v="0"/>
    <n v="16799.75"/>
    <n v="0"/>
    <n v="4412.93"/>
    <n v="729.93"/>
    <n v="0"/>
    <n v="0"/>
    <n v="0"/>
    <n v="0"/>
    <n v="0"/>
    <n v="0"/>
    <n v="0"/>
    <n v="0"/>
    <n v="0"/>
    <n v="0"/>
    <n v="20"/>
    <n v="0"/>
    <n v="0"/>
    <n v="511.88"/>
    <n v="0"/>
    <n v="-2.88"/>
    <n v="1219.76"/>
    <n v="0"/>
    <m/>
    <m/>
    <m/>
    <m/>
    <m/>
    <m/>
    <x v="0"/>
    <m/>
    <m/>
    <m/>
    <m/>
    <m/>
    <m/>
    <m/>
    <m/>
    <n v="17413.599999999999"/>
    <n v="-613.85"/>
    <m/>
    <m/>
    <x v="0"/>
    <x v="15"/>
    <m/>
    <x v="5"/>
  </r>
  <r>
    <x v="1"/>
    <s v="Columbus"/>
    <s v="Lighting"/>
    <s v="Commercial"/>
    <s v="PL-Private Lighting"/>
    <n v="20976"/>
    <n v="5195.42"/>
    <m/>
    <n v="0"/>
    <n v="0"/>
    <n v="0"/>
    <m/>
    <n v="0"/>
    <n v="0"/>
    <n v="0"/>
    <n v="0"/>
    <n v="0"/>
    <n v="0"/>
    <n v="637.16"/>
    <n v="0"/>
    <n v="167.37"/>
    <n v="27.84"/>
    <n v="0"/>
    <n v="0"/>
    <n v="0"/>
    <n v="0"/>
    <n v="0"/>
    <n v="0"/>
    <n v="0"/>
    <n v="0"/>
    <n v="0"/>
    <n v="0"/>
    <n v="0"/>
    <n v="0"/>
    <n v="0"/>
    <n v="21.33"/>
    <n v="0"/>
    <n v="0"/>
    <n v="347.51"/>
    <n v="0"/>
    <m/>
    <m/>
    <m/>
    <m/>
    <m/>
    <m/>
    <x v="0"/>
    <m/>
    <m/>
    <m/>
    <m/>
    <m/>
    <m/>
    <m/>
    <m/>
    <n v="660.43999999999994"/>
    <n v="-23.28"/>
    <m/>
    <m/>
    <x v="1"/>
    <x v="4"/>
    <m/>
    <x v="5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35.57"/>
    <n v="0"/>
    <n v="9.34"/>
    <n v="1.56"/>
    <n v="0"/>
    <n v="0"/>
    <n v="0"/>
    <n v="0"/>
    <n v="0"/>
    <n v="0"/>
    <n v="0"/>
    <n v="0"/>
    <n v="0"/>
    <n v="0"/>
    <n v="0"/>
    <n v="0"/>
    <n v="0"/>
    <n v="7.91"/>
    <n v="0"/>
    <n v="0"/>
    <n v="31.85"/>
    <n v="0"/>
    <m/>
    <m/>
    <m/>
    <m/>
    <m/>
    <m/>
    <x v="0"/>
    <m/>
    <m/>
    <m/>
    <m/>
    <m/>
    <m/>
    <m/>
    <m/>
    <n v="36.869999999999997"/>
    <n v="-1.3"/>
    <m/>
    <m/>
    <x v="2"/>
    <x v="4"/>
    <m/>
    <x v="5"/>
  </r>
  <r>
    <x v="1"/>
    <s v="Columbus"/>
    <s v="Lighting"/>
    <s v="Muni Street &amp; Highway Lighting"/>
    <s v="PL-Private Lighting"/>
    <n v="290"/>
    <n v="87.1"/>
    <m/>
    <n v="0"/>
    <n v="0"/>
    <n v="0"/>
    <m/>
    <n v="0"/>
    <n v="0"/>
    <n v="0"/>
    <n v="0"/>
    <n v="0"/>
    <n v="0"/>
    <n v="8.81"/>
    <n v="0"/>
    <n v="2.31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9.1300000000000008"/>
    <n v="-0.32"/>
    <m/>
    <m/>
    <x v="4"/>
    <x v="4"/>
    <m/>
    <x v="5"/>
  </r>
  <r>
    <x v="1"/>
    <s v="Columbus"/>
    <s v="Lighting"/>
    <s v="Muni Street &amp; Highway Lighting"/>
    <s v="SPL-Municipal St Lighting"/>
    <n v="64009"/>
    <n v="5036.1400000000003"/>
    <m/>
    <n v="0"/>
    <n v="0"/>
    <n v="0"/>
    <m/>
    <n v="0"/>
    <n v="0"/>
    <n v="0"/>
    <n v="0"/>
    <n v="0"/>
    <n v="0"/>
    <n v="1948.42"/>
    <n v="0"/>
    <n v="510.78"/>
    <n v="84.5"/>
    <n v="0"/>
    <n v="0"/>
    <n v="1585.7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019.47"/>
    <n v="-71.05"/>
    <m/>
    <m/>
    <x v="4"/>
    <x v="11"/>
    <m/>
    <x v="5"/>
  </r>
  <r>
    <x v="1"/>
    <s v="Columbus"/>
    <s v="Lighting"/>
    <s v="Residential"/>
    <s v="PL-Private Lighting"/>
    <n v="14824.001"/>
    <n v="4899.6000000000004"/>
    <m/>
    <n v="0"/>
    <n v="0"/>
    <n v="0"/>
    <m/>
    <n v="0"/>
    <n v="0"/>
    <n v="0"/>
    <n v="0"/>
    <n v="0"/>
    <n v="0"/>
    <n v="450.24"/>
    <n v="0"/>
    <n v="118.78"/>
    <n v="19.61"/>
    <n v="0"/>
    <n v="0"/>
    <n v="0"/>
    <n v="0"/>
    <n v="0"/>
    <n v="0"/>
    <n v="0"/>
    <n v="0"/>
    <n v="0"/>
    <n v="0"/>
    <n v="0"/>
    <n v="0"/>
    <n v="0"/>
    <n v="35.81"/>
    <n v="0"/>
    <n v="0"/>
    <n v="97.09"/>
    <n v="0"/>
    <m/>
    <m/>
    <m/>
    <m/>
    <m/>
    <m/>
    <x v="0"/>
    <m/>
    <m/>
    <m/>
    <m/>
    <m/>
    <m/>
    <m/>
    <m/>
    <n v="466.69"/>
    <n v="-16.45"/>
    <m/>
    <m/>
    <x v="0"/>
    <x v="4"/>
    <m/>
    <x v="5"/>
  </r>
  <r>
    <x v="1"/>
    <s v="Neosho"/>
    <s v="Electric"/>
    <s v="Commercial"/>
    <s v="CB-Commercial"/>
    <n v="2"/>
    <n v="19.190000000000001"/>
    <m/>
    <n v="0.96"/>
    <n v="0"/>
    <n v="0"/>
    <m/>
    <n v="0"/>
    <n v="0"/>
    <n v="0"/>
    <n v="0"/>
    <n v="0"/>
    <n v="0"/>
    <n v="0.06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1.81"/>
    <n v="0"/>
    <m/>
    <m/>
    <m/>
    <m/>
    <m/>
    <m/>
    <x v="0"/>
    <m/>
    <m/>
    <m/>
    <m/>
    <m/>
    <m/>
    <m/>
    <m/>
    <n v="0.06"/>
    <n v="0"/>
    <m/>
    <m/>
    <x v="1"/>
    <x v="5"/>
    <m/>
    <x v="5"/>
  </r>
  <r>
    <x v="3"/>
    <s v="Aurora"/>
    <s v="Electric"/>
    <s v="Commercial"/>
    <s v="CB-Commercial"/>
    <n v="2155055"/>
    <n v="305706.40999999997"/>
    <m/>
    <n v="8291.99"/>
    <n v="0"/>
    <n v="0"/>
    <m/>
    <n v="0"/>
    <n v="-1874.94"/>
    <n v="0"/>
    <n v="0"/>
    <n v="1529.92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4244.3999999999996"/>
    <n v="20"/>
    <n v="-28.33"/>
    <n v="17189.189999999999"/>
    <n v="-10818.98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s v="Aurora"/>
    <s v="Electric"/>
    <s v="Commercial"/>
    <s v="GP-General Power"/>
    <n v="3796988"/>
    <n v="390084.04"/>
    <m/>
    <n v="10024.620000000001"/>
    <n v="0"/>
    <n v="0"/>
    <m/>
    <n v="0"/>
    <n v="-3303.4"/>
    <n v="0"/>
    <n v="0"/>
    <n v="2366.9899999999998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739.06"/>
    <n v="0"/>
    <n v="0"/>
    <n v="18517.259999999998"/>
    <n v="-14048.83"/>
    <m/>
    <m/>
    <m/>
    <m/>
    <m/>
    <m/>
    <x v="0"/>
    <m/>
    <m/>
    <m/>
    <m/>
    <m/>
    <m/>
    <m/>
    <m/>
    <n v="0"/>
    <n v="0"/>
    <m/>
    <m/>
    <x v="1"/>
    <x v="6"/>
    <m/>
    <x v="5"/>
  </r>
  <r>
    <x v="3"/>
    <s v="Aurora"/>
    <s v="Electric"/>
    <s v="Commercial"/>
    <s v="LS-Special Lighting"/>
    <n v="4589"/>
    <n v="827.59"/>
    <m/>
    <n v="4.2"/>
    <n v="0"/>
    <n v="0"/>
    <m/>
    <n v="0"/>
    <n v="-3.97"/>
    <n v="0"/>
    <n v="0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19"/>
    <n v="0"/>
    <n v="0"/>
    <n v="0"/>
    <n v="-31.01"/>
    <m/>
    <m/>
    <m/>
    <m/>
    <m/>
    <m/>
    <x v="0"/>
    <m/>
    <m/>
    <m/>
    <m/>
    <m/>
    <m/>
    <m/>
    <m/>
    <n v="0"/>
    <n v="0"/>
    <m/>
    <m/>
    <x v="1"/>
    <x v="7"/>
    <m/>
    <x v="5"/>
  </r>
  <r>
    <x v="3"/>
    <s v="Aurora"/>
    <s v="Electric"/>
    <s v="Commercial"/>
    <s v="SH-Small Heating"/>
    <n v="121020"/>
    <n v="15048.06"/>
    <m/>
    <n v="504.12"/>
    <n v="0"/>
    <n v="0"/>
    <m/>
    <n v="0"/>
    <n v="-105.28"/>
    <n v="0"/>
    <n v="0"/>
    <n v="8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9.57"/>
    <n v="0"/>
    <n v="0"/>
    <n v="995.77"/>
    <n v="-574.86"/>
    <m/>
    <m/>
    <m/>
    <m/>
    <m/>
    <m/>
    <x v="0"/>
    <m/>
    <m/>
    <m/>
    <m/>
    <m/>
    <m/>
    <m/>
    <m/>
    <n v="0"/>
    <n v="0"/>
    <m/>
    <m/>
    <x v="1"/>
    <x v="12"/>
    <m/>
    <x v="5"/>
  </r>
  <r>
    <x v="3"/>
    <s v="Aurora"/>
    <s v="Electric"/>
    <s v="Commercial"/>
    <s v="TEB-Total Electric Bldg"/>
    <n v="662085"/>
    <n v="64480.88"/>
    <m/>
    <n v="253.29"/>
    <n v="0"/>
    <n v="0"/>
    <m/>
    <n v="0"/>
    <n v="-576.01"/>
    <n v="0"/>
    <n v="0"/>
    <n v="47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5.26"/>
    <n v="0"/>
    <n v="0"/>
    <n v="2553.79"/>
    <n v="-2701.34"/>
    <m/>
    <m/>
    <m/>
    <m/>
    <m/>
    <m/>
    <x v="0"/>
    <m/>
    <m/>
    <m/>
    <m/>
    <m/>
    <m/>
    <m/>
    <m/>
    <n v="0"/>
    <n v="0"/>
    <m/>
    <m/>
    <x v="1"/>
    <x v="13"/>
    <m/>
    <x v="5"/>
  </r>
  <r>
    <x v="3"/>
    <s v="Aurora"/>
    <s v="Electric"/>
    <s v="Industrial"/>
    <s v="CB-Commercial"/>
    <n v="15972"/>
    <n v="2196.0300000000002"/>
    <m/>
    <n v="53.12"/>
    <n v="0"/>
    <n v="0"/>
    <m/>
    <n v="0"/>
    <n v="-13.89"/>
    <n v="0"/>
    <n v="0"/>
    <n v="11.28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18.579999999999998"/>
    <n v="0"/>
    <n v="0"/>
    <n v="142.77000000000001"/>
    <n v="-80.180000000000007"/>
    <m/>
    <m/>
    <m/>
    <m/>
    <m/>
    <m/>
    <x v="0"/>
    <m/>
    <m/>
    <m/>
    <m/>
    <m/>
    <m/>
    <m/>
    <m/>
    <n v="0"/>
    <n v="0"/>
    <m/>
    <m/>
    <x v="2"/>
    <x v="5"/>
    <m/>
    <x v="5"/>
  </r>
  <r>
    <x v="3"/>
    <s v="Aurora"/>
    <s v="Electric"/>
    <s v="Industrial"/>
    <s v="GP-General Power"/>
    <n v="2291163"/>
    <n v="215551.05"/>
    <m/>
    <n v="4212.43"/>
    <n v="0"/>
    <n v="0"/>
    <m/>
    <n v="0"/>
    <n v="-1993.31"/>
    <n v="0"/>
    <n v="0"/>
    <n v="1445.64"/>
    <n v="0"/>
    <n v="0"/>
    <n v="0"/>
    <n v="0"/>
    <n v="0"/>
    <n v="0"/>
    <n v="0"/>
    <n v="436.32"/>
    <n v="0"/>
    <n v="0"/>
    <n v="0"/>
    <n v="0"/>
    <n v="0"/>
    <n v="-1012"/>
    <n v="0"/>
    <n v="0"/>
    <n v="0"/>
    <n v="0"/>
    <n v="2063.5300000000002"/>
    <n v="0"/>
    <n v="0"/>
    <n v="9189.02"/>
    <n v="-8477.31"/>
    <m/>
    <m/>
    <m/>
    <m/>
    <m/>
    <m/>
    <x v="0"/>
    <m/>
    <m/>
    <m/>
    <m/>
    <m/>
    <m/>
    <m/>
    <m/>
    <n v="0"/>
    <n v="0"/>
    <m/>
    <m/>
    <x v="2"/>
    <x v="6"/>
    <m/>
    <x v="5"/>
  </r>
  <r>
    <x v="3"/>
    <s v="Aurora"/>
    <s v="Electric"/>
    <s v="Industrial"/>
    <s v="LP-Large Power"/>
    <n v="2975403"/>
    <n v="223520.08"/>
    <m/>
    <n v="0"/>
    <n v="0"/>
    <n v="0"/>
    <m/>
    <n v="0"/>
    <n v="-2529.09"/>
    <n v="0"/>
    <n v="0"/>
    <n v="565.73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4555.29"/>
    <n v="-8866.7000000000007"/>
    <m/>
    <m/>
    <m/>
    <m/>
    <m/>
    <m/>
    <x v="0"/>
    <m/>
    <m/>
    <m/>
    <m/>
    <m/>
    <m/>
    <m/>
    <m/>
    <n v="0"/>
    <n v="0"/>
    <m/>
    <m/>
    <x v="2"/>
    <x v="17"/>
    <m/>
    <x v="5"/>
  </r>
  <r>
    <x v="3"/>
    <s v="Aurora"/>
    <s v="Electric"/>
    <s v="Industrial"/>
    <s v="PFM-Feed Mill/Grain Elev"/>
    <n v="27680"/>
    <n v="4670.1899999999996"/>
    <m/>
    <n v="12.41"/>
    <n v="0"/>
    <n v="0"/>
    <m/>
    <n v="0"/>
    <n v="-24.08"/>
    <n v="0"/>
    <n v="0"/>
    <n v="19.64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.95"/>
    <n v="-152.79"/>
    <m/>
    <m/>
    <m/>
    <m/>
    <m/>
    <m/>
    <x v="0"/>
    <m/>
    <m/>
    <m/>
    <m/>
    <m/>
    <m/>
    <m/>
    <m/>
    <n v="0"/>
    <n v="0"/>
    <m/>
    <m/>
    <x v="2"/>
    <x v="18"/>
    <m/>
    <x v="5"/>
  </r>
  <r>
    <x v="3"/>
    <s v="Aurora"/>
    <s v="Electric"/>
    <s v="Interdepartmental"/>
    <s v="CB-Commercial"/>
    <n v="29835"/>
    <n v="3770.44"/>
    <m/>
    <n v="0"/>
    <n v="0"/>
    <n v="0"/>
    <m/>
    <n v="0"/>
    <n v="-25.96"/>
    <n v="0"/>
    <n v="0"/>
    <n v="2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78"/>
    <m/>
    <m/>
    <m/>
    <m/>
    <m/>
    <m/>
    <x v="0"/>
    <m/>
    <m/>
    <m/>
    <m/>
    <m/>
    <m/>
    <m/>
    <m/>
    <n v="0"/>
    <n v="0"/>
    <m/>
    <m/>
    <x v="5"/>
    <x v="5"/>
    <m/>
    <x v="5"/>
  </r>
  <r>
    <x v="3"/>
    <s v="Aurora"/>
    <s v="Electric"/>
    <s v="Interdepartmental"/>
    <s v="GP-General Power"/>
    <n v="106628"/>
    <n v="9419.92"/>
    <m/>
    <n v="0"/>
    <n v="0"/>
    <n v="0"/>
    <m/>
    <n v="0"/>
    <n v="-92.77"/>
    <n v="0"/>
    <n v="0"/>
    <n v="75.70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4.53"/>
    <m/>
    <m/>
    <m/>
    <m/>
    <m/>
    <m/>
    <x v="0"/>
    <m/>
    <m/>
    <m/>
    <m/>
    <m/>
    <m/>
    <m/>
    <m/>
    <n v="0"/>
    <n v="0"/>
    <m/>
    <m/>
    <x v="5"/>
    <x v="6"/>
    <m/>
    <x v="5"/>
  </r>
  <r>
    <x v="3"/>
    <s v="Aurora"/>
    <s v="Electric"/>
    <s v="Other Public Authority"/>
    <s v="CB-Commercial"/>
    <n v="-58112"/>
    <n v="-5214.1099999999997"/>
    <m/>
    <n v="0"/>
    <n v="0"/>
    <n v="0"/>
    <m/>
    <n v="0"/>
    <n v="50.58"/>
    <n v="0"/>
    <n v="0"/>
    <n v="-4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1.69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Aurora"/>
    <s v="Electric"/>
    <s v="Other Public Authority"/>
    <s v="GP-General Power"/>
    <n v="112960"/>
    <n v="10942.32"/>
    <m/>
    <n v="0"/>
    <n v="0"/>
    <n v="0"/>
    <m/>
    <n v="0"/>
    <n v="-98.26"/>
    <n v="0"/>
    <n v="0"/>
    <n v="8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7.96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Aurora"/>
    <s v="Electric"/>
    <s v="Other Public Authority"/>
    <s v="SH-Small Heating"/>
    <n v="2566"/>
    <n v="337.7"/>
    <m/>
    <n v="0"/>
    <n v="0"/>
    <n v="0"/>
    <m/>
    <n v="0"/>
    <n v="-2.23"/>
    <n v="0"/>
    <n v="0"/>
    <n v="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19"/>
    <m/>
    <m/>
    <m/>
    <m/>
    <m/>
    <m/>
    <x v="0"/>
    <m/>
    <m/>
    <m/>
    <m/>
    <m/>
    <m/>
    <m/>
    <m/>
    <n v="0"/>
    <n v="0"/>
    <m/>
    <m/>
    <x v="3"/>
    <x v="12"/>
    <m/>
    <x v="5"/>
  </r>
  <r>
    <x v="3"/>
    <s v="Aurora"/>
    <s v="Electric"/>
    <s v="Muni Street &amp; Highway Lighting"/>
    <s v="CB-Commercial"/>
    <n v="8931"/>
    <n v="1907.35"/>
    <m/>
    <n v="0"/>
    <n v="0"/>
    <n v="0"/>
    <m/>
    <n v="0"/>
    <n v="-7.75"/>
    <n v="0"/>
    <n v="0"/>
    <n v="6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.87"/>
    <m/>
    <m/>
    <m/>
    <m/>
    <m/>
    <m/>
    <x v="0"/>
    <m/>
    <m/>
    <m/>
    <m/>
    <m/>
    <m/>
    <m/>
    <m/>
    <n v="0"/>
    <n v="0"/>
    <m/>
    <m/>
    <x v="4"/>
    <x v="5"/>
    <m/>
    <x v="5"/>
  </r>
  <r>
    <x v="3"/>
    <s v="Aurora"/>
    <s v="Electric"/>
    <s v="Muni Street &amp; Highway Lighting"/>
    <s v="LS-Special Lighting"/>
    <n v="10156"/>
    <n v="1823.92"/>
    <m/>
    <n v="0"/>
    <n v="0"/>
    <n v="0"/>
    <m/>
    <n v="0"/>
    <n v="-8.84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.650000000000006"/>
    <m/>
    <m/>
    <m/>
    <m/>
    <m/>
    <m/>
    <x v="0"/>
    <m/>
    <m/>
    <m/>
    <m/>
    <m/>
    <m/>
    <m/>
    <m/>
    <n v="0"/>
    <n v="0"/>
    <m/>
    <m/>
    <x v="4"/>
    <x v="7"/>
    <m/>
    <x v="5"/>
  </r>
  <r>
    <x v="3"/>
    <s v="Aurora"/>
    <s v="Electric"/>
    <s v="Muni Street &amp; Highway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22"/>
    <m/>
    <x v="5"/>
  </r>
  <r>
    <x v="3"/>
    <s v="Aurora"/>
    <s v="Electric"/>
    <s v="Other Public Authority"/>
    <s v="CB-Commercial"/>
    <n v="101816"/>
    <n v="13621.45"/>
    <m/>
    <n v="0"/>
    <n v="0"/>
    <n v="0"/>
    <m/>
    <n v="0"/>
    <n v="-88.62"/>
    <n v="0"/>
    <n v="0"/>
    <n v="7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1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Aurora"/>
    <s v="Electric"/>
    <s v="Other Public Authority"/>
    <s v="GP-General Power"/>
    <n v="467890"/>
    <n v="45787.9"/>
    <m/>
    <n v="0"/>
    <n v="0"/>
    <n v="0"/>
    <m/>
    <n v="0"/>
    <n v="-407.06"/>
    <n v="0"/>
    <n v="0"/>
    <n v="332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31.19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Aurora"/>
    <s v="Electric"/>
    <s v="Industrial"/>
    <s v="Oil Pipe GP-General Power"/>
    <n v="791078"/>
    <n v="80394.02"/>
    <m/>
    <n v="0"/>
    <n v="0"/>
    <n v="0"/>
    <m/>
    <n v="0"/>
    <n v="-688.24"/>
    <n v="0"/>
    <n v="0"/>
    <n v="133.9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4736.03"/>
    <n v="-2926.98"/>
    <m/>
    <m/>
    <m/>
    <m/>
    <m/>
    <m/>
    <x v="0"/>
    <m/>
    <m/>
    <m/>
    <m/>
    <m/>
    <m/>
    <m/>
    <m/>
    <n v="0"/>
    <n v="0"/>
    <m/>
    <m/>
    <x v="2"/>
    <x v="24"/>
    <m/>
    <x v="5"/>
  </r>
  <r>
    <x v="3"/>
    <s v="Aurora"/>
    <s v="Electric"/>
    <s v="Residential"/>
    <s v="RGL-Residential Pilot"/>
    <n v="80229"/>
    <n v="9370.9"/>
    <m/>
    <n v="382.53"/>
    <n v="0"/>
    <n v="0"/>
    <m/>
    <n v="0"/>
    <n v="-69.819999999999993"/>
    <n v="0"/>
    <n v="0"/>
    <n v="3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25"/>
    <n v="0"/>
    <n v="0"/>
    <n v="97.23"/>
    <n v="-414.04"/>
    <m/>
    <m/>
    <m/>
    <m/>
    <m/>
    <m/>
    <x v="0"/>
    <m/>
    <m/>
    <m/>
    <m/>
    <m/>
    <m/>
    <m/>
    <m/>
    <n v="0"/>
    <n v="0"/>
    <m/>
    <m/>
    <x v="0"/>
    <x v="25"/>
    <m/>
    <x v="5"/>
  </r>
  <r>
    <x v="3"/>
    <s v="Aurora"/>
    <s v="Electric"/>
    <s v="Residential"/>
    <s v="RG-Residential"/>
    <n v="11573128"/>
    <n v="1567950.52"/>
    <m/>
    <n v="43479.57"/>
    <n v="0"/>
    <n v="0"/>
    <m/>
    <n v="0"/>
    <n v="-10086.66"/>
    <n v="0"/>
    <n v="0"/>
    <n v="4512.49"/>
    <n v="0"/>
    <n v="0"/>
    <n v="0"/>
    <n v="0"/>
    <n v="0"/>
    <n v="0"/>
    <n v="0"/>
    <n v="0"/>
    <n v="0"/>
    <n v="0"/>
    <n v="0"/>
    <n v="0"/>
    <n v="0"/>
    <n v="0"/>
    <n v="0"/>
    <n v="1200"/>
    <n v="300"/>
    <n v="315"/>
    <n v="5119.3500000000004"/>
    <n v="500"/>
    <n v="-397.52"/>
    <n v="11523.09"/>
    <n v="-59718.22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Aurora"/>
    <s v="Electric"/>
    <s v="Wholesale Municipalities"/>
    <s v="GFR-Monett"/>
    <n v="20120878"/>
    <n v="884767.61"/>
    <m/>
    <n v="0"/>
    <n v="481895.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728.27"/>
    <m/>
    <m/>
    <m/>
    <m/>
    <m/>
    <m/>
    <x v="0"/>
    <m/>
    <m/>
    <m/>
    <m/>
    <m/>
    <m/>
    <m/>
    <m/>
    <n v="0"/>
    <n v="0"/>
    <m/>
    <m/>
    <x v="6"/>
    <x v="26"/>
    <m/>
    <x v="5"/>
  </r>
  <r>
    <x v="3"/>
    <s v="Aurora"/>
    <s v="Electric"/>
    <s v="Wholesale Municipalities"/>
    <s v="GFR-Mt Vernon"/>
    <n v="5330867"/>
    <n v="271161.75"/>
    <m/>
    <n v="0"/>
    <n v="127674.2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576.509999999998"/>
    <m/>
    <m/>
    <m/>
    <m/>
    <m/>
    <m/>
    <x v="0"/>
    <m/>
    <m/>
    <m/>
    <m/>
    <m/>
    <m/>
    <m/>
    <m/>
    <n v="0"/>
    <n v="0"/>
    <m/>
    <m/>
    <x v="6"/>
    <x v="27"/>
    <m/>
    <x v="5"/>
  </r>
  <r>
    <x v="3"/>
    <s v="Aurora"/>
    <s v="Lighting"/>
    <s v="Commercial"/>
    <s v="PL-Private Lighting"/>
    <n v="51837"/>
    <n v="15635.73"/>
    <m/>
    <n v="0"/>
    <n v="0"/>
    <n v="0"/>
    <m/>
    <n v="0"/>
    <n v="-47.29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96.96"/>
    <n v="0"/>
    <n v="0"/>
    <n v="792.86"/>
    <n v="-565.86"/>
    <m/>
    <m/>
    <m/>
    <m/>
    <m/>
    <m/>
    <x v="0"/>
    <m/>
    <m/>
    <m/>
    <m/>
    <m/>
    <m/>
    <m/>
    <m/>
    <n v="0"/>
    <n v="0"/>
    <m/>
    <m/>
    <x v="1"/>
    <x v="4"/>
    <m/>
    <x v="5"/>
  </r>
  <r>
    <x v="3"/>
    <s v="Aurora"/>
    <s v="Lighting"/>
    <s v="Industrial"/>
    <s v="PL-Private Lighting"/>
    <n v="6169"/>
    <n v="1553.22"/>
    <m/>
    <n v="0"/>
    <n v="0"/>
    <n v="0"/>
    <m/>
    <n v="0"/>
    <n v="-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25"/>
    <n v="0"/>
    <n v="0"/>
    <n v="79.08"/>
    <n v="-67.709999999999994"/>
    <m/>
    <m/>
    <m/>
    <m/>
    <m/>
    <m/>
    <x v="0"/>
    <m/>
    <m/>
    <m/>
    <m/>
    <m/>
    <m/>
    <m/>
    <m/>
    <n v="0"/>
    <n v="0"/>
    <m/>
    <m/>
    <x v="2"/>
    <x v="4"/>
    <m/>
    <x v="5"/>
  </r>
  <r>
    <x v="3"/>
    <s v="Aurora"/>
    <s v="Lighting"/>
    <s v="Interdepartmental"/>
    <s v="PL-Private Lighting"/>
    <n v="195"/>
    <n v="47.37"/>
    <m/>
    <n v="0"/>
    <n v="0"/>
    <n v="0"/>
    <m/>
    <n v="0"/>
    <n v="-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m/>
    <m/>
    <m/>
    <m/>
    <m/>
    <m/>
    <x v="0"/>
    <m/>
    <m/>
    <m/>
    <m/>
    <m/>
    <m/>
    <m/>
    <m/>
    <n v="0"/>
    <n v="0"/>
    <m/>
    <m/>
    <x v="5"/>
    <x v="4"/>
    <m/>
    <x v="5"/>
  </r>
  <r>
    <x v="3"/>
    <s v="Aurora"/>
    <s v="Lighting"/>
    <s v="Muni Street &amp; Highway Lighting"/>
    <s v="PL-Private Lighting"/>
    <n v="174"/>
    <n v="68.19"/>
    <m/>
    <n v="0"/>
    <n v="0"/>
    <n v="0"/>
    <m/>
    <n v="0"/>
    <n v="-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m/>
    <m/>
    <m/>
    <m/>
    <m/>
    <m/>
    <x v="0"/>
    <m/>
    <m/>
    <m/>
    <m/>
    <m/>
    <m/>
    <m/>
    <m/>
    <n v="0"/>
    <n v="0"/>
    <m/>
    <m/>
    <x v="4"/>
    <x v="4"/>
    <m/>
    <x v="5"/>
  </r>
  <r>
    <x v="3"/>
    <s v="Aurora"/>
    <s v="Lighting"/>
    <s v="Other Public Authority"/>
    <s v="PL-Private Lighting"/>
    <n v="58"/>
    <n v="21.22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m/>
    <m/>
    <m/>
    <m/>
    <m/>
    <m/>
    <x v="0"/>
    <m/>
    <m/>
    <m/>
    <m/>
    <m/>
    <m/>
    <m/>
    <m/>
    <n v="0"/>
    <n v="0"/>
    <m/>
    <m/>
    <x v="3"/>
    <x v="4"/>
    <m/>
    <x v="5"/>
  </r>
  <r>
    <x v="3"/>
    <s v="Aurora"/>
    <s v="Lighting"/>
    <s v="Muni Street &amp; Highway Lighting"/>
    <s v="SPL-Municipal St Lighting"/>
    <n v="121455"/>
    <n v="13855.12"/>
    <m/>
    <n v="0"/>
    <n v="0"/>
    <n v="0"/>
    <m/>
    <n v="0"/>
    <n v="-105.66"/>
    <n v="0"/>
    <n v="0"/>
    <n v="0"/>
    <n v="0"/>
    <n v="0"/>
    <n v="0"/>
    <n v="0"/>
    <n v="0"/>
    <n v="0"/>
    <n v="0"/>
    <n v="2938.38"/>
    <n v="0"/>
    <n v="0"/>
    <n v="0"/>
    <n v="0"/>
    <n v="0"/>
    <n v="0"/>
    <n v="0"/>
    <n v="0"/>
    <n v="0"/>
    <n v="0"/>
    <n v="0"/>
    <n v="0"/>
    <n v="0"/>
    <n v="0"/>
    <n v="-726.3"/>
    <m/>
    <m/>
    <m/>
    <m/>
    <m/>
    <m/>
    <x v="0"/>
    <m/>
    <m/>
    <m/>
    <m/>
    <m/>
    <m/>
    <m/>
    <m/>
    <n v="0"/>
    <n v="0"/>
    <m/>
    <m/>
    <x v="4"/>
    <x v="11"/>
    <m/>
    <x v="5"/>
  </r>
  <r>
    <x v="3"/>
    <s v="Aurora"/>
    <s v="Lighting"/>
    <s v="Residential"/>
    <s v="PL-Private Lighting"/>
    <n v="53186"/>
    <n v="20269.669999999998"/>
    <m/>
    <n v="0"/>
    <n v="0"/>
    <n v="0"/>
    <m/>
    <n v="0"/>
    <n v="-5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5.75"/>
    <n v="0"/>
    <n v="-1.22"/>
    <n v="63.89"/>
    <n v="-582.77"/>
    <m/>
    <m/>
    <m/>
    <m/>
    <m/>
    <m/>
    <x v="0"/>
    <m/>
    <m/>
    <m/>
    <m/>
    <m/>
    <m/>
    <m/>
    <m/>
    <n v="0"/>
    <n v="0"/>
    <m/>
    <m/>
    <x v="0"/>
    <x v="4"/>
    <m/>
    <x v="5"/>
  </r>
  <r>
    <x v="3"/>
    <s v="Aurora"/>
    <s v="Sprinkler System"/>
    <s v="WA-Commercial"/>
    <s v="WA-Sprinkler System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5"/>
    <n v="0"/>
    <m/>
    <m/>
    <m/>
    <m/>
    <m/>
    <m/>
    <x v="0"/>
    <m/>
    <m/>
    <m/>
    <m/>
    <m/>
    <m/>
    <m/>
    <m/>
    <n v="0"/>
    <n v="0"/>
    <m/>
    <m/>
    <x v="7"/>
    <x v="43"/>
    <m/>
    <x v="5"/>
  </r>
  <r>
    <x v="3"/>
    <s v="Aurora"/>
    <s v="Water"/>
    <s v="WA-Commercial"/>
    <s v="WA-Water"/>
    <n v="6881"/>
    <n v="34028.29"/>
    <m/>
    <n v="0"/>
    <n v="0"/>
    <n v="0"/>
    <m/>
    <n v="0"/>
    <n v="0"/>
    <n v="0"/>
    <n v="0"/>
    <n v="0"/>
    <n v="0"/>
    <n v="0"/>
    <n v="0"/>
    <n v="0"/>
    <n v="0"/>
    <n v="0"/>
    <n v="472.88"/>
    <n v="18.579999999999998"/>
    <n v="0"/>
    <n v="0"/>
    <n v="0"/>
    <n v="0"/>
    <n v="0"/>
    <n v="0"/>
    <n v="0"/>
    <n v="0"/>
    <n v="0"/>
    <n v="0"/>
    <n v="229.55"/>
    <n v="0"/>
    <n v="-1.77"/>
    <n v="1774.91"/>
    <n v="0"/>
    <m/>
    <m/>
    <m/>
    <m/>
    <m/>
    <m/>
    <x v="0"/>
    <m/>
    <m/>
    <m/>
    <m/>
    <m/>
    <m/>
    <m/>
    <m/>
    <n v="0"/>
    <n v="0"/>
    <m/>
    <m/>
    <x v="7"/>
    <x v="28"/>
    <m/>
    <x v="5"/>
  </r>
  <r>
    <x v="3"/>
    <s v="Aurora"/>
    <s v="Water"/>
    <s v="WA-Industrial"/>
    <s v="WA-Water"/>
    <n v="1260"/>
    <n v="3813.29"/>
    <m/>
    <n v="0"/>
    <n v="0"/>
    <n v="0"/>
    <m/>
    <n v="0"/>
    <n v="0"/>
    <n v="0"/>
    <n v="0"/>
    <n v="0"/>
    <n v="0"/>
    <n v="0"/>
    <n v="0"/>
    <n v="0"/>
    <n v="0"/>
    <n v="0"/>
    <n v="11.46"/>
    <n v="0"/>
    <n v="0"/>
    <n v="0"/>
    <n v="0"/>
    <n v="0"/>
    <n v="0"/>
    <n v="0"/>
    <n v="0"/>
    <n v="0"/>
    <n v="0"/>
    <n v="0"/>
    <n v="209.23"/>
    <n v="0"/>
    <n v="0"/>
    <n v="203.36"/>
    <n v="0"/>
    <m/>
    <m/>
    <m/>
    <m/>
    <m/>
    <m/>
    <x v="0"/>
    <m/>
    <m/>
    <m/>
    <m/>
    <m/>
    <m/>
    <m/>
    <m/>
    <n v="0"/>
    <n v="0"/>
    <m/>
    <m/>
    <x v="8"/>
    <x v="28"/>
    <m/>
    <x v="5"/>
  </r>
  <r>
    <x v="3"/>
    <s v="Aurora"/>
    <s v="Water"/>
    <s v="WA-Interdepartmental"/>
    <s v="WA-Water"/>
    <n v="3"/>
    <n v="110.59"/>
    <m/>
    <n v="0"/>
    <n v="0"/>
    <n v="0"/>
    <m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9"/>
    <x v="28"/>
    <m/>
    <x v="5"/>
  </r>
  <r>
    <x v="3"/>
    <s v="Aurora"/>
    <s v="Water"/>
    <s v="WA-Other Public Authority"/>
    <s v="WA-Water"/>
    <n v="13"/>
    <n v="197.3"/>
    <m/>
    <n v="0"/>
    <n v="0"/>
    <n v="0"/>
    <m/>
    <n v="0"/>
    <n v="0"/>
    <n v="0"/>
    <n v="0"/>
    <n v="0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0"/>
    <x v="28"/>
    <m/>
    <x v="5"/>
  </r>
  <r>
    <x v="3"/>
    <s v="Aurora"/>
    <s v="Water"/>
    <s v="WA-Other Public Authority"/>
    <s v="WA-Water"/>
    <n v="521"/>
    <n v="1580.42"/>
    <m/>
    <n v="0"/>
    <n v="0"/>
    <n v="0"/>
    <m/>
    <n v="0"/>
    <n v="0"/>
    <n v="0"/>
    <n v="0"/>
    <n v="0"/>
    <n v="0"/>
    <n v="0"/>
    <n v="0"/>
    <n v="0"/>
    <n v="0"/>
    <n v="0"/>
    <n v="24.32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0"/>
    <x v="28"/>
    <m/>
    <x v="5"/>
  </r>
  <r>
    <x v="3"/>
    <s v="Aurora"/>
    <s v="Water"/>
    <s v="WA-Residential"/>
    <s v="WA-Water"/>
    <n v="3394"/>
    <n v="94166.88"/>
    <m/>
    <n v="0"/>
    <n v="0"/>
    <n v="0"/>
    <m/>
    <n v="0"/>
    <n v="0"/>
    <n v="0"/>
    <n v="0"/>
    <n v="0"/>
    <n v="0"/>
    <n v="0"/>
    <n v="0"/>
    <n v="0"/>
    <n v="0"/>
    <n v="0"/>
    <n v="4085.81"/>
    <n v="0"/>
    <n v="0"/>
    <n v="0"/>
    <n v="0"/>
    <n v="0"/>
    <n v="0"/>
    <n v="0"/>
    <n v="0"/>
    <n v="480"/>
    <n v="0"/>
    <n v="45"/>
    <n v="316.98"/>
    <n v="0"/>
    <n v="-47.03"/>
    <n v="1512.34"/>
    <n v="0"/>
    <m/>
    <m/>
    <m/>
    <m/>
    <m/>
    <m/>
    <x v="0"/>
    <m/>
    <m/>
    <m/>
    <m/>
    <m/>
    <m/>
    <m/>
    <m/>
    <n v="0"/>
    <n v="0"/>
    <m/>
    <m/>
    <x v="11"/>
    <x v="28"/>
    <m/>
    <x v="5"/>
  </r>
  <r>
    <x v="3"/>
    <s v="Baxter Springs"/>
    <s v="Electric"/>
    <s v="Residential"/>
    <s v="RG-Residential"/>
    <n v="1304"/>
    <n v="183.22"/>
    <m/>
    <n v="1.86"/>
    <n v="0"/>
    <n v="0"/>
    <m/>
    <n v="0"/>
    <n v="-1.1299999999999999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4900000000000002"/>
    <n v="-6.73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Baxter Springs"/>
    <s v="Lighting"/>
    <s v="Residential"/>
    <s v="PL-Private Lighting"/>
    <n v="31"/>
    <n v="14.58"/>
    <m/>
    <n v="0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-0.34"/>
    <m/>
    <m/>
    <m/>
    <m/>
    <m/>
    <m/>
    <x v="0"/>
    <m/>
    <m/>
    <m/>
    <m/>
    <m/>
    <m/>
    <m/>
    <m/>
    <n v="0"/>
    <n v="0"/>
    <m/>
    <m/>
    <x v="0"/>
    <x v="4"/>
    <m/>
    <x v="5"/>
  </r>
  <r>
    <x v="3"/>
    <s v="Bolivar"/>
    <s v="Electric"/>
    <s v="Commercial"/>
    <s v="CB-Commercial"/>
    <n v="2098911"/>
    <n v="303245.31"/>
    <m/>
    <n v="6386.59"/>
    <n v="0"/>
    <n v="0"/>
    <m/>
    <n v="0"/>
    <n v="-1825.78"/>
    <n v="0"/>
    <n v="0"/>
    <n v="1490.26"/>
    <n v="0"/>
    <n v="0"/>
    <n v="0"/>
    <n v="0"/>
    <n v="0"/>
    <n v="0"/>
    <n v="0"/>
    <n v="0"/>
    <n v="0"/>
    <n v="0"/>
    <n v="0"/>
    <n v="0"/>
    <n v="0"/>
    <n v="0"/>
    <n v="0"/>
    <n v="60"/>
    <n v="0"/>
    <n v="45"/>
    <n v="4744.07"/>
    <n v="0"/>
    <n v="-30.91"/>
    <n v="16698.57"/>
    <n v="-10535.97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s v="Bolivar"/>
    <s v="Electric"/>
    <s v="Commercial"/>
    <s v="GP-General Power"/>
    <n v="3344680"/>
    <n v="337818.21"/>
    <m/>
    <n v="1914.41"/>
    <n v="0"/>
    <n v="0"/>
    <m/>
    <n v="0"/>
    <n v="-2909.93"/>
    <n v="0"/>
    <n v="0"/>
    <n v="2374.67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80.82"/>
    <n v="80"/>
    <n v="0"/>
    <n v="14287.6"/>
    <n v="-12375.26"/>
    <m/>
    <m/>
    <m/>
    <m/>
    <m/>
    <m/>
    <x v="0"/>
    <m/>
    <m/>
    <m/>
    <m/>
    <m/>
    <m/>
    <m/>
    <m/>
    <n v="0"/>
    <n v="0"/>
    <m/>
    <m/>
    <x v="1"/>
    <x v="6"/>
    <m/>
    <x v="5"/>
  </r>
  <r>
    <x v="3"/>
    <s v="Bolivar"/>
    <s v="Electric"/>
    <s v="Commercial"/>
    <s v="LP-Large Power"/>
    <n v="1030800"/>
    <n v="94529.91"/>
    <m/>
    <n v="0"/>
    <n v="0"/>
    <n v="0"/>
    <m/>
    <n v="0"/>
    <n v="-876.18"/>
    <n v="0"/>
    <n v="0"/>
    <n v="731.87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3071.78"/>
    <m/>
    <m/>
    <m/>
    <m/>
    <m/>
    <m/>
    <x v="0"/>
    <m/>
    <m/>
    <m/>
    <m/>
    <m/>
    <m/>
    <m/>
    <m/>
    <n v="0"/>
    <n v="0"/>
    <m/>
    <m/>
    <x v="1"/>
    <x v="17"/>
    <m/>
    <x v="5"/>
  </r>
  <r>
    <x v="3"/>
    <s v="Bolivar"/>
    <s v="Electric"/>
    <s v="Commercial"/>
    <s v="LS-Special Lighting"/>
    <n v="1685"/>
    <n v="422.22"/>
    <m/>
    <n v="1"/>
    <n v="0"/>
    <n v="0"/>
    <m/>
    <n v="0"/>
    <n v="-1.46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39"/>
    <m/>
    <m/>
    <m/>
    <m/>
    <m/>
    <m/>
    <x v="0"/>
    <m/>
    <m/>
    <m/>
    <m/>
    <m/>
    <m/>
    <m/>
    <m/>
    <n v="0"/>
    <n v="0"/>
    <m/>
    <m/>
    <x v="1"/>
    <x v="7"/>
    <m/>
    <x v="5"/>
  </r>
  <r>
    <x v="3"/>
    <s v="Bolivar"/>
    <s v="Electric"/>
    <s v="Commercial"/>
    <s v="MS-Miscellaneous"/>
    <n v="2087"/>
    <n v="231.76"/>
    <m/>
    <n v="6.78"/>
    <n v="0"/>
    <n v="0"/>
    <m/>
    <n v="0"/>
    <n v="-1.82"/>
    <n v="0"/>
    <n v="0"/>
    <n v="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16"/>
    <n v="-5.47"/>
    <m/>
    <m/>
    <m/>
    <m/>
    <m/>
    <m/>
    <x v="0"/>
    <m/>
    <m/>
    <m/>
    <m/>
    <m/>
    <m/>
    <m/>
    <m/>
    <n v="0"/>
    <n v="0"/>
    <m/>
    <m/>
    <x v="1"/>
    <x v="22"/>
    <m/>
    <x v="5"/>
  </r>
  <r>
    <x v="3"/>
    <s v="Bolivar"/>
    <s v="Electric"/>
    <s v="Commercial"/>
    <s v="SH-Small Heating"/>
    <n v="905979"/>
    <n v="107185.38"/>
    <m/>
    <n v="2165.1"/>
    <n v="0"/>
    <n v="0"/>
    <m/>
    <n v="0"/>
    <n v="-788.23"/>
    <n v="0"/>
    <n v="0"/>
    <n v="643.2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6.04"/>
    <n v="40"/>
    <n v="-106.01"/>
    <n v="5633.56"/>
    <n v="-4303.3100000000004"/>
    <m/>
    <m/>
    <m/>
    <m/>
    <m/>
    <m/>
    <x v="0"/>
    <m/>
    <m/>
    <m/>
    <m/>
    <m/>
    <m/>
    <m/>
    <m/>
    <n v="0"/>
    <n v="0"/>
    <m/>
    <m/>
    <x v="1"/>
    <x v="12"/>
    <m/>
    <x v="5"/>
  </r>
  <r>
    <x v="3"/>
    <s v="Bolivar"/>
    <s v="Electric"/>
    <s v="Commercial"/>
    <s v="TEB-Total Electric Bldg"/>
    <n v="3090233"/>
    <n v="312244.46000000002"/>
    <m/>
    <n v="1746.96"/>
    <n v="0"/>
    <n v="0"/>
    <m/>
    <n v="0"/>
    <n v="-2688.48"/>
    <n v="0"/>
    <n v="0"/>
    <n v="2152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9.84"/>
    <n v="0"/>
    <n v="0"/>
    <n v="10355.370000000001"/>
    <n v="-12608.2"/>
    <m/>
    <m/>
    <m/>
    <m/>
    <m/>
    <m/>
    <x v="0"/>
    <m/>
    <m/>
    <m/>
    <m/>
    <m/>
    <m/>
    <m/>
    <m/>
    <n v="0"/>
    <n v="0"/>
    <m/>
    <m/>
    <x v="1"/>
    <x v="13"/>
    <m/>
    <x v="5"/>
  </r>
  <r>
    <x v="3"/>
    <s v="Bolivar"/>
    <s v="Electric"/>
    <s v="Industrial"/>
    <s v="CB-Commercial"/>
    <n v="29920"/>
    <n v="3769.27"/>
    <m/>
    <n v="143.16999999999999"/>
    <n v="0"/>
    <n v="0"/>
    <m/>
    <n v="0"/>
    <n v="-26.04"/>
    <n v="0"/>
    <n v="0"/>
    <n v="2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9.5"/>
    <n v="-150.19999999999999"/>
    <m/>
    <m/>
    <m/>
    <m/>
    <m/>
    <m/>
    <x v="0"/>
    <m/>
    <m/>
    <m/>
    <m/>
    <m/>
    <m/>
    <m/>
    <m/>
    <n v="0"/>
    <n v="0"/>
    <m/>
    <m/>
    <x v="2"/>
    <x v="5"/>
    <m/>
    <x v="5"/>
  </r>
  <r>
    <x v="3"/>
    <s v="Bolivar"/>
    <s v="Electric"/>
    <s v="Industrial"/>
    <s v="GP-General Power"/>
    <n v="878360"/>
    <n v="87144.79"/>
    <m/>
    <n v="2732.87"/>
    <n v="0"/>
    <n v="0"/>
    <m/>
    <n v="0"/>
    <n v="-764.17"/>
    <n v="0"/>
    <n v="0"/>
    <n v="623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10.14"/>
    <n v="-3249.92"/>
    <m/>
    <m/>
    <m/>
    <m/>
    <m/>
    <m/>
    <x v="0"/>
    <m/>
    <m/>
    <m/>
    <m/>
    <m/>
    <m/>
    <m/>
    <m/>
    <n v="0"/>
    <n v="0"/>
    <m/>
    <m/>
    <x v="2"/>
    <x v="6"/>
    <m/>
    <x v="5"/>
  </r>
  <r>
    <x v="3"/>
    <s v="Bolivar"/>
    <s v="Electric"/>
    <s v="Industrial"/>
    <s v="LP-Large Power"/>
    <n v="14400"/>
    <n v="10424.120000000001"/>
    <m/>
    <n v="0"/>
    <n v="0"/>
    <n v="0"/>
    <m/>
    <n v="0"/>
    <n v="-12.24"/>
    <n v="0"/>
    <n v="0"/>
    <n v="10.22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.91"/>
    <m/>
    <m/>
    <m/>
    <m/>
    <m/>
    <m/>
    <x v="0"/>
    <m/>
    <m/>
    <m/>
    <m/>
    <m/>
    <m/>
    <m/>
    <m/>
    <n v="0"/>
    <n v="0"/>
    <m/>
    <m/>
    <x v="2"/>
    <x v="17"/>
    <m/>
    <x v="5"/>
  </r>
  <r>
    <x v="3"/>
    <s v="Bolivar"/>
    <s v="Electric"/>
    <s v="Industrial"/>
    <s v="PFM-Feed Mill/Grain Elev"/>
    <n v="4142"/>
    <n v="815.74"/>
    <m/>
    <n v="23.27"/>
    <n v="0"/>
    <n v="0"/>
    <m/>
    <n v="0"/>
    <n v="-3.6"/>
    <n v="0"/>
    <n v="0"/>
    <n v="2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55"/>
    <n v="0"/>
    <n v="0"/>
    <n v="39.9"/>
    <n v="-22.86"/>
    <m/>
    <m/>
    <m/>
    <m/>
    <m/>
    <m/>
    <x v="0"/>
    <m/>
    <m/>
    <m/>
    <m/>
    <m/>
    <m/>
    <m/>
    <m/>
    <n v="0"/>
    <n v="0"/>
    <m/>
    <m/>
    <x v="2"/>
    <x v="18"/>
    <m/>
    <x v="5"/>
  </r>
  <r>
    <x v="3"/>
    <s v="Bolivar"/>
    <s v="Electric"/>
    <s v="Industrial"/>
    <s v="SH-Small Heating"/>
    <n v="1040"/>
    <n v="145.47999999999999"/>
    <m/>
    <n v="2.81"/>
    <n v="0"/>
    <n v="0"/>
    <m/>
    <n v="0"/>
    <n v="-0.9"/>
    <n v="0"/>
    <n v="0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84"/>
    <n v="-4.9400000000000004"/>
    <m/>
    <m/>
    <m/>
    <m/>
    <m/>
    <m/>
    <x v="0"/>
    <m/>
    <m/>
    <m/>
    <m/>
    <m/>
    <m/>
    <m/>
    <m/>
    <n v="0"/>
    <n v="0"/>
    <m/>
    <m/>
    <x v="2"/>
    <x v="12"/>
    <m/>
    <x v="5"/>
  </r>
  <r>
    <x v="3"/>
    <s v="Bolivar"/>
    <s v="Electric"/>
    <s v="Interdepartmental"/>
    <s v="CB-Commercial"/>
    <n v="7739"/>
    <n v="1036.81"/>
    <m/>
    <n v="0"/>
    <n v="0"/>
    <n v="0"/>
    <m/>
    <n v="0"/>
    <n v="-6.73"/>
    <n v="0"/>
    <n v="0"/>
    <n v="5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85"/>
    <m/>
    <m/>
    <m/>
    <m/>
    <m/>
    <m/>
    <x v="0"/>
    <m/>
    <m/>
    <m/>
    <m/>
    <m/>
    <m/>
    <m/>
    <m/>
    <n v="0"/>
    <n v="0"/>
    <m/>
    <m/>
    <x v="5"/>
    <x v="5"/>
    <m/>
    <x v="5"/>
  </r>
  <r>
    <x v="3"/>
    <s v="Bolivar"/>
    <s v="Electric"/>
    <s v="Other Public Authority"/>
    <s v="CB-Commercial"/>
    <n v="67022"/>
    <n v="10518.28"/>
    <m/>
    <n v="0"/>
    <n v="0"/>
    <n v="0"/>
    <m/>
    <n v="0"/>
    <n v="-58.32"/>
    <n v="0"/>
    <n v="0"/>
    <n v="47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6.47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Bolivar"/>
    <s v="Electric"/>
    <s v="Other Public Authority"/>
    <s v="GP-General Power"/>
    <n v="69004"/>
    <n v="8349.4"/>
    <m/>
    <n v="0"/>
    <n v="0"/>
    <n v="0"/>
    <m/>
    <n v="0"/>
    <n v="-60.04"/>
    <n v="0"/>
    <n v="0"/>
    <n v="48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5.32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Bolivar"/>
    <s v="Electric"/>
    <s v="Other Public Authority"/>
    <s v="SH-Small Heating"/>
    <n v="29183"/>
    <n v="3511.83"/>
    <m/>
    <n v="0"/>
    <n v="0"/>
    <n v="0"/>
    <m/>
    <n v="0"/>
    <n v="-25.37"/>
    <n v="0"/>
    <n v="0"/>
    <n v="2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8.61000000000001"/>
    <m/>
    <m/>
    <m/>
    <m/>
    <m/>
    <m/>
    <x v="0"/>
    <m/>
    <m/>
    <m/>
    <m/>
    <m/>
    <m/>
    <m/>
    <m/>
    <n v="0"/>
    <n v="0"/>
    <m/>
    <m/>
    <x v="3"/>
    <x v="12"/>
    <m/>
    <x v="5"/>
  </r>
  <r>
    <x v="3"/>
    <s v="Bolivar"/>
    <s v="Electric"/>
    <s v="Other Public Authority"/>
    <s v="TEB-Total Electric Bldg"/>
    <n v="13200"/>
    <n v="1579.98"/>
    <m/>
    <n v="0"/>
    <n v="0"/>
    <n v="0"/>
    <m/>
    <n v="0"/>
    <n v="-11.48"/>
    <n v="0"/>
    <n v="0"/>
    <n v="9.3699999999999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3.86"/>
    <m/>
    <m/>
    <m/>
    <m/>
    <m/>
    <m/>
    <x v="0"/>
    <m/>
    <m/>
    <m/>
    <m/>
    <m/>
    <m/>
    <m/>
    <m/>
    <n v="0"/>
    <n v="0"/>
    <m/>
    <m/>
    <x v="3"/>
    <x v="13"/>
    <m/>
    <x v="5"/>
  </r>
  <r>
    <x v="3"/>
    <s v="Bolivar"/>
    <s v="Electric"/>
    <s v="Muni Street &amp; Highway Lighting"/>
    <s v="CB-Commercial"/>
    <n v="5992"/>
    <n v="1624.34"/>
    <m/>
    <n v="0"/>
    <n v="0"/>
    <n v="0"/>
    <m/>
    <n v="0"/>
    <n v="-5.17"/>
    <n v="0"/>
    <n v="0"/>
    <n v="4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.11"/>
    <m/>
    <m/>
    <m/>
    <m/>
    <m/>
    <m/>
    <x v="0"/>
    <m/>
    <m/>
    <m/>
    <m/>
    <m/>
    <m/>
    <m/>
    <m/>
    <n v="0"/>
    <n v="0"/>
    <m/>
    <m/>
    <x v="4"/>
    <x v="5"/>
    <m/>
    <x v="5"/>
  </r>
  <r>
    <x v="3"/>
    <s v="Bolivar"/>
    <s v="Electric"/>
    <s v="Muni Street &amp; Highway Lighting"/>
    <s v="LS-Special Lighting"/>
    <n v="734"/>
    <n v="242.51"/>
    <m/>
    <n v="0"/>
    <n v="0"/>
    <n v="0"/>
    <m/>
    <n v="0"/>
    <n v="-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6"/>
    <m/>
    <m/>
    <m/>
    <m/>
    <m/>
    <m/>
    <x v="0"/>
    <m/>
    <m/>
    <m/>
    <m/>
    <m/>
    <m/>
    <m/>
    <m/>
    <n v="0"/>
    <n v="0"/>
    <m/>
    <m/>
    <x v="4"/>
    <x v="7"/>
    <m/>
    <x v="5"/>
  </r>
  <r>
    <x v="3"/>
    <s v="Bolivar"/>
    <s v="Electric"/>
    <s v="Other Public Authority"/>
    <s v="CB-Commercial"/>
    <n v="175653"/>
    <n v="24181.74"/>
    <m/>
    <n v="0"/>
    <n v="0"/>
    <n v="0"/>
    <m/>
    <n v="0"/>
    <n v="-152.85"/>
    <n v="0"/>
    <n v="0"/>
    <n v="124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81.81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Bolivar"/>
    <s v="Electric"/>
    <s v="Other Public Authority"/>
    <s v="GP-General Power"/>
    <n v="318158"/>
    <n v="31967.98"/>
    <m/>
    <n v="0"/>
    <n v="0"/>
    <n v="0"/>
    <m/>
    <n v="0"/>
    <n v="-276.82"/>
    <n v="0"/>
    <n v="0"/>
    <n v="22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77.18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Bolivar"/>
    <s v="Electric"/>
    <s v="Other Public Authority"/>
    <s v="TEB-Total Electric Bldg"/>
    <n v="10846"/>
    <n v="1088.1400000000001"/>
    <m/>
    <n v="0"/>
    <n v="0"/>
    <n v="0"/>
    <m/>
    <n v="0"/>
    <n v="-9.44"/>
    <n v="0"/>
    <n v="0"/>
    <n v="7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.25"/>
    <m/>
    <m/>
    <m/>
    <m/>
    <m/>
    <m/>
    <x v="0"/>
    <m/>
    <m/>
    <m/>
    <m/>
    <m/>
    <m/>
    <m/>
    <m/>
    <n v="0"/>
    <n v="0"/>
    <m/>
    <m/>
    <x v="3"/>
    <x v="13"/>
    <m/>
    <x v="5"/>
  </r>
  <r>
    <x v="3"/>
    <s v="Bolivar"/>
    <s v="Electric"/>
    <s v="Industrial"/>
    <s v="Oil Pipe GP-General Power"/>
    <n v="97276"/>
    <n v="8703.66"/>
    <m/>
    <n v="0"/>
    <n v="0"/>
    <n v="0"/>
    <m/>
    <n v="0"/>
    <n v="-84.63"/>
    <n v="0"/>
    <n v="0"/>
    <n v="69.06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7.19"/>
    <n v="-359.92"/>
    <m/>
    <m/>
    <m/>
    <m/>
    <m/>
    <m/>
    <x v="0"/>
    <m/>
    <m/>
    <m/>
    <m/>
    <m/>
    <m/>
    <m/>
    <m/>
    <n v="0"/>
    <n v="0"/>
    <m/>
    <m/>
    <x v="2"/>
    <x v="24"/>
    <m/>
    <x v="5"/>
  </r>
  <r>
    <x v="3"/>
    <s v="Bolivar"/>
    <s v="Electric"/>
    <s v="Industrial"/>
    <s v="Oil Pipe LP-Large Power"/>
    <n v="3157899"/>
    <n v="253193.21"/>
    <m/>
    <n v="0"/>
    <n v="0"/>
    <n v="0"/>
    <m/>
    <n v="0"/>
    <n v="-2684.21"/>
    <n v="0"/>
    <n v="0"/>
    <n v="1976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517.49"/>
    <n v="-9410.5400000000009"/>
    <m/>
    <m/>
    <m/>
    <m/>
    <m/>
    <m/>
    <x v="0"/>
    <m/>
    <m/>
    <m/>
    <m/>
    <m/>
    <m/>
    <m/>
    <m/>
    <n v="0"/>
    <n v="0"/>
    <m/>
    <m/>
    <x v="2"/>
    <x v="29"/>
    <m/>
    <x v="5"/>
  </r>
  <r>
    <x v="3"/>
    <s v="Bolivar"/>
    <s v="Electric"/>
    <s v="Residential"/>
    <s v="RGL-Residential Pilot"/>
    <n v="134239"/>
    <n v="15883.08"/>
    <m/>
    <n v="386.57"/>
    <n v="0"/>
    <n v="0"/>
    <m/>
    <n v="0"/>
    <n v="-116.79"/>
    <n v="0"/>
    <n v="0"/>
    <n v="5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99"/>
    <n v="20"/>
    <n v="0"/>
    <n v="351.5"/>
    <n v="-692.69"/>
    <m/>
    <m/>
    <m/>
    <m/>
    <m/>
    <m/>
    <x v="0"/>
    <m/>
    <m/>
    <m/>
    <m/>
    <m/>
    <m/>
    <m/>
    <m/>
    <n v="0"/>
    <n v="0"/>
    <m/>
    <m/>
    <x v="0"/>
    <x v="25"/>
    <m/>
    <x v="5"/>
  </r>
  <r>
    <x v="3"/>
    <s v="Bolivar"/>
    <s v="Electric"/>
    <s v="Residential"/>
    <s v="RG-Residential"/>
    <n v="13905456"/>
    <n v="1813456.94"/>
    <m/>
    <n v="36935.11"/>
    <n v="0"/>
    <n v="0"/>
    <m/>
    <n v="0"/>
    <n v="-12096.37"/>
    <n v="0"/>
    <n v="0"/>
    <n v="5423.07"/>
    <n v="0"/>
    <n v="0"/>
    <n v="0"/>
    <n v="0"/>
    <n v="0"/>
    <n v="0"/>
    <n v="0"/>
    <n v="0"/>
    <n v="0"/>
    <n v="0"/>
    <n v="0"/>
    <n v="0"/>
    <n v="0"/>
    <n v="0"/>
    <n v="0"/>
    <n v="960"/>
    <n v="0"/>
    <n v="105"/>
    <n v="5363.16"/>
    <n v="500"/>
    <n v="-508.86"/>
    <n v="36459.1"/>
    <n v="-71740.94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Bolivar"/>
    <s v="Electric"/>
    <s v="Wholesale Municipalities"/>
    <s v="GFR-Lockwood"/>
    <n v="880666"/>
    <n v="46090.31"/>
    <m/>
    <n v="0"/>
    <n v="21091.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5.65"/>
    <m/>
    <m/>
    <m/>
    <m/>
    <m/>
    <m/>
    <x v="0"/>
    <m/>
    <m/>
    <m/>
    <m/>
    <m/>
    <m/>
    <m/>
    <m/>
    <n v="0"/>
    <n v="0"/>
    <m/>
    <m/>
    <x v="6"/>
    <x v="30"/>
    <m/>
    <x v="5"/>
  </r>
  <r>
    <x v="3"/>
    <s v="Bolivar"/>
    <s v="Lighting"/>
    <s v="Commercial"/>
    <s v="PL-Private Lighting"/>
    <n v="56375"/>
    <n v="17436.580000000002"/>
    <m/>
    <n v="136.35"/>
    <n v="0"/>
    <n v="0"/>
    <m/>
    <n v="0"/>
    <n v="-49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.64"/>
    <n v="0"/>
    <n v="0"/>
    <n v="695.98"/>
    <n v="-618.63"/>
    <m/>
    <m/>
    <m/>
    <m/>
    <m/>
    <m/>
    <x v="0"/>
    <m/>
    <m/>
    <m/>
    <m/>
    <m/>
    <m/>
    <m/>
    <m/>
    <n v="0"/>
    <n v="0"/>
    <m/>
    <m/>
    <x v="1"/>
    <x v="4"/>
    <m/>
    <x v="5"/>
  </r>
  <r>
    <x v="3"/>
    <s v="Bolivar"/>
    <s v="Lighting"/>
    <s v="Industrial"/>
    <s v="PL-Private Lighting"/>
    <n v="515"/>
    <n v="182.15"/>
    <m/>
    <n v="5.62"/>
    <n v="0"/>
    <n v="0"/>
    <m/>
    <n v="0"/>
    <n v="-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3"/>
    <n v="0"/>
    <n v="0"/>
    <n v="11.02"/>
    <n v="-5.66"/>
    <m/>
    <m/>
    <m/>
    <m/>
    <m/>
    <m/>
    <x v="0"/>
    <m/>
    <m/>
    <m/>
    <m/>
    <m/>
    <m/>
    <m/>
    <m/>
    <n v="0"/>
    <n v="0"/>
    <m/>
    <m/>
    <x v="2"/>
    <x v="4"/>
    <m/>
    <x v="5"/>
  </r>
  <r>
    <x v="3"/>
    <s v="Bolivar"/>
    <s v="Lighting"/>
    <s v="Muni Street &amp; Highway Lighting"/>
    <s v="PL-Private Lighting"/>
    <n v="249"/>
    <n v="86.66"/>
    <m/>
    <n v="0"/>
    <n v="0"/>
    <n v="0"/>
    <m/>
    <n v="0"/>
    <n v="-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m/>
    <m/>
    <m/>
    <m/>
    <m/>
    <m/>
    <x v="0"/>
    <m/>
    <m/>
    <m/>
    <m/>
    <m/>
    <m/>
    <m/>
    <m/>
    <n v="0"/>
    <n v="0"/>
    <m/>
    <m/>
    <x v="4"/>
    <x v="4"/>
    <m/>
    <x v="5"/>
  </r>
  <r>
    <x v="3"/>
    <s v="Bolivar"/>
    <s v="Lighting"/>
    <s v="Muni Street &amp; Highway Lighting"/>
    <s v="SPL-Municipal St Lighting"/>
    <n v="215485"/>
    <n v="25812.09"/>
    <m/>
    <n v="0"/>
    <n v="0"/>
    <n v="0"/>
    <m/>
    <n v="0"/>
    <n v="-187.46"/>
    <n v="0"/>
    <n v="0"/>
    <n v="0"/>
    <n v="0"/>
    <n v="0"/>
    <n v="0"/>
    <n v="0"/>
    <n v="0"/>
    <n v="0"/>
    <n v="0"/>
    <n v="6319.71"/>
    <n v="0"/>
    <n v="0"/>
    <n v="0"/>
    <n v="0"/>
    <n v="0"/>
    <n v="0"/>
    <n v="0"/>
    <n v="0"/>
    <n v="0"/>
    <n v="0"/>
    <n v="0"/>
    <n v="0"/>
    <n v="0"/>
    <n v="0"/>
    <n v="-1288.5999999999999"/>
    <m/>
    <m/>
    <m/>
    <m/>
    <m/>
    <m/>
    <x v="0"/>
    <m/>
    <m/>
    <m/>
    <m/>
    <m/>
    <m/>
    <m/>
    <m/>
    <n v="0"/>
    <n v="0"/>
    <m/>
    <m/>
    <x v="4"/>
    <x v="11"/>
    <m/>
    <x v="5"/>
  </r>
  <r>
    <x v="3"/>
    <s v="Bolivar"/>
    <s v="Lighting"/>
    <s v="Residential"/>
    <s v="PL-Private Lighting"/>
    <n v="42505"/>
    <n v="16021.91"/>
    <m/>
    <n v="55.44"/>
    <n v="0"/>
    <n v="0"/>
    <m/>
    <n v="0"/>
    <n v="-39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86"/>
    <n v="0"/>
    <n v="0"/>
    <n v="253.22"/>
    <n v="-465.58"/>
    <m/>
    <m/>
    <m/>
    <m/>
    <m/>
    <m/>
    <x v="0"/>
    <m/>
    <m/>
    <m/>
    <m/>
    <m/>
    <m/>
    <m/>
    <m/>
    <n v="0"/>
    <n v="0"/>
    <m/>
    <m/>
    <x v="0"/>
    <x v="4"/>
    <m/>
    <x v="5"/>
  </r>
  <r>
    <x v="3"/>
    <s v="Branson"/>
    <s v="Electric"/>
    <s v="Commercial"/>
    <s v="CB-Commercial"/>
    <n v="2931221"/>
    <n v="420579.09"/>
    <m/>
    <n v="6539.52"/>
    <n v="0"/>
    <n v="0"/>
    <m/>
    <n v="0"/>
    <n v="-2550.6999999999998"/>
    <n v="0"/>
    <n v="0"/>
    <n v="2081.63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3550.32"/>
    <n v="20"/>
    <n v="-101.78"/>
    <n v="26560.55"/>
    <n v="-14715.58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s v="Branson"/>
    <s v="Electric"/>
    <s v="Commercial"/>
    <s v="GP-General Power"/>
    <n v="5374918"/>
    <n v="556642.38"/>
    <m/>
    <n v="7745.5"/>
    <n v="0"/>
    <n v="0"/>
    <m/>
    <n v="0"/>
    <n v="-4676.17"/>
    <n v="0"/>
    <n v="0"/>
    <n v="3599.81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5617.1"/>
    <n v="0"/>
    <n v="-78.64"/>
    <n v="34911.69"/>
    <n v="-19887.2"/>
    <m/>
    <m/>
    <m/>
    <m/>
    <m/>
    <m/>
    <x v="0"/>
    <m/>
    <m/>
    <m/>
    <m/>
    <m/>
    <m/>
    <m/>
    <m/>
    <n v="0"/>
    <n v="0"/>
    <m/>
    <m/>
    <x v="1"/>
    <x v="6"/>
    <m/>
    <x v="5"/>
  </r>
  <r>
    <x v="3"/>
    <s v="Branson"/>
    <s v="Electric"/>
    <s v="Commercial"/>
    <s v="LP-Large Power"/>
    <n v="2234400"/>
    <n v="169417.2"/>
    <m/>
    <n v="1148.46"/>
    <n v="0"/>
    <n v="0"/>
    <m/>
    <n v="0"/>
    <n v="-1899.24"/>
    <n v="0"/>
    <n v="0"/>
    <n v="1586.43"/>
    <n v="0"/>
    <n v="0"/>
    <n v="0"/>
    <n v="0"/>
    <n v="0"/>
    <n v="0"/>
    <n v="0"/>
    <n v="8786.4599999999991"/>
    <n v="0"/>
    <n v="0"/>
    <n v="0"/>
    <n v="0"/>
    <n v="0"/>
    <n v="0"/>
    <n v="0"/>
    <n v="0"/>
    <n v="0"/>
    <n v="0"/>
    <n v="0"/>
    <n v="0"/>
    <n v="0"/>
    <n v="0"/>
    <n v="-6658.51"/>
    <m/>
    <m/>
    <m/>
    <m/>
    <m/>
    <m/>
    <x v="0"/>
    <m/>
    <m/>
    <m/>
    <m/>
    <m/>
    <m/>
    <m/>
    <m/>
    <n v="0"/>
    <n v="0"/>
    <m/>
    <m/>
    <x v="1"/>
    <x v="17"/>
    <m/>
    <x v="5"/>
  </r>
  <r>
    <x v="3"/>
    <s v="Branson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"/>
    <m/>
    <x v="5"/>
  </r>
  <r>
    <x v="3"/>
    <s v="Branson"/>
    <s v="Electric"/>
    <s v="Commercial"/>
    <s v="SH-Small Heating"/>
    <n v="2877628"/>
    <n v="331825.15000000002"/>
    <m/>
    <n v="6107.57"/>
    <n v="0"/>
    <n v="0"/>
    <m/>
    <n v="0"/>
    <n v="-2538.14"/>
    <n v="0"/>
    <n v="0"/>
    <n v="2043.28"/>
    <n v="0"/>
    <n v="0"/>
    <n v="0"/>
    <n v="0"/>
    <n v="0"/>
    <n v="0"/>
    <n v="0"/>
    <n v="0"/>
    <n v="0"/>
    <n v="0"/>
    <n v="0"/>
    <n v="0"/>
    <n v="0"/>
    <n v="0"/>
    <n v="0"/>
    <n v="90"/>
    <n v="0"/>
    <n v="15"/>
    <n v="3126.2"/>
    <n v="60"/>
    <n v="-73.06"/>
    <n v="23160.55"/>
    <n v="-13677.81"/>
    <m/>
    <m/>
    <m/>
    <m/>
    <m/>
    <m/>
    <x v="0"/>
    <m/>
    <m/>
    <m/>
    <m/>
    <m/>
    <m/>
    <m/>
    <m/>
    <n v="0"/>
    <n v="0"/>
    <m/>
    <m/>
    <x v="1"/>
    <x v="12"/>
    <m/>
    <x v="5"/>
  </r>
  <r>
    <x v="3"/>
    <s v="Branson"/>
    <s v="Electric"/>
    <s v="Commercial"/>
    <s v="TEB-Total Electric Bldg"/>
    <n v="15483185"/>
    <n v="1588548.19"/>
    <m/>
    <n v="21195.66"/>
    <n v="0"/>
    <n v="0"/>
    <m/>
    <n v="0"/>
    <n v="-13470.41"/>
    <n v="0"/>
    <n v="0"/>
    <n v="10589.79"/>
    <n v="0"/>
    <n v="0"/>
    <n v="0"/>
    <n v="0"/>
    <n v="0"/>
    <n v="0"/>
    <n v="0"/>
    <n v="940.24"/>
    <n v="0"/>
    <n v="0"/>
    <n v="0"/>
    <n v="0"/>
    <n v="0"/>
    <n v="0"/>
    <n v="0"/>
    <n v="0"/>
    <n v="0"/>
    <n v="30"/>
    <n v="18032.54"/>
    <n v="20"/>
    <n v="0"/>
    <n v="88478.95"/>
    <n v="-63171.33"/>
    <m/>
    <m/>
    <m/>
    <m/>
    <m/>
    <m/>
    <x v="0"/>
    <m/>
    <m/>
    <m/>
    <m/>
    <m/>
    <m/>
    <m/>
    <m/>
    <n v="0"/>
    <n v="0"/>
    <m/>
    <m/>
    <x v="1"/>
    <x v="13"/>
    <m/>
    <x v="5"/>
  </r>
  <r>
    <x v="3"/>
    <s v="Branson"/>
    <s v="Electric"/>
    <s v="Industrial"/>
    <s v="CB-Commercial"/>
    <n v="4674"/>
    <n v="585.30999999999995"/>
    <m/>
    <n v="0"/>
    <n v="0"/>
    <n v="0"/>
    <m/>
    <n v="0"/>
    <n v="-4.07"/>
    <n v="0"/>
    <n v="0"/>
    <n v="3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229999999999997"/>
    <n v="-23.46"/>
    <m/>
    <m/>
    <m/>
    <m/>
    <m/>
    <m/>
    <x v="0"/>
    <m/>
    <m/>
    <m/>
    <m/>
    <m/>
    <m/>
    <m/>
    <m/>
    <n v="0"/>
    <n v="0"/>
    <m/>
    <m/>
    <x v="2"/>
    <x v="5"/>
    <m/>
    <x v="5"/>
  </r>
  <r>
    <x v="3"/>
    <s v="Branson"/>
    <s v="Electric"/>
    <s v="Industrial"/>
    <s v="SH-Small Heating"/>
    <n v="20918"/>
    <n v="2329.8200000000002"/>
    <m/>
    <n v="21.64"/>
    <n v="0"/>
    <n v="0"/>
    <m/>
    <n v="0"/>
    <n v="-18.2"/>
    <n v="0"/>
    <n v="0"/>
    <n v="14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.58000000000001"/>
    <n v="-99.36"/>
    <m/>
    <m/>
    <m/>
    <m/>
    <m/>
    <m/>
    <x v="0"/>
    <m/>
    <m/>
    <m/>
    <m/>
    <m/>
    <m/>
    <m/>
    <m/>
    <n v="0"/>
    <n v="0"/>
    <m/>
    <m/>
    <x v="2"/>
    <x v="12"/>
    <m/>
    <x v="5"/>
  </r>
  <r>
    <x v="3"/>
    <s v="Branson"/>
    <s v="Electric"/>
    <s v="Industrial"/>
    <s v="TEB-Total Electric Bldg"/>
    <n v="29200"/>
    <n v="3064.9"/>
    <m/>
    <n v="0"/>
    <n v="0"/>
    <n v="0"/>
    <m/>
    <n v="0"/>
    <n v="-25.4"/>
    <n v="0"/>
    <n v="0"/>
    <n v="2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.67"/>
    <n v="-119.13"/>
    <m/>
    <m/>
    <m/>
    <m/>
    <m/>
    <m/>
    <x v="0"/>
    <m/>
    <m/>
    <m/>
    <m/>
    <m/>
    <m/>
    <m/>
    <m/>
    <n v="0"/>
    <n v="0"/>
    <m/>
    <m/>
    <x v="2"/>
    <x v="13"/>
    <m/>
    <x v="5"/>
  </r>
  <r>
    <x v="3"/>
    <s v="Branson"/>
    <s v="Electric"/>
    <s v="Interdepartmental"/>
    <s v="CB-Commercial"/>
    <n v="7042"/>
    <n v="1001.95"/>
    <m/>
    <n v="0"/>
    <n v="0"/>
    <n v="0"/>
    <m/>
    <n v="0"/>
    <n v="-6.12"/>
    <n v="0"/>
    <n v="0"/>
    <n v="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54"/>
    <n v="-35.35"/>
    <m/>
    <m/>
    <m/>
    <m/>
    <m/>
    <m/>
    <x v="0"/>
    <m/>
    <m/>
    <m/>
    <m/>
    <m/>
    <m/>
    <m/>
    <m/>
    <n v="0"/>
    <n v="0"/>
    <m/>
    <m/>
    <x v="5"/>
    <x v="5"/>
    <m/>
    <x v="5"/>
  </r>
  <r>
    <x v="3"/>
    <s v="Branson"/>
    <s v="Electric"/>
    <s v="Other Public Authority"/>
    <s v="CB-Commercial"/>
    <n v="57511"/>
    <n v="8748.9599999999991"/>
    <m/>
    <n v="0"/>
    <n v="0"/>
    <n v="0"/>
    <m/>
    <n v="0"/>
    <n v="-50.03"/>
    <n v="0"/>
    <n v="0"/>
    <n v="40.84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8.72000000000003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Branson"/>
    <s v="Electric"/>
    <s v="Other Public Authority"/>
    <s v="GP-General Power"/>
    <n v="225160"/>
    <n v="22825.81"/>
    <m/>
    <n v="0"/>
    <n v="0"/>
    <n v="0"/>
    <m/>
    <n v="0"/>
    <n v="-195.87"/>
    <n v="0"/>
    <n v="0"/>
    <n v="159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33.09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Branson"/>
    <s v="Electric"/>
    <s v="Other Public Authority"/>
    <s v="SH-Small Heating"/>
    <n v="40303"/>
    <n v="4266.12"/>
    <m/>
    <n v="0"/>
    <n v="0"/>
    <n v="0"/>
    <m/>
    <n v="0"/>
    <n v="-35.049999999999997"/>
    <n v="0"/>
    <n v="0"/>
    <n v="2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1.44"/>
    <m/>
    <m/>
    <m/>
    <m/>
    <m/>
    <m/>
    <x v="0"/>
    <m/>
    <m/>
    <m/>
    <m/>
    <m/>
    <m/>
    <m/>
    <m/>
    <n v="0"/>
    <n v="0"/>
    <m/>
    <m/>
    <x v="3"/>
    <x v="12"/>
    <m/>
    <x v="5"/>
  </r>
  <r>
    <x v="3"/>
    <s v="Branson"/>
    <s v="Electric"/>
    <s v="Other Public Authority"/>
    <s v="TEB-Total Electric Bldg"/>
    <n v="414200"/>
    <n v="48183.58"/>
    <m/>
    <n v="0"/>
    <n v="0"/>
    <n v="0"/>
    <m/>
    <n v="0"/>
    <n v="-360.35"/>
    <n v="0"/>
    <n v="0"/>
    <n v="294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89.93"/>
    <m/>
    <m/>
    <m/>
    <m/>
    <m/>
    <m/>
    <x v="0"/>
    <m/>
    <m/>
    <m/>
    <m/>
    <m/>
    <m/>
    <m/>
    <m/>
    <n v="0"/>
    <n v="0"/>
    <m/>
    <m/>
    <x v="3"/>
    <x v="13"/>
    <m/>
    <x v="5"/>
  </r>
  <r>
    <x v="3"/>
    <s v="Branson"/>
    <s v="Electric"/>
    <s v="Muni Street &amp; Highway Lighting"/>
    <s v="CB-Commercial"/>
    <n v="28287"/>
    <n v="4932.75"/>
    <m/>
    <n v="0"/>
    <n v="0"/>
    <n v="0"/>
    <m/>
    <n v="0"/>
    <n v="-24.62"/>
    <n v="0"/>
    <n v="0"/>
    <n v="20.07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2.03"/>
    <m/>
    <m/>
    <m/>
    <m/>
    <m/>
    <m/>
    <x v="0"/>
    <m/>
    <m/>
    <m/>
    <m/>
    <m/>
    <m/>
    <m/>
    <m/>
    <n v="0"/>
    <n v="0"/>
    <m/>
    <m/>
    <x v="4"/>
    <x v="5"/>
    <m/>
    <x v="5"/>
  </r>
  <r>
    <x v="3"/>
    <s v="Branson"/>
    <s v="Electric"/>
    <s v="Muni Street &amp; Highway Lighting"/>
    <s v="GP-General Power"/>
    <n v="28400"/>
    <n v="2818.22"/>
    <m/>
    <n v="0"/>
    <n v="0"/>
    <n v="0"/>
    <m/>
    <n v="0"/>
    <n v="-24.71"/>
    <n v="0"/>
    <n v="0"/>
    <n v="2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5.08"/>
    <m/>
    <m/>
    <m/>
    <m/>
    <m/>
    <m/>
    <x v="0"/>
    <m/>
    <m/>
    <m/>
    <m/>
    <m/>
    <m/>
    <m/>
    <m/>
    <n v="0"/>
    <n v="0"/>
    <m/>
    <m/>
    <x v="4"/>
    <x v="6"/>
    <m/>
    <x v="5"/>
  </r>
  <r>
    <x v="3"/>
    <s v="Branson"/>
    <s v="Electric"/>
    <s v="Muni Street &amp; Highway Lighting"/>
    <s v="LS-Special Lighting"/>
    <n v="2318"/>
    <n v="561.54999999999995"/>
    <m/>
    <n v="0"/>
    <n v="0"/>
    <n v="0"/>
    <m/>
    <n v="0"/>
    <n v="-2.0099999999999998"/>
    <n v="0"/>
    <n v="0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66"/>
    <m/>
    <m/>
    <m/>
    <m/>
    <m/>
    <m/>
    <x v="0"/>
    <m/>
    <m/>
    <m/>
    <m/>
    <m/>
    <m/>
    <m/>
    <m/>
    <n v="0"/>
    <n v="0"/>
    <m/>
    <m/>
    <x v="4"/>
    <x v="7"/>
    <m/>
    <x v="5"/>
  </r>
  <r>
    <x v="3"/>
    <s v="Branson"/>
    <s v="Electric"/>
    <s v="Muni Street &amp; Highway Lighting"/>
    <s v="SH-Small Heating"/>
    <n v="532"/>
    <n v="113.86"/>
    <m/>
    <n v="0"/>
    <n v="0"/>
    <n v="0"/>
    <m/>
    <n v="0"/>
    <n v="-0.47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5299999999999998"/>
    <m/>
    <m/>
    <m/>
    <m/>
    <m/>
    <m/>
    <x v="0"/>
    <m/>
    <m/>
    <m/>
    <m/>
    <m/>
    <m/>
    <m/>
    <m/>
    <n v="0"/>
    <n v="0"/>
    <m/>
    <m/>
    <x v="4"/>
    <x v="12"/>
    <m/>
    <x v="5"/>
  </r>
  <r>
    <x v="3"/>
    <s v="Branson"/>
    <s v="Electric"/>
    <s v="Other Public Authority"/>
    <s v="CB-Commercial"/>
    <n v="111026"/>
    <n v="16239.43"/>
    <m/>
    <n v="0"/>
    <n v="0"/>
    <n v="0"/>
    <m/>
    <n v="0"/>
    <n v="-96.58"/>
    <n v="0"/>
    <n v="0"/>
    <n v="78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7.41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Branson"/>
    <s v="Electric"/>
    <s v="Other Public Authority"/>
    <s v="GP-General Power"/>
    <n v="1046137"/>
    <n v="114520.93"/>
    <m/>
    <n v="0"/>
    <n v="0"/>
    <n v="0"/>
    <m/>
    <n v="0"/>
    <n v="-910.12"/>
    <n v="0"/>
    <n v="0"/>
    <n v="742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70.69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Branson"/>
    <s v="Electric"/>
    <s v="Residential"/>
    <s v="RGL-Residential Pilot"/>
    <n v="98175"/>
    <n v="11896.65"/>
    <m/>
    <n v="191.74"/>
    <n v="0"/>
    <n v="0"/>
    <m/>
    <n v="0"/>
    <n v="-85.36"/>
    <n v="0"/>
    <n v="0"/>
    <n v="3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76"/>
    <n v="40"/>
    <n v="0"/>
    <n v="80.84"/>
    <n v="-506.55"/>
    <m/>
    <m/>
    <m/>
    <m/>
    <m/>
    <m/>
    <x v="0"/>
    <m/>
    <m/>
    <m/>
    <m/>
    <m/>
    <m/>
    <m/>
    <m/>
    <n v="0"/>
    <n v="0"/>
    <m/>
    <m/>
    <x v="0"/>
    <x v="25"/>
    <m/>
    <x v="5"/>
  </r>
  <r>
    <x v="3"/>
    <s v="Branson"/>
    <s v="Electric"/>
    <s v="Residential"/>
    <s v="RG-Residential"/>
    <n v="16319393"/>
    <n v="2171491"/>
    <m/>
    <n v="31160.37"/>
    <n v="0"/>
    <n v="0"/>
    <m/>
    <n v="0"/>
    <n v="-14198.31"/>
    <n v="0"/>
    <n v="0"/>
    <n v="6363.8"/>
    <n v="0"/>
    <n v="0"/>
    <n v="0"/>
    <n v="0"/>
    <n v="0"/>
    <n v="0"/>
    <n v="0"/>
    <n v="0"/>
    <n v="0"/>
    <n v="0"/>
    <n v="0"/>
    <n v="0"/>
    <n v="0"/>
    <n v="0"/>
    <n v="0"/>
    <n v="1020"/>
    <n v="100"/>
    <n v="150"/>
    <n v="5233.1899999999996"/>
    <n v="620"/>
    <n v="-457.57"/>
    <n v="14021.43"/>
    <n v="-84170.61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Branson"/>
    <s v="Lighting"/>
    <s v="Commercial"/>
    <s v="PL-Private Lighting"/>
    <n v="92109"/>
    <n v="32657"/>
    <m/>
    <n v="0"/>
    <n v="0"/>
    <n v="0"/>
    <m/>
    <n v="0"/>
    <n v="-80.239999999999995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51.55000000000001"/>
    <n v="0"/>
    <n v="-31.73"/>
    <n v="1657.07"/>
    <n v="-1011.18"/>
    <m/>
    <m/>
    <m/>
    <m/>
    <m/>
    <m/>
    <x v="0"/>
    <m/>
    <m/>
    <m/>
    <m/>
    <m/>
    <m/>
    <m/>
    <m/>
    <n v="0"/>
    <n v="0"/>
    <m/>
    <m/>
    <x v="1"/>
    <x v="4"/>
    <m/>
    <x v="5"/>
  </r>
  <r>
    <x v="3"/>
    <s v="Branson"/>
    <s v="Lighting"/>
    <s v="Industrial"/>
    <s v="PL-Private Lighting"/>
    <n v="164"/>
    <n v="60.73"/>
    <m/>
    <n v="0"/>
    <n v="0"/>
    <n v="0"/>
    <m/>
    <n v="0"/>
    <n v="-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m/>
    <m/>
    <m/>
    <m/>
    <m/>
    <m/>
    <x v="0"/>
    <m/>
    <m/>
    <m/>
    <m/>
    <m/>
    <m/>
    <m/>
    <m/>
    <n v="0"/>
    <n v="0"/>
    <m/>
    <m/>
    <x v="2"/>
    <x v="4"/>
    <m/>
    <x v="5"/>
  </r>
  <r>
    <x v="3"/>
    <s v="Branson"/>
    <s v="Lighting"/>
    <s v="Muni Street &amp; Highway Lighting"/>
    <s v="PL-Private Lighting"/>
    <n v="448"/>
    <n v="182.51"/>
    <m/>
    <n v="0"/>
    <n v="0"/>
    <n v="0"/>
    <m/>
    <n v="0"/>
    <n v="-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2"/>
    <m/>
    <m/>
    <m/>
    <m/>
    <m/>
    <m/>
    <x v="0"/>
    <m/>
    <m/>
    <m/>
    <m/>
    <m/>
    <m/>
    <m/>
    <m/>
    <n v="0"/>
    <n v="0"/>
    <m/>
    <m/>
    <x v="4"/>
    <x v="4"/>
    <m/>
    <x v="5"/>
  </r>
  <r>
    <x v="3"/>
    <s v="Branson"/>
    <s v="Lighting"/>
    <s v="Muni Street &amp; Highway Lighting"/>
    <s v="SPL-Municipal St Lighting"/>
    <n v="222310"/>
    <n v="25672.67"/>
    <m/>
    <n v="0"/>
    <n v="0"/>
    <n v="0"/>
    <m/>
    <n v="0"/>
    <n v="-193.41"/>
    <n v="0"/>
    <n v="0"/>
    <n v="0"/>
    <n v="0"/>
    <n v="0"/>
    <n v="0"/>
    <n v="0"/>
    <n v="0"/>
    <n v="0"/>
    <n v="0"/>
    <n v="19813.650000000001"/>
    <n v="0"/>
    <n v="0"/>
    <n v="0"/>
    <n v="0"/>
    <n v="0"/>
    <n v="0"/>
    <n v="0"/>
    <n v="0"/>
    <n v="0"/>
    <n v="0"/>
    <n v="0"/>
    <n v="0"/>
    <n v="0"/>
    <n v="0"/>
    <n v="-1329.41"/>
    <m/>
    <m/>
    <m/>
    <m/>
    <m/>
    <m/>
    <x v="0"/>
    <m/>
    <m/>
    <m/>
    <m/>
    <m/>
    <m/>
    <m/>
    <m/>
    <n v="0"/>
    <n v="0"/>
    <m/>
    <m/>
    <x v="4"/>
    <x v="11"/>
    <m/>
    <x v="5"/>
  </r>
  <r>
    <x v="3"/>
    <s v="Branson"/>
    <s v="Lighting"/>
    <s v="Residential"/>
    <s v="PL-Private Lighting"/>
    <n v="24720"/>
    <n v="9843.24"/>
    <m/>
    <n v="0"/>
    <n v="0"/>
    <n v="0"/>
    <m/>
    <n v="0"/>
    <n v="-22.5"/>
    <n v="0"/>
    <n v="0"/>
    <n v="0"/>
    <n v="0"/>
    <n v="0"/>
    <n v="0"/>
    <n v="0"/>
    <n v="0"/>
    <n v="0"/>
    <n v="0"/>
    <n v="9.2200000000000006"/>
    <n v="0"/>
    <n v="0"/>
    <n v="0"/>
    <n v="0"/>
    <n v="0"/>
    <n v="0"/>
    <n v="0"/>
    <n v="0"/>
    <n v="0"/>
    <n v="0"/>
    <n v="12.16"/>
    <n v="0"/>
    <n v="0"/>
    <n v="50.76"/>
    <n v="-271"/>
    <m/>
    <m/>
    <m/>
    <m/>
    <m/>
    <m/>
    <x v="0"/>
    <m/>
    <m/>
    <m/>
    <m/>
    <m/>
    <m/>
    <m/>
    <m/>
    <n v="0"/>
    <n v="0"/>
    <m/>
    <m/>
    <x v="0"/>
    <x v="4"/>
    <m/>
    <x v="5"/>
  </r>
  <r>
    <x v="3"/>
    <s v="Branson"/>
    <s v="Water"/>
    <s v="WA-Residential"/>
    <s v="WA-Water"/>
    <n v="3"/>
    <n v="34.45000000000000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1"/>
    <x v="28"/>
    <m/>
    <x v="5"/>
  </r>
  <r>
    <x v="3"/>
    <s v="Buffalo"/>
    <s v="Electric"/>
    <s v="Commercial"/>
    <s v="CB-Commercial"/>
    <n v="1145"/>
    <n v="241.53"/>
    <m/>
    <n v="8.93"/>
    <n v="0"/>
    <n v="0"/>
    <m/>
    <n v="0"/>
    <n v="-0.99"/>
    <n v="0"/>
    <n v="0"/>
    <n v="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940000000000001"/>
    <n v="-5.76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s v="Buffalo"/>
    <s v="Electric"/>
    <s v="Residential"/>
    <s v="RG-Residential"/>
    <n v="18097"/>
    <n v="2305.58"/>
    <m/>
    <n v="26.98"/>
    <n v="0"/>
    <n v="0"/>
    <m/>
    <n v="0"/>
    <n v="-15.74"/>
    <n v="0"/>
    <n v="0"/>
    <n v="7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07"/>
    <n v="0"/>
    <n v="0"/>
    <n v="43.59"/>
    <n v="-93.37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Buffalo"/>
    <s v="Lighting"/>
    <s v="Residential"/>
    <s v="PL-Private Lighting"/>
    <n v="31"/>
    <n v="15.08"/>
    <m/>
    <n v="0.28999999999999998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m/>
    <m/>
    <m/>
    <m/>
    <m/>
    <m/>
    <x v="0"/>
    <m/>
    <m/>
    <m/>
    <m/>
    <m/>
    <m/>
    <m/>
    <m/>
    <n v="0"/>
    <n v="0"/>
    <m/>
    <m/>
    <x v="0"/>
    <x v="4"/>
    <m/>
    <x v="5"/>
  </r>
  <r>
    <x v="3"/>
    <s v="Gravette"/>
    <s v="Electric"/>
    <s v="Commercial"/>
    <s v="CB-Commercial"/>
    <n v="12193"/>
    <n v="1661.55"/>
    <m/>
    <n v="72.92"/>
    <n v="0"/>
    <n v="0"/>
    <m/>
    <n v="0"/>
    <n v="-10.6"/>
    <n v="0"/>
    <n v="0"/>
    <n v="8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"/>
    <n v="0"/>
    <n v="0"/>
    <n v="123.13"/>
    <n v="-61.22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s v="Gravette"/>
    <s v="Electric"/>
    <s v="Industrial"/>
    <s v="GP-General Power"/>
    <n v="119135"/>
    <n v="10017.120000000001"/>
    <m/>
    <n v="0"/>
    <n v="0"/>
    <n v="0"/>
    <m/>
    <n v="0"/>
    <n v="-103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0.75"/>
    <n v="-440.8"/>
    <m/>
    <m/>
    <m/>
    <m/>
    <m/>
    <m/>
    <x v="0"/>
    <m/>
    <m/>
    <m/>
    <m/>
    <m/>
    <m/>
    <m/>
    <m/>
    <n v="0"/>
    <n v="0"/>
    <m/>
    <m/>
    <x v="2"/>
    <x v="6"/>
    <m/>
    <x v="5"/>
  </r>
  <r>
    <x v="3"/>
    <s v="Gravette"/>
    <s v="Electric"/>
    <s v="Residential"/>
    <s v="RG-Residential"/>
    <n v="17456"/>
    <n v="2403.58"/>
    <m/>
    <n v="91.83"/>
    <n v="0"/>
    <n v="0"/>
    <m/>
    <n v="0"/>
    <n v="-15.18"/>
    <n v="0"/>
    <n v="0"/>
    <n v="6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22"/>
    <n v="0"/>
    <n v="0"/>
    <n v="49.22"/>
    <n v="-90.11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Gravette"/>
    <s v="Lighting"/>
    <s v="Commercial"/>
    <s v="PL-Private Lighting"/>
    <n v="341"/>
    <n v="143.28"/>
    <m/>
    <n v="0"/>
    <n v="0"/>
    <n v="0"/>
    <m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7"/>
    <n v="0"/>
    <n v="0"/>
    <n v="1.28"/>
    <n v="-3.75"/>
    <m/>
    <m/>
    <m/>
    <m/>
    <m/>
    <m/>
    <x v="0"/>
    <m/>
    <m/>
    <m/>
    <m/>
    <m/>
    <m/>
    <m/>
    <m/>
    <n v="0"/>
    <n v="0"/>
    <m/>
    <m/>
    <x v="1"/>
    <x v="4"/>
    <m/>
    <x v="5"/>
  </r>
  <r>
    <x v="3"/>
    <s v="Gravette"/>
    <s v="Lighting"/>
    <s v="Residential"/>
    <s v="PL-Private Lighting"/>
    <n v="62"/>
    <n v="29.16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-0.68"/>
    <m/>
    <m/>
    <m/>
    <m/>
    <m/>
    <m/>
    <x v="0"/>
    <m/>
    <m/>
    <m/>
    <m/>
    <m/>
    <m/>
    <m/>
    <m/>
    <n v="0"/>
    <n v="0"/>
    <m/>
    <m/>
    <x v="0"/>
    <x v="4"/>
    <m/>
    <x v="5"/>
  </r>
  <r>
    <x v="3"/>
    <s v="Greenfield"/>
    <s v="Electric"/>
    <s v="Industrial"/>
    <s v="Oil Pipe GP-General Power"/>
    <n v="230637"/>
    <n v="24462.94"/>
    <m/>
    <n v="0"/>
    <n v="0"/>
    <n v="0"/>
    <m/>
    <n v="0"/>
    <n v="-200.65"/>
    <n v="0"/>
    <n v="0"/>
    <n v="16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79.01"/>
    <n v="-853.36"/>
    <m/>
    <m/>
    <m/>
    <m/>
    <m/>
    <m/>
    <x v="0"/>
    <m/>
    <m/>
    <m/>
    <m/>
    <m/>
    <m/>
    <m/>
    <m/>
    <n v="0"/>
    <n v="0"/>
    <m/>
    <m/>
    <x v="2"/>
    <x v="24"/>
    <m/>
    <x v="5"/>
  </r>
  <r>
    <x v="3"/>
    <s v="Joplin"/>
    <s v="Electric"/>
    <s v="Commercial"/>
    <s v="CB-Commercial"/>
    <n v="9521263"/>
    <n v="1232249.76"/>
    <m/>
    <n v="38454.97"/>
    <n v="0"/>
    <n v="0"/>
    <m/>
    <n v="0"/>
    <n v="-8283.4500000000007"/>
    <n v="0"/>
    <n v="0"/>
    <n v="6725.07"/>
    <n v="0"/>
    <n v="0"/>
    <n v="0"/>
    <n v="0"/>
    <n v="0"/>
    <n v="0"/>
    <n v="0"/>
    <n v="55.9"/>
    <n v="0"/>
    <n v="0"/>
    <n v="0"/>
    <n v="0"/>
    <n v="0"/>
    <n v="0"/>
    <n v="0"/>
    <n v="90"/>
    <n v="0"/>
    <n v="45"/>
    <n v="9464.48"/>
    <n v="60"/>
    <n v="-278.58999999999997"/>
    <n v="84731.96"/>
    <n v="-47797.61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s v="Joplin"/>
    <s v="Electric"/>
    <s v="Commercial"/>
    <s v="GP-General Power"/>
    <n v="15729482"/>
    <n v="1539372.67"/>
    <m/>
    <n v="31293.21"/>
    <n v="0"/>
    <n v="0"/>
    <m/>
    <n v="0"/>
    <n v="-13684.67"/>
    <n v="0"/>
    <n v="0"/>
    <n v="10125.959999999999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12489.36"/>
    <n v="0"/>
    <n v="-13.11"/>
    <n v="79149.259999999995"/>
    <n v="-58199.14"/>
    <m/>
    <m/>
    <m/>
    <m/>
    <m/>
    <m/>
    <x v="0"/>
    <m/>
    <m/>
    <m/>
    <m/>
    <m/>
    <m/>
    <m/>
    <m/>
    <n v="0"/>
    <n v="0"/>
    <m/>
    <m/>
    <x v="1"/>
    <x v="6"/>
    <m/>
    <x v="5"/>
  </r>
  <r>
    <x v="3"/>
    <s v="Joplin"/>
    <s v="Electric"/>
    <s v="Commercial"/>
    <s v="LP-Large Power"/>
    <n v="5572800"/>
    <n v="400523.05"/>
    <m/>
    <n v="240"/>
    <n v="0"/>
    <n v="0"/>
    <m/>
    <n v="0"/>
    <n v="-4736.88"/>
    <n v="0"/>
    <n v="0"/>
    <n v="0"/>
    <n v="0"/>
    <n v="0"/>
    <n v="0"/>
    <n v="0"/>
    <n v="0"/>
    <n v="0"/>
    <n v="0"/>
    <n v="25598.84"/>
    <n v="0"/>
    <n v="0"/>
    <n v="0"/>
    <n v="0"/>
    <n v="0"/>
    <n v="0"/>
    <n v="0"/>
    <n v="0"/>
    <n v="0"/>
    <n v="0"/>
    <n v="0"/>
    <n v="0"/>
    <n v="0"/>
    <n v="0"/>
    <n v="-16606.939999999999"/>
    <m/>
    <m/>
    <m/>
    <m/>
    <m/>
    <m/>
    <x v="0"/>
    <m/>
    <m/>
    <m/>
    <m/>
    <m/>
    <m/>
    <m/>
    <m/>
    <n v="0"/>
    <n v="0"/>
    <m/>
    <m/>
    <x v="1"/>
    <x v="17"/>
    <m/>
    <x v="5"/>
  </r>
  <r>
    <x v="3"/>
    <s v="Joplin"/>
    <s v="Electric"/>
    <s v="Commercial"/>
    <s v="LS-Special Lighting"/>
    <n v="2022"/>
    <n v="388.35"/>
    <m/>
    <n v="21.29"/>
    <n v="0"/>
    <n v="0"/>
    <m/>
    <n v="0"/>
    <n v="-1.77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68"/>
    <m/>
    <m/>
    <m/>
    <m/>
    <m/>
    <m/>
    <x v="0"/>
    <m/>
    <m/>
    <m/>
    <m/>
    <m/>
    <m/>
    <m/>
    <m/>
    <n v="0"/>
    <n v="0"/>
    <m/>
    <m/>
    <x v="1"/>
    <x v="7"/>
    <m/>
    <x v="5"/>
  </r>
  <r>
    <x v="3"/>
    <s v="Joplin"/>
    <s v="Electric"/>
    <s v="Commercial"/>
    <s v="SH-Small Heating"/>
    <n v="942390"/>
    <n v="109225.45"/>
    <m/>
    <n v="5654.98"/>
    <n v="0"/>
    <n v="0"/>
    <m/>
    <n v="0"/>
    <n v="-819.87"/>
    <n v="0"/>
    <n v="0"/>
    <n v="614.79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1328.32"/>
    <n v="0"/>
    <n v="-15.68"/>
    <n v="6487.74"/>
    <n v="-4476.46"/>
    <m/>
    <m/>
    <m/>
    <m/>
    <m/>
    <m/>
    <x v="0"/>
    <m/>
    <m/>
    <m/>
    <m/>
    <m/>
    <m/>
    <m/>
    <m/>
    <n v="0"/>
    <n v="0"/>
    <m/>
    <m/>
    <x v="1"/>
    <x v="12"/>
    <m/>
    <x v="5"/>
  </r>
  <r>
    <x v="3"/>
    <s v="Joplin"/>
    <s v="Electric"/>
    <s v="Commercial"/>
    <s v="TEB-Total Electric Bldg"/>
    <n v="3021782"/>
    <n v="294076.7"/>
    <m/>
    <n v="6192.59"/>
    <n v="0"/>
    <n v="0"/>
    <m/>
    <n v="0"/>
    <n v="-2628.97"/>
    <n v="0"/>
    <n v="0"/>
    <n v="181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84.68"/>
    <n v="0"/>
    <n v="0"/>
    <n v="14887.55"/>
    <n v="-12328.86"/>
    <m/>
    <m/>
    <m/>
    <m/>
    <m/>
    <m/>
    <x v="0"/>
    <m/>
    <m/>
    <m/>
    <m/>
    <m/>
    <m/>
    <m/>
    <m/>
    <n v="0"/>
    <n v="0"/>
    <m/>
    <m/>
    <x v="1"/>
    <x v="13"/>
    <m/>
    <x v="5"/>
  </r>
  <r>
    <x v="3"/>
    <s v="Joplin"/>
    <s v="Electric"/>
    <s v="Industrial"/>
    <s v="CB-Commercial"/>
    <n v="26766"/>
    <n v="3699.11"/>
    <m/>
    <n v="176.96"/>
    <n v="0"/>
    <n v="0"/>
    <m/>
    <n v="0"/>
    <n v="-23.28"/>
    <n v="0"/>
    <n v="0"/>
    <n v="16.84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171.2"/>
    <n v="-134.36000000000001"/>
    <m/>
    <m/>
    <m/>
    <m/>
    <m/>
    <m/>
    <x v="0"/>
    <m/>
    <m/>
    <m/>
    <m/>
    <m/>
    <m/>
    <m/>
    <m/>
    <n v="0"/>
    <n v="0"/>
    <m/>
    <m/>
    <x v="2"/>
    <x v="5"/>
    <m/>
    <x v="5"/>
  </r>
  <r>
    <x v="3"/>
    <s v="Joplin"/>
    <s v="Electric"/>
    <s v="Industrial"/>
    <s v="GP-General Power"/>
    <n v="6759263"/>
    <n v="565776.07999999996"/>
    <m/>
    <n v="3128.89"/>
    <n v="0"/>
    <n v="0"/>
    <m/>
    <n v="0"/>
    <n v="-5880.55"/>
    <n v="0"/>
    <n v="0"/>
    <n v="4063.71"/>
    <n v="0"/>
    <n v="0"/>
    <n v="0"/>
    <n v="0"/>
    <n v="0"/>
    <n v="0"/>
    <n v="0"/>
    <n v="2805"/>
    <n v="0"/>
    <n v="0"/>
    <n v="0"/>
    <n v="0"/>
    <n v="0"/>
    <n v="0"/>
    <n v="0"/>
    <n v="0"/>
    <n v="0"/>
    <n v="0"/>
    <n v="1443.2"/>
    <n v="0"/>
    <n v="0"/>
    <n v="22546.14"/>
    <n v="-25009.3"/>
    <m/>
    <m/>
    <m/>
    <m/>
    <m/>
    <m/>
    <x v="0"/>
    <m/>
    <m/>
    <m/>
    <m/>
    <m/>
    <m/>
    <m/>
    <m/>
    <n v="0"/>
    <n v="0"/>
    <m/>
    <m/>
    <x v="2"/>
    <x v="6"/>
    <m/>
    <x v="5"/>
  </r>
  <r>
    <x v="3"/>
    <s v="Joplin"/>
    <s v="Electric"/>
    <s v="Industrial"/>
    <s v="LP-Large Power"/>
    <n v="22374979"/>
    <n v="1630742.28"/>
    <m/>
    <n v="960"/>
    <n v="0"/>
    <n v="0"/>
    <m/>
    <n v="0"/>
    <n v="-19018.73"/>
    <n v="0"/>
    <n v="0"/>
    <n v="2917.5"/>
    <n v="0"/>
    <n v="0"/>
    <n v="0"/>
    <n v="0"/>
    <n v="0"/>
    <n v="0"/>
    <n v="0"/>
    <n v="26971.77"/>
    <n v="0"/>
    <n v="0"/>
    <n v="0"/>
    <n v="0"/>
    <n v="0"/>
    <n v="0"/>
    <n v="0"/>
    <n v="0"/>
    <n v="0"/>
    <n v="0"/>
    <n v="0"/>
    <n v="0"/>
    <n v="0"/>
    <n v="61440.65"/>
    <n v="-66677.440000000002"/>
    <m/>
    <m/>
    <m/>
    <m/>
    <m/>
    <m/>
    <x v="0"/>
    <m/>
    <m/>
    <m/>
    <m/>
    <m/>
    <m/>
    <m/>
    <m/>
    <n v="0"/>
    <n v="0"/>
    <m/>
    <m/>
    <x v="2"/>
    <x v="17"/>
    <m/>
    <x v="5"/>
  </r>
  <r>
    <x v="3"/>
    <s v="Joplin"/>
    <s v="Electric"/>
    <s v="Industrial"/>
    <s v="SH-Small Heating"/>
    <n v="7639"/>
    <n v="780.04"/>
    <m/>
    <n v="47.39"/>
    <n v="0"/>
    <n v="0"/>
    <m/>
    <n v="0"/>
    <n v="-6.65"/>
    <n v="0"/>
    <n v="0"/>
    <n v="5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61"/>
    <n v="-36.29"/>
    <m/>
    <m/>
    <m/>
    <m/>
    <m/>
    <m/>
    <x v="0"/>
    <m/>
    <m/>
    <m/>
    <m/>
    <m/>
    <m/>
    <m/>
    <m/>
    <n v="0"/>
    <n v="0"/>
    <m/>
    <m/>
    <x v="2"/>
    <x v="12"/>
    <m/>
    <x v="5"/>
  </r>
  <r>
    <x v="3"/>
    <s v="Joplin"/>
    <s v="Electric"/>
    <s v="Industrial"/>
    <s v="TEB-Total Electric Bldg"/>
    <n v="336960"/>
    <n v="34079.03"/>
    <m/>
    <n v="851.16"/>
    <n v="0"/>
    <n v="0"/>
    <m/>
    <n v="0"/>
    <n v="-293.17"/>
    <n v="0"/>
    <n v="0"/>
    <n v="239.24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634.85"/>
    <n v="-1374.79"/>
    <m/>
    <m/>
    <m/>
    <m/>
    <m/>
    <m/>
    <x v="0"/>
    <m/>
    <m/>
    <m/>
    <m/>
    <m/>
    <m/>
    <m/>
    <m/>
    <n v="0"/>
    <n v="0"/>
    <m/>
    <m/>
    <x v="2"/>
    <x v="13"/>
    <m/>
    <x v="5"/>
  </r>
  <r>
    <x v="3"/>
    <s v="Joplin"/>
    <s v="Electric"/>
    <s v="Interdepartmental"/>
    <s v="CB-Commercial"/>
    <n v="53558"/>
    <n v="6532.22"/>
    <m/>
    <n v="0"/>
    <n v="0"/>
    <n v="0"/>
    <m/>
    <n v="0"/>
    <n v="-46.6"/>
    <n v="0"/>
    <n v="0"/>
    <n v="38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8.85000000000002"/>
    <m/>
    <m/>
    <m/>
    <m/>
    <m/>
    <m/>
    <x v="0"/>
    <m/>
    <m/>
    <m/>
    <m/>
    <m/>
    <m/>
    <m/>
    <m/>
    <n v="0"/>
    <n v="0"/>
    <m/>
    <m/>
    <x v="5"/>
    <x v="5"/>
    <m/>
    <x v="5"/>
  </r>
  <r>
    <x v="3"/>
    <s v="Joplin"/>
    <s v="Electric"/>
    <s v="Other Public Authority"/>
    <s v="CB-Commercial"/>
    <n v="162956"/>
    <n v="21411.98"/>
    <m/>
    <n v="0"/>
    <n v="0"/>
    <n v="0"/>
    <m/>
    <n v="0"/>
    <n v="-141.78"/>
    <n v="0"/>
    <n v="0"/>
    <n v="115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18.07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Joplin"/>
    <s v="Electric"/>
    <s v="Other Public Authority"/>
    <s v="GP-General Power"/>
    <n v="485720"/>
    <n v="45179.29"/>
    <m/>
    <n v="0"/>
    <n v="0"/>
    <n v="0"/>
    <m/>
    <n v="0"/>
    <n v="-422.58"/>
    <n v="0"/>
    <n v="0"/>
    <n v="344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97.16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Joplin"/>
    <s v="Electric"/>
    <s v="Other Public Authority"/>
    <s v="SH-Small Heating"/>
    <n v="1713"/>
    <n v="289.14"/>
    <m/>
    <n v="0"/>
    <n v="0"/>
    <n v="0"/>
    <m/>
    <n v="0"/>
    <n v="-1.49"/>
    <n v="0"/>
    <n v="0"/>
    <n v="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14"/>
    <m/>
    <m/>
    <m/>
    <m/>
    <m/>
    <m/>
    <x v="0"/>
    <m/>
    <m/>
    <m/>
    <m/>
    <m/>
    <m/>
    <m/>
    <m/>
    <n v="0"/>
    <n v="0"/>
    <m/>
    <m/>
    <x v="3"/>
    <x v="12"/>
    <m/>
    <x v="5"/>
  </r>
  <r>
    <x v="3"/>
    <s v="Joplin"/>
    <s v="Electric"/>
    <s v="Other Public Authority"/>
    <s v="TEB-Total Electric Bldg"/>
    <n v="36120"/>
    <n v="4188.37"/>
    <m/>
    <n v="0"/>
    <n v="0"/>
    <n v="0"/>
    <m/>
    <n v="0"/>
    <n v="-31.41"/>
    <n v="0"/>
    <n v="0"/>
    <n v="25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7.36000000000001"/>
    <m/>
    <m/>
    <m/>
    <m/>
    <m/>
    <m/>
    <x v="0"/>
    <m/>
    <m/>
    <m/>
    <m/>
    <m/>
    <m/>
    <m/>
    <m/>
    <n v="0"/>
    <n v="0"/>
    <m/>
    <m/>
    <x v="3"/>
    <x v="13"/>
    <m/>
    <x v="5"/>
  </r>
  <r>
    <x v="3"/>
    <s v="Joplin"/>
    <s v="Electric"/>
    <s v="Muni Street &amp; Highway Lighting"/>
    <s v="CB-Commercial"/>
    <n v="49201"/>
    <n v="7758.33"/>
    <m/>
    <n v="0"/>
    <n v="0"/>
    <n v="0"/>
    <m/>
    <n v="0"/>
    <n v="-42.79"/>
    <n v="0"/>
    <n v="0"/>
    <n v="34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7.06"/>
    <m/>
    <m/>
    <m/>
    <m/>
    <m/>
    <m/>
    <x v="0"/>
    <m/>
    <m/>
    <m/>
    <m/>
    <m/>
    <m/>
    <m/>
    <m/>
    <n v="0"/>
    <n v="0"/>
    <m/>
    <m/>
    <x v="4"/>
    <x v="5"/>
    <m/>
    <x v="5"/>
  </r>
  <r>
    <x v="3"/>
    <s v="Joplin"/>
    <s v="Electric"/>
    <s v="Muni Street &amp; Highway Lighting"/>
    <s v="GP-General Power"/>
    <n v="4080"/>
    <n v="932.73"/>
    <m/>
    <n v="0"/>
    <n v="0"/>
    <n v="0"/>
    <m/>
    <n v="0"/>
    <n v="-3.55"/>
    <n v="0"/>
    <n v="0"/>
    <n v="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1"/>
    <m/>
    <m/>
    <m/>
    <m/>
    <m/>
    <m/>
    <x v="0"/>
    <m/>
    <m/>
    <m/>
    <m/>
    <m/>
    <m/>
    <m/>
    <m/>
    <n v="0"/>
    <n v="0"/>
    <m/>
    <m/>
    <x v="4"/>
    <x v="6"/>
    <m/>
    <x v="5"/>
  </r>
  <r>
    <x v="3"/>
    <s v="Joplin"/>
    <s v="Electric"/>
    <s v="Muni Street &amp; Highway Lighting"/>
    <s v="LS-Special Lighting"/>
    <n v="1048"/>
    <n v="250.46"/>
    <m/>
    <n v="0"/>
    <n v="0"/>
    <n v="0"/>
    <m/>
    <n v="0"/>
    <n v="-0.91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8"/>
    <m/>
    <m/>
    <m/>
    <m/>
    <m/>
    <m/>
    <x v="0"/>
    <m/>
    <m/>
    <m/>
    <m/>
    <m/>
    <m/>
    <m/>
    <m/>
    <n v="0"/>
    <n v="0"/>
    <m/>
    <m/>
    <x v="4"/>
    <x v="7"/>
    <m/>
    <x v="5"/>
  </r>
  <r>
    <x v="3"/>
    <s v="Joplin"/>
    <s v="Electric"/>
    <s v="Muni Street &amp; Highway Lighting"/>
    <s v="MS-Miscellaneous"/>
    <n v="11295"/>
    <n v="1168.21"/>
    <m/>
    <n v="0"/>
    <n v="0"/>
    <n v="0"/>
    <m/>
    <n v="0"/>
    <n v="-9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m/>
    <m/>
    <m/>
    <m/>
    <m/>
    <m/>
    <x v="0"/>
    <m/>
    <m/>
    <m/>
    <m/>
    <m/>
    <m/>
    <m/>
    <m/>
    <n v="0"/>
    <n v="0"/>
    <m/>
    <m/>
    <x v="4"/>
    <x v="22"/>
    <m/>
    <x v="5"/>
  </r>
  <r>
    <x v="3"/>
    <s v="Joplin"/>
    <s v="Electric"/>
    <s v="Other Public Authority"/>
    <s v="CB-Commercial"/>
    <n v="22086"/>
    <n v="3524.04"/>
    <m/>
    <n v="0"/>
    <n v="0"/>
    <n v="0"/>
    <m/>
    <n v="0"/>
    <n v="-19.21"/>
    <n v="0"/>
    <n v="0"/>
    <n v="15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0.89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Joplin"/>
    <s v="Electric"/>
    <s v="Other Public Authority"/>
    <s v="GP-General Power"/>
    <n v="1042770"/>
    <n v="88951.25"/>
    <m/>
    <n v="0"/>
    <n v="0"/>
    <n v="0"/>
    <m/>
    <n v="0"/>
    <n v="-907.21"/>
    <n v="0"/>
    <n v="0"/>
    <n v="740.36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858.25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Joplin"/>
    <s v="Electric"/>
    <s v="Industrial"/>
    <s v="Oil Pipe LP-Large Power"/>
    <n v="220242"/>
    <n v="23894.3"/>
    <m/>
    <n v="0"/>
    <n v="0"/>
    <n v="0"/>
    <m/>
    <n v="0"/>
    <n v="-187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3.21"/>
    <n v="-656.32"/>
    <m/>
    <m/>
    <m/>
    <m/>
    <m/>
    <m/>
    <x v="0"/>
    <m/>
    <m/>
    <m/>
    <m/>
    <m/>
    <m/>
    <m/>
    <m/>
    <n v="0"/>
    <n v="0"/>
    <m/>
    <m/>
    <x v="2"/>
    <x v="29"/>
    <m/>
    <x v="5"/>
  </r>
  <r>
    <x v="3"/>
    <s v="Joplin"/>
    <s v="Electric"/>
    <s v="Residential"/>
    <s v="RGL-Residential Pilot"/>
    <n v="88561"/>
    <n v="10745.4"/>
    <m/>
    <n v="525.45000000000005"/>
    <n v="0"/>
    <n v="0"/>
    <m/>
    <n v="0"/>
    <n v="-77.03"/>
    <n v="0"/>
    <n v="0"/>
    <n v="34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69"/>
    <n v="0"/>
    <n v="0"/>
    <n v="9.74"/>
    <n v="-457.02"/>
    <m/>
    <m/>
    <m/>
    <m/>
    <m/>
    <m/>
    <x v="0"/>
    <m/>
    <m/>
    <m/>
    <m/>
    <m/>
    <m/>
    <m/>
    <m/>
    <n v="0"/>
    <n v="0"/>
    <m/>
    <m/>
    <x v="0"/>
    <x v="25"/>
    <m/>
    <x v="5"/>
  </r>
  <r>
    <x v="3"/>
    <s v="Joplin"/>
    <s v="Electric"/>
    <s v="Residential"/>
    <s v="RG-Residential"/>
    <n v="23582740"/>
    <n v="3215339.6"/>
    <m/>
    <n v="146739.60999999999"/>
    <n v="0"/>
    <n v="0"/>
    <m/>
    <n v="0"/>
    <n v="-20557.36"/>
    <n v="0"/>
    <n v="0"/>
    <n v="9197.27"/>
    <n v="0"/>
    <n v="0"/>
    <n v="0"/>
    <n v="0"/>
    <n v="0"/>
    <n v="0"/>
    <n v="0"/>
    <n v="0"/>
    <n v="0"/>
    <n v="0"/>
    <n v="0"/>
    <n v="0"/>
    <n v="0"/>
    <n v="0"/>
    <n v="0"/>
    <n v="1710"/>
    <n v="150"/>
    <n v="390"/>
    <n v="9472.7999999999993"/>
    <n v="980"/>
    <n v="-817.26"/>
    <n v="8739.24"/>
    <n v="-121678.85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Joplin"/>
    <s v="Lighting"/>
    <s v="Commercial"/>
    <s v="PL-Private Lighting"/>
    <n v="210637"/>
    <n v="57907.26"/>
    <m/>
    <n v="2317.1799999999998"/>
    <n v="0"/>
    <n v="0"/>
    <m/>
    <n v="0"/>
    <n v="-183.45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532.36"/>
    <n v="0"/>
    <n v="0"/>
    <n v="3360.32"/>
    <n v="-2311.83"/>
    <m/>
    <m/>
    <m/>
    <m/>
    <m/>
    <m/>
    <x v="0"/>
    <m/>
    <m/>
    <m/>
    <m/>
    <m/>
    <m/>
    <m/>
    <m/>
    <n v="0"/>
    <n v="0"/>
    <m/>
    <m/>
    <x v="1"/>
    <x v="4"/>
    <m/>
    <x v="5"/>
  </r>
  <r>
    <x v="3"/>
    <s v="Joplin"/>
    <s v="Lighting"/>
    <s v="Industrial"/>
    <s v="PL-Private Lighting"/>
    <n v="9638"/>
    <n v="2284.38"/>
    <m/>
    <n v="136.33000000000001"/>
    <n v="0"/>
    <n v="0"/>
    <m/>
    <n v="0"/>
    <n v="-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74"/>
    <n v="-105.81"/>
    <m/>
    <m/>
    <m/>
    <m/>
    <m/>
    <m/>
    <x v="0"/>
    <m/>
    <m/>
    <m/>
    <m/>
    <m/>
    <m/>
    <m/>
    <m/>
    <n v="0"/>
    <n v="0"/>
    <m/>
    <m/>
    <x v="2"/>
    <x v="4"/>
    <m/>
    <x v="5"/>
  </r>
  <r>
    <x v="3"/>
    <s v="Joplin"/>
    <s v="Lighting"/>
    <s v="Other Public Authority"/>
    <s v="PL-Private Lighting"/>
    <n v="540"/>
    <n v="185.16"/>
    <m/>
    <n v="0"/>
    <n v="0"/>
    <n v="0"/>
    <m/>
    <n v="0"/>
    <n v="-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m/>
    <m/>
    <m/>
    <m/>
    <m/>
    <m/>
    <x v="0"/>
    <m/>
    <m/>
    <m/>
    <m/>
    <m/>
    <m/>
    <m/>
    <m/>
    <n v="0"/>
    <n v="0"/>
    <m/>
    <m/>
    <x v="3"/>
    <x v="4"/>
    <m/>
    <x v="5"/>
  </r>
  <r>
    <x v="3"/>
    <s v="Joplin"/>
    <s v="Lighting"/>
    <s v="Muni Street &amp; Highway Lighting"/>
    <s v="PL-Private Lighting"/>
    <n v="4396"/>
    <n v="1009.78"/>
    <m/>
    <n v="0"/>
    <n v="0"/>
    <n v="0"/>
    <m/>
    <n v="0"/>
    <n v="-3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m/>
    <m/>
    <m/>
    <m/>
    <m/>
    <m/>
    <x v="0"/>
    <m/>
    <m/>
    <m/>
    <m/>
    <m/>
    <m/>
    <m/>
    <m/>
    <n v="0"/>
    <n v="0"/>
    <m/>
    <m/>
    <x v="4"/>
    <x v="4"/>
    <m/>
    <x v="5"/>
  </r>
  <r>
    <x v="3"/>
    <s v="Joplin"/>
    <s v="Lighting"/>
    <s v="Muni Street &amp; Highway Lighting"/>
    <s v="SPL-Municipal St Lighting"/>
    <n v="396125"/>
    <n v="51537.7"/>
    <m/>
    <n v="0"/>
    <n v="0"/>
    <n v="0"/>
    <m/>
    <n v="0"/>
    <n v="-344.63"/>
    <n v="0"/>
    <n v="0"/>
    <n v="0"/>
    <n v="0"/>
    <n v="0"/>
    <n v="0"/>
    <n v="0"/>
    <n v="0"/>
    <n v="0"/>
    <n v="0"/>
    <n v="27036.48"/>
    <n v="0"/>
    <n v="0"/>
    <n v="0"/>
    <n v="0"/>
    <n v="0"/>
    <n v="0"/>
    <n v="0"/>
    <n v="0"/>
    <n v="0"/>
    <n v="0"/>
    <n v="0"/>
    <n v="0"/>
    <n v="0"/>
    <n v="0"/>
    <n v="-2368.84"/>
    <m/>
    <m/>
    <m/>
    <m/>
    <m/>
    <m/>
    <x v="0"/>
    <m/>
    <m/>
    <m/>
    <m/>
    <m/>
    <m/>
    <m/>
    <m/>
    <n v="0"/>
    <n v="0"/>
    <m/>
    <m/>
    <x v="4"/>
    <x v="11"/>
    <m/>
    <x v="5"/>
  </r>
  <r>
    <x v="3"/>
    <s v="Joplin"/>
    <s v="Lighting"/>
    <s v="Residential"/>
    <s v="PL-Private Lighting"/>
    <n v="57864"/>
    <n v="21148.81"/>
    <m/>
    <n v="482.93"/>
    <n v="0"/>
    <n v="0"/>
    <m/>
    <n v="0"/>
    <n v="-5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46"/>
    <n v="0"/>
    <n v="0"/>
    <n v="84.02"/>
    <n v="-634.36"/>
    <m/>
    <m/>
    <m/>
    <m/>
    <m/>
    <m/>
    <x v="0"/>
    <m/>
    <m/>
    <m/>
    <m/>
    <m/>
    <m/>
    <m/>
    <m/>
    <n v="0"/>
    <n v="0"/>
    <m/>
    <m/>
    <x v="0"/>
    <x v="4"/>
    <m/>
    <x v="5"/>
  </r>
  <r>
    <x v="3"/>
    <s v="Neosho"/>
    <s v="Electric"/>
    <s v="Commercial"/>
    <s v="CB-Commercial"/>
    <n v="2766010"/>
    <n v="389764.69"/>
    <m/>
    <n v="9189.8799999999992"/>
    <n v="0"/>
    <n v="0"/>
    <m/>
    <n v="0"/>
    <n v="-2405.6999999999998"/>
    <n v="0"/>
    <n v="0"/>
    <n v="1956.93"/>
    <n v="0"/>
    <n v="0"/>
    <n v="0"/>
    <n v="0"/>
    <n v="0"/>
    <n v="0"/>
    <n v="0"/>
    <n v="0"/>
    <n v="0"/>
    <n v="0"/>
    <n v="0"/>
    <n v="0"/>
    <n v="0"/>
    <n v="0"/>
    <n v="0"/>
    <n v="90"/>
    <n v="0"/>
    <n v="15"/>
    <n v="4078.1"/>
    <n v="60"/>
    <n v="-25.23"/>
    <n v="20219.98"/>
    <n v="-13886.05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s v="Neosho"/>
    <s v="Electric"/>
    <s v="Commercial"/>
    <s v="GP-General Power"/>
    <n v="5919578"/>
    <n v="606102.26"/>
    <m/>
    <n v="74.05"/>
    <n v="0"/>
    <n v="0"/>
    <m/>
    <n v="0"/>
    <n v="-5150.0600000000004"/>
    <n v="0"/>
    <n v="0"/>
    <n v="3906.45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15"/>
    <n v="5997.83"/>
    <n v="0"/>
    <n v="0"/>
    <n v="25023.759999999998"/>
    <n v="-21902.400000000001"/>
    <m/>
    <m/>
    <m/>
    <m/>
    <m/>
    <m/>
    <x v="0"/>
    <m/>
    <m/>
    <m/>
    <m/>
    <m/>
    <m/>
    <m/>
    <m/>
    <n v="0"/>
    <n v="0"/>
    <m/>
    <m/>
    <x v="1"/>
    <x v="6"/>
    <m/>
    <x v="5"/>
  </r>
  <r>
    <x v="3"/>
    <s v="Neosho"/>
    <s v="Electric"/>
    <s v="Commercial"/>
    <s v="LS-Special Lighting"/>
    <n v="2006"/>
    <n v="350.24"/>
    <m/>
    <n v="0"/>
    <n v="0"/>
    <n v="0"/>
    <m/>
    <n v="0"/>
    <n v="-1.75"/>
    <n v="0"/>
    <n v="0"/>
    <n v="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56"/>
    <m/>
    <m/>
    <m/>
    <m/>
    <m/>
    <m/>
    <x v="0"/>
    <m/>
    <m/>
    <m/>
    <m/>
    <m/>
    <m/>
    <m/>
    <m/>
    <n v="0"/>
    <n v="0"/>
    <m/>
    <m/>
    <x v="1"/>
    <x v="7"/>
    <m/>
    <x v="5"/>
  </r>
  <r>
    <x v="3"/>
    <s v="Neosho"/>
    <s v="Electric"/>
    <s v="Commercial"/>
    <s v="SH-Small Heating"/>
    <n v="340878"/>
    <n v="40115.56"/>
    <m/>
    <n v="919.19"/>
    <n v="0"/>
    <n v="0"/>
    <m/>
    <n v="0"/>
    <n v="-296.52999999999997"/>
    <n v="0"/>
    <n v="0"/>
    <n v="241.27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50.20000000000005"/>
    <n v="0"/>
    <n v="0"/>
    <n v="2159.33"/>
    <n v="-1619.25"/>
    <m/>
    <m/>
    <m/>
    <m/>
    <m/>
    <m/>
    <x v="0"/>
    <m/>
    <m/>
    <m/>
    <m/>
    <m/>
    <m/>
    <m/>
    <m/>
    <n v="0"/>
    <n v="0"/>
    <m/>
    <m/>
    <x v="1"/>
    <x v="12"/>
    <m/>
    <x v="5"/>
  </r>
  <r>
    <x v="3"/>
    <s v="Neosho"/>
    <s v="Electric"/>
    <s v="Commercial"/>
    <s v="TEB-Total Electric Bldg"/>
    <n v="990039"/>
    <n v="103380.88"/>
    <m/>
    <n v="0"/>
    <n v="0"/>
    <n v="0"/>
    <m/>
    <n v="0"/>
    <n v="-861.36"/>
    <n v="0"/>
    <n v="0"/>
    <n v="702.92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399.28"/>
    <n v="0"/>
    <n v="0"/>
    <n v="2730.63"/>
    <n v="-4039.34"/>
    <m/>
    <m/>
    <m/>
    <m/>
    <m/>
    <m/>
    <x v="0"/>
    <m/>
    <m/>
    <m/>
    <m/>
    <m/>
    <m/>
    <m/>
    <m/>
    <n v="0"/>
    <n v="0"/>
    <m/>
    <m/>
    <x v="1"/>
    <x v="13"/>
    <m/>
    <x v="5"/>
  </r>
  <r>
    <x v="3"/>
    <s v="Neosho"/>
    <s v="Electric"/>
    <s v="Industrial"/>
    <s v="CB-Commercial"/>
    <n v="8045561"/>
    <n v="952935.48"/>
    <m/>
    <n v="36448.589999999997"/>
    <n v="0"/>
    <n v="0"/>
    <m/>
    <n v="0"/>
    <n v="-6999.61"/>
    <n v="0"/>
    <n v="0"/>
    <n v="5708.23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79.16"/>
    <n v="0"/>
    <n v="0"/>
    <n v="71524.179999999993"/>
    <n v="-40388.71"/>
    <m/>
    <m/>
    <m/>
    <m/>
    <m/>
    <m/>
    <x v="0"/>
    <m/>
    <m/>
    <m/>
    <m/>
    <m/>
    <m/>
    <m/>
    <m/>
    <n v="0"/>
    <n v="0"/>
    <m/>
    <m/>
    <x v="2"/>
    <x v="5"/>
    <m/>
    <x v="5"/>
  </r>
  <r>
    <x v="3"/>
    <s v="Neosho"/>
    <s v="Electric"/>
    <s v="Industrial"/>
    <s v="GP-General Power"/>
    <n v="975998"/>
    <n v="102427.09"/>
    <m/>
    <n v="0"/>
    <n v="0"/>
    <n v="0"/>
    <m/>
    <n v="0"/>
    <n v="-849.11"/>
    <n v="0"/>
    <n v="0"/>
    <n v="490.27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766.77"/>
    <n v="0"/>
    <n v="0"/>
    <n v="5238.88"/>
    <n v="-3611.21"/>
    <m/>
    <m/>
    <m/>
    <m/>
    <m/>
    <m/>
    <x v="0"/>
    <m/>
    <m/>
    <m/>
    <m/>
    <m/>
    <m/>
    <m/>
    <m/>
    <n v="0"/>
    <n v="0"/>
    <m/>
    <m/>
    <x v="2"/>
    <x v="6"/>
    <m/>
    <x v="5"/>
  </r>
  <r>
    <x v="3"/>
    <s v="Neosho"/>
    <s v="Electric"/>
    <s v="Industrial"/>
    <s v="LP-Large Power"/>
    <n v="8477433"/>
    <n v="618554.68000000005"/>
    <m/>
    <n v="0"/>
    <n v="0"/>
    <n v="0"/>
    <m/>
    <n v="0"/>
    <n v="-7205.82"/>
    <n v="0"/>
    <n v="0"/>
    <n v="365.54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0970.34"/>
    <n v="-25262.75"/>
    <m/>
    <m/>
    <m/>
    <m/>
    <m/>
    <m/>
    <x v="0"/>
    <m/>
    <m/>
    <m/>
    <m/>
    <m/>
    <m/>
    <m/>
    <m/>
    <n v="0"/>
    <n v="0"/>
    <m/>
    <m/>
    <x v="2"/>
    <x v="17"/>
    <m/>
    <x v="5"/>
  </r>
  <r>
    <x v="3"/>
    <s v="Neosho"/>
    <s v="Electric"/>
    <s v="Industrial"/>
    <s v="TEB-Total Electric Bldg"/>
    <n v="27600"/>
    <n v="2958.65"/>
    <m/>
    <n v="0"/>
    <n v="0"/>
    <n v="0"/>
    <m/>
    <n v="0"/>
    <n v="-24.01"/>
    <n v="0"/>
    <n v="0"/>
    <n v="19.6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2.03"/>
    <n v="-112.61"/>
    <m/>
    <m/>
    <m/>
    <m/>
    <m/>
    <m/>
    <x v="0"/>
    <m/>
    <m/>
    <m/>
    <m/>
    <m/>
    <m/>
    <m/>
    <m/>
    <n v="0"/>
    <n v="0"/>
    <m/>
    <m/>
    <x v="2"/>
    <x v="13"/>
    <m/>
    <x v="5"/>
  </r>
  <r>
    <x v="3"/>
    <s v="Neosho"/>
    <s v="Electric"/>
    <s v="Interdepartmental"/>
    <s v="CB-Commercial"/>
    <n v="2490"/>
    <n v="410.92"/>
    <m/>
    <n v="0"/>
    <n v="0"/>
    <n v="0"/>
    <m/>
    <n v="0"/>
    <n v="-2.17"/>
    <n v="0"/>
    <n v="0"/>
    <n v="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5"/>
    <m/>
    <m/>
    <m/>
    <m/>
    <m/>
    <m/>
    <x v="0"/>
    <m/>
    <m/>
    <m/>
    <m/>
    <m/>
    <m/>
    <m/>
    <m/>
    <n v="0"/>
    <n v="0"/>
    <m/>
    <m/>
    <x v="5"/>
    <x v="5"/>
    <m/>
    <x v="5"/>
  </r>
  <r>
    <x v="3"/>
    <s v="Neosho"/>
    <s v="Electric"/>
    <s v="Other Public Authority"/>
    <s v="CB-Commercial"/>
    <n v="58381"/>
    <n v="9645.02"/>
    <m/>
    <n v="0"/>
    <n v="0"/>
    <n v="0"/>
    <m/>
    <n v="0"/>
    <n v="-50.77"/>
    <n v="0"/>
    <n v="0"/>
    <n v="4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3.13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Neosho"/>
    <s v="Electric"/>
    <s v="Other Public Authority"/>
    <s v="GP-General Power"/>
    <n v="30640"/>
    <n v="3898.14"/>
    <m/>
    <n v="0"/>
    <n v="0"/>
    <n v="0"/>
    <m/>
    <n v="0"/>
    <n v="-26.65"/>
    <n v="0"/>
    <n v="0"/>
    <n v="2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3.36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Neosho"/>
    <s v="Electric"/>
    <s v="Other Public Authority"/>
    <s v="SH-Small Heating"/>
    <n v="6571"/>
    <n v="753.13"/>
    <m/>
    <n v="0"/>
    <n v="0"/>
    <n v="0"/>
    <m/>
    <n v="0"/>
    <n v="-5.71"/>
    <n v="0"/>
    <n v="0"/>
    <n v="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.21"/>
    <m/>
    <m/>
    <m/>
    <m/>
    <m/>
    <m/>
    <x v="0"/>
    <m/>
    <m/>
    <m/>
    <m/>
    <m/>
    <m/>
    <m/>
    <m/>
    <n v="0"/>
    <n v="0"/>
    <m/>
    <m/>
    <x v="3"/>
    <x v="12"/>
    <m/>
    <x v="5"/>
  </r>
  <r>
    <x v="3"/>
    <s v="Neosho"/>
    <s v="Electric"/>
    <s v="Other Public Authority"/>
    <s v="TEB-Total Electric Bldg"/>
    <n v="23280"/>
    <n v="2677"/>
    <m/>
    <n v="0"/>
    <n v="0"/>
    <n v="0"/>
    <m/>
    <n v="0"/>
    <n v="-20.25"/>
    <n v="0"/>
    <n v="0"/>
    <n v="16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4.98"/>
    <m/>
    <m/>
    <m/>
    <m/>
    <m/>
    <m/>
    <x v="0"/>
    <m/>
    <m/>
    <m/>
    <m/>
    <m/>
    <m/>
    <m/>
    <m/>
    <n v="0"/>
    <n v="0"/>
    <m/>
    <m/>
    <x v="3"/>
    <x v="13"/>
    <m/>
    <x v="5"/>
  </r>
  <r>
    <x v="3"/>
    <s v="Neosho"/>
    <s v="Electric"/>
    <s v="Muni Street &amp; Highway Lighting"/>
    <s v="CB-Commercial"/>
    <n v="11166"/>
    <n v="2601.5100000000002"/>
    <m/>
    <n v="0"/>
    <n v="0"/>
    <n v="0"/>
    <m/>
    <n v="0"/>
    <n v="-9.7200000000000006"/>
    <n v="0"/>
    <n v="0"/>
    <n v="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.06"/>
    <m/>
    <m/>
    <m/>
    <m/>
    <m/>
    <m/>
    <x v="0"/>
    <m/>
    <m/>
    <m/>
    <m/>
    <m/>
    <m/>
    <m/>
    <m/>
    <n v="0"/>
    <n v="0"/>
    <m/>
    <m/>
    <x v="4"/>
    <x v="5"/>
    <m/>
    <x v="5"/>
  </r>
  <r>
    <x v="3"/>
    <s v="Neosho"/>
    <s v="Electric"/>
    <s v="Muni Street &amp; Highway Lighting"/>
    <s v="LS-Special Lighting"/>
    <n v="1488"/>
    <n v="361.24"/>
    <m/>
    <n v="0"/>
    <n v="0"/>
    <n v="0"/>
    <m/>
    <n v="0"/>
    <n v="-1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06"/>
    <m/>
    <m/>
    <m/>
    <m/>
    <m/>
    <m/>
    <x v="0"/>
    <m/>
    <m/>
    <m/>
    <m/>
    <m/>
    <m/>
    <m/>
    <m/>
    <n v="0"/>
    <n v="0"/>
    <m/>
    <m/>
    <x v="4"/>
    <x v="7"/>
    <m/>
    <x v="5"/>
  </r>
  <r>
    <x v="3"/>
    <s v="Neosho"/>
    <s v="Electric"/>
    <s v="Other Public Authority"/>
    <s v="CB-Commercial"/>
    <n v="135806"/>
    <n v="18149.78"/>
    <m/>
    <n v="0"/>
    <n v="0"/>
    <n v="0"/>
    <m/>
    <n v="0"/>
    <n v="-118.18"/>
    <n v="0"/>
    <n v="0"/>
    <n v="96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1.77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Neosho"/>
    <s v="Electric"/>
    <s v="Other Public Authority"/>
    <s v="GP-General Power"/>
    <n v="636126"/>
    <n v="60084.26"/>
    <m/>
    <n v="0"/>
    <n v="0"/>
    <n v="0"/>
    <m/>
    <n v="0"/>
    <n v="-553.41999999999996"/>
    <n v="0"/>
    <n v="0"/>
    <n v="451.66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353.71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Neosho"/>
    <s v="Electric"/>
    <s v="Other Public Authority"/>
    <s v="TEB-Total Electric Bldg"/>
    <n v="33532"/>
    <n v="3587.75"/>
    <m/>
    <n v="0"/>
    <n v="0"/>
    <n v="0"/>
    <m/>
    <n v="0"/>
    <n v="-29.17"/>
    <n v="0"/>
    <n v="0"/>
    <n v="23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6.80000000000001"/>
    <m/>
    <m/>
    <m/>
    <m/>
    <m/>
    <m/>
    <x v="0"/>
    <m/>
    <m/>
    <m/>
    <m/>
    <m/>
    <m/>
    <m/>
    <m/>
    <n v="0"/>
    <n v="0"/>
    <m/>
    <m/>
    <x v="3"/>
    <x v="13"/>
    <m/>
    <x v="5"/>
  </r>
  <r>
    <x v="3"/>
    <s v="Neosho"/>
    <s v="Electric"/>
    <s v="Industrial"/>
    <s v="Oil Pipe LP-Large Power"/>
    <n v="1396000"/>
    <n v="111212.17"/>
    <m/>
    <n v="0"/>
    <n v="0"/>
    <n v="0"/>
    <m/>
    <n v="0"/>
    <n v="-1186.5999999999999"/>
    <n v="0"/>
    <n v="0"/>
    <n v="991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16.83"/>
    <n v="-4160.08"/>
    <m/>
    <m/>
    <m/>
    <m/>
    <m/>
    <m/>
    <x v="0"/>
    <m/>
    <m/>
    <m/>
    <m/>
    <m/>
    <m/>
    <m/>
    <m/>
    <n v="0"/>
    <n v="0"/>
    <m/>
    <m/>
    <x v="2"/>
    <x v="29"/>
    <m/>
    <x v="5"/>
  </r>
  <r>
    <x v="3"/>
    <s v="Neosho"/>
    <s v="Electric"/>
    <s v="Industrial"/>
    <s v="SC-P PRAXAIR Transmission"/>
    <n v="5963547"/>
    <n v="321645.93"/>
    <m/>
    <n v="0"/>
    <n v="0"/>
    <n v="0"/>
    <m/>
    <n v="0"/>
    <n v="-5069.01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4610.69"/>
    <m/>
    <m/>
    <m/>
    <m/>
    <m/>
    <m/>
    <x v="0"/>
    <m/>
    <m/>
    <m/>
    <m/>
    <m/>
    <m/>
    <m/>
    <m/>
    <n v="0"/>
    <n v="0"/>
    <m/>
    <m/>
    <x v="2"/>
    <x v="31"/>
    <m/>
    <x v="5"/>
  </r>
  <r>
    <x v="3"/>
    <s v="Neosho"/>
    <s v="Electric"/>
    <s v="Residential"/>
    <s v="RGL-Residential Pilot"/>
    <n v="48370"/>
    <n v="5741.58"/>
    <m/>
    <n v="144.69999999999999"/>
    <n v="0"/>
    <n v="0"/>
    <m/>
    <n v="0"/>
    <n v="-42.09"/>
    <n v="0"/>
    <n v="0"/>
    <n v="18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4700000000000006"/>
    <n v="0"/>
    <n v="0"/>
    <n v="112.3"/>
    <n v="-249.61"/>
    <m/>
    <m/>
    <m/>
    <m/>
    <m/>
    <m/>
    <x v="0"/>
    <m/>
    <m/>
    <m/>
    <m/>
    <m/>
    <m/>
    <m/>
    <m/>
    <n v="0"/>
    <n v="0"/>
    <m/>
    <m/>
    <x v="0"/>
    <x v="25"/>
    <m/>
    <x v="5"/>
  </r>
  <r>
    <x v="3"/>
    <s v="Neosho"/>
    <s v="Electric"/>
    <s v="Residential"/>
    <s v="RG-Residential"/>
    <n v="12193321"/>
    <n v="1644125.55"/>
    <m/>
    <n v="43507.65"/>
    <n v="0"/>
    <n v="0"/>
    <m/>
    <n v="0"/>
    <n v="-10608.03"/>
    <n v="0"/>
    <n v="0"/>
    <n v="4755.32"/>
    <n v="0"/>
    <n v="0"/>
    <n v="0"/>
    <n v="0"/>
    <n v="0"/>
    <n v="0"/>
    <n v="0"/>
    <n v="0"/>
    <n v="0"/>
    <n v="0"/>
    <n v="0"/>
    <n v="0"/>
    <n v="0"/>
    <n v="0"/>
    <n v="0"/>
    <n v="930"/>
    <n v="650"/>
    <n v="195"/>
    <n v="5279.11"/>
    <n v="380"/>
    <n v="-552.34"/>
    <n v="30840.77"/>
    <n v="-62896.81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Neosho"/>
    <s v="Lighting"/>
    <s v="Commercial"/>
    <s v="PL-Private Lighting"/>
    <n v="136849"/>
    <n v="41628.47"/>
    <m/>
    <n v="63.71"/>
    <n v="0"/>
    <n v="0"/>
    <m/>
    <n v="0"/>
    <n v="-119.25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31.35"/>
    <n v="0"/>
    <n v="-5.46"/>
    <n v="1793.98"/>
    <n v="-1502.38"/>
    <m/>
    <m/>
    <m/>
    <m/>
    <m/>
    <m/>
    <x v="0"/>
    <m/>
    <m/>
    <m/>
    <m/>
    <m/>
    <m/>
    <m/>
    <m/>
    <n v="0"/>
    <n v="0"/>
    <m/>
    <m/>
    <x v="1"/>
    <x v="4"/>
    <m/>
    <x v="5"/>
  </r>
  <r>
    <x v="3"/>
    <s v="Neosho"/>
    <s v="Lighting"/>
    <s v="Industrial"/>
    <s v="PL-Private Lighting"/>
    <n v="11707"/>
    <n v="2863.22"/>
    <m/>
    <n v="0"/>
    <n v="0"/>
    <n v="0"/>
    <m/>
    <n v="0"/>
    <n v="-1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940000000000001"/>
    <n v="0"/>
    <n v="0"/>
    <n v="89.04"/>
    <n v="-128.54"/>
    <m/>
    <m/>
    <m/>
    <m/>
    <m/>
    <m/>
    <x v="0"/>
    <m/>
    <m/>
    <m/>
    <m/>
    <m/>
    <m/>
    <m/>
    <m/>
    <n v="0"/>
    <n v="0"/>
    <m/>
    <m/>
    <x v="2"/>
    <x v="4"/>
    <m/>
    <x v="5"/>
  </r>
  <r>
    <x v="3"/>
    <s v="Neosho"/>
    <s v="Lighting"/>
    <s v="Other Public Authority"/>
    <s v="PL-Private Lighting"/>
    <n v="424"/>
    <n v="146.83000000000001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m/>
    <m/>
    <m/>
    <m/>
    <m/>
    <m/>
    <x v="0"/>
    <m/>
    <m/>
    <m/>
    <m/>
    <m/>
    <m/>
    <m/>
    <m/>
    <n v="0"/>
    <n v="0"/>
    <m/>
    <m/>
    <x v="3"/>
    <x v="4"/>
    <m/>
    <x v="5"/>
  </r>
  <r>
    <x v="3"/>
    <s v="Neosho"/>
    <s v="Lighting"/>
    <s v="Muni Street &amp; Highway Lighting"/>
    <s v="PL-Private Lighting"/>
    <n v="441"/>
    <n v="151.81"/>
    <m/>
    <n v="0"/>
    <n v="0"/>
    <n v="0"/>
    <m/>
    <n v="0"/>
    <n v="-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m/>
    <m/>
    <m/>
    <m/>
    <m/>
    <m/>
    <x v="0"/>
    <m/>
    <m/>
    <m/>
    <m/>
    <m/>
    <m/>
    <m/>
    <m/>
    <n v="0"/>
    <n v="0"/>
    <m/>
    <m/>
    <x v="4"/>
    <x v="4"/>
    <m/>
    <x v="5"/>
  </r>
  <r>
    <x v="3"/>
    <s v="Neosho"/>
    <s v="Lighting"/>
    <s v="Muni Street &amp; Highway Lighting"/>
    <s v="SPL-Municipal St Lighting"/>
    <n v="190543"/>
    <n v="22545.84"/>
    <m/>
    <n v="0"/>
    <n v="0"/>
    <n v="0"/>
    <m/>
    <n v="0"/>
    <n v="-165.77"/>
    <n v="0"/>
    <n v="0"/>
    <n v="0"/>
    <n v="0"/>
    <n v="0"/>
    <n v="0"/>
    <n v="0"/>
    <n v="0"/>
    <n v="0"/>
    <n v="0"/>
    <n v="7554.45"/>
    <n v="0"/>
    <n v="0"/>
    <n v="0"/>
    <n v="0"/>
    <n v="0"/>
    <n v="0"/>
    <n v="0"/>
    <n v="0"/>
    <n v="0"/>
    <n v="0"/>
    <n v="0"/>
    <n v="0"/>
    <n v="0"/>
    <n v="0"/>
    <n v="-1139.45"/>
    <m/>
    <m/>
    <m/>
    <m/>
    <m/>
    <m/>
    <x v="0"/>
    <m/>
    <m/>
    <m/>
    <m/>
    <m/>
    <m/>
    <m/>
    <m/>
    <n v="0"/>
    <n v="0"/>
    <m/>
    <m/>
    <x v="4"/>
    <x v="11"/>
    <m/>
    <x v="5"/>
  </r>
  <r>
    <x v="3"/>
    <s v="Neosho"/>
    <s v="Lighting"/>
    <s v="Residential"/>
    <s v="PL-Private Lighting"/>
    <n v="66132"/>
    <n v="24821.38"/>
    <m/>
    <n v="61.48"/>
    <n v="0"/>
    <n v="0"/>
    <m/>
    <n v="0"/>
    <n v="-6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5.25"/>
    <n v="0"/>
    <n v="0"/>
    <n v="383.84"/>
    <n v="-725.02"/>
    <m/>
    <m/>
    <m/>
    <m/>
    <m/>
    <m/>
    <x v="0"/>
    <m/>
    <m/>
    <m/>
    <m/>
    <m/>
    <m/>
    <m/>
    <m/>
    <n v="0"/>
    <n v="0"/>
    <m/>
    <m/>
    <x v="0"/>
    <x v="4"/>
    <m/>
    <x v="5"/>
  </r>
  <r>
    <x v="3"/>
    <s v="Ozark"/>
    <s v="Electric"/>
    <s v="Commercial"/>
    <s v="CB-Commercial"/>
    <n v="2951169"/>
    <n v="415804.28"/>
    <m/>
    <n v="8426.57"/>
    <n v="0"/>
    <n v="0"/>
    <m/>
    <n v="0"/>
    <n v="-2567.4"/>
    <n v="0"/>
    <n v="0"/>
    <n v="2095.1999999999998"/>
    <n v="0"/>
    <n v="0"/>
    <n v="0"/>
    <n v="0"/>
    <n v="0"/>
    <n v="0"/>
    <n v="0"/>
    <n v="0"/>
    <n v="0"/>
    <n v="0"/>
    <n v="0"/>
    <n v="0"/>
    <n v="0"/>
    <n v="0"/>
    <n v="0"/>
    <n v="60"/>
    <n v="0"/>
    <n v="15"/>
    <n v="4960.16"/>
    <n v="20"/>
    <n v="-20.059999999999999"/>
    <n v="25182.79"/>
    <n v="-14815.34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s v="Ozark"/>
    <s v="Electric"/>
    <s v="Commercial"/>
    <s v="GP-General Power"/>
    <n v="5143886"/>
    <n v="517744.13"/>
    <m/>
    <n v="2708.72"/>
    <n v="0"/>
    <n v="0"/>
    <m/>
    <n v="0"/>
    <n v="-4475.13"/>
    <n v="0"/>
    <n v="0"/>
    <n v="3482.38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5428.23"/>
    <n v="0"/>
    <n v="0"/>
    <n v="22822.720000000001"/>
    <n v="-19032.37"/>
    <m/>
    <m/>
    <m/>
    <m/>
    <m/>
    <m/>
    <x v="0"/>
    <m/>
    <m/>
    <m/>
    <m/>
    <m/>
    <m/>
    <m/>
    <m/>
    <n v="0"/>
    <n v="0"/>
    <m/>
    <m/>
    <x v="1"/>
    <x v="6"/>
    <m/>
    <x v="5"/>
  </r>
  <r>
    <x v="3"/>
    <s v="Ozark"/>
    <s v="Electric"/>
    <s v="Commercial"/>
    <s v="LS-Special Lighting"/>
    <n v="3359"/>
    <n v="597.20000000000005"/>
    <m/>
    <n v="2.31"/>
    <n v="0"/>
    <n v="0"/>
    <m/>
    <n v="0"/>
    <n v="-2.92"/>
    <n v="0"/>
    <n v="0"/>
    <n v="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71"/>
    <m/>
    <m/>
    <m/>
    <m/>
    <m/>
    <m/>
    <x v="0"/>
    <m/>
    <m/>
    <m/>
    <m/>
    <m/>
    <m/>
    <m/>
    <m/>
    <n v="0"/>
    <n v="0"/>
    <m/>
    <m/>
    <x v="1"/>
    <x v="7"/>
    <m/>
    <x v="5"/>
  </r>
  <r>
    <x v="3"/>
    <s v="Ozark"/>
    <s v="Electric"/>
    <s v="Commercial"/>
    <s v="SH-Small Heating"/>
    <n v="489114"/>
    <n v="57124.68"/>
    <m/>
    <n v="1522.55"/>
    <n v="0"/>
    <n v="0"/>
    <m/>
    <n v="0"/>
    <n v="-425.5"/>
    <n v="0"/>
    <n v="0"/>
    <n v="347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2.25"/>
    <n v="0"/>
    <n v="0"/>
    <n v="3713.05"/>
    <n v="-2323.27"/>
    <m/>
    <m/>
    <m/>
    <m/>
    <m/>
    <m/>
    <x v="0"/>
    <m/>
    <m/>
    <m/>
    <m/>
    <m/>
    <m/>
    <m/>
    <m/>
    <n v="0"/>
    <n v="0"/>
    <m/>
    <m/>
    <x v="1"/>
    <x v="12"/>
    <m/>
    <x v="5"/>
  </r>
  <r>
    <x v="3"/>
    <s v="Ozark"/>
    <s v="Electric"/>
    <s v="Commercial"/>
    <s v="TEB-Total Electric Bldg"/>
    <n v="1189871"/>
    <n v="119112.99"/>
    <m/>
    <n v="1389.96"/>
    <n v="0"/>
    <n v="0"/>
    <m/>
    <n v="0"/>
    <n v="-1035.18"/>
    <n v="0"/>
    <n v="0"/>
    <n v="844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4.64"/>
    <n v="0"/>
    <n v="0"/>
    <n v="3310.91"/>
    <n v="-4854.67"/>
    <m/>
    <m/>
    <m/>
    <m/>
    <m/>
    <m/>
    <x v="0"/>
    <m/>
    <m/>
    <m/>
    <m/>
    <m/>
    <m/>
    <m/>
    <m/>
    <n v="0"/>
    <n v="0"/>
    <m/>
    <m/>
    <x v="1"/>
    <x v="13"/>
    <m/>
    <x v="5"/>
  </r>
  <r>
    <x v="3"/>
    <s v="Ozark"/>
    <s v="Electric"/>
    <s v="Industrial"/>
    <s v="CB-Commercial"/>
    <n v="11037"/>
    <n v="1450.03"/>
    <m/>
    <n v="26.56"/>
    <n v="0"/>
    <n v="0"/>
    <m/>
    <n v="0"/>
    <n v="-9.6"/>
    <n v="0"/>
    <n v="0"/>
    <n v="7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.73"/>
    <n v="0"/>
    <n v="0"/>
    <n v="97.97"/>
    <n v="-55.41"/>
    <m/>
    <m/>
    <m/>
    <m/>
    <m/>
    <m/>
    <x v="0"/>
    <m/>
    <m/>
    <m/>
    <m/>
    <m/>
    <m/>
    <m/>
    <m/>
    <n v="0"/>
    <n v="0"/>
    <m/>
    <m/>
    <x v="2"/>
    <x v="5"/>
    <m/>
    <x v="5"/>
  </r>
  <r>
    <x v="3"/>
    <s v="Ozark"/>
    <s v="Electric"/>
    <s v="Industrial"/>
    <s v="GP-General Power"/>
    <n v="611799"/>
    <n v="72941.42"/>
    <m/>
    <n v="1977.51"/>
    <n v="0"/>
    <n v="0"/>
    <m/>
    <n v="0"/>
    <n v="-532.27"/>
    <n v="0"/>
    <n v="0"/>
    <n v="434.37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157.30000000000001"/>
    <n v="0"/>
    <n v="0"/>
    <n v="3343.39"/>
    <n v="-2263.67"/>
    <m/>
    <m/>
    <m/>
    <m/>
    <m/>
    <m/>
    <x v="0"/>
    <m/>
    <m/>
    <m/>
    <m/>
    <m/>
    <m/>
    <m/>
    <m/>
    <n v="0"/>
    <n v="0"/>
    <m/>
    <m/>
    <x v="2"/>
    <x v="6"/>
    <m/>
    <x v="5"/>
  </r>
  <r>
    <x v="3"/>
    <s v="Ozark"/>
    <s v="Electric"/>
    <s v="Industrial"/>
    <s v="TEB-Total Electric Bldg"/>
    <n v="2560"/>
    <n v="529.79999999999995"/>
    <m/>
    <n v="0"/>
    <n v="0"/>
    <n v="0"/>
    <m/>
    <n v="0"/>
    <n v="-2.23"/>
    <n v="0"/>
    <n v="0"/>
    <n v="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41"/>
    <n v="-10.44"/>
    <m/>
    <m/>
    <m/>
    <m/>
    <m/>
    <m/>
    <x v="0"/>
    <m/>
    <m/>
    <m/>
    <m/>
    <m/>
    <m/>
    <m/>
    <m/>
    <n v="0"/>
    <n v="0"/>
    <m/>
    <m/>
    <x v="2"/>
    <x v="13"/>
    <m/>
    <x v="5"/>
  </r>
  <r>
    <x v="3"/>
    <s v="Ozark"/>
    <s v="Electric"/>
    <s v="Interdepartmental"/>
    <s v="CB-Commercial"/>
    <n v="5693"/>
    <n v="780.57"/>
    <m/>
    <n v="0"/>
    <n v="0"/>
    <n v="0"/>
    <m/>
    <n v="0"/>
    <n v="-4.9400000000000004"/>
    <n v="0"/>
    <n v="0"/>
    <n v="4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5"/>
    <n v="-28.58"/>
    <m/>
    <m/>
    <m/>
    <m/>
    <m/>
    <m/>
    <x v="0"/>
    <m/>
    <m/>
    <m/>
    <m/>
    <m/>
    <m/>
    <m/>
    <m/>
    <n v="0"/>
    <n v="0"/>
    <m/>
    <m/>
    <x v="5"/>
    <x v="5"/>
    <m/>
    <x v="5"/>
  </r>
  <r>
    <x v="3"/>
    <s v="Ozark"/>
    <s v="Electric"/>
    <s v="Other Public Authority"/>
    <s v="CB-Commercial"/>
    <n v="54536"/>
    <n v="7990.19"/>
    <m/>
    <n v="0"/>
    <n v="0"/>
    <n v="0"/>
    <m/>
    <n v="0"/>
    <n v="-47.47"/>
    <n v="0"/>
    <n v="0"/>
    <n v="38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3.8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Ozark"/>
    <s v="Electric"/>
    <s v="Other Public Authority"/>
    <s v="GP-General Power"/>
    <n v="106080"/>
    <n v="11325.84"/>
    <m/>
    <n v="0"/>
    <n v="0"/>
    <n v="0"/>
    <m/>
    <n v="0"/>
    <n v="-92.29"/>
    <n v="0"/>
    <n v="0"/>
    <n v="75.31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2.5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Ozark"/>
    <s v="Electric"/>
    <s v="Other Public Authority"/>
    <s v="SH-Small Heating"/>
    <n v="13225"/>
    <n v="1479.11"/>
    <m/>
    <n v="0"/>
    <n v="0"/>
    <n v="0"/>
    <m/>
    <n v="0"/>
    <n v="-11.5"/>
    <n v="0"/>
    <n v="0"/>
    <n v="9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.83"/>
    <m/>
    <m/>
    <m/>
    <m/>
    <m/>
    <m/>
    <x v="0"/>
    <m/>
    <m/>
    <m/>
    <m/>
    <m/>
    <m/>
    <m/>
    <m/>
    <n v="0"/>
    <n v="0"/>
    <m/>
    <m/>
    <x v="3"/>
    <x v="12"/>
    <m/>
    <x v="5"/>
  </r>
  <r>
    <x v="3"/>
    <s v="Ozark"/>
    <s v="Electric"/>
    <s v="Muni Street &amp; Highway Lighting"/>
    <s v="CB-Commercial"/>
    <n v="3861"/>
    <n v="1232.31"/>
    <m/>
    <n v="0"/>
    <n v="0"/>
    <n v="0"/>
    <m/>
    <n v="0"/>
    <n v="-3.33"/>
    <n v="0"/>
    <n v="0"/>
    <n v="2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350000000000001"/>
    <m/>
    <m/>
    <m/>
    <m/>
    <m/>
    <m/>
    <x v="0"/>
    <m/>
    <m/>
    <m/>
    <m/>
    <m/>
    <m/>
    <m/>
    <m/>
    <n v="0"/>
    <n v="0"/>
    <m/>
    <m/>
    <x v="4"/>
    <x v="5"/>
    <m/>
    <x v="5"/>
  </r>
  <r>
    <x v="3"/>
    <s v="Ozark"/>
    <s v="Electric"/>
    <s v="Muni Street &amp; Highway Lighting"/>
    <s v="LS-Special Lighting"/>
    <n v="3006"/>
    <n v="627.41999999999996"/>
    <m/>
    <n v="0"/>
    <n v="0"/>
    <n v="0"/>
    <m/>
    <n v="0"/>
    <n v="-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32"/>
    <m/>
    <m/>
    <m/>
    <m/>
    <m/>
    <m/>
    <x v="0"/>
    <m/>
    <m/>
    <m/>
    <m/>
    <m/>
    <m/>
    <m/>
    <m/>
    <n v="0"/>
    <n v="0"/>
    <m/>
    <m/>
    <x v="4"/>
    <x v="7"/>
    <m/>
    <x v="5"/>
  </r>
  <r>
    <x v="3"/>
    <s v="Ozark"/>
    <s v="Electric"/>
    <s v="Other Public Authority"/>
    <s v="CB-Commercial"/>
    <n v="137127"/>
    <n v="18605.939999999999"/>
    <m/>
    <n v="0"/>
    <n v="0"/>
    <n v="0"/>
    <m/>
    <n v="0"/>
    <n v="-119.29"/>
    <n v="0"/>
    <n v="0"/>
    <n v="97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8.4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Ozark"/>
    <s v="Electric"/>
    <s v="Other Public Authority"/>
    <s v="GP-General Power"/>
    <n v="565600"/>
    <n v="61085.41"/>
    <m/>
    <n v="0"/>
    <n v="0"/>
    <n v="0"/>
    <m/>
    <n v="0"/>
    <n v="-492.1"/>
    <n v="0"/>
    <n v="0"/>
    <n v="401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92.6999999999998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Ozark"/>
    <s v="Electric"/>
    <s v="Other Public Authority"/>
    <s v="TEB-Total Electric Bldg"/>
    <n v="37560"/>
    <n v="3761.34"/>
    <m/>
    <n v="0"/>
    <n v="0"/>
    <n v="0"/>
    <m/>
    <n v="0"/>
    <n v="-32.68"/>
    <n v="0"/>
    <n v="0"/>
    <n v="26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3.24"/>
    <m/>
    <m/>
    <m/>
    <m/>
    <m/>
    <m/>
    <x v="0"/>
    <m/>
    <m/>
    <m/>
    <m/>
    <m/>
    <m/>
    <m/>
    <m/>
    <n v="0"/>
    <n v="0"/>
    <m/>
    <m/>
    <x v="3"/>
    <x v="13"/>
    <m/>
    <x v="5"/>
  </r>
  <r>
    <x v="3"/>
    <s v="Ozark"/>
    <s v="Electric"/>
    <s v="Residential"/>
    <s v="RGL-Residential Pilot"/>
    <n v="60305"/>
    <n v="7162.17"/>
    <m/>
    <n v="168.18"/>
    <n v="0"/>
    <n v="0"/>
    <m/>
    <n v="0"/>
    <n v="-52.49"/>
    <n v="0"/>
    <n v="0"/>
    <n v="23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02"/>
    <n v="0"/>
    <n v="0"/>
    <n v="34.75"/>
    <n v="-311.16000000000003"/>
    <m/>
    <m/>
    <m/>
    <m/>
    <m/>
    <m/>
    <x v="0"/>
    <m/>
    <m/>
    <m/>
    <m/>
    <m/>
    <m/>
    <m/>
    <m/>
    <n v="0"/>
    <n v="0"/>
    <m/>
    <m/>
    <x v="0"/>
    <x v="25"/>
    <m/>
    <x v="5"/>
  </r>
  <r>
    <x v="3"/>
    <s v="Ozark"/>
    <s v="Electric"/>
    <s v="Residential"/>
    <s v="RG-Residential"/>
    <n v="15767702"/>
    <n v="2138547.96"/>
    <m/>
    <n v="41875.94"/>
    <n v="0"/>
    <n v="0"/>
    <m/>
    <n v="0"/>
    <n v="-13647.49"/>
    <n v="0"/>
    <n v="0"/>
    <n v="6149.36"/>
    <n v="0"/>
    <n v="0"/>
    <n v="0"/>
    <n v="0"/>
    <n v="0"/>
    <n v="0"/>
    <n v="0"/>
    <n v="0"/>
    <n v="0"/>
    <n v="0"/>
    <n v="0"/>
    <n v="0"/>
    <n v="0"/>
    <n v="0"/>
    <n v="0"/>
    <n v="540"/>
    <n v="250"/>
    <n v="195"/>
    <n v="5672.31"/>
    <n v="780"/>
    <n v="-330.24"/>
    <n v="13236.35"/>
    <n v="-81325.58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Ozark"/>
    <s v="Lighting"/>
    <s v="Commercial"/>
    <s v="PL-Private Lighting"/>
    <n v="52183"/>
    <n v="17411.5"/>
    <m/>
    <n v="136.16"/>
    <n v="0"/>
    <n v="0"/>
    <m/>
    <n v="0"/>
    <n v="-45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.55000000000001"/>
    <n v="0"/>
    <n v="-0.64"/>
    <n v="798.26"/>
    <n v="-572.83000000000004"/>
    <m/>
    <m/>
    <m/>
    <m/>
    <m/>
    <m/>
    <x v="0"/>
    <m/>
    <m/>
    <m/>
    <m/>
    <m/>
    <m/>
    <m/>
    <m/>
    <n v="0"/>
    <n v="0"/>
    <m/>
    <m/>
    <x v="1"/>
    <x v="4"/>
    <m/>
    <x v="5"/>
  </r>
  <r>
    <x v="3"/>
    <s v="Ozark"/>
    <s v="Lighting"/>
    <s v="Muni Street &amp; Highway Lighting"/>
    <s v="PL-Private Lighting"/>
    <n v="671"/>
    <n v="194.2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m/>
    <m/>
    <m/>
    <m/>
    <m/>
    <m/>
    <x v="0"/>
    <m/>
    <m/>
    <m/>
    <m/>
    <m/>
    <m/>
    <m/>
    <m/>
    <n v="0"/>
    <n v="0"/>
    <m/>
    <m/>
    <x v="4"/>
    <x v="4"/>
    <m/>
    <x v="5"/>
  </r>
  <r>
    <x v="3"/>
    <s v="Ozark"/>
    <s v="Lighting"/>
    <s v="Muni Street &amp; Highway Lighting"/>
    <s v="SPL-Municipal St Lighting"/>
    <n v="159052"/>
    <n v="20079.580000000002"/>
    <m/>
    <n v="0"/>
    <n v="0"/>
    <n v="0"/>
    <m/>
    <n v="0"/>
    <n v="-138.38"/>
    <n v="0"/>
    <n v="0"/>
    <n v="0"/>
    <n v="0"/>
    <n v="0"/>
    <n v="0"/>
    <n v="0"/>
    <n v="0"/>
    <n v="0"/>
    <n v="0"/>
    <n v="8436.9500000000007"/>
    <n v="0"/>
    <n v="0"/>
    <n v="0"/>
    <n v="0"/>
    <n v="0"/>
    <n v="0"/>
    <n v="0"/>
    <n v="0"/>
    <n v="0"/>
    <n v="0"/>
    <n v="0"/>
    <n v="0"/>
    <n v="0"/>
    <n v="0"/>
    <n v="-951.14"/>
    <m/>
    <m/>
    <m/>
    <m/>
    <m/>
    <m/>
    <x v="0"/>
    <m/>
    <m/>
    <m/>
    <m/>
    <m/>
    <m/>
    <m/>
    <m/>
    <n v="0"/>
    <n v="0"/>
    <m/>
    <m/>
    <x v="4"/>
    <x v="11"/>
    <m/>
    <x v="5"/>
  </r>
  <r>
    <x v="3"/>
    <s v="Ozark"/>
    <s v="Lighting"/>
    <s v="Residential"/>
    <s v="PL-Private Lighting"/>
    <n v="27735"/>
    <n v="10426.18"/>
    <m/>
    <n v="37.18"/>
    <n v="0"/>
    <n v="0"/>
    <m/>
    <n v="0"/>
    <n v="-25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37"/>
    <n v="0"/>
    <n v="0"/>
    <n v="61.01"/>
    <n v="-303.99"/>
    <m/>
    <m/>
    <m/>
    <m/>
    <m/>
    <m/>
    <x v="0"/>
    <m/>
    <m/>
    <m/>
    <m/>
    <m/>
    <m/>
    <m/>
    <m/>
    <n v="0"/>
    <n v="0"/>
    <m/>
    <m/>
    <x v="0"/>
    <x v="4"/>
    <m/>
    <x v="5"/>
  </r>
  <r>
    <x v="3"/>
    <s v="Pierce City"/>
    <s v="Electric"/>
    <s v="Commercial"/>
    <s v="CB-Commercial"/>
    <n v="8404"/>
    <n v="1087.25"/>
    <m/>
    <n v="0"/>
    <n v="0"/>
    <n v="0"/>
    <m/>
    <n v="0"/>
    <n v="-7.31"/>
    <n v="0"/>
    <n v="0"/>
    <n v="5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15"/>
    <n v="-42.19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s v="Pierce City"/>
    <s v="Electric"/>
    <s v="Residential"/>
    <s v="RG-Residential"/>
    <n v="13108"/>
    <n v="1737.8"/>
    <m/>
    <n v="29.85"/>
    <n v="0"/>
    <n v="0"/>
    <m/>
    <n v="0"/>
    <n v="-11.41"/>
    <n v="0"/>
    <n v="0"/>
    <n v="5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6"/>
    <n v="0"/>
    <n v="-2.0499999999999998"/>
    <n v="0"/>
    <n v="-67.62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Pierce City"/>
    <s v="Lighting"/>
    <s v="Residential"/>
    <s v="PL-Private Lighting"/>
    <n v="65"/>
    <n v="15.79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m/>
    <m/>
    <m/>
    <m/>
    <m/>
    <m/>
    <x v="0"/>
    <m/>
    <m/>
    <m/>
    <m/>
    <m/>
    <m/>
    <m/>
    <m/>
    <n v="0"/>
    <n v="0"/>
    <m/>
    <m/>
    <x v="0"/>
    <x v="4"/>
    <m/>
    <x v="5"/>
  </r>
  <r>
    <x v="3"/>
    <s v="Republic"/>
    <s v="Electric"/>
    <s v="Commercial"/>
    <s v="CB-Commercial"/>
    <n v="479635"/>
    <n v="68951.63"/>
    <m/>
    <n v="1625.35"/>
    <n v="0"/>
    <n v="0"/>
    <m/>
    <n v="0"/>
    <n v="-417.35"/>
    <n v="0"/>
    <n v="0"/>
    <n v="34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5.88"/>
    <n v="0"/>
    <n v="-24.31"/>
    <n v="4233.43"/>
    <n v="-2407.85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s v="Republic"/>
    <s v="Electric"/>
    <s v="Commercial"/>
    <s v="GP-General Power"/>
    <n v="341940"/>
    <n v="32715.43"/>
    <m/>
    <n v="0"/>
    <n v="0"/>
    <n v="0"/>
    <m/>
    <n v="0"/>
    <n v="-297.49"/>
    <n v="0"/>
    <n v="0"/>
    <n v="242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.97"/>
    <n v="0"/>
    <n v="0"/>
    <n v="1917.59"/>
    <n v="-1265.17"/>
    <m/>
    <m/>
    <m/>
    <m/>
    <m/>
    <m/>
    <x v="0"/>
    <m/>
    <m/>
    <m/>
    <m/>
    <m/>
    <m/>
    <m/>
    <m/>
    <n v="0"/>
    <n v="0"/>
    <m/>
    <m/>
    <x v="1"/>
    <x v="6"/>
    <m/>
    <x v="5"/>
  </r>
  <r>
    <x v="3"/>
    <s v="Republic"/>
    <s v="Electric"/>
    <s v="Commercial"/>
    <s v="SH-Small Heating"/>
    <n v="69130"/>
    <n v="7636.24"/>
    <m/>
    <n v="107.9"/>
    <n v="0"/>
    <n v="0"/>
    <m/>
    <n v="0"/>
    <n v="-60.14"/>
    <n v="0"/>
    <n v="0"/>
    <n v="49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52"/>
    <n v="0"/>
    <n v="0"/>
    <n v="476.68"/>
    <n v="-328.36"/>
    <m/>
    <m/>
    <m/>
    <m/>
    <m/>
    <m/>
    <x v="0"/>
    <m/>
    <m/>
    <m/>
    <m/>
    <m/>
    <m/>
    <m/>
    <m/>
    <n v="0"/>
    <n v="0"/>
    <m/>
    <m/>
    <x v="1"/>
    <x v="12"/>
    <m/>
    <x v="5"/>
  </r>
  <r>
    <x v="3"/>
    <s v="Republic"/>
    <s v="Electric"/>
    <s v="Commercial"/>
    <s v="TEB-Total Electric Bldg"/>
    <n v="44800"/>
    <n v="4614.95"/>
    <m/>
    <n v="0"/>
    <n v="0"/>
    <n v="0"/>
    <m/>
    <n v="0"/>
    <n v="-38.979999999999997"/>
    <n v="0"/>
    <n v="0"/>
    <n v="3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5.33"/>
    <n v="20"/>
    <n v="0"/>
    <n v="345.24"/>
    <n v="-182.78"/>
    <m/>
    <m/>
    <m/>
    <m/>
    <m/>
    <m/>
    <x v="0"/>
    <m/>
    <m/>
    <m/>
    <m/>
    <m/>
    <m/>
    <m/>
    <m/>
    <n v="0"/>
    <n v="0"/>
    <m/>
    <m/>
    <x v="1"/>
    <x v="13"/>
    <m/>
    <x v="5"/>
  </r>
  <r>
    <x v="3"/>
    <s v="Republic"/>
    <s v="Electric"/>
    <s v="Industrial"/>
    <s v="CB-Commercial"/>
    <n v="907"/>
    <n v="139.37"/>
    <m/>
    <n v="4.04"/>
    <n v="0"/>
    <n v="0"/>
    <m/>
    <n v="0"/>
    <n v="-0.79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6"/>
    <n v="-4.55"/>
    <m/>
    <m/>
    <m/>
    <m/>
    <m/>
    <m/>
    <x v="0"/>
    <m/>
    <m/>
    <m/>
    <m/>
    <m/>
    <m/>
    <m/>
    <m/>
    <n v="0"/>
    <n v="0"/>
    <m/>
    <m/>
    <x v="2"/>
    <x v="5"/>
    <m/>
    <x v="5"/>
  </r>
  <r>
    <x v="3"/>
    <s v="Republic"/>
    <s v="Electric"/>
    <s v="Other Public Authority"/>
    <s v="CB-Commercial"/>
    <n v="27669"/>
    <n v="3734.47"/>
    <m/>
    <n v="0"/>
    <n v="0"/>
    <n v="0"/>
    <m/>
    <n v="0"/>
    <n v="-24.07"/>
    <n v="0"/>
    <n v="0"/>
    <n v="19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8.91999999999999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Republic"/>
    <s v="Electric"/>
    <s v="Other Public Authority"/>
    <s v="GP-General Power"/>
    <n v="69440"/>
    <n v="6628.73"/>
    <m/>
    <n v="0"/>
    <n v="0"/>
    <n v="0"/>
    <m/>
    <n v="0"/>
    <n v="-60.41"/>
    <n v="0"/>
    <n v="0"/>
    <n v="49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6.93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Republic"/>
    <s v="Electric"/>
    <s v="Muni Street &amp; Highway Lighting"/>
    <s v="CB-Commercial"/>
    <n v="3987"/>
    <n v="710.71"/>
    <m/>
    <n v="0"/>
    <n v="0"/>
    <n v="0"/>
    <m/>
    <n v="0"/>
    <n v="-3.47"/>
    <n v="0"/>
    <n v="0"/>
    <n v="2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03"/>
    <m/>
    <m/>
    <m/>
    <m/>
    <m/>
    <m/>
    <x v="0"/>
    <m/>
    <m/>
    <m/>
    <m/>
    <m/>
    <m/>
    <m/>
    <m/>
    <n v="0"/>
    <n v="0"/>
    <m/>
    <m/>
    <x v="4"/>
    <x v="5"/>
    <m/>
    <x v="5"/>
  </r>
  <r>
    <x v="3"/>
    <s v="Republic"/>
    <s v="Electric"/>
    <s v="Muni Street &amp; Highway Lighting"/>
    <s v="LS-Special Lighting"/>
    <n v="11"/>
    <n v="46.66"/>
    <m/>
    <n v="0"/>
    <n v="0"/>
    <n v="0"/>
    <m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m/>
    <m/>
    <m/>
    <m/>
    <m/>
    <m/>
    <x v="0"/>
    <m/>
    <m/>
    <m/>
    <m/>
    <m/>
    <m/>
    <m/>
    <m/>
    <n v="0"/>
    <n v="0"/>
    <m/>
    <m/>
    <x v="4"/>
    <x v="7"/>
    <m/>
    <x v="5"/>
  </r>
  <r>
    <x v="3"/>
    <s v="Republic"/>
    <s v="Electric"/>
    <s v="Other Public Authority"/>
    <s v="CB-Commercial"/>
    <n v="17393"/>
    <n v="2382.59"/>
    <m/>
    <n v="0"/>
    <n v="0"/>
    <n v="0"/>
    <m/>
    <n v="0"/>
    <n v="-15.13"/>
    <n v="0"/>
    <n v="0"/>
    <n v="1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7.31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Republic"/>
    <s v="Electric"/>
    <s v="Other Public Authority"/>
    <s v="GP-General Power"/>
    <n v="69812"/>
    <n v="7953.63"/>
    <m/>
    <n v="0"/>
    <n v="0"/>
    <n v="0"/>
    <m/>
    <n v="0"/>
    <n v="-60.74"/>
    <n v="0"/>
    <n v="0"/>
    <n v="4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8.3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Republic"/>
    <s v="Electric"/>
    <s v="Residential"/>
    <s v="RGL-Residential Pilot"/>
    <n v="11065"/>
    <n v="1313.3"/>
    <m/>
    <n v="37.53"/>
    <n v="0"/>
    <n v="0"/>
    <m/>
    <n v="0"/>
    <n v="-9.6300000000000008"/>
    <n v="0"/>
    <n v="0"/>
    <n v="4.30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71"/>
    <n v="0"/>
    <n v="0"/>
    <n v="12.61"/>
    <n v="-57.11"/>
    <m/>
    <m/>
    <m/>
    <m/>
    <m/>
    <m/>
    <x v="0"/>
    <m/>
    <m/>
    <m/>
    <m/>
    <m/>
    <m/>
    <m/>
    <m/>
    <n v="0"/>
    <n v="0"/>
    <m/>
    <m/>
    <x v="0"/>
    <x v="25"/>
    <m/>
    <x v="5"/>
  </r>
  <r>
    <x v="3"/>
    <s v="Republic"/>
    <s v="Electric"/>
    <s v="Residential"/>
    <s v="RG-Residential"/>
    <n v="3504334"/>
    <n v="488551.37"/>
    <m/>
    <n v="11854.76"/>
    <n v="0"/>
    <n v="0"/>
    <m/>
    <n v="0"/>
    <n v="-3044.57"/>
    <n v="0"/>
    <n v="0"/>
    <n v="1366.63"/>
    <n v="0"/>
    <n v="0"/>
    <n v="0"/>
    <n v="0"/>
    <n v="0"/>
    <n v="0"/>
    <n v="0"/>
    <n v="0"/>
    <n v="0"/>
    <n v="0"/>
    <n v="0"/>
    <n v="0"/>
    <n v="0"/>
    <n v="0"/>
    <n v="0"/>
    <n v="180"/>
    <n v="100"/>
    <n v="60"/>
    <n v="1315.46"/>
    <n v="120"/>
    <n v="-83.33"/>
    <n v="4368.05"/>
    <n v="-18082.150000000001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Republic"/>
    <s v="Lighting"/>
    <s v="Commercial"/>
    <s v="PL-Private Lighting"/>
    <n v="12142"/>
    <n v="4198.4399999999996"/>
    <m/>
    <n v="0"/>
    <n v="0"/>
    <n v="0"/>
    <m/>
    <n v="0"/>
    <n v="-1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68"/>
    <n v="0"/>
    <n v="0"/>
    <n v="181.03"/>
    <n v="-133.26"/>
    <m/>
    <m/>
    <m/>
    <m/>
    <m/>
    <m/>
    <x v="0"/>
    <m/>
    <m/>
    <m/>
    <m/>
    <m/>
    <m/>
    <m/>
    <m/>
    <n v="0"/>
    <n v="0"/>
    <m/>
    <m/>
    <x v="1"/>
    <x v="4"/>
    <m/>
    <x v="5"/>
  </r>
  <r>
    <x v="3"/>
    <s v="Republic"/>
    <s v="Lighting"/>
    <s v="Other Public Authority"/>
    <s v="PL-Private Lighting"/>
    <n v="31"/>
    <n v="14.58"/>
    <m/>
    <n v="0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m/>
    <m/>
    <m/>
    <m/>
    <m/>
    <m/>
    <x v="0"/>
    <m/>
    <m/>
    <m/>
    <m/>
    <m/>
    <m/>
    <m/>
    <m/>
    <n v="0"/>
    <n v="0"/>
    <m/>
    <m/>
    <x v="3"/>
    <x v="4"/>
    <m/>
    <x v="5"/>
  </r>
  <r>
    <x v="3"/>
    <s v="Republic"/>
    <s v="Lighting"/>
    <s v="Muni Street &amp; Highway Lighting"/>
    <s v="PL-Private Lighting"/>
    <n v="431"/>
    <n v="82.03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m/>
    <m/>
    <m/>
    <m/>
    <m/>
    <m/>
    <x v="0"/>
    <m/>
    <m/>
    <m/>
    <m/>
    <m/>
    <m/>
    <m/>
    <m/>
    <n v="0"/>
    <n v="0"/>
    <m/>
    <m/>
    <x v="4"/>
    <x v="4"/>
    <m/>
    <x v="5"/>
  </r>
  <r>
    <x v="3"/>
    <s v="Republic"/>
    <s v="Lighting"/>
    <s v="Muni Street &amp; Highway Lighting"/>
    <s v="SPL-Municipal St Lighting"/>
    <n v="99889"/>
    <n v="13086.81"/>
    <m/>
    <n v="0"/>
    <n v="0"/>
    <n v="0"/>
    <m/>
    <n v="0"/>
    <n v="-86.9"/>
    <n v="0"/>
    <n v="0"/>
    <n v="0"/>
    <n v="0"/>
    <n v="0"/>
    <n v="0"/>
    <n v="0"/>
    <n v="0"/>
    <n v="0"/>
    <n v="0"/>
    <n v="6220.45"/>
    <n v="0"/>
    <n v="0"/>
    <n v="0"/>
    <n v="0"/>
    <n v="0"/>
    <n v="0"/>
    <n v="0"/>
    <n v="0"/>
    <n v="0"/>
    <n v="0"/>
    <n v="0"/>
    <n v="0"/>
    <n v="0"/>
    <n v="0"/>
    <n v="-597.33000000000004"/>
    <m/>
    <m/>
    <m/>
    <m/>
    <m/>
    <m/>
    <x v="0"/>
    <m/>
    <m/>
    <m/>
    <m/>
    <m/>
    <m/>
    <m/>
    <m/>
    <n v="0"/>
    <n v="0"/>
    <m/>
    <m/>
    <x v="4"/>
    <x v="11"/>
    <m/>
    <x v="5"/>
  </r>
  <r>
    <x v="3"/>
    <s v="Republic"/>
    <s v="Lighting"/>
    <s v="Residential"/>
    <s v="PL-Private Lighting"/>
    <n v="6171"/>
    <n v="2132.75"/>
    <m/>
    <n v="0"/>
    <n v="0"/>
    <n v="0"/>
    <m/>
    <n v="0"/>
    <n v="-5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.85"/>
    <n v="0"/>
    <n v="0"/>
    <n v="15.11"/>
    <n v="-67.23"/>
    <m/>
    <m/>
    <m/>
    <m/>
    <m/>
    <m/>
    <x v="0"/>
    <m/>
    <m/>
    <m/>
    <m/>
    <m/>
    <m/>
    <m/>
    <m/>
    <n v="0"/>
    <n v="0"/>
    <m/>
    <m/>
    <x v="0"/>
    <x v="4"/>
    <m/>
    <x v="5"/>
  </r>
  <r>
    <x v="3"/>
    <s v="Webb City"/>
    <s v="Electric"/>
    <s v="Commercial"/>
    <s v="CB-Commercial"/>
    <n v="2123152"/>
    <n v="296513.7"/>
    <m/>
    <n v="7144.91"/>
    <n v="0"/>
    <n v="0"/>
    <m/>
    <n v="0"/>
    <n v="-1806.56"/>
    <n v="0"/>
    <n v="0"/>
    <n v="1486.63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2688.41"/>
    <n v="40"/>
    <n v="-44.38"/>
    <n v="16011.85"/>
    <n v="-10658.58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s v="Webb City"/>
    <s v="Electric"/>
    <s v="Commercial"/>
    <s v="GP-General Power"/>
    <n v="3598285"/>
    <n v="369320.89"/>
    <m/>
    <n v="669.01"/>
    <n v="0"/>
    <n v="0"/>
    <m/>
    <n v="0"/>
    <n v="-3170.83"/>
    <n v="0"/>
    <n v="0"/>
    <n v="2236.85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2064.9499999999998"/>
    <n v="0"/>
    <n v="0"/>
    <n v="13504.35"/>
    <n v="-13313.64"/>
    <m/>
    <m/>
    <m/>
    <m/>
    <m/>
    <m/>
    <x v="0"/>
    <m/>
    <m/>
    <m/>
    <m/>
    <m/>
    <m/>
    <m/>
    <m/>
    <n v="0"/>
    <n v="0"/>
    <m/>
    <m/>
    <x v="1"/>
    <x v="6"/>
    <m/>
    <x v="5"/>
  </r>
  <r>
    <x v="3"/>
    <s v="Webb City"/>
    <s v="Electric"/>
    <s v="Commercial"/>
    <s v="LS-Special Lighting"/>
    <n v="3600"/>
    <n v="530.54"/>
    <m/>
    <n v="0"/>
    <n v="0"/>
    <n v="0"/>
    <m/>
    <n v="0"/>
    <n v="-3.13"/>
    <n v="0"/>
    <n v="0"/>
    <n v="2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34"/>
    <m/>
    <m/>
    <m/>
    <m/>
    <m/>
    <m/>
    <x v="0"/>
    <m/>
    <m/>
    <m/>
    <m/>
    <m/>
    <m/>
    <m/>
    <m/>
    <n v="0"/>
    <n v="0"/>
    <m/>
    <m/>
    <x v="1"/>
    <x v="7"/>
    <m/>
    <x v="5"/>
  </r>
  <r>
    <x v="3"/>
    <s v="Webb City"/>
    <s v="Electric"/>
    <s v="Commercial"/>
    <s v="SH-Small Heating"/>
    <n v="261524"/>
    <n v="30042.44"/>
    <m/>
    <n v="590.74"/>
    <n v="0"/>
    <n v="0"/>
    <m/>
    <n v="0"/>
    <n v="-227.55"/>
    <n v="0"/>
    <n v="0"/>
    <n v="18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7.34"/>
    <n v="0"/>
    <n v="-2.69"/>
    <n v="1532.74"/>
    <n v="-1242.25"/>
    <m/>
    <m/>
    <m/>
    <m/>
    <m/>
    <m/>
    <x v="0"/>
    <m/>
    <m/>
    <m/>
    <m/>
    <m/>
    <m/>
    <m/>
    <m/>
    <n v="0"/>
    <n v="0"/>
    <m/>
    <m/>
    <x v="1"/>
    <x v="12"/>
    <m/>
    <x v="5"/>
  </r>
  <r>
    <x v="3"/>
    <s v="Webb City"/>
    <s v="Electric"/>
    <s v="Commercial"/>
    <s v="TEB-Total Electric Bldg"/>
    <n v="928280"/>
    <n v="96188.7"/>
    <m/>
    <n v="160"/>
    <n v="0"/>
    <n v="0"/>
    <m/>
    <n v="0"/>
    <n v="-807.61"/>
    <n v="0"/>
    <n v="0"/>
    <n v="659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7.03"/>
    <n v="0"/>
    <n v="0"/>
    <n v="4552.1000000000004"/>
    <n v="-3787.38"/>
    <m/>
    <m/>
    <m/>
    <m/>
    <m/>
    <m/>
    <x v="0"/>
    <m/>
    <m/>
    <m/>
    <m/>
    <m/>
    <m/>
    <m/>
    <m/>
    <n v="0"/>
    <n v="0"/>
    <m/>
    <m/>
    <x v="1"/>
    <x v="13"/>
    <m/>
    <x v="5"/>
  </r>
  <r>
    <x v="3"/>
    <s v="Webb City"/>
    <s v="Electric"/>
    <s v="Industrial"/>
    <s v="CB-Commercial"/>
    <n v="10415"/>
    <n v="1454.56"/>
    <m/>
    <n v="46.2"/>
    <n v="0"/>
    <n v="0"/>
    <m/>
    <n v="0"/>
    <n v="-9.0500000000000007"/>
    <n v="0"/>
    <n v="0"/>
    <n v="7.41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5.74"/>
    <n v="0"/>
    <n v="0"/>
    <n v="81.03"/>
    <n v="-52.29"/>
    <m/>
    <m/>
    <m/>
    <m/>
    <m/>
    <m/>
    <x v="0"/>
    <m/>
    <m/>
    <m/>
    <m/>
    <m/>
    <m/>
    <m/>
    <m/>
    <n v="0"/>
    <n v="0"/>
    <m/>
    <m/>
    <x v="2"/>
    <x v="5"/>
    <m/>
    <x v="5"/>
  </r>
  <r>
    <x v="3"/>
    <s v="Webb City"/>
    <s v="Electric"/>
    <s v="Industrial"/>
    <s v="GP-General Power"/>
    <n v="2112421"/>
    <n v="214054.1"/>
    <m/>
    <n v="80"/>
    <n v="0"/>
    <n v="0"/>
    <m/>
    <n v="0"/>
    <n v="-1837.81"/>
    <n v="0"/>
    <n v="0"/>
    <n v="1199.8900000000001"/>
    <n v="0"/>
    <n v="0"/>
    <n v="0"/>
    <n v="0"/>
    <n v="0"/>
    <n v="0"/>
    <n v="0"/>
    <n v="796.02"/>
    <n v="0"/>
    <n v="0"/>
    <n v="0"/>
    <n v="0"/>
    <n v="0"/>
    <n v="0"/>
    <n v="0"/>
    <n v="0"/>
    <n v="0"/>
    <n v="0"/>
    <n v="732.01"/>
    <n v="0"/>
    <n v="0"/>
    <n v="5911.43"/>
    <n v="-7815.95"/>
    <m/>
    <m/>
    <m/>
    <m/>
    <m/>
    <m/>
    <x v="0"/>
    <m/>
    <m/>
    <m/>
    <m/>
    <m/>
    <m/>
    <m/>
    <m/>
    <n v="0"/>
    <n v="0"/>
    <m/>
    <m/>
    <x v="2"/>
    <x v="6"/>
    <m/>
    <x v="5"/>
  </r>
  <r>
    <x v="3"/>
    <s v="Webb City"/>
    <s v="Electric"/>
    <s v="Industrial"/>
    <s v="LP-Large Power"/>
    <n v="13313397"/>
    <n v="936382.18"/>
    <m/>
    <n v="0"/>
    <n v="0"/>
    <n v="0"/>
    <m/>
    <n v="0"/>
    <n v="-11316.39"/>
    <n v="0"/>
    <n v="0"/>
    <n v="4534.05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34807.85"/>
    <n v="-39673.93"/>
    <m/>
    <m/>
    <m/>
    <m/>
    <m/>
    <m/>
    <x v="0"/>
    <m/>
    <m/>
    <m/>
    <m/>
    <m/>
    <m/>
    <m/>
    <m/>
    <n v="0"/>
    <n v="0"/>
    <m/>
    <m/>
    <x v="2"/>
    <x v="17"/>
    <m/>
    <x v="5"/>
  </r>
  <r>
    <x v="3"/>
    <s v="Webb City"/>
    <s v="Electric"/>
    <s v="Industrial"/>
    <s v="PFM-Feed Mill/Grain Elev"/>
    <n v="4680"/>
    <n v="836.93"/>
    <m/>
    <n v="32.409999999999997"/>
    <n v="0"/>
    <n v="0"/>
    <m/>
    <n v="0"/>
    <n v="-4.07"/>
    <n v="0"/>
    <n v="0"/>
    <n v="3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.37"/>
    <n v="-25.83"/>
    <m/>
    <m/>
    <m/>
    <m/>
    <m/>
    <m/>
    <x v="0"/>
    <m/>
    <m/>
    <m/>
    <m/>
    <m/>
    <m/>
    <m/>
    <m/>
    <n v="0"/>
    <n v="0"/>
    <m/>
    <m/>
    <x v="2"/>
    <x v="18"/>
    <m/>
    <x v="5"/>
  </r>
  <r>
    <x v="3"/>
    <s v="Webb City"/>
    <s v="Electric"/>
    <s v="Industrial"/>
    <s v="TEB-Total Electric Bldg"/>
    <n v="464800"/>
    <n v="39140.78"/>
    <m/>
    <n v="0"/>
    <n v="0"/>
    <n v="0"/>
    <m/>
    <n v="0"/>
    <n v="-404.37"/>
    <n v="0"/>
    <n v="0"/>
    <n v="33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55.06"/>
    <n v="-1896.39"/>
    <m/>
    <m/>
    <m/>
    <m/>
    <m/>
    <m/>
    <x v="0"/>
    <m/>
    <m/>
    <m/>
    <m/>
    <m/>
    <m/>
    <m/>
    <m/>
    <n v="0"/>
    <n v="0"/>
    <m/>
    <m/>
    <x v="2"/>
    <x v="13"/>
    <m/>
    <x v="5"/>
  </r>
  <r>
    <x v="3"/>
    <s v="Webb City"/>
    <s v="Electric"/>
    <s v="Interdepartmental"/>
    <s v="CB-Commercial"/>
    <n v="4904"/>
    <n v="692.6"/>
    <m/>
    <n v="0"/>
    <n v="0"/>
    <n v="0"/>
    <m/>
    <n v="0"/>
    <n v="-4.26"/>
    <n v="0"/>
    <n v="0"/>
    <n v="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62"/>
    <m/>
    <m/>
    <m/>
    <m/>
    <m/>
    <m/>
    <x v="0"/>
    <m/>
    <m/>
    <m/>
    <m/>
    <m/>
    <m/>
    <m/>
    <m/>
    <n v="0"/>
    <n v="0"/>
    <m/>
    <m/>
    <x v="5"/>
    <x v="5"/>
    <m/>
    <x v="5"/>
  </r>
  <r>
    <x v="3"/>
    <s v="Webb City"/>
    <s v="Electric"/>
    <s v="Other Public Authority"/>
    <s v="CB-Commercial"/>
    <n v="64604"/>
    <n v="9548.2900000000009"/>
    <m/>
    <n v="0"/>
    <n v="0"/>
    <n v="0"/>
    <m/>
    <n v="0"/>
    <n v="-56.2"/>
    <n v="0"/>
    <n v="0"/>
    <n v="45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4.37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Webb City"/>
    <s v="Electric"/>
    <s v="Other Public Authority"/>
    <s v="GP-General Power"/>
    <n v="57560"/>
    <n v="6843.59"/>
    <m/>
    <n v="0"/>
    <n v="0"/>
    <n v="0"/>
    <m/>
    <n v="0"/>
    <n v="-50.08"/>
    <n v="0"/>
    <n v="0"/>
    <n v="4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2.98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Webb City"/>
    <s v="Electric"/>
    <s v="Other Public Authority"/>
    <s v="SH-Small Heating"/>
    <n v="14560"/>
    <n v="1491.04"/>
    <m/>
    <n v="0"/>
    <n v="0"/>
    <n v="0"/>
    <m/>
    <n v="0"/>
    <n v="-12.67"/>
    <n v="0"/>
    <n v="0"/>
    <n v="1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.16"/>
    <m/>
    <m/>
    <m/>
    <m/>
    <m/>
    <m/>
    <x v="0"/>
    <m/>
    <m/>
    <m/>
    <m/>
    <m/>
    <m/>
    <m/>
    <m/>
    <n v="0"/>
    <n v="0"/>
    <m/>
    <m/>
    <x v="3"/>
    <x v="12"/>
    <m/>
    <x v="5"/>
  </r>
  <r>
    <x v="3"/>
    <s v="Webb City"/>
    <s v="Electric"/>
    <s v="Muni Street &amp; Highway Lighting"/>
    <s v="CB-Commercial"/>
    <n v="16854"/>
    <n v="3028.54"/>
    <m/>
    <n v="0"/>
    <n v="0"/>
    <n v="0"/>
    <m/>
    <n v="0"/>
    <n v="-14.68"/>
    <n v="0"/>
    <n v="0"/>
    <n v="1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4.64"/>
    <m/>
    <m/>
    <m/>
    <m/>
    <m/>
    <m/>
    <x v="0"/>
    <m/>
    <m/>
    <m/>
    <m/>
    <m/>
    <m/>
    <m/>
    <m/>
    <n v="0"/>
    <n v="0"/>
    <m/>
    <m/>
    <x v="4"/>
    <x v="5"/>
    <m/>
    <x v="5"/>
  </r>
  <r>
    <x v="3"/>
    <s v="Webb City"/>
    <s v="Electric"/>
    <s v="Muni Street &amp; Highway Lighting"/>
    <s v="LS-Special Lighting"/>
    <n v="3700"/>
    <n v="710.36"/>
    <m/>
    <n v="0"/>
    <n v="0"/>
    <n v="0"/>
    <m/>
    <n v="0"/>
    <n v="-3.22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.01"/>
    <m/>
    <m/>
    <m/>
    <m/>
    <m/>
    <m/>
    <x v="0"/>
    <m/>
    <m/>
    <m/>
    <m/>
    <m/>
    <m/>
    <m/>
    <m/>
    <n v="0"/>
    <n v="0"/>
    <m/>
    <m/>
    <x v="4"/>
    <x v="7"/>
    <m/>
    <x v="5"/>
  </r>
  <r>
    <x v="3"/>
    <s v="Webb City"/>
    <s v="Electric"/>
    <s v="Other Public Authority"/>
    <s v="CB-Commercial"/>
    <n v="80869"/>
    <n v="11312.61"/>
    <m/>
    <n v="0"/>
    <n v="0"/>
    <n v="0"/>
    <m/>
    <n v="0"/>
    <n v="-70.36"/>
    <n v="0"/>
    <n v="0"/>
    <n v="57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5.97"/>
    <m/>
    <m/>
    <m/>
    <m/>
    <m/>
    <m/>
    <x v="0"/>
    <m/>
    <m/>
    <m/>
    <m/>
    <m/>
    <m/>
    <m/>
    <m/>
    <n v="0"/>
    <n v="0"/>
    <m/>
    <m/>
    <x v="3"/>
    <x v="5"/>
    <m/>
    <x v="5"/>
  </r>
  <r>
    <x v="3"/>
    <s v="Webb City"/>
    <s v="Electric"/>
    <s v="Other Public Authority"/>
    <s v="GP-General Power"/>
    <n v="394269"/>
    <n v="41687.440000000002"/>
    <m/>
    <n v="0"/>
    <n v="0"/>
    <n v="0"/>
    <m/>
    <n v="0"/>
    <n v="-343.02"/>
    <n v="0"/>
    <n v="0"/>
    <n v="279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58.78"/>
    <m/>
    <m/>
    <m/>
    <m/>
    <m/>
    <m/>
    <x v="0"/>
    <m/>
    <m/>
    <m/>
    <m/>
    <m/>
    <m/>
    <m/>
    <m/>
    <n v="0"/>
    <n v="0"/>
    <m/>
    <m/>
    <x v="3"/>
    <x v="6"/>
    <m/>
    <x v="5"/>
  </r>
  <r>
    <x v="3"/>
    <s v="Webb City"/>
    <s v="Electric"/>
    <s v="Industrial"/>
    <s v="Oil Pipe GP-General Power"/>
    <n v="285551"/>
    <n v="25209.73"/>
    <m/>
    <n v="0"/>
    <n v="0"/>
    <n v="0"/>
    <m/>
    <n v="0"/>
    <n v="-248.43"/>
    <n v="0"/>
    <n v="0"/>
    <n v="202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13.87"/>
    <n v="-1056.54"/>
    <m/>
    <m/>
    <m/>
    <m/>
    <m/>
    <m/>
    <x v="0"/>
    <m/>
    <m/>
    <m/>
    <m/>
    <m/>
    <m/>
    <m/>
    <m/>
    <n v="0"/>
    <n v="0"/>
    <m/>
    <m/>
    <x v="2"/>
    <x v="24"/>
    <m/>
    <x v="5"/>
  </r>
  <r>
    <x v="3"/>
    <s v="Webb City"/>
    <s v="Electric"/>
    <s v="Residential"/>
    <s v="NM-Net Metering"/>
    <n v="1"/>
    <n v="0.0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5"/>
  </r>
  <r>
    <x v="3"/>
    <s v="Webb City"/>
    <s v="Electric"/>
    <s v="Residential"/>
    <s v="RGL-Residential Pilot"/>
    <n v="50208"/>
    <n v="5997.67"/>
    <m/>
    <n v="194.34"/>
    <n v="0"/>
    <n v="0"/>
    <m/>
    <n v="0"/>
    <n v="-43.65"/>
    <n v="0"/>
    <n v="0"/>
    <n v="19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92"/>
    <n v="0"/>
    <n v="0"/>
    <n v="42.36"/>
    <n v="-259.14"/>
    <m/>
    <m/>
    <m/>
    <m/>
    <m/>
    <m/>
    <x v="0"/>
    <m/>
    <m/>
    <m/>
    <m/>
    <m/>
    <m/>
    <m/>
    <m/>
    <n v="0"/>
    <n v="0"/>
    <m/>
    <m/>
    <x v="0"/>
    <x v="25"/>
    <m/>
    <x v="5"/>
  </r>
  <r>
    <x v="3"/>
    <s v="Webb City"/>
    <s v="Electric"/>
    <s v="Residential"/>
    <s v="RG-Residential"/>
    <n v="16561024"/>
    <n v="2206733.17"/>
    <m/>
    <n v="66042.94"/>
    <n v="0"/>
    <n v="0"/>
    <m/>
    <n v="0"/>
    <n v="-14403.31"/>
    <n v="0"/>
    <n v="0"/>
    <n v="6456.14"/>
    <n v="0"/>
    <n v="0"/>
    <n v="0"/>
    <n v="0"/>
    <n v="0"/>
    <n v="0"/>
    <n v="0"/>
    <n v="0"/>
    <n v="0"/>
    <n v="0"/>
    <n v="0"/>
    <n v="0"/>
    <n v="0"/>
    <n v="0"/>
    <n v="0"/>
    <n v="1230"/>
    <n v="150"/>
    <n v="345"/>
    <n v="6488.74"/>
    <n v="400"/>
    <n v="-537.19000000000005"/>
    <n v="13120.64"/>
    <n v="-85442.72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Webb City"/>
    <s v="Lighting"/>
    <s v="Commercial"/>
    <s v="PL-Private Lighting"/>
    <n v="69109"/>
    <n v="20786.599999999999"/>
    <m/>
    <n v="34.950000000000003"/>
    <n v="0"/>
    <n v="0"/>
    <m/>
    <n v="0"/>
    <n v="-60.3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8.04"/>
    <n v="0"/>
    <n v="-0.55000000000000004"/>
    <n v="952.5"/>
    <n v="-758.74"/>
    <m/>
    <m/>
    <m/>
    <m/>
    <m/>
    <m/>
    <x v="0"/>
    <m/>
    <m/>
    <m/>
    <m/>
    <m/>
    <m/>
    <m/>
    <m/>
    <n v="0"/>
    <n v="0"/>
    <m/>
    <m/>
    <x v="1"/>
    <x v="4"/>
    <m/>
    <x v="5"/>
  </r>
  <r>
    <x v="3"/>
    <s v="Webb City"/>
    <s v="Lighting"/>
    <s v="Industrial"/>
    <s v="PL-Private Lighting"/>
    <n v="2308"/>
    <n v="961.78"/>
    <m/>
    <n v="0"/>
    <n v="0"/>
    <n v="0"/>
    <m/>
    <n v="0"/>
    <n v="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2"/>
    <n v="0"/>
    <n v="0"/>
    <n v="47.33"/>
    <n v="-25.35"/>
    <m/>
    <m/>
    <m/>
    <m/>
    <m/>
    <m/>
    <x v="0"/>
    <m/>
    <m/>
    <m/>
    <m/>
    <m/>
    <m/>
    <m/>
    <m/>
    <n v="0"/>
    <n v="0"/>
    <m/>
    <m/>
    <x v="2"/>
    <x v="4"/>
    <m/>
    <x v="5"/>
  </r>
  <r>
    <x v="3"/>
    <s v="Webb City"/>
    <s v="Lighting"/>
    <s v="Interdepartmental"/>
    <s v="PL-Private Lighting"/>
    <n v="58"/>
    <n v="21.22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m/>
    <m/>
    <m/>
    <m/>
    <m/>
    <m/>
    <x v="0"/>
    <m/>
    <m/>
    <m/>
    <m/>
    <m/>
    <m/>
    <m/>
    <m/>
    <n v="0"/>
    <n v="0"/>
    <m/>
    <m/>
    <x v="5"/>
    <x v="4"/>
    <m/>
    <x v="5"/>
  </r>
  <r>
    <x v="3"/>
    <s v="Webb City"/>
    <s v="Lighting"/>
    <s v="Muni Street &amp; Highway Lighting"/>
    <s v="PL-Private Lighting"/>
    <n v="930"/>
    <n v="345.44"/>
    <m/>
    <n v="0"/>
    <n v="0"/>
    <n v="0"/>
    <m/>
    <n v="0"/>
    <n v="-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m/>
    <m/>
    <m/>
    <m/>
    <m/>
    <m/>
    <x v="0"/>
    <m/>
    <m/>
    <m/>
    <m/>
    <m/>
    <m/>
    <m/>
    <m/>
    <n v="0"/>
    <n v="0"/>
    <m/>
    <m/>
    <x v="4"/>
    <x v="4"/>
    <m/>
    <x v="5"/>
  </r>
  <r>
    <x v="3"/>
    <s v="Webb City"/>
    <s v="Lighting"/>
    <s v="Muni Street &amp; Highway Lighting"/>
    <s v="SPL-Municipal St Lighting"/>
    <n v="135953"/>
    <n v="16035.5"/>
    <m/>
    <n v="0"/>
    <n v="0"/>
    <n v="0"/>
    <m/>
    <n v="0"/>
    <n v="-118.27"/>
    <n v="0"/>
    <n v="0"/>
    <n v="0"/>
    <n v="0"/>
    <n v="0"/>
    <n v="0"/>
    <n v="0"/>
    <n v="0"/>
    <n v="0"/>
    <n v="0"/>
    <n v="7312.76"/>
    <n v="0"/>
    <n v="0"/>
    <n v="0"/>
    <n v="0"/>
    <n v="0"/>
    <n v="0"/>
    <n v="0"/>
    <n v="0"/>
    <n v="0"/>
    <n v="0"/>
    <n v="0"/>
    <n v="0"/>
    <n v="0"/>
    <n v="0"/>
    <n v="-812.99"/>
    <m/>
    <m/>
    <m/>
    <m/>
    <m/>
    <m/>
    <x v="0"/>
    <m/>
    <m/>
    <m/>
    <m/>
    <m/>
    <m/>
    <m/>
    <m/>
    <n v="0"/>
    <n v="0"/>
    <m/>
    <m/>
    <x v="4"/>
    <x v="11"/>
    <m/>
    <x v="5"/>
  </r>
  <r>
    <x v="3"/>
    <s v="Webb City"/>
    <s v="Lighting"/>
    <s v="Residential"/>
    <s v="PL-Private Lighting"/>
    <n v="66977"/>
    <n v="25085.83"/>
    <m/>
    <n v="14.89"/>
    <n v="0"/>
    <n v="0"/>
    <m/>
    <n v="0"/>
    <n v="-61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049999999999997"/>
    <n v="0"/>
    <n v="0"/>
    <n v="52.16"/>
    <n v="-734.05"/>
    <m/>
    <m/>
    <m/>
    <m/>
    <m/>
    <m/>
    <x v="0"/>
    <m/>
    <m/>
    <m/>
    <m/>
    <m/>
    <m/>
    <m/>
    <m/>
    <n v="0"/>
    <n v="0"/>
    <m/>
    <m/>
    <x v="0"/>
    <x v="4"/>
    <m/>
    <x v="5"/>
  </r>
  <r>
    <x v="2"/>
    <s v="Baxter Springs"/>
    <s v="Electric"/>
    <s v="Commercial"/>
    <s v="CB-Commercial"/>
    <n v="782796"/>
    <n v="70338.67"/>
    <m/>
    <n v="1845.44"/>
    <n v="25450.71"/>
    <n v="4931.7"/>
    <m/>
    <n v="0"/>
    <n v="0"/>
    <n v="0"/>
    <n v="0"/>
    <n v="0"/>
    <n v="0"/>
    <n v="0"/>
    <n v="0"/>
    <n v="0"/>
    <n v="0"/>
    <n v="0"/>
    <n v="0"/>
    <n v="0"/>
    <n v="0"/>
    <n v="0"/>
    <n v="0"/>
    <n v="1322.96"/>
    <n v="0"/>
    <n v="0"/>
    <n v="0"/>
    <n v="0"/>
    <n v="0"/>
    <n v="13"/>
    <n v="339.14"/>
    <n v="0"/>
    <n v="0"/>
    <n v="4846.2700000000004"/>
    <n v="0"/>
    <m/>
    <m/>
    <m/>
    <m/>
    <m/>
    <m/>
    <x v="0"/>
    <m/>
    <m/>
    <m/>
    <m/>
    <m/>
    <m/>
    <m/>
    <m/>
    <n v="0"/>
    <n v="0"/>
    <m/>
    <m/>
    <x v="1"/>
    <x v="5"/>
    <m/>
    <x v="5"/>
  </r>
  <r>
    <x v="2"/>
    <s v="Baxter Springs"/>
    <s v="Electric"/>
    <s v="Commercial"/>
    <s v="GP-General Power"/>
    <n v="1155235"/>
    <n v="69546.990000000005"/>
    <m/>
    <n v="0"/>
    <n v="37568.22"/>
    <n v="7277.96"/>
    <m/>
    <n v="0"/>
    <n v="0"/>
    <n v="0"/>
    <n v="0"/>
    <n v="0"/>
    <n v="0"/>
    <n v="0"/>
    <n v="0"/>
    <n v="0"/>
    <n v="0"/>
    <n v="0"/>
    <n v="0"/>
    <n v="0"/>
    <n v="0"/>
    <n v="0"/>
    <n v="0"/>
    <n v="4135.7299999999996"/>
    <n v="0"/>
    <n v="0"/>
    <n v="0"/>
    <n v="0"/>
    <n v="0"/>
    <n v="0"/>
    <n v="1434.6"/>
    <n v="0"/>
    <n v="0"/>
    <n v="3142.79"/>
    <n v="0"/>
    <m/>
    <m/>
    <m/>
    <m/>
    <m/>
    <m/>
    <x v="0"/>
    <m/>
    <m/>
    <m/>
    <m/>
    <m/>
    <m/>
    <m/>
    <m/>
    <n v="0"/>
    <n v="0"/>
    <m/>
    <m/>
    <x v="1"/>
    <x v="6"/>
    <m/>
    <x v="5"/>
  </r>
  <r>
    <x v="2"/>
    <s v="Baxter Springs"/>
    <s v="Electric"/>
    <s v="Commercial"/>
    <s v="LS-Special Lighting"/>
    <n v="714"/>
    <n v="169.24"/>
    <m/>
    <n v="3.74"/>
    <n v="23.22"/>
    <n v="12.77"/>
    <m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"/>
    <n v="0"/>
    <n v="0"/>
    <n v="0"/>
    <n v="1.61"/>
    <n v="0"/>
    <n v="0"/>
    <n v="8.32"/>
    <n v="0"/>
    <m/>
    <m/>
    <m/>
    <m/>
    <m/>
    <m/>
    <x v="0"/>
    <m/>
    <m/>
    <m/>
    <m/>
    <m/>
    <m/>
    <m/>
    <m/>
    <n v="0"/>
    <n v="0"/>
    <m/>
    <m/>
    <x v="1"/>
    <x v="7"/>
    <m/>
    <x v="5"/>
  </r>
  <r>
    <x v="2"/>
    <s v="Baxter Springs"/>
    <s v="Electric"/>
    <s v="Commercial"/>
    <s v="PT-Transmission"/>
    <n v="1545600"/>
    <n v="51969.39"/>
    <m/>
    <n v="0"/>
    <n v="51063.53"/>
    <n v="9119.0400000000009"/>
    <m/>
    <n v="0"/>
    <n v="0"/>
    <n v="0"/>
    <n v="0"/>
    <n v="0"/>
    <n v="0"/>
    <n v="0"/>
    <n v="0"/>
    <n v="0"/>
    <n v="0"/>
    <n v="0"/>
    <n v="0"/>
    <n v="4665.22"/>
    <n v="0"/>
    <n v="0"/>
    <n v="0"/>
    <n v="1792.9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9"/>
    <m/>
    <x v="5"/>
  </r>
  <r>
    <x v="2"/>
    <s v="Baxter Springs"/>
    <s v="Electric"/>
    <s v="Commercial"/>
    <s v="TEB-Total Electric Bldg"/>
    <n v="210872"/>
    <n v="11114.67"/>
    <m/>
    <n v="0"/>
    <n v="6844.74"/>
    <n v="1349.58"/>
    <m/>
    <n v="0"/>
    <n v="0"/>
    <n v="0"/>
    <n v="0"/>
    <n v="0"/>
    <n v="0"/>
    <n v="0"/>
    <n v="0"/>
    <n v="0"/>
    <n v="0"/>
    <n v="0"/>
    <n v="0"/>
    <n v="0"/>
    <n v="0"/>
    <n v="0"/>
    <n v="0"/>
    <n v="1495.06"/>
    <n v="0"/>
    <n v="0"/>
    <n v="0"/>
    <n v="0"/>
    <n v="0"/>
    <n v="0"/>
    <n v="58.56"/>
    <n v="0"/>
    <n v="0"/>
    <n v="234.37"/>
    <n v="0"/>
    <m/>
    <m/>
    <m/>
    <m/>
    <m/>
    <m/>
    <x v="0"/>
    <m/>
    <m/>
    <m/>
    <m/>
    <m/>
    <m/>
    <m/>
    <m/>
    <n v="0"/>
    <n v="0"/>
    <m/>
    <m/>
    <x v="1"/>
    <x v="13"/>
    <m/>
    <x v="5"/>
  </r>
  <r>
    <x v="2"/>
    <s v="Baxter Springs"/>
    <s v="Electric"/>
    <s v="Industrial"/>
    <s v="CB-Commercial"/>
    <n v="41"/>
    <n v="27.44"/>
    <m/>
    <n v="0"/>
    <n v="1.33"/>
    <n v="0.26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.89"/>
    <n v="0"/>
    <m/>
    <m/>
    <m/>
    <m/>
    <m/>
    <m/>
    <x v="0"/>
    <m/>
    <m/>
    <m/>
    <m/>
    <m/>
    <m/>
    <m/>
    <m/>
    <n v="0"/>
    <n v="0"/>
    <m/>
    <m/>
    <x v="2"/>
    <x v="5"/>
    <m/>
    <x v="5"/>
  </r>
  <r>
    <x v="2"/>
    <s v="Baxter Springs"/>
    <s v="Electric"/>
    <s v="Industrial"/>
    <s v="GP-General Power"/>
    <n v="303488"/>
    <n v="16799.57"/>
    <m/>
    <n v="52.66"/>
    <n v="9878.36"/>
    <n v="1911.97"/>
    <m/>
    <n v="0"/>
    <n v="0"/>
    <n v="0"/>
    <n v="0"/>
    <n v="0"/>
    <n v="0"/>
    <n v="0"/>
    <n v="0"/>
    <n v="0"/>
    <n v="0"/>
    <n v="0"/>
    <n v="0"/>
    <n v="1663.64"/>
    <n v="0"/>
    <n v="0"/>
    <n v="0"/>
    <n v="1086.48"/>
    <n v="0"/>
    <n v="0"/>
    <n v="0"/>
    <n v="0"/>
    <n v="0"/>
    <n v="0"/>
    <n v="0"/>
    <n v="0"/>
    <n v="0"/>
    <n v="2738.07"/>
    <n v="0"/>
    <m/>
    <m/>
    <m/>
    <m/>
    <m/>
    <m/>
    <x v="0"/>
    <m/>
    <m/>
    <m/>
    <m/>
    <m/>
    <m/>
    <m/>
    <m/>
    <n v="0"/>
    <n v="0"/>
    <m/>
    <m/>
    <x v="2"/>
    <x v="6"/>
    <m/>
    <x v="5"/>
  </r>
  <r>
    <x v="2"/>
    <s v="Baxter Springs"/>
    <s v="Electric"/>
    <s v="Industrial"/>
    <s v="PT-Transmission"/>
    <n v="1912389"/>
    <n v="77118.570000000007"/>
    <m/>
    <n v="0"/>
    <n v="62351.01"/>
    <n v="11283.1"/>
    <m/>
    <n v="0"/>
    <n v="0"/>
    <n v="0"/>
    <n v="0"/>
    <n v="0"/>
    <n v="0"/>
    <n v="0"/>
    <n v="0"/>
    <n v="0"/>
    <n v="0"/>
    <n v="0"/>
    <n v="0"/>
    <n v="6905.05"/>
    <n v="0"/>
    <n v="0"/>
    <n v="0"/>
    <n v="2218.3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2"/>
    <x v="9"/>
    <m/>
    <x v="5"/>
  </r>
  <r>
    <x v="2"/>
    <s v="Baxter Springs"/>
    <s v="Electric"/>
    <s v="Other Public Authority"/>
    <s v="CB-Commercial"/>
    <n v="28439"/>
    <n v="2678.12"/>
    <m/>
    <n v="0"/>
    <n v="924.85"/>
    <n v="179.16"/>
    <m/>
    <n v="0"/>
    <n v="0"/>
    <n v="0"/>
    <n v="0"/>
    <n v="0"/>
    <n v="0"/>
    <n v="0"/>
    <n v="0"/>
    <n v="0"/>
    <n v="0"/>
    <n v="0"/>
    <n v="0"/>
    <n v="0"/>
    <n v="0"/>
    <n v="0"/>
    <n v="0"/>
    <n v="48.0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5"/>
    <m/>
    <x v="5"/>
  </r>
  <r>
    <x v="2"/>
    <s v="Baxter Springs"/>
    <s v="Electric"/>
    <s v="Other Public Authority"/>
    <s v="GP-General Power"/>
    <n v="11360"/>
    <n v="1190.07"/>
    <m/>
    <n v="0"/>
    <n v="369.43"/>
    <n v="71.569999999999993"/>
    <m/>
    <n v="0"/>
    <n v="0"/>
    <n v="0"/>
    <n v="0"/>
    <n v="0"/>
    <n v="0"/>
    <n v="0"/>
    <n v="0"/>
    <n v="0"/>
    <n v="0"/>
    <n v="0"/>
    <n v="0"/>
    <n v="0"/>
    <n v="0"/>
    <n v="0"/>
    <n v="0"/>
    <n v="40.6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6"/>
    <m/>
    <x v="5"/>
  </r>
  <r>
    <x v="2"/>
    <s v="Baxter Springs"/>
    <s v="Electric"/>
    <s v="Other Public Authority"/>
    <s v="TEB-Total Electric Bldg"/>
    <n v="1435"/>
    <n v="124.82"/>
    <m/>
    <n v="0"/>
    <n v="46.67"/>
    <n v="9.18"/>
    <m/>
    <n v="0"/>
    <n v="0"/>
    <n v="0"/>
    <n v="0"/>
    <n v="0"/>
    <n v="0"/>
    <n v="0"/>
    <n v="0"/>
    <n v="0"/>
    <n v="0"/>
    <n v="0"/>
    <n v="0"/>
    <n v="0"/>
    <n v="0"/>
    <n v="0"/>
    <n v="0"/>
    <n v="10.1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13"/>
    <m/>
    <x v="5"/>
  </r>
  <r>
    <x v="2"/>
    <s v="Baxter Springs"/>
    <s v="Electric"/>
    <s v="Muni Street &amp; Highway Lighting"/>
    <s v="CB-Commercial"/>
    <n v="1432"/>
    <n v="265.52999999999997"/>
    <m/>
    <n v="0"/>
    <n v="46.58"/>
    <n v="9.0299999999999994"/>
    <m/>
    <n v="0"/>
    <n v="0"/>
    <n v="0"/>
    <n v="0"/>
    <n v="0"/>
    <n v="0"/>
    <n v="0"/>
    <n v="0"/>
    <n v="0"/>
    <n v="0"/>
    <n v="0"/>
    <n v="0"/>
    <n v="0"/>
    <n v="0"/>
    <n v="0"/>
    <n v="0"/>
    <n v="2.430000000000000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5"/>
    <m/>
    <x v="5"/>
  </r>
  <r>
    <x v="2"/>
    <s v="Baxter Springs"/>
    <s v="Electric"/>
    <s v="Muni Street &amp; Highway Lighting"/>
    <s v="LS-Special Lighting"/>
    <n v="760"/>
    <n v="86.4"/>
    <m/>
    <n v="0"/>
    <n v="24.72"/>
    <n v="13.6"/>
    <m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5"/>
  </r>
  <r>
    <x v="2"/>
    <s v="Baxter Springs"/>
    <s v="Electric"/>
    <s v="Other Public Authority"/>
    <s v="CB-Commercial"/>
    <n v="49349"/>
    <n v="4278.2700000000004"/>
    <m/>
    <n v="0"/>
    <n v="1604.85"/>
    <n v="310.87"/>
    <m/>
    <n v="0"/>
    <n v="0"/>
    <n v="0"/>
    <n v="0"/>
    <n v="0"/>
    <n v="0"/>
    <n v="0"/>
    <n v="0"/>
    <n v="0"/>
    <n v="0"/>
    <n v="0"/>
    <n v="0"/>
    <n v="0"/>
    <n v="0"/>
    <n v="0"/>
    <n v="0"/>
    <n v="83.4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5"/>
    <m/>
    <x v="5"/>
  </r>
  <r>
    <x v="2"/>
    <s v="Baxter Springs"/>
    <s v="Electric"/>
    <s v="Other Public Authority"/>
    <s v="GP-General Power"/>
    <n v="78864"/>
    <n v="5205.82"/>
    <m/>
    <n v="0"/>
    <n v="2564.65"/>
    <n v="496.83"/>
    <m/>
    <n v="0"/>
    <n v="0"/>
    <n v="0"/>
    <n v="0"/>
    <n v="0"/>
    <n v="0"/>
    <n v="0"/>
    <n v="0"/>
    <n v="0"/>
    <n v="0"/>
    <n v="0"/>
    <n v="0"/>
    <n v="0"/>
    <n v="0"/>
    <n v="0"/>
    <n v="0"/>
    <n v="282.33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6"/>
    <m/>
    <x v="5"/>
  </r>
  <r>
    <x v="2"/>
    <s v="Baxter Springs"/>
    <s v="Electric"/>
    <s v="Industrial"/>
    <s v="Oil Pipe PT-Transmission"/>
    <n v="1440000"/>
    <n v="51717.5"/>
    <m/>
    <n v="0"/>
    <n v="47574.720000000001"/>
    <n v="8496"/>
    <m/>
    <n v="0"/>
    <n v="0"/>
    <n v="0"/>
    <n v="0"/>
    <n v="0"/>
    <n v="0"/>
    <n v="0"/>
    <n v="0"/>
    <n v="0"/>
    <n v="0"/>
    <n v="0"/>
    <n v="0"/>
    <n v="0"/>
    <n v="0"/>
    <n v="0"/>
    <n v="0"/>
    <n v="1670.4"/>
    <n v="0"/>
    <n v="0"/>
    <n v="0"/>
    <n v="0"/>
    <n v="0"/>
    <n v="0"/>
    <n v="0"/>
    <n v="0"/>
    <n v="0"/>
    <n v="6403.34"/>
    <n v="0"/>
    <m/>
    <m/>
    <m/>
    <m/>
    <m/>
    <m/>
    <x v="0"/>
    <m/>
    <m/>
    <m/>
    <m/>
    <m/>
    <m/>
    <m/>
    <m/>
    <n v="0"/>
    <n v="0"/>
    <m/>
    <m/>
    <x v="2"/>
    <x v="34"/>
    <m/>
    <x v="5"/>
  </r>
  <r>
    <x v="2"/>
    <s v="Baxter Springs"/>
    <s v="Electric"/>
    <s v="Residential"/>
    <s v="RG-Residential"/>
    <n v="2212829"/>
    <n v="153072.68"/>
    <m/>
    <n v="6676.25"/>
    <n v="71952.759999999995"/>
    <n v="15491.08"/>
    <m/>
    <n v="0"/>
    <n v="0"/>
    <n v="0"/>
    <n v="0"/>
    <n v="0"/>
    <n v="0"/>
    <n v="0"/>
    <n v="0"/>
    <n v="0"/>
    <n v="0"/>
    <n v="0"/>
    <n v="0"/>
    <n v="0"/>
    <n v="0"/>
    <n v="0"/>
    <n v="0"/>
    <n v="6218.07"/>
    <n v="0"/>
    <n v="0"/>
    <n v="0"/>
    <n v="125"/>
    <n v="0"/>
    <n v="52"/>
    <n v="2981.17"/>
    <n v="8"/>
    <n v="-38.03"/>
    <n v="9222.7099999999991"/>
    <n v="0"/>
    <m/>
    <m/>
    <m/>
    <m/>
    <m/>
    <m/>
    <x v="0"/>
    <m/>
    <m/>
    <m/>
    <m/>
    <m/>
    <m/>
    <m/>
    <m/>
    <n v="0"/>
    <n v="0"/>
    <m/>
    <m/>
    <x v="0"/>
    <x v="1"/>
    <m/>
    <x v="5"/>
  </r>
  <r>
    <x v="2"/>
    <s v="Baxter Springs"/>
    <s v="Electric"/>
    <s v="Residential"/>
    <s v="RH-Residential Total Elec"/>
    <n v="1235614"/>
    <n v="61059.29"/>
    <m/>
    <n v="1510.17"/>
    <n v="40185.15"/>
    <n v="8649.7000000000007"/>
    <m/>
    <n v="0"/>
    <n v="0"/>
    <n v="0"/>
    <n v="0"/>
    <n v="0"/>
    <n v="0"/>
    <n v="0"/>
    <n v="0"/>
    <n v="0"/>
    <n v="0"/>
    <n v="0"/>
    <n v="0"/>
    <n v="0"/>
    <n v="0"/>
    <n v="0"/>
    <n v="0"/>
    <n v="3472.08"/>
    <n v="0"/>
    <n v="0"/>
    <n v="0"/>
    <n v="50"/>
    <n v="0"/>
    <n v="0"/>
    <n v="1162.72"/>
    <n v="24"/>
    <n v="-12.16"/>
    <n v="2848.46"/>
    <n v="0"/>
    <m/>
    <m/>
    <m/>
    <m/>
    <m/>
    <m/>
    <x v="0"/>
    <m/>
    <m/>
    <m/>
    <m/>
    <m/>
    <m/>
    <m/>
    <m/>
    <n v="0"/>
    <n v="0"/>
    <m/>
    <m/>
    <x v="0"/>
    <x v="15"/>
    <m/>
    <x v="5"/>
  </r>
  <r>
    <x v="2"/>
    <s v="Baxter Springs"/>
    <s v="Lighting"/>
    <s v="Commercial"/>
    <s v="PL-Private Lighting"/>
    <n v="43222"/>
    <n v="9006.7800000000007"/>
    <m/>
    <n v="0"/>
    <n v="1374.4"/>
    <n v="248.8"/>
    <m/>
    <n v="0"/>
    <n v="0"/>
    <n v="0"/>
    <n v="0"/>
    <n v="0"/>
    <n v="0"/>
    <n v="0"/>
    <n v="0"/>
    <n v="0"/>
    <n v="0"/>
    <n v="0"/>
    <n v="0"/>
    <n v="0"/>
    <n v="0"/>
    <n v="0"/>
    <n v="0"/>
    <n v="11.38"/>
    <n v="0"/>
    <n v="0"/>
    <n v="0"/>
    <n v="0"/>
    <n v="0"/>
    <n v="0"/>
    <n v="12.75"/>
    <n v="0"/>
    <n v="0"/>
    <n v="357.4"/>
    <n v="0"/>
    <m/>
    <m/>
    <m/>
    <m/>
    <m/>
    <m/>
    <x v="0"/>
    <m/>
    <m/>
    <m/>
    <m/>
    <m/>
    <m/>
    <m/>
    <m/>
    <n v="0"/>
    <n v="0"/>
    <m/>
    <m/>
    <x v="1"/>
    <x v="4"/>
    <m/>
    <x v="5"/>
  </r>
  <r>
    <x v="2"/>
    <s v="Baxter Springs"/>
    <s v="Lighting"/>
    <s v="Industrial"/>
    <s v="PL-Private Lighting"/>
    <n v="1950"/>
    <n v="487.02"/>
    <m/>
    <n v="0"/>
    <n v="64.56"/>
    <n v="11.51"/>
    <m/>
    <n v="0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  <n v="0"/>
    <n v="0"/>
    <n v="0.47"/>
    <n v="0"/>
    <n v="0"/>
    <n v="44.56"/>
    <n v="0"/>
    <m/>
    <m/>
    <m/>
    <m/>
    <m/>
    <m/>
    <x v="0"/>
    <m/>
    <m/>
    <m/>
    <m/>
    <m/>
    <m/>
    <m/>
    <m/>
    <n v="0"/>
    <n v="0"/>
    <m/>
    <m/>
    <x v="2"/>
    <x v="4"/>
    <m/>
    <x v="5"/>
  </r>
  <r>
    <x v="2"/>
    <s v="Baxter Springs"/>
    <s v="Lighting"/>
    <s v="Muni Street &amp; Highway Lighting"/>
    <s v="PL-Private Lighting"/>
    <n v="205"/>
    <n v="52.8"/>
    <m/>
    <n v="0"/>
    <n v="6.68"/>
    <n v="1.2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4"/>
    <m/>
    <x v="5"/>
  </r>
  <r>
    <x v="2"/>
    <s v="Baxter Springs"/>
    <s v="Lighting"/>
    <s v="Muni Street &amp; Highway Lighting"/>
    <s v="SPL-Municipal St Lighting"/>
    <n v="54104"/>
    <n v="3949.66"/>
    <m/>
    <n v="0"/>
    <n v="1818.82"/>
    <n v="362.5"/>
    <m/>
    <n v="0"/>
    <n v="0"/>
    <n v="0"/>
    <n v="0"/>
    <n v="0"/>
    <n v="0"/>
    <n v="0"/>
    <n v="0"/>
    <n v="0"/>
    <n v="0"/>
    <n v="0"/>
    <n v="0"/>
    <n v="1029.81"/>
    <n v="0"/>
    <n v="0"/>
    <n v="0"/>
    <n v="14.0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11"/>
    <m/>
    <x v="5"/>
  </r>
  <r>
    <x v="2"/>
    <s v="Baxter Springs"/>
    <s v="Lighting"/>
    <s v="Residential"/>
    <s v="PL-Private Lighting"/>
    <n v="33903"/>
    <n v="8302.93"/>
    <m/>
    <n v="0"/>
    <n v="1103.25"/>
    <n v="198.26"/>
    <m/>
    <n v="0"/>
    <n v="0"/>
    <n v="0"/>
    <n v="0"/>
    <n v="0"/>
    <n v="0"/>
    <n v="0"/>
    <n v="0"/>
    <n v="0"/>
    <n v="0"/>
    <n v="0"/>
    <n v="0"/>
    <n v="0"/>
    <n v="0"/>
    <n v="0"/>
    <n v="0"/>
    <n v="10.46"/>
    <n v="0"/>
    <n v="0"/>
    <n v="0"/>
    <n v="0"/>
    <n v="0"/>
    <n v="0"/>
    <n v="53.33"/>
    <n v="0"/>
    <n v="0"/>
    <n v="226.14"/>
    <n v="0"/>
    <m/>
    <m/>
    <m/>
    <m/>
    <m/>
    <m/>
    <x v="0"/>
    <m/>
    <m/>
    <m/>
    <m/>
    <m/>
    <m/>
    <m/>
    <m/>
    <n v="0"/>
    <n v="0"/>
    <m/>
    <m/>
    <x v="0"/>
    <x v="4"/>
    <m/>
    <x v="5"/>
  </r>
  <r>
    <x v="2"/>
    <s v="Gravette"/>
    <s v="Electric"/>
    <s v="Commercial"/>
    <s v="CB-Commercial"/>
    <n v="160"/>
    <n v="33.380000000000003"/>
    <m/>
    <n v="0"/>
    <n v="5.2"/>
    <n v="1.01"/>
    <m/>
    <n v="0"/>
    <n v="0"/>
    <n v="0"/>
    <n v="0"/>
    <n v="0"/>
    <n v="0"/>
    <n v="0"/>
    <n v="0"/>
    <n v="0"/>
    <n v="0"/>
    <n v="0"/>
    <n v="0"/>
    <n v="0"/>
    <n v="0"/>
    <n v="0"/>
    <n v="0"/>
    <n v="0.27"/>
    <n v="0"/>
    <n v="0"/>
    <n v="0"/>
    <n v="0"/>
    <n v="0"/>
    <n v="0"/>
    <n v="0"/>
    <n v="0"/>
    <n v="0"/>
    <n v="2.35"/>
    <n v="0"/>
    <m/>
    <m/>
    <m/>
    <m/>
    <m/>
    <m/>
    <x v="0"/>
    <m/>
    <m/>
    <m/>
    <m/>
    <m/>
    <m/>
    <m/>
    <m/>
    <n v="0"/>
    <n v="0"/>
    <m/>
    <m/>
    <x v="1"/>
    <x v="5"/>
    <m/>
    <x v="5"/>
  </r>
  <r>
    <x v="2"/>
    <s v="Gravette"/>
    <s v="Electric"/>
    <s v="Residential"/>
    <s v="RG-Residential"/>
    <n v="8021"/>
    <n v="560.17999999999995"/>
    <m/>
    <n v="0"/>
    <n v="260.95"/>
    <n v="56.18"/>
    <m/>
    <n v="0"/>
    <n v="0"/>
    <n v="0"/>
    <n v="0"/>
    <n v="0"/>
    <n v="0"/>
    <n v="0"/>
    <n v="0"/>
    <n v="0"/>
    <n v="0"/>
    <n v="0"/>
    <n v="0"/>
    <n v="0"/>
    <n v="0"/>
    <n v="0"/>
    <n v="0"/>
    <n v="22.54"/>
    <n v="0"/>
    <n v="0"/>
    <n v="0"/>
    <n v="0"/>
    <n v="0"/>
    <n v="0"/>
    <n v="8.81"/>
    <n v="0"/>
    <n v="0"/>
    <n v="12.63"/>
    <n v="0"/>
    <m/>
    <m/>
    <m/>
    <m/>
    <m/>
    <m/>
    <x v="0"/>
    <m/>
    <m/>
    <m/>
    <m/>
    <m/>
    <m/>
    <m/>
    <m/>
    <n v="0"/>
    <n v="0"/>
    <m/>
    <m/>
    <x v="0"/>
    <x v="1"/>
    <m/>
    <x v="5"/>
  </r>
  <r>
    <x v="2"/>
    <s v="Gravette"/>
    <s v="Electric"/>
    <s v="Residential"/>
    <s v="RH-Residential Total Elec"/>
    <n v="790"/>
    <n v="43.58"/>
    <m/>
    <n v="0"/>
    <n v="25.69"/>
    <n v="5.53"/>
    <m/>
    <n v="0"/>
    <n v="0"/>
    <n v="0"/>
    <n v="0"/>
    <n v="0"/>
    <n v="0"/>
    <n v="0"/>
    <n v="0"/>
    <n v="0"/>
    <n v="0"/>
    <n v="0"/>
    <n v="0"/>
    <n v="0"/>
    <n v="0"/>
    <n v="0"/>
    <n v="0"/>
    <n v="2.2200000000000002"/>
    <n v="0"/>
    <n v="0"/>
    <n v="0"/>
    <n v="0"/>
    <n v="0"/>
    <n v="0"/>
    <n v="0"/>
    <n v="0"/>
    <n v="0"/>
    <n v="1.08"/>
    <n v="0"/>
    <m/>
    <m/>
    <m/>
    <m/>
    <m/>
    <m/>
    <x v="0"/>
    <m/>
    <m/>
    <m/>
    <m/>
    <m/>
    <m/>
    <m/>
    <m/>
    <n v="0"/>
    <n v="0"/>
    <m/>
    <m/>
    <x v="0"/>
    <x v="15"/>
    <m/>
    <x v="5"/>
  </r>
  <r>
    <x v="2"/>
    <s v="Gravette"/>
    <s v="Lighting"/>
    <s v="Residential"/>
    <s v="PL-Private Lighting"/>
    <n v="31"/>
    <n v="9.44"/>
    <m/>
    <n v="0"/>
    <n v="1.01"/>
    <n v="0.18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6"/>
    <n v="0"/>
    <n v="0"/>
    <n v="0.14000000000000001"/>
    <n v="0"/>
    <m/>
    <m/>
    <m/>
    <m/>
    <m/>
    <m/>
    <x v="0"/>
    <m/>
    <m/>
    <m/>
    <m/>
    <m/>
    <m/>
    <m/>
    <m/>
    <n v="0"/>
    <n v="0"/>
    <m/>
    <m/>
    <x v="0"/>
    <x v="4"/>
    <m/>
    <x v="5"/>
  </r>
  <r>
    <x v="2"/>
    <s v="Neosho"/>
    <s v="Electric"/>
    <s v="Commercial"/>
    <s v="CB-Commercial"/>
    <n v="186"/>
    <n v="35.96"/>
    <m/>
    <n v="0"/>
    <n v="6.05"/>
    <n v="1.17"/>
    <m/>
    <n v="0"/>
    <n v="0"/>
    <n v="0"/>
    <n v="0"/>
    <n v="0"/>
    <n v="0"/>
    <n v="0"/>
    <n v="0"/>
    <n v="0"/>
    <n v="0"/>
    <n v="0"/>
    <n v="0"/>
    <n v="0"/>
    <n v="0"/>
    <n v="0"/>
    <n v="0"/>
    <n v="0.32"/>
    <n v="0"/>
    <n v="0"/>
    <n v="0"/>
    <n v="0"/>
    <n v="0"/>
    <n v="0"/>
    <n v="0"/>
    <n v="0"/>
    <n v="0"/>
    <n v="2.5299999999999998"/>
    <n v="0"/>
    <m/>
    <m/>
    <m/>
    <m/>
    <m/>
    <m/>
    <x v="0"/>
    <m/>
    <m/>
    <m/>
    <m/>
    <m/>
    <m/>
    <m/>
    <m/>
    <n v="0"/>
    <n v="0"/>
    <m/>
    <m/>
    <x v="1"/>
    <x v="5"/>
    <m/>
    <x v="5"/>
  </r>
  <r>
    <x v="2"/>
    <s v="Neosho"/>
    <s v="Electric"/>
    <s v="Commercial"/>
    <s v="GP-General Power"/>
    <n v="194400"/>
    <n v="8683.15"/>
    <m/>
    <n v="0"/>
    <n v="6321.89"/>
    <n v="1224.72"/>
    <m/>
    <n v="0"/>
    <n v="0"/>
    <n v="0"/>
    <n v="0"/>
    <n v="0"/>
    <n v="0"/>
    <n v="0"/>
    <n v="0"/>
    <n v="0"/>
    <n v="0"/>
    <n v="0"/>
    <n v="0"/>
    <n v="0"/>
    <n v="0"/>
    <n v="0"/>
    <n v="0"/>
    <n v="695.95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6"/>
    <m/>
    <x v="5"/>
  </r>
  <r>
    <x v="2"/>
    <s v="Neosho"/>
    <s v="Electric"/>
    <s v="Residential"/>
    <s v="RG-Residential"/>
    <n v="6069"/>
    <n v="411.16"/>
    <m/>
    <n v="0"/>
    <n v="197.36"/>
    <n v="42.48"/>
    <m/>
    <n v="0"/>
    <n v="0"/>
    <n v="0"/>
    <n v="0"/>
    <n v="0"/>
    <n v="0"/>
    <n v="0"/>
    <n v="0"/>
    <n v="0"/>
    <n v="0"/>
    <n v="0"/>
    <n v="0"/>
    <n v="0"/>
    <n v="0"/>
    <n v="0"/>
    <n v="0"/>
    <n v="17.07"/>
    <n v="0"/>
    <n v="0"/>
    <n v="0"/>
    <n v="0"/>
    <n v="0"/>
    <n v="0"/>
    <n v="8.82"/>
    <n v="0"/>
    <n v="0"/>
    <n v="9.08"/>
    <n v="0"/>
    <m/>
    <m/>
    <m/>
    <m/>
    <m/>
    <m/>
    <x v="0"/>
    <m/>
    <m/>
    <m/>
    <m/>
    <m/>
    <m/>
    <m/>
    <m/>
    <n v="0"/>
    <n v="0"/>
    <m/>
    <m/>
    <x v="0"/>
    <x v="1"/>
    <m/>
    <x v="5"/>
  </r>
  <r>
    <x v="2"/>
    <s v="Neosho"/>
    <s v="Lighting"/>
    <s v="Commercial"/>
    <s v="PL-Private Lighting"/>
    <n v="1436"/>
    <n v="188.32"/>
    <m/>
    <n v="0"/>
    <n v="46.7"/>
    <n v="8.4700000000000006"/>
    <m/>
    <n v="0"/>
    <n v="0"/>
    <n v="0"/>
    <n v="0"/>
    <n v="0"/>
    <n v="0"/>
    <n v="0"/>
    <n v="0"/>
    <n v="0"/>
    <n v="0"/>
    <n v="0"/>
    <n v="0"/>
    <n v="0"/>
    <n v="0"/>
    <n v="0"/>
    <n v="0"/>
    <n v="0.3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4"/>
    <m/>
    <x v="5"/>
  </r>
  <r>
    <x v="2"/>
    <s v="Neosho"/>
    <s v="Lighting"/>
    <s v="Residential"/>
    <s v="PL-Private Lighting"/>
    <n v="161"/>
    <n v="30.34"/>
    <m/>
    <n v="0"/>
    <n v="5.23"/>
    <n v="0.94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17"/>
    <n v="0"/>
    <n v="0"/>
    <n v="0.51"/>
    <n v="0"/>
    <m/>
    <m/>
    <m/>
    <m/>
    <m/>
    <m/>
    <x v="0"/>
    <m/>
    <m/>
    <m/>
    <m/>
    <m/>
    <m/>
    <m/>
    <m/>
    <n v="0"/>
    <n v="0"/>
    <m/>
    <m/>
    <x v="0"/>
    <x v="4"/>
    <m/>
    <x v="5"/>
  </r>
  <r>
    <x v="1"/>
    <s v="Baxter Springs"/>
    <s v="Electric"/>
    <s v="Commercial"/>
    <s v="NM-Net Metering"/>
    <n v="-249"/>
    <n v="-172.1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5"/>
  </r>
  <r>
    <x v="1"/>
    <m/>
    <s v="Electric"/>
    <s v="Commercial"/>
    <s v="NM-Net Metering"/>
    <n v="606"/>
    <n v="44.0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.67"/>
    <n v="-0.67"/>
    <m/>
    <m/>
    <x v="1"/>
    <x v="10"/>
    <m/>
    <x v="5"/>
  </r>
  <r>
    <x v="3"/>
    <m/>
    <s v="Electric"/>
    <s v="Residential"/>
    <s v="RG-Residential"/>
    <n v="99136"/>
    <n v="10510.24"/>
    <m/>
    <n v="497.56"/>
    <n v="0"/>
    <n v="0"/>
    <m/>
    <n v="0"/>
    <n v="-86.25"/>
    <n v="0"/>
    <n v="0"/>
    <n v="38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8.56"/>
    <n v="-511.54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m/>
    <s v="Electric"/>
    <s v="Residential"/>
    <s v="RG-Residential"/>
    <n v="99082"/>
    <n v="10476.94"/>
    <m/>
    <n v="198.36"/>
    <n v="0"/>
    <n v="0"/>
    <m/>
    <n v="0"/>
    <n v="-86.2"/>
    <n v="0"/>
    <n v="0"/>
    <n v="38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8"/>
    <n v="-511.26"/>
    <m/>
    <m/>
    <m/>
    <m/>
    <m/>
    <m/>
    <x v="0"/>
    <m/>
    <m/>
    <m/>
    <m/>
    <m/>
    <m/>
    <m/>
    <m/>
    <n v="0"/>
    <n v="0"/>
    <m/>
    <m/>
    <x v="0"/>
    <x v="1"/>
    <m/>
    <x v="5"/>
  </r>
  <r>
    <x v="4"/>
    <s v="Gravette"/>
    <s v="Electric"/>
    <s v="Residential"/>
    <s v="NM-Net Metering"/>
    <n v="-2894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5"/>
  </r>
  <r>
    <x v="1"/>
    <m/>
    <s v="Electric"/>
    <s v="Residential"/>
    <s v="RG-Residential"/>
    <n v="-99142"/>
    <n v="-6078.04"/>
    <m/>
    <n v="-25"/>
    <n v="0"/>
    <n v="0"/>
    <m/>
    <n v="0"/>
    <n v="0"/>
    <n v="0"/>
    <n v="0"/>
    <m/>
    <n v="0"/>
    <n v="-3011.93"/>
    <n v="0"/>
    <n v="-791.15"/>
    <n v="-130.87"/>
    <n v="0"/>
    <n v="0"/>
    <n v="0"/>
    <n v="0"/>
    <n v="0"/>
    <n v="0"/>
    <n v="0"/>
    <n v="0"/>
    <n v="0"/>
    <n v="0"/>
    <n v="0"/>
    <n v="0"/>
    <n v="0"/>
    <n v="0"/>
    <n v="0"/>
    <n v="0"/>
    <n v="-351.3"/>
    <m/>
    <m/>
    <m/>
    <m/>
    <m/>
    <m/>
    <m/>
    <x v="0"/>
    <m/>
    <m/>
    <m/>
    <m/>
    <m/>
    <m/>
    <m/>
    <m/>
    <n v="-3011.93"/>
    <n v="0"/>
    <m/>
    <m/>
    <x v="0"/>
    <x v="1"/>
    <m/>
    <x v="5"/>
  </r>
  <r>
    <x v="3"/>
    <m/>
    <s v="Electric"/>
    <s v="Residential"/>
    <s v="RGL-Residential Pilot"/>
    <n v="0"/>
    <n v="199121"/>
    <m/>
    <n v="0"/>
    <n v="0"/>
    <n v="0"/>
    <m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25"/>
    <m/>
    <x v="5"/>
  </r>
  <r>
    <x v="3"/>
    <m/>
    <s v="Electric"/>
    <s v="Residential"/>
    <s v="RGL-Residential Pilot"/>
    <n v="0"/>
    <n v="7852"/>
    <m/>
    <n v="0"/>
    <n v="0"/>
    <n v="0"/>
    <m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25"/>
    <m/>
    <x v="5"/>
  </r>
  <r>
    <x v="3"/>
    <m/>
    <s v="Electric"/>
    <s v="Industrial"/>
    <s v="CB-Commercial"/>
    <n v="-8000000"/>
    <n v="-947041.59"/>
    <m/>
    <n v="-36224.050000000003"/>
    <n v="0"/>
    <n v="0"/>
    <m/>
    <n v="0"/>
    <n v="6959.99"/>
    <n v="0"/>
    <n v="0"/>
    <n v="-568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089.72"/>
    <n v="40160.01"/>
    <m/>
    <m/>
    <m/>
    <m/>
    <m/>
    <m/>
    <x v="0"/>
    <m/>
    <m/>
    <m/>
    <m/>
    <m/>
    <m/>
    <m/>
    <m/>
    <n v="0"/>
    <n v="0"/>
    <m/>
    <m/>
    <x v="2"/>
    <x v="5"/>
    <m/>
    <x v="5"/>
  </r>
  <r>
    <x v="3"/>
    <m/>
    <s v="Electric"/>
    <s v="Commercial"/>
    <s v="CB-Commercial"/>
    <n v="-3760000"/>
    <n v="-445109.63"/>
    <m/>
    <n v="-73.38"/>
    <n v="0"/>
    <n v="0"/>
    <m/>
    <n v="0"/>
    <n v="3271.2"/>
    <n v="0"/>
    <n v="0"/>
    <n v="-2669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369.86"/>
    <n v="18875.2"/>
    <m/>
    <m/>
    <m/>
    <m/>
    <m/>
    <m/>
    <x v="0"/>
    <m/>
    <m/>
    <m/>
    <m/>
    <m/>
    <m/>
    <m/>
    <m/>
    <n v="0"/>
    <n v="0"/>
    <m/>
    <m/>
    <x v="1"/>
    <x v="5"/>
    <m/>
    <x v="5"/>
  </r>
  <r>
    <x v="3"/>
    <m/>
    <s v="Electric"/>
    <s v="Residential"/>
    <s v="RG-Residential"/>
    <n v="-99900"/>
    <n v="-10576.47"/>
    <m/>
    <n v="-500.65"/>
    <n v="0"/>
    <n v="0"/>
    <m/>
    <n v="0"/>
    <n v="86.91"/>
    <n v="0"/>
    <n v="0"/>
    <n v="-38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7.75"/>
    <n v="515.48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m/>
    <s v="Electric"/>
    <s v="Residential"/>
    <s v="RG-Residential"/>
    <n v="-97999"/>
    <n v="-10362.41"/>
    <m/>
    <n v="-588.58000000000004"/>
    <n v="0"/>
    <n v="0"/>
    <m/>
    <n v="0"/>
    <n v="85.26"/>
    <n v="0"/>
    <n v="0"/>
    <n v="-3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5.24"/>
    <n v="505.67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m/>
    <s v="Electric"/>
    <s v="Residential"/>
    <s v="RG-Residential"/>
    <n v="-99000"/>
    <n v="-10475.51"/>
    <m/>
    <n v="-495.86"/>
    <n v="0"/>
    <n v="0"/>
    <m/>
    <n v="0"/>
    <n v="86.13"/>
    <n v="0"/>
    <n v="0"/>
    <n v="-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7.48"/>
    <n v="510.84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m/>
    <s v="Electric"/>
    <s v="Residential"/>
    <s v="RG-Residential"/>
    <n v="-99000"/>
    <n v="-10471.67"/>
    <m/>
    <n v="-396.53"/>
    <n v="0"/>
    <n v="0"/>
    <m/>
    <n v="0"/>
    <n v="86.13"/>
    <n v="0"/>
    <n v="0"/>
    <n v="-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0.67000000000002"/>
    <n v="510.84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m/>
    <s v="Electric"/>
    <s v="Residential"/>
    <s v="RG-Residential"/>
    <n v="-99000"/>
    <n v="-10468.26"/>
    <m/>
    <n v="-73.22"/>
    <n v="0"/>
    <n v="0"/>
    <m/>
    <n v="0"/>
    <n v="86.13"/>
    <n v="0"/>
    <n v="0"/>
    <n v="-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0.84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m/>
    <s v="Electric"/>
    <s v="Residential"/>
    <s v="RG-Residential"/>
    <n v="-99000"/>
    <n v="-10468.26"/>
    <m/>
    <n v="-74.040000000000006"/>
    <n v="0"/>
    <n v="0"/>
    <m/>
    <n v="0"/>
    <n v="86.13"/>
    <n v="0"/>
    <n v="0"/>
    <n v="-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0.84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m/>
    <s v="Electric"/>
    <s v="Residential"/>
    <s v="RG-Residential"/>
    <n v="-95000"/>
    <n v="-10059.17"/>
    <m/>
    <n v="-476.17"/>
    <n v="0"/>
    <n v="0"/>
    <m/>
    <n v="0"/>
    <n v="82.65"/>
    <n v="0"/>
    <n v="0"/>
    <n v="-37.04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5.7"/>
    <n v="490.2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m/>
    <s v="Electric"/>
    <s v="Residential"/>
    <s v="RG-Residential"/>
    <n v="-97504"/>
    <n v="-10310.07"/>
    <m/>
    <m/>
    <n v="0"/>
    <n v="0"/>
    <m/>
    <n v="0"/>
    <n v="84.83"/>
    <n v="0"/>
    <n v="0"/>
    <n v="-38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3.12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m/>
    <s v="Electric"/>
    <s v="Residential"/>
    <s v="RG-Residential"/>
    <n v="-99000"/>
    <n v="-10475.32"/>
    <m/>
    <m/>
    <n v="0"/>
    <n v="0"/>
    <m/>
    <n v="0"/>
    <n v="86.13"/>
    <n v="0"/>
    <n v="0"/>
    <n v="-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.77"/>
    <n v="510.84"/>
    <m/>
    <m/>
    <m/>
    <m/>
    <m/>
    <m/>
    <x v="0"/>
    <m/>
    <m/>
    <m/>
    <m/>
    <m/>
    <m/>
    <m/>
    <m/>
    <n v="0"/>
    <n v="0"/>
    <m/>
    <m/>
    <x v="0"/>
    <x v="1"/>
    <m/>
    <x v="5"/>
  </r>
  <r>
    <x v="3"/>
    <s v=""/>
    <s v="Tank Water"/>
    <s v="WA-Residential"/>
    <s v="WA-Tank Water"/>
    <n v="3"/>
    <n v="55.05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1"/>
    <x v="44"/>
    <m/>
    <x v="6"/>
  </r>
  <r>
    <x v="4"/>
    <s v="Gravette"/>
    <s v="Electric"/>
    <s v="Commercial"/>
    <s v="CB-Commercial"/>
    <n v="858955"/>
    <n v="62435.83"/>
    <m/>
    <n v="2131.52"/>
    <n v="0"/>
    <n v="0"/>
    <m/>
    <n v="0"/>
    <n v="0"/>
    <n v="25052.07"/>
    <n v="1724.09"/>
    <n v="0"/>
    <n v="3925.35"/>
    <n v="0"/>
    <n v="3229.76"/>
    <n v="4182.04"/>
    <n v="0"/>
    <n v="0"/>
    <n v="0"/>
    <n v="18.18"/>
    <n v="0"/>
    <n v="0"/>
    <n v="0"/>
    <n v="0"/>
    <n v="0"/>
    <n v="0"/>
    <n v="0"/>
    <n v="75"/>
    <n v="0"/>
    <n v="39"/>
    <n v="0"/>
    <n v="0"/>
    <n v="-1.4"/>
    <n v="6781.57"/>
    <n v="-13471.94"/>
    <m/>
    <m/>
    <m/>
    <m/>
    <m/>
    <m/>
    <x v="0"/>
    <m/>
    <m/>
    <m/>
    <m/>
    <m/>
    <m/>
    <m/>
    <m/>
    <n v="0"/>
    <n v="0"/>
    <m/>
    <m/>
    <x v="1"/>
    <x v="5"/>
    <m/>
    <x v="6"/>
  </r>
  <r>
    <x v="4"/>
    <s v="Gravette"/>
    <s v="Electric"/>
    <s v="Commercial"/>
    <s v="GP-General Power"/>
    <n v="1687607"/>
    <n v="88656.21"/>
    <m/>
    <n v="297.01"/>
    <n v="0"/>
    <n v="0"/>
    <m/>
    <n v="0"/>
    <n v="0"/>
    <n v="49210.63"/>
    <n v="3375.21"/>
    <n v="0"/>
    <n v="4590.63"/>
    <n v="0"/>
    <n v="5079.6899999999996"/>
    <n v="5298.23"/>
    <n v="0"/>
    <n v="0"/>
    <n v="0"/>
    <n v="6"/>
    <n v="0"/>
    <n v="0"/>
    <n v="0"/>
    <n v="0"/>
    <n v="0"/>
    <n v="0"/>
    <n v="0"/>
    <n v="0"/>
    <n v="0"/>
    <n v="0"/>
    <n v="0"/>
    <n v="0"/>
    <n v="0"/>
    <n v="12202.91"/>
    <n v="-18921.099999999999"/>
    <m/>
    <m/>
    <m/>
    <m/>
    <m/>
    <m/>
    <x v="0"/>
    <m/>
    <m/>
    <m/>
    <m/>
    <m/>
    <m/>
    <m/>
    <m/>
    <n v="0"/>
    <n v="0"/>
    <m/>
    <m/>
    <x v="1"/>
    <x v="6"/>
    <m/>
    <x v="6"/>
  </r>
  <r>
    <x v="4"/>
    <s v="Gravette"/>
    <s v="Electric"/>
    <s v="Commercial"/>
    <s v="LS-Special Lighting"/>
    <n v="404"/>
    <n v="95.43"/>
    <m/>
    <n v="1.31"/>
    <n v="0"/>
    <n v="0"/>
    <m/>
    <n v="0"/>
    <n v="0"/>
    <n v="11.78"/>
    <n v="0.81"/>
    <n v="0"/>
    <n v="0"/>
    <n v="0"/>
    <n v="0.59"/>
    <n v="1.6"/>
    <n v="0"/>
    <n v="0"/>
    <n v="0"/>
    <n v="0"/>
    <n v="0"/>
    <n v="0"/>
    <n v="0"/>
    <n v="0"/>
    <n v="0"/>
    <n v="0"/>
    <n v="0"/>
    <n v="0"/>
    <n v="0"/>
    <n v="0"/>
    <n v="0"/>
    <n v="0"/>
    <n v="0"/>
    <n v="4.8499999999999996"/>
    <n v="-20.59"/>
    <m/>
    <m/>
    <m/>
    <m/>
    <m/>
    <m/>
    <x v="0"/>
    <m/>
    <m/>
    <m/>
    <m/>
    <m/>
    <m/>
    <m/>
    <m/>
    <n v="0"/>
    <n v="0"/>
    <m/>
    <m/>
    <x v="1"/>
    <x v="7"/>
    <m/>
    <x v="6"/>
  </r>
  <r>
    <x v="4"/>
    <s v="Gravette"/>
    <s v="Electric"/>
    <s v="Industrial"/>
    <s v="CB-Commercial"/>
    <n v="2162"/>
    <n v="150.96"/>
    <m/>
    <n v="8.57"/>
    <n v="0"/>
    <n v="0"/>
    <m/>
    <n v="0"/>
    <n v="0"/>
    <n v="63.04"/>
    <n v="4.32"/>
    <n v="0"/>
    <n v="9.8800000000000008"/>
    <n v="0"/>
    <n v="8.1300000000000008"/>
    <n v="10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.61"/>
    <m/>
    <m/>
    <m/>
    <m/>
    <m/>
    <m/>
    <x v="0"/>
    <m/>
    <m/>
    <m/>
    <m/>
    <m/>
    <m/>
    <m/>
    <m/>
    <n v="0"/>
    <n v="0"/>
    <m/>
    <m/>
    <x v="2"/>
    <x v="5"/>
    <m/>
    <x v="6"/>
  </r>
  <r>
    <x v="4"/>
    <s v="Gravette"/>
    <s v="Electric"/>
    <s v="Industrial"/>
    <s v="GP-General Power"/>
    <n v="461924"/>
    <n v="30850.06"/>
    <m/>
    <n v="50"/>
    <n v="0"/>
    <n v="0"/>
    <m/>
    <n v="0"/>
    <n v="0"/>
    <n v="13469.7"/>
    <n v="923.85"/>
    <n v="0"/>
    <n v="2236.4699999999998"/>
    <n v="0"/>
    <n v="1390.39"/>
    <n v="2595.86"/>
    <n v="0"/>
    <n v="0"/>
    <n v="0"/>
    <n v="60"/>
    <n v="0"/>
    <n v="0"/>
    <n v="0"/>
    <n v="0"/>
    <n v="0"/>
    <n v="0"/>
    <n v="0"/>
    <n v="0"/>
    <n v="0"/>
    <n v="0"/>
    <n v="0"/>
    <n v="0"/>
    <n v="0"/>
    <n v="1786.56"/>
    <n v="-6589.58"/>
    <m/>
    <m/>
    <m/>
    <m/>
    <m/>
    <m/>
    <x v="0"/>
    <m/>
    <m/>
    <m/>
    <m/>
    <m/>
    <m/>
    <m/>
    <m/>
    <n v="0"/>
    <n v="0"/>
    <m/>
    <m/>
    <x v="2"/>
    <x v="6"/>
    <m/>
    <x v="6"/>
  </r>
  <r>
    <x v="4"/>
    <s v="Gravette"/>
    <s v="Electric"/>
    <s v="Industrial"/>
    <s v="PT-Transmission"/>
    <n v="7357551"/>
    <n v="272326.09000000003"/>
    <m/>
    <n v="150"/>
    <n v="0"/>
    <n v="0"/>
    <m/>
    <n v="0"/>
    <n v="0"/>
    <n v="214546.18"/>
    <n v="3614.4"/>
    <n v="0"/>
    <n v="21431.9"/>
    <n v="0"/>
    <n v="18761.75"/>
    <n v="25886.63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59421.55"/>
    <m/>
    <m/>
    <m/>
    <m/>
    <m/>
    <m/>
    <x v="0"/>
    <m/>
    <m/>
    <m/>
    <m/>
    <m/>
    <m/>
    <m/>
    <m/>
    <n v="0"/>
    <n v="0"/>
    <m/>
    <m/>
    <x v="2"/>
    <x v="9"/>
    <m/>
    <x v="6"/>
  </r>
  <r>
    <x v="4"/>
    <s v="Gravette"/>
    <s v="Electric"/>
    <s v="Other Public Authority"/>
    <s v="CB-Commercial"/>
    <n v="52155"/>
    <n v="4195.0600000000004"/>
    <m/>
    <n v="0"/>
    <n v="0"/>
    <n v="0"/>
    <m/>
    <n v="0"/>
    <n v="0"/>
    <n v="1520.82"/>
    <n v="104.3"/>
    <n v="0"/>
    <n v="238.31"/>
    <n v="0"/>
    <n v="196.1"/>
    <n v="255.05"/>
    <n v="0"/>
    <n v="0"/>
    <n v="0"/>
    <n v="0"/>
    <n v="0"/>
    <n v="0"/>
    <n v="0"/>
    <n v="0"/>
    <n v="0"/>
    <n v="0"/>
    <n v="0"/>
    <n v="0"/>
    <n v="0"/>
    <n v="0"/>
    <n v="0"/>
    <n v="0"/>
    <n v="0"/>
    <n v="501.96"/>
    <n v="-906.16"/>
    <m/>
    <m/>
    <m/>
    <m/>
    <m/>
    <m/>
    <x v="0"/>
    <m/>
    <m/>
    <m/>
    <m/>
    <m/>
    <m/>
    <m/>
    <m/>
    <n v="0"/>
    <n v="0"/>
    <m/>
    <m/>
    <x v="3"/>
    <x v="5"/>
    <m/>
    <x v="6"/>
  </r>
  <r>
    <x v="4"/>
    <s v="Gravette"/>
    <s v="Electric"/>
    <s v="Muni Street &amp; Highway Lighting"/>
    <s v="CB-Commercial"/>
    <n v="4395"/>
    <n v="672.99"/>
    <m/>
    <n v="0"/>
    <n v="0"/>
    <n v="0"/>
    <m/>
    <n v="0"/>
    <n v="0"/>
    <n v="128.16"/>
    <n v="8.77"/>
    <n v="0"/>
    <n v="20.079999999999998"/>
    <n v="0"/>
    <n v="16.52"/>
    <n v="21.47"/>
    <n v="0"/>
    <n v="0"/>
    <n v="0"/>
    <n v="0"/>
    <n v="0"/>
    <n v="0"/>
    <n v="0"/>
    <n v="0"/>
    <n v="0"/>
    <n v="0"/>
    <n v="0"/>
    <n v="0"/>
    <n v="0"/>
    <n v="0"/>
    <n v="0"/>
    <n v="0"/>
    <n v="0"/>
    <n v="65.64"/>
    <n v="-145.35"/>
    <m/>
    <m/>
    <m/>
    <m/>
    <m/>
    <m/>
    <x v="0"/>
    <m/>
    <m/>
    <m/>
    <m/>
    <m/>
    <m/>
    <m/>
    <m/>
    <n v="0"/>
    <n v="0"/>
    <m/>
    <m/>
    <x v="4"/>
    <x v="5"/>
    <m/>
    <x v="6"/>
  </r>
  <r>
    <x v="4"/>
    <s v="Gravette"/>
    <s v="Electric"/>
    <s v="Muni Street &amp; Highway Lighting"/>
    <s v="LS-Special Lighting"/>
    <n v="1320"/>
    <n v="284.61"/>
    <m/>
    <n v="0"/>
    <n v="0"/>
    <n v="0"/>
    <m/>
    <n v="0"/>
    <n v="0"/>
    <n v="38.49"/>
    <n v="2.64"/>
    <n v="0"/>
    <n v="0"/>
    <n v="0"/>
    <n v="1.9"/>
    <n v="5.2"/>
    <n v="0"/>
    <n v="0"/>
    <n v="0"/>
    <n v="0"/>
    <n v="0"/>
    <n v="0"/>
    <n v="0"/>
    <n v="0"/>
    <n v="0"/>
    <n v="0"/>
    <n v="0"/>
    <n v="0"/>
    <n v="0"/>
    <n v="0"/>
    <n v="0"/>
    <n v="0"/>
    <n v="0"/>
    <n v="24.35"/>
    <n v="-61.42"/>
    <m/>
    <m/>
    <m/>
    <m/>
    <m/>
    <m/>
    <x v="0"/>
    <m/>
    <m/>
    <m/>
    <m/>
    <m/>
    <m/>
    <m/>
    <m/>
    <n v="0"/>
    <n v="0"/>
    <m/>
    <m/>
    <x v="4"/>
    <x v="7"/>
    <m/>
    <x v="6"/>
  </r>
  <r>
    <x v="4"/>
    <s v="Gravette"/>
    <s v="Electric"/>
    <s v="Other Public Authority"/>
    <s v="CB-Commercial"/>
    <n v="33413"/>
    <n v="2377.44"/>
    <m/>
    <n v="0"/>
    <n v="0"/>
    <n v="0"/>
    <m/>
    <n v="0"/>
    <n v="0"/>
    <n v="974.32"/>
    <n v="66.819999999999993"/>
    <n v="0"/>
    <n v="152.71"/>
    <n v="0"/>
    <n v="125.64"/>
    <n v="165"/>
    <n v="0"/>
    <n v="0"/>
    <n v="0"/>
    <n v="0"/>
    <n v="0"/>
    <n v="0"/>
    <n v="0"/>
    <n v="0"/>
    <n v="0"/>
    <n v="0"/>
    <n v="0"/>
    <n v="0"/>
    <n v="0"/>
    <n v="0"/>
    <n v="0"/>
    <n v="0"/>
    <n v="0"/>
    <n v="294.77"/>
    <n v="-513.51"/>
    <m/>
    <m/>
    <m/>
    <m/>
    <m/>
    <m/>
    <x v="0"/>
    <m/>
    <m/>
    <m/>
    <m/>
    <m/>
    <m/>
    <m/>
    <m/>
    <n v="0"/>
    <n v="0"/>
    <m/>
    <m/>
    <x v="3"/>
    <x v="5"/>
    <m/>
    <x v="6"/>
  </r>
  <r>
    <x v="4"/>
    <s v="Gravette"/>
    <s v="Electric"/>
    <s v="Other Public Authority"/>
    <s v="GP-General Power"/>
    <n v="552096"/>
    <n v="22546.05"/>
    <m/>
    <n v="0"/>
    <n v="0"/>
    <n v="0"/>
    <m/>
    <n v="0"/>
    <n v="0"/>
    <n v="16099.11"/>
    <n v="1104.19"/>
    <n v="0"/>
    <n v="1017.37"/>
    <n v="0"/>
    <n v="1661.81"/>
    <n v="1174.17"/>
    <n v="0"/>
    <n v="0"/>
    <n v="0"/>
    <n v="0"/>
    <n v="0"/>
    <n v="0"/>
    <n v="0"/>
    <n v="0"/>
    <n v="0"/>
    <n v="0"/>
    <n v="0"/>
    <n v="0"/>
    <n v="0"/>
    <n v="0"/>
    <n v="0"/>
    <n v="0"/>
    <n v="0"/>
    <n v="3323.16"/>
    <n v="-4815.84"/>
    <m/>
    <m/>
    <m/>
    <m/>
    <m/>
    <m/>
    <x v="0"/>
    <m/>
    <m/>
    <m/>
    <m/>
    <m/>
    <m/>
    <m/>
    <m/>
    <n v="0"/>
    <n v="0"/>
    <m/>
    <m/>
    <x v="3"/>
    <x v="6"/>
    <m/>
    <x v="6"/>
  </r>
  <r>
    <x v="4"/>
    <s v="Gravette"/>
    <s v="Electric"/>
    <s v="Residential"/>
    <s v="NM-Net Metering"/>
    <n v="2899"/>
    <n v="-192.6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6"/>
  </r>
  <r>
    <x v="4"/>
    <s v="Gravette"/>
    <s v="Electric"/>
    <s v="Residential"/>
    <s v="RG-Residential"/>
    <n v="2517947"/>
    <n v="224174.15"/>
    <m/>
    <n v="9446.98"/>
    <n v="0"/>
    <n v="0"/>
    <m/>
    <n v="0"/>
    <n v="0"/>
    <n v="73365.960000000006"/>
    <n v="5032.6099999999997"/>
    <n v="0"/>
    <n v="13106.04"/>
    <n v="0"/>
    <n v="10287.44"/>
    <n v="14264.91"/>
    <n v="0"/>
    <n v="0"/>
    <n v="0"/>
    <n v="0"/>
    <n v="0"/>
    <n v="0"/>
    <n v="0"/>
    <n v="0"/>
    <n v="0"/>
    <n v="0"/>
    <n v="0"/>
    <n v="175"/>
    <n v="0"/>
    <n v="26"/>
    <n v="0"/>
    <n v="175"/>
    <n v="-8.32"/>
    <n v="26174.3"/>
    <n v="-49358.02"/>
    <m/>
    <m/>
    <m/>
    <m/>
    <m/>
    <m/>
    <x v="0"/>
    <m/>
    <m/>
    <m/>
    <m/>
    <m/>
    <m/>
    <m/>
    <m/>
    <n v="0"/>
    <n v="0"/>
    <m/>
    <m/>
    <x v="0"/>
    <x v="1"/>
    <m/>
    <x v="6"/>
  </r>
  <r>
    <x v="4"/>
    <s v="Gravette"/>
    <s v="Lighting"/>
    <s v="Commercial"/>
    <s v="PL-Private Lighting"/>
    <n v="27688"/>
    <n v="3781.25"/>
    <m/>
    <n v="34.31"/>
    <n v="0"/>
    <n v="0"/>
    <m/>
    <n v="0"/>
    <n v="0"/>
    <n v="807.33"/>
    <n v="55.41"/>
    <n v="0"/>
    <n v="0"/>
    <n v="0"/>
    <n v="39.6"/>
    <n v="59.28"/>
    <n v="0"/>
    <n v="0"/>
    <n v="0"/>
    <n v="0"/>
    <n v="0"/>
    <n v="0"/>
    <n v="0"/>
    <n v="0"/>
    <n v="0"/>
    <n v="0"/>
    <n v="0"/>
    <n v="0"/>
    <n v="0"/>
    <n v="0"/>
    <n v="0"/>
    <n v="0"/>
    <n v="0"/>
    <n v="274.05"/>
    <n v="-758.68"/>
    <m/>
    <m/>
    <m/>
    <m/>
    <m/>
    <m/>
    <x v="0"/>
    <m/>
    <m/>
    <m/>
    <m/>
    <m/>
    <m/>
    <m/>
    <m/>
    <n v="0"/>
    <n v="0"/>
    <m/>
    <m/>
    <x v="1"/>
    <x v="4"/>
    <m/>
    <x v="6"/>
  </r>
  <r>
    <x v="4"/>
    <s v="Gravette"/>
    <s v="Lighting"/>
    <s v="Industrial"/>
    <s v="PL-Private Lighting"/>
    <n v="5882"/>
    <n v="522.32000000000005"/>
    <m/>
    <n v="7.35"/>
    <n v="0"/>
    <n v="0"/>
    <m/>
    <n v="0"/>
    <n v="0"/>
    <n v="171.52"/>
    <n v="3.15"/>
    <n v="0"/>
    <n v="0"/>
    <n v="0"/>
    <n v="8.4600000000000009"/>
    <n v="12.58"/>
    <n v="0"/>
    <n v="0"/>
    <n v="0"/>
    <n v="395.21"/>
    <n v="0"/>
    <n v="0"/>
    <n v="0"/>
    <n v="0"/>
    <n v="0"/>
    <n v="0"/>
    <n v="0"/>
    <n v="0"/>
    <n v="0"/>
    <n v="0"/>
    <n v="0"/>
    <n v="0"/>
    <n v="0"/>
    <n v="9.35"/>
    <n v="-111.83"/>
    <m/>
    <m/>
    <m/>
    <m/>
    <m/>
    <m/>
    <x v="0"/>
    <m/>
    <m/>
    <m/>
    <m/>
    <m/>
    <m/>
    <m/>
    <m/>
    <n v="0"/>
    <n v="0"/>
    <m/>
    <m/>
    <x v="2"/>
    <x v="4"/>
    <m/>
    <x v="6"/>
  </r>
  <r>
    <x v="4"/>
    <s v="Gravette"/>
    <s v="Lighting"/>
    <s v="Other Public Authority"/>
    <s v="PL-Private Lighting"/>
    <n v="65"/>
    <n v="8.11"/>
    <m/>
    <n v="0"/>
    <n v="0"/>
    <n v="0"/>
    <m/>
    <n v="0"/>
    <n v="0"/>
    <n v="1.9"/>
    <n v="0.13"/>
    <n v="0"/>
    <n v="0"/>
    <n v="0"/>
    <n v="0.09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83"/>
    <n v="-1.74"/>
    <m/>
    <m/>
    <m/>
    <m/>
    <m/>
    <m/>
    <x v="0"/>
    <m/>
    <m/>
    <m/>
    <m/>
    <m/>
    <m/>
    <m/>
    <m/>
    <n v="0"/>
    <n v="0"/>
    <m/>
    <m/>
    <x v="3"/>
    <x v="4"/>
    <m/>
    <x v="6"/>
  </r>
  <r>
    <x v="4"/>
    <s v="Gravette"/>
    <s v="Lighting"/>
    <s v="Muni Street &amp; Highway Lighting"/>
    <s v="PL-Private Lighting"/>
    <n v="711"/>
    <n v="93.93"/>
    <m/>
    <n v="0"/>
    <n v="0"/>
    <n v="0"/>
    <m/>
    <n v="0"/>
    <n v="0"/>
    <n v="20.73"/>
    <n v="1.41"/>
    <n v="0"/>
    <n v="0"/>
    <n v="0"/>
    <n v="1.04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8.7899999999999991"/>
    <n v="-20.100000000000001"/>
    <m/>
    <m/>
    <m/>
    <m/>
    <m/>
    <m/>
    <x v="0"/>
    <m/>
    <m/>
    <m/>
    <m/>
    <m/>
    <m/>
    <m/>
    <m/>
    <n v="0"/>
    <n v="0"/>
    <m/>
    <m/>
    <x v="4"/>
    <x v="4"/>
    <m/>
    <x v="6"/>
  </r>
  <r>
    <x v="4"/>
    <s v="Gravette"/>
    <s v="Lighting"/>
    <s v="Muni Street &amp; Highway Lighting"/>
    <s v="SPL-Municipal St Lighting"/>
    <n v="52435"/>
    <n v="2165.34"/>
    <m/>
    <n v="0"/>
    <n v="0"/>
    <n v="0"/>
    <m/>
    <n v="0"/>
    <n v="0"/>
    <n v="1529"/>
    <n v="104.86"/>
    <n v="0"/>
    <n v="0"/>
    <n v="0"/>
    <n v="75.510000000000005"/>
    <n v="128.99"/>
    <n v="0"/>
    <n v="0"/>
    <n v="0"/>
    <n v="1589.3"/>
    <n v="0"/>
    <n v="0"/>
    <n v="0"/>
    <n v="0"/>
    <n v="0"/>
    <n v="0"/>
    <n v="0"/>
    <n v="0"/>
    <n v="0"/>
    <n v="0"/>
    <n v="0"/>
    <n v="0"/>
    <n v="0"/>
    <n v="314.8"/>
    <n v="-438.93"/>
    <m/>
    <m/>
    <m/>
    <m/>
    <m/>
    <m/>
    <x v="0"/>
    <m/>
    <m/>
    <m/>
    <m/>
    <m/>
    <m/>
    <m/>
    <m/>
    <n v="0"/>
    <n v="0"/>
    <m/>
    <m/>
    <x v="4"/>
    <x v="11"/>
    <m/>
    <x v="6"/>
  </r>
  <r>
    <x v="4"/>
    <s v="Gravette"/>
    <s v="Lighting"/>
    <s v="Residential"/>
    <s v="PL-Private Lighting"/>
    <n v="16173"/>
    <n v="2580.02"/>
    <m/>
    <n v="6.57"/>
    <n v="0"/>
    <n v="0"/>
    <m/>
    <n v="0"/>
    <n v="0"/>
    <n v="471.21"/>
    <n v="31.96"/>
    <n v="0"/>
    <n v="0"/>
    <n v="0"/>
    <n v="21.94"/>
    <n v="35.36"/>
    <n v="0"/>
    <n v="0"/>
    <n v="0"/>
    <n v="0"/>
    <n v="0"/>
    <n v="0"/>
    <n v="0"/>
    <n v="0"/>
    <n v="0"/>
    <n v="0"/>
    <n v="0"/>
    <n v="0"/>
    <n v="0"/>
    <n v="0"/>
    <n v="0"/>
    <n v="0"/>
    <n v="0"/>
    <n v="206.14"/>
    <n v="-541.66999999999996"/>
    <m/>
    <m/>
    <m/>
    <m/>
    <m/>
    <m/>
    <x v="0"/>
    <m/>
    <m/>
    <m/>
    <m/>
    <m/>
    <m/>
    <m/>
    <m/>
    <n v="0"/>
    <n v="0"/>
    <m/>
    <m/>
    <x v="0"/>
    <x v="4"/>
    <m/>
    <x v="6"/>
  </r>
  <r>
    <x v="4"/>
    <s v="Neosho"/>
    <s v="Electric"/>
    <s v="Commercial"/>
    <s v="CB-Commercial"/>
    <n v="40231"/>
    <n v="2525.4299999999998"/>
    <m/>
    <n v="150.59"/>
    <n v="0"/>
    <n v="0"/>
    <m/>
    <n v="0"/>
    <n v="0"/>
    <n v="1173.1500000000001"/>
    <n v="80.459999999999994"/>
    <n v="0"/>
    <n v="183.86"/>
    <n v="0"/>
    <n v="151.27000000000001"/>
    <n v="196.32"/>
    <n v="0"/>
    <n v="0"/>
    <n v="0"/>
    <n v="0"/>
    <n v="0"/>
    <n v="0"/>
    <n v="0"/>
    <n v="0"/>
    <n v="0"/>
    <n v="0"/>
    <n v="0"/>
    <n v="0"/>
    <n v="0"/>
    <n v="0"/>
    <n v="0"/>
    <n v="0"/>
    <n v="0"/>
    <n v="371.91"/>
    <n v="-545.48"/>
    <m/>
    <m/>
    <m/>
    <m/>
    <m/>
    <m/>
    <x v="0"/>
    <m/>
    <m/>
    <m/>
    <m/>
    <m/>
    <m/>
    <m/>
    <m/>
    <n v="0"/>
    <n v="0"/>
    <m/>
    <m/>
    <x v="1"/>
    <x v="5"/>
    <m/>
    <x v="6"/>
  </r>
  <r>
    <x v="4"/>
    <s v="Neosho"/>
    <s v="Electric"/>
    <s v="Residential"/>
    <s v="RG-Residential"/>
    <n v="58317"/>
    <n v="5473.01"/>
    <m/>
    <n v="271.36"/>
    <n v="0"/>
    <n v="0"/>
    <m/>
    <n v="0"/>
    <n v="0"/>
    <n v="1704.17"/>
    <n v="116.63"/>
    <n v="0"/>
    <n v="303.89999999999998"/>
    <n v="0"/>
    <n v="238.51"/>
    <n v="328.41"/>
    <n v="0"/>
    <n v="0"/>
    <n v="0"/>
    <n v="0"/>
    <n v="0"/>
    <n v="0"/>
    <n v="0"/>
    <n v="0"/>
    <n v="0"/>
    <n v="0"/>
    <n v="0"/>
    <n v="0"/>
    <n v="0"/>
    <n v="0"/>
    <n v="0"/>
    <n v="0"/>
    <n v="-0.53"/>
    <n v="667.29"/>
    <n v="-1182.19"/>
    <m/>
    <m/>
    <m/>
    <m/>
    <m/>
    <m/>
    <x v="0"/>
    <m/>
    <m/>
    <m/>
    <m/>
    <m/>
    <m/>
    <m/>
    <m/>
    <n v="0"/>
    <n v="0"/>
    <m/>
    <m/>
    <x v="0"/>
    <x v="1"/>
    <m/>
    <x v="6"/>
  </r>
  <r>
    <x v="4"/>
    <s v="Neosho"/>
    <s v="Lighting"/>
    <s v="Commercial"/>
    <s v="PL-Private Lighting"/>
    <n v="371"/>
    <n v="54.88"/>
    <m/>
    <n v="0"/>
    <n v="0"/>
    <n v="0"/>
    <m/>
    <n v="0"/>
    <n v="0"/>
    <n v="10.82"/>
    <n v="0.74"/>
    <n v="0"/>
    <n v="0"/>
    <n v="0"/>
    <n v="0.53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5.32"/>
    <n v="-11.75"/>
    <m/>
    <m/>
    <m/>
    <m/>
    <m/>
    <m/>
    <x v="0"/>
    <m/>
    <m/>
    <m/>
    <m/>
    <m/>
    <m/>
    <m/>
    <m/>
    <n v="0"/>
    <n v="0"/>
    <m/>
    <m/>
    <x v="1"/>
    <x v="4"/>
    <m/>
    <x v="6"/>
  </r>
  <r>
    <x v="4"/>
    <s v="Neosho"/>
    <s v="Lighting"/>
    <s v="Residential"/>
    <s v="PL-Private Lighting"/>
    <n v="62"/>
    <n v="12.1"/>
    <m/>
    <n v="0"/>
    <n v="0"/>
    <n v="0"/>
    <m/>
    <n v="0"/>
    <n v="0"/>
    <n v="1.8"/>
    <n v="0.12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2.6"/>
    <m/>
    <m/>
    <m/>
    <m/>
    <m/>
    <m/>
    <x v="0"/>
    <m/>
    <m/>
    <m/>
    <m/>
    <m/>
    <m/>
    <m/>
    <m/>
    <n v="0"/>
    <n v="0"/>
    <m/>
    <m/>
    <x v="0"/>
    <x v="4"/>
    <m/>
    <x v="6"/>
  </r>
  <r>
    <x v="1"/>
    <s v="Baxter Springs"/>
    <s v="Electric"/>
    <s v="Commercial"/>
    <s v="CB-Commercial"/>
    <n v="767778"/>
    <n v="77719.149999999994"/>
    <m/>
    <n v="3031.65"/>
    <n v="0"/>
    <n v="0"/>
    <m/>
    <n v="0"/>
    <n v="0"/>
    <n v="0"/>
    <n v="0"/>
    <n v="0"/>
    <n v="0"/>
    <n v="20110.77"/>
    <n v="0"/>
    <n v="6050.58"/>
    <n v="1013.28"/>
    <n v="0"/>
    <n v="0"/>
    <n v="0"/>
    <n v="0"/>
    <n v="0"/>
    <n v="0"/>
    <n v="0"/>
    <n v="0"/>
    <n v="0"/>
    <n v="0"/>
    <n v="40"/>
    <n v="0"/>
    <n v="15"/>
    <n v="497.61"/>
    <n v="0"/>
    <n v="-21.63"/>
    <n v="8431.74"/>
    <n v="0"/>
    <m/>
    <m/>
    <m/>
    <m/>
    <m/>
    <m/>
    <x v="0"/>
    <m/>
    <m/>
    <m/>
    <m/>
    <m/>
    <m/>
    <m/>
    <m/>
    <n v="20963"/>
    <n v="-852.23"/>
    <m/>
    <m/>
    <x v="1"/>
    <x v="5"/>
    <m/>
    <x v="6"/>
  </r>
  <r>
    <x v="1"/>
    <s v="Baxter Springs"/>
    <s v="Electric"/>
    <s v="Commercial"/>
    <s v="GP-General Power"/>
    <n v="1173434"/>
    <n v="86351.56"/>
    <m/>
    <n v="725"/>
    <n v="0"/>
    <n v="0"/>
    <m/>
    <n v="0"/>
    <n v="0"/>
    <n v="0"/>
    <n v="0"/>
    <n v="0"/>
    <n v="0"/>
    <n v="30755.75"/>
    <n v="0"/>
    <n v="9364"/>
    <n v="1548.93"/>
    <n v="0"/>
    <n v="0"/>
    <n v="0"/>
    <n v="0"/>
    <n v="0"/>
    <n v="0"/>
    <n v="0"/>
    <n v="0"/>
    <n v="0"/>
    <n v="0"/>
    <n v="0"/>
    <n v="0"/>
    <n v="0"/>
    <n v="367.27"/>
    <n v="0"/>
    <n v="0"/>
    <n v="7949.58"/>
    <n v="0"/>
    <m/>
    <m/>
    <m/>
    <m/>
    <m/>
    <m/>
    <x v="0"/>
    <m/>
    <m/>
    <m/>
    <m/>
    <m/>
    <m/>
    <m/>
    <m/>
    <n v="32058.26"/>
    <n v="-1302.51"/>
    <m/>
    <m/>
    <x v="1"/>
    <x v="6"/>
    <m/>
    <x v="6"/>
  </r>
  <r>
    <x v="1"/>
    <s v="Baxter Springs"/>
    <s v="Electric"/>
    <s v="Commercial"/>
    <s v="LS-Special Lighting"/>
    <n v="5330"/>
    <n v="656.91"/>
    <m/>
    <n v="7.84"/>
    <n v="0"/>
    <n v="0"/>
    <m/>
    <n v="0"/>
    <n v="0"/>
    <n v="0"/>
    <n v="0"/>
    <n v="0"/>
    <n v="0"/>
    <n v="139.69999999999999"/>
    <n v="0"/>
    <n v="38.22"/>
    <n v="7.03"/>
    <n v="0"/>
    <n v="0"/>
    <n v="0"/>
    <n v="0"/>
    <n v="0"/>
    <n v="0"/>
    <n v="0"/>
    <n v="0"/>
    <n v="0"/>
    <n v="0"/>
    <n v="0"/>
    <n v="0"/>
    <n v="0"/>
    <n v="0"/>
    <n v="0"/>
    <n v="0"/>
    <n v="28.53"/>
    <n v="0"/>
    <m/>
    <m/>
    <m/>
    <m/>
    <m/>
    <m/>
    <x v="0"/>
    <m/>
    <m/>
    <m/>
    <m/>
    <m/>
    <m/>
    <m/>
    <m/>
    <n v="145.61999999999998"/>
    <n v="-5.92"/>
    <m/>
    <m/>
    <x v="1"/>
    <x v="7"/>
    <m/>
    <x v="6"/>
  </r>
  <r>
    <x v="1"/>
    <s v="Baxter Springs"/>
    <s v="Electric"/>
    <s v="Commercial"/>
    <s v="NM-Net Metering"/>
    <n v="-10186"/>
    <n v="-301.64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6"/>
  </r>
  <r>
    <x v="1"/>
    <s v="Baxter Springs"/>
    <s v="Electric"/>
    <s v="Commercial"/>
    <s v="PT-Transmission"/>
    <n v="0"/>
    <n v="4.6566128730773903E-12"/>
    <m/>
    <n v="0"/>
    <n v="0"/>
    <n v="0"/>
    <m/>
    <n v="0"/>
    <n v="0"/>
    <n v="0"/>
    <n v="0"/>
    <n v="0"/>
    <n v="0"/>
    <n v="5344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75.3"/>
    <n v="0"/>
    <m/>
    <m/>
    <m/>
    <m/>
    <m/>
    <m/>
    <x v="0"/>
    <m/>
    <m/>
    <m/>
    <m/>
    <m/>
    <m/>
    <m/>
    <m/>
    <n v="53441.23"/>
    <n v="0"/>
    <m/>
    <m/>
    <x v="1"/>
    <x v="9"/>
    <m/>
    <x v="6"/>
  </r>
  <r>
    <x v="1"/>
    <s v="Baxter Springs"/>
    <s v="Electric"/>
    <s v="Commercial"/>
    <s v="SH-Small Heating"/>
    <n v="81498"/>
    <n v="7018.25"/>
    <m/>
    <n v="303.41000000000003"/>
    <n v="0"/>
    <n v="0"/>
    <m/>
    <n v="0"/>
    <n v="0"/>
    <n v="0"/>
    <n v="0"/>
    <n v="0"/>
    <n v="0"/>
    <n v="2139.52"/>
    <n v="0"/>
    <n v="650.35"/>
    <n v="107.57"/>
    <n v="0"/>
    <n v="0"/>
    <n v="0"/>
    <n v="0"/>
    <n v="0"/>
    <n v="0"/>
    <n v="0"/>
    <n v="0"/>
    <n v="0"/>
    <n v="0"/>
    <n v="0"/>
    <n v="0"/>
    <n v="0"/>
    <n v="101.59"/>
    <n v="0"/>
    <n v="0"/>
    <n v="704.49"/>
    <n v="0"/>
    <m/>
    <m/>
    <m/>
    <m/>
    <m/>
    <m/>
    <x v="0"/>
    <m/>
    <m/>
    <m/>
    <m/>
    <m/>
    <m/>
    <m/>
    <m/>
    <n v="2229.98"/>
    <n v="-90.46"/>
    <m/>
    <m/>
    <x v="1"/>
    <x v="12"/>
    <m/>
    <x v="6"/>
  </r>
  <r>
    <x v="1"/>
    <s v="Baxter Springs"/>
    <s v="Electric"/>
    <s v="Commercial"/>
    <s v="TEB-Total Electric Bldg"/>
    <n v="428928"/>
    <n v="29817.19"/>
    <m/>
    <n v="279.67"/>
    <n v="0"/>
    <n v="0"/>
    <m/>
    <n v="0"/>
    <n v="0"/>
    <n v="0"/>
    <n v="0"/>
    <n v="0"/>
    <n v="0"/>
    <n v="11242.21"/>
    <n v="0"/>
    <n v="3422.82"/>
    <n v="566.19000000000005"/>
    <n v="0"/>
    <n v="0"/>
    <n v="0"/>
    <n v="0"/>
    <n v="0"/>
    <n v="0"/>
    <n v="0"/>
    <n v="0"/>
    <n v="0"/>
    <n v="0"/>
    <n v="0"/>
    <n v="0"/>
    <n v="0"/>
    <n v="34.53"/>
    <n v="0"/>
    <n v="0"/>
    <n v="862.65"/>
    <n v="0"/>
    <m/>
    <m/>
    <m/>
    <m/>
    <m/>
    <m/>
    <x v="0"/>
    <m/>
    <m/>
    <m/>
    <m/>
    <m/>
    <m/>
    <m/>
    <m/>
    <n v="11718.32"/>
    <n v="-476.11"/>
    <m/>
    <m/>
    <x v="1"/>
    <x v="13"/>
    <m/>
    <x v="6"/>
  </r>
  <r>
    <x v="1"/>
    <s v="Baxter Springs"/>
    <s v="Electric"/>
    <s v="Industrial"/>
    <s v="CB-Commercial"/>
    <n v="7372"/>
    <n v="768.01"/>
    <m/>
    <n v="52.33"/>
    <n v="0"/>
    <n v="0"/>
    <m/>
    <n v="0"/>
    <n v="0"/>
    <n v="0"/>
    <n v="0"/>
    <n v="0"/>
    <n v="0"/>
    <n v="193.22"/>
    <n v="0"/>
    <n v="25"/>
    <n v="9.73"/>
    <n v="0"/>
    <n v="0"/>
    <n v="0"/>
    <n v="0"/>
    <n v="0"/>
    <n v="0"/>
    <n v="0"/>
    <n v="0"/>
    <n v="0"/>
    <n v="0"/>
    <n v="0"/>
    <n v="0"/>
    <n v="0"/>
    <n v="15.43"/>
    <n v="0"/>
    <n v="0"/>
    <n v="96.83"/>
    <n v="0"/>
    <m/>
    <m/>
    <m/>
    <m/>
    <m/>
    <m/>
    <x v="0"/>
    <m/>
    <m/>
    <m/>
    <m/>
    <m/>
    <m/>
    <m/>
    <m/>
    <n v="201.4"/>
    <n v="-8.18"/>
    <m/>
    <m/>
    <x v="2"/>
    <x v="5"/>
    <m/>
    <x v="6"/>
  </r>
  <r>
    <x v="1"/>
    <s v="Baxter Springs"/>
    <s v="Electric"/>
    <s v="Industrial"/>
    <s v="GP-General Power"/>
    <n v="618800"/>
    <n v="42392.53"/>
    <m/>
    <n v="275"/>
    <n v="0"/>
    <n v="0"/>
    <m/>
    <n v="0"/>
    <n v="0"/>
    <n v="0"/>
    <n v="0"/>
    <n v="0"/>
    <n v="0"/>
    <n v="16829.23"/>
    <n v="0"/>
    <n v="4938.01"/>
    <n v="816.81"/>
    <n v="0"/>
    <n v="0"/>
    <n v="0"/>
    <n v="0"/>
    <n v="0"/>
    <n v="0"/>
    <n v="0"/>
    <n v="0"/>
    <n v="0"/>
    <n v="0"/>
    <n v="0"/>
    <n v="0"/>
    <n v="0"/>
    <n v="209.43"/>
    <n v="0"/>
    <n v="0"/>
    <n v="3340.66"/>
    <n v="0"/>
    <m/>
    <m/>
    <m/>
    <m/>
    <m/>
    <m/>
    <x v="0"/>
    <m/>
    <m/>
    <m/>
    <m/>
    <m/>
    <m/>
    <m/>
    <m/>
    <n v="17516.099999999999"/>
    <n v="-686.87"/>
    <m/>
    <m/>
    <x v="2"/>
    <x v="6"/>
    <m/>
    <x v="6"/>
  </r>
  <r>
    <x v="1"/>
    <s v="Baxter Springs"/>
    <s v="Electric"/>
    <s v="Industrial"/>
    <s v="PT-Transmission"/>
    <n v="2700717"/>
    <n v="104349.22"/>
    <m/>
    <n v="50"/>
    <n v="0"/>
    <n v="0"/>
    <m/>
    <n v="0"/>
    <n v="0"/>
    <n v="0"/>
    <n v="0"/>
    <n v="0"/>
    <n v="0"/>
    <n v="69028.429999999993"/>
    <n v="0"/>
    <n v="21551.72"/>
    <n v="3564.95"/>
    <n v="0"/>
    <n v="0"/>
    <n v="7670.8"/>
    <n v="0"/>
    <n v="0"/>
    <n v="0"/>
    <n v="0"/>
    <n v="0"/>
    <n v="0"/>
    <n v="0"/>
    <n v="0"/>
    <n v="0"/>
    <n v="0"/>
    <n v="0"/>
    <n v="0"/>
    <n v="0"/>
    <n v="15903.41"/>
    <n v="0"/>
    <m/>
    <m/>
    <m/>
    <m/>
    <m/>
    <m/>
    <x v="0"/>
    <m/>
    <m/>
    <m/>
    <m/>
    <m/>
    <m/>
    <m/>
    <m/>
    <n v="72026.23"/>
    <n v="-2997.8"/>
    <m/>
    <m/>
    <x v="2"/>
    <x v="9"/>
    <m/>
    <x v="6"/>
  </r>
  <r>
    <x v="1"/>
    <s v="Baxter Springs"/>
    <s v="Electric"/>
    <s v="Industrial"/>
    <s v="SH-Small Heating"/>
    <n v="13032"/>
    <n v="983.25"/>
    <m/>
    <n v="0"/>
    <n v="0"/>
    <n v="0"/>
    <m/>
    <n v="0"/>
    <n v="0"/>
    <n v="0"/>
    <n v="0"/>
    <n v="0"/>
    <n v="0"/>
    <n v="341.57"/>
    <n v="0"/>
    <n v="104"/>
    <n v="17.2"/>
    <n v="0"/>
    <n v="0"/>
    <n v="0"/>
    <n v="0"/>
    <n v="0"/>
    <n v="0"/>
    <n v="0"/>
    <n v="0"/>
    <n v="0"/>
    <n v="0"/>
    <n v="0"/>
    <n v="0"/>
    <n v="0"/>
    <n v="17.16"/>
    <n v="0"/>
    <n v="0"/>
    <n v="60.39"/>
    <n v="0"/>
    <m/>
    <m/>
    <m/>
    <m/>
    <m/>
    <m/>
    <x v="0"/>
    <m/>
    <m/>
    <m/>
    <m/>
    <m/>
    <m/>
    <m/>
    <m/>
    <n v="356.04"/>
    <n v="-14.47"/>
    <m/>
    <m/>
    <x v="2"/>
    <x v="12"/>
    <m/>
    <x v="6"/>
  </r>
  <r>
    <x v="1"/>
    <s v="Baxter Springs"/>
    <s v="Electric"/>
    <s v="Interdepartmental"/>
    <s v="CB-Commercial"/>
    <n v="4578"/>
    <n v="428.96"/>
    <m/>
    <n v="0"/>
    <n v="0"/>
    <n v="0"/>
    <m/>
    <n v="0"/>
    <n v="0"/>
    <n v="0"/>
    <n v="0"/>
    <n v="0"/>
    <n v="0"/>
    <n v="119.99"/>
    <n v="0"/>
    <n v="36.54"/>
    <n v="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25.07"/>
    <n v="-5.08"/>
    <m/>
    <m/>
    <x v="5"/>
    <x v="5"/>
    <m/>
    <x v="6"/>
  </r>
  <r>
    <x v="1"/>
    <s v="Baxter Springs"/>
    <s v="Electric"/>
    <s v="Interdepartmental"/>
    <s v="GP-General Power"/>
    <n v="560"/>
    <n v="1060.6400000000001"/>
    <m/>
    <n v="0"/>
    <n v="0"/>
    <n v="0"/>
    <m/>
    <n v="0"/>
    <n v="0"/>
    <n v="0"/>
    <n v="0"/>
    <n v="0"/>
    <n v="0"/>
    <n v="14.68"/>
    <n v="0"/>
    <n v="4.47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5.299999999999999"/>
    <n v="-0.62"/>
    <m/>
    <m/>
    <x v="5"/>
    <x v="6"/>
    <m/>
    <x v="6"/>
  </r>
  <r>
    <x v="1"/>
    <s v="Baxter Springs"/>
    <s v="Electric"/>
    <s v="Other Public Authority"/>
    <s v="CB-Commercial"/>
    <n v="22882"/>
    <n v="2499.8000000000002"/>
    <m/>
    <n v="0"/>
    <n v="0"/>
    <n v="0"/>
    <m/>
    <n v="0"/>
    <n v="0"/>
    <n v="0"/>
    <n v="0"/>
    <n v="0"/>
    <n v="0"/>
    <n v="599.73"/>
    <n v="0"/>
    <n v="182.6"/>
    <n v="3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625.13"/>
    <n v="-25.4"/>
    <m/>
    <m/>
    <x v="3"/>
    <x v="5"/>
    <m/>
    <x v="6"/>
  </r>
  <r>
    <x v="1"/>
    <s v="Baxter Springs"/>
    <s v="Electric"/>
    <s v="Other Public Authority"/>
    <s v="GP-General Power"/>
    <n v="40880"/>
    <n v="3182.93"/>
    <m/>
    <n v="0"/>
    <n v="0"/>
    <n v="0"/>
    <m/>
    <n v="0"/>
    <n v="0"/>
    <n v="0"/>
    <n v="0"/>
    <n v="0"/>
    <n v="0"/>
    <n v="1071.47"/>
    <n v="0"/>
    <n v="326.22000000000003"/>
    <n v="53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116.8500000000001"/>
    <n v="-45.38"/>
    <m/>
    <m/>
    <x v="3"/>
    <x v="6"/>
    <m/>
    <x v="6"/>
  </r>
  <r>
    <x v="1"/>
    <s v="Baxter Springs"/>
    <s v="Electric"/>
    <s v="Other Public Authority"/>
    <s v="LS-Special Lighting"/>
    <n v="2480"/>
    <n v="272.88"/>
    <m/>
    <n v="0"/>
    <n v="0"/>
    <n v="0"/>
    <m/>
    <n v="0"/>
    <n v="0"/>
    <n v="0"/>
    <n v="0"/>
    <n v="0"/>
    <n v="0"/>
    <n v="65"/>
    <n v="0"/>
    <n v="19.79"/>
    <n v="3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67.75"/>
    <n v="-2.75"/>
    <m/>
    <m/>
    <x v="3"/>
    <x v="7"/>
    <m/>
    <x v="6"/>
  </r>
  <r>
    <x v="1"/>
    <s v="Baxter Springs"/>
    <s v="Electric"/>
    <s v="Other Public Authority"/>
    <s v="SH-Small Heating"/>
    <n v="160"/>
    <n v="31.63"/>
    <m/>
    <n v="0"/>
    <n v="0"/>
    <n v="0"/>
    <m/>
    <n v="0"/>
    <n v="0"/>
    <n v="0"/>
    <n v="0"/>
    <n v="0"/>
    <n v="0"/>
    <n v="4.1900000000000004"/>
    <n v="0"/>
    <n v="1.28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.37"/>
    <n v="-0.18"/>
    <m/>
    <m/>
    <x v="3"/>
    <x v="12"/>
    <m/>
    <x v="6"/>
  </r>
  <r>
    <x v="1"/>
    <s v="Baxter Springs"/>
    <s v="Electric"/>
    <s v="Muni Street &amp; Highway Lighting"/>
    <s v="CB-Commercial"/>
    <n v="7551"/>
    <n v="1197.3499999999999"/>
    <m/>
    <n v="0"/>
    <n v="0"/>
    <n v="0"/>
    <m/>
    <n v="0"/>
    <n v="0"/>
    <n v="0"/>
    <n v="0"/>
    <n v="0"/>
    <n v="0"/>
    <n v="197.9"/>
    <n v="0"/>
    <n v="60.28"/>
    <n v="9.96000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06.28"/>
    <n v="-8.3800000000000008"/>
    <m/>
    <m/>
    <x v="4"/>
    <x v="5"/>
    <m/>
    <x v="6"/>
  </r>
  <r>
    <x v="1"/>
    <s v="Baxter Springs"/>
    <s v="Electric"/>
    <s v="Muni Street &amp; Highway Lighting"/>
    <s v="LS-Special Lighting"/>
    <n v="4565"/>
    <n v="596.01"/>
    <m/>
    <n v="0"/>
    <n v="0"/>
    <n v="0"/>
    <m/>
    <n v="0"/>
    <n v="0"/>
    <n v="0"/>
    <n v="0"/>
    <n v="0"/>
    <n v="0"/>
    <n v="119.64"/>
    <n v="0"/>
    <n v="20.54"/>
    <n v="6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24.71000000000001"/>
    <n v="-5.07"/>
    <m/>
    <m/>
    <x v="4"/>
    <x v="7"/>
    <m/>
    <x v="6"/>
  </r>
  <r>
    <x v="1"/>
    <s v="Baxter Springs"/>
    <s v="Electric"/>
    <s v="Other Public Authority"/>
    <s v="CB-Commercial"/>
    <n v="24359"/>
    <n v="2356.02"/>
    <m/>
    <n v="0"/>
    <n v="0"/>
    <n v="0"/>
    <m/>
    <n v="0"/>
    <n v="0"/>
    <n v="0"/>
    <n v="0"/>
    <n v="0"/>
    <n v="0"/>
    <n v="638.47"/>
    <n v="0"/>
    <n v="194.37"/>
    <n v="32.1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665.51"/>
    <n v="-27.04"/>
    <m/>
    <m/>
    <x v="3"/>
    <x v="5"/>
    <m/>
    <x v="6"/>
  </r>
  <r>
    <x v="1"/>
    <s v="Baxter Springs"/>
    <s v="Electric"/>
    <s v="Other Public Authority"/>
    <s v="GP-General Power"/>
    <n v="165920"/>
    <n v="10660.38"/>
    <m/>
    <n v="0"/>
    <n v="0"/>
    <n v="0"/>
    <m/>
    <n v="0"/>
    <n v="0"/>
    <n v="0"/>
    <n v="0"/>
    <n v="0"/>
    <n v="0"/>
    <n v="4348.7700000000004"/>
    <n v="0"/>
    <n v="1324.02"/>
    <n v="219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532.9400000000005"/>
    <n v="-184.17"/>
    <m/>
    <m/>
    <x v="3"/>
    <x v="6"/>
    <m/>
    <x v="6"/>
  </r>
  <r>
    <x v="1"/>
    <s v="Baxter Springs"/>
    <s v="Electric"/>
    <s v="Residential"/>
    <s v="NM-Net Metering"/>
    <n v="-4786"/>
    <n v="-139.1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6"/>
  </r>
  <r>
    <x v="1"/>
    <s v="Baxter Springs"/>
    <s v="Electric"/>
    <s v="Residential"/>
    <s v="RG-Residential"/>
    <n v="2104339"/>
    <n v="188566.5"/>
    <m/>
    <n v="10750.5"/>
    <n v="0"/>
    <n v="0"/>
    <m/>
    <n v="0"/>
    <n v="0"/>
    <n v="0"/>
    <n v="0"/>
    <n v="0"/>
    <n v="0"/>
    <n v="54689.68"/>
    <n v="0"/>
    <n v="16792.810000000001"/>
    <n v="2780.29"/>
    <n v="0"/>
    <n v="0"/>
    <n v="0"/>
    <n v="0"/>
    <n v="0"/>
    <n v="0"/>
    <n v="0"/>
    <n v="0"/>
    <n v="0"/>
    <n v="0"/>
    <n v="240"/>
    <n v="0"/>
    <n v="0"/>
    <n v="3536.6"/>
    <n v="80"/>
    <n v="-27.96"/>
    <n v="6858.47"/>
    <n v="0"/>
    <m/>
    <m/>
    <m/>
    <m/>
    <m/>
    <m/>
    <x v="0"/>
    <m/>
    <m/>
    <m/>
    <m/>
    <m/>
    <m/>
    <m/>
    <m/>
    <n v="57025.5"/>
    <n v="-2335.8200000000002"/>
    <m/>
    <m/>
    <x v="0"/>
    <x v="1"/>
    <m/>
    <x v="6"/>
  </r>
  <r>
    <x v="1"/>
    <s v="Baxter Springs"/>
    <s v="Electric"/>
    <s v="Residential"/>
    <s v="RG-Residential Water Heat"/>
    <n v="363450"/>
    <n v="29430.38"/>
    <m/>
    <n v="1239.71"/>
    <n v="0"/>
    <n v="0"/>
    <m/>
    <n v="0"/>
    <n v="0"/>
    <n v="0"/>
    <n v="0"/>
    <n v="0"/>
    <n v="0"/>
    <n v="9524.9500000000007"/>
    <n v="0"/>
    <n v="2901.76"/>
    <n v="479.95"/>
    <n v="0"/>
    <n v="0"/>
    <n v="0"/>
    <n v="0"/>
    <n v="0"/>
    <n v="0"/>
    <n v="0"/>
    <n v="0"/>
    <n v="0"/>
    <n v="0"/>
    <n v="20"/>
    <n v="0"/>
    <n v="0"/>
    <n v="508.42"/>
    <n v="20"/>
    <n v="0"/>
    <n v="995.14"/>
    <n v="0"/>
    <m/>
    <m/>
    <m/>
    <m/>
    <m/>
    <m/>
    <x v="0"/>
    <m/>
    <m/>
    <m/>
    <m/>
    <m/>
    <m/>
    <m/>
    <m/>
    <n v="9928.380000000001"/>
    <n v="-403.43"/>
    <m/>
    <m/>
    <x v="0"/>
    <x v="14"/>
    <m/>
    <x v="6"/>
  </r>
  <r>
    <x v="1"/>
    <s v="Baxter Springs"/>
    <s v="Electric"/>
    <s v="Residential"/>
    <s v="RH-Residential Total Elec"/>
    <n v="1444307"/>
    <n v="102993.04"/>
    <m/>
    <n v="2334.04"/>
    <n v="0"/>
    <n v="0"/>
    <m/>
    <n v="0"/>
    <n v="0"/>
    <n v="0"/>
    <n v="0"/>
    <n v="0"/>
    <n v="0"/>
    <n v="37829.54"/>
    <n v="0"/>
    <n v="11525.54"/>
    <n v="1906.64"/>
    <n v="0"/>
    <n v="0"/>
    <n v="0"/>
    <n v="0"/>
    <n v="0"/>
    <n v="0"/>
    <n v="0"/>
    <n v="0"/>
    <n v="0"/>
    <n v="0"/>
    <n v="40"/>
    <n v="0"/>
    <n v="15"/>
    <n v="1404.46"/>
    <n v="20"/>
    <n v="-11.09"/>
    <n v="2985.72"/>
    <n v="0"/>
    <m/>
    <m/>
    <m/>
    <m/>
    <m/>
    <m/>
    <x v="0"/>
    <m/>
    <m/>
    <m/>
    <m/>
    <m/>
    <m/>
    <m/>
    <m/>
    <n v="39432.720000000001"/>
    <n v="-1603.18"/>
    <m/>
    <m/>
    <x v="0"/>
    <x v="15"/>
    <m/>
    <x v="6"/>
  </r>
  <r>
    <x v="1"/>
    <s v="Baxter Springs"/>
    <s v="Electric"/>
    <s v="Wholesale Municipalities"/>
    <s v="GFR-Chetopa"/>
    <n v="565731"/>
    <n v="35565.29"/>
    <m/>
    <n v="0"/>
    <n v="12304.6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16"/>
    <m/>
    <x v="6"/>
  </r>
  <r>
    <x v="1"/>
    <s v="Baxter Springs"/>
    <s v="Lighting"/>
    <s v="Commercial"/>
    <s v="PL-Private Lighting"/>
    <n v="33005"/>
    <n v="8356.8799999999992"/>
    <m/>
    <n v="154.6"/>
    <n v="0"/>
    <n v="0"/>
    <m/>
    <n v="0"/>
    <n v="0"/>
    <n v="0"/>
    <n v="0"/>
    <n v="0"/>
    <n v="0"/>
    <n v="865.13"/>
    <n v="0"/>
    <n v="263.39"/>
    <n v="43.73"/>
    <n v="0"/>
    <n v="0"/>
    <n v="69"/>
    <n v="0"/>
    <n v="0"/>
    <n v="0"/>
    <n v="0"/>
    <n v="0"/>
    <n v="0"/>
    <n v="0"/>
    <n v="0"/>
    <n v="0"/>
    <n v="0"/>
    <n v="32.58"/>
    <n v="0"/>
    <n v="0"/>
    <n v="658.66"/>
    <n v="0"/>
    <m/>
    <m/>
    <m/>
    <m/>
    <m/>
    <m/>
    <x v="0"/>
    <m/>
    <m/>
    <m/>
    <m/>
    <m/>
    <m/>
    <m/>
    <m/>
    <n v="901.77"/>
    <n v="-36.64"/>
    <m/>
    <m/>
    <x v="1"/>
    <x v="4"/>
    <m/>
    <x v="6"/>
  </r>
  <r>
    <x v="1"/>
    <s v="Baxter Springs"/>
    <s v="Lighting"/>
    <s v="Industrial"/>
    <s v="PL-Private Lighting"/>
    <n v="11837"/>
    <n v="2444.5100000000002"/>
    <m/>
    <n v="63.48"/>
    <n v="0"/>
    <n v="0"/>
    <m/>
    <n v="0"/>
    <n v="0"/>
    <n v="0"/>
    <n v="0"/>
    <n v="0"/>
    <n v="0"/>
    <n v="322.5"/>
    <n v="0"/>
    <n v="94.46"/>
    <n v="15.63"/>
    <n v="0"/>
    <n v="0"/>
    <n v="0"/>
    <n v="0"/>
    <n v="0"/>
    <n v="0"/>
    <n v="0"/>
    <n v="0"/>
    <n v="0"/>
    <n v="0"/>
    <n v="0"/>
    <n v="0"/>
    <n v="0"/>
    <n v="4.5999999999999996"/>
    <n v="0"/>
    <n v="0"/>
    <n v="251.75"/>
    <n v="0"/>
    <m/>
    <m/>
    <m/>
    <m/>
    <m/>
    <m/>
    <x v="0"/>
    <m/>
    <m/>
    <m/>
    <m/>
    <m/>
    <m/>
    <m/>
    <m/>
    <n v="335.64"/>
    <n v="-13.14"/>
    <m/>
    <m/>
    <x v="2"/>
    <x v="4"/>
    <m/>
    <x v="6"/>
  </r>
  <r>
    <x v="1"/>
    <s v="Baxter Springs"/>
    <s v="Lighting"/>
    <s v="Other Public Authority"/>
    <s v="PL-Private Lighting"/>
    <n v="157"/>
    <n v="39.520000000000003"/>
    <m/>
    <n v="0"/>
    <n v="0"/>
    <n v="0"/>
    <m/>
    <n v="0"/>
    <n v="0"/>
    <n v="0"/>
    <n v="0"/>
    <n v="0"/>
    <n v="0"/>
    <n v="4.1100000000000003"/>
    <n v="0"/>
    <n v="1.25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4.28"/>
    <n v="-0.17"/>
    <m/>
    <m/>
    <x v="3"/>
    <x v="4"/>
    <m/>
    <x v="6"/>
  </r>
  <r>
    <x v="1"/>
    <s v="Baxter Springs"/>
    <s v="Lighting"/>
    <s v="Muni Street &amp; Highway Lighting"/>
    <s v="PL-Private Lighting"/>
    <n v="487"/>
    <n v="84.52"/>
    <m/>
    <n v="0"/>
    <n v="0"/>
    <n v="0"/>
    <m/>
    <n v="0"/>
    <n v="0"/>
    <n v="0"/>
    <n v="0"/>
    <n v="0"/>
    <n v="0"/>
    <n v="13.03"/>
    <n v="0"/>
    <n v="3.88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3.57"/>
    <n v="-0.54"/>
    <m/>
    <m/>
    <x v="4"/>
    <x v="4"/>
    <m/>
    <x v="6"/>
  </r>
  <r>
    <x v="1"/>
    <s v="Baxter Springs"/>
    <s v="Lighting"/>
    <s v="Muni Street &amp; Highway Lighting"/>
    <s v="SPL-Municipal St Lighting"/>
    <n v="60705"/>
    <n v="5121.62"/>
    <m/>
    <n v="0"/>
    <n v="0"/>
    <n v="0"/>
    <m/>
    <n v="0"/>
    <n v="0"/>
    <n v="0"/>
    <n v="0"/>
    <n v="0"/>
    <n v="0"/>
    <n v="1844.23"/>
    <n v="0"/>
    <n v="484.43"/>
    <n v="80.13"/>
    <n v="0"/>
    <n v="0"/>
    <n v="2463.77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911.6100000000001"/>
    <n v="-67.38"/>
    <m/>
    <m/>
    <x v="4"/>
    <x v="11"/>
    <m/>
    <x v="6"/>
  </r>
  <r>
    <x v="1"/>
    <s v="Baxter Springs"/>
    <s v="Lighting"/>
    <s v="Residential"/>
    <s v="PL-Private Lighting"/>
    <n v="38340"/>
    <n v="11623"/>
    <m/>
    <n v="111.72"/>
    <n v="0"/>
    <n v="0"/>
    <m/>
    <n v="0"/>
    <n v="0"/>
    <n v="0"/>
    <n v="0"/>
    <n v="0"/>
    <n v="0"/>
    <n v="1005.09"/>
    <n v="0"/>
    <n v="307.08999999999997"/>
    <n v="51.32"/>
    <n v="0"/>
    <n v="0"/>
    <n v="0"/>
    <n v="0"/>
    <n v="0"/>
    <n v="0"/>
    <n v="0"/>
    <n v="0"/>
    <n v="0"/>
    <n v="0"/>
    <n v="0"/>
    <n v="0"/>
    <n v="0"/>
    <n v="81.23"/>
    <n v="0"/>
    <n v="-0.27"/>
    <n v="241.04"/>
    <n v="0"/>
    <m/>
    <m/>
    <m/>
    <m/>
    <m/>
    <m/>
    <x v="0"/>
    <m/>
    <m/>
    <m/>
    <m/>
    <m/>
    <m/>
    <m/>
    <m/>
    <n v="1047.6500000000001"/>
    <n v="-42.56"/>
    <m/>
    <m/>
    <x v="0"/>
    <x v="4"/>
    <m/>
    <x v="6"/>
  </r>
  <r>
    <x v="1"/>
    <s v="Columbus"/>
    <s v="Electric"/>
    <s v="Commercial"/>
    <s v="CB-Commercial"/>
    <n v="429937"/>
    <n v="44477.98"/>
    <m/>
    <n v="1850.9"/>
    <n v="0"/>
    <n v="0"/>
    <m/>
    <n v="0"/>
    <n v="0"/>
    <n v="0"/>
    <n v="0"/>
    <n v="0"/>
    <n v="0"/>
    <n v="11268.65"/>
    <n v="0"/>
    <n v="3366.3"/>
    <n v="567.47"/>
    <n v="0"/>
    <n v="0"/>
    <n v="0"/>
    <n v="0"/>
    <n v="0"/>
    <n v="0"/>
    <n v="0"/>
    <n v="0"/>
    <n v="0"/>
    <n v="0"/>
    <n v="0"/>
    <n v="0"/>
    <n v="0"/>
    <n v="270.72000000000003"/>
    <n v="0"/>
    <n v="0"/>
    <n v="4374.17"/>
    <n v="0"/>
    <m/>
    <m/>
    <m/>
    <m/>
    <m/>
    <m/>
    <x v="0"/>
    <m/>
    <m/>
    <m/>
    <m/>
    <m/>
    <m/>
    <m/>
    <m/>
    <n v="11745.88"/>
    <n v="-477.23"/>
    <m/>
    <m/>
    <x v="1"/>
    <x v="5"/>
    <m/>
    <x v="6"/>
  </r>
  <r>
    <x v="1"/>
    <s v="Columbus"/>
    <s v="Electric"/>
    <s v="Commercial"/>
    <s v="GP-General Power"/>
    <n v="575084"/>
    <n v="47694.239999999998"/>
    <m/>
    <n v="0"/>
    <n v="0"/>
    <n v="0"/>
    <m/>
    <n v="0"/>
    <n v="0"/>
    <n v="0"/>
    <n v="0"/>
    <n v="0"/>
    <n v="0"/>
    <n v="15330.2"/>
    <n v="0"/>
    <n v="4589.16"/>
    <n v="759.1"/>
    <n v="0"/>
    <n v="0"/>
    <n v="663.34"/>
    <n v="0"/>
    <n v="0"/>
    <n v="0"/>
    <n v="0"/>
    <n v="0"/>
    <n v="0"/>
    <n v="0"/>
    <n v="0"/>
    <n v="0"/>
    <n v="0"/>
    <n v="119.36"/>
    <n v="0"/>
    <n v="0"/>
    <n v="3128.42"/>
    <n v="0"/>
    <m/>
    <m/>
    <m/>
    <m/>
    <m/>
    <m/>
    <x v="0"/>
    <m/>
    <m/>
    <m/>
    <m/>
    <m/>
    <m/>
    <m/>
    <m/>
    <n v="15968.54"/>
    <n v="-638.34"/>
    <m/>
    <m/>
    <x v="1"/>
    <x v="6"/>
    <m/>
    <x v="6"/>
  </r>
  <r>
    <x v="1"/>
    <s v="Columbus"/>
    <s v="Electric"/>
    <s v="Commercial"/>
    <s v="NM-Net Metering"/>
    <n v="-1769"/>
    <n v="-58.4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6"/>
  </r>
  <r>
    <x v="1"/>
    <s v="Columbus"/>
    <s v="Electric"/>
    <s v="Commercial"/>
    <s v="SH-Small Heating"/>
    <n v="46663"/>
    <n v="4356.6099999999997"/>
    <m/>
    <n v="204.01"/>
    <n v="0"/>
    <n v="0"/>
    <m/>
    <n v="0"/>
    <n v="0"/>
    <n v="0"/>
    <n v="0"/>
    <n v="0"/>
    <n v="0"/>
    <n v="1223.07"/>
    <n v="0"/>
    <n v="372.36"/>
    <n v="61.58"/>
    <n v="0"/>
    <n v="0"/>
    <n v="0"/>
    <n v="0"/>
    <n v="0"/>
    <n v="0"/>
    <n v="0"/>
    <n v="0"/>
    <n v="0"/>
    <n v="0"/>
    <n v="0"/>
    <n v="0"/>
    <n v="0"/>
    <n v="16.72"/>
    <n v="0"/>
    <n v="0"/>
    <n v="419.96"/>
    <n v="0"/>
    <m/>
    <m/>
    <m/>
    <m/>
    <m/>
    <m/>
    <x v="0"/>
    <m/>
    <m/>
    <m/>
    <m/>
    <m/>
    <m/>
    <m/>
    <m/>
    <n v="1274.8699999999999"/>
    <n v="-51.8"/>
    <m/>
    <m/>
    <x v="1"/>
    <x v="12"/>
    <m/>
    <x v="6"/>
  </r>
  <r>
    <x v="1"/>
    <s v="Columbus"/>
    <s v="Electric"/>
    <s v="Commercial"/>
    <s v="TEB-Total Electric Bldg"/>
    <n v="124000"/>
    <n v="9457.7199999999993"/>
    <m/>
    <n v="0"/>
    <n v="0"/>
    <n v="0"/>
    <m/>
    <n v="0"/>
    <n v="0"/>
    <n v="0"/>
    <n v="0"/>
    <n v="0"/>
    <n v="0"/>
    <n v="3250.05"/>
    <n v="0"/>
    <n v="989.51"/>
    <n v="163.66999999999999"/>
    <n v="0"/>
    <n v="0"/>
    <n v="0"/>
    <n v="0"/>
    <n v="0"/>
    <n v="0"/>
    <n v="0"/>
    <n v="0"/>
    <n v="0"/>
    <n v="0"/>
    <n v="0"/>
    <n v="0"/>
    <n v="0"/>
    <n v="1.47"/>
    <n v="0"/>
    <n v="0"/>
    <n v="912.47"/>
    <n v="0"/>
    <m/>
    <m/>
    <m/>
    <m/>
    <m/>
    <m/>
    <x v="0"/>
    <m/>
    <m/>
    <m/>
    <m/>
    <m/>
    <m/>
    <m/>
    <m/>
    <n v="3387.69"/>
    <n v="-137.63999999999999"/>
    <m/>
    <m/>
    <x v="1"/>
    <x v="13"/>
    <m/>
    <x v="6"/>
  </r>
  <r>
    <x v="1"/>
    <s v="Columbus"/>
    <s v="Electric"/>
    <s v="Industrial"/>
    <s v="CB-Commercial"/>
    <n v="9360"/>
    <n v="849.62"/>
    <m/>
    <n v="0"/>
    <n v="0"/>
    <n v="0"/>
    <m/>
    <n v="0"/>
    <n v="0"/>
    <n v="0"/>
    <n v="0"/>
    <n v="0"/>
    <n v="0"/>
    <n v="245.32"/>
    <n v="0"/>
    <n v="74.69"/>
    <n v="12.35"/>
    <n v="0"/>
    <n v="0"/>
    <n v="0"/>
    <n v="0"/>
    <n v="0"/>
    <n v="0"/>
    <n v="0"/>
    <n v="0"/>
    <n v="0"/>
    <n v="0"/>
    <n v="0"/>
    <n v="0"/>
    <n v="0"/>
    <n v="24.36"/>
    <n v="0"/>
    <n v="0"/>
    <n v="89.23"/>
    <n v="0"/>
    <m/>
    <m/>
    <m/>
    <m/>
    <m/>
    <m/>
    <x v="0"/>
    <m/>
    <m/>
    <m/>
    <m/>
    <m/>
    <m/>
    <m/>
    <m/>
    <n v="255.70999999999998"/>
    <n v="-10.39"/>
    <m/>
    <m/>
    <x v="2"/>
    <x v="5"/>
    <m/>
    <x v="6"/>
  </r>
  <r>
    <x v="1"/>
    <s v="Columbus"/>
    <s v="Electric"/>
    <s v="Industrial"/>
    <s v="GP-General Power"/>
    <n v="410440"/>
    <n v="37945.86"/>
    <m/>
    <n v="0"/>
    <n v="0"/>
    <n v="0"/>
    <m/>
    <n v="0"/>
    <n v="0"/>
    <n v="0"/>
    <n v="0"/>
    <n v="0"/>
    <n v="0"/>
    <n v="10757.64"/>
    <n v="0"/>
    <n v="3275.32"/>
    <n v="541.78"/>
    <n v="0"/>
    <n v="0"/>
    <n v="0"/>
    <n v="0"/>
    <n v="0"/>
    <n v="0"/>
    <n v="0"/>
    <n v="0"/>
    <n v="0"/>
    <n v="0"/>
    <n v="0"/>
    <n v="0"/>
    <n v="0"/>
    <n v="15.5"/>
    <n v="0"/>
    <n v="0"/>
    <n v="1620.49"/>
    <n v="0"/>
    <m/>
    <m/>
    <m/>
    <m/>
    <m/>
    <m/>
    <x v="0"/>
    <m/>
    <m/>
    <m/>
    <m/>
    <m/>
    <m/>
    <m/>
    <m/>
    <n v="11213.23"/>
    <n v="-455.59"/>
    <m/>
    <m/>
    <x v="2"/>
    <x v="6"/>
    <m/>
    <x v="6"/>
  </r>
  <r>
    <x v="1"/>
    <s v="Columbus"/>
    <s v="Electric"/>
    <s v="Industrial"/>
    <s v="PT-Transmission"/>
    <n v="1552800"/>
    <n v="66182.759999999995"/>
    <m/>
    <n v="0"/>
    <n v="0"/>
    <n v="0"/>
    <m/>
    <n v="0"/>
    <n v="0"/>
    <n v="0"/>
    <n v="0"/>
    <n v="0"/>
    <n v="0"/>
    <n v="47174.06"/>
    <n v="0"/>
    <n v="12391.34"/>
    <n v="2049.6999999999998"/>
    <n v="0"/>
    <n v="0"/>
    <n v="2620.46"/>
    <n v="0"/>
    <n v="0"/>
    <n v="0"/>
    <n v="0"/>
    <n v="0"/>
    <n v="0"/>
    <n v="0"/>
    <n v="0"/>
    <n v="0"/>
    <n v="0"/>
    <n v="0"/>
    <n v="0"/>
    <n v="0"/>
    <n v="1559.81"/>
    <n v="0"/>
    <m/>
    <m/>
    <m/>
    <m/>
    <m/>
    <m/>
    <x v="0"/>
    <m/>
    <m/>
    <m/>
    <m/>
    <m/>
    <m/>
    <m/>
    <m/>
    <n v="48897.67"/>
    <n v="-1723.61"/>
    <m/>
    <m/>
    <x v="2"/>
    <x v="9"/>
    <m/>
    <x v="6"/>
  </r>
  <r>
    <x v="1"/>
    <s v="Columbus"/>
    <s v="Electric"/>
    <s v="Industrial"/>
    <s v="SH-Small Heating"/>
    <n v="5506"/>
    <n v="496.51"/>
    <m/>
    <n v="0"/>
    <n v="0"/>
    <n v="0"/>
    <m/>
    <n v="0"/>
    <n v="0"/>
    <n v="0"/>
    <n v="0"/>
    <n v="0"/>
    <n v="0"/>
    <n v="144.31"/>
    <n v="0"/>
    <n v="43.94"/>
    <n v="7.27"/>
    <n v="0"/>
    <n v="0"/>
    <n v="0"/>
    <n v="0"/>
    <n v="0"/>
    <n v="0"/>
    <n v="0"/>
    <n v="0"/>
    <n v="0"/>
    <n v="0"/>
    <n v="0"/>
    <n v="0"/>
    <n v="0"/>
    <n v="14.86"/>
    <n v="0"/>
    <n v="0"/>
    <n v="28.5"/>
    <n v="0"/>
    <m/>
    <m/>
    <m/>
    <m/>
    <m/>
    <m/>
    <x v="0"/>
    <m/>
    <m/>
    <m/>
    <m/>
    <m/>
    <m/>
    <m/>
    <m/>
    <n v="150.42000000000002"/>
    <n v="-6.11"/>
    <m/>
    <m/>
    <x v="2"/>
    <x v="12"/>
    <m/>
    <x v="6"/>
  </r>
  <r>
    <x v="1"/>
    <s v="Columbus"/>
    <s v="Electric"/>
    <s v="Industrial"/>
    <s v="TEB-Total Electric Bldg"/>
    <n v="55440"/>
    <n v="3872.92"/>
    <m/>
    <n v="0"/>
    <n v="0"/>
    <n v="0"/>
    <m/>
    <n v="0"/>
    <n v="0"/>
    <n v="0"/>
    <n v="0"/>
    <n v="0"/>
    <n v="0"/>
    <n v="1453.08"/>
    <n v="0"/>
    <n v="442.41"/>
    <n v="73.180000000000007"/>
    <n v="0"/>
    <n v="0"/>
    <n v="0"/>
    <n v="0"/>
    <n v="0"/>
    <n v="0"/>
    <n v="0"/>
    <n v="0"/>
    <n v="0"/>
    <n v="0"/>
    <n v="0"/>
    <n v="0"/>
    <n v="0"/>
    <n v="97.86"/>
    <n v="0"/>
    <n v="0"/>
    <n v="216.63"/>
    <n v="0"/>
    <m/>
    <m/>
    <m/>
    <m/>
    <m/>
    <m/>
    <x v="0"/>
    <m/>
    <m/>
    <m/>
    <m/>
    <m/>
    <m/>
    <m/>
    <m/>
    <n v="1514.62"/>
    <n v="-61.54"/>
    <m/>
    <m/>
    <x v="2"/>
    <x v="13"/>
    <m/>
    <x v="6"/>
  </r>
  <r>
    <x v="1"/>
    <s v="Columbus"/>
    <s v="Electric"/>
    <s v="Other Public Authority"/>
    <s v="CB-Commercial"/>
    <n v="45067"/>
    <n v="4295.62"/>
    <m/>
    <n v="0"/>
    <n v="0"/>
    <n v="0"/>
    <m/>
    <n v="0"/>
    <n v="0"/>
    <n v="0"/>
    <n v="0"/>
    <n v="0"/>
    <n v="0"/>
    <n v="1181.21"/>
    <n v="0"/>
    <n v="334.1"/>
    <n v="59.52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231.23"/>
    <n v="-50.02"/>
    <m/>
    <m/>
    <x v="3"/>
    <x v="5"/>
    <m/>
    <x v="6"/>
  </r>
  <r>
    <x v="1"/>
    <s v="Columbus"/>
    <s v="Electric"/>
    <s v="Other Public Authority"/>
    <s v="GP-General Power"/>
    <n v="20160"/>
    <n v="1293.52"/>
    <m/>
    <n v="0"/>
    <n v="0"/>
    <n v="0"/>
    <m/>
    <n v="0"/>
    <n v="0"/>
    <n v="0"/>
    <n v="0"/>
    <n v="0"/>
    <n v="0"/>
    <n v="528.39"/>
    <n v="0"/>
    <n v="160.88"/>
    <n v="2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550.77"/>
    <n v="-22.38"/>
    <m/>
    <m/>
    <x v="3"/>
    <x v="6"/>
    <m/>
    <x v="6"/>
  </r>
  <r>
    <x v="1"/>
    <s v="Columbus"/>
    <s v="Electric"/>
    <s v="Other Public Authority"/>
    <s v="SH-Small Heating"/>
    <n v="4640"/>
    <n v="379.65"/>
    <m/>
    <n v="0"/>
    <n v="0"/>
    <n v="0"/>
    <m/>
    <n v="0"/>
    <n v="0"/>
    <n v="0"/>
    <n v="0"/>
    <n v="0"/>
    <n v="0"/>
    <n v="121.62"/>
    <n v="0"/>
    <n v="37.020000000000003"/>
    <n v="6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26.77000000000001"/>
    <n v="-5.15"/>
    <m/>
    <m/>
    <x v="3"/>
    <x v="12"/>
    <m/>
    <x v="6"/>
  </r>
  <r>
    <x v="1"/>
    <s v="Columbus"/>
    <s v="Electric"/>
    <s v="Other Public Authority"/>
    <s v="TEB-Total Electric Bldg"/>
    <n v="9920"/>
    <n v="857"/>
    <m/>
    <n v="0"/>
    <n v="0"/>
    <n v="0"/>
    <m/>
    <n v="0"/>
    <n v="0"/>
    <n v="0"/>
    <n v="0"/>
    <n v="0"/>
    <n v="0"/>
    <n v="260"/>
    <n v="0"/>
    <n v="79.16"/>
    <n v="13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271.01"/>
    <n v="-11.01"/>
    <m/>
    <m/>
    <x v="3"/>
    <x v="13"/>
    <m/>
    <x v="6"/>
  </r>
  <r>
    <x v="1"/>
    <s v="Columbus"/>
    <s v="Electric"/>
    <s v="Muni Street &amp; Highway Lighting"/>
    <s v="CB-Commercial"/>
    <n v="2695"/>
    <n v="569.80999999999995"/>
    <m/>
    <n v="0"/>
    <n v="0"/>
    <n v="0"/>
    <m/>
    <n v="0"/>
    <n v="0"/>
    <n v="0"/>
    <n v="0"/>
    <n v="0"/>
    <n v="0"/>
    <n v="70.63"/>
    <n v="0"/>
    <n v="21.51"/>
    <n v="3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73.61999999999999"/>
    <n v="-2.99"/>
    <m/>
    <m/>
    <x v="4"/>
    <x v="5"/>
    <m/>
    <x v="6"/>
  </r>
  <r>
    <x v="1"/>
    <s v="Columbus"/>
    <s v="Electric"/>
    <s v="Muni Street &amp; Highway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6"/>
  </r>
  <r>
    <x v="1"/>
    <s v="Columbus"/>
    <s v="Electric"/>
    <s v="Other Public Authority"/>
    <s v="CB-Commercial"/>
    <n v="13360"/>
    <n v="1491.12"/>
    <m/>
    <n v="0"/>
    <n v="0"/>
    <n v="0"/>
    <m/>
    <n v="0"/>
    <n v="0"/>
    <n v="0"/>
    <n v="0"/>
    <n v="0"/>
    <n v="0"/>
    <n v="350.18"/>
    <n v="0"/>
    <n v="106.63"/>
    <n v="17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365.01"/>
    <n v="-14.83"/>
    <m/>
    <m/>
    <x v="3"/>
    <x v="5"/>
    <m/>
    <x v="6"/>
  </r>
  <r>
    <x v="1"/>
    <s v="Columbus"/>
    <s v="Electric"/>
    <s v="Other Public Authority"/>
    <s v="GP-General Power"/>
    <n v="32553"/>
    <n v="3928.33"/>
    <m/>
    <n v="0"/>
    <n v="0"/>
    <n v="0"/>
    <m/>
    <n v="0"/>
    <n v="0"/>
    <n v="0"/>
    <n v="0"/>
    <n v="0"/>
    <n v="0"/>
    <n v="853.21"/>
    <n v="0"/>
    <n v="259.77"/>
    <n v="4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889.34"/>
    <n v="-36.130000000000003"/>
    <m/>
    <m/>
    <x v="3"/>
    <x v="6"/>
    <m/>
    <x v="6"/>
  </r>
  <r>
    <x v="1"/>
    <s v="Columbus"/>
    <s v="Electric"/>
    <s v="Residential"/>
    <s v="NM-Net Metering"/>
    <n v="-2372"/>
    <n v="-78.4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6"/>
  </r>
  <r>
    <x v="1"/>
    <s v="Columbus"/>
    <s v="Electric"/>
    <s v="Residential"/>
    <s v="RG-Residential"/>
    <n v="1161516"/>
    <n v="105671.52"/>
    <m/>
    <n v="5294.62"/>
    <n v="0"/>
    <n v="0"/>
    <m/>
    <n v="0"/>
    <n v="0"/>
    <n v="0"/>
    <n v="0"/>
    <n v="0"/>
    <n v="0"/>
    <n v="30427.82"/>
    <n v="0"/>
    <n v="9268.75"/>
    <n v="1532.42"/>
    <n v="0"/>
    <n v="0"/>
    <n v="0"/>
    <n v="0"/>
    <n v="0"/>
    <n v="0"/>
    <n v="0"/>
    <n v="0"/>
    <n v="0"/>
    <n v="0"/>
    <n v="100"/>
    <n v="0"/>
    <n v="45"/>
    <n v="1605.78"/>
    <n v="40"/>
    <n v="-18.55"/>
    <n v="3395.72"/>
    <n v="0"/>
    <m/>
    <m/>
    <m/>
    <m/>
    <m/>
    <m/>
    <x v="0"/>
    <m/>
    <m/>
    <m/>
    <m/>
    <m/>
    <m/>
    <m/>
    <m/>
    <n v="31717.1"/>
    <n v="-1289.28"/>
    <m/>
    <m/>
    <x v="0"/>
    <x v="1"/>
    <m/>
    <x v="6"/>
  </r>
  <r>
    <x v="1"/>
    <s v="Columbus"/>
    <s v="Electric"/>
    <s v="Residential"/>
    <s v="RG-Residential Water Heat"/>
    <n v="204454"/>
    <n v="16527.689999999999"/>
    <m/>
    <n v="668.18"/>
    <n v="0"/>
    <n v="0"/>
    <m/>
    <n v="0"/>
    <n v="0"/>
    <n v="0"/>
    <n v="0"/>
    <n v="0"/>
    <n v="0"/>
    <n v="5359.59"/>
    <n v="0"/>
    <n v="1631.51"/>
    <n v="269.83999999999997"/>
    <n v="0"/>
    <n v="0"/>
    <n v="0"/>
    <n v="0"/>
    <n v="0"/>
    <n v="0"/>
    <n v="0"/>
    <n v="0"/>
    <n v="0"/>
    <n v="0"/>
    <n v="0"/>
    <n v="0"/>
    <n v="0"/>
    <n v="304.33"/>
    <n v="20"/>
    <n v="-15.9"/>
    <n v="495.28"/>
    <n v="0"/>
    <m/>
    <m/>
    <m/>
    <m/>
    <m/>
    <m/>
    <x v="0"/>
    <m/>
    <m/>
    <m/>
    <m/>
    <m/>
    <m/>
    <m/>
    <m/>
    <n v="5586.53"/>
    <n v="-226.94"/>
    <m/>
    <m/>
    <x v="0"/>
    <x v="14"/>
    <m/>
    <x v="6"/>
  </r>
  <r>
    <x v="1"/>
    <s v="Columbus"/>
    <s v="Electric"/>
    <s v="Residential"/>
    <s v="RH-Residential Total Elec"/>
    <n v="372629"/>
    <n v="27754.71"/>
    <m/>
    <n v="1028.26"/>
    <n v="0"/>
    <n v="0"/>
    <m/>
    <n v="0"/>
    <n v="0"/>
    <n v="0"/>
    <n v="0"/>
    <n v="0"/>
    <n v="0"/>
    <n v="9760.4599999999991"/>
    <n v="0"/>
    <n v="2973.56"/>
    <n v="491.93"/>
    <n v="0"/>
    <n v="0"/>
    <n v="0"/>
    <n v="0"/>
    <n v="0"/>
    <n v="0"/>
    <n v="0"/>
    <n v="0"/>
    <n v="0"/>
    <n v="0"/>
    <n v="20"/>
    <n v="0"/>
    <n v="0"/>
    <n v="407.41"/>
    <n v="0"/>
    <n v="0"/>
    <n v="844.05"/>
    <n v="0"/>
    <m/>
    <m/>
    <m/>
    <m/>
    <m/>
    <m/>
    <x v="0"/>
    <m/>
    <m/>
    <m/>
    <m/>
    <m/>
    <m/>
    <m/>
    <m/>
    <n v="10174.08"/>
    <n v="-413.62"/>
    <m/>
    <m/>
    <x v="0"/>
    <x v="15"/>
    <m/>
    <x v="6"/>
  </r>
  <r>
    <x v="1"/>
    <s v="Columbus"/>
    <s v="Lighting"/>
    <s v="Commercial"/>
    <s v="PL-Private Lighting"/>
    <n v="21150"/>
    <n v="5247.68"/>
    <m/>
    <n v="0"/>
    <n v="0"/>
    <n v="0"/>
    <m/>
    <n v="0"/>
    <n v="0"/>
    <n v="0"/>
    <n v="0"/>
    <n v="0"/>
    <n v="0"/>
    <n v="554.9"/>
    <n v="0"/>
    <n v="168.75"/>
    <n v="28.04"/>
    <n v="0"/>
    <n v="0"/>
    <n v="0"/>
    <n v="0"/>
    <n v="0"/>
    <n v="0"/>
    <n v="0"/>
    <n v="0"/>
    <n v="0"/>
    <n v="0"/>
    <n v="0"/>
    <n v="0"/>
    <n v="0"/>
    <n v="11.5"/>
    <n v="0"/>
    <n v="0"/>
    <n v="347.11"/>
    <n v="0"/>
    <m/>
    <m/>
    <m/>
    <m/>
    <m/>
    <m/>
    <x v="0"/>
    <m/>
    <m/>
    <m/>
    <m/>
    <m/>
    <m/>
    <m/>
    <m/>
    <n v="578.38"/>
    <n v="-23.48"/>
    <m/>
    <m/>
    <x v="1"/>
    <x v="4"/>
    <m/>
    <x v="6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31.34"/>
    <n v="0"/>
    <n v="9.34"/>
    <n v="1.56"/>
    <n v="0"/>
    <n v="0"/>
    <n v="0"/>
    <n v="0"/>
    <n v="0"/>
    <n v="0"/>
    <n v="0"/>
    <n v="0"/>
    <n v="0"/>
    <n v="0"/>
    <n v="0"/>
    <n v="0"/>
    <n v="0"/>
    <n v="7.49"/>
    <n v="0"/>
    <n v="0"/>
    <n v="31.51"/>
    <n v="0"/>
    <m/>
    <m/>
    <m/>
    <m/>
    <m/>
    <m/>
    <x v="0"/>
    <m/>
    <m/>
    <m/>
    <m/>
    <m/>
    <m/>
    <m/>
    <m/>
    <n v="32.64"/>
    <n v="-1.3"/>
    <m/>
    <m/>
    <x v="2"/>
    <x v="4"/>
    <m/>
    <x v="6"/>
  </r>
  <r>
    <x v="1"/>
    <s v="Columbus"/>
    <s v="Lighting"/>
    <s v="Muni Street &amp; Highway Lighting"/>
    <s v="PL-Private Lighting"/>
    <n v="290"/>
    <n v="87.1"/>
    <m/>
    <n v="0"/>
    <n v="0"/>
    <n v="0"/>
    <m/>
    <n v="0"/>
    <n v="0"/>
    <n v="0"/>
    <n v="0"/>
    <n v="0"/>
    <n v="0"/>
    <n v="7.6"/>
    <n v="0"/>
    <n v="2.31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7.92"/>
    <n v="-0.32"/>
    <m/>
    <m/>
    <x v="4"/>
    <x v="4"/>
    <m/>
    <x v="6"/>
  </r>
  <r>
    <x v="1"/>
    <s v="Columbus"/>
    <s v="Lighting"/>
    <s v="Muni Street &amp; Highway Lighting"/>
    <s v="SPL-Municipal St Lighting"/>
    <n v="55178"/>
    <n v="5035.9399999999996"/>
    <m/>
    <n v="0"/>
    <n v="0"/>
    <n v="0"/>
    <m/>
    <n v="0"/>
    <n v="0"/>
    <n v="0"/>
    <n v="0"/>
    <n v="0"/>
    <n v="0"/>
    <n v="1676.31"/>
    <n v="0"/>
    <n v="440.31"/>
    <n v="72.84"/>
    <n v="0"/>
    <n v="0"/>
    <n v="1585.7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1737.56"/>
    <n v="-61.25"/>
    <m/>
    <m/>
    <x v="4"/>
    <x v="11"/>
    <m/>
    <x v="6"/>
  </r>
  <r>
    <x v="1"/>
    <s v="Columbus"/>
    <s v="Lighting"/>
    <s v="Residential"/>
    <s v="PL-Private Lighting"/>
    <n v="14737"/>
    <n v="4896.53"/>
    <m/>
    <n v="0"/>
    <n v="0"/>
    <n v="0"/>
    <m/>
    <n v="0"/>
    <n v="0"/>
    <n v="0"/>
    <n v="0"/>
    <n v="0"/>
    <n v="0"/>
    <n v="385.58"/>
    <n v="0"/>
    <n v="118.1"/>
    <n v="19.579999999999998"/>
    <n v="0"/>
    <n v="0"/>
    <n v="0"/>
    <n v="0"/>
    <n v="0"/>
    <n v="0"/>
    <n v="0"/>
    <n v="0"/>
    <n v="0"/>
    <n v="0"/>
    <n v="0"/>
    <n v="0"/>
    <n v="0"/>
    <n v="39.06"/>
    <n v="0"/>
    <n v="0"/>
    <n v="96.11"/>
    <n v="0"/>
    <m/>
    <m/>
    <m/>
    <m/>
    <m/>
    <m/>
    <x v="0"/>
    <m/>
    <m/>
    <m/>
    <m/>
    <m/>
    <m/>
    <m/>
    <m/>
    <n v="401.94"/>
    <n v="-16.36"/>
    <m/>
    <m/>
    <x v="0"/>
    <x v="4"/>
    <m/>
    <x v="6"/>
  </r>
  <r>
    <x v="1"/>
    <s v="Neosho"/>
    <s v="Electric"/>
    <s v="Commercial"/>
    <s v="CB-Commercial"/>
    <n v="3"/>
    <n v="19.28"/>
    <m/>
    <n v="0.97"/>
    <n v="0"/>
    <n v="0"/>
    <m/>
    <n v="0"/>
    <n v="0"/>
    <n v="0"/>
    <n v="0"/>
    <n v="0"/>
    <n v="0"/>
    <n v="0.08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1.83"/>
    <n v="0"/>
    <m/>
    <m/>
    <m/>
    <m/>
    <m/>
    <m/>
    <x v="0"/>
    <m/>
    <m/>
    <m/>
    <m/>
    <m/>
    <m/>
    <m/>
    <m/>
    <n v="0.08"/>
    <n v="0"/>
    <m/>
    <m/>
    <x v="1"/>
    <x v="5"/>
    <m/>
    <x v="6"/>
  </r>
  <r>
    <x v="3"/>
    <s v="Aurora"/>
    <s v="Electric"/>
    <s v="Commercial"/>
    <s v="CB-Commercial"/>
    <n v="2101112"/>
    <n v="298989.37"/>
    <m/>
    <n v="8123.52"/>
    <n v="0"/>
    <n v="0"/>
    <m/>
    <n v="0"/>
    <n v="-1827.8"/>
    <n v="0"/>
    <n v="0"/>
    <n v="1491.76"/>
    <n v="0"/>
    <n v="0"/>
    <n v="0"/>
    <n v="0"/>
    <n v="0"/>
    <n v="0"/>
    <n v="0"/>
    <n v="0"/>
    <n v="0"/>
    <n v="0"/>
    <n v="0"/>
    <n v="0"/>
    <n v="0"/>
    <n v="0"/>
    <n v="0"/>
    <n v="150"/>
    <n v="0"/>
    <n v="15"/>
    <n v="3981.01"/>
    <n v="40"/>
    <n v="-53.15"/>
    <n v="17212.560000000001"/>
    <n v="-10548.19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s v="Aurora"/>
    <s v="Electric"/>
    <s v="Commercial"/>
    <s v="GP-General Power"/>
    <n v="3973553"/>
    <n v="411075.98"/>
    <m/>
    <n v="10455.299999999999"/>
    <n v="0"/>
    <n v="0"/>
    <m/>
    <n v="0"/>
    <n v="-3456.96"/>
    <n v="0"/>
    <n v="0"/>
    <n v="2427.86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716.86"/>
    <n v="0"/>
    <n v="0"/>
    <n v="19870.349999999999"/>
    <n v="-14702.16"/>
    <m/>
    <m/>
    <m/>
    <m/>
    <m/>
    <m/>
    <x v="0"/>
    <m/>
    <m/>
    <m/>
    <m/>
    <m/>
    <m/>
    <m/>
    <m/>
    <n v="0"/>
    <n v="0"/>
    <m/>
    <m/>
    <x v="1"/>
    <x v="6"/>
    <m/>
    <x v="6"/>
  </r>
  <r>
    <x v="3"/>
    <s v="Aurora"/>
    <s v="Electric"/>
    <s v="Commercial"/>
    <s v="LS-Special Lighting"/>
    <n v="7442"/>
    <n v="1211.42"/>
    <m/>
    <n v="9.39"/>
    <n v="0"/>
    <n v="0"/>
    <m/>
    <n v="0"/>
    <n v="-6.47"/>
    <n v="0"/>
    <n v="0"/>
    <n v="1.12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.31"/>
    <m/>
    <m/>
    <m/>
    <m/>
    <m/>
    <m/>
    <x v="0"/>
    <m/>
    <m/>
    <m/>
    <m/>
    <m/>
    <m/>
    <m/>
    <m/>
    <n v="0"/>
    <n v="0"/>
    <m/>
    <m/>
    <x v="1"/>
    <x v="7"/>
    <m/>
    <x v="6"/>
  </r>
  <r>
    <x v="3"/>
    <s v="Aurora"/>
    <s v="Electric"/>
    <s v="Commercial"/>
    <s v="SH-Small Heating"/>
    <n v="110425"/>
    <n v="13922.26"/>
    <m/>
    <n v="494.29"/>
    <n v="0"/>
    <n v="0"/>
    <m/>
    <n v="0"/>
    <n v="-95.73"/>
    <n v="0"/>
    <n v="0"/>
    <n v="78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3.58"/>
    <n v="0"/>
    <n v="0"/>
    <n v="920"/>
    <n v="-524.48"/>
    <m/>
    <m/>
    <m/>
    <m/>
    <m/>
    <m/>
    <x v="0"/>
    <m/>
    <m/>
    <m/>
    <m/>
    <m/>
    <m/>
    <m/>
    <m/>
    <n v="0"/>
    <n v="0"/>
    <m/>
    <m/>
    <x v="1"/>
    <x v="12"/>
    <m/>
    <x v="6"/>
  </r>
  <r>
    <x v="3"/>
    <s v="Aurora"/>
    <s v="Electric"/>
    <s v="Commercial"/>
    <s v="TEB-Total Electric Bldg"/>
    <n v="648871"/>
    <n v="61612.55"/>
    <m/>
    <n v="244.29"/>
    <n v="0"/>
    <n v="0"/>
    <m/>
    <n v="0"/>
    <n v="-564.53"/>
    <n v="0"/>
    <n v="0"/>
    <n v="46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9.73"/>
    <n v="0"/>
    <n v="0"/>
    <n v="2621.54"/>
    <n v="-2647.4"/>
    <m/>
    <m/>
    <m/>
    <m/>
    <m/>
    <m/>
    <x v="0"/>
    <m/>
    <m/>
    <m/>
    <m/>
    <m/>
    <m/>
    <m/>
    <m/>
    <n v="0"/>
    <n v="0"/>
    <m/>
    <m/>
    <x v="1"/>
    <x v="13"/>
    <m/>
    <x v="6"/>
  </r>
  <r>
    <x v="3"/>
    <s v="Aurora"/>
    <s v="Electric"/>
    <s v="Industrial"/>
    <s v="CB-Commercial"/>
    <n v="12983"/>
    <n v="1836.79"/>
    <m/>
    <n v="45.44"/>
    <n v="0"/>
    <n v="0"/>
    <m/>
    <n v="0"/>
    <n v="-11.29"/>
    <n v="0"/>
    <n v="0"/>
    <n v="9.2100000000000009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46.26"/>
    <n v="0"/>
    <n v="0"/>
    <n v="120.46"/>
    <n v="-65.19"/>
    <m/>
    <m/>
    <m/>
    <m/>
    <m/>
    <m/>
    <x v="0"/>
    <m/>
    <m/>
    <m/>
    <m/>
    <m/>
    <m/>
    <m/>
    <m/>
    <n v="0"/>
    <n v="0"/>
    <m/>
    <m/>
    <x v="2"/>
    <x v="5"/>
    <m/>
    <x v="6"/>
  </r>
  <r>
    <x v="3"/>
    <s v="Aurora"/>
    <s v="Electric"/>
    <s v="Industrial"/>
    <s v="GP-General Power"/>
    <n v="2299763"/>
    <n v="215399.21"/>
    <m/>
    <n v="3824.14"/>
    <n v="0"/>
    <n v="0"/>
    <m/>
    <n v="0"/>
    <n v="-2000.81"/>
    <n v="0"/>
    <n v="0"/>
    <n v="1478.54"/>
    <n v="0"/>
    <n v="0"/>
    <n v="0"/>
    <n v="0"/>
    <n v="0"/>
    <n v="0"/>
    <n v="0"/>
    <n v="436.32"/>
    <n v="0"/>
    <n v="0"/>
    <n v="0"/>
    <n v="0"/>
    <n v="0"/>
    <n v="-1012"/>
    <n v="0"/>
    <n v="0"/>
    <n v="0"/>
    <n v="0"/>
    <n v="3952.91"/>
    <n v="0"/>
    <n v="0"/>
    <n v="9007.42"/>
    <n v="-8509.11"/>
    <m/>
    <m/>
    <m/>
    <m/>
    <m/>
    <m/>
    <x v="0"/>
    <m/>
    <m/>
    <m/>
    <m/>
    <m/>
    <m/>
    <m/>
    <m/>
    <n v="0"/>
    <n v="0"/>
    <m/>
    <m/>
    <x v="2"/>
    <x v="6"/>
    <m/>
    <x v="6"/>
  </r>
  <r>
    <x v="3"/>
    <s v="Aurora"/>
    <s v="Electric"/>
    <s v="Industrial"/>
    <s v="LP-Large Power"/>
    <n v="2923803"/>
    <n v="224359.27"/>
    <m/>
    <n v="0"/>
    <n v="0"/>
    <n v="0"/>
    <m/>
    <n v="0"/>
    <n v="-2485.23"/>
    <n v="0"/>
    <n v="0"/>
    <n v="508.64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17.55"/>
    <n v="0"/>
    <n v="0"/>
    <n v="4501.6400000000003"/>
    <n v="-8712.93"/>
    <m/>
    <m/>
    <m/>
    <m/>
    <m/>
    <m/>
    <x v="0"/>
    <m/>
    <m/>
    <m/>
    <m/>
    <m/>
    <m/>
    <m/>
    <m/>
    <n v="0"/>
    <n v="0"/>
    <m/>
    <m/>
    <x v="2"/>
    <x v="17"/>
    <m/>
    <x v="6"/>
  </r>
  <r>
    <x v="3"/>
    <s v="Aurora"/>
    <s v="Electric"/>
    <s v="Industrial"/>
    <s v="PFM-Feed Mill/Grain Elev"/>
    <n v="20880"/>
    <n v="3557.03"/>
    <m/>
    <n v="11.66"/>
    <n v="0"/>
    <n v="0"/>
    <m/>
    <n v="0"/>
    <n v="-18.16"/>
    <n v="0"/>
    <n v="0"/>
    <n v="14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.87"/>
    <n v="-115.26"/>
    <m/>
    <m/>
    <m/>
    <m/>
    <m/>
    <m/>
    <x v="0"/>
    <m/>
    <m/>
    <m/>
    <m/>
    <m/>
    <m/>
    <m/>
    <m/>
    <n v="0"/>
    <n v="0"/>
    <m/>
    <m/>
    <x v="2"/>
    <x v="18"/>
    <m/>
    <x v="6"/>
  </r>
  <r>
    <x v="3"/>
    <s v="Aurora"/>
    <s v="Electric"/>
    <s v="Interdepartmental"/>
    <s v="CB-Commercial"/>
    <n v="21921"/>
    <n v="2827.33"/>
    <m/>
    <n v="0"/>
    <n v="0"/>
    <n v="0"/>
    <m/>
    <n v="0"/>
    <n v="-19.07"/>
    <n v="0"/>
    <n v="0"/>
    <n v="1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0.05"/>
    <m/>
    <m/>
    <m/>
    <m/>
    <m/>
    <m/>
    <x v="0"/>
    <m/>
    <m/>
    <m/>
    <m/>
    <m/>
    <m/>
    <m/>
    <m/>
    <n v="0"/>
    <n v="0"/>
    <m/>
    <m/>
    <x v="5"/>
    <x v="5"/>
    <m/>
    <x v="6"/>
  </r>
  <r>
    <x v="3"/>
    <s v="Aurora"/>
    <s v="Electric"/>
    <s v="Interdepartmental"/>
    <s v="GP-General Power"/>
    <n v="112659"/>
    <n v="10009.42"/>
    <m/>
    <n v="0"/>
    <n v="0"/>
    <n v="0"/>
    <m/>
    <n v="0"/>
    <n v="-98.01"/>
    <n v="0"/>
    <n v="0"/>
    <n v="79.98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6.85"/>
    <m/>
    <m/>
    <m/>
    <m/>
    <m/>
    <m/>
    <x v="0"/>
    <m/>
    <m/>
    <m/>
    <m/>
    <m/>
    <m/>
    <m/>
    <m/>
    <n v="0"/>
    <n v="0"/>
    <m/>
    <m/>
    <x v="5"/>
    <x v="6"/>
    <m/>
    <x v="6"/>
  </r>
  <r>
    <x v="3"/>
    <s v="Aurora"/>
    <s v="Electric"/>
    <s v="Other Public Authority"/>
    <s v="CB-Commercial"/>
    <n v="34658"/>
    <n v="5804.71"/>
    <m/>
    <n v="0"/>
    <n v="0"/>
    <n v="0"/>
    <m/>
    <n v="0"/>
    <n v="-30.16"/>
    <n v="0"/>
    <n v="0"/>
    <n v="2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4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Aurora"/>
    <s v="Electric"/>
    <s v="Other Public Authority"/>
    <s v="GP-General Power"/>
    <n v="124480"/>
    <n v="11630.97"/>
    <m/>
    <n v="0"/>
    <n v="0"/>
    <n v="0"/>
    <m/>
    <n v="0"/>
    <n v="-108.3"/>
    <n v="0"/>
    <n v="0"/>
    <n v="8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0.57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Aurora"/>
    <s v="Electric"/>
    <s v="Other Public Authority"/>
    <s v="SH-Small Heating"/>
    <n v="1794"/>
    <n v="263.47000000000003"/>
    <m/>
    <n v="0"/>
    <n v="0"/>
    <n v="0"/>
    <m/>
    <n v="0"/>
    <n v="-1.56"/>
    <n v="0"/>
    <n v="0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52"/>
    <m/>
    <m/>
    <m/>
    <m/>
    <m/>
    <m/>
    <x v="0"/>
    <m/>
    <m/>
    <m/>
    <m/>
    <m/>
    <m/>
    <m/>
    <m/>
    <n v="0"/>
    <n v="0"/>
    <m/>
    <m/>
    <x v="3"/>
    <x v="12"/>
    <m/>
    <x v="6"/>
  </r>
  <r>
    <x v="3"/>
    <s v="Aurora"/>
    <s v="Electric"/>
    <s v="Muni Street &amp; Highway Lighting"/>
    <s v="CB-Commercial"/>
    <n v="10940"/>
    <n v="2153.09"/>
    <m/>
    <n v="0"/>
    <n v="0"/>
    <n v="0"/>
    <m/>
    <n v="0"/>
    <n v="-9.49"/>
    <n v="0"/>
    <n v="0"/>
    <n v="7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.96"/>
    <m/>
    <m/>
    <m/>
    <m/>
    <m/>
    <m/>
    <x v="0"/>
    <m/>
    <m/>
    <m/>
    <m/>
    <m/>
    <m/>
    <m/>
    <m/>
    <n v="0"/>
    <n v="0"/>
    <m/>
    <m/>
    <x v="4"/>
    <x v="5"/>
    <m/>
    <x v="6"/>
  </r>
  <r>
    <x v="3"/>
    <s v="Aurora"/>
    <s v="Electric"/>
    <s v="Muni Street &amp; Highway Lighting"/>
    <s v="LS-Special Lighting"/>
    <n v="14493"/>
    <n v="2424.92"/>
    <m/>
    <n v="0"/>
    <n v="0"/>
    <n v="0"/>
    <m/>
    <n v="0"/>
    <n v="-12.61"/>
    <n v="0"/>
    <n v="0"/>
    <n v="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7.97"/>
    <m/>
    <m/>
    <m/>
    <m/>
    <m/>
    <m/>
    <x v="0"/>
    <m/>
    <m/>
    <m/>
    <m/>
    <m/>
    <m/>
    <m/>
    <m/>
    <n v="0"/>
    <n v="0"/>
    <m/>
    <m/>
    <x v="4"/>
    <x v="7"/>
    <m/>
    <x v="6"/>
  </r>
  <r>
    <x v="3"/>
    <s v="Aurora"/>
    <s v="Electric"/>
    <s v="Muni Street &amp; Highway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22"/>
    <m/>
    <x v="6"/>
  </r>
  <r>
    <x v="3"/>
    <s v="Aurora"/>
    <s v="Electric"/>
    <s v="Other Public Authority"/>
    <s v="CB-Commercial"/>
    <n v="101307"/>
    <n v="13566.6"/>
    <m/>
    <n v="0"/>
    <n v="0"/>
    <n v="0"/>
    <m/>
    <n v="0"/>
    <n v="-88.13"/>
    <n v="0"/>
    <n v="0"/>
    <n v="71.95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8.56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Aurora"/>
    <s v="Electric"/>
    <s v="Other Public Authority"/>
    <s v="GP-General Power"/>
    <n v="500066"/>
    <n v="48867.93"/>
    <m/>
    <n v="0"/>
    <n v="0"/>
    <n v="0"/>
    <m/>
    <n v="0"/>
    <n v="-435.05"/>
    <n v="0"/>
    <n v="0"/>
    <n v="355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50.25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Aurora"/>
    <s v="Electric"/>
    <s v="Industrial"/>
    <s v="Oil Pipe GP-General Power"/>
    <n v="1032182"/>
    <n v="108524.41"/>
    <m/>
    <n v="0"/>
    <n v="0"/>
    <n v="0"/>
    <m/>
    <n v="0"/>
    <n v="-898"/>
    <n v="0"/>
    <n v="0"/>
    <n v="131.31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414.13"/>
    <n v="0"/>
    <n v="0"/>
    <n v="6321.43"/>
    <n v="-3819.08"/>
    <m/>
    <m/>
    <m/>
    <m/>
    <m/>
    <m/>
    <x v="0"/>
    <m/>
    <m/>
    <m/>
    <m/>
    <m/>
    <m/>
    <m/>
    <m/>
    <n v="0"/>
    <n v="0"/>
    <m/>
    <m/>
    <x v="2"/>
    <x v="24"/>
    <m/>
    <x v="6"/>
  </r>
  <r>
    <x v="3"/>
    <s v="Aurora"/>
    <s v="Electric"/>
    <s v="Residential"/>
    <s v="RGL-Residential Pilot"/>
    <n v="50068"/>
    <n v="6107.54"/>
    <m/>
    <n v="236.95"/>
    <n v="0"/>
    <n v="0"/>
    <m/>
    <n v="0"/>
    <n v="-43.54"/>
    <n v="0"/>
    <n v="0"/>
    <n v="19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09"/>
    <n v="0"/>
    <n v="0"/>
    <n v="60.63"/>
    <n v="-258.32"/>
    <m/>
    <m/>
    <m/>
    <m/>
    <m/>
    <m/>
    <x v="0"/>
    <m/>
    <m/>
    <m/>
    <m/>
    <m/>
    <m/>
    <m/>
    <m/>
    <n v="0"/>
    <n v="0"/>
    <m/>
    <m/>
    <x v="0"/>
    <x v="25"/>
    <m/>
    <x v="6"/>
  </r>
  <r>
    <x v="3"/>
    <s v="Aurora"/>
    <s v="Electric"/>
    <s v="Residential"/>
    <s v="RG-Residential"/>
    <n v="9092418"/>
    <n v="1299175.68"/>
    <m/>
    <n v="36257.769999999997"/>
    <n v="0"/>
    <n v="0"/>
    <m/>
    <n v="0"/>
    <n v="-7926.79"/>
    <n v="0"/>
    <n v="0"/>
    <n v="3544.91"/>
    <n v="0"/>
    <n v="0"/>
    <n v="0"/>
    <n v="0"/>
    <n v="0"/>
    <n v="0"/>
    <n v="0"/>
    <n v="0"/>
    <n v="0"/>
    <n v="0"/>
    <n v="0"/>
    <n v="0"/>
    <n v="0"/>
    <n v="0"/>
    <n v="0"/>
    <n v="570"/>
    <n v="400"/>
    <n v="270"/>
    <n v="4551.24"/>
    <n v="460"/>
    <n v="-500.36"/>
    <n v="9694.7800000000007"/>
    <n v="-46917.57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Aurora"/>
    <s v="Electric"/>
    <s v="Wholesale Municipalities"/>
    <s v="GFR-Monett"/>
    <n v="17857543"/>
    <n v="750775.75"/>
    <m/>
    <n v="0"/>
    <n v="388401.5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26"/>
    <m/>
    <x v="6"/>
  </r>
  <r>
    <x v="3"/>
    <s v="Aurora"/>
    <s v="Electric"/>
    <s v="Wholesale Municipalities"/>
    <s v="GFR-Mt Vernon"/>
    <n v="4704287"/>
    <n v="204535.88"/>
    <m/>
    <n v="0"/>
    <n v="102318.2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27"/>
    <m/>
    <x v="6"/>
  </r>
  <r>
    <x v="3"/>
    <s v="Aurora"/>
    <s v="Lighting"/>
    <s v="Commercial"/>
    <s v="PL-Private Lighting"/>
    <n v="52054"/>
    <n v="16931.07"/>
    <m/>
    <n v="0"/>
    <n v="0"/>
    <n v="0"/>
    <m/>
    <n v="0"/>
    <n v="-45.61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.15"/>
    <n v="0"/>
    <n v="0"/>
    <n v="795.78"/>
    <n v="-571.28"/>
    <m/>
    <m/>
    <m/>
    <m/>
    <m/>
    <m/>
    <x v="0"/>
    <m/>
    <m/>
    <m/>
    <m/>
    <m/>
    <m/>
    <m/>
    <m/>
    <n v="0"/>
    <n v="0"/>
    <m/>
    <m/>
    <x v="1"/>
    <x v="4"/>
    <m/>
    <x v="6"/>
  </r>
  <r>
    <x v="3"/>
    <s v="Aurora"/>
    <s v="Lighting"/>
    <s v="Industrial"/>
    <s v="PL-Private Lighting"/>
    <n v="6169"/>
    <n v="1553.22"/>
    <m/>
    <n v="0"/>
    <n v="0"/>
    <n v="0"/>
    <m/>
    <n v="0"/>
    <n v="-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19"/>
    <n v="0"/>
    <n v="0"/>
    <n v="79.08"/>
    <n v="-67.709999999999994"/>
    <m/>
    <m/>
    <m/>
    <m/>
    <m/>
    <m/>
    <x v="0"/>
    <m/>
    <m/>
    <m/>
    <m/>
    <m/>
    <m/>
    <m/>
    <m/>
    <n v="0"/>
    <n v="0"/>
    <m/>
    <m/>
    <x v="2"/>
    <x v="4"/>
    <m/>
    <x v="6"/>
  </r>
  <r>
    <x v="3"/>
    <s v="Aurora"/>
    <s v="Lighting"/>
    <s v="Interdepartmental"/>
    <s v="PL-Private Lighting"/>
    <n v="195"/>
    <n v="47.37"/>
    <m/>
    <n v="0"/>
    <n v="0"/>
    <n v="0"/>
    <m/>
    <n v="0"/>
    <n v="-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m/>
    <m/>
    <m/>
    <m/>
    <m/>
    <m/>
    <x v="0"/>
    <m/>
    <m/>
    <m/>
    <m/>
    <m/>
    <m/>
    <m/>
    <m/>
    <n v="0"/>
    <n v="0"/>
    <m/>
    <m/>
    <x v="5"/>
    <x v="4"/>
    <m/>
    <x v="6"/>
  </r>
  <r>
    <x v="3"/>
    <s v="Aurora"/>
    <s v="Lighting"/>
    <s v="Muni Street &amp; Highway Lighting"/>
    <s v="PL-Private Lighting"/>
    <n v="174"/>
    <n v="68.19"/>
    <m/>
    <n v="0"/>
    <n v="0"/>
    <n v="0"/>
    <m/>
    <n v="0"/>
    <n v="-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m/>
    <m/>
    <m/>
    <m/>
    <m/>
    <m/>
    <x v="0"/>
    <m/>
    <m/>
    <m/>
    <m/>
    <m/>
    <m/>
    <m/>
    <m/>
    <n v="0"/>
    <n v="0"/>
    <m/>
    <m/>
    <x v="4"/>
    <x v="4"/>
    <m/>
    <x v="6"/>
  </r>
  <r>
    <x v="3"/>
    <s v="Aurora"/>
    <s v="Lighting"/>
    <s v="Other Public Authority"/>
    <s v="PL-Private Lighting"/>
    <n v="58"/>
    <n v="21.22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m/>
    <m/>
    <m/>
    <m/>
    <m/>
    <m/>
    <x v="0"/>
    <m/>
    <m/>
    <m/>
    <m/>
    <m/>
    <m/>
    <m/>
    <m/>
    <n v="0"/>
    <n v="0"/>
    <m/>
    <m/>
    <x v="3"/>
    <x v="4"/>
    <m/>
    <x v="6"/>
  </r>
  <r>
    <x v="3"/>
    <s v="Aurora"/>
    <s v="Lighting"/>
    <s v="Muni Street &amp; Highway Lighting"/>
    <s v="SPL-Municipal St Lighting"/>
    <n v="104721"/>
    <n v="13862.88"/>
    <m/>
    <n v="0"/>
    <n v="0"/>
    <n v="0"/>
    <m/>
    <n v="0"/>
    <n v="-91.1"/>
    <n v="0"/>
    <n v="0"/>
    <n v="0"/>
    <n v="0"/>
    <n v="0"/>
    <n v="0"/>
    <n v="0"/>
    <n v="0"/>
    <n v="0"/>
    <n v="0"/>
    <n v="2938.38"/>
    <n v="0"/>
    <n v="0"/>
    <n v="0"/>
    <n v="0"/>
    <n v="0"/>
    <n v="0"/>
    <n v="0"/>
    <n v="0"/>
    <n v="0"/>
    <n v="0"/>
    <n v="0"/>
    <n v="0"/>
    <n v="0"/>
    <n v="0"/>
    <n v="-626.22"/>
    <m/>
    <m/>
    <m/>
    <m/>
    <m/>
    <m/>
    <x v="0"/>
    <m/>
    <m/>
    <m/>
    <m/>
    <m/>
    <m/>
    <m/>
    <m/>
    <n v="0"/>
    <n v="0"/>
    <m/>
    <m/>
    <x v="4"/>
    <x v="11"/>
    <m/>
    <x v="6"/>
  </r>
  <r>
    <x v="3"/>
    <s v="Aurora"/>
    <s v="Lighting"/>
    <s v="Residential"/>
    <s v="PL-Private Lighting"/>
    <n v="54101"/>
    <n v="20454.650000000001"/>
    <m/>
    <n v="0"/>
    <n v="0"/>
    <n v="0"/>
    <m/>
    <n v="0"/>
    <n v="-5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53"/>
    <n v="0"/>
    <n v="-0.84"/>
    <n v="64.25"/>
    <n v="-592.75"/>
    <m/>
    <m/>
    <m/>
    <m/>
    <m/>
    <m/>
    <x v="0"/>
    <m/>
    <m/>
    <m/>
    <m/>
    <m/>
    <m/>
    <m/>
    <m/>
    <n v="0"/>
    <n v="0"/>
    <m/>
    <m/>
    <x v="0"/>
    <x v="4"/>
    <m/>
    <x v="6"/>
  </r>
  <r>
    <x v="3"/>
    <s v="Aurora"/>
    <s v="Sprinkler System"/>
    <s v="WA-Commercial"/>
    <s v="WA-Sprinkler System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5"/>
    <n v="0"/>
    <m/>
    <m/>
    <m/>
    <m/>
    <m/>
    <m/>
    <x v="0"/>
    <m/>
    <m/>
    <m/>
    <m/>
    <m/>
    <m/>
    <m/>
    <m/>
    <n v="0"/>
    <n v="0"/>
    <m/>
    <m/>
    <x v="7"/>
    <x v="43"/>
    <m/>
    <x v="6"/>
  </r>
  <r>
    <x v="3"/>
    <s v="Aurora"/>
    <s v="Water"/>
    <s v="WA-Commercial"/>
    <s v="WA-Water"/>
    <n v="6409"/>
    <n v="34422.379999999997"/>
    <m/>
    <n v="0"/>
    <n v="0"/>
    <n v="0"/>
    <m/>
    <n v="0"/>
    <n v="0"/>
    <n v="0"/>
    <n v="0"/>
    <n v="0"/>
    <n v="0"/>
    <n v="0"/>
    <n v="0"/>
    <n v="0"/>
    <n v="0"/>
    <n v="0"/>
    <n v="471.98"/>
    <n v="18.579999999999998"/>
    <n v="0"/>
    <n v="0"/>
    <n v="0"/>
    <n v="0"/>
    <n v="0"/>
    <n v="0"/>
    <n v="0"/>
    <n v="0"/>
    <n v="0"/>
    <n v="0"/>
    <n v="191.54"/>
    <n v="0"/>
    <n v="-0.75"/>
    <n v="1856"/>
    <n v="0"/>
    <m/>
    <m/>
    <m/>
    <m/>
    <m/>
    <m/>
    <x v="0"/>
    <m/>
    <m/>
    <m/>
    <m/>
    <m/>
    <m/>
    <m/>
    <m/>
    <n v="0"/>
    <n v="0"/>
    <m/>
    <m/>
    <x v="7"/>
    <x v="28"/>
    <m/>
    <x v="6"/>
  </r>
  <r>
    <x v="3"/>
    <s v="Aurora"/>
    <s v="Water"/>
    <s v="WA-Industrial"/>
    <s v="WA-Water"/>
    <n v="3099"/>
    <n v="6611.35"/>
    <m/>
    <n v="0"/>
    <n v="0"/>
    <n v="0"/>
    <m/>
    <n v="0"/>
    <n v="0"/>
    <n v="0"/>
    <n v="0"/>
    <n v="0"/>
    <n v="0"/>
    <n v="0"/>
    <n v="0"/>
    <n v="0"/>
    <n v="0"/>
    <n v="0"/>
    <n v="11.46"/>
    <n v="0"/>
    <n v="0"/>
    <n v="0"/>
    <n v="0"/>
    <n v="0"/>
    <n v="0"/>
    <n v="0"/>
    <n v="0"/>
    <n v="0"/>
    <n v="0"/>
    <n v="0"/>
    <n v="130.91999999999999"/>
    <n v="0"/>
    <n v="0"/>
    <n v="298"/>
    <n v="0"/>
    <m/>
    <m/>
    <m/>
    <m/>
    <m/>
    <m/>
    <x v="0"/>
    <m/>
    <m/>
    <m/>
    <m/>
    <m/>
    <m/>
    <m/>
    <m/>
    <n v="0"/>
    <n v="0"/>
    <m/>
    <m/>
    <x v="8"/>
    <x v="28"/>
    <m/>
    <x v="6"/>
  </r>
  <r>
    <x v="3"/>
    <s v="Aurora"/>
    <s v="Water"/>
    <s v="WA-Interdepartmental"/>
    <s v="WA-Water"/>
    <n v="2"/>
    <n v="106.29"/>
    <m/>
    <n v="0"/>
    <n v="0"/>
    <n v="0"/>
    <m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9"/>
    <x v="28"/>
    <m/>
    <x v="6"/>
  </r>
  <r>
    <x v="3"/>
    <s v="Aurora"/>
    <s v="Water"/>
    <s v="WA-Other Public Authority"/>
    <s v="WA-Water"/>
    <n v="13"/>
    <n v="197.3"/>
    <m/>
    <n v="0"/>
    <n v="0"/>
    <n v="0"/>
    <m/>
    <n v="0"/>
    <n v="0"/>
    <n v="0"/>
    <n v="0"/>
    <n v="0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0"/>
    <x v="28"/>
    <m/>
    <x v="6"/>
  </r>
  <r>
    <x v="3"/>
    <s v="Aurora"/>
    <s v="Water"/>
    <s v="WA-Other Public Authority"/>
    <s v="WA-Water"/>
    <n v="496"/>
    <n v="1798.18"/>
    <m/>
    <n v="0"/>
    <n v="0"/>
    <n v="0"/>
    <m/>
    <n v="0"/>
    <n v="0"/>
    <n v="0"/>
    <n v="0"/>
    <n v="0"/>
    <n v="0"/>
    <n v="0"/>
    <n v="0"/>
    <n v="0"/>
    <n v="0"/>
    <n v="0"/>
    <n v="24.32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0"/>
    <x v="28"/>
    <m/>
    <x v="6"/>
  </r>
  <r>
    <x v="3"/>
    <s v="Aurora"/>
    <s v="Water"/>
    <s v="WA-Residential"/>
    <s v="WA-Water"/>
    <n v="13655"/>
    <n v="110823.92"/>
    <m/>
    <n v="0"/>
    <n v="0"/>
    <n v="0"/>
    <m/>
    <n v="0"/>
    <n v="0"/>
    <n v="0"/>
    <n v="0"/>
    <n v="0"/>
    <n v="0"/>
    <n v="0"/>
    <n v="0"/>
    <n v="0"/>
    <n v="0"/>
    <n v="0"/>
    <n v="4085.69"/>
    <n v="0"/>
    <n v="0"/>
    <n v="0"/>
    <n v="0"/>
    <n v="0"/>
    <n v="0"/>
    <n v="0"/>
    <n v="0"/>
    <n v="150"/>
    <n v="0"/>
    <n v="165"/>
    <n v="355.08"/>
    <n v="0"/>
    <n v="-24.23"/>
    <n v="1943.83"/>
    <n v="0"/>
    <m/>
    <m/>
    <m/>
    <m/>
    <m/>
    <m/>
    <x v="0"/>
    <m/>
    <m/>
    <m/>
    <m/>
    <m/>
    <m/>
    <m/>
    <m/>
    <n v="0"/>
    <n v="0"/>
    <m/>
    <m/>
    <x v="11"/>
    <x v="28"/>
    <m/>
    <x v="6"/>
  </r>
  <r>
    <x v="3"/>
    <s v="Baxter Springs"/>
    <s v="Electric"/>
    <s v="Residential"/>
    <s v="RG-Residential"/>
    <n v="1548"/>
    <n v="209.65"/>
    <m/>
    <n v="2.0299999999999998"/>
    <n v="0"/>
    <n v="0"/>
    <m/>
    <n v="0"/>
    <n v="-1.34"/>
    <n v="0"/>
    <n v="0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1"/>
    <n v="0"/>
    <n v="0"/>
    <n v="2.83"/>
    <n v="-7.99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Baxter Springs"/>
    <s v="Lighting"/>
    <s v="Residential"/>
    <s v="PL-Private Lighting"/>
    <n v="31"/>
    <n v="14.58"/>
    <m/>
    <n v="0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.16"/>
    <n v="-0.34"/>
    <m/>
    <m/>
    <m/>
    <m/>
    <m/>
    <m/>
    <x v="0"/>
    <m/>
    <m/>
    <m/>
    <m/>
    <m/>
    <m/>
    <m/>
    <m/>
    <n v="0"/>
    <n v="0"/>
    <m/>
    <m/>
    <x v="0"/>
    <x v="4"/>
    <m/>
    <x v="6"/>
  </r>
  <r>
    <x v="3"/>
    <s v="Bolivar"/>
    <s v="Electric"/>
    <s v="Commercial"/>
    <s v="CB-Commercial"/>
    <n v="1872031"/>
    <n v="275675.33"/>
    <m/>
    <n v="5816.68"/>
    <n v="0"/>
    <n v="0"/>
    <m/>
    <n v="0"/>
    <n v="-1628.68"/>
    <n v="0"/>
    <n v="0"/>
    <n v="1329.02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3791.72"/>
    <n v="20"/>
    <n v="-31.04"/>
    <n v="15497.04"/>
    <n v="-9397.16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s v="Bolivar"/>
    <s v="Electric"/>
    <s v="Commercial"/>
    <s v="GP-General Power"/>
    <n v="3495400"/>
    <n v="346554.68"/>
    <m/>
    <n v="1935.77"/>
    <n v="0"/>
    <n v="0"/>
    <m/>
    <n v="0"/>
    <n v="-3041.03"/>
    <n v="0"/>
    <n v="0"/>
    <n v="2481.6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983.25"/>
    <n v="0"/>
    <n v="0"/>
    <n v="14550.46"/>
    <n v="-12932.93"/>
    <m/>
    <m/>
    <m/>
    <m/>
    <m/>
    <m/>
    <x v="0"/>
    <m/>
    <m/>
    <m/>
    <m/>
    <m/>
    <m/>
    <m/>
    <m/>
    <n v="0"/>
    <n v="0"/>
    <m/>
    <m/>
    <x v="1"/>
    <x v="6"/>
    <m/>
    <x v="6"/>
  </r>
  <r>
    <x v="3"/>
    <s v="Bolivar"/>
    <s v="Electric"/>
    <s v="Commercial"/>
    <s v="LP-Large Power"/>
    <n v="898800"/>
    <n v="78046.62"/>
    <m/>
    <n v="0"/>
    <n v="0"/>
    <n v="0"/>
    <m/>
    <n v="0"/>
    <n v="-763.98"/>
    <n v="0"/>
    <n v="0"/>
    <n v="638.15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2678.42"/>
    <m/>
    <m/>
    <m/>
    <m/>
    <m/>
    <m/>
    <x v="0"/>
    <m/>
    <m/>
    <m/>
    <m/>
    <m/>
    <m/>
    <m/>
    <m/>
    <n v="0"/>
    <n v="0"/>
    <m/>
    <m/>
    <x v="1"/>
    <x v="17"/>
    <m/>
    <x v="6"/>
  </r>
  <r>
    <x v="3"/>
    <s v="Bolivar"/>
    <s v="Electric"/>
    <s v="Commercial"/>
    <s v="LS-Special Lighting"/>
    <n v="2679"/>
    <n v="692.09"/>
    <m/>
    <n v="2.39"/>
    <n v="0"/>
    <n v="0"/>
    <m/>
    <n v="0"/>
    <n v="-2.3199999999999998"/>
    <n v="0"/>
    <n v="0"/>
    <n v="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9499999999999993"/>
    <n v="-18.100000000000001"/>
    <m/>
    <m/>
    <m/>
    <m/>
    <m/>
    <m/>
    <x v="0"/>
    <m/>
    <m/>
    <m/>
    <m/>
    <m/>
    <m/>
    <m/>
    <m/>
    <n v="0"/>
    <n v="0"/>
    <m/>
    <m/>
    <x v="1"/>
    <x v="7"/>
    <m/>
    <x v="6"/>
  </r>
  <r>
    <x v="3"/>
    <s v="Bolivar"/>
    <s v="Electric"/>
    <s v="Commercial"/>
    <s v="MS-Miscellaneous"/>
    <n v="1780"/>
    <n v="200.54"/>
    <m/>
    <n v="5.87"/>
    <n v="0"/>
    <n v="0"/>
    <m/>
    <n v="0"/>
    <n v="-1.55"/>
    <n v="0"/>
    <n v="0"/>
    <n v="1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87"/>
    <n v="-4.66"/>
    <m/>
    <m/>
    <m/>
    <m/>
    <m/>
    <m/>
    <x v="0"/>
    <m/>
    <m/>
    <m/>
    <m/>
    <m/>
    <m/>
    <m/>
    <m/>
    <n v="0"/>
    <n v="0"/>
    <m/>
    <m/>
    <x v="1"/>
    <x v="22"/>
    <m/>
    <x v="6"/>
  </r>
  <r>
    <x v="3"/>
    <s v="Bolivar"/>
    <s v="Electric"/>
    <s v="Commercial"/>
    <s v="RG-Residential"/>
    <n v="2"/>
    <n v="1.56"/>
    <m/>
    <n v="0.08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4000000000000001"/>
    <n v="-0.01"/>
    <m/>
    <m/>
    <m/>
    <m/>
    <m/>
    <m/>
    <x v="0"/>
    <m/>
    <m/>
    <m/>
    <m/>
    <m/>
    <m/>
    <m/>
    <m/>
    <n v="0"/>
    <n v="0"/>
    <m/>
    <m/>
    <x v="1"/>
    <x v="1"/>
    <m/>
    <x v="6"/>
  </r>
  <r>
    <x v="3"/>
    <s v="Bolivar"/>
    <s v="Electric"/>
    <s v="Commercial"/>
    <s v="SH-Small Heating"/>
    <n v="716022"/>
    <n v="88009.25"/>
    <m/>
    <n v="1818.07"/>
    <n v="0"/>
    <n v="0"/>
    <m/>
    <n v="0"/>
    <n v="-622.91"/>
    <n v="0"/>
    <n v="0"/>
    <n v="508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5.19"/>
    <n v="20"/>
    <n v="-3.99"/>
    <n v="4703.1899999999996"/>
    <n v="-3401.03"/>
    <m/>
    <m/>
    <m/>
    <m/>
    <m/>
    <m/>
    <x v="0"/>
    <m/>
    <m/>
    <m/>
    <m/>
    <m/>
    <m/>
    <m/>
    <m/>
    <n v="0"/>
    <n v="0"/>
    <m/>
    <m/>
    <x v="1"/>
    <x v="12"/>
    <m/>
    <x v="6"/>
  </r>
  <r>
    <x v="3"/>
    <s v="Bolivar"/>
    <s v="Electric"/>
    <s v="Commercial"/>
    <s v="TEB-Total Electric Bldg"/>
    <n v="3013005"/>
    <n v="299543.83"/>
    <m/>
    <n v="1631.81"/>
    <n v="0"/>
    <n v="0"/>
    <m/>
    <n v="0"/>
    <n v="-2621.3200000000002"/>
    <n v="0"/>
    <n v="0"/>
    <n v="2102.03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20.04"/>
    <n v="0"/>
    <n v="0"/>
    <n v="9766.2800000000007"/>
    <n v="-12293.1"/>
    <m/>
    <m/>
    <m/>
    <m/>
    <m/>
    <m/>
    <x v="0"/>
    <m/>
    <m/>
    <m/>
    <m/>
    <m/>
    <m/>
    <m/>
    <m/>
    <n v="0"/>
    <n v="0"/>
    <m/>
    <m/>
    <x v="1"/>
    <x v="13"/>
    <m/>
    <x v="6"/>
  </r>
  <r>
    <x v="3"/>
    <s v="Bolivar"/>
    <s v="Electric"/>
    <s v="Industrial"/>
    <s v="CB-Commercial"/>
    <n v="27299"/>
    <n v="3458.81"/>
    <m/>
    <n v="131.99"/>
    <n v="0"/>
    <n v="0"/>
    <m/>
    <n v="0"/>
    <n v="-23.75"/>
    <n v="0"/>
    <n v="0"/>
    <n v="19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8.94"/>
    <n v="-137.05000000000001"/>
    <m/>
    <m/>
    <m/>
    <m/>
    <m/>
    <m/>
    <x v="0"/>
    <m/>
    <m/>
    <m/>
    <m/>
    <m/>
    <m/>
    <m/>
    <m/>
    <n v="0"/>
    <n v="0"/>
    <m/>
    <m/>
    <x v="2"/>
    <x v="5"/>
    <m/>
    <x v="6"/>
  </r>
  <r>
    <x v="3"/>
    <s v="Bolivar"/>
    <s v="Electric"/>
    <s v="Industrial"/>
    <s v="GP-General Power"/>
    <n v="735800"/>
    <n v="77840.52"/>
    <m/>
    <n v="2270.12"/>
    <n v="0"/>
    <n v="0"/>
    <m/>
    <n v="0"/>
    <n v="-640.15"/>
    <n v="0"/>
    <n v="0"/>
    <n v="522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0.80999999999995"/>
    <n v="0"/>
    <n v="0"/>
    <n v="3025.15"/>
    <n v="-2722.46"/>
    <m/>
    <m/>
    <m/>
    <m/>
    <m/>
    <m/>
    <x v="0"/>
    <m/>
    <m/>
    <m/>
    <m/>
    <m/>
    <m/>
    <m/>
    <m/>
    <n v="0"/>
    <n v="0"/>
    <m/>
    <m/>
    <x v="2"/>
    <x v="6"/>
    <m/>
    <x v="6"/>
  </r>
  <r>
    <x v="3"/>
    <s v="Bolivar"/>
    <s v="Electric"/>
    <s v="Industrial"/>
    <s v="LP-Large Power"/>
    <n v="4800"/>
    <n v="9233.85"/>
    <m/>
    <n v="0"/>
    <n v="0"/>
    <n v="0"/>
    <m/>
    <n v="0"/>
    <n v="-4.08"/>
    <n v="0"/>
    <n v="0"/>
    <n v="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3"/>
    <m/>
    <m/>
    <m/>
    <m/>
    <m/>
    <m/>
    <x v="0"/>
    <m/>
    <m/>
    <m/>
    <m/>
    <m/>
    <m/>
    <m/>
    <m/>
    <n v="0"/>
    <n v="0"/>
    <m/>
    <m/>
    <x v="2"/>
    <x v="17"/>
    <m/>
    <x v="6"/>
  </r>
  <r>
    <x v="3"/>
    <s v="Bolivar"/>
    <s v="Electric"/>
    <s v="Industrial"/>
    <s v="PFM-Feed Mill/Grain Elev"/>
    <n v="3739"/>
    <n v="751.04"/>
    <m/>
    <n v="22.42"/>
    <n v="0"/>
    <n v="0"/>
    <m/>
    <n v="0"/>
    <n v="-3.25"/>
    <n v="0"/>
    <n v="0"/>
    <n v="2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31"/>
    <n v="0"/>
    <n v="0"/>
    <n v="37.97"/>
    <n v="-20.63"/>
    <m/>
    <m/>
    <m/>
    <m/>
    <m/>
    <m/>
    <x v="0"/>
    <m/>
    <m/>
    <m/>
    <m/>
    <m/>
    <m/>
    <m/>
    <m/>
    <n v="0"/>
    <n v="0"/>
    <m/>
    <m/>
    <x v="2"/>
    <x v="18"/>
    <m/>
    <x v="6"/>
  </r>
  <r>
    <x v="3"/>
    <s v="Bolivar"/>
    <s v="Electric"/>
    <s v="Industrial"/>
    <s v="SH-Small Heating"/>
    <n v="800"/>
    <n v="122.41"/>
    <m/>
    <n v="2.37"/>
    <n v="0"/>
    <n v="0"/>
    <m/>
    <n v="0"/>
    <n v="-0.7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14"/>
    <n v="-3.8"/>
    <m/>
    <m/>
    <m/>
    <m/>
    <m/>
    <m/>
    <x v="0"/>
    <m/>
    <m/>
    <m/>
    <m/>
    <m/>
    <m/>
    <m/>
    <m/>
    <n v="0"/>
    <n v="0"/>
    <m/>
    <m/>
    <x v="2"/>
    <x v="12"/>
    <m/>
    <x v="6"/>
  </r>
  <r>
    <x v="3"/>
    <s v="Bolivar"/>
    <s v="Electric"/>
    <s v="Interdepartmental"/>
    <s v="CB-Commercial"/>
    <n v="7451"/>
    <n v="1000.76"/>
    <m/>
    <n v="0"/>
    <n v="0"/>
    <n v="0"/>
    <m/>
    <n v="0"/>
    <n v="-6.48"/>
    <n v="0"/>
    <n v="0"/>
    <n v="5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.4"/>
    <m/>
    <m/>
    <m/>
    <m/>
    <m/>
    <m/>
    <x v="0"/>
    <m/>
    <m/>
    <m/>
    <m/>
    <m/>
    <m/>
    <m/>
    <m/>
    <n v="0"/>
    <n v="0"/>
    <m/>
    <m/>
    <x v="5"/>
    <x v="5"/>
    <m/>
    <x v="6"/>
  </r>
  <r>
    <x v="3"/>
    <s v="Bolivar"/>
    <s v="Electric"/>
    <s v="Other Public Authority"/>
    <s v="CB-Commercial"/>
    <n v="45438"/>
    <n v="7913.29"/>
    <m/>
    <n v="0"/>
    <n v="0"/>
    <n v="0"/>
    <m/>
    <n v="0"/>
    <n v="-39.5"/>
    <n v="0"/>
    <n v="0"/>
    <n v="32.2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8.1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Bolivar"/>
    <s v="Electric"/>
    <s v="Other Public Authority"/>
    <s v="GP-General Power"/>
    <n v="94661"/>
    <n v="9738.85"/>
    <m/>
    <n v="0"/>
    <n v="0"/>
    <n v="0"/>
    <m/>
    <n v="0"/>
    <n v="-82.35"/>
    <n v="0"/>
    <n v="0"/>
    <n v="67.20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0.24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Bolivar"/>
    <s v="Electric"/>
    <s v="Other Public Authority"/>
    <s v="SH-Small Heating"/>
    <n v="19703"/>
    <n v="2589.4299999999998"/>
    <m/>
    <n v="0"/>
    <n v="0"/>
    <n v="0"/>
    <m/>
    <n v="0"/>
    <n v="-17.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3.61"/>
    <m/>
    <m/>
    <m/>
    <m/>
    <m/>
    <m/>
    <x v="0"/>
    <m/>
    <m/>
    <m/>
    <m/>
    <m/>
    <m/>
    <m/>
    <m/>
    <n v="0"/>
    <n v="0"/>
    <m/>
    <m/>
    <x v="3"/>
    <x v="12"/>
    <m/>
    <x v="6"/>
  </r>
  <r>
    <x v="3"/>
    <s v="Bolivar"/>
    <s v="Electric"/>
    <s v="Other Public Authority"/>
    <s v="TEB-Total Electric Bldg"/>
    <n v="11760"/>
    <n v="1383.01"/>
    <m/>
    <n v="0"/>
    <n v="0"/>
    <n v="0"/>
    <m/>
    <n v="0"/>
    <n v="-10.23"/>
    <n v="0"/>
    <n v="0"/>
    <n v="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.98"/>
    <m/>
    <m/>
    <m/>
    <m/>
    <m/>
    <m/>
    <x v="0"/>
    <m/>
    <m/>
    <m/>
    <m/>
    <m/>
    <m/>
    <m/>
    <m/>
    <n v="0"/>
    <n v="0"/>
    <m/>
    <m/>
    <x v="3"/>
    <x v="13"/>
    <m/>
    <x v="6"/>
  </r>
  <r>
    <x v="3"/>
    <s v="Bolivar"/>
    <s v="Electric"/>
    <s v="Muni Street &amp; Highway Lighting"/>
    <s v="CB-Commercial"/>
    <n v="5983"/>
    <n v="1617.99"/>
    <m/>
    <n v="0"/>
    <n v="0"/>
    <n v="0"/>
    <m/>
    <n v="0"/>
    <n v="-5.17"/>
    <n v="0"/>
    <n v="0"/>
    <n v="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.07"/>
    <m/>
    <m/>
    <m/>
    <m/>
    <m/>
    <m/>
    <x v="0"/>
    <m/>
    <m/>
    <m/>
    <m/>
    <m/>
    <m/>
    <m/>
    <m/>
    <n v="0"/>
    <n v="0"/>
    <m/>
    <m/>
    <x v="4"/>
    <x v="5"/>
    <m/>
    <x v="6"/>
  </r>
  <r>
    <x v="3"/>
    <s v="Bolivar"/>
    <s v="Electric"/>
    <s v="Muni Street &amp; Highway Lighting"/>
    <s v="LS-Special Lighting"/>
    <n v="5744"/>
    <n v="1079.3"/>
    <m/>
    <n v="0"/>
    <n v="0"/>
    <n v="0"/>
    <m/>
    <n v="0"/>
    <n v="-5"/>
    <n v="0"/>
    <n v="0"/>
    <n v="1.14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840000000000003"/>
    <m/>
    <m/>
    <m/>
    <m/>
    <m/>
    <m/>
    <x v="0"/>
    <m/>
    <m/>
    <m/>
    <m/>
    <m/>
    <m/>
    <m/>
    <m/>
    <n v="0"/>
    <n v="0"/>
    <m/>
    <m/>
    <x v="4"/>
    <x v="7"/>
    <m/>
    <x v="6"/>
  </r>
  <r>
    <x v="3"/>
    <s v="Bolivar"/>
    <s v="Electric"/>
    <s v="Other Public Authority"/>
    <s v="CB-Commercial"/>
    <n v="172685"/>
    <n v="23837.41"/>
    <m/>
    <n v="0"/>
    <n v="0"/>
    <n v="0"/>
    <m/>
    <n v="0"/>
    <n v="-150.26"/>
    <n v="0"/>
    <n v="0"/>
    <n v="122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6.85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Bolivar"/>
    <s v="Electric"/>
    <s v="Other Public Authority"/>
    <s v="GP-General Power"/>
    <n v="298964"/>
    <n v="29803.48"/>
    <m/>
    <n v="0"/>
    <n v="0"/>
    <n v="0"/>
    <m/>
    <n v="0"/>
    <n v="-260.10000000000002"/>
    <n v="0"/>
    <n v="0"/>
    <n v="21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06.1600000000001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Bolivar"/>
    <s v="Electric"/>
    <s v="Other Public Authority"/>
    <s v="TEB-Total Electric Bldg"/>
    <n v="10843"/>
    <n v="1084.46"/>
    <m/>
    <n v="0"/>
    <n v="0"/>
    <n v="0"/>
    <m/>
    <n v="0"/>
    <n v="-9.43"/>
    <n v="0"/>
    <n v="0"/>
    <n v="7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.24"/>
    <m/>
    <m/>
    <m/>
    <m/>
    <m/>
    <m/>
    <x v="0"/>
    <m/>
    <m/>
    <m/>
    <m/>
    <m/>
    <m/>
    <m/>
    <m/>
    <n v="0"/>
    <n v="0"/>
    <m/>
    <m/>
    <x v="3"/>
    <x v="13"/>
    <m/>
    <x v="6"/>
  </r>
  <r>
    <x v="3"/>
    <s v="Bolivar"/>
    <s v="Electric"/>
    <s v="Industrial"/>
    <s v="Oil Pipe GP-General Power"/>
    <n v="103551"/>
    <n v="9103.26"/>
    <m/>
    <n v="0"/>
    <n v="0"/>
    <n v="0"/>
    <m/>
    <n v="0"/>
    <n v="-90.09"/>
    <n v="0"/>
    <n v="0"/>
    <n v="73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9.16"/>
    <n v="-383.14"/>
    <m/>
    <m/>
    <m/>
    <m/>
    <m/>
    <m/>
    <x v="0"/>
    <m/>
    <m/>
    <m/>
    <m/>
    <m/>
    <m/>
    <m/>
    <m/>
    <n v="0"/>
    <n v="0"/>
    <m/>
    <m/>
    <x v="2"/>
    <x v="24"/>
    <m/>
    <x v="6"/>
  </r>
  <r>
    <x v="3"/>
    <s v="Bolivar"/>
    <s v="Electric"/>
    <s v="Industrial"/>
    <s v="Oil Pipe LP-Large Power"/>
    <n v="5237843"/>
    <n v="379082.22"/>
    <m/>
    <n v="0"/>
    <n v="0"/>
    <n v="0"/>
    <m/>
    <n v="0"/>
    <n v="-4452.17"/>
    <n v="0"/>
    <n v="0"/>
    <n v="2947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375.25"/>
    <n v="-15608.77"/>
    <m/>
    <m/>
    <m/>
    <m/>
    <m/>
    <m/>
    <x v="0"/>
    <m/>
    <m/>
    <m/>
    <m/>
    <m/>
    <m/>
    <m/>
    <m/>
    <n v="0"/>
    <n v="0"/>
    <m/>
    <m/>
    <x v="2"/>
    <x v="29"/>
    <m/>
    <x v="6"/>
  </r>
  <r>
    <x v="3"/>
    <s v="Bolivar"/>
    <s v="Electric"/>
    <s v="Residential"/>
    <s v="RGL-Residential Pilot"/>
    <n v="89530"/>
    <n v="10993.82"/>
    <m/>
    <n v="269.57"/>
    <n v="0"/>
    <n v="0"/>
    <m/>
    <n v="0"/>
    <n v="-77.900000000000006"/>
    <n v="0"/>
    <n v="0"/>
    <n v="34.86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93"/>
    <n v="0"/>
    <n v="0"/>
    <n v="248.06"/>
    <n v="-461.98"/>
    <m/>
    <m/>
    <m/>
    <m/>
    <m/>
    <m/>
    <x v="0"/>
    <m/>
    <m/>
    <m/>
    <m/>
    <m/>
    <m/>
    <m/>
    <m/>
    <n v="0"/>
    <n v="0"/>
    <m/>
    <m/>
    <x v="0"/>
    <x v="25"/>
    <m/>
    <x v="6"/>
  </r>
  <r>
    <x v="3"/>
    <s v="Bolivar"/>
    <s v="Electric"/>
    <s v="Residential"/>
    <s v="RG-Residential"/>
    <n v="9671222"/>
    <n v="1353344.3"/>
    <m/>
    <n v="27743.71"/>
    <n v="0"/>
    <n v="0"/>
    <m/>
    <n v="0"/>
    <n v="-8413.2199999999993"/>
    <n v="0"/>
    <n v="0"/>
    <n v="3771.27"/>
    <n v="0"/>
    <n v="0"/>
    <n v="0"/>
    <n v="0"/>
    <n v="0"/>
    <n v="0"/>
    <n v="0"/>
    <n v="0"/>
    <n v="0"/>
    <n v="0"/>
    <n v="0"/>
    <n v="0"/>
    <n v="0"/>
    <n v="0"/>
    <n v="0"/>
    <n v="690"/>
    <n v="150"/>
    <n v="225"/>
    <n v="4466.17"/>
    <n v="520"/>
    <n v="-436.69"/>
    <n v="27330.39"/>
    <n v="-49893.69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Bolivar"/>
    <s v="Electric"/>
    <s v="Wholesale Municipalities"/>
    <s v="GFR-Lockwood"/>
    <n v="722788"/>
    <n v="35413.06"/>
    <m/>
    <n v="0"/>
    <n v="15720.6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6"/>
    <x v="30"/>
    <m/>
    <x v="6"/>
  </r>
  <r>
    <x v="3"/>
    <s v="Bolivar"/>
    <s v="Lighting"/>
    <s v="Commercial"/>
    <s v="PL-Private Lighting"/>
    <n v="56385"/>
    <n v="17475.96"/>
    <m/>
    <n v="136.54"/>
    <n v="0"/>
    <n v="0"/>
    <m/>
    <n v="0"/>
    <n v="-49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5.79"/>
    <n v="0"/>
    <n v="0"/>
    <n v="699.14"/>
    <n v="-618.75"/>
    <m/>
    <m/>
    <m/>
    <m/>
    <m/>
    <m/>
    <x v="0"/>
    <m/>
    <m/>
    <m/>
    <m/>
    <m/>
    <m/>
    <m/>
    <m/>
    <n v="0"/>
    <n v="0"/>
    <m/>
    <m/>
    <x v="1"/>
    <x v="4"/>
    <m/>
    <x v="6"/>
  </r>
  <r>
    <x v="3"/>
    <s v="Bolivar"/>
    <s v="Lighting"/>
    <s v="Industrial"/>
    <s v="PL-Private Lighting"/>
    <n v="515"/>
    <n v="182.15"/>
    <m/>
    <n v="5.62"/>
    <n v="0"/>
    <n v="0"/>
    <m/>
    <n v="0"/>
    <n v="-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2"/>
    <n v="-5.66"/>
    <m/>
    <m/>
    <m/>
    <m/>
    <m/>
    <m/>
    <x v="0"/>
    <m/>
    <m/>
    <m/>
    <m/>
    <m/>
    <m/>
    <m/>
    <m/>
    <n v="0"/>
    <n v="0"/>
    <m/>
    <m/>
    <x v="2"/>
    <x v="4"/>
    <m/>
    <x v="6"/>
  </r>
  <r>
    <x v="3"/>
    <s v="Bolivar"/>
    <s v="Lighting"/>
    <s v="Muni Street &amp; Highway Lighting"/>
    <s v="PL-Private Lighting"/>
    <n v="249"/>
    <n v="86.66"/>
    <m/>
    <n v="0"/>
    <n v="0"/>
    <n v="0"/>
    <m/>
    <n v="0"/>
    <n v="-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m/>
    <m/>
    <m/>
    <m/>
    <m/>
    <m/>
    <x v="0"/>
    <m/>
    <m/>
    <m/>
    <m/>
    <m/>
    <m/>
    <m/>
    <m/>
    <n v="0"/>
    <n v="0"/>
    <m/>
    <m/>
    <x v="4"/>
    <x v="4"/>
    <m/>
    <x v="6"/>
  </r>
  <r>
    <x v="3"/>
    <s v="Bolivar"/>
    <s v="Lighting"/>
    <s v="Muni Street &amp; Highway Lighting"/>
    <s v="SPL-Municipal St Lighting"/>
    <n v="185751"/>
    <n v="25809.279999999999"/>
    <m/>
    <n v="0"/>
    <n v="0"/>
    <n v="0"/>
    <m/>
    <n v="0"/>
    <n v="-161.6"/>
    <n v="0"/>
    <n v="0"/>
    <n v="0"/>
    <n v="0"/>
    <n v="0"/>
    <n v="0"/>
    <n v="0"/>
    <n v="0"/>
    <n v="0"/>
    <n v="0"/>
    <n v="6319.71"/>
    <n v="0"/>
    <n v="0"/>
    <n v="0"/>
    <n v="0"/>
    <n v="0"/>
    <n v="0"/>
    <n v="0"/>
    <n v="0"/>
    <n v="0"/>
    <n v="0"/>
    <n v="0"/>
    <n v="0"/>
    <n v="0"/>
    <n v="0"/>
    <n v="-1110.81"/>
    <m/>
    <m/>
    <m/>
    <m/>
    <m/>
    <m/>
    <x v="0"/>
    <m/>
    <m/>
    <m/>
    <m/>
    <m/>
    <m/>
    <m/>
    <m/>
    <n v="0"/>
    <n v="0"/>
    <m/>
    <m/>
    <x v="4"/>
    <x v="11"/>
    <m/>
    <x v="6"/>
  </r>
  <r>
    <x v="3"/>
    <s v="Bolivar"/>
    <s v="Lighting"/>
    <s v="Residential"/>
    <s v="PL-Private Lighting"/>
    <n v="42512"/>
    <n v="16021.34"/>
    <m/>
    <n v="55.48"/>
    <n v="0"/>
    <n v="0"/>
    <m/>
    <n v="0"/>
    <n v="-39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950000000000003"/>
    <n v="0"/>
    <n v="-0.56999999999999995"/>
    <n v="252.64"/>
    <n v="-465.66"/>
    <m/>
    <m/>
    <m/>
    <m/>
    <m/>
    <m/>
    <x v="0"/>
    <m/>
    <m/>
    <m/>
    <m/>
    <m/>
    <m/>
    <m/>
    <m/>
    <n v="0"/>
    <n v="0"/>
    <m/>
    <m/>
    <x v="0"/>
    <x v="4"/>
    <m/>
    <x v="6"/>
  </r>
  <r>
    <x v="3"/>
    <s v="Branson"/>
    <s v="Electric"/>
    <s v="Commercial"/>
    <s v="CB-Commercial"/>
    <n v="2672770"/>
    <n v="389037.06"/>
    <m/>
    <n v="6057.41"/>
    <n v="0"/>
    <n v="0"/>
    <m/>
    <n v="0"/>
    <n v="-2325.91"/>
    <n v="0"/>
    <n v="0"/>
    <n v="1898.03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199.2700000000004"/>
    <n v="20"/>
    <n v="-118.37"/>
    <n v="23450.31"/>
    <n v="-13418.12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s v="Branson"/>
    <s v="Electric"/>
    <s v="Commercial"/>
    <s v="GP-General Power"/>
    <n v="5491540"/>
    <n v="556974.96"/>
    <m/>
    <n v="7484.13"/>
    <n v="0"/>
    <n v="0"/>
    <m/>
    <n v="0"/>
    <n v="-4777.63"/>
    <n v="0"/>
    <n v="0"/>
    <n v="3707.36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5924.34"/>
    <n v="0"/>
    <n v="-404.61"/>
    <n v="34395.279999999999"/>
    <n v="-20318.669999999998"/>
    <m/>
    <m/>
    <m/>
    <m/>
    <m/>
    <m/>
    <x v="0"/>
    <m/>
    <m/>
    <m/>
    <m/>
    <m/>
    <m/>
    <m/>
    <m/>
    <n v="0"/>
    <n v="0"/>
    <m/>
    <m/>
    <x v="1"/>
    <x v="6"/>
    <m/>
    <x v="6"/>
  </r>
  <r>
    <x v="3"/>
    <s v="Branson"/>
    <s v="Electric"/>
    <s v="Commercial"/>
    <s v="LP-Large Power"/>
    <n v="2364000"/>
    <n v="175982.86"/>
    <m/>
    <n v="1260.8"/>
    <n v="0"/>
    <n v="0"/>
    <m/>
    <n v="0"/>
    <n v="-2009.4"/>
    <n v="0"/>
    <n v="0"/>
    <n v="1678.44"/>
    <n v="0"/>
    <n v="0"/>
    <n v="0"/>
    <n v="0"/>
    <n v="0"/>
    <n v="0"/>
    <n v="0"/>
    <n v="8786.4599999999991"/>
    <n v="0"/>
    <n v="0"/>
    <n v="0"/>
    <n v="0"/>
    <n v="0"/>
    <n v="0"/>
    <n v="0"/>
    <n v="0"/>
    <n v="0"/>
    <n v="0"/>
    <n v="0"/>
    <n v="0"/>
    <n v="0"/>
    <n v="0"/>
    <n v="-7044.72"/>
    <m/>
    <m/>
    <m/>
    <m/>
    <m/>
    <m/>
    <x v="0"/>
    <m/>
    <m/>
    <m/>
    <m/>
    <m/>
    <m/>
    <m/>
    <m/>
    <n v="0"/>
    <n v="0"/>
    <m/>
    <m/>
    <x v="1"/>
    <x v="17"/>
    <m/>
    <x v="6"/>
  </r>
  <r>
    <x v="3"/>
    <s v="Branson"/>
    <s v="Electric"/>
    <s v="Commercial"/>
    <s v="SH-Small Heating"/>
    <n v="2414871"/>
    <n v="285314.02"/>
    <m/>
    <n v="5264.04"/>
    <n v="0"/>
    <n v="0"/>
    <m/>
    <n v="0"/>
    <n v="-2100.8200000000002"/>
    <n v="0"/>
    <n v="0"/>
    <n v="1714.5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954.58"/>
    <n v="0"/>
    <n v="-119.62"/>
    <n v="19948.54"/>
    <n v="-11470.68"/>
    <m/>
    <m/>
    <m/>
    <m/>
    <m/>
    <m/>
    <x v="0"/>
    <m/>
    <m/>
    <m/>
    <m/>
    <m/>
    <m/>
    <m/>
    <m/>
    <n v="0"/>
    <n v="0"/>
    <m/>
    <m/>
    <x v="1"/>
    <x v="12"/>
    <m/>
    <x v="6"/>
  </r>
  <r>
    <x v="3"/>
    <s v="Branson"/>
    <s v="Electric"/>
    <s v="Commercial"/>
    <s v="TEB-Total Electric Bldg"/>
    <n v="13265381"/>
    <n v="1372408.21"/>
    <m/>
    <n v="18345.47"/>
    <n v="0"/>
    <n v="0"/>
    <m/>
    <n v="0"/>
    <n v="-11540.9"/>
    <n v="0"/>
    <n v="0"/>
    <n v="9064.49"/>
    <n v="0"/>
    <n v="0"/>
    <n v="0"/>
    <n v="0"/>
    <n v="0"/>
    <n v="0"/>
    <n v="0"/>
    <n v="940.24"/>
    <n v="0"/>
    <n v="0"/>
    <n v="0"/>
    <n v="0"/>
    <n v="0"/>
    <n v="0"/>
    <n v="0"/>
    <n v="0"/>
    <n v="0"/>
    <n v="15"/>
    <n v="16051.59"/>
    <n v="20"/>
    <n v="-795.52"/>
    <n v="75428.460000000006"/>
    <n v="-54122.77"/>
    <m/>
    <m/>
    <m/>
    <m/>
    <m/>
    <m/>
    <x v="0"/>
    <m/>
    <m/>
    <m/>
    <m/>
    <m/>
    <m/>
    <m/>
    <m/>
    <n v="0"/>
    <n v="0"/>
    <m/>
    <m/>
    <x v="1"/>
    <x v="13"/>
    <m/>
    <x v="6"/>
  </r>
  <r>
    <x v="3"/>
    <s v="Branson"/>
    <s v="Electric"/>
    <s v="Industrial"/>
    <s v="CB-Commercial"/>
    <n v="3587"/>
    <n v="456.63"/>
    <m/>
    <n v="0"/>
    <n v="0"/>
    <n v="0"/>
    <m/>
    <n v="0"/>
    <n v="-3.12"/>
    <n v="0"/>
    <n v="0"/>
    <n v="2.5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73"/>
    <n v="-18.010000000000002"/>
    <m/>
    <m/>
    <m/>
    <m/>
    <m/>
    <m/>
    <x v="0"/>
    <m/>
    <m/>
    <m/>
    <m/>
    <m/>
    <m/>
    <m/>
    <m/>
    <n v="0"/>
    <n v="0"/>
    <m/>
    <m/>
    <x v="2"/>
    <x v="5"/>
    <m/>
    <x v="6"/>
  </r>
  <r>
    <x v="3"/>
    <s v="Branson"/>
    <s v="Electric"/>
    <s v="Industrial"/>
    <s v="SH-Small Heating"/>
    <n v="17315"/>
    <n v="1980.92"/>
    <m/>
    <n v="17.940000000000001"/>
    <n v="0"/>
    <n v="0"/>
    <m/>
    <n v="0"/>
    <n v="-15.06"/>
    <n v="0"/>
    <n v="0"/>
    <n v="12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.27"/>
    <n v="-82.25"/>
    <m/>
    <m/>
    <m/>
    <m/>
    <m/>
    <m/>
    <x v="0"/>
    <m/>
    <m/>
    <m/>
    <m/>
    <m/>
    <m/>
    <m/>
    <m/>
    <n v="0"/>
    <n v="0"/>
    <m/>
    <m/>
    <x v="2"/>
    <x v="12"/>
    <m/>
    <x v="6"/>
  </r>
  <r>
    <x v="3"/>
    <s v="Branson"/>
    <s v="Electric"/>
    <s v="Industrial"/>
    <s v="TEB-Total Electric Bldg"/>
    <n v="24160"/>
    <n v="2685.13"/>
    <m/>
    <n v="0"/>
    <n v="0"/>
    <n v="0"/>
    <m/>
    <n v="0"/>
    <n v="-21.02"/>
    <n v="0"/>
    <n v="0"/>
    <n v="17.14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.63"/>
    <n v="-98.58"/>
    <m/>
    <m/>
    <m/>
    <m/>
    <m/>
    <m/>
    <x v="0"/>
    <m/>
    <m/>
    <m/>
    <m/>
    <m/>
    <m/>
    <m/>
    <m/>
    <n v="0"/>
    <n v="0"/>
    <m/>
    <m/>
    <x v="2"/>
    <x v="13"/>
    <m/>
    <x v="6"/>
  </r>
  <r>
    <x v="3"/>
    <s v="Branson"/>
    <s v="Electric"/>
    <s v="Interdepartmental"/>
    <s v="CB-Commercial"/>
    <n v="5349"/>
    <n v="796.11"/>
    <m/>
    <n v="0"/>
    <n v="0"/>
    <n v="0"/>
    <m/>
    <n v="0"/>
    <n v="-4.6399999999999997"/>
    <n v="0"/>
    <n v="0"/>
    <n v="3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24"/>
    <n v="-26.86"/>
    <m/>
    <m/>
    <m/>
    <m/>
    <m/>
    <m/>
    <x v="0"/>
    <m/>
    <m/>
    <m/>
    <m/>
    <m/>
    <m/>
    <m/>
    <m/>
    <n v="0"/>
    <n v="0"/>
    <m/>
    <m/>
    <x v="5"/>
    <x v="5"/>
    <m/>
    <x v="6"/>
  </r>
  <r>
    <x v="3"/>
    <s v="Branson"/>
    <s v="Electric"/>
    <s v="Other Public Authority"/>
    <s v="CB-Commercial"/>
    <n v="52587"/>
    <n v="8127.17"/>
    <m/>
    <n v="0"/>
    <n v="0"/>
    <n v="0"/>
    <m/>
    <n v="0"/>
    <n v="-45.76"/>
    <n v="0"/>
    <n v="0"/>
    <n v="37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4.04000000000002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Branson"/>
    <s v="Electric"/>
    <s v="Other Public Authority"/>
    <s v="GP-General Power"/>
    <n v="193320"/>
    <n v="20412.64"/>
    <m/>
    <n v="0"/>
    <n v="0"/>
    <n v="0"/>
    <m/>
    <n v="0"/>
    <n v="-168.19"/>
    <n v="0"/>
    <n v="0"/>
    <n v="137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5.28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Branson"/>
    <s v="Electric"/>
    <s v="Other Public Authority"/>
    <s v="SH-Small Heating"/>
    <n v="21193"/>
    <n v="2407.8000000000002"/>
    <m/>
    <n v="0"/>
    <n v="0"/>
    <n v="0"/>
    <m/>
    <n v="0"/>
    <n v="-18.43"/>
    <n v="0"/>
    <n v="0"/>
    <n v="15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.67"/>
    <m/>
    <m/>
    <m/>
    <m/>
    <m/>
    <m/>
    <x v="0"/>
    <m/>
    <m/>
    <m/>
    <m/>
    <m/>
    <m/>
    <m/>
    <m/>
    <n v="0"/>
    <n v="0"/>
    <m/>
    <m/>
    <x v="3"/>
    <x v="12"/>
    <m/>
    <x v="6"/>
  </r>
  <r>
    <x v="3"/>
    <s v="Branson"/>
    <s v="Electric"/>
    <s v="Other Public Authority"/>
    <s v="TEB-Total Electric Bldg"/>
    <n v="335240"/>
    <n v="39864.44"/>
    <m/>
    <n v="0"/>
    <n v="0"/>
    <n v="0"/>
    <m/>
    <n v="0"/>
    <n v="-291.64999999999998"/>
    <n v="0"/>
    <n v="0"/>
    <n v="238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67.8"/>
    <m/>
    <m/>
    <m/>
    <m/>
    <m/>
    <m/>
    <x v="0"/>
    <m/>
    <m/>
    <m/>
    <m/>
    <m/>
    <m/>
    <m/>
    <m/>
    <n v="0"/>
    <n v="0"/>
    <m/>
    <m/>
    <x v="3"/>
    <x v="13"/>
    <m/>
    <x v="6"/>
  </r>
  <r>
    <x v="3"/>
    <s v="Branson"/>
    <s v="Electric"/>
    <s v="Muni Street &amp; Highway Lighting"/>
    <s v="CB-Commercial"/>
    <n v="29930"/>
    <n v="5115.42"/>
    <m/>
    <n v="0"/>
    <n v="0"/>
    <n v="0"/>
    <m/>
    <n v="0"/>
    <n v="-26.04"/>
    <n v="0"/>
    <n v="0"/>
    <n v="21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.26"/>
    <m/>
    <m/>
    <m/>
    <m/>
    <m/>
    <m/>
    <x v="0"/>
    <m/>
    <m/>
    <m/>
    <m/>
    <m/>
    <m/>
    <m/>
    <m/>
    <n v="0"/>
    <n v="0"/>
    <m/>
    <m/>
    <x v="4"/>
    <x v="5"/>
    <m/>
    <x v="6"/>
  </r>
  <r>
    <x v="3"/>
    <s v="Branson"/>
    <s v="Electric"/>
    <s v="Muni Street &amp; Highway Lighting"/>
    <s v="GP-General Power"/>
    <n v="24400"/>
    <n v="2599.61"/>
    <m/>
    <n v="0"/>
    <n v="0"/>
    <n v="0"/>
    <m/>
    <n v="0"/>
    <n v="-21.23"/>
    <n v="0"/>
    <n v="0"/>
    <n v="17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0.28"/>
    <m/>
    <m/>
    <m/>
    <m/>
    <m/>
    <m/>
    <x v="0"/>
    <m/>
    <m/>
    <m/>
    <m/>
    <m/>
    <m/>
    <m/>
    <m/>
    <n v="0"/>
    <n v="0"/>
    <m/>
    <m/>
    <x v="4"/>
    <x v="6"/>
    <m/>
    <x v="6"/>
  </r>
  <r>
    <x v="3"/>
    <s v="Branson"/>
    <s v="Electric"/>
    <s v="Muni Street &amp; Highway Lighting"/>
    <s v="LS-Special Lighting"/>
    <n v="2137"/>
    <n v="463.54"/>
    <m/>
    <n v="0"/>
    <n v="0"/>
    <n v="0"/>
    <m/>
    <n v="0"/>
    <n v="-1.85"/>
    <n v="0"/>
    <n v="0"/>
    <n v="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45"/>
    <m/>
    <m/>
    <m/>
    <m/>
    <m/>
    <m/>
    <x v="0"/>
    <m/>
    <m/>
    <m/>
    <m/>
    <m/>
    <m/>
    <m/>
    <m/>
    <n v="0"/>
    <n v="0"/>
    <m/>
    <m/>
    <x v="4"/>
    <x v="7"/>
    <m/>
    <x v="6"/>
  </r>
  <r>
    <x v="3"/>
    <s v="Branson"/>
    <s v="Electric"/>
    <s v="Muni Street &amp; Highway Lighting"/>
    <s v="SH-Small Heating"/>
    <n v="598"/>
    <n v="122.35"/>
    <m/>
    <n v="0"/>
    <n v="0"/>
    <n v="0"/>
    <m/>
    <n v="0"/>
    <n v="-0.52"/>
    <n v="0"/>
    <n v="0"/>
    <n v="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84"/>
    <m/>
    <m/>
    <m/>
    <m/>
    <m/>
    <m/>
    <x v="0"/>
    <m/>
    <m/>
    <m/>
    <m/>
    <m/>
    <m/>
    <m/>
    <m/>
    <n v="0"/>
    <n v="0"/>
    <m/>
    <m/>
    <x v="4"/>
    <x v="12"/>
    <m/>
    <x v="6"/>
  </r>
  <r>
    <x v="3"/>
    <s v="Branson"/>
    <s v="Electric"/>
    <s v="Other Public Authority"/>
    <s v="CB-Commercial"/>
    <n v="109746"/>
    <n v="16056.47"/>
    <m/>
    <n v="0"/>
    <n v="0"/>
    <n v="0"/>
    <m/>
    <n v="0"/>
    <n v="-95.49"/>
    <n v="0"/>
    <n v="0"/>
    <n v="77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0.99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Branson"/>
    <s v="Electric"/>
    <s v="Other Public Authority"/>
    <s v="GP-General Power"/>
    <n v="1028108"/>
    <n v="106905.12"/>
    <m/>
    <n v="0"/>
    <n v="0"/>
    <n v="0"/>
    <m/>
    <n v="0"/>
    <n v="-894.45"/>
    <n v="0"/>
    <n v="0"/>
    <n v="729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04.01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Branson"/>
    <s v="Electric"/>
    <s v="Residential"/>
    <s v="RGL-Residential Pilot"/>
    <n v="70950"/>
    <n v="8830.7999999999993"/>
    <m/>
    <n v="143.41"/>
    <n v="0"/>
    <n v="0"/>
    <m/>
    <n v="0"/>
    <n v="-61.73"/>
    <n v="0"/>
    <n v="0"/>
    <n v="27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72"/>
    <n v="-20"/>
    <n v="0"/>
    <n v="60.04"/>
    <n v="-366.06"/>
    <m/>
    <m/>
    <m/>
    <m/>
    <m/>
    <m/>
    <x v="0"/>
    <m/>
    <m/>
    <m/>
    <m/>
    <m/>
    <m/>
    <m/>
    <m/>
    <n v="0"/>
    <n v="0"/>
    <m/>
    <m/>
    <x v="0"/>
    <x v="25"/>
    <m/>
    <x v="6"/>
  </r>
  <r>
    <x v="3"/>
    <s v="Branson"/>
    <s v="Electric"/>
    <s v="Residential"/>
    <s v="RG-Residential"/>
    <n v="11780748"/>
    <n v="1669306.19"/>
    <m/>
    <n v="24045.360000000001"/>
    <n v="0"/>
    <n v="0"/>
    <m/>
    <n v="0"/>
    <n v="-10249.01"/>
    <n v="0"/>
    <n v="0"/>
    <n v="4594.25"/>
    <n v="0"/>
    <n v="0"/>
    <n v="0"/>
    <n v="0"/>
    <n v="0"/>
    <n v="0"/>
    <n v="0"/>
    <n v="0"/>
    <n v="0"/>
    <n v="0"/>
    <n v="0"/>
    <n v="0"/>
    <n v="0"/>
    <n v="0"/>
    <n v="0"/>
    <n v="630"/>
    <n v="150"/>
    <n v="195"/>
    <n v="4386.2"/>
    <n v="720"/>
    <n v="-585.23"/>
    <n v="10805.48"/>
    <n v="-60767.68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Branson"/>
    <s v="Lighting"/>
    <s v="Commercial"/>
    <s v="PL-Private Lighting"/>
    <n v="92129"/>
    <n v="31908.75"/>
    <m/>
    <n v="0"/>
    <n v="0"/>
    <n v="0"/>
    <m/>
    <n v="0"/>
    <n v="-81.02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15"/>
    <n v="242.67"/>
    <n v="0"/>
    <n v="0"/>
    <n v="1675.38"/>
    <n v="-1011.42"/>
    <m/>
    <m/>
    <m/>
    <m/>
    <m/>
    <m/>
    <x v="0"/>
    <m/>
    <m/>
    <m/>
    <m/>
    <m/>
    <m/>
    <m/>
    <m/>
    <n v="0"/>
    <n v="0"/>
    <m/>
    <m/>
    <x v="1"/>
    <x v="4"/>
    <m/>
    <x v="6"/>
  </r>
  <r>
    <x v="3"/>
    <s v="Branson"/>
    <s v="Lighting"/>
    <s v="Industrial"/>
    <s v="PL-Private Lighting"/>
    <n v="164"/>
    <n v="60.73"/>
    <m/>
    <n v="0"/>
    <n v="0"/>
    <n v="0"/>
    <m/>
    <n v="0"/>
    <n v="-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m/>
    <m/>
    <m/>
    <m/>
    <m/>
    <m/>
    <x v="0"/>
    <m/>
    <m/>
    <m/>
    <m/>
    <m/>
    <m/>
    <m/>
    <m/>
    <n v="0"/>
    <n v="0"/>
    <m/>
    <m/>
    <x v="2"/>
    <x v="4"/>
    <m/>
    <x v="6"/>
  </r>
  <r>
    <x v="3"/>
    <s v="Branson"/>
    <s v="Lighting"/>
    <s v="Muni Street &amp; Highway Lighting"/>
    <s v="PL-Private Lighting"/>
    <n v="448"/>
    <n v="182.51"/>
    <m/>
    <n v="0"/>
    <n v="0"/>
    <n v="0"/>
    <m/>
    <n v="0"/>
    <n v="-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2"/>
    <m/>
    <m/>
    <m/>
    <m/>
    <m/>
    <m/>
    <x v="0"/>
    <m/>
    <m/>
    <m/>
    <m/>
    <m/>
    <m/>
    <m/>
    <m/>
    <n v="0"/>
    <n v="0"/>
    <m/>
    <m/>
    <x v="4"/>
    <x v="4"/>
    <m/>
    <x v="6"/>
  </r>
  <r>
    <x v="3"/>
    <s v="Branson"/>
    <s v="Lighting"/>
    <s v="Muni Street &amp; Highway Lighting"/>
    <s v="SPL-Municipal St Lighting"/>
    <n v="191641"/>
    <n v="25671.93"/>
    <m/>
    <n v="0"/>
    <n v="0"/>
    <n v="0"/>
    <m/>
    <n v="0"/>
    <n v="-166.73"/>
    <n v="0"/>
    <n v="0"/>
    <n v="0"/>
    <n v="0"/>
    <n v="0"/>
    <n v="0"/>
    <n v="0"/>
    <n v="0"/>
    <n v="0"/>
    <n v="0"/>
    <n v="19813.650000000001"/>
    <n v="0"/>
    <n v="0"/>
    <n v="0"/>
    <n v="0"/>
    <n v="0"/>
    <n v="0"/>
    <n v="0"/>
    <n v="0"/>
    <n v="0"/>
    <n v="0"/>
    <n v="0"/>
    <n v="0"/>
    <n v="0"/>
    <n v="0"/>
    <n v="-1146.01"/>
    <m/>
    <m/>
    <m/>
    <m/>
    <m/>
    <m/>
    <x v="0"/>
    <m/>
    <m/>
    <m/>
    <m/>
    <m/>
    <m/>
    <m/>
    <m/>
    <n v="0"/>
    <n v="0"/>
    <m/>
    <m/>
    <x v="4"/>
    <x v="11"/>
    <m/>
    <x v="6"/>
  </r>
  <r>
    <x v="3"/>
    <s v="Branson"/>
    <s v="Lighting"/>
    <s v="Residential"/>
    <s v="PL-Private Lighting"/>
    <n v="24865"/>
    <n v="9854.77"/>
    <m/>
    <n v="0"/>
    <n v="0"/>
    <n v="0"/>
    <m/>
    <n v="0"/>
    <n v="-22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25"/>
    <n v="0"/>
    <n v="0"/>
    <n v="50.62"/>
    <n v="-272.68"/>
    <m/>
    <m/>
    <m/>
    <m/>
    <m/>
    <m/>
    <x v="0"/>
    <m/>
    <m/>
    <m/>
    <m/>
    <m/>
    <m/>
    <m/>
    <m/>
    <n v="0"/>
    <n v="0"/>
    <m/>
    <m/>
    <x v="0"/>
    <x v="4"/>
    <m/>
    <x v="6"/>
  </r>
  <r>
    <x v="3"/>
    <s v="Branson"/>
    <s v="Water"/>
    <s v="WA-Residential"/>
    <s v="WA-Water"/>
    <n v="-3"/>
    <n v="-46.95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1"/>
    <x v="28"/>
    <m/>
    <x v="6"/>
  </r>
  <r>
    <x v="3"/>
    <s v="Buffalo"/>
    <s v="Electric"/>
    <s v="Commercial"/>
    <s v="CB-Commercial"/>
    <n v="1179"/>
    <n v="246.01"/>
    <m/>
    <n v="9.02"/>
    <n v="0"/>
    <n v="0"/>
    <m/>
    <n v="0"/>
    <n v="-1.02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1"/>
    <n v="0"/>
    <n v="0"/>
    <n v="19.260000000000002"/>
    <n v="-5.93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s v="Buffalo"/>
    <s v="Electric"/>
    <s v="Residential"/>
    <s v="RG-Residential"/>
    <n v="13063"/>
    <n v="1760.51"/>
    <m/>
    <n v="18.940000000000001"/>
    <n v="0"/>
    <n v="0"/>
    <m/>
    <n v="0"/>
    <n v="-11.36"/>
    <n v="0"/>
    <n v="0"/>
    <n v="5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58"/>
    <n v="0"/>
    <n v="0"/>
    <n v="33.5"/>
    <n v="-67.42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Buffalo"/>
    <s v="Lighting"/>
    <s v="Residential"/>
    <s v="PL-Private Lighting"/>
    <n v="31"/>
    <n v="15.08"/>
    <m/>
    <n v="0.28999999999999998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m/>
    <m/>
    <m/>
    <m/>
    <m/>
    <m/>
    <x v="0"/>
    <m/>
    <m/>
    <m/>
    <m/>
    <m/>
    <m/>
    <m/>
    <m/>
    <n v="0"/>
    <n v="0"/>
    <m/>
    <m/>
    <x v="0"/>
    <x v="4"/>
    <m/>
    <x v="6"/>
  </r>
  <r>
    <x v="3"/>
    <s v="Gravette"/>
    <s v="Electric"/>
    <s v="Commercial"/>
    <s v="CB-Commercial"/>
    <n v="14421"/>
    <n v="1930.06"/>
    <m/>
    <n v="85.19"/>
    <n v="0"/>
    <n v="0"/>
    <m/>
    <n v="0"/>
    <n v="-12.56"/>
    <n v="0"/>
    <n v="0"/>
    <n v="1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08"/>
    <n v="0"/>
    <n v="0"/>
    <n v="143.65"/>
    <n v="-72.39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s v="Gravette"/>
    <s v="Electric"/>
    <s v="Industrial"/>
    <s v="GP-General Power"/>
    <n v="87394"/>
    <n v="8002.02"/>
    <m/>
    <n v="0"/>
    <n v="0"/>
    <n v="0"/>
    <m/>
    <n v="0"/>
    <n v="-76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3.17"/>
    <n v="0"/>
    <n v="0"/>
    <n v="313.61"/>
    <n v="-323.35000000000002"/>
    <m/>
    <m/>
    <m/>
    <m/>
    <m/>
    <m/>
    <x v="0"/>
    <m/>
    <m/>
    <m/>
    <m/>
    <m/>
    <m/>
    <m/>
    <m/>
    <n v="0"/>
    <n v="0"/>
    <m/>
    <m/>
    <x v="2"/>
    <x v="6"/>
    <m/>
    <x v="6"/>
  </r>
  <r>
    <x v="3"/>
    <s v="Gravette"/>
    <s v="Electric"/>
    <s v="Residential"/>
    <s v="RG-Residential"/>
    <n v="13808"/>
    <n v="2004.3"/>
    <m/>
    <n v="77.739999999999995"/>
    <n v="0"/>
    <n v="0"/>
    <m/>
    <n v="0"/>
    <n v="-11.99"/>
    <n v="0"/>
    <n v="0"/>
    <n v="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0299999999999994"/>
    <n v="0"/>
    <n v="0"/>
    <n v="41.07"/>
    <n v="-71.209999999999994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Gravette"/>
    <s v="Lighting"/>
    <s v="Commercial"/>
    <s v="PL-Private Lighting"/>
    <n v="341"/>
    <n v="143.28"/>
    <m/>
    <n v="0"/>
    <n v="0"/>
    <n v="0"/>
    <m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36"/>
    <n v="0"/>
    <n v="0"/>
    <n v="1.28"/>
    <n v="-3.75"/>
    <m/>
    <m/>
    <m/>
    <m/>
    <m/>
    <m/>
    <x v="0"/>
    <m/>
    <m/>
    <m/>
    <m/>
    <m/>
    <m/>
    <m/>
    <m/>
    <n v="0"/>
    <n v="0"/>
    <m/>
    <m/>
    <x v="1"/>
    <x v="4"/>
    <m/>
    <x v="6"/>
  </r>
  <r>
    <x v="3"/>
    <s v="Gravette"/>
    <s v="Lighting"/>
    <s v="Residential"/>
    <s v="PL-Private Lighting"/>
    <n v="62"/>
    <n v="29.16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.42"/>
    <n v="-0.68"/>
    <m/>
    <m/>
    <m/>
    <m/>
    <m/>
    <m/>
    <x v="0"/>
    <m/>
    <m/>
    <m/>
    <m/>
    <m/>
    <m/>
    <m/>
    <m/>
    <n v="0"/>
    <n v="0"/>
    <m/>
    <m/>
    <x v="0"/>
    <x v="4"/>
    <m/>
    <x v="6"/>
  </r>
  <r>
    <x v="3"/>
    <s v="Greenfield"/>
    <s v="Electric"/>
    <s v="Industrial"/>
    <s v="Oil Pipe GP-General Power"/>
    <n v="257309"/>
    <n v="26478.94"/>
    <m/>
    <n v="0"/>
    <n v="0"/>
    <n v="0"/>
    <m/>
    <n v="0"/>
    <n v="-223.86"/>
    <n v="0"/>
    <n v="0"/>
    <n v="182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0.92"/>
    <n v="-952.04"/>
    <m/>
    <m/>
    <m/>
    <m/>
    <m/>
    <m/>
    <x v="0"/>
    <m/>
    <m/>
    <m/>
    <m/>
    <m/>
    <m/>
    <m/>
    <m/>
    <n v="0"/>
    <n v="0"/>
    <m/>
    <m/>
    <x v="2"/>
    <x v="24"/>
    <m/>
    <x v="6"/>
  </r>
  <r>
    <x v="3"/>
    <s v="Joplin"/>
    <s v="Electric"/>
    <s v="Commercial"/>
    <s v="CB-Commercial"/>
    <n v="1567901"/>
    <n v="289751.48"/>
    <m/>
    <n v="36503.97"/>
    <n v="0"/>
    <n v="0"/>
    <m/>
    <n v="0"/>
    <n v="-1372.82"/>
    <n v="0"/>
    <n v="0"/>
    <n v="1079.68"/>
    <n v="0"/>
    <n v="0"/>
    <n v="0"/>
    <n v="0"/>
    <n v="0"/>
    <n v="0"/>
    <n v="0"/>
    <n v="55.9"/>
    <n v="0"/>
    <n v="0"/>
    <n v="0"/>
    <n v="0"/>
    <n v="0"/>
    <n v="0"/>
    <n v="0"/>
    <n v="0"/>
    <n v="0"/>
    <n v="60"/>
    <n v="7649.32"/>
    <n v="60"/>
    <n v="-269.69"/>
    <n v="11451.08"/>
    <n v="-7874.88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s v="Joplin"/>
    <s v="Electric"/>
    <s v="Commercial"/>
    <s v="GP-General Power"/>
    <n v="16615293"/>
    <n v="1607348.2"/>
    <m/>
    <n v="31726.57"/>
    <n v="0"/>
    <n v="0"/>
    <m/>
    <n v="0"/>
    <n v="-14455.2"/>
    <n v="0"/>
    <n v="0"/>
    <n v="10623.49"/>
    <n v="0"/>
    <n v="0"/>
    <n v="0"/>
    <n v="0"/>
    <n v="0"/>
    <n v="0"/>
    <n v="0"/>
    <n v="3955.52"/>
    <n v="0"/>
    <n v="0"/>
    <n v="0"/>
    <n v="0"/>
    <n v="0"/>
    <n v="0"/>
    <n v="0"/>
    <n v="0"/>
    <n v="0"/>
    <n v="15"/>
    <n v="10360.34"/>
    <n v="0"/>
    <n v="-802.17"/>
    <n v="83409.119999999995"/>
    <n v="-61476.55"/>
    <m/>
    <m/>
    <m/>
    <m/>
    <m/>
    <m/>
    <x v="0"/>
    <m/>
    <m/>
    <m/>
    <m/>
    <m/>
    <m/>
    <m/>
    <m/>
    <n v="0"/>
    <n v="0"/>
    <m/>
    <m/>
    <x v="1"/>
    <x v="6"/>
    <m/>
    <x v="6"/>
  </r>
  <r>
    <x v="3"/>
    <s v="Joplin"/>
    <s v="Electric"/>
    <s v="Commercial"/>
    <s v="LP-Large Power"/>
    <n v="6052800"/>
    <n v="451473.98"/>
    <m/>
    <n v="240"/>
    <n v="0"/>
    <n v="0"/>
    <m/>
    <n v="0"/>
    <n v="-5144.88"/>
    <n v="0"/>
    <n v="0"/>
    <n v="0"/>
    <n v="0"/>
    <n v="0"/>
    <n v="0"/>
    <n v="0"/>
    <n v="0"/>
    <n v="0"/>
    <n v="0"/>
    <n v="25598.84"/>
    <n v="0"/>
    <n v="0"/>
    <n v="0"/>
    <n v="0"/>
    <n v="0"/>
    <n v="0"/>
    <n v="0"/>
    <n v="0"/>
    <n v="0"/>
    <n v="0"/>
    <n v="0"/>
    <n v="0"/>
    <n v="0"/>
    <n v="0"/>
    <n v="-18037.349999999999"/>
    <m/>
    <m/>
    <m/>
    <m/>
    <m/>
    <m/>
    <x v="0"/>
    <m/>
    <m/>
    <m/>
    <m/>
    <m/>
    <m/>
    <m/>
    <m/>
    <n v="0"/>
    <n v="0"/>
    <m/>
    <m/>
    <x v="1"/>
    <x v="17"/>
    <m/>
    <x v="6"/>
  </r>
  <r>
    <x v="3"/>
    <s v="Joplin"/>
    <s v="Electric"/>
    <s v="Commercial"/>
    <s v="LS-Special Lighting"/>
    <n v="3169"/>
    <n v="568.25"/>
    <m/>
    <n v="32.57"/>
    <n v="0"/>
    <n v="0"/>
    <m/>
    <n v="0"/>
    <n v="-2.77"/>
    <n v="0"/>
    <n v="0"/>
    <n v="1.12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.43"/>
    <m/>
    <m/>
    <m/>
    <m/>
    <m/>
    <m/>
    <x v="0"/>
    <m/>
    <m/>
    <m/>
    <m/>
    <m/>
    <m/>
    <m/>
    <m/>
    <n v="0"/>
    <n v="0"/>
    <m/>
    <m/>
    <x v="1"/>
    <x v="7"/>
    <m/>
    <x v="6"/>
  </r>
  <r>
    <x v="3"/>
    <s v="Joplin"/>
    <s v="Electric"/>
    <s v="Commercial"/>
    <s v="SH-Small Heating"/>
    <n v="809974"/>
    <n v="95989.16"/>
    <m/>
    <n v="4997.13"/>
    <n v="0"/>
    <n v="0"/>
    <m/>
    <n v="0"/>
    <n v="-704.62"/>
    <n v="0"/>
    <n v="0"/>
    <n v="531.6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212.53"/>
    <n v="0"/>
    <n v="-99.4"/>
    <n v="5723.89"/>
    <n v="-3847.34"/>
    <m/>
    <m/>
    <m/>
    <m/>
    <m/>
    <m/>
    <x v="0"/>
    <m/>
    <m/>
    <m/>
    <m/>
    <m/>
    <m/>
    <m/>
    <m/>
    <n v="0"/>
    <n v="0"/>
    <m/>
    <m/>
    <x v="1"/>
    <x v="12"/>
    <m/>
    <x v="6"/>
  </r>
  <r>
    <x v="3"/>
    <s v="Joplin"/>
    <s v="Electric"/>
    <s v="Commercial"/>
    <s v="TEB-Total Electric Bldg"/>
    <n v="2940608"/>
    <n v="284573.42"/>
    <m/>
    <n v="6103.04"/>
    <n v="0"/>
    <n v="0"/>
    <m/>
    <n v="0"/>
    <n v="-2558.31"/>
    <n v="0"/>
    <n v="0"/>
    <n v="178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0.85"/>
    <n v="0"/>
    <n v="0"/>
    <n v="14209.5"/>
    <n v="-11997.69"/>
    <m/>
    <m/>
    <m/>
    <m/>
    <m/>
    <m/>
    <x v="0"/>
    <m/>
    <m/>
    <m/>
    <m/>
    <m/>
    <m/>
    <m/>
    <m/>
    <n v="0"/>
    <n v="0"/>
    <m/>
    <m/>
    <x v="1"/>
    <x v="13"/>
    <m/>
    <x v="6"/>
  </r>
  <r>
    <x v="3"/>
    <s v="Joplin"/>
    <s v="Electric"/>
    <s v="Industrial"/>
    <s v="CB-Commercial"/>
    <n v="22741"/>
    <n v="3209.55"/>
    <m/>
    <n v="162.36000000000001"/>
    <n v="0"/>
    <n v="0"/>
    <m/>
    <n v="0"/>
    <n v="-19.79"/>
    <n v="0"/>
    <n v="0"/>
    <n v="13.82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4.2"/>
    <n v="0"/>
    <n v="0"/>
    <n v="158.13"/>
    <n v="-114.16"/>
    <m/>
    <m/>
    <m/>
    <m/>
    <m/>
    <m/>
    <x v="0"/>
    <m/>
    <m/>
    <m/>
    <m/>
    <m/>
    <m/>
    <m/>
    <m/>
    <n v="0"/>
    <n v="0"/>
    <m/>
    <m/>
    <x v="2"/>
    <x v="5"/>
    <m/>
    <x v="6"/>
  </r>
  <r>
    <x v="3"/>
    <s v="Joplin"/>
    <s v="Electric"/>
    <s v="Industrial"/>
    <s v="GP-General Power"/>
    <n v="7327121"/>
    <n v="602157.91"/>
    <m/>
    <n v="3211.99"/>
    <n v="0"/>
    <n v="0"/>
    <m/>
    <n v="0"/>
    <n v="-6374.59"/>
    <n v="0"/>
    <n v="0"/>
    <n v="4443.9399999999996"/>
    <n v="0"/>
    <n v="0"/>
    <n v="0"/>
    <n v="0"/>
    <n v="0"/>
    <n v="0"/>
    <n v="0"/>
    <n v="2805"/>
    <n v="0"/>
    <n v="0"/>
    <n v="0"/>
    <n v="0"/>
    <n v="0"/>
    <n v="0"/>
    <n v="0"/>
    <n v="0"/>
    <n v="0"/>
    <n v="0"/>
    <n v="2217.65"/>
    <n v="0"/>
    <n v="-204.35"/>
    <n v="24197.95"/>
    <n v="-27110.36"/>
    <m/>
    <m/>
    <m/>
    <m/>
    <m/>
    <m/>
    <x v="0"/>
    <m/>
    <m/>
    <m/>
    <m/>
    <m/>
    <m/>
    <m/>
    <m/>
    <n v="0"/>
    <n v="0"/>
    <m/>
    <m/>
    <x v="2"/>
    <x v="6"/>
    <m/>
    <x v="6"/>
  </r>
  <r>
    <x v="3"/>
    <s v="Joplin"/>
    <s v="Electric"/>
    <s v="Industrial"/>
    <s v="LP-Large Power"/>
    <n v="22531128"/>
    <n v="1649460.49"/>
    <m/>
    <n v="960"/>
    <n v="0"/>
    <n v="0"/>
    <m/>
    <n v="0"/>
    <n v="-19151.47"/>
    <n v="0"/>
    <n v="0"/>
    <n v="3086.3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0"/>
    <n v="0"/>
    <n v="0"/>
    <n v="62730.73"/>
    <n v="-67142.75"/>
    <m/>
    <m/>
    <m/>
    <m/>
    <m/>
    <m/>
    <x v="0"/>
    <m/>
    <m/>
    <m/>
    <m/>
    <m/>
    <m/>
    <m/>
    <m/>
    <n v="0"/>
    <n v="0"/>
    <m/>
    <m/>
    <x v="2"/>
    <x v="17"/>
    <m/>
    <x v="6"/>
  </r>
  <r>
    <x v="3"/>
    <s v="Joplin"/>
    <s v="Electric"/>
    <s v="Industrial"/>
    <s v="SH-Small Heating"/>
    <n v="1836"/>
    <n v="222.03"/>
    <m/>
    <n v="13.6"/>
    <n v="0"/>
    <n v="0"/>
    <m/>
    <n v="0"/>
    <n v="-1.6"/>
    <n v="0"/>
    <n v="0"/>
    <n v="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1999999999999993"/>
    <n v="-8.7200000000000006"/>
    <m/>
    <m/>
    <m/>
    <m/>
    <m/>
    <m/>
    <x v="0"/>
    <m/>
    <m/>
    <m/>
    <m/>
    <m/>
    <m/>
    <m/>
    <m/>
    <n v="0"/>
    <n v="0"/>
    <m/>
    <m/>
    <x v="2"/>
    <x v="12"/>
    <m/>
    <x v="6"/>
  </r>
  <r>
    <x v="3"/>
    <s v="Joplin"/>
    <s v="Electric"/>
    <s v="Industrial"/>
    <s v="TEB-Total Electric Bldg"/>
    <n v="261520"/>
    <n v="28249.4"/>
    <m/>
    <n v="818.89"/>
    <n v="0"/>
    <n v="0"/>
    <m/>
    <n v="0"/>
    <n v="-227.52"/>
    <n v="0"/>
    <n v="0"/>
    <n v="185.68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452.99"/>
    <n v="-1067"/>
    <m/>
    <m/>
    <m/>
    <m/>
    <m/>
    <m/>
    <x v="0"/>
    <m/>
    <m/>
    <m/>
    <m/>
    <m/>
    <m/>
    <m/>
    <m/>
    <n v="0"/>
    <n v="0"/>
    <m/>
    <m/>
    <x v="2"/>
    <x v="13"/>
    <m/>
    <x v="6"/>
  </r>
  <r>
    <x v="3"/>
    <s v="Joplin"/>
    <s v="Electric"/>
    <s v="Interdepartmental"/>
    <s v="CB-Commercial"/>
    <n v="54452"/>
    <n v="6637.29"/>
    <m/>
    <n v="0"/>
    <n v="0"/>
    <n v="0"/>
    <m/>
    <n v="0"/>
    <n v="-47.37"/>
    <n v="0"/>
    <n v="0"/>
    <n v="38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3.35000000000002"/>
    <m/>
    <m/>
    <m/>
    <m/>
    <m/>
    <m/>
    <x v="0"/>
    <m/>
    <m/>
    <m/>
    <m/>
    <m/>
    <m/>
    <m/>
    <m/>
    <n v="0"/>
    <n v="0"/>
    <m/>
    <m/>
    <x v="5"/>
    <x v="5"/>
    <m/>
    <x v="6"/>
  </r>
  <r>
    <x v="3"/>
    <s v="Joplin"/>
    <s v="Electric"/>
    <s v="Other Public Authority"/>
    <s v="CB-Commercial"/>
    <n v="159766"/>
    <n v="21039.17"/>
    <m/>
    <n v="0"/>
    <n v="0"/>
    <n v="0"/>
    <m/>
    <n v="0"/>
    <n v="-138.99"/>
    <n v="0"/>
    <n v="0"/>
    <n v="11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2.05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Joplin"/>
    <s v="Electric"/>
    <s v="Other Public Authority"/>
    <s v="GP-General Power"/>
    <n v="488600"/>
    <n v="45170.73"/>
    <m/>
    <n v="0"/>
    <n v="0"/>
    <n v="0"/>
    <m/>
    <n v="0"/>
    <n v="-425.07"/>
    <n v="0"/>
    <n v="0"/>
    <n v="346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07.81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Joplin"/>
    <s v="Electric"/>
    <s v="Other Public Authority"/>
    <s v="SH-Small Heating"/>
    <n v="806"/>
    <n v="194.51"/>
    <m/>
    <n v="0"/>
    <n v="0"/>
    <n v="0"/>
    <m/>
    <n v="0"/>
    <n v="-0.71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82"/>
    <m/>
    <m/>
    <m/>
    <m/>
    <m/>
    <m/>
    <x v="0"/>
    <m/>
    <m/>
    <m/>
    <m/>
    <m/>
    <m/>
    <m/>
    <m/>
    <n v="0"/>
    <n v="0"/>
    <m/>
    <m/>
    <x v="3"/>
    <x v="12"/>
    <m/>
    <x v="6"/>
  </r>
  <r>
    <x v="3"/>
    <s v="Joplin"/>
    <s v="Electric"/>
    <s v="Other Public Authority"/>
    <s v="TEB-Total Electric Bldg"/>
    <n v="15200"/>
    <n v="2400.96"/>
    <m/>
    <n v="0"/>
    <n v="0"/>
    <n v="0"/>
    <m/>
    <n v="0"/>
    <n v="-13.23"/>
    <n v="0"/>
    <n v="0"/>
    <n v="1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.02"/>
    <m/>
    <m/>
    <m/>
    <m/>
    <m/>
    <m/>
    <x v="0"/>
    <m/>
    <m/>
    <m/>
    <m/>
    <m/>
    <m/>
    <m/>
    <m/>
    <n v="0"/>
    <n v="0"/>
    <m/>
    <m/>
    <x v="3"/>
    <x v="13"/>
    <m/>
    <x v="6"/>
  </r>
  <r>
    <x v="3"/>
    <s v="Joplin"/>
    <s v="Electric"/>
    <s v="Muni Street &amp; Highway Lighting"/>
    <s v="CB-Commercial"/>
    <n v="48190"/>
    <n v="7628.86"/>
    <m/>
    <n v="0"/>
    <n v="0"/>
    <n v="0"/>
    <m/>
    <n v="0"/>
    <n v="-41.92"/>
    <n v="0"/>
    <n v="0"/>
    <n v="34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1.96"/>
    <m/>
    <m/>
    <m/>
    <m/>
    <m/>
    <m/>
    <x v="0"/>
    <m/>
    <m/>
    <m/>
    <m/>
    <m/>
    <m/>
    <m/>
    <m/>
    <n v="0"/>
    <n v="0"/>
    <m/>
    <m/>
    <x v="4"/>
    <x v="5"/>
    <m/>
    <x v="6"/>
  </r>
  <r>
    <x v="3"/>
    <s v="Joplin"/>
    <s v="Electric"/>
    <s v="Muni Street &amp; Highway Lighting"/>
    <s v="GP-General Power"/>
    <n v="3280"/>
    <n v="877.06"/>
    <m/>
    <n v="0"/>
    <n v="0"/>
    <n v="0"/>
    <m/>
    <n v="0"/>
    <n v="-2.85"/>
    <n v="0"/>
    <n v="0"/>
    <n v="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14"/>
    <m/>
    <m/>
    <m/>
    <m/>
    <m/>
    <m/>
    <x v="0"/>
    <m/>
    <m/>
    <m/>
    <m/>
    <m/>
    <m/>
    <m/>
    <m/>
    <n v="0"/>
    <n v="0"/>
    <m/>
    <m/>
    <x v="4"/>
    <x v="6"/>
    <m/>
    <x v="6"/>
  </r>
  <r>
    <x v="3"/>
    <s v="Joplin"/>
    <s v="Electric"/>
    <s v="Muni Street &amp; Highway Lighting"/>
    <s v="LS-Special Lighting"/>
    <n v="1121"/>
    <n v="250.46"/>
    <m/>
    <n v="0"/>
    <n v="0"/>
    <n v="0"/>
    <m/>
    <n v="0"/>
    <n v="-0.97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58"/>
    <m/>
    <m/>
    <m/>
    <m/>
    <m/>
    <m/>
    <x v="0"/>
    <m/>
    <m/>
    <m/>
    <m/>
    <m/>
    <m/>
    <m/>
    <m/>
    <n v="0"/>
    <n v="0"/>
    <m/>
    <m/>
    <x v="4"/>
    <x v="7"/>
    <m/>
    <x v="6"/>
  </r>
  <r>
    <x v="3"/>
    <s v="Joplin"/>
    <s v="Electric"/>
    <s v="Muni Street &amp; Highway Lighting"/>
    <s v="MS-Miscellaneous"/>
    <n v="11295"/>
    <n v="1168.21"/>
    <m/>
    <n v="0"/>
    <n v="0"/>
    <n v="0"/>
    <m/>
    <n v="0"/>
    <n v="-9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m/>
    <m/>
    <m/>
    <m/>
    <m/>
    <m/>
    <x v="0"/>
    <m/>
    <m/>
    <m/>
    <m/>
    <m/>
    <m/>
    <m/>
    <m/>
    <n v="0"/>
    <n v="0"/>
    <m/>
    <m/>
    <x v="4"/>
    <x v="22"/>
    <m/>
    <x v="6"/>
  </r>
  <r>
    <x v="3"/>
    <s v="Joplin"/>
    <s v="Electric"/>
    <s v="Other Public Authority"/>
    <s v="CB-Commercial"/>
    <n v="22414"/>
    <n v="3556.05"/>
    <m/>
    <n v="0"/>
    <n v="0"/>
    <n v="0"/>
    <m/>
    <n v="0"/>
    <n v="-19.5"/>
    <n v="0"/>
    <n v="0"/>
    <n v="15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2.54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Joplin"/>
    <s v="Electric"/>
    <s v="Other Public Authority"/>
    <s v="GP-General Power"/>
    <n v="1083237"/>
    <n v="95473.63"/>
    <m/>
    <n v="0"/>
    <n v="0"/>
    <n v="0"/>
    <m/>
    <n v="0"/>
    <n v="-942.43"/>
    <n v="0"/>
    <n v="0"/>
    <n v="769.1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4007.98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Joplin"/>
    <s v="Electric"/>
    <s v="Industrial"/>
    <s v="Oil Pipe LP-Large Power"/>
    <n v="855357"/>
    <n v="94596.97"/>
    <m/>
    <n v="0"/>
    <n v="0"/>
    <n v="0"/>
    <m/>
    <n v="0"/>
    <n v="-727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85.67"/>
    <n v="-2548.96"/>
    <m/>
    <m/>
    <m/>
    <m/>
    <m/>
    <m/>
    <x v="0"/>
    <m/>
    <m/>
    <m/>
    <m/>
    <m/>
    <m/>
    <m/>
    <m/>
    <n v="0"/>
    <n v="0"/>
    <m/>
    <m/>
    <x v="2"/>
    <x v="29"/>
    <m/>
    <x v="6"/>
  </r>
  <r>
    <x v="3"/>
    <s v="Joplin"/>
    <s v="Electric"/>
    <s v="Residential"/>
    <s v="RGL-Residential Pilot"/>
    <n v="60789"/>
    <n v="7591.19"/>
    <m/>
    <n v="383.06"/>
    <n v="0"/>
    <n v="0"/>
    <m/>
    <n v="0"/>
    <n v="-52.86"/>
    <n v="0"/>
    <n v="0"/>
    <n v="2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05"/>
    <n v="0"/>
    <n v="-9.82"/>
    <n v="8.64"/>
    <n v="-313.63"/>
    <m/>
    <m/>
    <m/>
    <m/>
    <m/>
    <m/>
    <x v="0"/>
    <m/>
    <m/>
    <m/>
    <m/>
    <m/>
    <m/>
    <m/>
    <m/>
    <n v="0"/>
    <n v="0"/>
    <m/>
    <m/>
    <x v="0"/>
    <x v="25"/>
    <m/>
    <x v="6"/>
  </r>
  <r>
    <x v="3"/>
    <s v="Joplin"/>
    <s v="Electric"/>
    <s v="Residential"/>
    <s v="RG-Residential"/>
    <n v="19145467"/>
    <n v="2730062.97"/>
    <m/>
    <n v="126902.45"/>
    <n v="0"/>
    <n v="0"/>
    <m/>
    <n v="0"/>
    <n v="-16694.93"/>
    <n v="0"/>
    <n v="0"/>
    <n v="7465.4"/>
    <n v="0"/>
    <n v="0"/>
    <n v="0"/>
    <n v="0"/>
    <n v="0"/>
    <n v="0"/>
    <n v="0"/>
    <n v="0"/>
    <n v="0"/>
    <n v="0"/>
    <n v="0"/>
    <n v="0"/>
    <n v="0"/>
    <n v="0"/>
    <n v="0"/>
    <n v="1380"/>
    <n v="150"/>
    <n v="480"/>
    <n v="8368.69"/>
    <n v="1040"/>
    <n v="-972.26"/>
    <n v="7815.65"/>
    <n v="-98775.53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Joplin"/>
    <s v="Lighting"/>
    <s v="Commercial"/>
    <s v="PL-Private Lighting"/>
    <n v="212249"/>
    <n v="53019.64"/>
    <m/>
    <n v="1951.47"/>
    <n v="0"/>
    <n v="0"/>
    <m/>
    <n v="0"/>
    <n v="-185.2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434.88"/>
    <n v="0"/>
    <n v="0"/>
    <n v="3399.58"/>
    <n v="-2313.81"/>
    <m/>
    <m/>
    <m/>
    <m/>
    <m/>
    <m/>
    <x v="0"/>
    <m/>
    <m/>
    <m/>
    <m/>
    <m/>
    <m/>
    <m/>
    <m/>
    <n v="0"/>
    <n v="0"/>
    <m/>
    <m/>
    <x v="1"/>
    <x v="4"/>
    <m/>
    <x v="6"/>
  </r>
  <r>
    <x v="3"/>
    <s v="Joplin"/>
    <s v="Lighting"/>
    <s v="Industrial"/>
    <s v="PL-Private Lighting"/>
    <n v="10235"/>
    <n v="2421.2800000000002"/>
    <m/>
    <n v="144.62"/>
    <n v="0"/>
    <n v="0"/>
    <m/>
    <n v="0"/>
    <n v="-8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8"/>
    <n v="0"/>
    <n v="0"/>
    <n v="117.24"/>
    <n v="-112.37"/>
    <m/>
    <m/>
    <m/>
    <m/>
    <m/>
    <m/>
    <x v="0"/>
    <m/>
    <m/>
    <m/>
    <m/>
    <m/>
    <m/>
    <m/>
    <m/>
    <n v="0"/>
    <n v="0"/>
    <m/>
    <m/>
    <x v="2"/>
    <x v="4"/>
    <m/>
    <x v="6"/>
  </r>
  <r>
    <x v="3"/>
    <s v="Joplin"/>
    <s v="Lighting"/>
    <s v="Other Public Authority"/>
    <s v="PL-Private Lighting"/>
    <n v="540"/>
    <n v="185.16"/>
    <m/>
    <n v="0"/>
    <n v="0"/>
    <n v="0"/>
    <m/>
    <n v="0"/>
    <n v="-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m/>
    <m/>
    <m/>
    <m/>
    <m/>
    <m/>
    <x v="0"/>
    <m/>
    <m/>
    <m/>
    <m/>
    <m/>
    <m/>
    <m/>
    <m/>
    <n v="0"/>
    <n v="0"/>
    <m/>
    <m/>
    <x v="3"/>
    <x v="4"/>
    <m/>
    <x v="6"/>
  </r>
  <r>
    <x v="3"/>
    <s v="Joplin"/>
    <s v="Lighting"/>
    <s v="Muni Street &amp; Highway Lighting"/>
    <s v="PL-Private Lighting"/>
    <n v="4396"/>
    <n v="1009.78"/>
    <m/>
    <n v="0"/>
    <n v="0"/>
    <n v="0"/>
    <m/>
    <n v="0"/>
    <n v="-3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m/>
    <m/>
    <m/>
    <m/>
    <m/>
    <m/>
    <x v="0"/>
    <m/>
    <m/>
    <m/>
    <m/>
    <m/>
    <m/>
    <m/>
    <m/>
    <n v="0"/>
    <n v="0"/>
    <m/>
    <m/>
    <x v="4"/>
    <x v="4"/>
    <m/>
    <x v="6"/>
  </r>
  <r>
    <x v="3"/>
    <s v="Joplin"/>
    <s v="Lighting"/>
    <s v="Muni Street &amp; Highway Lighting"/>
    <s v="SPL-Municipal St Lighting"/>
    <n v="341413"/>
    <n v="51520.06"/>
    <m/>
    <n v="0"/>
    <n v="0"/>
    <n v="0"/>
    <m/>
    <n v="0"/>
    <n v="-297.02999999999997"/>
    <n v="0"/>
    <n v="0"/>
    <n v="0"/>
    <n v="0"/>
    <n v="0"/>
    <n v="0"/>
    <n v="0"/>
    <n v="0"/>
    <n v="0"/>
    <n v="0"/>
    <n v="27036.48"/>
    <n v="0"/>
    <n v="0"/>
    <n v="0"/>
    <n v="0"/>
    <n v="0"/>
    <n v="0"/>
    <n v="0"/>
    <n v="0"/>
    <n v="0"/>
    <n v="0"/>
    <n v="0"/>
    <n v="0"/>
    <n v="0"/>
    <n v="0"/>
    <n v="-2041.65"/>
    <m/>
    <m/>
    <m/>
    <m/>
    <m/>
    <m/>
    <x v="0"/>
    <m/>
    <m/>
    <m/>
    <m/>
    <m/>
    <m/>
    <m/>
    <m/>
    <n v="0"/>
    <n v="0"/>
    <m/>
    <m/>
    <x v="4"/>
    <x v="11"/>
    <m/>
    <x v="6"/>
  </r>
  <r>
    <x v="3"/>
    <s v="Joplin"/>
    <s v="Lighting"/>
    <s v="Residential"/>
    <s v="PL-Private Lighting"/>
    <n v="57768"/>
    <n v="21090.25"/>
    <m/>
    <n v="478.73"/>
    <n v="0"/>
    <n v="0"/>
    <m/>
    <n v="0"/>
    <n v="-5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619999999999997"/>
    <n v="0"/>
    <n v="-0.95"/>
    <n v="83.64"/>
    <n v="-633.32000000000005"/>
    <m/>
    <m/>
    <m/>
    <m/>
    <m/>
    <m/>
    <x v="0"/>
    <m/>
    <m/>
    <m/>
    <m/>
    <m/>
    <m/>
    <m/>
    <m/>
    <n v="0"/>
    <n v="0"/>
    <m/>
    <m/>
    <x v="0"/>
    <x v="4"/>
    <m/>
    <x v="6"/>
  </r>
  <r>
    <x v="3"/>
    <s v="Neosho"/>
    <s v="Electric"/>
    <s v="Commercial"/>
    <s v="CB-Commercial"/>
    <n v="2256972"/>
    <n v="329034.2"/>
    <m/>
    <n v="8295.34"/>
    <n v="0"/>
    <n v="0"/>
    <m/>
    <n v="0"/>
    <n v="-1963.43"/>
    <n v="0"/>
    <n v="0"/>
    <n v="1594.95"/>
    <n v="0"/>
    <n v="0"/>
    <n v="0"/>
    <n v="0"/>
    <n v="0"/>
    <n v="0"/>
    <n v="0"/>
    <n v="0"/>
    <n v="0"/>
    <n v="0"/>
    <n v="0"/>
    <n v="0"/>
    <n v="0"/>
    <n v="0"/>
    <n v="0"/>
    <n v="30"/>
    <n v="0"/>
    <n v="45"/>
    <n v="3740.98"/>
    <n v="0"/>
    <n v="-33.479999999999997"/>
    <n v="17556.8"/>
    <n v="-11330.72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s v="Neosho"/>
    <s v="Electric"/>
    <s v="Commercial"/>
    <s v="GP-General Power"/>
    <n v="5963016"/>
    <n v="625627.09"/>
    <m/>
    <n v="33.200000000000003"/>
    <n v="0"/>
    <n v="0"/>
    <m/>
    <n v="0"/>
    <n v="-5187.8100000000004"/>
    <n v="0"/>
    <n v="0"/>
    <n v="3933.27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6369.17"/>
    <n v="0"/>
    <n v="-59.04"/>
    <n v="25819.77"/>
    <n v="-22063.19"/>
    <m/>
    <m/>
    <m/>
    <m/>
    <m/>
    <m/>
    <x v="0"/>
    <m/>
    <m/>
    <m/>
    <m/>
    <m/>
    <m/>
    <m/>
    <m/>
    <n v="0"/>
    <n v="0"/>
    <m/>
    <m/>
    <x v="1"/>
    <x v="6"/>
    <m/>
    <x v="6"/>
  </r>
  <r>
    <x v="3"/>
    <s v="Neosho"/>
    <s v="Electric"/>
    <s v="Commercial"/>
    <s v="LS-Special Lighting"/>
    <n v="1350"/>
    <n v="235.71"/>
    <m/>
    <n v="0"/>
    <n v="0"/>
    <n v="0"/>
    <m/>
    <n v="0"/>
    <n v="-1.18"/>
    <n v="0"/>
    <n v="0"/>
    <n v="0.5600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1199999999999992"/>
    <m/>
    <m/>
    <m/>
    <m/>
    <m/>
    <m/>
    <x v="0"/>
    <m/>
    <m/>
    <m/>
    <m/>
    <m/>
    <m/>
    <m/>
    <m/>
    <n v="0"/>
    <n v="0"/>
    <m/>
    <m/>
    <x v="1"/>
    <x v="7"/>
    <m/>
    <x v="6"/>
  </r>
  <r>
    <x v="3"/>
    <s v="Neosho"/>
    <s v="Electric"/>
    <s v="Commercial"/>
    <s v="SH-Small Heating"/>
    <n v="296274"/>
    <n v="35656.269999999997"/>
    <m/>
    <n v="895.97"/>
    <n v="0"/>
    <n v="0"/>
    <m/>
    <n v="0"/>
    <n v="-257.75"/>
    <n v="0"/>
    <n v="0"/>
    <n v="209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1.59"/>
    <n v="0"/>
    <n v="-15.61"/>
    <n v="2020.68"/>
    <n v="-1407.34"/>
    <m/>
    <m/>
    <m/>
    <m/>
    <m/>
    <m/>
    <x v="0"/>
    <m/>
    <m/>
    <m/>
    <m/>
    <m/>
    <m/>
    <m/>
    <m/>
    <n v="0"/>
    <n v="0"/>
    <m/>
    <m/>
    <x v="1"/>
    <x v="12"/>
    <m/>
    <x v="6"/>
  </r>
  <r>
    <x v="3"/>
    <s v="Neosho"/>
    <s v="Electric"/>
    <s v="Commercial"/>
    <s v="TEB-Total Electric Bldg"/>
    <n v="979027"/>
    <n v="99074.240000000005"/>
    <m/>
    <n v="0"/>
    <n v="0"/>
    <n v="0"/>
    <m/>
    <n v="0"/>
    <n v="-851.75"/>
    <n v="0"/>
    <n v="0"/>
    <n v="695.13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399.15"/>
    <n v="0"/>
    <n v="0"/>
    <n v="2705.98"/>
    <n v="-3994.44"/>
    <m/>
    <m/>
    <m/>
    <m/>
    <m/>
    <m/>
    <x v="0"/>
    <m/>
    <m/>
    <m/>
    <m/>
    <m/>
    <m/>
    <m/>
    <m/>
    <n v="0"/>
    <n v="0"/>
    <m/>
    <m/>
    <x v="1"/>
    <x v="13"/>
    <m/>
    <x v="6"/>
  </r>
  <r>
    <x v="3"/>
    <s v="Neosho"/>
    <s v="Electric"/>
    <s v="Industrial"/>
    <s v="CB-Commercial"/>
    <n v="-7959931"/>
    <n v="-941779.52"/>
    <m/>
    <n v="-36018.51"/>
    <n v="0"/>
    <n v="0"/>
    <m/>
    <n v="0"/>
    <n v="6925.09"/>
    <n v="0"/>
    <n v="0"/>
    <n v="-5655.07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65.09"/>
    <n v="0"/>
    <n v="0"/>
    <n v="-70708.850000000006"/>
    <n v="39958.86"/>
    <m/>
    <m/>
    <m/>
    <m/>
    <m/>
    <m/>
    <x v="0"/>
    <m/>
    <m/>
    <m/>
    <m/>
    <m/>
    <m/>
    <m/>
    <m/>
    <n v="0"/>
    <n v="0"/>
    <m/>
    <m/>
    <x v="2"/>
    <x v="5"/>
    <m/>
    <x v="6"/>
  </r>
  <r>
    <x v="3"/>
    <s v="Neosho"/>
    <s v="Electric"/>
    <s v="Industrial"/>
    <s v="GP-General Power"/>
    <n v="1039051"/>
    <n v="106689.5"/>
    <m/>
    <n v="0"/>
    <n v="0"/>
    <n v="0"/>
    <m/>
    <n v="0"/>
    <n v="-903.96"/>
    <n v="0"/>
    <n v="0"/>
    <n v="556.23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462.89"/>
    <n v="0"/>
    <n v="0"/>
    <n v="5373.5"/>
    <n v="-3844.48"/>
    <m/>
    <m/>
    <m/>
    <m/>
    <m/>
    <m/>
    <x v="0"/>
    <m/>
    <m/>
    <m/>
    <m/>
    <m/>
    <m/>
    <m/>
    <m/>
    <n v="0"/>
    <n v="0"/>
    <m/>
    <m/>
    <x v="2"/>
    <x v="6"/>
    <m/>
    <x v="6"/>
  </r>
  <r>
    <x v="3"/>
    <s v="Neosho"/>
    <s v="Electric"/>
    <s v="Industrial"/>
    <s v="LP-Large Power"/>
    <n v="8377475"/>
    <n v="619561.9"/>
    <m/>
    <n v="0"/>
    <n v="0"/>
    <n v="0"/>
    <m/>
    <n v="0"/>
    <n v="-7120.86"/>
    <n v="0"/>
    <n v="0"/>
    <n v="342.28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0825.08"/>
    <n v="-24964.880000000001"/>
    <m/>
    <m/>
    <m/>
    <m/>
    <m/>
    <m/>
    <x v="0"/>
    <m/>
    <m/>
    <m/>
    <m/>
    <m/>
    <m/>
    <m/>
    <m/>
    <n v="0"/>
    <n v="0"/>
    <m/>
    <m/>
    <x v="2"/>
    <x v="17"/>
    <m/>
    <x v="6"/>
  </r>
  <r>
    <x v="3"/>
    <s v="Neosho"/>
    <s v="Electric"/>
    <s v="Industrial"/>
    <s v="TEB-Total Electric Bldg"/>
    <n v="41040"/>
    <n v="3866.08"/>
    <m/>
    <n v="0"/>
    <n v="0"/>
    <n v="0"/>
    <m/>
    <n v="0"/>
    <n v="-35.700000000000003"/>
    <n v="0"/>
    <n v="0"/>
    <n v="29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7.54"/>
    <n v="-167.44"/>
    <m/>
    <m/>
    <m/>
    <m/>
    <m/>
    <m/>
    <x v="0"/>
    <m/>
    <m/>
    <m/>
    <m/>
    <m/>
    <m/>
    <m/>
    <m/>
    <n v="0"/>
    <n v="0"/>
    <m/>
    <m/>
    <x v="2"/>
    <x v="13"/>
    <m/>
    <x v="6"/>
  </r>
  <r>
    <x v="3"/>
    <s v="Neosho"/>
    <s v="Electric"/>
    <s v="Interdepartmental"/>
    <s v="CB-Commercial"/>
    <n v="2755"/>
    <n v="442.95"/>
    <m/>
    <n v="0"/>
    <n v="0"/>
    <n v="0"/>
    <m/>
    <n v="0"/>
    <n v="-2.4"/>
    <n v="0"/>
    <n v="0"/>
    <n v="1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83"/>
    <m/>
    <m/>
    <m/>
    <m/>
    <m/>
    <m/>
    <x v="0"/>
    <m/>
    <m/>
    <m/>
    <m/>
    <m/>
    <m/>
    <m/>
    <m/>
    <n v="0"/>
    <n v="0"/>
    <m/>
    <m/>
    <x v="5"/>
    <x v="5"/>
    <m/>
    <x v="6"/>
  </r>
  <r>
    <x v="3"/>
    <s v="Neosho"/>
    <s v="Electric"/>
    <s v="Other Public Authority"/>
    <s v="CB-Commercial"/>
    <n v="59977"/>
    <n v="9823.6299999999992"/>
    <m/>
    <n v="0"/>
    <n v="0"/>
    <n v="0"/>
    <m/>
    <n v="0"/>
    <n v="-52.19"/>
    <n v="0"/>
    <n v="0"/>
    <n v="42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1.16000000000003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Neosho"/>
    <s v="Electric"/>
    <s v="Other Public Authority"/>
    <s v="GP-General Power"/>
    <n v="22880"/>
    <n v="3402.5"/>
    <m/>
    <n v="0"/>
    <n v="0"/>
    <n v="0"/>
    <m/>
    <n v="0"/>
    <n v="-19.899999999999999"/>
    <n v="0"/>
    <n v="0"/>
    <n v="1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4.65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Neosho"/>
    <s v="Electric"/>
    <s v="Other Public Authority"/>
    <s v="SH-Small Heating"/>
    <n v="5138"/>
    <n v="609.70000000000005"/>
    <m/>
    <n v="0"/>
    <n v="0"/>
    <n v="0"/>
    <m/>
    <n v="0"/>
    <n v="-4.47"/>
    <n v="0"/>
    <n v="0"/>
    <n v="3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41"/>
    <m/>
    <m/>
    <m/>
    <m/>
    <m/>
    <m/>
    <x v="0"/>
    <m/>
    <m/>
    <m/>
    <m/>
    <m/>
    <m/>
    <m/>
    <m/>
    <n v="0"/>
    <n v="0"/>
    <m/>
    <m/>
    <x v="3"/>
    <x v="12"/>
    <m/>
    <x v="6"/>
  </r>
  <r>
    <x v="3"/>
    <s v="Neosho"/>
    <s v="Electric"/>
    <s v="Other Public Authority"/>
    <s v="TEB-Total Electric Bldg"/>
    <n v="14880"/>
    <n v="1934.19"/>
    <m/>
    <n v="0"/>
    <n v="0"/>
    <n v="0"/>
    <m/>
    <n v="0"/>
    <n v="-12.95"/>
    <n v="0"/>
    <n v="0"/>
    <n v="10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.71"/>
    <m/>
    <m/>
    <m/>
    <m/>
    <m/>
    <m/>
    <x v="0"/>
    <m/>
    <m/>
    <m/>
    <m/>
    <m/>
    <m/>
    <m/>
    <m/>
    <n v="0"/>
    <n v="0"/>
    <m/>
    <m/>
    <x v="3"/>
    <x v="13"/>
    <m/>
    <x v="6"/>
  </r>
  <r>
    <x v="3"/>
    <s v="Neosho"/>
    <s v="Electric"/>
    <s v="Muni Street &amp; Highway Lighting"/>
    <s v="CB-Commercial"/>
    <n v="15623"/>
    <n v="3151.44"/>
    <m/>
    <n v="0"/>
    <n v="0"/>
    <n v="0"/>
    <m/>
    <n v="0"/>
    <n v="-13.64"/>
    <n v="0"/>
    <n v="0"/>
    <n v="11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8.430000000000007"/>
    <m/>
    <m/>
    <m/>
    <m/>
    <m/>
    <m/>
    <x v="0"/>
    <m/>
    <m/>
    <m/>
    <m/>
    <m/>
    <m/>
    <m/>
    <m/>
    <n v="0"/>
    <n v="0"/>
    <m/>
    <m/>
    <x v="4"/>
    <x v="5"/>
    <m/>
    <x v="6"/>
  </r>
  <r>
    <x v="3"/>
    <s v="Neosho"/>
    <s v="Electric"/>
    <s v="Muni Street &amp; Highway Lighting"/>
    <s v="LS-Special Lighting"/>
    <n v="3340"/>
    <n v="645.08000000000004"/>
    <m/>
    <n v="0"/>
    <n v="0"/>
    <n v="0"/>
    <m/>
    <n v="0"/>
    <n v="-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58"/>
    <m/>
    <m/>
    <m/>
    <m/>
    <m/>
    <m/>
    <x v="0"/>
    <m/>
    <m/>
    <m/>
    <m/>
    <m/>
    <m/>
    <m/>
    <m/>
    <n v="0"/>
    <n v="0"/>
    <m/>
    <m/>
    <x v="4"/>
    <x v="7"/>
    <m/>
    <x v="6"/>
  </r>
  <r>
    <x v="3"/>
    <s v="Neosho"/>
    <s v="Electric"/>
    <s v="Other Public Authority"/>
    <s v="CB-Commercial"/>
    <n v="156152"/>
    <n v="20573.740000000002"/>
    <m/>
    <n v="0"/>
    <n v="0"/>
    <n v="0"/>
    <m/>
    <n v="0"/>
    <n v="-135.85"/>
    <n v="0"/>
    <n v="0"/>
    <n v="11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83.91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Neosho"/>
    <s v="Electric"/>
    <s v="Other Public Authority"/>
    <s v="GP-General Power"/>
    <n v="627155"/>
    <n v="59002.29"/>
    <m/>
    <n v="0"/>
    <n v="0"/>
    <n v="0"/>
    <m/>
    <n v="0"/>
    <n v="-545.62"/>
    <n v="0"/>
    <n v="0"/>
    <n v="445.29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320.46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Neosho"/>
    <s v="Electric"/>
    <s v="Other Public Authority"/>
    <s v="TEB-Total Electric Bldg"/>
    <n v="32850"/>
    <n v="3502.65"/>
    <m/>
    <n v="0"/>
    <n v="0"/>
    <n v="0"/>
    <m/>
    <n v="0"/>
    <n v="-28.58"/>
    <n v="0"/>
    <n v="0"/>
    <n v="23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4.02000000000001"/>
    <m/>
    <m/>
    <m/>
    <m/>
    <m/>
    <m/>
    <x v="0"/>
    <m/>
    <m/>
    <m/>
    <m/>
    <m/>
    <m/>
    <m/>
    <m/>
    <n v="0"/>
    <n v="0"/>
    <m/>
    <m/>
    <x v="3"/>
    <x v="13"/>
    <m/>
    <x v="6"/>
  </r>
  <r>
    <x v="3"/>
    <s v="Neosho"/>
    <s v="Electric"/>
    <s v="Industrial"/>
    <s v="Oil Pipe LP-Large Power"/>
    <n v="2128000"/>
    <n v="138952.41"/>
    <m/>
    <n v="0"/>
    <n v="0"/>
    <n v="0"/>
    <m/>
    <n v="0"/>
    <n v="-1808.8"/>
    <n v="0"/>
    <n v="0"/>
    <n v="151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78.74"/>
    <n v="-6341.44"/>
    <m/>
    <m/>
    <m/>
    <m/>
    <m/>
    <m/>
    <x v="0"/>
    <m/>
    <m/>
    <m/>
    <m/>
    <m/>
    <m/>
    <m/>
    <m/>
    <n v="0"/>
    <n v="0"/>
    <m/>
    <m/>
    <x v="2"/>
    <x v="29"/>
    <m/>
    <x v="6"/>
  </r>
  <r>
    <x v="3"/>
    <s v="Neosho"/>
    <s v="Electric"/>
    <s v="Industrial"/>
    <s v="SC-P PRAXAIR Transmission"/>
    <n v="5212044"/>
    <n v="296742.63"/>
    <m/>
    <n v="0"/>
    <n v="0"/>
    <n v="0"/>
    <m/>
    <n v="0"/>
    <n v="-4430.24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2769.51"/>
    <m/>
    <m/>
    <m/>
    <m/>
    <m/>
    <m/>
    <x v="0"/>
    <m/>
    <m/>
    <m/>
    <m/>
    <m/>
    <m/>
    <m/>
    <m/>
    <n v="0"/>
    <n v="0"/>
    <m/>
    <m/>
    <x v="2"/>
    <x v="31"/>
    <m/>
    <x v="6"/>
  </r>
  <r>
    <x v="3"/>
    <s v="Neosho"/>
    <s v="Electric"/>
    <s v="Residential"/>
    <s v="NM-Net Metering"/>
    <n v="-258"/>
    <n v="-6.6"/>
    <m/>
    <n v="-0.27"/>
    <n v="0"/>
    <n v="0"/>
    <m/>
    <n v="0"/>
    <n v="-0.22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4000000000000001"/>
    <n v="0"/>
    <m/>
    <m/>
    <m/>
    <m/>
    <m/>
    <m/>
    <x v="0"/>
    <m/>
    <m/>
    <m/>
    <m/>
    <m/>
    <m/>
    <m/>
    <m/>
    <n v="0"/>
    <n v="0"/>
    <m/>
    <m/>
    <x v="0"/>
    <x v="10"/>
    <m/>
    <x v="6"/>
  </r>
  <r>
    <x v="3"/>
    <s v="Neosho"/>
    <s v="Electric"/>
    <s v="Residential"/>
    <s v="RGL-Residential Pilot"/>
    <n v="36851"/>
    <n v="4502.45"/>
    <m/>
    <n v="120.49"/>
    <n v="0"/>
    <n v="0"/>
    <m/>
    <n v="0"/>
    <n v="-32.07"/>
    <n v="0"/>
    <n v="0"/>
    <n v="14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44"/>
    <n v="0"/>
    <n v="0"/>
    <n v="88.15"/>
    <n v="-190.13"/>
    <m/>
    <m/>
    <m/>
    <m/>
    <m/>
    <m/>
    <x v="0"/>
    <m/>
    <m/>
    <m/>
    <m/>
    <m/>
    <m/>
    <m/>
    <m/>
    <n v="0"/>
    <n v="0"/>
    <m/>
    <m/>
    <x v="0"/>
    <x v="25"/>
    <m/>
    <x v="6"/>
  </r>
  <r>
    <x v="3"/>
    <s v="Neosho"/>
    <s v="Electric"/>
    <s v="Residential"/>
    <s v="RG-Residential"/>
    <n v="9113862"/>
    <n v="1308733.0900000001"/>
    <m/>
    <n v="35375.550000000003"/>
    <n v="0"/>
    <n v="0"/>
    <m/>
    <n v="0"/>
    <n v="-7847.13"/>
    <n v="0"/>
    <n v="0"/>
    <n v="3553.97"/>
    <n v="0"/>
    <n v="0"/>
    <n v="0"/>
    <n v="0"/>
    <n v="0"/>
    <n v="0"/>
    <n v="0"/>
    <n v="0"/>
    <n v="0"/>
    <n v="0"/>
    <n v="0"/>
    <n v="0"/>
    <n v="0"/>
    <n v="0"/>
    <n v="0"/>
    <n v="720"/>
    <n v="400"/>
    <n v="210"/>
    <n v="4423.71"/>
    <n v="600"/>
    <n v="-328.14"/>
    <n v="24639.96"/>
    <n v="-47003.79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Neosho"/>
    <s v="Lighting"/>
    <s v="Commercial"/>
    <s v="PL-Private Lighting"/>
    <n v="135817"/>
    <n v="41331.4"/>
    <m/>
    <n v="63.71"/>
    <n v="0"/>
    <n v="0"/>
    <m/>
    <n v="0"/>
    <n v="-118.36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15"/>
    <n v="260.18"/>
    <n v="0"/>
    <n v="0"/>
    <n v="1657.17"/>
    <n v="-1491.05"/>
    <m/>
    <m/>
    <m/>
    <m/>
    <m/>
    <m/>
    <x v="0"/>
    <m/>
    <m/>
    <m/>
    <m/>
    <m/>
    <m/>
    <m/>
    <m/>
    <n v="0"/>
    <n v="0"/>
    <m/>
    <m/>
    <x v="1"/>
    <x v="4"/>
    <m/>
    <x v="6"/>
  </r>
  <r>
    <x v="3"/>
    <s v="Neosho"/>
    <s v="Lighting"/>
    <s v="Industrial"/>
    <s v="PL-Private Lighting"/>
    <n v="11707"/>
    <n v="2863.22"/>
    <m/>
    <n v="0"/>
    <n v="0"/>
    <n v="0"/>
    <m/>
    <n v="0"/>
    <n v="-1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200000000000003"/>
    <n v="0"/>
    <n v="0"/>
    <n v="89.04"/>
    <n v="-128.54"/>
    <m/>
    <m/>
    <m/>
    <m/>
    <m/>
    <m/>
    <x v="0"/>
    <m/>
    <m/>
    <m/>
    <m/>
    <m/>
    <m/>
    <m/>
    <m/>
    <n v="0"/>
    <n v="0"/>
    <m/>
    <m/>
    <x v="2"/>
    <x v="4"/>
    <m/>
    <x v="6"/>
  </r>
  <r>
    <x v="3"/>
    <s v="Neosho"/>
    <s v="Lighting"/>
    <s v="Other Public Authority"/>
    <s v="PL-Private Lighting"/>
    <n v="424"/>
    <n v="146.83000000000001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m/>
    <m/>
    <m/>
    <m/>
    <m/>
    <m/>
    <x v="0"/>
    <m/>
    <m/>
    <m/>
    <m/>
    <m/>
    <m/>
    <m/>
    <m/>
    <n v="0"/>
    <n v="0"/>
    <m/>
    <m/>
    <x v="3"/>
    <x v="4"/>
    <m/>
    <x v="6"/>
  </r>
  <r>
    <x v="3"/>
    <s v="Neosho"/>
    <s v="Lighting"/>
    <s v="Muni Street &amp; Highway Lighting"/>
    <s v="PL-Private Lighting"/>
    <n v="441"/>
    <n v="151.81"/>
    <m/>
    <n v="0"/>
    <n v="0"/>
    <n v="0"/>
    <m/>
    <n v="0"/>
    <n v="-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m/>
    <m/>
    <m/>
    <m/>
    <m/>
    <m/>
    <x v="0"/>
    <m/>
    <m/>
    <m/>
    <m/>
    <m/>
    <m/>
    <m/>
    <m/>
    <n v="0"/>
    <n v="0"/>
    <m/>
    <m/>
    <x v="4"/>
    <x v="4"/>
    <m/>
    <x v="6"/>
  </r>
  <r>
    <x v="3"/>
    <s v="Neosho"/>
    <s v="Lighting"/>
    <s v="Muni Street &amp; Highway Lighting"/>
    <s v="SPL-Municipal St Lighting"/>
    <n v="164246"/>
    <n v="22544.25"/>
    <m/>
    <n v="0"/>
    <n v="0"/>
    <n v="0"/>
    <m/>
    <n v="0"/>
    <n v="-142.9"/>
    <n v="0"/>
    <n v="0"/>
    <n v="0"/>
    <n v="0"/>
    <n v="0"/>
    <n v="0"/>
    <n v="0"/>
    <n v="0"/>
    <n v="0"/>
    <n v="0"/>
    <n v="7554.45"/>
    <n v="0"/>
    <n v="0"/>
    <n v="0"/>
    <n v="0"/>
    <n v="0"/>
    <n v="0"/>
    <n v="0"/>
    <n v="0"/>
    <n v="0"/>
    <n v="0"/>
    <n v="0"/>
    <n v="0"/>
    <n v="0"/>
    <n v="0"/>
    <n v="-982.19"/>
    <m/>
    <m/>
    <m/>
    <m/>
    <m/>
    <m/>
    <x v="0"/>
    <m/>
    <m/>
    <m/>
    <m/>
    <m/>
    <m/>
    <m/>
    <m/>
    <n v="0"/>
    <n v="0"/>
    <m/>
    <m/>
    <x v="4"/>
    <x v="11"/>
    <m/>
    <x v="6"/>
  </r>
  <r>
    <x v="3"/>
    <s v="Neosho"/>
    <s v="Lighting"/>
    <s v="Residential"/>
    <s v="PL-Private Lighting"/>
    <n v="65596"/>
    <n v="24580.5"/>
    <m/>
    <n v="59.99"/>
    <n v="0"/>
    <n v="0"/>
    <m/>
    <n v="0"/>
    <n v="-6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25"/>
    <n v="0"/>
    <n v="0"/>
    <n v="380.95"/>
    <n v="-719.14"/>
    <m/>
    <m/>
    <m/>
    <m/>
    <m/>
    <m/>
    <x v="0"/>
    <m/>
    <m/>
    <m/>
    <m/>
    <m/>
    <m/>
    <m/>
    <m/>
    <n v="0"/>
    <n v="0"/>
    <m/>
    <m/>
    <x v="0"/>
    <x v="4"/>
    <m/>
    <x v="6"/>
  </r>
  <r>
    <x v="3"/>
    <s v="Ozark"/>
    <s v="Electric"/>
    <s v="Commercial"/>
    <s v="CB-Commercial"/>
    <n v="2950496"/>
    <n v="415223.45"/>
    <m/>
    <n v="8013.19"/>
    <n v="0"/>
    <n v="0"/>
    <m/>
    <n v="0"/>
    <n v="-2566.8000000000002"/>
    <n v="0"/>
    <n v="0"/>
    <n v="2094.8000000000002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4341.2"/>
    <n v="60"/>
    <n v="-168.7"/>
    <n v="24712.78"/>
    <n v="-14812.18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s v="Ozark"/>
    <s v="Electric"/>
    <s v="Commercial"/>
    <s v="GP-General Power"/>
    <n v="5433351"/>
    <n v="541691.56000000006"/>
    <m/>
    <n v="2726.67"/>
    <n v="0"/>
    <n v="0"/>
    <m/>
    <n v="0"/>
    <n v="-4727.05"/>
    <n v="0"/>
    <n v="0"/>
    <n v="3676.73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4431.88"/>
    <n v="0"/>
    <n v="0"/>
    <n v="23883.86"/>
    <n v="-20103.419999999998"/>
    <m/>
    <m/>
    <m/>
    <m/>
    <m/>
    <m/>
    <x v="0"/>
    <m/>
    <m/>
    <m/>
    <m/>
    <m/>
    <m/>
    <m/>
    <m/>
    <n v="0"/>
    <n v="0"/>
    <m/>
    <m/>
    <x v="1"/>
    <x v="6"/>
    <m/>
    <x v="6"/>
  </r>
  <r>
    <x v="3"/>
    <s v="Ozark"/>
    <s v="Electric"/>
    <s v="Commercial"/>
    <s v="LS-Special Lighting"/>
    <n v="2629"/>
    <n v="513.9"/>
    <m/>
    <n v="2.3199999999999998"/>
    <n v="0"/>
    <n v="0"/>
    <m/>
    <n v="0"/>
    <n v="-2.2799999999999998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.77"/>
    <m/>
    <m/>
    <m/>
    <m/>
    <m/>
    <m/>
    <x v="0"/>
    <m/>
    <m/>
    <m/>
    <m/>
    <m/>
    <m/>
    <m/>
    <m/>
    <n v="0"/>
    <n v="0"/>
    <m/>
    <m/>
    <x v="1"/>
    <x v="7"/>
    <m/>
    <x v="6"/>
  </r>
  <r>
    <x v="3"/>
    <s v="Ozark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"/>
    <m/>
    <x v="6"/>
  </r>
  <r>
    <x v="3"/>
    <s v="Ozark"/>
    <s v="Electric"/>
    <s v="Commercial"/>
    <s v="SH-Small Heating"/>
    <n v="435768"/>
    <n v="51720.3"/>
    <m/>
    <n v="1458.11"/>
    <n v="0"/>
    <n v="0"/>
    <m/>
    <n v="0"/>
    <n v="-379.12"/>
    <n v="0"/>
    <n v="0"/>
    <n v="309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5.65"/>
    <n v="0"/>
    <n v="-6.83"/>
    <n v="3411.27"/>
    <n v="-2069.87"/>
    <m/>
    <m/>
    <m/>
    <m/>
    <m/>
    <m/>
    <x v="0"/>
    <m/>
    <m/>
    <m/>
    <m/>
    <m/>
    <m/>
    <m/>
    <m/>
    <n v="0"/>
    <n v="0"/>
    <m/>
    <m/>
    <x v="1"/>
    <x v="12"/>
    <m/>
    <x v="6"/>
  </r>
  <r>
    <x v="3"/>
    <s v="Ozark"/>
    <s v="Electric"/>
    <s v="Commercial"/>
    <s v="TEB-Total Electric Bldg"/>
    <n v="1192867"/>
    <n v="117575.73"/>
    <m/>
    <n v="1159.44"/>
    <n v="0"/>
    <n v="0"/>
    <m/>
    <n v="0"/>
    <n v="-1037.8"/>
    <n v="0"/>
    <n v="0"/>
    <n v="846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0.37"/>
    <n v="0"/>
    <n v="0"/>
    <n v="3008.28"/>
    <n v="-4866.92"/>
    <m/>
    <m/>
    <m/>
    <m/>
    <m/>
    <m/>
    <x v="0"/>
    <m/>
    <m/>
    <m/>
    <m/>
    <m/>
    <m/>
    <m/>
    <m/>
    <n v="0"/>
    <n v="0"/>
    <m/>
    <m/>
    <x v="1"/>
    <x v="13"/>
    <m/>
    <x v="6"/>
  </r>
  <r>
    <x v="3"/>
    <s v="Ozark"/>
    <s v="Electric"/>
    <s v="Industrial"/>
    <s v="CB-Commercial"/>
    <n v="7625"/>
    <n v="1046.5"/>
    <m/>
    <n v="18.760000000000002"/>
    <n v="0"/>
    <n v="0"/>
    <m/>
    <n v="0"/>
    <n v="-6.63"/>
    <n v="0"/>
    <n v="0"/>
    <n v="5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26"/>
    <n v="0"/>
    <n v="0"/>
    <n v="74.430000000000007"/>
    <n v="-38.28"/>
    <m/>
    <m/>
    <m/>
    <m/>
    <m/>
    <m/>
    <x v="0"/>
    <m/>
    <m/>
    <m/>
    <m/>
    <m/>
    <m/>
    <m/>
    <m/>
    <n v="0"/>
    <n v="0"/>
    <m/>
    <m/>
    <x v="2"/>
    <x v="5"/>
    <m/>
    <x v="6"/>
  </r>
  <r>
    <x v="3"/>
    <s v="Ozark"/>
    <s v="Electric"/>
    <s v="Industrial"/>
    <s v="GP-General Power"/>
    <n v="673818"/>
    <n v="78081.61"/>
    <m/>
    <n v="2175.8000000000002"/>
    <n v="0"/>
    <n v="0"/>
    <m/>
    <n v="0"/>
    <n v="-586.23"/>
    <n v="0"/>
    <n v="0"/>
    <n v="478.4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230.47"/>
    <n v="0"/>
    <n v="0"/>
    <n v="3584.44"/>
    <n v="-2493.12"/>
    <m/>
    <m/>
    <m/>
    <m/>
    <m/>
    <m/>
    <x v="0"/>
    <m/>
    <m/>
    <m/>
    <m/>
    <m/>
    <m/>
    <m/>
    <m/>
    <n v="0"/>
    <n v="0"/>
    <m/>
    <m/>
    <x v="2"/>
    <x v="6"/>
    <m/>
    <x v="6"/>
  </r>
  <r>
    <x v="3"/>
    <s v="Ozark"/>
    <s v="Electric"/>
    <s v="Industrial"/>
    <s v="TEB-Total Electric Bldg"/>
    <n v="2560"/>
    <n v="528.11"/>
    <m/>
    <n v="0"/>
    <n v="0"/>
    <n v="0"/>
    <m/>
    <n v="0"/>
    <n v="-2.23"/>
    <n v="0"/>
    <n v="0"/>
    <n v="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34"/>
    <n v="-10.44"/>
    <m/>
    <m/>
    <m/>
    <m/>
    <m/>
    <m/>
    <x v="0"/>
    <m/>
    <m/>
    <m/>
    <m/>
    <m/>
    <m/>
    <m/>
    <m/>
    <n v="0"/>
    <n v="0"/>
    <m/>
    <m/>
    <x v="2"/>
    <x v="13"/>
    <m/>
    <x v="6"/>
  </r>
  <r>
    <x v="3"/>
    <s v="Ozark"/>
    <s v="Electric"/>
    <s v="Interdepartmental"/>
    <s v="CB-Commercial"/>
    <n v="3367"/>
    <n v="506.56"/>
    <m/>
    <n v="0"/>
    <n v="0"/>
    <n v="0"/>
    <m/>
    <n v="0"/>
    <n v="-2.93"/>
    <n v="0"/>
    <n v="0"/>
    <n v="2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4"/>
    <n v="-16.91"/>
    <m/>
    <m/>
    <m/>
    <m/>
    <m/>
    <m/>
    <x v="0"/>
    <m/>
    <m/>
    <m/>
    <m/>
    <m/>
    <m/>
    <m/>
    <m/>
    <n v="0"/>
    <n v="0"/>
    <m/>
    <m/>
    <x v="5"/>
    <x v="5"/>
    <m/>
    <x v="6"/>
  </r>
  <r>
    <x v="3"/>
    <s v="Ozark"/>
    <s v="Electric"/>
    <s v="Other Public Authority"/>
    <s v="CB-Commercial"/>
    <n v="48773"/>
    <n v="7296.63"/>
    <m/>
    <n v="0"/>
    <n v="0"/>
    <n v="0"/>
    <m/>
    <n v="0"/>
    <n v="-42.45"/>
    <n v="0"/>
    <n v="0"/>
    <n v="34.6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4.86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Ozark"/>
    <s v="Electric"/>
    <s v="Other Public Authority"/>
    <s v="GP-General Power"/>
    <n v="130640"/>
    <n v="13754.14"/>
    <m/>
    <n v="0"/>
    <n v="0"/>
    <n v="0"/>
    <m/>
    <n v="0"/>
    <n v="-113.65"/>
    <n v="0"/>
    <n v="0"/>
    <n v="92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3.37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Ozark"/>
    <s v="Electric"/>
    <s v="Other Public Authority"/>
    <s v="SH-Small Heating"/>
    <n v="13145"/>
    <n v="1471.09"/>
    <m/>
    <n v="0"/>
    <n v="0"/>
    <n v="0"/>
    <m/>
    <n v="0"/>
    <n v="-11.44"/>
    <n v="0"/>
    <n v="0"/>
    <n v="9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.44"/>
    <m/>
    <m/>
    <m/>
    <m/>
    <m/>
    <m/>
    <x v="0"/>
    <m/>
    <m/>
    <m/>
    <m/>
    <m/>
    <m/>
    <m/>
    <m/>
    <n v="0"/>
    <n v="0"/>
    <m/>
    <m/>
    <x v="3"/>
    <x v="12"/>
    <m/>
    <x v="6"/>
  </r>
  <r>
    <x v="3"/>
    <s v="Ozark"/>
    <s v="Electric"/>
    <s v="Muni Street &amp; Highway Lighting"/>
    <s v="CB-Commercial"/>
    <n v="10482"/>
    <n v="2024.28"/>
    <m/>
    <n v="0"/>
    <n v="0"/>
    <n v="0"/>
    <m/>
    <n v="0"/>
    <n v="-9.11"/>
    <n v="0"/>
    <n v="0"/>
    <n v="7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2.64"/>
    <m/>
    <m/>
    <m/>
    <m/>
    <m/>
    <m/>
    <x v="0"/>
    <m/>
    <m/>
    <m/>
    <m/>
    <m/>
    <m/>
    <m/>
    <m/>
    <n v="0"/>
    <n v="0"/>
    <m/>
    <m/>
    <x v="4"/>
    <x v="5"/>
    <m/>
    <x v="6"/>
  </r>
  <r>
    <x v="3"/>
    <s v="Ozark"/>
    <s v="Electric"/>
    <s v="Muni Street &amp; Highway Lighting"/>
    <s v="LS-Special Lighting"/>
    <n v="4274"/>
    <n v="816.69"/>
    <m/>
    <n v="0"/>
    <n v="0"/>
    <n v="0"/>
    <m/>
    <n v="0"/>
    <n v="-3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9"/>
    <m/>
    <m/>
    <m/>
    <m/>
    <m/>
    <m/>
    <x v="0"/>
    <m/>
    <m/>
    <m/>
    <m/>
    <m/>
    <m/>
    <m/>
    <m/>
    <n v="0"/>
    <n v="0"/>
    <m/>
    <m/>
    <x v="4"/>
    <x v="7"/>
    <m/>
    <x v="6"/>
  </r>
  <r>
    <x v="3"/>
    <s v="Ozark"/>
    <s v="Electric"/>
    <s v="Other Public Authority"/>
    <s v="CB-Commercial"/>
    <n v="137866"/>
    <n v="18718.45"/>
    <m/>
    <n v="0"/>
    <n v="0"/>
    <n v="0"/>
    <m/>
    <n v="0"/>
    <n v="-119.94"/>
    <n v="0"/>
    <n v="0"/>
    <n v="97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2.12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Ozark"/>
    <s v="Electric"/>
    <s v="Other Public Authority"/>
    <s v="GP-General Power"/>
    <n v="550546"/>
    <n v="60332.29"/>
    <m/>
    <n v="0"/>
    <n v="0"/>
    <n v="0"/>
    <m/>
    <n v="0"/>
    <n v="-478.97"/>
    <n v="0"/>
    <n v="0"/>
    <n v="39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37.01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Ozark"/>
    <s v="Electric"/>
    <s v="Other Public Authority"/>
    <s v="TEB-Total Electric Bldg"/>
    <n v="38640"/>
    <n v="3939.94"/>
    <m/>
    <n v="0"/>
    <n v="0"/>
    <n v="0"/>
    <m/>
    <n v="0"/>
    <n v="-33.619999999999997"/>
    <n v="0"/>
    <n v="0"/>
    <n v="2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7.65"/>
    <m/>
    <m/>
    <m/>
    <m/>
    <m/>
    <m/>
    <x v="0"/>
    <m/>
    <m/>
    <m/>
    <m/>
    <m/>
    <m/>
    <m/>
    <m/>
    <n v="0"/>
    <n v="0"/>
    <m/>
    <m/>
    <x v="3"/>
    <x v="13"/>
    <m/>
    <x v="6"/>
  </r>
  <r>
    <x v="3"/>
    <s v="Ozark"/>
    <s v="Electric"/>
    <s v="Residential"/>
    <s v="RGL-Residential Pilot"/>
    <n v="41457"/>
    <n v="5074.72"/>
    <m/>
    <n v="119.73"/>
    <n v="0"/>
    <n v="0"/>
    <m/>
    <n v="0"/>
    <n v="-36.090000000000003"/>
    <n v="0"/>
    <n v="0"/>
    <n v="16.17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6"/>
    <n v="0"/>
    <n v="0"/>
    <n v="28.23"/>
    <n v="-213.96"/>
    <m/>
    <m/>
    <m/>
    <m/>
    <m/>
    <m/>
    <x v="0"/>
    <m/>
    <m/>
    <m/>
    <m/>
    <m/>
    <m/>
    <m/>
    <m/>
    <n v="0"/>
    <n v="0"/>
    <m/>
    <m/>
    <x v="0"/>
    <x v="25"/>
    <m/>
    <x v="6"/>
  </r>
  <r>
    <x v="3"/>
    <s v="Ozark"/>
    <s v="Electric"/>
    <s v="Residential"/>
    <s v="RG-Residential"/>
    <n v="12952857"/>
    <n v="1834073.22"/>
    <m/>
    <n v="36765.89"/>
    <n v="0"/>
    <n v="0"/>
    <m/>
    <n v="0"/>
    <n v="-11273.32"/>
    <n v="0"/>
    <n v="0"/>
    <n v="5050.83"/>
    <n v="0"/>
    <n v="0"/>
    <n v="0"/>
    <n v="0"/>
    <n v="0"/>
    <n v="0"/>
    <n v="0"/>
    <n v="0"/>
    <n v="0"/>
    <n v="0"/>
    <n v="0"/>
    <n v="0"/>
    <n v="0"/>
    <n v="0"/>
    <n v="0"/>
    <n v="630"/>
    <n v="550"/>
    <n v="165"/>
    <n v="4832.99"/>
    <n v="780"/>
    <n v="-389.19"/>
    <n v="11655.82"/>
    <n v="-66827.11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Ozark"/>
    <s v="Lighting"/>
    <s v="Commercial"/>
    <s v="PL-Private Lighting"/>
    <n v="51822"/>
    <n v="17281.53"/>
    <m/>
    <n v="134.19"/>
    <n v="0"/>
    <n v="0"/>
    <m/>
    <n v="0"/>
    <n v="-45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123.23"/>
    <n v="0"/>
    <n v="-4.88"/>
    <n v="789.47"/>
    <n v="-568.88"/>
    <m/>
    <m/>
    <m/>
    <m/>
    <m/>
    <m/>
    <x v="0"/>
    <m/>
    <m/>
    <m/>
    <m/>
    <m/>
    <m/>
    <m/>
    <m/>
    <n v="0"/>
    <n v="0"/>
    <m/>
    <m/>
    <x v="1"/>
    <x v="4"/>
    <m/>
    <x v="6"/>
  </r>
  <r>
    <x v="3"/>
    <s v="Ozark"/>
    <s v="Lighting"/>
    <s v="Muni Street &amp; Highway Lighting"/>
    <s v="PL-Private Lighting"/>
    <n v="671"/>
    <n v="194.2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m/>
    <m/>
    <m/>
    <m/>
    <m/>
    <m/>
    <x v="0"/>
    <m/>
    <m/>
    <m/>
    <m/>
    <m/>
    <m/>
    <m/>
    <m/>
    <n v="0"/>
    <n v="0"/>
    <m/>
    <m/>
    <x v="4"/>
    <x v="4"/>
    <m/>
    <x v="6"/>
  </r>
  <r>
    <x v="3"/>
    <s v="Ozark"/>
    <s v="Lighting"/>
    <s v="Muni Street &amp; Highway Lighting"/>
    <s v="SPL-Municipal St Lighting"/>
    <n v="136883"/>
    <n v="20052.16"/>
    <m/>
    <n v="0"/>
    <n v="0"/>
    <n v="0"/>
    <m/>
    <n v="0"/>
    <n v="-119.09"/>
    <n v="0"/>
    <n v="0"/>
    <n v="0"/>
    <n v="0"/>
    <n v="0"/>
    <n v="0"/>
    <n v="0"/>
    <n v="0"/>
    <n v="0"/>
    <n v="0"/>
    <n v="8436.9500000000007"/>
    <n v="0"/>
    <n v="0"/>
    <n v="0"/>
    <n v="0"/>
    <n v="0"/>
    <n v="0"/>
    <n v="0"/>
    <n v="0"/>
    <n v="0"/>
    <n v="0"/>
    <n v="0"/>
    <n v="0"/>
    <n v="0"/>
    <n v="0"/>
    <n v="-818.56"/>
    <m/>
    <m/>
    <m/>
    <m/>
    <m/>
    <m/>
    <x v="0"/>
    <m/>
    <m/>
    <m/>
    <m/>
    <m/>
    <m/>
    <m/>
    <m/>
    <n v="0"/>
    <n v="0"/>
    <m/>
    <m/>
    <x v="4"/>
    <x v="11"/>
    <m/>
    <x v="6"/>
  </r>
  <r>
    <x v="3"/>
    <s v="Ozark"/>
    <s v="Lighting"/>
    <s v="Residential"/>
    <s v="PL-Private Lighting"/>
    <n v="27854"/>
    <n v="10447.56"/>
    <m/>
    <n v="37.18"/>
    <n v="0"/>
    <n v="0"/>
    <m/>
    <n v="0"/>
    <n v="-2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38"/>
    <n v="0"/>
    <n v="0"/>
    <n v="61.2"/>
    <n v="-305.29000000000002"/>
    <m/>
    <m/>
    <m/>
    <m/>
    <m/>
    <m/>
    <x v="0"/>
    <m/>
    <m/>
    <m/>
    <m/>
    <m/>
    <m/>
    <m/>
    <m/>
    <n v="0"/>
    <n v="0"/>
    <m/>
    <m/>
    <x v="0"/>
    <x v="4"/>
    <m/>
    <x v="6"/>
  </r>
  <r>
    <x v="3"/>
    <s v="Pierce City"/>
    <s v="Electric"/>
    <s v="Commercial"/>
    <s v="CB-Commercial"/>
    <n v="8889"/>
    <n v="1144.96"/>
    <m/>
    <n v="0"/>
    <n v="0"/>
    <n v="0"/>
    <m/>
    <n v="0"/>
    <n v="-7.73"/>
    <n v="0"/>
    <n v="0"/>
    <n v="6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76"/>
    <n v="-44.62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s v="Pierce City"/>
    <s v="Electric"/>
    <s v="Residential"/>
    <s v="RG-Residential"/>
    <n v="7802"/>
    <n v="1127.2"/>
    <m/>
    <n v="22.39"/>
    <n v="0"/>
    <n v="0"/>
    <m/>
    <n v="0"/>
    <n v="-6.78"/>
    <n v="0"/>
    <n v="0"/>
    <n v="3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13"/>
    <n v="0"/>
    <n v="0"/>
    <n v="0"/>
    <n v="-40.26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Pierce City"/>
    <s v="Lighting"/>
    <s v="Residential"/>
    <s v="PL-Private Lighting"/>
    <n v="65"/>
    <n v="15.79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m/>
    <m/>
    <m/>
    <m/>
    <m/>
    <m/>
    <x v="0"/>
    <m/>
    <m/>
    <m/>
    <m/>
    <m/>
    <m/>
    <m/>
    <m/>
    <n v="0"/>
    <n v="0"/>
    <m/>
    <m/>
    <x v="0"/>
    <x v="4"/>
    <m/>
    <x v="6"/>
  </r>
  <r>
    <x v="3"/>
    <s v="Republic"/>
    <s v="Electric"/>
    <s v="Commercial"/>
    <s v="CB-Commercial"/>
    <n v="470044"/>
    <n v="67493.440000000002"/>
    <m/>
    <n v="1607.66"/>
    <n v="0"/>
    <n v="0"/>
    <m/>
    <n v="0"/>
    <n v="-408.83"/>
    <n v="0"/>
    <n v="0"/>
    <n v="333.74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1016.37"/>
    <n v="40"/>
    <n v="-18.7"/>
    <n v="4120.55"/>
    <n v="-2359.67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s v="Republic"/>
    <s v="Electric"/>
    <s v="Commercial"/>
    <s v="GP-General Power"/>
    <n v="365889"/>
    <n v="35263.370000000003"/>
    <m/>
    <n v="0"/>
    <n v="0"/>
    <n v="0"/>
    <m/>
    <n v="0"/>
    <n v="-318.32"/>
    <n v="0"/>
    <n v="0"/>
    <n v="259.79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8.69"/>
    <n v="0"/>
    <n v="0"/>
    <n v="2145.41"/>
    <n v="-1353.78"/>
    <m/>
    <m/>
    <m/>
    <m/>
    <m/>
    <m/>
    <x v="0"/>
    <m/>
    <m/>
    <m/>
    <m/>
    <m/>
    <m/>
    <m/>
    <m/>
    <n v="0"/>
    <n v="0"/>
    <m/>
    <m/>
    <x v="1"/>
    <x v="6"/>
    <m/>
    <x v="6"/>
  </r>
  <r>
    <x v="3"/>
    <s v="Republic"/>
    <s v="Electric"/>
    <s v="Commercial"/>
    <s v="SH-Small Heating"/>
    <n v="49439"/>
    <n v="5721.58"/>
    <m/>
    <n v="82.98"/>
    <n v="0"/>
    <n v="0"/>
    <m/>
    <n v="0"/>
    <n v="-43.01"/>
    <n v="0"/>
    <n v="0"/>
    <n v="35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9.54000000000002"/>
    <n v="0"/>
    <n v="0"/>
    <n v="352.46"/>
    <n v="-234.85"/>
    <m/>
    <m/>
    <m/>
    <m/>
    <m/>
    <m/>
    <x v="0"/>
    <m/>
    <m/>
    <m/>
    <m/>
    <m/>
    <m/>
    <m/>
    <m/>
    <n v="0"/>
    <n v="0"/>
    <m/>
    <m/>
    <x v="1"/>
    <x v="12"/>
    <m/>
    <x v="6"/>
  </r>
  <r>
    <x v="3"/>
    <s v="Republic"/>
    <s v="Electric"/>
    <s v="Commercial"/>
    <s v="TEB-Total Electric Bldg"/>
    <n v="42000"/>
    <n v="4270.62"/>
    <m/>
    <n v="0"/>
    <n v="0"/>
    <n v="0"/>
    <m/>
    <n v="0"/>
    <n v="-36.53"/>
    <n v="0"/>
    <n v="0"/>
    <n v="29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0.13"/>
    <n v="0"/>
    <n v="0"/>
    <n v="316.52"/>
    <n v="-171.36"/>
    <m/>
    <m/>
    <m/>
    <m/>
    <m/>
    <m/>
    <x v="0"/>
    <m/>
    <m/>
    <m/>
    <m/>
    <m/>
    <m/>
    <m/>
    <m/>
    <n v="0"/>
    <n v="0"/>
    <m/>
    <m/>
    <x v="1"/>
    <x v="13"/>
    <m/>
    <x v="6"/>
  </r>
  <r>
    <x v="3"/>
    <s v="Republic"/>
    <s v="Electric"/>
    <s v="Industrial"/>
    <s v="CB-Commercial"/>
    <n v="720"/>
    <n v="117.24"/>
    <m/>
    <n v="3.41"/>
    <n v="0"/>
    <n v="0"/>
    <m/>
    <n v="0"/>
    <n v="-0.63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48"/>
    <n v="-3.61"/>
    <m/>
    <m/>
    <m/>
    <m/>
    <m/>
    <m/>
    <x v="0"/>
    <m/>
    <m/>
    <m/>
    <m/>
    <m/>
    <m/>
    <m/>
    <m/>
    <n v="0"/>
    <n v="0"/>
    <m/>
    <m/>
    <x v="2"/>
    <x v="5"/>
    <m/>
    <x v="6"/>
  </r>
  <r>
    <x v="3"/>
    <s v="Republic"/>
    <s v="Electric"/>
    <s v="Other Public Authority"/>
    <s v="CB-Commercial"/>
    <n v="14265"/>
    <n v="2136.89"/>
    <m/>
    <n v="0"/>
    <n v="0"/>
    <n v="0"/>
    <m/>
    <n v="0"/>
    <n v="-12.4"/>
    <n v="0"/>
    <n v="0"/>
    <n v="1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.61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Republic"/>
    <s v="Electric"/>
    <s v="Other Public Authority"/>
    <s v="GP-General Power"/>
    <n v="73360"/>
    <n v="7154.77"/>
    <m/>
    <n v="0"/>
    <n v="0"/>
    <n v="0"/>
    <m/>
    <n v="0"/>
    <n v="-63.82"/>
    <n v="0"/>
    <n v="0"/>
    <n v="52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1.43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Republic"/>
    <s v="Electric"/>
    <s v="Muni Street &amp; Highway Lighting"/>
    <s v="CB-Commercial"/>
    <n v="3702"/>
    <n v="677.07"/>
    <m/>
    <n v="0"/>
    <n v="0"/>
    <n v="0"/>
    <m/>
    <n v="0"/>
    <n v="-3.22"/>
    <n v="0"/>
    <n v="0"/>
    <n v="2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59"/>
    <m/>
    <m/>
    <m/>
    <m/>
    <m/>
    <m/>
    <x v="0"/>
    <m/>
    <m/>
    <m/>
    <m/>
    <m/>
    <m/>
    <m/>
    <m/>
    <n v="0"/>
    <n v="0"/>
    <m/>
    <m/>
    <x v="4"/>
    <x v="5"/>
    <m/>
    <x v="6"/>
  </r>
  <r>
    <x v="3"/>
    <s v="Republic"/>
    <s v="Electric"/>
    <s v="Muni Street &amp; Highway Lighting"/>
    <s v="LS-Special Lighting"/>
    <n v="16"/>
    <n v="46.66"/>
    <m/>
    <n v="0"/>
    <n v="0"/>
    <n v="0"/>
    <m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1"/>
    <m/>
    <m/>
    <m/>
    <m/>
    <m/>
    <m/>
    <x v="0"/>
    <m/>
    <m/>
    <m/>
    <m/>
    <m/>
    <m/>
    <m/>
    <m/>
    <n v="0"/>
    <n v="0"/>
    <m/>
    <m/>
    <x v="4"/>
    <x v="7"/>
    <m/>
    <x v="6"/>
  </r>
  <r>
    <x v="3"/>
    <s v="Republic"/>
    <s v="Electric"/>
    <s v="Other Public Authority"/>
    <s v="CB-Commercial"/>
    <n v="15052"/>
    <n v="2101.15"/>
    <m/>
    <n v="0"/>
    <n v="0"/>
    <n v="0"/>
    <m/>
    <n v="0"/>
    <n v="-13.11"/>
    <n v="0"/>
    <n v="0"/>
    <n v="1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5.56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Republic"/>
    <s v="Electric"/>
    <s v="Other Public Authority"/>
    <s v="GP-General Power"/>
    <n v="54328"/>
    <n v="6820.65"/>
    <m/>
    <n v="0"/>
    <n v="0"/>
    <n v="0"/>
    <m/>
    <n v="0"/>
    <n v="-47.26"/>
    <n v="0"/>
    <n v="0"/>
    <n v="38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1.01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Republic"/>
    <s v="Electric"/>
    <s v="Residential"/>
    <s v="RGL-Residential Pilot"/>
    <n v="7062"/>
    <n v="880.82"/>
    <m/>
    <n v="25.25"/>
    <n v="0"/>
    <n v="0"/>
    <m/>
    <n v="0"/>
    <n v="-6.15"/>
    <n v="0"/>
    <n v="0"/>
    <n v="2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29"/>
    <n v="0"/>
    <n v="0"/>
    <n v="8.4600000000000009"/>
    <n v="-36.43"/>
    <m/>
    <m/>
    <m/>
    <m/>
    <m/>
    <m/>
    <x v="0"/>
    <m/>
    <m/>
    <m/>
    <m/>
    <m/>
    <m/>
    <m/>
    <m/>
    <n v="0"/>
    <n v="0"/>
    <m/>
    <m/>
    <x v="0"/>
    <x v="25"/>
    <m/>
    <x v="6"/>
  </r>
  <r>
    <x v="3"/>
    <s v="Republic"/>
    <s v="Electric"/>
    <s v="Residential"/>
    <s v="RG-Residential"/>
    <n v="3128324"/>
    <n v="448616.53"/>
    <m/>
    <n v="11068.79"/>
    <n v="0"/>
    <n v="0"/>
    <m/>
    <n v="0"/>
    <n v="-2722"/>
    <n v="0"/>
    <n v="0"/>
    <n v="1219.95"/>
    <n v="0"/>
    <n v="0"/>
    <n v="0"/>
    <n v="0"/>
    <n v="0"/>
    <n v="0"/>
    <n v="0"/>
    <n v="0"/>
    <n v="0"/>
    <n v="0"/>
    <n v="0"/>
    <n v="0"/>
    <n v="0"/>
    <n v="0"/>
    <n v="0"/>
    <n v="90"/>
    <n v="50"/>
    <n v="60"/>
    <n v="1184.56"/>
    <n v="240"/>
    <n v="-104.49"/>
    <n v="4018.49"/>
    <n v="-16142.39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Republic"/>
    <s v="Lighting"/>
    <s v="Commercial"/>
    <s v="PL-Private Lighting"/>
    <n v="12142"/>
    <n v="4198.4399999999996"/>
    <m/>
    <n v="0"/>
    <n v="0"/>
    <n v="0"/>
    <m/>
    <n v="0"/>
    <n v="-1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44"/>
    <n v="0"/>
    <n v="0"/>
    <n v="181.03"/>
    <n v="-133.26"/>
    <m/>
    <m/>
    <m/>
    <m/>
    <m/>
    <m/>
    <x v="0"/>
    <m/>
    <m/>
    <m/>
    <m/>
    <m/>
    <m/>
    <m/>
    <m/>
    <n v="0"/>
    <n v="0"/>
    <m/>
    <m/>
    <x v="1"/>
    <x v="4"/>
    <m/>
    <x v="6"/>
  </r>
  <r>
    <x v="3"/>
    <s v="Republic"/>
    <s v="Lighting"/>
    <s v="Other Public Authority"/>
    <s v="PL-Private Lighting"/>
    <n v="31"/>
    <n v="14.58"/>
    <m/>
    <n v="0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m/>
    <m/>
    <m/>
    <m/>
    <m/>
    <m/>
    <x v="0"/>
    <m/>
    <m/>
    <m/>
    <m/>
    <m/>
    <m/>
    <m/>
    <m/>
    <n v="0"/>
    <n v="0"/>
    <m/>
    <m/>
    <x v="3"/>
    <x v="4"/>
    <m/>
    <x v="6"/>
  </r>
  <r>
    <x v="3"/>
    <s v="Republic"/>
    <s v="Lighting"/>
    <s v="Muni Street &amp; Highway Lighting"/>
    <s v="PL-Private Lighting"/>
    <n v="431"/>
    <n v="82.03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m/>
    <m/>
    <m/>
    <m/>
    <m/>
    <m/>
    <x v="0"/>
    <m/>
    <m/>
    <m/>
    <m/>
    <m/>
    <m/>
    <m/>
    <m/>
    <n v="0"/>
    <n v="0"/>
    <m/>
    <m/>
    <x v="4"/>
    <x v="4"/>
    <m/>
    <x v="6"/>
  </r>
  <r>
    <x v="3"/>
    <s v="Republic"/>
    <s v="Lighting"/>
    <s v="Muni Street &amp; Highway Lighting"/>
    <s v="SPL-Municipal St Lighting"/>
    <n v="50119"/>
    <n v="7119.94"/>
    <m/>
    <n v="0"/>
    <n v="0"/>
    <n v="0"/>
    <m/>
    <n v="0"/>
    <n v="-43.6"/>
    <n v="0"/>
    <n v="0"/>
    <n v="0"/>
    <n v="0"/>
    <n v="0"/>
    <n v="0"/>
    <n v="0"/>
    <n v="0"/>
    <n v="0"/>
    <n v="0"/>
    <n v="6220.45"/>
    <n v="0"/>
    <n v="0"/>
    <n v="0"/>
    <n v="0"/>
    <n v="0"/>
    <n v="0"/>
    <n v="0"/>
    <n v="0"/>
    <n v="0"/>
    <n v="0"/>
    <n v="0"/>
    <n v="0"/>
    <n v="0"/>
    <n v="0"/>
    <n v="-299.72000000000003"/>
    <m/>
    <m/>
    <m/>
    <m/>
    <m/>
    <m/>
    <x v="0"/>
    <m/>
    <m/>
    <m/>
    <m/>
    <m/>
    <m/>
    <m/>
    <m/>
    <n v="0"/>
    <n v="0"/>
    <m/>
    <m/>
    <x v="4"/>
    <x v="11"/>
    <m/>
    <x v="6"/>
  </r>
  <r>
    <x v="3"/>
    <s v="Republic"/>
    <s v="Lighting"/>
    <s v="Residential"/>
    <s v="PL-Private Lighting"/>
    <n v="6139"/>
    <n v="2114.5700000000002"/>
    <m/>
    <n v="0"/>
    <n v="0"/>
    <n v="0"/>
    <m/>
    <n v="0"/>
    <n v="-5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59"/>
    <n v="0"/>
    <n v="0"/>
    <n v="15.08"/>
    <n v="-66.88"/>
    <m/>
    <m/>
    <m/>
    <m/>
    <m/>
    <m/>
    <x v="0"/>
    <m/>
    <m/>
    <m/>
    <m/>
    <m/>
    <m/>
    <m/>
    <m/>
    <n v="0"/>
    <n v="0"/>
    <m/>
    <m/>
    <x v="0"/>
    <x v="4"/>
    <m/>
    <x v="6"/>
  </r>
  <r>
    <x v="3"/>
    <s v="Webb City"/>
    <s v="Electric"/>
    <s v="Commercial"/>
    <s v="CB-Commercial"/>
    <n v="1959721"/>
    <n v="277006.86"/>
    <m/>
    <n v="6782.73"/>
    <n v="0"/>
    <n v="0"/>
    <m/>
    <n v="0"/>
    <n v="-1704.46"/>
    <n v="0"/>
    <n v="0"/>
    <n v="1373.82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2921.81"/>
    <n v="60"/>
    <n v="-104.18"/>
    <n v="14864.56"/>
    <n v="-9837.9599999999991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s v="Webb City"/>
    <s v="Electric"/>
    <s v="Commercial"/>
    <s v="GP-General Power"/>
    <n v="3828161"/>
    <n v="392514.66"/>
    <m/>
    <n v="846.75"/>
    <n v="0"/>
    <n v="0"/>
    <m/>
    <n v="0"/>
    <n v="-3330.47"/>
    <n v="0"/>
    <n v="0"/>
    <n v="2448.5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2004.75"/>
    <n v="0"/>
    <n v="0"/>
    <n v="13929.65"/>
    <n v="-14164.2"/>
    <m/>
    <m/>
    <m/>
    <m/>
    <m/>
    <m/>
    <x v="0"/>
    <m/>
    <m/>
    <m/>
    <m/>
    <m/>
    <m/>
    <m/>
    <m/>
    <n v="0"/>
    <n v="0"/>
    <m/>
    <m/>
    <x v="1"/>
    <x v="6"/>
    <m/>
    <x v="6"/>
  </r>
  <r>
    <x v="3"/>
    <s v="Webb City"/>
    <s v="Electric"/>
    <s v="Commercial"/>
    <s v="LS-Special Lighting"/>
    <n v="4400"/>
    <n v="640.05999999999995"/>
    <m/>
    <n v="0"/>
    <n v="0"/>
    <n v="0"/>
    <m/>
    <n v="0"/>
    <n v="-3.83"/>
    <n v="0"/>
    <n v="0"/>
    <n v="3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74"/>
    <m/>
    <m/>
    <m/>
    <m/>
    <m/>
    <m/>
    <x v="0"/>
    <m/>
    <m/>
    <m/>
    <m/>
    <m/>
    <m/>
    <m/>
    <m/>
    <n v="0"/>
    <n v="0"/>
    <m/>
    <m/>
    <x v="1"/>
    <x v="7"/>
    <m/>
    <x v="6"/>
  </r>
  <r>
    <x v="3"/>
    <s v="Webb City"/>
    <s v="Electric"/>
    <s v="Commercial"/>
    <s v="SH-Small Heating"/>
    <n v="211408"/>
    <n v="25094.29"/>
    <m/>
    <n v="523.71"/>
    <n v="0"/>
    <n v="0"/>
    <m/>
    <n v="0"/>
    <n v="-183.93"/>
    <n v="0"/>
    <n v="0"/>
    <n v="146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6.01"/>
    <n v="0"/>
    <n v="-2.78"/>
    <n v="1303.3699999999999"/>
    <n v="-1004.16"/>
    <m/>
    <m/>
    <m/>
    <m/>
    <m/>
    <m/>
    <x v="0"/>
    <m/>
    <m/>
    <m/>
    <m/>
    <m/>
    <m/>
    <m/>
    <m/>
    <n v="0"/>
    <n v="0"/>
    <m/>
    <m/>
    <x v="1"/>
    <x v="12"/>
    <m/>
    <x v="6"/>
  </r>
  <r>
    <x v="3"/>
    <s v="Webb City"/>
    <s v="Electric"/>
    <s v="Commercial"/>
    <s v="TEB-Total Electric Bldg"/>
    <n v="914522"/>
    <n v="92399.51"/>
    <m/>
    <n v="145.97999999999999"/>
    <n v="0"/>
    <n v="0"/>
    <m/>
    <n v="0"/>
    <n v="-795.68"/>
    <n v="0"/>
    <n v="0"/>
    <n v="649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1.27999999999997"/>
    <n v="0"/>
    <n v="0"/>
    <n v="4277.16"/>
    <n v="-3731.24"/>
    <m/>
    <m/>
    <m/>
    <m/>
    <m/>
    <m/>
    <x v="0"/>
    <m/>
    <m/>
    <m/>
    <m/>
    <m/>
    <m/>
    <m/>
    <m/>
    <n v="0"/>
    <n v="0"/>
    <m/>
    <m/>
    <x v="1"/>
    <x v="13"/>
    <m/>
    <x v="6"/>
  </r>
  <r>
    <x v="3"/>
    <s v="Webb City"/>
    <s v="Electric"/>
    <s v="Industrial"/>
    <s v="CB-Commercial"/>
    <n v="9332"/>
    <n v="1325.78"/>
    <m/>
    <n v="40.29"/>
    <n v="0"/>
    <n v="0"/>
    <m/>
    <n v="0"/>
    <n v="-8.11"/>
    <n v="0"/>
    <n v="0"/>
    <n v="6.62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4.25"/>
    <n v="20"/>
    <n v="0"/>
    <n v="71.62"/>
    <n v="-46.85"/>
    <m/>
    <m/>
    <m/>
    <m/>
    <m/>
    <m/>
    <x v="0"/>
    <m/>
    <m/>
    <m/>
    <m/>
    <m/>
    <m/>
    <m/>
    <m/>
    <n v="0"/>
    <n v="0"/>
    <m/>
    <m/>
    <x v="2"/>
    <x v="5"/>
    <m/>
    <x v="6"/>
  </r>
  <r>
    <x v="3"/>
    <s v="Webb City"/>
    <s v="Electric"/>
    <s v="Industrial"/>
    <s v="GP-General Power"/>
    <n v="2100952"/>
    <n v="216081.28"/>
    <m/>
    <n v="80"/>
    <n v="0"/>
    <n v="0"/>
    <m/>
    <n v="0"/>
    <n v="-1827.81"/>
    <n v="0"/>
    <n v="0"/>
    <n v="1191.6600000000001"/>
    <n v="0"/>
    <n v="0"/>
    <n v="0"/>
    <n v="0"/>
    <n v="0"/>
    <n v="0"/>
    <n v="0"/>
    <n v="796.02"/>
    <n v="0"/>
    <n v="0"/>
    <n v="0"/>
    <n v="0"/>
    <n v="0"/>
    <n v="0"/>
    <n v="0"/>
    <n v="0"/>
    <n v="0"/>
    <n v="0"/>
    <n v="1847.72"/>
    <n v="0"/>
    <n v="0"/>
    <n v="5837.78"/>
    <n v="-7773.52"/>
    <m/>
    <m/>
    <m/>
    <m/>
    <m/>
    <m/>
    <x v="0"/>
    <m/>
    <m/>
    <m/>
    <m/>
    <m/>
    <m/>
    <m/>
    <m/>
    <n v="0"/>
    <n v="0"/>
    <m/>
    <m/>
    <x v="2"/>
    <x v="6"/>
    <m/>
    <x v="6"/>
  </r>
  <r>
    <x v="3"/>
    <s v="Webb City"/>
    <s v="Electric"/>
    <s v="Industrial"/>
    <s v="LP-Large Power"/>
    <n v="13502000"/>
    <n v="967168.31"/>
    <m/>
    <n v="0"/>
    <n v="0"/>
    <n v="0"/>
    <m/>
    <n v="0"/>
    <n v="-11476.71"/>
    <n v="0"/>
    <n v="0"/>
    <n v="4670.6499999999996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3047.72"/>
    <n v="0"/>
    <n v="0"/>
    <n v="36134.65"/>
    <n v="-40235.97"/>
    <m/>
    <m/>
    <m/>
    <m/>
    <m/>
    <m/>
    <x v="0"/>
    <m/>
    <m/>
    <m/>
    <m/>
    <m/>
    <m/>
    <m/>
    <m/>
    <n v="0"/>
    <n v="0"/>
    <m/>
    <m/>
    <x v="2"/>
    <x v="17"/>
    <m/>
    <x v="6"/>
  </r>
  <r>
    <x v="3"/>
    <s v="Webb City"/>
    <s v="Electric"/>
    <s v="Industrial"/>
    <s v="PFM-Feed Mill/Grain Elev"/>
    <n v="4760"/>
    <n v="851.34"/>
    <m/>
    <n v="32.97"/>
    <n v="0"/>
    <n v="0"/>
    <m/>
    <n v="0"/>
    <n v="-4.1399999999999997"/>
    <n v="0"/>
    <n v="0"/>
    <n v="3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41"/>
    <n v="-26.28"/>
    <m/>
    <m/>
    <m/>
    <m/>
    <m/>
    <m/>
    <x v="0"/>
    <m/>
    <m/>
    <m/>
    <m/>
    <m/>
    <m/>
    <m/>
    <m/>
    <n v="0"/>
    <n v="0"/>
    <m/>
    <m/>
    <x v="2"/>
    <x v="18"/>
    <m/>
    <x v="6"/>
  </r>
  <r>
    <x v="3"/>
    <s v="Webb City"/>
    <s v="Electric"/>
    <s v="Industrial"/>
    <s v="TEB-Total Electric Bldg"/>
    <n v="565200"/>
    <n v="45495.44"/>
    <m/>
    <n v="0"/>
    <n v="0"/>
    <n v="0"/>
    <m/>
    <n v="0"/>
    <n v="-491.72"/>
    <n v="0"/>
    <n v="0"/>
    <n v="401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26.37"/>
    <n v="-2306.02"/>
    <m/>
    <m/>
    <m/>
    <m/>
    <m/>
    <m/>
    <x v="0"/>
    <m/>
    <m/>
    <m/>
    <m/>
    <m/>
    <m/>
    <m/>
    <m/>
    <n v="0"/>
    <n v="0"/>
    <m/>
    <m/>
    <x v="2"/>
    <x v="13"/>
    <m/>
    <x v="6"/>
  </r>
  <r>
    <x v="3"/>
    <s v="Webb City"/>
    <s v="Electric"/>
    <s v="Interdepartmental"/>
    <s v="CB-Commercial"/>
    <n v="3754"/>
    <n v="555.78"/>
    <m/>
    <n v="0"/>
    <n v="0"/>
    <n v="0"/>
    <m/>
    <n v="0"/>
    <n v="-3.26"/>
    <n v="0"/>
    <n v="0"/>
    <n v="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84"/>
    <m/>
    <m/>
    <m/>
    <m/>
    <m/>
    <m/>
    <x v="0"/>
    <m/>
    <m/>
    <m/>
    <m/>
    <m/>
    <m/>
    <m/>
    <m/>
    <n v="0"/>
    <n v="0"/>
    <m/>
    <m/>
    <x v="5"/>
    <x v="5"/>
    <m/>
    <x v="6"/>
  </r>
  <r>
    <x v="3"/>
    <s v="Webb City"/>
    <s v="Electric"/>
    <s v="Other Public Authority"/>
    <s v="CB-Commercial"/>
    <n v="64513"/>
    <n v="9515.2999999999993"/>
    <m/>
    <n v="0"/>
    <n v="0"/>
    <n v="0"/>
    <m/>
    <n v="0"/>
    <n v="-56.15"/>
    <n v="0"/>
    <n v="0"/>
    <n v="45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3.92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Webb City"/>
    <s v="Electric"/>
    <s v="Other Public Authority"/>
    <s v="GP-General Power"/>
    <n v="65880"/>
    <n v="7360.57"/>
    <m/>
    <n v="0"/>
    <n v="0"/>
    <n v="0"/>
    <m/>
    <n v="0"/>
    <n v="-57.31"/>
    <n v="0"/>
    <n v="0"/>
    <n v="46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3.76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Webb City"/>
    <s v="Electric"/>
    <s v="Other Public Authority"/>
    <s v="SH-Small Heating"/>
    <n v="7360"/>
    <n v="798.7"/>
    <m/>
    <n v="0"/>
    <n v="0"/>
    <n v="0"/>
    <m/>
    <n v="0"/>
    <n v="-6.41"/>
    <n v="0"/>
    <n v="0"/>
    <n v="5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.96"/>
    <m/>
    <m/>
    <m/>
    <m/>
    <m/>
    <m/>
    <x v="0"/>
    <m/>
    <m/>
    <m/>
    <m/>
    <m/>
    <m/>
    <m/>
    <m/>
    <n v="0"/>
    <n v="0"/>
    <m/>
    <m/>
    <x v="3"/>
    <x v="12"/>
    <m/>
    <x v="6"/>
  </r>
  <r>
    <x v="3"/>
    <s v="Webb City"/>
    <s v="Electric"/>
    <s v="Muni Street &amp; Highway Lighting"/>
    <s v="CB-Commercial"/>
    <n v="19022"/>
    <n v="3288.99"/>
    <m/>
    <n v="0"/>
    <n v="0"/>
    <n v="0"/>
    <m/>
    <n v="0"/>
    <n v="-16.579999999999998"/>
    <n v="0"/>
    <n v="0"/>
    <n v="13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5.49"/>
    <m/>
    <m/>
    <m/>
    <m/>
    <m/>
    <m/>
    <x v="0"/>
    <m/>
    <m/>
    <m/>
    <m/>
    <m/>
    <m/>
    <m/>
    <m/>
    <n v="0"/>
    <n v="0"/>
    <m/>
    <m/>
    <x v="4"/>
    <x v="5"/>
    <m/>
    <x v="6"/>
  </r>
  <r>
    <x v="3"/>
    <s v="Webb City"/>
    <s v="Electric"/>
    <s v="Muni Street &amp; Highway Lighting"/>
    <s v="LS-Special Lighting"/>
    <n v="6697"/>
    <n v="1074.23"/>
    <m/>
    <n v="0"/>
    <n v="0"/>
    <n v="0"/>
    <m/>
    <n v="0"/>
    <n v="-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.27"/>
    <m/>
    <m/>
    <m/>
    <m/>
    <m/>
    <m/>
    <x v="0"/>
    <m/>
    <m/>
    <m/>
    <m/>
    <m/>
    <m/>
    <m/>
    <m/>
    <n v="0"/>
    <n v="0"/>
    <m/>
    <m/>
    <x v="4"/>
    <x v="7"/>
    <m/>
    <x v="6"/>
  </r>
  <r>
    <x v="3"/>
    <s v="Webb City"/>
    <s v="Electric"/>
    <s v="Other Public Authority"/>
    <s v="CB-Commercial"/>
    <n v="98024"/>
    <n v="13313.07"/>
    <m/>
    <n v="0"/>
    <n v="0"/>
    <n v="0"/>
    <m/>
    <n v="0"/>
    <n v="-85.27"/>
    <n v="0"/>
    <n v="0"/>
    <n v="69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2.1"/>
    <m/>
    <m/>
    <m/>
    <m/>
    <m/>
    <m/>
    <x v="0"/>
    <m/>
    <m/>
    <m/>
    <m/>
    <m/>
    <m/>
    <m/>
    <m/>
    <n v="0"/>
    <n v="0"/>
    <m/>
    <m/>
    <x v="3"/>
    <x v="5"/>
    <m/>
    <x v="6"/>
  </r>
  <r>
    <x v="3"/>
    <s v="Webb City"/>
    <s v="Electric"/>
    <s v="Other Public Authority"/>
    <s v="GP-General Power"/>
    <n v="419050"/>
    <n v="43213.5"/>
    <m/>
    <n v="0"/>
    <n v="0"/>
    <n v="0"/>
    <m/>
    <n v="0"/>
    <n v="-364.57"/>
    <n v="0"/>
    <n v="0"/>
    <n v="297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50.48"/>
    <m/>
    <m/>
    <m/>
    <m/>
    <m/>
    <m/>
    <x v="0"/>
    <m/>
    <m/>
    <m/>
    <m/>
    <m/>
    <m/>
    <m/>
    <m/>
    <n v="0"/>
    <n v="0"/>
    <m/>
    <m/>
    <x v="3"/>
    <x v="6"/>
    <m/>
    <x v="6"/>
  </r>
  <r>
    <x v="3"/>
    <s v="Webb City"/>
    <s v="Electric"/>
    <s v="Industrial"/>
    <s v="Oil Pipe GP-General Power"/>
    <n v="214948"/>
    <n v="20259.66"/>
    <m/>
    <n v="0"/>
    <n v="0"/>
    <n v="0"/>
    <m/>
    <n v="0"/>
    <n v="-187"/>
    <n v="0"/>
    <n v="0"/>
    <n v="152.61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8.95"/>
    <n v="-795.31"/>
    <m/>
    <m/>
    <m/>
    <m/>
    <m/>
    <m/>
    <x v="0"/>
    <m/>
    <m/>
    <m/>
    <m/>
    <m/>
    <m/>
    <m/>
    <m/>
    <n v="0"/>
    <n v="0"/>
    <m/>
    <m/>
    <x v="2"/>
    <x v="24"/>
    <m/>
    <x v="6"/>
  </r>
  <r>
    <x v="3"/>
    <s v="Webb City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6"/>
  </r>
  <r>
    <x v="3"/>
    <s v="Webb City"/>
    <s v="Electric"/>
    <s v="Residential"/>
    <s v="RGL-Residential Pilot"/>
    <n v="35145"/>
    <n v="4343.0600000000004"/>
    <m/>
    <n v="150.01"/>
    <n v="0"/>
    <n v="0"/>
    <m/>
    <n v="0"/>
    <n v="-30.55"/>
    <n v="0"/>
    <n v="0"/>
    <n v="13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62"/>
    <n v="0"/>
    <n v="0"/>
    <n v="32.950000000000003"/>
    <n v="-181.37"/>
    <m/>
    <m/>
    <m/>
    <m/>
    <m/>
    <m/>
    <x v="0"/>
    <m/>
    <m/>
    <m/>
    <m/>
    <m/>
    <m/>
    <m/>
    <m/>
    <n v="0"/>
    <n v="0"/>
    <m/>
    <m/>
    <x v="0"/>
    <x v="25"/>
    <m/>
    <x v="6"/>
  </r>
  <r>
    <x v="3"/>
    <s v="Webb City"/>
    <s v="Electric"/>
    <s v="Residential"/>
    <s v="RG-Residential"/>
    <n v="13415894"/>
    <n v="1867243.29"/>
    <m/>
    <n v="57940.800000000003"/>
    <n v="0"/>
    <n v="0"/>
    <m/>
    <n v="0"/>
    <n v="-11658.12"/>
    <n v="0"/>
    <n v="0"/>
    <n v="5230.92"/>
    <n v="0"/>
    <n v="0"/>
    <n v="0"/>
    <n v="0"/>
    <n v="0"/>
    <n v="0"/>
    <n v="0"/>
    <n v="0"/>
    <n v="0"/>
    <n v="0"/>
    <n v="0"/>
    <n v="0"/>
    <n v="0"/>
    <n v="0"/>
    <n v="0"/>
    <n v="930"/>
    <n v="50"/>
    <n v="165"/>
    <n v="5554.78"/>
    <n v="420"/>
    <n v="-449.85"/>
    <n v="11631.27"/>
    <n v="-69214.75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s v="Webb City"/>
    <s v="Lighting"/>
    <s v="Commercial"/>
    <s v="PL-Private Lighting"/>
    <n v="68928"/>
    <n v="20707.91"/>
    <m/>
    <n v="34.950000000000003"/>
    <n v="0"/>
    <n v="0"/>
    <m/>
    <n v="0"/>
    <n v="-60.15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3.51"/>
    <n v="0"/>
    <n v="0"/>
    <n v="947.84"/>
    <n v="-756.73"/>
    <m/>
    <m/>
    <m/>
    <m/>
    <m/>
    <m/>
    <x v="0"/>
    <m/>
    <m/>
    <m/>
    <m/>
    <m/>
    <m/>
    <m/>
    <m/>
    <n v="0"/>
    <n v="0"/>
    <m/>
    <m/>
    <x v="1"/>
    <x v="4"/>
    <m/>
    <x v="6"/>
  </r>
  <r>
    <x v="3"/>
    <s v="Webb City"/>
    <s v="Lighting"/>
    <s v="Industrial"/>
    <s v="PL-Private Lighting"/>
    <n v="2308"/>
    <n v="961.78"/>
    <m/>
    <n v="0"/>
    <n v="0"/>
    <n v="0"/>
    <m/>
    <n v="0"/>
    <n v="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6"/>
    <n v="0"/>
    <n v="0"/>
    <n v="47.33"/>
    <n v="-25.35"/>
    <m/>
    <m/>
    <m/>
    <m/>
    <m/>
    <m/>
    <x v="0"/>
    <m/>
    <m/>
    <m/>
    <m/>
    <m/>
    <m/>
    <m/>
    <m/>
    <n v="0"/>
    <n v="0"/>
    <m/>
    <m/>
    <x v="2"/>
    <x v="4"/>
    <m/>
    <x v="6"/>
  </r>
  <r>
    <x v="3"/>
    <s v="Webb City"/>
    <s v="Lighting"/>
    <s v="Interdepartmental"/>
    <s v="PL-Private Lighting"/>
    <n v="58"/>
    <n v="21.22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m/>
    <m/>
    <m/>
    <m/>
    <m/>
    <m/>
    <x v="0"/>
    <m/>
    <m/>
    <m/>
    <m/>
    <m/>
    <m/>
    <m/>
    <m/>
    <n v="0"/>
    <n v="0"/>
    <m/>
    <m/>
    <x v="5"/>
    <x v="4"/>
    <m/>
    <x v="6"/>
  </r>
  <r>
    <x v="3"/>
    <s v="Webb City"/>
    <s v="Lighting"/>
    <s v="Muni Street &amp; Highway Lighting"/>
    <s v="PL-Private Lighting"/>
    <n v="930"/>
    <n v="345.44"/>
    <m/>
    <n v="0"/>
    <n v="0"/>
    <n v="0"/>
    <m/>
    <n v="0"/>
    <n v="-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m/>
    <m/>
    <m/>
    <m/>
    <m/>
    <m/>
    <x v="0"/>
    <m/>
    <m/>
    <m/>
    <m/>
    <m/>
    <m/>
    <m/>
    <m/>
    <n v="0"/>
    <n v="0"/>
    <m/>
    <m/>
    <x v="4"/>
    <x v="4"/>
    <m/>
    <x v="6"/>
  </r>
  <r>
    <x v="3"/>
    <s v="Webb City"/>
    <s v="Lighting"/>
    <s v="Muni Street &amp; Highway Lighting"/>
    <s v="SPL-Municipal St Lighting"/>
    <n v="117146"/>
    <n v="16032.46"/>
    <m/>
    <n v="0"/>
    <n v="0"/>
    <n v="0"/>
    <m/>
    <n v="0"/>
    <n v="-101.91"/>
    <n v="0"/>
    <n v="0"/>
    <n v="0"/>
    <n v="0"/>
    <n v="0"/>
    <n v="0"/>
    <n v="0"/>
    <n v="0"/>
    <n v="0"/>
    <n v="0"/>
    <n v="7312.76"/>
    <n v="0"/>
    <n v="0"/>
    <n v="0"/>
    <n v="0"/>
    <n v="0"/>
    <n v="0"/>
    <n v="0"/>
    <n v="0"/>
    <n v="0"/>
    <n v="0"/>
    <n v="0"/>
    <n v="0"/>
    <n v="0"/>
    <n v="0"/>
    <n v="-700.52"/>
    <m/>
    <m/>
    <m/>
    <m/>
    <m/>
    <m/>
    <x v="0"/>
    <m/>
    <m/>
    <m/>
    <m/>
    <m/>
    <m/>
    <m/>
    <m/>
    <n v="0"/>
    <n v="0"/>
    <m/>
    <m/>
    <x v="4"/>
    <x v="11"/>
    <m/>
    <x v="6"/>
  </r>
  <r>
    <x v="3"/>
    <s v="Webb City"/>
    <s v="Lighting"/>
    <s v="Residential"/>
    <s v="PL-Private Lighting"/>
    <n v="66938"/>
    <n v="25095.01"/>
    <m/>
    <n v="14.89"/>
    <n v="0"/>
    <n v="0"/>
    <m/>
    <n v="0"/>
    <n v="-61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6"/>
    <n v="0"/>
    <n v="0"/>
    <n v="51.99"/>
    <n v="-733.6"/>
    <m/>
    <m/>
    <m/>
    <m/>
    <m/>
    <m/>
    <x v="0"/>
    <m/>
    <m/>
    <m/>
    <m/>
    <m/>
    <m/>
    <m/>
    <m/>
    <n v="0"/>
    <n v="0"/>
    <m/>
    <m/>
    <x v="0"/>
    <x v="4"/>
    <m/>
    <x v="6"/>
  </r>
  <r>
    <x v="2"/>
    <s v="Baxter Springs"/>
    <s v="Electric"/>
    <s v="Commercial"/>
    <s v="CB-Commercial"/>
    <n v="730664"/>
    <n v="66088.37"/>
    <m/>
    <n v="1745.19"/>
    <n v="19205.2"/>
    <n v="4603.2700000000004"/>
    <m/>
    <n v="0"/>
    <n v="0"/>
    <n v="0"/>
    <n v="0"/>
    <n v="0"/>
    <n v="0"/>
    <n v="0"/>
    <n v="0"/>
    <n v="0"/>
    <n v="0"/>
    <n v="0"/>
    <n v="0"/>
    <n v="0"/>
    <n v="0"/>
    <n v="0"/>
    <n v="0"/>
    <n v="1234.8900000000001"/>
    <n v="0"/>
    <n v="0"/>
    <n v="0"/>
    <n v="0"/>
    <n v="0"/>
    <n v="13"/>
    <n v="240.55"/>
    <n v="0"/>
    <n v="0"/>
    <n v="4625.17"/>
    <n v="0"/>
    <m/>
    <m/>
    <m/>
    <m/>
    <m/>
    <m/>
    <x v="0"/>
    <m/>
    <m/>
    <m/>
    <m/>
    <m/>
    <m/>
    <m/>
    <m/>
    <n v="0"/>
    <n v="0"/>
    <m/>
    <m/>
    <x v="1"/>
    <x v="5"/>
    <m/>
    <x v="6"/>
  </r>
  <r>
    <x v="2"/>
    <s v="Baxter Springs"/>
    <s v="Electric"/>
    <s v="Commercial"/>
    <s v="GP-General Power"/>
    <n v="1365359"/>
    <n v="78490.5"/>
    <m/>
    <n v="0"/>
    <n v="35888.47"/>
    <n v="8601.76"/>
    <m/>
    <n v="0"/>
    <n v="0"/>
    <n v="0"/>
    <n v="0"/>
    <n v="0"/>
    <n v="0"/>
    <n v="0"/>
    <n v="0"/>
    <n v="0"/>
    <n v="0"/>
    <n v="0"/>
    <n v="0"/>
    <n v="0"/>
    <n v="0"/>
    <n v="0"/>
    <n v="0"/>
    <n v="4887.9799999999996"/>
    <n v="0"/>
    <n v="0"/>
    <n v="0"/>
    <n v="0"/>
    <n v="0"/>
    <n v="0"/>
    <n v="751.73"/>
    <n v="0"/>
    <n v="0"/>
    <n v="3467.28"/>
    <n v="0"/>
    <m/>
    <m/>
    <m/>
    <m/>
    <m/>
    <m/>
    <x v="0"/>
    <m/>
    <m/>
    <m/>
    <m/>
    <m/>
    <m/>
    <m/>
    <m/>
    <n v="0"/>
    <n v="0"/>
    <m/>
    <m/>
    <x v="1"/>
    <x v="6"/>
    <m/>
    <x v="6"/>
  </r>
  <r>
    <x v="2"/>
    <s v="Baxter Springs"/>
    <s v="Electric"/>
    <s v="Commercial"/>
    <s v="LS-Special Lighting"/>
    <n v="921"/>
    <n v="214.9"/>
    <m/>
    <n v="4.53"/>
    <n v="24.22"/>
    <n v="16.489999999999998"/>
    <m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"/>
    <n v="0"/>
    <n v="0"/>
    <n v="0"/>
    <n v="2.31"/>
    <n v="0"/>
    <n v="0"/>
    <n v="10.050000000000001"/>
    <n v="0"/>
    <m/>
    <m/>
    <m/>
    <m/>
    <m/>
    <m/>
    <x v="0"/>
    <m/>
    <m/>
    <m/>
    <m/>
    <m/>
    <m/>
    <m/>
    <m/>
    <n v="0"/>
    <n v="0"/>
    <m/>
    <m/>
    <x v="1"/>
    <x v="7"/>
    <m/>
    <x v="6"/>
  </r>
  <r>
    <x v="2"/>
    <s v="Baxter Springs"/>
    <s v="Electric"/>
    <s v="Commercial"/>
    <s v="NEB-Optional Net Bill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10"/>
    <m/>
    <x v="6"/>
  </r>
  <r>
    <x v="2"/>
    <s v="Baxter Springs"/>
    <s v="Electric"/>
    <s v="Commercial"/>
    <s v="PT-Transmission"/>
    <n v="1598400"/>
    <n v="55057.71"/>
    <m/>
    <n v="0"/>
    <n v="51084.86"/>
    <n v="9430.56"/>
    <m/>
    <n v="0"/>
    <n v="0"/>
    <n v="0"/>
    <n v="0"/>
    <n v="0"/>
    <n v="0"/>
    <n v="0"/>
    <n v="0"/>
    <n v="0"/>
    <n v="0"/>
    <n v="0"/>
    <n v="0"/>
    <n v="4665.22"/>
    <n v="0"/>
    <n v="0"/>
    <n v="0"/>
    <n v="1854.14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9"/>
    <m/>
    <x v="6"/>
  </r>
  <r>
    <x v="2"/>
    <s v="Baxter Springs"/>
    <s v="Electric"/>
    <s v="Commercial"/>
    <s v="TEB-Total Electric Bldg"/>
    <n v="196071"/>
    <n v="10439.17"/>
    <m/>
    <n v="0"/>
    <n v="5153.71"/>
    <n v="1254.8699999999999"/>
    <m/>
    <n v="0"/>
    <n v="0"/>
    <n v="0"/>
    <n v="0"/>
    <n v="0"/>
    <n v="0"/>
    <n v="0"/>
    <n v="0"/>
    <n v="0"/>
    <n v="0"/>
    <n v="0"/>
    <n v="0"/>
    <n v="0"/>
    <n v="0"/>
    <n v="0"/>
    <n v="0"/>
    <n v="1390.16"/>
    <n v="0"/>
    <n v="0"/>
    <n v="0"/>
    <n v="0"/>
    <n v="0"/>
    <n v="0"/>
    <n v="25.8"/>
    <n v="0"/>
    <n v="0"/>
    <n v="289.93"/>
    <n v="0"/>
    <m/>
    <m/>
    <m/>
    <m/>
    <m/>
    <m/>
    <x v="0"/>
    <m/>
    <m/>
    <m/>
    <m/>
    <m/>
    <m/>
    <m/>
    <m/>
    <n v="0"/>
    <n v="0"/>
    <m/>
    <m/>
    <x v="1"/>
    <x v="13"/>
    <m/>
    <x v="6"/>
  </r>
  <r>
    <x v="2"/>
    <s v="Baxter Springs"/>
    <s v="Electric"/>
    <s v="Industrial"/>
    <s v="CB-Commercial"/>
    <n v="39"/>
    <n v="27.44"/>
    <m/>
    <n v="0"/>
    <n v="1.03"/>
    <n v="0.25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.87"/>
    <n v="0"/>
    <m/>
    <m/>
    <m/>
    <m/>
    <m/>
    <m/>
    <x v="0"/>
    <m/>
    <m/>
    <m/>
    <m/>
    <m/>
    <m/>
    <m/>
    <m/>
    <n v="0"/>
    <n v="0"/>
    <m/>
    <m/>
    <x v="2"/>
    <x v="5"/>
    <m/>
    <x v="6"/>
  </r>
  <r>
    <x v="2"/>
    <s v="Baxter Springs"/>
    <s v="Electric"/>
    <s v="Industrial"/>
    <s v="GP-General Power"/>
    <n v="285665"/>
    <n v="16493.75"/>
    <m/>
    <n v="54.77"/>
    <n v="7537.73"/>
    <n v="1799.69"/>
    <m/>
    <n v="0"/>
    <n v="0"/>
    <n v="0"/>
    <n v="0"/>
    <n v="0"/>
    <n v="0"/>
    <n v="0"/>
    <n v="0"/>
    <n v="0"/>
    <n v="0"/>
    <n v="0"/>
    <n v="0"/>
    <n v="1663.64"/>
    <n v="0"/>
    <n v="0"/>
    <n v="0"/>
    <n v="1022.69"/>
    <n v="0"/>
    <n v="0"/>
    <n v="0"/>
    <n v="0"/>
    <n v="0"/>
    <n v="0"/>
    <n v="17.82"/>
    <n v="0"/>
    <n v="0"/>
    <n v="2475.48"/>
    <n v="0"/>
    <m/>
    <m/>
    <m/>
    <m/>
    <m/>
    <m/>
    <x v="0"/>
    <m/>
    <m/>
    <m/>
    <m/>
    <m/>
    <m/>
    <m/>
    <m/>
    <n v="0"/>
    <n v="0"/>
    <m/>
    <m/>
    <x v="2"/>
    <x v="6"/>
    <m/>
    <x v="6"/>
  </r>
  <r>
    <x v="2"/>
    <s v="Baxter Springs"/>
    <s v="Electric"/>
    <s v="Industrial"/>
    <s v="PT-Transmission"/>
    <n v="1984089"/>
    <n v="79024.160000000003"/>
    <m/>
    <n v="0"/>
    <n v="58176.58"/>
    <n v="11706.13"/>
    <m/>
    <n v="0"/>
    <n v="0"/>
    <n v="0"/>
    <n v="0"/>
    <n v="0"/>
    <n v="0"/>
    <n v="0"/>
    <n v="0"/>
    <n v="0"/>
    <n v="0"/>
    <n v="0"/>
    <n v="0"/>
    <n v="6905.05"/>
    <n v="0"/>
    <n v="0"/>
    <n v="0"/>
    <n v="2301.54"/>
    <n v="0"/>
    <n v="0"/>
    <n v="0"/>
    <n v="0"/>
    <n v="0"/>
    <n v="0"/>
    <n v="1019.36"/>
    <n v="0"/>
    <n v="0"/>
    <n v="0"/>
    <n v="0"/>
    <m/>
    <m/>
    <m/>
    <m/>
    <m/>
    <m/>
    <x v="0"/>
    <m/>
    <m/>
    <m/>
    <m/>
    <m/>
    <m/>
    <m/>
    <m/>
    <n v="0"/>
    <n v="0"/>
    <m/>
    <m/>
    <x v="2"/>
    <x v="9"/>
    <m/>
    <x v="6"/>
  </r>
  <r>
    <x v="2"/>
    <s v="Baxter Springs"/>
    <s v="Electric"/>
    <s v="Other Public Authority"/>
    <s v="CB-Commercial"/>
    <n v="24033"/>
    <n v="2365.1799999999998"/>
    <m/>
    <n v="0"/>
    <n v="631.67999999999995"/>
    <n v="151.43"/>
    <m/>
    <n v="0"/>
    <n v="0"/>
    <n v="0"/>
    <n v="0"/>
    <n v="0"/>
    <n v="0"/>
    <n v="0"/>
    <n v="0"/>
    <n v="0"/>
    <n v="0"/>
    <n v="0"/>
    <n v="0"/>
    <n v="0"/>
    <n v="0"/>
    <n v="0"/>
    <n v="0"/>
    <n v="40.61999999999999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5"/>
    <m/>
    <x v="6"/>
  </r>
  <r>
    <x v="2"/>
    <s v="Baxter Springs"/>
    <s v="Electric"/>
    <s v="Other Public Authority"/>
    <s v="GP-General Power"/>
    <n v="11440"/>
    <n v="1192.1199999999999"/>
    <m/>
    <n v="0"/>
    <n v="300.7"/>
    <n v="72.069999999999993"/>
    <m/>
    <n v="0"/>
    <n v="0"/>
    <n v="0"/>
    <n v="0"/>
    <n v="0"/>
    <n v="0"/>
    <n v="0"/>
    <n v="0"/>
    <n v="0"/>
    <n v="0"/>
    <n v="0"/>
    <n v="0"/>
    <n v="0"/>
    <n v="0"/>
    <n v="0"/>
    <n v="0"/>
    <n v="40.96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6"/>
    <m/>
    <x v="6"/>
  </r>
  <r>
    <x v="2"/>
    <s v="Baxter Springs"/>
    <s v="Electric"/>
    <s v="Other Public Authority"/>
    <s v="TEB-Total Electric Bldg"/>
    <n v="405"/>
    <n v="63.07"/>
    <m/>
    <n v="0"/>
    <n v="10.65"/>
    <n v="2.59"/>
    <m/>
    <n v="0"/>
    <n v="0"/>
    <n v="0"/>
    <n v="0"/>
    <n v="0"/>
    <n v="0"/>
    <n v="0"/>
    <n v="0"/>
    <n v="0"/>
    <n v="0"/>
    <n v="0"/>
    <n v="0"/>
    <n v="0"/>
    <n v="0"/>
    <n v="0"/>
    <n v="0"/>
    <n v="2.8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13"/>
    <m/>
    <x v="6"/>
  </r>
  <r>
    <x v="2"/>
    <s v="Baxter Springs"/>
    <s v="Electric"/>
    <s v="Muni Street &amp; Highway Lighting"/>
    <s v="CB-Commercial"/>
    <n v="2192"/>
    <n v="327.31"/>
    <m/>
    <n v="0"/>
    <n v="57.62"/>
    <n v="13.81"/>
    <m/>
    <n v="0"/>
    <n v="0"/>
    <n v="0"/>
    <n v="0"/>
    <n v="0"/>
    <n v="0"/>
    <n v="0"/>
    <n v="0"/>
    <n v="0"/>
    <n v="0"/>
    <n v="0"/>
    <n v="0"/>
    <n v="0"/>
    <n v="0"/>
    <n v="0"/>
    <n v="0"/>
    <n v="3.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5"/>
    <m/>
    <x v="6"/>
  </r>
  <r>
    <x v="2"/>
    <s v="Baxter Springs"/>
    <s v="Electric"/>
    <s v="Muni Street &amp; Highway Lighting"/>
    <s v="LS-Special Lighting"/>
    <n v="1720"/>
    <n v="176.12"/>
    <m/>
    <n v="0"/>
    <n v="45.21"/>
    <n v="30.79"/>
    <m/>
    <n v="0"/>
    <n v="0"/>
    <n v="0"/>
    <n v="0"/>
    <n v="0"/>
    <n v="0"/>
    <n v="0"/>
    <n v="0"/>
    <n v="0"/>
    <n v="0"/>
    <n v="0"/>
    <n v="0"/>
    <n v="0"/>
    <n v="0"/>
    <n v="0"/>
    <n v="0"/>
    <n v="0.45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7"/>
    <m/>
    <x v="6"/>
  </r>
  <r>
    <x v="2"/>
    <s v="Baxter Springs"/>
    <s v="Electric"/>
    <s v="Other Public Authority"/>
    <s v="CB-Commercial"/>
    <n v="47998"/>
    <n v="4172.22"/>
    <m/>
    <n v="0"/>
    <n v="1261.6400000000001"/>
    <n v="302.37"/>
    <m/>
    <n v="0"/>
    <n v="0"/>
    <n v="0"/>
    <n v="0"/>
    <n v="0"/>
    <n v="0"/>
    <n v="0"/>
    <n v="0"/>
    <n v="0"/>
    <n v="0"/>
    <n v="0"/>
    <n v="0"/>
    <n v="0"/>
    <n v="0"/>
    <n v="0"/>
    <n v="0"/>
    <n v="81.14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5"/>
    <m/>
    <x v="6"/>
  </r>
  <r>
    <x v="2"/>
    <s v="Baxter Springs"/>
    <s v="Electric"/>
    <s v="Other Public Authority"/>
    <s v="GP-General Power"/>
    <n v="72567"/>
    <n v="4766.6499999999996"/>
    <m/>
    <n v="0"/>
    <n v="1907.43"/>
    <n v="457.17"/>
    <m/>
    <n v="0"/>
    <n v="0"/>
    <n v="0"/>
    <n v="0"/>
    <n v="0"/>
    <n v="0"/>
    <n v="0"/>
    <n v="0"/>
    <n v="0"/>
    <n v="0"/>
    <n v="0"/>
    <n v="0"/>
    <n v="0"/>
    <n v="0"/>
    <n v="0"/>
    <n v="0"/>
    <n v="259.8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3"/>
    <x v="6"/>
    <m/>
    <x v="6"/>
  </r>
  <r>
    <x v="2"/>
    <s v="Baxter Springs"/>
    <s v="Electric"/>
    <s v="Industrial"/>
    <s v="Oil Pipe PT-Transmission"/>
    <n v="2136000"/>
    <n v="70459.02"/>
    <m/>
    <n v="0"/>
    <n v="68266.559999999998"/>
    <n v="12602.4"/>
    <m/>
    <n v="0"/>
    <n v="0"/>
    <n v="0"/>
    <n v="0"/>
    <n v="0"/>
    <n v="0"/>
    <n v="0"/>
    <n v="0"/>
    <n v="0"/>
    <n v="0"/>
    <n v="0"/>
    <n v="0"/>
    <n v="0"/>
    <n v="0"/>
    <n v="0"/>
    <n v="0"/>
    <n v="2477.7600000000002"/>
    <n v="0"/>
    <n v="0"/>
    <n v="0"/>
    <n v="0"/>
    <n v="0"/>
    <n v="0"/>
    <n v="0"/>
    <n v="0"/>
    <n v="0"/>
    <n v="8997.64"/>
    <n v="0"/>
    <m/>
    <m/>
    <m/>
    <m/>
    <m/>
    <m/>
    <x v="0"/>
    <m/>
    <m/>
    <m/>
    <m/>
    <m/>
    <m/>
    <m/>
    <m/>
    <n v="0"/>
    <n v="0"/>
    <m/>
    <m/>
    <x v="2"/>
    <x v="34"/>
    <m/>
    <x v="6"/>
  </r>
  <r>
    <x v="2"/>
    <s v="Baxter Springs"/>
    <s v="Electric"/>
    <s v="Residential"/>
    <s v="RG-Residential"/>
    <n v="1744215"/>
    <n v="131079.5"/>
    <m/>
    <n v="5376.09"/>
    <n v="45843.64"/>
    <n v="12210.98"/>
    <m/>
    <n v="0"/>
    <n v="0"/>
    <n v="0"/>
    <n v="0"/>
    <n v="0"/>
    <n v="0"/>
    <n v="0"/>
    <n v="0"/>
    <n v="0"/>
    <n v="0"/>
    <n v="0"/>
    <n v="0"/>
    <n v="0"/>
    <n v="0"/>
    <n v="0"/>
    <n v="0"/>
    <n v="4901.26"/>
    <n v="0"/>
    <n v="0"/>
    <n v="0"/>
    <n v="275"/>
    <n v="50"/>
    <n v="26"/>
    <n v="2302.23"/>
    <n v="56"/>
    <n v="-40.28"/>
    <n v="7365.95"/>
    <n v="0"/>
    <m/>
    <m/>
    <m/>
    <m/>
    <m/>
    <m/>
    <x v="0"/>
    <m/>
    <m/>
    <m/>
    <m/>
    <m/>
    <m/>
    <m/>
    <m/>
    <n v="0"/>
    <n v="0"/>
    <m/>
    <m/>
    <x v="0"/>
    <x v="1"/>
    <m/>
    <x v="6"/>
  </r>
  <r>
    <x v="2"/>
    <s v="Baxter Springs"/>
    <s v="Electric"/>
    <s v="Residential"/>
    <s v="RH-Residential Total Elec"/>
    <n v="841041"/>
    <n v="44591.42"/>
    <m/>
    <n v="1024.8599999999999"/>
    <n v="22113.32"/>
    <n v="5887.66"/>
    <m/>
    <n v="0"/>
    <n v="0"/>
    <n v="0"/>
    <n v="0"/>
    <n v="0"/>
    <n v="0"/>
    <n v="0"/>
    <n v="0"/>
    <n v="0"/>
    <n v="0"/>
    <n v="0"/>
    <n v="0"/>
    <n v="0"/>
    <n v="0"/>
    <n v="0"/>
    <n v="0"/>
    <n v="2363.38"/>
    <n v="0"/>
    <n v="0"/>
    <n v="0"/>
    <n v="50"/>
    <n v="0"/>
    <n v="39"/>
    <n v="806.99"/>
    <n v="0"/>
    <n v="-7.53"/>
    <n v="1899.77"/>
    <n v="0"/>
    <m/>
    <m/>
    <m/>
    <m/>
    <m/>
    <m/>
    <x v="0"/>
    <m/>
    <m/>
    <m/>
    <m/>
    <m/>
    <m/>
    <m/>
    <m/>
    <n v="0"/>
    <n v="0"/>
    <m/>
    <m/>
    <x v="0"/>
    <x v="15"/>
    <m/>
    <x v="6"/>
  </r>
  <r>
    <x v="2"/>
    <s v="Baxter Springs"/>
    <s v="Lighting"/>
    <s v="Commercial"/>
    <s v="PL-Private Lighting"/>
    <n v="42292"/>
    <n v="8782.2099999999991"/>
    <m/>
    <n v="0"/>
    <n v="1120.53"/>
    <n v="249.27"/>
    <m/>
    <n v="0"/>
    <n v="0"/>
    <n v="0"/>
    <n v="0"/>
    <n v="0"/>
    <n v="0"/>
    <n v="0"/>
    <n v="0"/>
    <n v="0"/>
    <n v="0"/>
    <n v="0"/>
    <n v="0"/>
    <n v="0"/>
    <n v="0"/>
    <n v="0"/>
    <n v="0"/>
    <n v="11.4"/>
    <n v="0"/>
    <n v="0"/>
    <n v="0"/>
    <n v="0"/>
    <n v="0"/>
    <n v="0"/>
    <n v="15.73"/>
    <n v="0"/>
    <n v="0"/>
    <n v="349.02"/>
    <n v="0"/>
    <m/>
    <m/>
    <m/>
    <m/>
    <m/>
    <m/>
    <x v="0"/>
    <m/>
    <m/>
    <m/>
    <m/>
    <m/>
    <m/>
    <m/>
    <m/>
    <n v="0"/>
    <n v="0"/>
    <m/>
    <m/>
    <x v="1"/>
    <x v="4"/>
    <m/>
    <x v="6"/>
  </r>
  <r>
    <x v="2"/>
    <s v="Baxter Springs"/>
    <s v="Lighting"/>
    <s v="Industrial"/>
    <s v="PL-Private Lighting"/>
    <n v="1950"/>
    <n v="487.02"/>
    <m/>
    <n v="0"/>
    <n v="57.8"/>
    <n v="11.51"/>
    <m/>
    <n v="0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  <n v="0"/>
    <n v="0"/>
    <n v="0"/>
    <n v="0"/>
    <n v="0"/>
    <n v="43.96"/>
    <n v="0"/>
    <m/>
    <m/>
    <m/>
    <m/>
    <m/>
    <m/>
    <x v="0"/>
    <m/>
    <m/>
    <m/>
    <m/>
    <m/>
    <m/>
    <m/>
    <m/>
    <n v="0"/>
    <n v="0"/>
    <m/>
    <m/>
    <x v="2"/>
    <x v="4"/>
    <m/>
    <x v="6"/>
  </r>
  <r>
    <x v="2"/>
    <s v="Baxter Springs"/>
    <s v="Lighting"/>
    <s v="Muni Street &amp; Highway Lighting"/>
    <s v="PL-Private Lighting"/>
    <n v="205"/>
    <n v="52.8"/>
    <m/>
    <n v="0"/>
    <n v="5.37"/>
    <n v="1.2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4"/>
    <m/>
    <x v="6"/>
  </r>
  <r>
    <x v="2"/>
    <s v="Baxter Springs"/>
    <s v="Lighting"/>
    <s v="Muni Street &amp; Highway Lighting"/>
    <s v="SPL-Municipal St Lighting"/>
    <n v="46640"/>
    <n v="3949.5"/>
    <m/>
    <n v="0"/>
    <n v="1516.72"/>
    <n v="312.49"/>
    <m/>
    <n v="0"/>
    <n v="0"/>
    <n v="0"/>
    <n v="0"/>
    <n v="0"/>
    <n v="0"/>
    <n v="0"/>
    <n v="0"/>
    <n v="0"/>
    <n v="0"/>
    <n v="0"/>
    <n v="0"/>
    <n v="1029.81"/>
    <n v="0"/>
    <n v="0"/>
    <n v="0"/>
    <n v="12.1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4"/>
    <x v="11"/>
    <m/>
    <x v="6"/>
  </r>
  <r>
    <x v="2"/>
    <s v="Baxter Springs"/>
    <s v="Lighting"/>
    <s v="Residential"/>
    <s v="PL-Private Lighting"/>
    <n v="33989"/>
    <n v="8332.2800000000007"/>
    <m/>
    <n v="0"/>
    <n v="891.3"/>
    <n v="198.72"/>
    <m/>
    <n v="0"/>
    <n v="0"/>
    <n v="0"/>
    <n v="0"/>
    <n v="0"/>
    <n v="0"/>
    <n v="0"/>
    <n v="0"/>
    <n v="0"/>
    <n v="0"/>
    <n v="0"/>
    <n v="0"/>
    <n v="0"/>
    <n v="0"/>
    <n v="0"/>
    <n v="0"/>
    <n v="10.53"/>
    <n v="0"/>
    <n v="0"/>
    <n v="0"/>
    <n v="0"/>
    <n v="0"/>
    <n v="0"/>
    <n v="55.01"/>
    <n v="0"/>
    <n v="0"/>
    <n v="222.37"/>
    <n v="0"/>
    <m/>
    <m/>
    <m/>
    <m/>
    <m/>
    <m/>
    <x v="0"/>
    <m/>
    <m/>
    <m/>
    <m/>
    <m/>
    <m/>
    <m/>
    <m/>
    <n v="0"/>
    <n v="0"/>
    <m/>
    <m/>
    <x v="0"/>
    <x v="4"/>
    <m/>
    <x v="6"/>
  </r>
  <r>
    <x v="2"/>
    <s v="Gravette"/>
    <s v="Electric"/>
    <s v="Commercial"/>
    <s v="CB-Commercial"/>
    <n v="296"/>
    <n v="46.85"/>
    <m/>
    <n v="0"/>
    <n v="7.78"/>
    <n v="1.86"/>
    <m/>
    <n v="0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  <n v="0"/>
    <n v="0"/>
    <n v="0.3"/>
    <n v="0"/>
    <n v="0"/>
    <n v="3.39"/>
    <n v="0"/>
    <m/>
    <m/>
    <m/>
    <m/>
    <m/>
    <m/>
    <x v="0"/>
    <m/>
    <m/>
    <m/>
    <m/>
    <m/>
    <m/>
    <m/>
    <m/>
    <n v="0"/>
    <n v="0"/>
    <m/>
    <m/>
    <x v="1"/>
    <x v="5"/>
    <m/>
    <x v="6"/>
  </r>
  <r>
    <x v="2"/>
    <s v="Gravette"/>
    <s v="Electric"/>
    <s v="Residential"/>
    <s v="RG-Residential"/>
    <n v="6401"/>
    <n v="497.22"/>
    <m/>
    <n v="0"/>
    <n v="168.26"/>
    <n v="44.81"/>
    <m/>
    <n v="0"/>
    <n v="0"/>
    <n v="0"/>
    <n v="0"/>
    <n v="0"/>
    <n v="0"/>
    <n v="0"/>
    <n v="0"/>
    <n v="0"/>
    <n v="0"/>
    <n v="0"/>
    <n v="0"/>
    <n v="0"/>
    <n v="0"/>
    <n v="0"/>
    <n v="0"/>
    <n v="18"/>
    <n v="0"/>
    <n v="0"/>
    <n v="0"/>
    <n v="0"/>
    <n v="0"/>
    <n v="0"/>
    <n v="5.27"/>
    <n v="0"/>
    <n v="0"/>
    <n v="10.199999999999999"/>
    <n v="0"/>
    <m/>
    <m/>
    <m/>
    <m/>
    <m/>
    <m/>
    <x v="0"/>
    <m/>
    <m/>
    <m/>
    <m/>
    <m/>
    <m/>
    <m/>
    <m/>
    <n v="0"/>
    <n v="0"/>
    <m/>
    <m/>
    <x v="0"/>
    <x v="1"/>
    <m/>
    <x v="6"/>
  </r>
  <r>
    <x v="2"/>
    <s v="Gravette"/>
    <s v="Electric"/>
    <s v="Residential"/>
    <s v="RH-Residential Total Elec"/>
    <n v="442"/>
    <n v="29.07"/>
    <m/>
    <n v="0"/>
    <n v="11.62"/>
    <n v="3.09"/>
    <m/>
    <n v="0"/>
    <n v="0"/>
    <n v="0"/>
    <n v="0"/>
    <n v="0"/>
    <n v="0"/>
    <n v="0"/>
    <n v="0"/>
    <n v="0"/>
    <n v="0"/>
    <n v="0"/>
    <n v="0"/>
    <n v="0"/>
    <n v="0"/>
    <n v="0"/>
    <n v="0"/>
    <n v="1.24"/>
    <n v="0"/>
    <n v="0"/>
    <n v="0"/>
    <n v="0"/>
    <n v="0"/>
    <n v="0"/>
    <n v="0"/>
    <n v="0"/>
    <n v="0"/>
    <n v="0.63"/>
    <n v="0"/>
    <m/>
    <m/>
    <m/>
    <m/>
    <m/>
    <m/>
    <x v="0"/>
    <m/>
    <m/>
    <m/>
    <m/>
    <m/>
    <m/>
    <m/>
    <m/>
    <n v="0"/>
    <n v="0"/>
    <m/>
    <m/>
    <x v="0"/>
    <x v="15"/>
    <m/>
    <x v="6"/>
  </r>
  <r>
    <x v="2"/>
    <s v="Gravette"/>
    <s v="Lighting"/>
    <s v="Residential"/>
    <s v="PL-Private Lighting"/>
    <n v="31"/>
    <n v="9.44"/>
    <m/>
    <n v="0"/>
    <n v="0.81"/>
    <n v="0.18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6"/>
    <n v="0"/>
    <n v="0"/>
    <n v="0.14000000000000001"/>
    <n v="0"/>
    <m/>
    <m/>
    <m/>
    <m/>
    <m/>
    <m/>
    <x v="0"/>
    <m/>
    <m/>
    <m/>
    <m/>
    <m/>
    <m/>
    <m/>
    <m/>
    <n v="0"/>
    <n v="0"/>
    <m/>
    <m/>
    <x v="0"/>
    <x v="4"/>
    <m/>
    <x v="6"/>
  </r>
  <r>
    <x v="2"/>
    <s v="Neosho"/>
    <s v="Electric"/>
    <s v="Commercial"/>
    <s v="CB-Commercial"/>
    <n v="224"/>
    <n v="39.72"/>
    <m/>
    <n v="0"/>
    <n v="5.89"/>
    <n v="1.41"/>
    <m/>
    <n v="0"/>
    <n v="0"/>
    <n v="0"/>
    <n v="0"/>
    <n v="0"/>
    <n v="0"/>
    <n v="0"/>
    <n v="0"/>
    <n v="0"/>
    <n v="0"/>
    <n v="0"/>
    <n v="0"/>
    <n v="0"/>
    <n v="0"/>
    <n v="0"/>
    <n v="0"/>
    <n v="0.38"/>
    <n v="0"/>
    <n v="0"/>
    <n v="0"/>
    <n v="0"/>
    <n v="0"/>
    <n v="0"/>
    <n v="0"/>
    <n v="0"/>
    <n v="0"/>
    <n v="2.78"/>
    <n v="0"/>
    <m/>
    <m/>
    <m/>
    <m/>
    <m/>
    <m/>
    <x v="0"/>
    <m/>
    <m/>
    <m/>
    <m/>
    <m/>
    <m/>
    <m/>
    <m/>
    <n v="0"/>
    <n v="0"/>
    <m/>
    <m/>
    <x v="1"/>
    <x v="5"/>
    <m/>
    <x v="6"/>
  </r>
  <r>
    <x v="2"/>
    <s v="Neosho"/>
    <s v="Electric"/>
    <s v="Commercial"/>
    <s v="GP-General Power"/>
    <n v="212800"/>
    <n v="9576.7800000000007"/>
    <m/>
    <n v="0"/>
    <n v="5593.45"/>
    <n v="1340.64"/>
    <m/>
    <n v="0"/>
    <n v="0"/>
    <n v="0"/>
    <n v="0"/>
    <n v="0"/>
    <n v="0"/>
    <n v="0"/>
    <n v="0"/>
    <n v="0"/>
    <n v="0"/>
    <n v="0"/>
    <n v="0"/>
    <n v="0"/>
    <n v="0"/>
    <n v="0"/>
    <n v="0"/>
    <n v="761.82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6"/>
    <m/>
    <x v="6"/>
  </r>
  <r>
    <x v="2"/>
    <s v="Neosho"/>
    <s v="Electric"/>
    <s v="Residential"/>
    <s v="RG-Residential"/>
    <n v="3511"/>
    <n v="285.92"/>
    <m/>
    <n v="0"/>
    <n v="92.28"/>
    <n v="24.58"/>
    <m/>
    <n v="0"/>
    <n v="0"/>
    <n v="0"/>
    <n v="0"/>
    <n v="0"/>
    <n v="0"/>
    <n v="0"/>
    <n v="0"/>
    <n v="0"/>
    <n v="0"/>
    <n v="0"/>
    <n v="0"/>
    <n v="0"/>
    <n v="0"/>
    <n v="0"/>
    <n v="0"/>
    <n v="9.86"/>
    <n v="0"/>
    <n v="0"/>
    <n v="0"/>
    <n v="0"/>
    <n v="0"/>
    <n v="0"/>
    <n v="6.31"/>
    <n v="0"/>
    <n v="0"/>
    <n v="5.58"/>
    <n v="0"/>
    <m/>
    <m/>
    <m/>
    <m/>
    <m/>
    <m/>
    <x v="0"/>
    <m/>
    <m/>
    <m/>
    <m/>
    <m/>
    <m/>
    <m/>
    <m/>
    <n v="0"/>
    <n v="0"/>
    <m/>
    <m/>
    <x v="0"/>
    <x v="1"/>
    <m/>
    <x v="6"/>
  </r>
  <r>
    <x v="2"/>
    <s v="Neosho"/>
    <s v="Lighting"/>
    <s v="Commercial"/>
    <s v="PL-Private Lighting"/>
    <n v="1436"/>
    <n v="188.32"/>
    <m/>
    <n v="0"/>
    <n v="37.75"/>
    <n v="8.4700000000000006"/>
    <m/>
    <n v="0"/>
    <n v="0"/>
    <n v="0"/>
    <n v="0"/>
    <n v="0"/>
    <n v="0"/>
    <n v="0"/>
    <n v="0"/>
    <n v="0"/>
    <n v="0"/>
    <n v="0"/>
    <n v="0"/>
    <n v="0"/>
    <n v="0"/>
    <n v="0"/>
    <n v="0"/>
    <n v="0.37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1"/>
    <x v="4"/>
    <m/>
    <x v="6"/>
  </r>
  <r>
    <x v="2"/>
    <s v="Neosho"/>
    <s v="Lighting"/>
    <s v="Residential"/>
    <s v="PL-Private Lighting"/>
    <n v="161"/>
    <n v="30.34"/>
    <m/>
    <n v="0"/>
    <n v="4.2300000000000004"/>
    <n v="0.94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33"/>
    <n v="0"/>
    <n v="0"/>
    <n v="0.49"/>
    <n v="0"/>
    <m/>
    <m/>
    <m/>
    <m/>
    <m/>
    <m/>
    <x v="0"/>
    <m/>
    <m/>
    <m/>
    <m/>
    <m/>
    <m/>
    <m/>
    <m/>
    <n v="0"/>
    <n v="0"/>
    <m/>
    <m/>
    <x v="0"/>
    <x v="4"/>
    <m/>
    <x v="6"/>
  </r>
  <r>
    <x v="1"/>
    <m/>
    <s v="Electric"/>
    <s v="Residential"/>
    <s v="RG-Residential"/>
    <n v="99142"/>
    <n v="6078.04"/>
    <m/>
    <n v="25"/>
    <n v="0"/>
    <n v="0"/>
    <m/>
    <n v="0"/>
    <n v="0"/>
    <n v="0"/>
    <n v="0"/>
    <n v="0"/>
    <n v="0"/>
    <n v="3011.93"/>
    <n v="0"/>
    <n v="791.15"/>
    <n v="130.87"/>
    <n v="0"/>
    <n v="0"/>
    <n v="0"/>
    <n v="0"/>
    <n v="0"/>
    <n v="0"/>
    <n v="0"/>
    <n v="0"/>
    <n v="0"/>
    <n v="0"/>
    <n v="0"/>
    <n v="0"/>
    <n v="0"/>
    <n v="0"/>
    <n v="0"/>
    <n v="0"/>
    <n v="351.3"/>
    <m/>
    <m/>
    <m/>
    <m/>
    <m/>
    <m/>
    <m/>
    <x v="0"/>
    <m/>
    <m/>
    <m/>
    <m/>
    <m/>
    <m/>
    <m/>
    <m/>
    <n v="3121.98"/>
    <n v="-110.05"/>
    <m/>
    <m/>
    <x v="0"/>
    <x v="1"/>
    <m/>
    <x v="6"/>
  </r>
  <r>
    <x v="3"/>
    <m/>
    <s v="Electric"/>
    <s v="Industrial"/>
    <s v="CB-Commercial"/>
    <n v="8000000"/>
    <n v="947041.59"/>
    <m/>
    <n v="36224.050000000003"/>
    <n v="0"/>
    <n v="0"/>
    <m/>
    <n v="0"/>
    <n v="-6959.99"/>
    <n v="0"/>
    <n v="0"/>
    <n v="568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089.72"/>
    <n v="-40160.01"/>
    <m/>
    <m/>
    <m/>
    <m/>
    <m/>
    <m/>
    <x v="0"/>
    <m/>
    <m/>
    <m/>
    <m/>
    <m/>
    <m/>
    <m/>
    <m/>
    <n v="0"/>
    <n v="0"/>
    <m/>
    <m/>
    <x v="2"/>
    <x v="5"/>
    <m/>
    <x v="6"/>
  </r>
  <r>
    <x v="3"/>
    <m/>
    <s v="Electric"/>
    <s v="Commercial"/>
    <s v="CB-Commercial"/>
    <n v="3760000"/>
    <n v="445109.63"/>
    <m/>
    <n v="73.38"/>
    <n v="0"/>
    <n v="0"/>
    <m/>
    <n v="0"/>
    <n v="-3271.2"/>
    <n v="0"/>
    <n v="0"/>
    <n v="2669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369.86"/>
    <n v="-18875.2"/>
    <m/>
    <m/>
    <m/>
    <m/>
    <m/>
    <m/>
    <x v="0"/>
    <m/>
    <m/>
    <m/>
    <m/>
    <m/>
    <m/>
    <m/>
    <m/>
    <n v="0"/>
    <n v="0"/>
    <m/>
    <m/>
    <x v="1"/>
    <x v="5"/>
    <m/>
    <x v="6"/>
  </r>
  <r>
    <x v="3"/>
    <m/>
    <s v="Electric"/>
    <s v="Residential"/>
    <s v="RG-Residential"/>
    <n v="99900"/>
    <n v="10576.47"/>
    <m/>
    <n v="500.65"/>
    <n v="0"/>
    <n v="0"/>
    <m/>
    <n v="0"/>
    <n v="-86.91"/>
    <n v="0"/>
    <n v="0"/>
    <n v="38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7.75"/>
    <n v="-515.48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m/>
    <s v="Electric"/>
    <s v="Residential"/>
    <s v="RG-Residential"/>
    <n v="97999"/>
    <n v="10362.41"/>
    <m/>
    <n v="588.58000000000004"/>
    <n v="0"/>
    <n v="0"/>
    <m/>
    <n v="0"/>
    <n v="-85.26"/>
    <n v="0"/>
    <n v="0"/>
    <n v="3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5.24"/>
    <n v="-505.67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m/>
    <s v="Electric"/>
    <s v="Residential"/>
    <s v="RG-Residential"/>
    <n v="99000"/>
    <n v="10475.51"/>
    <m/>
    <n v="495.86"/>
    <n v="0"/>
    <n v="0"/>
    <m/>
    <n v="0"/>
    <n v="-86.13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7.48"/>
    <n v="-510.84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m/>
    <s v="Electric"/>
    <s v="Residential"/>
    <s v="RG-Residential"/>
    <n v="99000"/>
    <n v="10471.67"/>
    <m/>
    <n v="396.53"/>
    <n v="0"/>
    <n v="0"/>
    <m/>
    <n v="0"/>
    <n v="-86.13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0.67"/>
    <n v="-510.84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m/>
    <s v="Electric"/>
    <s v="Residential"/>
    <s v="RG-Residential"/>
    <n v="99000"/>
    <n v="10468.26"/>
    <m/>
    <n v="73.22"/>
    <n v="0"/>
    <n v="0"/>
    <m/>
    <n v="0"/>
    <n v="-86.13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84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m/>
    <s v="Electric"/>
    <s v="Residential"/>
    <s v="RG-Residential"/>
    <n v="99000"/>
    <n v="10468.26"/>
    <m/>
    <n v="74.040000000000006"/>
    <n v="0"/>
    <n v="0"/>
    <m/>
    <n v="0"/>
    <n v="-86.13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84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m/>
    <s v="Electric"/>
    <s v="Residential"/>
    <s v="RG-Residential"/>
    <n v="95000"/>
    <n v="10059.17"/>
    <m/>
    <n v="476.17"/>
    <n v="0"/>
    <n v="0"/>
    <m/>
    <n v="0"/>
    <n v="-82.65"/>
    <n v="0"/>
    <n v="0"/>
    <n v="37.04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5.7"/>
    <n v="-490.2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m/>
    <s v="Electric"/>
    <s v="Residential"/>
    <s v="RG-Residential"/>
    <n v="97504"/>
    <n v="10310.07"/>
    <m/>
    <n v="0"/>
    <n v="0"/>
    <n v="0"/>
    <m/>
    <n v="0"/>
    <n v="-84.83"/>
    <n v="0"/>
    <n v="0"/>
    <n v="38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3.12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m/>
    <s v="Electric"/>
    <s v="Residential"/>
    <s v="RG-Residential"/>
    <n v="99000"/>
    <n v="10475.32"/>
    <m/>
    <n v="0"/>
    <n v="0"/>
    <n v="0"/>
    <m/>
    <n v="0"/>
    <n v="-86.13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.77"/>
    <n v="-510.84"/>
    <m/>
    <m/>
    <m/>
    <m/>
    <m/>
    <m/>
    <x v="0"/>
    <m/>
    <m/>
    <m/>
    <m/>
    <m/>
    <m/>
    <m/>
    <m/>
    <n v="0"/>
    <n v="0"/>
    <m/>
    <m/>
    <x v="0"/>
    <x v="1"/>
    <m/>
    <x v="6"/>
  </r>
  <r>
    <x v="4"/>
    <s v="Gravette"/>
    <s v="Electric"/>
    <s v="Residential"/>
    <s v="NM-Net Metering"/>
    <n v="-5798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  <x v="0"/>
    <m/>
    <m/>
    <m/>
    <m/>
    <m/>
    <m/>
    <m/>
    <m/>
    <n v="0"/>
    <n v="0"/>
    <m/>
    <m/>
    <x v="0"/>
    <x v="10"/>
    <m/>
    <x v="6"/>
  </r>
  <r>
    <x v="1"/>
    <m/>
    <s v="Electric"/>
    <s v="Commercial"/>
    <s v="PT-Transmission"/>
    <n v="0"/>
    <n v="0"/>
    <m/>
    <n v="0"/>
    <n v="0"/>
    <n v="0"/>
    <m/>
    <n v="0"/>
    <n v="0"/>
    <n v="0"/>
    <n v="0"/>
    <n v="0"/>
    <n v="0"/>
    <n v="-5344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75.3"/>
    <n v="0"/>
    <m/>
    <m/>
    <m/>
    <m/>
    <m/>
    <m/>
    <x v="0"/>
    <m/>
    <m/>
    <m/>
    <m/>
    <m/>
    <m/>
    <m/>
    <m/>
    <n v="-53441.23"/>
    <n v="0"/>
    <m/>
    <m/>
    <x v="1"/>
    <x v="9"/>
    <m/>
    <x v="6"/>
  </r>
  <r>
    <x v="1"/>
    <m/>
    <s v="Electric"/>
    <s v="Residential"/>
    <s v="RG-Residential"/>
    <n v="-96856"/>
    <n v="-5938.32"/>
    <m/>
    <n v="0"/>
    <n v="0"/>
    <n v="0"/>
    <m/>
    <n v="0"/>
    <n v="0"/>
    <n v="0"/>
    <n v="0"/>
    <n v="0"/>
    <n v="0"/>
    <n v="-2538.6"/>
    <n v="0"/>
    <n v="-772.91"/>
    <n v="-127.85"/>
    <n v="0"/>
    <n v="0"/>
    <n v="0"/>
    <n v="0"/>
    <n v="0"/>
    <n v="0"/>
    <n v="0"/>
    <n v="0"/>
    <n v="0"/>
    <n v="0"/>
    <n v="0"/>
    <n v="0"/>
    <n v="0"/>
    <n v="0"/>
    <n v="0"/>
    <n v="0"/>
    <n v="-140.66"/>
    <n v="0"/>
    <m/>
    <m/>
    <m/>
    <m/>
    <m/>
    <m/>
    <x v="0"/>
    <m/>
    <m/>
    <m/>
    <m/>
    <m/>
    <m/>
    <m/>
    <m/>
    <n v="-2538.6"/>
    <n v="0"/>
    <m/>
    <m/>
    <x v="0"/>
    <x v="1"/>
    <m/>
    <x v="6"/>
  </r>
  <r>
    <x v="1"/>
    <m/>
    <s v="Electric"/>
    <s v="Residential"/>
    <s v="RH-Residential Total Elec"/>
    <n v="-99705"/>
    <n v="-5720.12"/>
    <m/>
    <n v="0"/>
    <n v="0"/>
    <n v="0"/>
    <m/>
    <n v="0"/>
    <n v="0"/>
    <n v="0"/>
    <n v="0"/>
    <n v="0"/>
    <n v="0"/>
    <n v="-2613.27"/>
    <n v="0"/>
    <n v="-795.65"/>
    <n v="-131.61000000000001"/>
    <n v="0"/>
    <n v="0"/>
    <n v="0"/>
    <n v="0"/>
    <n v="0"/>
    <n v="0"/>
    <n v="0"/>
    <n v="0"/>
    <n v="0"/>
    <n v="0"/>
    <n v="0"/>
    <n v="0"/>
    <n v="0"/>
    <n v="0"/>
    <n v="0"/>
    <n v="0"/>
    <n v="-138.9"/>
    <n v="0"/>
    <m/>
    <m/>
    <m/>
    <m/>
    <m/>
    <m/>
    <x v="0"/>
    <m/>
    <m/>
    <m/>
    <m/>
    <m/>
    <m/>
    <m/>
    <m/>
    <n v="-2613.27"/>
    <n v="0"/>
    <m/>
    <m/>
    <x v="0"/>
    <x v="15"/>
    <m/>
    <x v="6"/>
  </r>
  <r>
    <x v="3"/>
    <m/>
    <s v="Electric"/>
    <s v="Residential"/>
    <s v="RGL-Residential Pilot"/>
    <n v="0"/>
    <n v="7865"/>
    <m/>
    <n v="0"/>
    <n v="0"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m/>
    <m/>
    <m/>
    <m/>
    <m/>
    <x v="0"/>
    <m/>
    <m/>
    <m/>
    <m/>
    <m/>
    <m/>
    <m/>
    <m/>
    <n v="0"/>
    <n v="0"/>
    <m/>
    <m/>
    <x v="0"/>
    <x v="25"/>
    <m/>
    <x v="6"/>
  </r>
  <r>
    <x v="3"/>
    <m/>
    <s v="Electric"/>
    <s v="Residential"/>
    <s v="RG-Residential"/>
    <n v="-98193"/>
    <n v="-10382.93"/>
    <m/>
    <n v="0"/>
    <n v="0"/>
    <n v="0"/>
    <m/>
    <n v="0"/>
    <n v="85.43"/>
    <n v="0"/>
    <n v="0"/>
    <n v="-38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6.68"/>
    <m/>
    <m/>
    <m/>
    <m/>
    <m/>
    <m/>
    <x v="0"/>
    <m/>
    <m/>
    <m/>
    <m/>
    <m/>
    <m/>
    <m/>
    <m/>
    <n v="0"/>
    <n v="0"/>
    <m/>
    <m/>
    <x v="0"/>
    <x v="1"/>
    <m/>
    <x v="6"/>
  </r>
  <r>
    <x v="3"/>
    <m/>
    <s v="Electric"/>
    <s v="Commercial"/>
    <s v="CB-Commercial"/>
    <n v="-97088"/>
    <n v="-11493.28"/>
    <m/>
    <n v="0"/>
    <n v="0"/>
    <n v="0"/>
    <m/>
    <n v="0"/>
    <n v="84.47"/>
    <n v="0"/>
    <n v="0"/>
    <n v="-68.93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7.38"/>
    <m/>
    <m/>
    <m/>
    <m/>
    <m/>
    <m/>
    <x v="0"/>
    <m/>
    <m/>
    <m/>
    <m/>
    <m/>
    <m/>
    <m/>
    <m/>
    <n v="0"/>
    <n v="0"/>
    <m/>
    <m/>
    <x v="1"/>
    <x v="5"/>
    <m/>
    <x v="6"/>
  </r>
  <r>
    <x v="4"/>
    <s v="Gravette"/>
    <s v="Electric"/>
    <s v="Commercial"/>
    <s v="CB-Commercial"/>
    <n v="1211191"/>
    <n v="112015.55"/>
    <m/>
    <n v="3574.48"/>
    <n v="0"/>
    <n v="0"/>
    <m/>
    <n v="0"/>
    <n v="0"/>
    <n v="35318.33"/>
    <n v="2388.4899999999998"/>
    <n v="0"/>
    <n v="3960.8"/>
    <n v="0"/>
    <n v="4554"/>
    <n v="5910.54"/>
    <n v="0"/>
    <n v="0"/>
    <n v="0"/>
    <n v="18.18"/>
    <n v="0"/>
    <n v="0"/>
    <n v="0"/>
    <n v="0"/>
    <n v="0"/>
    <n v="0"/>
    <n v="0"/>
    <n v="0"/>
    <n v="0"/>
    <n v="26"/>
    <n v="0"/>
    <n v="25"/>
    <n v="-10.18"/>
    <n v="11218.48"/>
    <n v="-24070.53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4"/>
    <s v="Gravette"/>
    <s v="Electric"/>
    <s v="Commercial"/>
    <s v="GP-General Power"/>
    <n v="2097139"/>
    <n v="126157.67"/>
    <m/>
    <n v="305.89"/>
    <n v="0"/>
    <n v="0"/>
    <m/>
    <n v="0"/>
    <n v="0"/>
    <n v="61152.61"/>
    <n v="4194.29"/>
    <n v="0"/>
    <n v="4097.88"/>
    <n v="0"/>
    <n v="6312.42"/>
    <n v="6506.28"/>
    <n v="0"/>
    <n v="0"/>
    <n v="0"/>
    <n v="6"/>
    <n v="0"/>
    <n v="0"/>
    <n v="0"/>
    <n v="0"/>
    <n v="0"/>
    <n v="0"/>
    <n v="0"/>
    <n v="0"/>
    <n v="0"/>
    <n v="0"/>
    <n v="0"/>
    <n v="0"/>
    <n v="0"/>
    <n v="15954.92"/>
    <n v="-26947.29"/>
    <n v="0"/>
    <n v="0"/>
    <m/>
    <m/>
    <m/>
    <m/>
    <x v="0"/>
    <m/>
    <m/>
    <m/>
    <m/>
    <m/>
    <m/>
    <m/>
    <m/>
    <n v="0"/>
    <n v="0"/>
    <m/>
    <m/>
    <x v="1"/>
    <x v="6"/>
    <m/>
    <x v="7"/>
  </r>
  <r>
    <x v="4"/>
    <s v="Gravette"/>
    <s v="Electric"/>
    <s v="Commercial"/>
    <s v="LS-Special Lighting"/>
    <n v="172"/>
    <n v="83.4"/>
    <m/>
    <n v="1.31"/>
    <n v="0"/>
    <n v="0"/>
    <m/>
    <n v="0"/>
    <n v="0"/>
    <n v="5.0199999999999996"/>
    <n v="0.35"/>
    <n v="0"/>
    <n v="0"/>
    <n v="0"/>
    <n v="0.25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2.91"/>
    <n v="-18"/>
    <n v="0"/>
    <n v="0"/>
    <m/>
    <m/>
    <m/>
    <m/>
    <x v="0"/>
    <m/>
    <m/>
    <m/>
    <m/>
    <m/>
    <m/>
    <m/>
    <m/>
    <n v="0"/>
    <n v="0"/>
    <m/>
    <m/>
    <x v="1"/>
    <x v="7"/>
    <m/>
    <x v="7"/>
  </r>
  <r>
    <x v="4"/>
    <s v="Gravette"/>
    <s v="Electric"/>
    <s v="Industrial"/>
    <s v="CB-Commercial"/>
    <n v="2720"/>
    <n v="246.16"/>
    <m/>
    <n v="12.41"/>
    <n v="0"/>
    <n v="0"/>
    <m/>
    <n v="0"/>
    <n v="0"/>
    <n v="79.319999999999993"/>
    <n v="5.44"/>
    <n v="0"/>
    <n v="8.89"/>
    <n v="0"/>
    <n v="10.23"/>
    <n v="13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3.17"/>
    <n v="0"/>
    <n v="0"/>
    <m/>
    <m/>
    <m/>
    <m/>
    <x v="0"/>
    <m/>
    <m/>
    <m/>
    <m/>
    <m/>
    <m/>
    <m/>
    <m/>
    <n v="0"/>
    <n v="0"/>
    <m/>
    <m/>
    <x v="2"/>
    <x v="5"/>
    <m/>
    <x v="7"/>
  </r>
  <r>
    <x v="4"/>
    <s v="Gravette"/>
    <s v="Electric"/>
    <s v="Industrial"/>
    <s v="GP-General Power"/>
    <n v="479932"/>
    <n v="37661.69"/>
    <m/>
    <n v="50"/>
    <n v="0"/>
    <n v="0"/>
    <m/>
    <n v="0"/>
    <n v="0"/>
    <n v="13994.81"/>
    <n v="959.86"/>
    <n v="0"/>
    <n v="1540.32"/>
    <n v="0"/>
    <n v="1444.6"/>
    <n v="2445.6"/>
    <n v="0"/>
    <n v="0"/>
    <n v="0"/>
    <n v="60"/>
    <n v="0"/>
    <n v="0"/>
    <n v="0"/>
    <n v="0"/>
    <n v="0"/>
    <n v="0"/>
    <n v="0"/>
    <n v="0"/>
    <n v="0"/>
    <n v="0"/>
    <n v="0"/>
    <n v="0"/>
    <n v="0"/>
    <n v="1962.72"/>
    <n v="-8044.54"/>
    <n v="0"/>
    <n v="0"/>
    <m/>
    <m/>
    <m/>
    <m/>
    <x v="0"/>
    <m/>
    <m/>
    <m/>
    <m/>
    <m/>
    <m/>
    <m/>
    <m/>
    <n v="0"/>
    <n v="0"/>
    <m/>
    <m/>
    <x v="2"/>
    <x v="6"/>
    <m/>
    <x v="7"/>
  </r>
  <r>
    <x v="4"/>
    <s v="Gravette"/>
    <s v="Electric"/>
    <s v="Industrial"/>
    <s v="PT-Transmission"/>
    <n v="8322351"/>
    <n v="422606.43"/>
    <m/>
    <n v="150"/>
    <n v="0"/>
    <n v="0"/>
    <m/>
    <n v="0"/>
    <n v="0"/>
    <n v="242679.75"/>
    <n v="3537.6"/>
    <n v="0"/>
    <n v="18205.400000000001"/>
    <n v="0"/>
    <n v="21221.99"/>
    <n v="28308.28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92212.72"/>
    <n v="0"/>
    <n v="0"/>
    <m/>
    <m/>
    <m/>
    <m/>
    <x v="0"/>
    <m/>
    <m/>
    <m/>
    <m/>
    <m/>
    <m/>
    <m/>
    <m/>
    <n v="0"/>
    <n v="0"/>
    <m/>
    <m/>
    <x v="2"/>
    <x v="9"/>
    <m/>
    <x v="7"/>
  </r>
  <r>
    <x v="4"/>
    <s v="Gravette"/>
    <s v="Electric"/>
    <s v="Other Public Authority"/>
    <s v="CB-Commercial"/>
    <n v="93928"/>
    <n v="8814.7099999999991"/>
    <m/>
    <n v="0"/>
    <n v="0"/>
    <n v="0"/>
    <m/>
    <n v="0"/>
    <n v="0"/>
    <n v="2738.92"/>
    <n v="187.89"/>
    <n v="0"/>
    <n v="307.16000000000003"/>
    <n v="0"/>
    <n v="353.19"/>
    <n v="458.37"/>
    <n v="0"/>
    <n v="0"/>
    <n v="0"/>
    <n v="0"/>
    <n v="0"/>
    <n v="0"/>
    <n v="0"/>
    <n v="0"/>
    <n v="0"/>
    <n v="0"/>
    <n v="0"/>
    <n v="0"/>
    <n v="0"/>
    <n v="0"/>
    <n v="0"/>
    <n v="0"/>
    <n v="0"/>
    <n v="1002.76"/>
    <n v="-1903.99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4"/>
    <s v="Gravette"/>
    <s v="Electric"/>
    <s v="Muni Street &amp; Highway Lighting"/>
    <s v="CB-Commercial"/>
    <n v="14882"/>
    <n v="1610"/>
    <m/>
    <n v="0"/>
    <n v="0"/>
    <n v="0"/>
    <m/>
    <n v="0"/>
    <n v="0"/>
    <n v="433.97"/>
    <n v="29.74"/>
    <n v="0"/>
    <n v="48.66"/>
    <n v="0"/>
    <n v="55.96"/>
    <n v="72.61"/>
    <n v="0"/>
    <n v="0"/>
    <n v="0"/>
    <n v="0"/>
    <n v="0"/>
    <n v="0"/>
    <n v="0"/>
    <n v="0"/>
    <n v="0"/>
    <n v="0"/>
    <n v="0"/>
    <n v="0"/>
    <n v="0"/>
    <n v="0"/>
    <n v="0"/>
    <n v="0"/>
    <n v="0"/>
    <n v="178.5"/>
    <n v="-347.75"/>
    <n v="0"/>
    <n v="0"/>
    <m/>
    <m/>
    <m/>
    <m/>
    <x v="0"/>
    <m/>
    <m/>
    <m/>
    <m/>
    <m/>
    <m/>
    <m/>
    <m/>
    <n v="0"/>
    <n v="0"/>
    <m/>
    <m/>
    <x v="4"/>
    <x v="5"/>
    <m/>
    <x v="7"/>
  </r>
  <r>
    <x v="4"/>
    <s v="Gravette"/>
    <s v="Electric"/>
    <s v="Muni Street &amp; Highway Lighting"/>
    <s v="LS-Special Lighting"/>
    <n v="1279"/>
    <n v="315.02"/>
    <m/>
    <n v="0"/>
    <n v="0"/>
    <n v="0"/>
    <m/>
    <n v="0"/>
    <n v="0"/>
    <n v="37.299999999999997"/>
    <n v="2.5499999999999998"/>
    <n v="0"/>
    <n v="0"/>
    <n v="0"/>
    <n v="1.83"/>
    <n v="5.05"/>
    <n v="0"/>
    <n v="0"/>
    <n v="0"/>
    <n v="0"/>
    <n v="0"/>
    <n v="0"/>
    <n v="0"/>
    <n v="0"/>
    <n v="0"/>
    <n v="0"/>
    <n v="0"/>
    <n v="0"/>
    <n v="0"/>
    <n v="0"/>
    <n v="0"/>
    <n v="0"/>
    <n v="0"/>
    <n v="26.77"/>
    <n v="-67.989999999999995"/>
    <n v="0"/>
    <n v="0"/>
    <m/>
    <m/>
    <m/>
    <m/>
    <x v="0"/>
    <m/>
    <m/>
    <m/>
    <m/>
    <m/>
    <m/>
    <m/>
    <m/>
    <n v="0"/>
    <n v="0"/>
    <m/>
    <m/>
    <x v="4"/>
    <x v="7"/>
    <m/>
    <x v="7"/>
  </r>
  <r>
    <x v="4"/>
    <s v="Gravette"/>
    <s v="Electric"/>
    <s v="Other Public Authority"/>
    <s v="CB-Commercial"/>
    <n v="30098"/>
    <n v="2876.89"/>
    <m/>
    <n v="0"/>
    <n v="0"/>
    <n v="0"/>
    <m/>
    <n v="0"/>
    <n v="0"/>
    <n v="877.64"/>
    <n v="60.2"/>
    <n v="0"/>
    <n v="98.41"/>
    <n v="0"/>
    <n v="113.16"/>
    <n v="146.88"/>
    <n v="0"/>
    <n v="0"/>
    <n v="0"/>
    <n v="0"/>
    <n v="0"/>
    <n v="0"/>
    <n v="0"/>
    <n v="0"/>
    <n v="0"/>
    <n v="0"/>
    <n v="0"/>
    <n v="0"/>
    <n v="0"/>
    <n v="0"/>
    <n v="0"/>
    <n v="0"/>
    <n v="0"/>
    <n v="314.83999999999997"/>
    <n v="-621.42999999999995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4"/>
    <s v="Gravette"/>
    <s v="Electric"/>
    <s v="Other Public Authority"/>
    <s v="GP-General Power"/>
    <n v="545030"/>
    <n v="26572.77"/>
    <m/>
    <n v="0"/>
    <n v="0"/>
    <n v="0"/>
    <m/>
    <n v="0"/>
    <n v="0"/>
    <n v="15893.08"/>
    <n v="1090.06"/>
    <n v="0"/>
    <n v="767.87"/>
    <n v="0"/>
    <n v="1640.54"/>
    <n v="1219.15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3554.59"/>
    <n v="-5675.94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4"/>
    <s v="Gravette"/>
    <s v="Electric"/>
    <s v="Residential"/>
    <s v="NM-Net Metering"/>
    <n v="-646"/>
    <n v="-48.9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7"/>
  </r>
  <r>
    <x v="4"/>
    <s v="Gravette"/>
    <s v="Electric"/>
    <s v="Residential"/>
    <s v="RG-Residential"/>
    <n v="4530970"/>
    <n v="401027.81"/>
    <m/>
    <n v="16925.34"/>
    <n v="0"/>
    <n v="0"/>
    <m/>
    <n v="0"/>
    <n v="0"/>
    <n v="132123.13"/>
    <n v="9061.49"/>
    <n v="0"/>
    <n v="16898.02"/>
    <n v="0"/>
    <n v="18531.59"/>
    <n v="25645.35"/>
    <n v="0"/>
    <n v="0"/>
    <n v="0"/>
    <n v="0"/>
    <n v="0"/>
    <n v="0"/>
    <n v="0"/>
    <n v="0"/>
    <n v="0"/>
    <n v="0"/>
    <n v="0"/>
    <n v="75"/>
    <n v="0"/>
    <n v="39"/>
    <n v="0"/>
    <n v="375"/>
    <n v="-17.68"/>
    <n v="47357.81"/>
    <n v="-88225.24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4"/>
    <s v="Gravette"/>
    <s v="Lighting"/>
    <s v="Commercial"/>
    <s v="PL-Private Lighting"/>
    <n v="28755"/>
    <n v="3935.69"/>
    <m/>
    <n v="34.31"/>
    <n v="0"/>
    <n v="0"/>
    <m/>
    <n v="0"/>
    <n v="0"/>
    <n v="838.45"/>
    <n v="57.53"/>
    <n v="0"/>
    <n v="0"/>
    <n v="0"/>
    <n v="41.15"/>
    <n v="61.57"/>
    <n v="0"/>
    <n v="0"/>
    <n v="0"/>
    <n v="0"/>
    <n v="0"/>
    <n v="0"/>
    <n v="0"/>
    <n v="0"/>
    <n v="0"/>
    <n v="0"/>
    <n v="0"/>
    <n v="0"/>
    <n v="0"/>
    <n v="0"/>
    <n v="0"/>
    <n v="0"/>
    <n v="-0.01"/>
    <n v="292.49"/>
    <n v="-790.83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4"/>
    <s v="Gravette"/>
    <s v="Lighting"/>
    <s v="Industrial"/>
    <s v="PL-Private Lighting"/>
    <n v="5882"/>
    <n v="522.32000000000005"/>
    <m/>
    <n v="7.35"/>
    <n v="0"/>
    <n v="0"/>
    <m/>
    <n v="0"/>
    <n v="0"/>
    <n v="171.52"/>
    <n v="3.15"/>
    <n v="0"/>
    <n v="0"/>
    <n v="0"/>
    <n v="8.4600000000000009"/>
    <n v="12.58"/>
    <n v="0"/>
    <n v="0"/>
    <n v="0"/>
    <n v="395.21"/>
    <n v="0"/>
    <n v="0"/>
    <n v="0"/>
    <n v="0"/>
    <n v="0"/>
    <n v="0"/>
    <n v="0"/>
    <n v="0"/>
    <n v="0"/>
    <n v="0"/>
    <n v="0"/>
    <n v="0"/>
    <n v="0"/>
    <n v="9.35"/>
    <n v="-111.83"/>
    <n v="0"/>
    <n v="0"/>
    <m/>
    <m/>
    <m/>
    <m/>
    <x v="0"/>
    <m/>
    <m/>
    <m/>
    <m/>
    <m/>
    <m/>
    <m/>
    <m/>
    <n v="0"/>
    <n v="0"/>
    <m/>
    <m/>
    <x v="2"/>
    <x v="4"/>
    <m/>
    <x v="7"/>
  </r>
  <r>
    <x v="4"/>
    <s v="Gravette"/>
    <s v="Lighting"/>
    <s v="Other Public Authority"/>
    <s v="PL-Private Lighting"/>
    <n v="65"/>
    <n v="8.11"/>
    <m/>
    <n v="0"/>
    <n v="0"/>
    <n v="0"/>
    <m/>
    <n v="0"/>
    <n v="0"/>
    <n v="1.9"/>
    <n v="0.13"/>
    <n v="0"/>
    <n v="0"/>
    <n v="0"/>
    <n v="0.09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83"/>
    <n v="-1.74"/>
    <n v="0"/>
    <n v="0"/>
    <m/>
    <m/>
    <m/>
    <m/>
    <x v="0"/>
    <m/>
    <m/>
    <m/>
    <m/>
    <m/>
    <m/>
    <m/>
    <m/>
    <n v="0"/>
    <n v="0"/>
    <m/>
    <m/>
    <x v="3"/>
    <x v="4"/>
    <m/>
    <x v="7"/>
  </r>
  <r>
    <x v="4"/>
    <s v="Gravette"/>
    <s v="Lighting"/>
    <s v="Muni Street &amp; Highway Lighting"/>
    <s v="PL-Private Lighting"/>
    <n v="711"/>
    <n v="93.93"/>
    <m/>
    <n v="0"/>
    <n v="0"/>
    <n v="0"/>
    <m/>
    <n v="0"/>
    <n v="0"/>
    <n v="20.73"/>
    <n v="1.41"/>
    <n v="0"/>
    <n v="0"/>
    <n v="0"/>
    <n v="1.04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8.7899999999999991"/>
    <n v="-20.100000000000001"/>
    <n v="0"/>
    <n v="0"/>
    <m/>
    <m/>
    <m/>
    <m/>
    <x v="0"/>
    <m/>
    <m/>
    <m/>
    <m/>
    <m/>
    <m/>
    <m/>
    <m/>
    <n v="0"/>
    <n v="0"/>
    <m/>
    <m/>
    <x v="4"/>
    <x v="4"/>
    <m/>
    <x v="7"/>
  </r>
  <r>
    <x v="4"/>
    <s v="Gravette"/>
    <s v="Lighting"/>
    <s v="Muni Street &amp; Highway Lighting"/>
    <s v="SPL-Municipal St Lighting"/>
    <n v="46842"/>
    <n v="2165.34"/>
    <m/>
    <n v="0"/>
    <n v="0"/>
    <n v="0"/>
    <m/>
    <n v="0"/>
    <n v="0"/>
    <n v="1365.9"/>
    <n v="93.67"/>
    <n v="0"/>
    <n v="0"/>
    <n v="0"/>
    <n v="67.459999999999994"/>
    <n v="115.23"/>
    <n v="0"/>
    <n v="0"/>
    <n v="0"/>
    <n v="1589.3"/>
    <n v="0"/>
    <n v="0"/>
    <n v="0"/>
    <n v="0"/>
    <n v="0"/>
    <n v="0"/>
    <n v="0"/>
    <n v="0"/>
    <n v="0"/>
    <n v="0"/>
    <n v="0"/>
    <n v="0"/>
    <n v="0"/>
    <n v="307.49"/>
    <n v="-438.93"/>
    <n v="0"/>
    <n v="0"/>
    <m/>
    <m/>
    <m/>
    <m/>
    <x v="0"/>
    <m/>
    <m/>
    <m/>
    <m/>
    <m/>
    <m/>
    <m/>
    <m/>
    <n v="0"/>
    <n v="0"/>
    <m/>
    <m/>
    <x v="4"/>
    <x v="11"/>
    <m/>
    <x v="7"/>
  </r>
  <r>
    <x v="4"/>
    <s v="Gravette"/>
    <s v="Lighting"/>
    <s v="Residential"/>
    <s v="PL-Private Lighting"/>
    <n v="15992"/>
    <n v="2547.3000000000002"/>
    <m/>
    <n v="6.14"/>
    <n v="0"/>
    <n v="0"/>
    <m/>
    <n v="0"/>
    <n v="0"/>
    <n v="465.95"/>
    <n v="31.62"/>
    <n v="0"/>
    <n v="0"/>
    <n v="0"/>
    <n v="21.72"/>
    <n v="34.96"/>
    <n v="0"/>
    <n v="0"/>
    <n v="0"/>
    <n v="0"/>
    <n v="0"/>
    <n v="0"/>
    <n v="0"/>
    <n v="0"/>
    <n v="0"/>
    <n v="0"/>
    <n v="0"/>
    <n v="0"/>
    <n v="0"/>
    <n v="0"/>
    <n v="0"/>
    <n v="0"/>
    <n v="0"/>
    <n v="204.86"/>
    <n v="-534.26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4"/>
    <s v="Neosho"/>
    <s v="Electric"/>
    <s v="Commercial"/>
    <s v="CB-Commercial"/>
    <n v="48283"/>
    <n v="4306.5200000000004"/>
    <m/>
    <n v="218.26"/>
    <n v="0"/>
    <n v="0"/>
    <m/>
    <n v="0"/>
    <n v="0"/>
    <n v="1407.94"/>
    <n v="96.58"/>
    <n v="0"/>
    <n v="157.88"/>
    <n v="0"/>
    <n v="181.55"/>
    <n v="235.63"/>
    <n v="0"/>
    <n v="0"/>
    <n v="0"/>
    <n v="0"/>
    <n v="0"/>
    <n v="0"/>
    <n v="0"/>
    <n v="0"/>
    <n v="0"/>
    <n v="0"/>
    <n v="0"/>
    <n v="0"/>
    <n v="0"/>
    <n v="0"/>
    <n v="0"/>
    <n v="0"/>
    <n v="0"/>
    <n v="539"/>
    <n v="-930.2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4"/>
    <s v="Neosho"/>
    <s v="Electric"/>
    <s v="Residential"/>
    <s v="RG-Residential"/>
    <n v="97507"/>
    <n v="8937.91"/>
    <m/>
    <n v="438.81"/>
    <n v="0"/>
    <n v="0"/>
    <m/>
    <n v="0"/>
    <n v="0"/>
    <n v="2843.3"/>
    <n v="195"/>
    <n v="0"/>
    <n v="363.65"/>
    <n v="0"/>
    <n v="398.81"/>
    <n v="551.89"/>
    <n v="0"/>
    <n v="0"/>
    <n v="0"/>
    <n v="0"/>
    <n v="0"/>
    <n v="0"/>
    <n v="0"/>
    <n v="0"/>
    <n v="0"/>
    <n v="0"/>
    <n v="0"/>
    <n v="0"/>
    <n v="0"/>
    <n v="0"/>
    <n v="0"/>
    <n v="0"/>
    <n v="-1.17"/>
    <n v="1108.99"/>
    <n v="-1952.84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4"/>
    <s v="Neosho"/>
    <s v="Lighting"/>
    <s v="Commercial"/>
    <s v="PL-Private Lighting"/>
    <n v="389"/>
    <n v="58.17"/>
    <m/>
    <n v="0"/>
    <n v="0"/>
    <n v="0"/>
    <m/>
    <n v="0"/>
    <n v="0"/>
    <n v="11.34"/>
    <n v="0.78"/>
    <n v="0"/>
    <n v="0"/>
    <n v="0"/>
    <n v="0.56000000000000005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5.62"/>
    <n v="-12.46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4"/>
    <s v="Neosho"/>
    <s v="Lighting"/>
    <s v="Residential"/>
    <s v="PL-Private Lighting"/>
    <n v="62"/>
    <n v="12.1"/>
    <m/>
    <n v="0"/>
    <n v="0"/>
    <n v="0"/>
    <m/>
    <n v="0"/>
    <n v="0"/>
    <n v="1.8"/>
    <n v="0.12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2.6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1"/>
    <s v="Baxter Springs"/>
    <s v="Electric"/>
    <s v="Commercial"/>
    <s v="CB-Commercial"/>
    <n v="1021806"/>
    <n v="99225.15"/>
    <m/>
    <n v="3734.52"/>
    <n v="0"/>
    <n v="0"/>
    <m/>
    <n v="0"/>
    <n v="0"/>
    <n v="0"/>
    <n v="0"/>
    <n v="0"/>
    <n v="0"/>
    <n v="34028.730000000003"/>
    <n v="0"/>
    <n v="4981.76"/>
    <n v="1348.81"/>
    <n v="0"/>
    <n v="0"/>
    <n v="0"/>
    <n v="0"/>
    <n v="0"/>
    <n v="0"/>
    <n v="0"/>
    <n v="0"/>
    <n v="0"/>
    <n v="0"/>
    <n v="0"/>
    <n v="0"/>
    <n v="15"/>
    <n v="417.86"/>
    <n v="0"/>
    <n v="-2.5"/>
    <n v="11184.32"/>
    <n v="0"/>
    <n v="-123228"/>
    <n v="4329.34"/>
    <m/>
    <m/>
    <m/>
    <m/>
    <x v="0"/>
    <m/>
    <m/>
    <m/>
    <m/>
    <m/>
    <m/>
    <m/>
    <m/>
    <n v="35162.93"/>
    <n v="-1134.2"/>
    <m/>
    <m/>
    <x v="1"/>
    <x v="5"/>
    <m/>
    <x v="7"/>
  </r>
  <r>
    <x v="1"/>
    <s v="Baxter Springs"/>
    <s v="Electric"/>
    <s v="Commercial"/>
    <s v="GP-General Power"/>
    <n v="1475505"/>
    <n v="101933.34"/>
    <m/>
    <n v="725"/>
    <n v="0"/>
    <n v="0"/>
    <m/>
    <n v="0"/>
    <n v="0"/>
    <n v="0"/>
    <n v="0"/>
    <n v="0"/>
    <n v="0"/>
    <n v="49134.33"/>
    <n v="0"/>
    <n v="6429.15"/>
    <n v="1947.7"/>
    <n v="0"/>
    <n v="0"/>
    <n v="0"/>
    <n v="0"/>
    <n v="0"/>
    <n v="0"/>
    <n v="0"/>
    <n v="0"/>
    <n v="0"/>
    <n v="0"/>
    <n v="0"/>
    <n v="0"/>
    <n v="0"/>
    <n v="778.36"/>
    <n v="0"/>
    <n v="0"/>
    <n v="9954.0499999999993"/>
    <n v="0"/>
    <n v="-136366"/>
    <n v="4859.49"/>
    <m/>
    <m/>
    <m/>
    <m/>
    <x v="0"/>
    <m/>
    <m/>
    <m/>
    <m/>
    <m/>
    <m/>
    <m/>
    <m/>
    <n v="50772.14"/>
    <n v="-1637.81"/>
    <m/>
    <m/>
    <x v="1"/>
    <x v="6"/>
    <m/>
    <x v="7"/>
  </r>
  <r>
    <x v="1"/>
    <s v="Baxter Springs"/>
    <s v="Electric"/>
    <s v="Commercial"/>
    <s v="LS-Special Lighting"/>
    <n v="2617"/>
    <n v="371.57"/>
    <m/>
    <n v="3.73"/>
    <n v="0"/>
    <n v="0"/>
    <m/>
    <n v="0"/>
    <n v="0"/>
    <n v="0"/>
    <n v="0"/>
    <n v="0"/>
    <n v="0"/>
    <n v="87.16"/>
    <n v="0"/>
    <n v="9.93"/>
    <n v="3.45"/>
    <n v="0"/>
    <n v="0"/>
    <n v="0"/>
    <n v="0"/>
    <n v="0"/>
    <n v="0"/>
    <n v="0"/>
    <n v="0"/>
    <n v="0"/>
    <n v="0"/>
    <n v="0"/>
    <n v="0"/>
    <n v="0"/>
    <n v="4.22"/>
    <n v="0"/>
    <n v="0"/>
    <n v="8.6"/>
    <n v="0"/>
    <n v="-36"/>
    <n v="0.95"/>
    <m/>
    <m/>
    <m/>
    <m/>
    <x v="0"/>
    <m/>
    <m/>
    <m/>
    <m/>
    <m/>
    <m/>
    <m/>
    <m/>
    <n v="90.06"/>
    <n v="-2.9"/>
    <m/>
    <m/>
    <x v="1"/>
    <x v="7"/>
    <m/>
    <x v="7"/>
  </r>
  <r>
    <x v="1"/>
    <s v="Baxter Springs"/>
    <s v="Electric"/>
    <s v="Commercial"/>
    <s v="NM-Net Metering"/>
    <n v="1638"/>
    <n v="35.52000000000000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1.82"/>
    <n v="-1.82"/>
    <m/>
    <m/>
    <x v="1"/>
    <x v="10"/>
    <m/>
    <x v="7"/>
  </r>
  <r>
    <x v="1"/>
    <s v="Baxter Springs"/>
    <s v="Electric"/>
    <s v="Commercial"/>
    <s v="SH-Small Heating"/>
    <n v="119982"/>
    <n v="9710.27"/>
    <m/>
    <n v="358.19"/>
    <n v="0"/>
    <n v="0"/>
    <m/>
    <n v="0"/>
    <n v="0"/>
    <n v="0"/>
    <n v="0"/>
    <n v="0"/>
    <n v="0"/>
    <n v="3995.4"/>
    <n v="0"/>
    <n v="450.37"/>
    <n v="158.4"/>
    <n v="0"/>
    <n v="0"/>
    <n v="0"/>
    <n v="0"/>
    <n v="0"/>
    <n v="0"/>
    <n v="0"/>
    <n v="0"/>
    <n v="0"/>
    <n v="0"/>
    <n v="0"/>
    <n v="0"/>
    <n v="0"/>
    <n v="95.05"/>
    <n v="0"/>
    <n v="0"/>
    <n v="1085"/>
    <n v="0"/>
    <n v="-13500"/>
    <n v="776.53"/>
    <m/>
    <m/>
    <m/>
    <m/>
    <x v="0"/>
    <m/>
    <m/>
    <m/>
    <m/>
    <m/>
    <m/>
    <m/>
    <m/>
    <n v="4128.58"/>
    <n v="-133.18"/>
    <m/>
    <m/>
    <x v="1"/>
    <x v="12"/>
    <m/>
    <x v="7"/>
  </r>
  <r>
    <x v="1"/>
    <s v="Baxter Springs"/>
    <s v="Electric"/>
    <s v="Commercial"/>
    <s v="TEB-Total Electric Bldg"/>
    <n v="513044"/>
    <n v="35506.620000000003"/>
    <m/>
    <n v="289.92"/>
    <n v="0"/>
    <n v="0"/>
    <m/>
    <n v="0"/>
    <n v="0"/>
    <n v="0"/>
    <n v="0"/>
    <n v="0"/>
    <n v="0"/>
    <n v="17084.37"/>
    <n v="0"/>
    <n v="1998.32"/>
    <n v="677.23"/>
    <n v="0"/>
    <n v="0"/>
    <n v="0"/>
    <n v="0"/>
    <n v="0"/>
    <n v="0"/>
    <n v="0"/>
    <n v="0"/>
    <n v="0"/>
    <n v="0"/>
    <n v="0"/>
    <n v="0"/>
    <n v="0"/>
    <n v="56.02"/>
    <n v="0"/>
    <n v="0"/>
    <n v="1332.13"/>
    <n v="0"/>
    <n v="-50425"/>
    <n v="2715.58"/>
    <m/>
    <m/>
    <m/>
    <m/>
    <x v="0"/>
    <m/>
    <m/>
    <m/>
    <m/>
    <m/>
    <m/>
    <m/>
    <m/>
    <n v="17653.849999999999"/>
    <n v="-569.48"/>
    <m/>
    <m/>
    <x v="1"/>
    <x v="13"/>
    <m/>
    <x v="7"/>
  </r>
  <r>
    <x v="1"/>
    <s v="Baxter Springs"/>
    <s v="Electric"/>
    <s v="Industrial"/>
    <s v="CB-Commercial"/>
    <n v="12650"/>
    <n v="1204.8399999999999"/>
    <m/>
    <n v="59.04"/>
    <n v="0"/>
    <n v="0"/>
    <m/>
    <n v="0"/>
    <n v="0"/>
    <n v="0"/>
    <n v="0"/>
    <n v="0"/>
    <n v="0"/>
    <n v="421.26"/>
    <n v="0"/>
    <n v="26.68"/>
    <n v="16.690000000000001"/>
    <n v="0"/>
    <n v="0"/>
    <n v="0"/>
    <n v="0"/>
    <n v="0"/>
    <n v="0"/>
    <n v="0"/>
    <n v="0"/>
    <n v="0"/>
    <n v="0"/>
    <n v="0"/>
    <n v="0"/>
    <n v="0"/>
    <n v="8.51"/>
    <n v="0"/>
    <n v="0"/>
    <n v="167.92"/>
    <n v="0"/>
    <n v="-1323"/>
    <n v="69.22"/>
    <m/>
    <m/>
    <m/>
    <m/>
    <x v="0"/>
    <m/>
    <m/>
    <m/>
    <m/>
    <m/>
    <m/>
    <m/>
    <m/>
    <n v="435.3"/>
    <n v="-14.04"/>
    <m/>
    <m/>
    <x v="2"/>
    <x v="5"/>
    <m/>
    <x v="7"/>
  </r>
  <r>
    <x v="1"/>
    <s v="Baxter Springs"/>
    <s v="Electric"/>
    <s v="Industrial"/>
    <s v="GP-General Power"/>
    <n v="844560"/>
    <n v="58144.87"/>
    <m/>
    <n v="275"/>
    <n v="0"/>
    <n v="0"/>
    <m/>
    <n v="0"/>
    <n v="0"/>
    <n v="0"/>
    <n v="0"/>
    <n v="0"/>
    <n v="0"/>
    <n v="28050.95"/>
    <n v="0"/>
    <n v="4596.88"/>
    <n v="1114.81"/>
    <n v="0"/>
    <n v="0"/>
    <n v="0"/>
    <n v="0"/>
    <n v="0"/>
    <n v="0"/>
    <n v="0"/>
    <n v="0"/>
    <n v="0"/>
    <n v="0"/>
    <n v="0"/>
    <n v="0"/>
    <n v="0"/>
    <n v="863.02"/>
    <n v="0"/>
    <n v="0"/>
    <n v="5681.23"/>
    <n v="0"/>
    <n v="-46564"/>
    <n v="2540.7800000000002"/>
    <m/>
    <m/>
    <m/>
    <m/>
    <x v="0"/>
    <m/>
    <m/>
    <m/>
    <m/>
    <m/>
    <m/>
    <m/>
    <m/>
    <n v="28988.41"/>
    <n v="-937.46"/>
    <m/>
    <m/>
    <x v="2"/>
    <x v="6"/>
    <m/>
    <x v="7"/>
  </r>
  <r>
    <x v="1"/>
    <s v="Baxter Springs"/>
    <s v="Electric"/>
    <s v="Industrial"/>
    <s v="PT-Transmission"/>
    <n v="3081393"/>
    <n v="113369.28"/>
    <m/>
    <n v="50"/>
    <n v="0"/>
    <n v="0"/>
    <m/>
    <n v="0"/>
    <n v="0"/>
    <n v="0"/>
    <n v="0"/>
    <n v="0"/>
    <n v="0"/>
    <n v="80594.75"/>
    <n v="0"/>
    <n v="24589.52"/>
    <n v="4067.44"/>
    <n v="0"/>
    <n v="0"/>
    <n v="7670.8"/>
    <n v="0"/>
    <n v="0"/>
    <n v="0"/>
    <n v="0"/>
    <n v="0"/>
    <n v="0"/>
    <n v="0"/>
    <n v="0"/>
    <n v="0"/>
    <n v="0"/>
    <n v="0"/>
    <n v="0"/>
    <n v="0"/>
    <n v="18085.71"/>
    <n v="0"/>
    <n v="-15745.91"/>
    <n v="0"/>
    <m/>
    <m/>
    <m/>
    <m/>
    <x v="0"/>
    <m/>
    <m/>
    <m/>
    <m/>
    <m/>
    <m/>
    <m/>
    <m/>
    <n v="84015.1"/>
    <n v="-3420.35"/>
    <m/>
    <m/>
    <x v="2"/>
    <x v="9"/>
    <m/>
    <x v="7"/>
  </r>
  <r>
    <x v="1"/>
    <s v="Baxter Springs"/>
    <s v="Electric"/>
    <s v="Industrial"/>
    <s v="SH-Small Heating"/>
    <n v="15276"/>
    <n v="1143.27"/>
    <m/>
    <n v="0"/>
    <n v="0"/>
    <n v="0"/>
    <m/>
    <n v="0"/>
    <n v="0"/>
    <n v="0"/>
    <n v="0"/>
    <n v="0"/>
    <n v="0"/>
    <n v="508.69"/>
    <n v="0"/>
    <n v="29.43"/>
    <n v="20.16"/>
    <n v="0"/>
    <n v="0"/>
    <n v="0"/>
    <n v="0"/>
    <n v="0"/>
    <n v="0"/>
    <n v="0"/>
    <n v="0"/>
    <n v="0"/>
    <n v="0"/>
    <n v="0"/>
    <n v="0"/>
    <n v="0"/>
    <n v="26.93"/>
    <n v="0"/>
    <n v="0"/>
    <n v="59.04"/>
    <n v="0"/>
    <n v="-750"/>
    <n v="141.61000000000001"/>
    <m/>
    <m/>
    <m/>
    <m/>
    <x v="0"/>
    <m/>
    <m/>
    <m/>
    <m/>
    <m/>
    <m/>
    <m/>
    <m/>
    <n v="525.65"/>
    <n v="-16.96"/>
    <m/>
    <m/>
    <x v="2"/>
    <x v="12"/>
    <m/>
    <x v="7"/>
  </r>
  <r>
    <x v="1"/>
    <s v="Baxter Springs"/>
    <s v="Electric"/>
    <s v="Interdepartmental"/>
    <s v="CB-Commercial"/>
    <n v="5516"/>
    <n v="505.82"/>
    <m/>
    <n v="0"/>
    <n v="0"/>
    <n v="0"/>
    <m/>
    <n v="0"/>
    <n v="0"/>
    <n v="0"/>
    <n v="0"/>
    <n v="0"/>
    <n v="0"/>
    <n v="183.68"/>
    <n v="0"/>
    <n v="12.58"/>
    <n v="7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8"/>
    <n v="42.31"/>
    <m/>
    <m/>
    <m/>
    <m/>
    <x v="0"/>
    <m/>
    <m/>
    <m/>
    <m/>
    <m/>
    <m/>
    <m/>
    <m/>
    <n v="189.8"/>
    <n v="-6.12"/>
    <m/>
    <m/>
    <x v="5"/>
    <x v="5"/>
    <m/>
    <x v="7"/>
  </r>
  <r>
    <x v="1"/>
    <s v="Baxter Springs"/>
    <s v="Electric"/>
    <s v="Interdepartmental"/>
    <s v="GP-General Power"/>
    <n v="240"/>
    <n v="671.47"/>
    <m/>
    <n v="0"/>
    <n v="0"/>
    <n v="0"/>
    <m/>
    <n v="0"/>
    <n v="0"/>
    <n v="0"/>
    <n v="0"/>
    <n v="0"/>
    <n v="0"/>
    <n v="7.99"/>
    <n v="0"/>
    <n v="0.55000000000000004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652"/>
    <n v="1.94"/>
    <m/>
    <m/>
    <m/>
    <m/>
    <x v="0"/>
    <m/>
    <m/>
    <m/>
    <m/>
    <m/>
    <m/>
    <m/>
    <m/>
    <n v="8.26"/>
    <n v="-0.27"/>
    <m/>
    <m/>
    <x v="5"/>
    <x v="6"/>
    <m/>
    <x v="7"/>
  </r>
  <r>
    <x v="1"/>
    <s v="Baxter Springs"/>
    <s v="Electric"/>
    <s v="Other Public Authority"/>
    <s v="CB-Commercial"/>
    <n v="48896"/>
    <n v="4647.42"/>
    <m/>
    <n v="0"/>
    <n v="0"/>
    <n v="0"/>
    <m/>
    <n v="0"/>
    <n v="0"/>
    <n v="0"/>
    <n v="0"/>
    <n v="0"/>
    <n v="0"/>
    <n v="1628.22"/>
    <n v="0"/>
    <n v="289.27999999999997"/>
    <n v="64.54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3"/>
    <n v="135.82"/>
    <m/>
    <m/>
    <m/>
    <m/>
    <x v="0"/>
    <m/>
    <m/>
    <m/>
    <m/>
    <m/>
    <m/>
    <m/>
    <m/>
    <n v="1682.49"/>
    <n v="-54.27"/>
    <m/>
    <m/>
    <x v="3"/>
    <x v="5"/>
    <m/>
    <x v="7"/>
  </r>
  <r>
    <x v="1"/>
    <s v="Baxter Springs"/>
    <s v="Electric"/>
    <s v="Other Public Authority"/>
    <s v="GP-General Power"/>
    <n v="62080"/>
    <n v="4267.7299999999996"/>
    <m/>
    <n v="0"/>
    <n v="0"/>
    <n v="0"/>
    <m/>
    <n v="0"/>
    <n v="0"/>
    <n v="0"/>
    <n v="0"/>
    <n v="0"/>
    <n v="0"/>
    <n v="2067.2600000000002"/>
    <n v="0"/>
    <n v="263.01"/>
    <n v="81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652"/>
    <n v="214.97"/>
    <m/>
    <m/>
    <m/>
    <m/>
    <x v="0"/>
    <m/>
    <m/>
    <m/>
    <m/>
    <m/>
    <m/>
    <m/>
    <m/>
    <n v="2136.17"/>
    <n v="-68.91"/>
    <m/>
    <m/>
    <x v="3"/>
    <x v="6"/>
    <m/>
    <x v="7"/>
  </r>
  <r>
    <x v="1"/>
    <s v="Baxter Springs"/>
    <s v="Electric"/>
    <s v="Other Public Authority"/>
    <s v="LS-Special Lighting"/>
    <n v="12160"/>
    <n v="1202.1600000000001"/>
    <m/>
    <n v="0"/>
    <n v="0"/>
    <n v="0"/>
    <m/>
    <n v="0"/>
    <n v="0"/>
    <n v="0"/>
    <n v="0"/>
    <n v="0"/>
    <n v="0"/>
    <n v="404.93"/>
    <n v="0"/>
    <n v="50.08"/>
    <n v="1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"/>
    <n v="4.0599999999999996"/>
    <m/>
    <m/>
    <m/>
    <m/>
    <x v="0"/>
    <m/>
    <m/>
    <m/>
    <m/>
    <m/>
    <m/>
    <m/>
    <m/>
    <n v="418.43"/>
    <n v="-13.5"/>
    <m/>
    <m/>
    <x v="3"/>
    <x v="7"/>
    <m/>
    <x v="7"/>
  </r>
  <r>
    <x v="1"/>
    <s v="Baxter Springs"/>
    <s v="Electric"/>
    <s v="Other Public Authority"/>
    <s v="SH-Small Heating"/>
    <n v="80"/>
    <n v="25.69"/>
    <m/>
    <n v="0"/>
    <n v="0"/>
    <n v="0"/>
    <m/>
    <n v="0"/>
    <n v="0"/>
    <n v="0"/>
    <n v="0"/>
    <n v="0"/>
    <n v="0"/>
    <n v="2.66"/>
    <n v="0"/>
    <n v="0.35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0"/>
    <n v="0.44"/>
    <m/>
    <m/>
    <m/>
    <m/>
    <x v="0"/>
    <m/>
    <m/>
    <m/>
    <m/>
    <m/>
    <m/>
    <m/>
    <m/>
    <n v="2.75"/>
    <n v="-0.09"/>
    <m/>
    <m/>
    <x v="3"/>
    <x v="12"/>
    <m/>
    <x v="7"/>
  </r>
  <r>
    <x v="1"/>
    <s v="Baxter Springs"/>
    <s v="Electric"/>
    <s v="Muni Street &amp; Highway Lighting"/>
    <s v="CB-Commercial"/>
    <n v="9481"/>
    <n v="1373.28"/>
    <m/>
    <n v="0"/>
    <n v="0"/>
    <n v="0"/>
    <m/>
    <n v="0"/>
    <n v="0"/>
    <n v="0"/>
    <n v="0"/>
    <n v="0"/>
    <n v="0"/>
    <n v="315.73"/>
    <n v="0"/>
    <n v="40.99"/>
    <n v="1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3"/>
    <n v="46.67"/>
    <m/>
    <m/>
    <m/>
    <m/>
    <x v="0"/>
    <m/>
    <m/>
    <m/>
    <m/>
    <m/>
    <m/>
    <m/>
    <m/>
    <n v="326.25"/>
    <n v="-10.52"/>
    <m/>
    <m/>
    <x v="4"/>
    <x v="5"/>
    <m/>
    <x v="7"/>
  </r>
  <r>
    <x v="1"/>
    <s v="Baxter Springs"/>
    <s v="Electric"/>
    <s v="Muni Street &amp; Highway Lighting"/>
    <s v="LS-Special Lighting"/>
    <n v="6699"/>
    <n v="811.63"/>
    <m/>
    <n v="0"/>
    <n v="0"/>
    <n v="0"/>
    <m/>
    <n v="0"/>
    <n v="0"/>
    <n v="0"/>
    <n v="0"/>
    <n v="0"/>
    <n v="0"/>
    <n v="223.08"/>
    <n v="0"/>
    <n v="23.36"/>
    <n v="8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"/>
    <n v="2.31"/>
    <m/>
    <m/>
    <m/>
    <m/>
    <x v="0"/>
    <m/>
    <m/>
    <m/>
    <m/>
    <m/>
    <m/>
    <m/>
    <m/>
    <n v="230.52"/>
    <n v="-7.44"/>
    <m/>
    <m/>
    <x v="4"/>
    <x v="7"/>
    <m/>
    <x v="7"/>
  </r>
  <r>
    <x v="1"/>
    <s v="Baxter Springs"/>
    <s v="Electric"/>
    <s v="Other Public Authority"/>
    <s v="CB-Commercial"/>
    <n v="32068"/>
    <n v="2978.45"/>
    <m/>
    <n v="0"/>
    <n v="0"/>
    <n v="0"/>
    <m/>
    <n v="0"/>
    <n v="0"/>
    <n v="0"/>
    <n v="0"/>
    <n v="0"/>
    <n v="0"/>
    <n v="1067.8699999999999"/>
    <n v="0"/>
    <n v="179.61"/>
    <n v="42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35"/>
    <n v="102.64"/>
    <m/>
    <m/>
    <m/>
    <m/>
    <x v="0"/>
    <m/>
    <m/>
    <m/>
    <m/>
    <m/>
    <m/>
    <m/>
    <m/>
    <n v="1103.4699999999998"/>
    <n v="-35.6"/>
    <m/>
    <m/>
    <x v="3"/>
    <x v="5"/>
    <m/>
    <x v="7"/>
  </r>
  <r>
    <x v="1"/>
    <s v="Baxter Springs"/>
    <s v="Electric"/>
    <s v="Other Public Authority"/>
    <s v="GP-General Power"/>
    <n v="120800"/>
    <n v="8363.36"/>
    <m/>
    <n v="0"/>
    <n v="0"/>
    <n v="0"/>
    <m/>
    <n v="0"/>
    <n v="0"/>
    <n v="0"/>
    <n v="0"/>
    <n v="0"/>
    <n v="0"/>
    <n v="4022.64"/>
    <n v="0"/>
    <n v="705.67"/>
    <n v="159.44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956"/>
    <n v="231.79"/>
    <m/>
    <m/>
    <m/>
    <m/>
    <x v="0"/>
    <m/>
    <m/>
    <m/>
    <m/>
    <m/>
    <m/>
    <m/>
    <m/>
    <n v="4156.7299999999996"/>
    <n v="-134.09"/>
    <m/>
    <m/>
    <x v="3"/>
    <x v="6"/>
    <m/>
    <x v="7"/>
  </r>
  <r>
    <x v="1"/>
    <s v="Baxter Springs"/>
    <s v="Electric"/>
    <s v="Residential"/>
    <s v="NM-Net Metering"/>
    <n v="-1494"/>
    <n v="-24.8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7"/>
  </r>
  <r>
    <x v="1"/>
    <s v="Baxter Springs"/>
    <s v="Electric"/>
    <s v="Residential"/>
    <s v="RG-Residential"/>
    <n v="4303990"/>
    <n v="324530.93"/>
    <m/>
    <n v="21864.16"/>
    <n v="0"/>
    <n v="0"/>
    <m/>
    <n v="0"/>
    <n v="0"/>
    <n v="0"/>
    <n v="0"/>
    <n v="0"/>
    <n v="0"/>
    <n v="143332.53"/>
    <n v="0"/>
    <n v="18164.02"/>
    <n v="5681.08"/>
    <n v="0"/>
    <n v="0"/>
    <n v="0"/>
    <n v="0"/>
    <n v="0"/>
    <n v="0"/>
    <n v="0"/>
    <n v="0"/>
    <n v="0"/>
    <n v="0"/>
    <n v="180"/>
    <n v="0"/>
    <n v="75"/>
    <n v="4611.8599999999997"/>
    <n v="100"/>
    <n v="-56.15"/>
    <n v="14230.86"/>
    <n v="0"/>
    <n v="-374756.27"/>
    <n v="28775.25"/>
    <m/>
    <m/>
    <m/>
    <m/>
    <x v="0"/>
    <m/>
    <m/>
    <m/>
    <m/>
    <m/>
    <m/>
    <m/>
    <m/>
    <n v="148109.96"/>
    <n v="-4777.43"/>
    <m/>
    <m/>
    <x v="0"/>
    <x v="1"/>
    <m/>
    <x v="7"/>
  </r>
  <r>
    <x v="1"/>
    <s v="Baxter Springs"/>
    <s v="Electric"/>
    <s v="Residential"/>
    <s v="RG-Residential Water Heat"/>
    <n v="665348"/>
    <n v="47971.44"/>
    <m/>
    <n v="2456.0500000000002"/>
    <n v="0"/>
    <n v="0"/>
    <m/>
    <n v="0"/>
    <n v="0"/>
    <n v="0"/>
    <n v="0"/>
    <n v="0"/>
    <n v="0"/>
    <n v="22160.240000000002"/>
    <n v="0"/>
    <n v="3082.81"/>
    <n v="878.32"/>
    <n v="0"/>
    <n v="0"/>
    <n v="0"/>
    <n v="0"/>
    <n v="0"/>
    <n v="0"/>
    <n v="0"/>
    <n v="0"/>
    <n v="0"/>
    <n v="0"/>
    <n v="0"/>
    <n v="0"/>
    <n v="0"/>
    <n v="606.04"/>
    <n v="20"/>
    <n v="-9.65"/>
    <n v="1907.82"/>
    <n v="0"/>
    <n v="-61740"/>
    <n v="3970.09"/>
    <m/>
    <m/>
    <m/>
    <m/>
    <x v="0"/>
    <m/>
    <m/>
    <m/>
    <m/>
    <m/>
    <m/>
    <m/>
    <m/>
    <n v="22898.780000000002"/>
    <n v="-738.54"/>
    <m/>
    <m/>
    <x v="0"/>
    <x v="14"/>
    <m/>
    <x v="7"/>
  </r>
  <r>
    <x v="1"/>
    <s v="Baxter Springs"/>
    <s v="Electric"/>
    <s v="Residential"/>
    <s v="RH-Residential Total Elec"/>
    <n v="2147342"/>
    <n v="143335.70000000001"/>
    <m/>
    <n v="3908.44"/>
    <n v="0"/>
    <n v="0"/>
    <m/>
    <n v="0"/>
    <n v="0"/>
    <n v="0"/>
    <n v="0"/>
    <n v="0"/>
    <n v="0"/>
    <n v="71506.22"/>
    <n v="0"/>
    <n v="9117.92"/>
    <n v="2834.67"/>
    <n v="0"/>
    <n v="0"/>
    <n v="0"/>
    <n v="0"/>
    <n v="0"/>
    <n v="0"/>
    <n v="0"/>
    <n v="0"/>
    <n v="0"/>
    <n v="0"/>
    <n v="160"/>
    <n v="0"/>
    <n v="0"/>
    <n v="1372.5"/>
    <n v="20"/>
    <n v="-8.51"/>
    <n v="4738.07"/>
    <n v="0"/>
    <n v="-215784"/>
    <n v="13100.08"/>
    <m/>
    <m/>
    <m/>
    <m/>
    <x v="0"/>
    <m/>
    <m/>
    <m/>
    <m/>
    <m/>
    <m/>
    <m/>
    <m/>
    <n v="73889.77"/>
    <n v="-2383.5500000000002"/>
    <m/>
    <m/>
    <x v="0"/>
    <x v="15"/>
    <m/>
    <x v="7"/>
  </r>
  <r>
    <x v="1"/>
    <s v="Baxter Springs"/>
    <s v="Electric"/>
    <s v="Wholesale Municipalities"/>
    <s v="GFR-Chetopa"/>
    <n v="1006476"/>
    <n v="32896.97"/>
    <m/>
    <n v="0"/>
    <n v="18317.8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16"/>
    <m/>
    <x v="7"/>
  </r>
  <r>
    <x v="1"/>
    <s v="Baxter Springs"/>
    <s v="Lighting"/>
    <s v="Commercial"/>
    <s v="PL-Private Lighting"/>
    <n v="32495"/>
    <n v="8257.48"/>
    <m/>
    <n v="158.19"/>
    <n v="0"/>
    <n v="0"/>
    <m/>
    <n v="0"/>
    <n v="0"/>
    <n v="0"/>
    <n v="0"/>
    <n v="0"/>
    <n v="0"/>
    <n v="1081.8699999999999"/>
    <n v="0"/>
    <n v="125.73"/>
    <n v="43.03"/>
    <n v="0"/>
    <n v="0"/>
    <n v="69"/>
    <n v="0"/>
    <n v="0"/>
    <n v="0"/>
    <n v="0"/>
    <n v="0"/>
    <n v="0"/>
    <n v="0"/>
    <n v="0"/>
    <n v="0"/>
    <n v="0"/>
    <n v="38.380000000000003"/>
    <n v="0"/>
    <n v="0"/>
    <n v="657.1"/>
    <n v="0"/>
    <n v="-10140"/>
    <n v="33.130000000000003"/>
    <m/>
    <m/>
    <m/>
    <m/>
    <x v="0"/>
    <m/>
    <m/>
    <m/>
    <m/>
    <m/>
    <m/>
    <m/>
    <m/>
    <n v="1117.9399999999998"/>
    <n v="-36.07"/>
    <m/>
    <m/>
    <x v="1"/>
    <x v="4"/>
    <m/>
    <x v="7"/>
  </r>
  <r>
    <x v="1"/>
    <s v="Baxter Springs"/>
    <s v="Lighting"/>
    <s v="Industrial"/>
    <s v="PL-Private Lighting"/>
    <n v="11837"/>
    <n v="2444.5100000000002"/>
    <m/>
    <n v="63.97"/>
    <n v="0"/>
    <n v="0"/>
    <m/>
    <n v="0"/>
    <n v="0"/>
    <n v="0"/>
    <n v="0"/>
    <n v="0"/>
    <n v="0"/>
    <n v="393.42"/>
    <n v="0"/>
    <n v="40.56"/>
    <n v="15.63"/>
    <n v="0"/>
    <n v="0"/>
    <n v="0"/>
    <n v="0"/>
    <n v="0"/>
    <n v="0"/>
    <n v="0"/>
    <n v="0"/>
    <n v="0"/>
    <n v="0"/>
    <n v="0"/>
    <n v="0"/>
    <n v="0"/>
    <n v="44.23"/>
    <n v="0"/>
    <n v="0"/>
    <n v="254.34"/>
    <n v="0"/>
    <n v="-585"/>
    <n v="13.38"/>
    <m/>
    <m/>
    <m/>
    <m/>
    <x v="0"/>
    <m/>
    <m/>
    <m/>
    <m/>
    <m/>
    <m/>
    <m/>
    <m/>
    <n v="406.56"/>
    <n v="-13.14"/>
    <m/>
    <m/>
    <x v="2"/>
    <x v="4"/>
    <m/>
    <x v="7"/>
  </r>
  <r>
    <x v="1"/>
    <s v="Baxter Springs"/>
    <s v="Lighting"/>
    <s v="Other Public Authority"/>
    <s v="PL-Private Lighting"/>
    <n v="157"/>
    <n v="39.520000000000003"/>
    <m/>
    <n v="0"/>
    <n v="0"/>
    <n v="0"/>
    <m/>
    <n v="0"/>
    <n v="0"/>
    <n v="0"/>
    <n v="0"/>
    <n v="0"/>
    <n v="0"/>
    <n v="5.23"/>
    <n v="0"/>
    <n v="0.42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"/>
    <n v="0.21"/>
    <m/>
    <m/>
    <m/>
    <m/>
    <x v="0"/>
    <m/>
    <m/>
    <m/>
    <m/>
    <m/>
    <m/>
    <m/>
    <m/>
    <n v="5.4"/>
    <n v="-0.17"/>
    <m/>
    <m/>
    <x v="3"/>
    <x v="4"/>
    <m/>
    <x v="7"/>
  </r>
  <r>
    <x v="1"/>
    <s v="Baxter Springs"/>
    <s v="Lighting"/>
    <s v="Muni Street &amp; Highway Lighting"/>
    <s v="PL-Private Lighting"/>
    <n v="489"/>
    <n v="85.1"/>
    <m/>
    <n v="0"/>
    <n v="0"/>
    <n v="0"/>
    <m/>
    <n v="0"/>
    <n v="0"/>
    <n v="0"/>
    <n v="0"/>
    <n v="0"/>
    <n v="0"/>
    <n v="16.27"/>
    <n v="0"/>
    <n v="2.16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5"/>
    <n v="0.43"/>
    <m/>
    <m/>
    <m/>
    <m/>
    <x v="0"/>
    <m/>
    <m/>
    <m/>
    <m/>
    <m/>
    <m/>
    <m/>
    <m/>
    <n v="16.809999999999999"/>
    <n v="-0.54"/>
    <m/>
    <m/>
    <x v="4"/>
    <x v="4"/>
    <m/>
    <x v="7"/>
  </r>
  <r>
    <x v="1"/>
    <s v="Baxter Springs"/>
    <s v="Lighting"/>
    <s v="Muni Street &amp; Highway Lighting"/>
    <s v="SPL-Municipal St Lighting"/>
    <n v="54224"/>
    <n v="5122.74"/>
    <m/>
    <n v="0"/>
    <n v="0"/>
    <n v="0"/>
    <m/>
    <n v="0"/>
    <n v="0"/>
    <n v="0"/>
    <n v="0"/>
    <n v="0"/>
    <n v="0"/>
    <n v="1792.1"/>
    <n v="0"/>
    <n v="432.7"/>
    <n v="71.58"/>
    <n v="0"/>
    <n v="0"/>
    <n v="2464"/>
    <n v="0"/>
    <n v="0"/>
    <n v="0"/>
    <n v="0"/>
    <n v="0"/>
    <n v="0"/>
    <n v="0"/>
    <n v="0"/>
    <n v="0"/>
    <n v="0"/>
    <n v="0"/>
    <n v="0"/>
    <n v="0"/>
    <n v="0"/>
    <n v="0"/>
    <n v="-795.46"/>
    <n v="0"/>
    <m/>
    <m/>
    <m/>
    <m/>
    <x v="0"/>
    <m/>
    <m/>
    <m/>
    <m/>
    <m/>
    <m/>
    <m/>
    <m/>
    <n v="1852.29"/>
    <n v="-60.19"/>
    <m/>
    <m/>
    <x v="4"/>
    <x v="11"/>
    <m/>
    <x v="7"/>
  </r>
  <r>
    <x v="1"/>
    <s v="Baxter Springs"/>
    <s v="Lighting"/>
    <s v="Residential"/>
    <s v="PL-Private Lighting"/>
    <n v="38211"/>
    <n v="11573.47"/>
    <m/>
    <n v="99.17"/>
    <n v="0"/>
    <n v="0"/>
    <m/>
    <n v="0"/>
    <n v="0"/>
    <n v="0"/>
    <n v="0"/>
    <n v="0"/>
    <n v="0"/>
    <n v="1270.6400000000001"/>
    <n v="0"/>
    <n v="141.61000000000001"/>
    <n v="50.95"/>
    <n v="0"/>
    <n v="0"/>
    <n v="0"/>
    <n v="0"/>
    <n v="0"/>
    <n v="0"/>
    <n v="0"/>
    <n v="0"/>
    <n v="0"/>
    <n v="0"/>
    <n v="0"/>
    <n v="0"/>
    <n v="0"/>
    <n v="66.91"/>
    <n v="0"/>
    <n v="0"/>
    <n v="239.04"/>
    <n v="0"/>
    <n v="-50115"/>
    <n v="40.28"/>
    <m/>
    <m/>
    <m/>
    <m/>
    <x v="0"/>
    <m/>
    <m/>
    <m/>
    <m/>
    <m/>
    <m/>
    <m/>
    <m/>
    <n v="1313.0500000000002"/>
    <n v="-42.41"/>
    <m/>
    <m/>
    <x v="0"/>
    <x v="4"/>
    <m/>
    <x v="7"/>
  </r>
  <r>
    <x v="1"/>
    <s v="Columbus"/>
    <s v="Electric"/>
    <s v="Commercial"/>
    <s v="CB-Commercial"/>
    <n v="674746"/>
    <n v="64939.77"/>
    <m/>
    <n v="2901.38"/>
    <n v="0"/>
    <n v="0"/>
    <m/>
    <n v="0"/>
    <n v="0"/>
    <n v="0"/>
    <n v="0"/>
    <n v="0"/>
    <n v="0"/>
    <n v="22474.15"/>
    <n v="0"/>
    <n v="3562.66"/>
    <n v="890.62"/>
    <n v="0"/>
    <n v="0"/>
    <n v="0"/>
    <n v="0"/>
    <n v="0"/>
    <n v="0"/>
    <n v="0"/>
    <n v="0"/>
    <n v="0"/>
    <n v="0"/>
    <n v="0"/>
    <n v="0"/>
    <n v="0"/>
    <n v="294.39"/>
    <n v="0"/>
    <n v="0"/>
    <n v="6783.54"/>
    <n v="0"/>
    <n v="-77112"/>
    <n v="2377.81"/>
    <m/>
    <m/>
    <m/>
    <m/>
    <x v="0"/>
    <m/>
    <m/>
    <m/>
    <m/>
    <m/>
    <m/>
    <m/>
    <m/>
    <n v="23223.120000000003"/>
    <n v="-748.97"/>
    <m/>
    <m/>
    <x v="1"/>
    <x v="5"/>
    <m/>
    <x v="7"/>
  </r>
  <r>
    <x v="1"/>
    <s v="Columbus"/>
    <s v="Electric"/>
    <s v="Commercial"/>
    <s v="GP-General Power"/>
    <n v="780514"/>
    <n v="56929.58"/>
    <m/>
    <n v="0"/>
    <n v="0"/>
    <n v="0"/>
    <m/>
    <n v="0"/>
    <n v="0"/>
    <n v="0"/>
    <n v="0"/>
    <n v="0"/>
    <n v="0"/>
    <n v="25971.05"/>
    <n v="0"/>
    <n v="4289.6099999999997"/>
    <n v="1030.3"/>
    <n v="0"/>
    <n v="0"/>
    <n v="663.34"/>
    <n v="0"/>
    <n v="0"/>
    <n v="0"/>
    <n v="0"/>
    <n v="0"/>
    <n v="0"/>
    <n v="0"/>
    <n v="0"/>
    <n v="0"/>
    <n v="0"/>
    <n v="149.4"/>
    <n v="0"/>
    <n v="0"/>
    <n v="3540.28"/>
    <n v="0"/>
    <n v="-83150"/>
    <n v="1867.5"/>
    <m/>
    <m/>
    <m/>
    <m/>
    <x v="0"/>
    <m/>
    <m/>
    <m/>
    <m/>
    <m/>
    <m/>
    <m/>
    <m/>
    <n v="26837.42"/>
    <n v="-866.37"/>
    <m/>
    <m/>
    <x v="1"/>
    <x v="6"/>
    <m/>
    <x v="7"/>
  </r>
  <r>
    <x v="1"/>
    <s v="Columbus"/>
    <s v="Electric"/>
    <s v="Commercial"/>
    <s v="NM-Net Metering"/>
    <n v="-1545"/>
    <n v="-36.1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0"/>
    <m/>
    <x v="7"/>
  </r>
  <r>
    <x v="1"/>
    <s v="Columbus"/>
    <s v="Electric"/>
    <s v="Commercial"/>
    <s v="SH-Small Heating"/>
    <n v="66811"/>
    <n v="5753.88"/>
    <m/>
    <n v="269.73"/>
    <n v="0"/>
    <n v="0"/>
    <m/>
    <n v="0"/>
    <n v="0"/>
    <n v="0"/>
    <n v="0"/>
    <n v="0"/>
    <n v="0"/>
    <n v="2224.8000000000002"/>
    <n v="0"/>
    <n v="398.81"/>
    <n v="88.17"/>
    <n v="0"/>
    <n v="0"/>
    <n v="0"/>
    <n v="0"/>
    <n v="0"/>
    <n v="0"/>
    <n v="0"/>
    <n v="0"/>
    <n v="0"/>
    <n v="0"/>
    <n v="0"/>
    <n v="0"/>
    <n v="0"/>
    <n v="8.67"/>
    <n v="0"/>
    <n v="0"/>
    <n v="662.83"/>
    <n v="0"/>
    <n v="-11250"/>
    <n v="205.69"/>
    <m/>
    <m/>
    <m/>
    <m/>
    <x v="0"/>
    <m/>
    <m/>
    <m/>
    <m/>
    <m/>
    <m/>
    <m/>
    <m/>
    <n v="2298.96"/>
    <n v="-74.16"/>
    <m/>
    <m/>
    <x v="1"/>
    <x v="12"/>
    <m/>
    <x v="7"/>
  </r>
  <r>
    <x v="1"/>
    <s v="Columbus"/>
    <s v="Electric"/>
    <s v="Commercial"/>
    <s v="TEB-Total Electric Bldg"/>
    <n v="116960"/>
    <n v="9077.76"/>
    <m/>
    <n v="0"/>
    <n v="0"/>
    <n v="0"/>
    <m/>
    <n v="0"/>
    <n v="0"/>
    <n v="0"/>
    <n v="0"/>
    <n v="0"/>
    <n v="0"/>
    <n v="3894.77"/>
    <n v="0"/>
    <n v="678.42"/>
    <n v="154.4"/>
    <n v="0"/>
    <n v="0"/>
    <n v="0"/>
    <n v="0"/>
    <n v="0"/>
    <n v="0"/>
    <n v="0"/>
    <n v="0"/>
    <n v="0"/>
    <n v="0"/>
    <n v="0"/>
    <n v="0"/>
    <n v="0"/>
    <n v="1.3"/>
    <n v="0"/>
    <n v="0"/>
    <n v="913.1"/>
    <n v="0"/>
    <n v="-22187"/>
    <n v="330.32"/>
    <m/>
    <m/>
    <m/>
    <m/>
    <x v="0"/>
    <m/>
    <m/>
    <m/>
    <m/>
    <m/>
    <m/>
    <m/>
    <m/>
    <n v="4024.6"/>
    <n v="-129.83000000000001"/>
    <m/>
    <m/>
    <x v="1"/>
    <x v="13"/>
    <m/>
    <x v="7"/>
  </r>
  <r>
    <x v="1"/>
    <s v="Columbus"/>
    <s v="Electric"/>
    <s v="Industrial"/>
    <s v="CB-Commercial"/>
    <n v="17040"/>
    <n v="1482.58"/>
    <m/>
    <n v="0"/>
    <n v="0"/>
    <n v="0"/>
    <m/>
    <n v="0"/>
    <n v="0"/>
    <n v="0"/>
    <n v="0"/>
    <n v="0"/>
    <n v="0"/>
    <n v="567.42999999999995"/>
    <n v="0"/>
    <n v="135.9"/>
    <n v="22.49"/>
    <n v="0"/>
    <n v="0"/>
    <n v="0"/>
    <n v="0"/>
    <n v="0"/>
    <n v="0"/>
    <n v="0"/>
    <n v="0"/>
    <n v="0"/>
    <n v="0"/>
    <n v="0"/>
    <n v="0"/>
    <n v="0"/>
    <n v="38.619999999999997"/>
    <n v="0"/>
    <n v="0"/>
    <n v="168.01"/>
    <n v="0"/>
    <n v="-567"/>
    <n v="0.11"/>
    <m/>
    <m/>
    <m/>
    <m/>
    <x v="0"/>
    <m/>
    <m/>
    <m/>
    <m/>
    <m/>
    <m/>
    <m/>
    <m/>
    <n v="586.33999999999992"/>
    <n v="-18.91"/>
    <m/>
    <m/>
    <x v="2"/>
    <x v="5"/>
    <m/>
    <x v="7"/>
  </r>
  <r>
    <x v="1"/>
    <s v="Columbus"/>
    <s v="Electric"/>
    <s v="Industrial"/>
    <s v="GP-General Power"/>
    <n v="486480"/>
    <n v="41167.53"/>
    <m/>
    <n v="0"/>
    <n v="0"/>
    <n v="0"/>
    <m/>
    <n v="0"/>
    <n v="0"/>
    <n v="0"/>
    <n v="0"/>
    <n v="0"/>
    <n v="0"/>
    <n v="16199.78"/>
    <n v="0"/>
    <n v="2698.15"/>
    <n v="642.16"/>
    <n v="0"/>
    <n v="0"/>
    <n v="0"/>
    <n v="0"/>
    <n v="0"/>
    <n v="0"/>
    <n v="0"/>
    <n v="0"/>
    <n v="0"/>
    <n v="0"/>
    <n v="0"/>
    <n v="0"/>
    <n v="0"/>
    <n v="3.79"/>
    <n v="0"/>
    <n v="0"/>
    <n v="1763.43"/>
    <n v="0"/>
    <n v="-43238"/>
    <n v="1256.1099999999999"/>
    <m/>
    <m/>
    <m/>
    <m/>
    <x v="0"/>
    <m/>
    <m/>
    <m/>
    <m/>
    <m/>
    <m/>
    <m/>
    <m/>
    <n v="16739.77"/>
    <n v="-539.99"/>
    <m/>
    <m/>
    <x v="2"/>
    <x v="6"/>
    <m/>
    <x v="7"/>
  </r>
  <r>
    <x v="1"/>
    <s v="Columbus"/>
    <s v="Electric"/>
    <s v="Industrial"/>
    <s v="PT-Transmission"/>
    <n v="1416000"/>
    <n v="63777.53"/>
    <m/>
    <n v="0"/>
    <n v="0"/>
    <n v="0"/>
    <m/>
    <n v="0"/>
    <n v="0"/>
    <n v="0"/>
    <n v="0"/>
    <n v="0"/>
    <n v="0"/>
    <n v="46798.8"/>
    <n v="0"/>
    <n v="11299.68"/>
    <n v="1869.12"/>
    <n v="0"/>
    <n v="0"/>
    <n v="2620.46"/>
    <n v="0"/>
    <n v="0"/>
    <n v="0"/>
    <n v="0"/>
    <n v="0"/>
    <n v="0"/>
    <n v="0"/>
    <n v="0"/>
    <n v="0"/>
    <n v="0"/>
    <n v="0.93"/>
    <n v="0"/>
    <n v="0"/>
    <n v="1497.34"/>
    <n v="0"/>
    <n v="-7235.76"/>
    <n v="0"/>
    <m/>
    <m/>
    <m/>
    <m/>
    <x v="0"/>
    <m/>
    <m/>
    <m/>
    <m/>
    <m/>
    <m/>
    <m/>
    <m/>
    <n v="48370.560000000005"/>
    <n v="-1571.76"/>
    <m/>
    <m/>
    <x v="2"/>
    <x v="9"/>
    <m/>
    <x v="7"/>
  </r>
  <r>
    <x v="1"/>
    <s v="Columbus"/>
    <s v="Electric"/>
    <s v="Industrial"/>
    <s v="SH-Small Heating"/>
    <n v="6407"/>
    <n v="559.24"/>
    <m/>
    <n v="0"/>
    <n v="0"/>
    <n v="0"/>
    <m/>
    <n v="0"/>
    <n v="0"/>
    <n v="0"/>
    <n v="0"/>
    <n v="0"/>
    <n v="0"/>
    <n v="213.35"/>
    <n v="0"/>
    <n v="51.13"/>
    <n v="8.4499999999999993"/>
    <n v="0"/>
    <n v="0"/>
    <n v="0"/>
    <n v="0"/>
    <n v="0"/>
    <n v="0"/>
    <n v="0"/>
    <n v="0"/>
    <n v="0"/>
    <n v="0"/>
    <n v="0"/>
    <n v="0"/>
    <n v="0"/>
    <n v="1.6"/>
    <n v="0"/>
    <n v="0"/>
    <n v="40.89"/>
    <n v="0"/>
    <n v="-1000"/>
    <n v="0"/>
    <m/>
    <m/>
    <m/>
    <m/>
    <x v="0"/>
    <m/>
    <m/>
    <m/>
    <m/>
    <m/>
    <m/>
    <m/>
    <m/>
    <n v="220.46"/>
    <n v="-7.11"/>
    <m/>
    <m/>
    <x v="2"/>
    <x v="12"/>
    <m/>
    <x v="7"/>
  </r>
  <r>
    <x v="1"/>
    <s v="Columbus"/>
    <s v="Electric"/>
    <s v="Industrial"/>
    <s v="TEB-Total Electric Bldg"/>
    <n v="71840"/>
    <n v="4983.49"/>
    <m/>
    <n v="0"/>
    <n v="0"/>
    <n v="0"/>
    <m/>
    <n v="0"/>
    <n v="0"/>
    <n v="0"/>
    <n v="0"/>
    <n v="0"/>
    <n v="0"/>
    <n v="2392.27"/>
    <n v="0"/>
    <n v="571.58000000000004"/>
    <n v="94.83"/>
    <n v="0"/>
    <n v="0"/>
    <n v="0"/>
    <n v="0"/>
    <n v="0"/>
    <n v="0"/>
    <n v="0"/>
    <n v="0"/>
    <n v="0"/>
    <n v="0"/>
    <n v="0"/>
    <n v="0"/>
    <n v="0"/>
    <n v="77.45"/>
    <n v="0"/>
    <n v="0"/>
    <n v="290.25"/>
    <n v="0"/>
    <n v="-6051"/>
    <n v="2.2000000000000002"/>
    <m/>
    <m/>
    <m/>
    <m/>
    <x v="0"/>
    <m/>
    <m/>
    <m/>
    <m/>
    <m/>
    <m/>
    <m/>
    <m/>
    <n v="2472.0099999999998"/>
    <n v="-79.739999999999995"/>
    <m/>
    <m/>
    <x v="2"/>
    <x v="13"/>
    <m/>
    <x v="7"/>
  </r>
  <r>
    <x v="1"/>
    <s v="Columbus"/>
    <s v="Electric"/>
    <s v="Other Public Authority"/>
    <s v="CB-Commercial"/>
    <n v="57679"/>
    <n v="5306"/>
    <m/>
    <n v="0"/>
    <n v="0"/>
    <n v="0"/>
    <m/>
    <n v="0"/>
    <n v="0"/>
    <n v="0"/>
    <n v="0"/>
    <n v="0"/>
    <n v="0"/>
    <n v="1920.7"/>
    <n v="0"/>
    <n v="278.83"/>
    <n v="76.12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-4536"/>
    <n v="213.4"/>
    <m/>
    <m/>
    <m/>
    <m/>
    <x v="0"/>
    <m/>
    <m/>
    <m/>
    <m/>
    <m/>
    <m/>
    <m/>
    <m/>
    <n v="1984.72"/>
    <n v="-64.02"/>
    <m/>
    <m/>
    <x v="3"/>
    <x v="5"/>
    <m/>
    <x v="7"/>
  </r>
  <r>
    <x v="1"/>
    <s v="Columbus"/>
    <s v="Electric"/>
    <s v="Other Public Authority"/>
    <s v="GP-General Power"/>
    <n v="20800"/>
    <n v="1373.32"/>
    <m/>
    <n v="0"/>
    <n v="0"/>
    <n v="0"/>
    <m/>
    <n v="0"/>
    <n v="0"/>
    <n v="0"/>
    <n v="0"/>
    <n v="0"/>
    <n v="0"/>
    <n v="692.64"/>
    <n v="0"/>
    <n v="100.77"/>
    <n v="27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26"/>
    <n v="51.84"/>
    <m/>
    <m/>
    <m/>
    <m/>
    <x v="0"/>
    <m/>
    <m/>
    <m/>
    <m/>
    <m/>
    <m/>
    <m/>
    <m/>
    <n v="715.73"/>
    <n v="-23.09"/>
    <m/>
    <m/>
    <x v="3"/>
    <x v="6"/>
    <m/>
    <x v="7"/>
  </r>
  <r>
    <x v="1"/>
    <s v="Columbus"/>
    <s v="Electric"/>
    <s v="Other Public Authority"/>
    <s v="SH-Small Heating"/>
    <n v="7080"/>
    <n v="548.70000000000005"/>
    <m/>
    <n v="0"/>
    <n v="0"/>
    <n v="0"/>
    <m/>
    <n v="0"/>
    <n v="0"/>
    <n v="0"/>
    <n v="0"/>
    <n v="0"/>
    <n v="0"/>
    <n v="235.76"/>
    <n v="0"/>
    <n v="33.56"/>
    <n v="9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"/>
    <n v="35.130000000000003"/>
    <m/>
    <m/>
    <m/>
    <m/>
    <x v="0"/>
    <m/>
    <m/>
    <m/>
    <m/>
    <m/>
    <m/>
    <m/>
    <m/>
    <n v="243.62"/>
    <n v="-7.86"/>
    <m/>
    <m/>
    <x v="3"/>
    <x v="12"/>
    <m/>
    <x v="7"/>
  </r>
  <r>
    <x v="1"/>
    <s v="Columbus"/>
    <s v="Electric"/>
    <s v="Other Public Authority"/>
    <s v="TEB-Total Electric Bldg"/>
    <n v="12480"/>
    <n v="1008.14"/>
    <m/>
    <n v="0"/>
    <n v="0"/>
    <n v="0"/>
    <m/>
    <n v="0"/>
    <n v="0"/>
    <n v="0"/>
    <n v="0"/>
    <n v="0"/>
    <n v="0"/>
    <n v="415.58"/>
    <n v="0"/>
    <n v="58.38"/>
    <n v="16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17"/>
    <n v="53.4"/>
    <m/>
    <m/>
    <m/>
    <m/>
    <x v="0"/>
    <m/>
    <m/>
    <m/>
    <m/>
    <m/>
    <m/>
    <m/>
    <m/>
    <n v="429.43"/>
    <n v="-13.85"/>
    <m/>
    <m/>
    <x v="3"/>
    <x v="13"/>
    <m/>
    <x v="7"/>
  </r>
  <r>
    <x v="1"/>
    <s v="Columbus"/>
    <s v="Electric"/>
    <s v="Muni Street &amp; Highway Lighting"/>
    <s v="CB-Commercial"/>
    <n v="2854"/>
    <n v="588.04"/>
    <m/>
    <n v="0"/>
    <n v="0"/>
    <n v="0"/>
    <m/>
    <n v="0"/>
    <n v="0"/>
    <n v="0"/>
    <n v="0"/>
    <n v="0"/>
    <n v="0"/>
    <n v="95.04"/>
    <n v="0"/>
    <n v="15.24"/>
    <n v="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13"/>
    <n v="10.17"/>
    <m/>
    <m/>
    <m/>
    <m/>
    <x v="0"/>
    <m/>
    <m/>
    <m/>
    <m/>
    <m/>
    <m/>
    <m/>
    <m/>
    <n v="98.210000000000008"/>
    <n v="-3.17"/>
    <m/>
    <m/>
    <x v="4"/>
    <x v="5"/>
    <m/>
    <x v="7"/>
  </r>
  <r>
    <x v="1"/>
    <s v="Columbus"/>
    <s v="Electric"/>
    <s v="Muni Street &amp; Highway Lighting"/>
    <s v="LS-Special Lighting"/>
    <n v="3035"/>
    <n v="326.16000000000003"/>
    <m/>
    <n v="0"/>
    <n v="0"/>
    <n v="0"/>
    <m/>
    <n v="0"/>
    <n v="0"/>
    <n v="0"/>
    <n v="0"/>
    <n v="0"/>
    <n v="0"/>
    <n v="101.07"/>
    <n v="0"/>
    <n v="0"/>
    <n v="4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"/>
    <n v="0.57999999999999996"/>
    <m/>
    <m/>
    <m/>
    <m/>
    <x v="0"/>
    <m/>
    <m/>
    <m/>
    <m/>
    <m/>
    <m/>
    <m/>
    <m/>
    <n v="104.44"/>
    <n v="-3.37"/>
    <m/>
    <m/>
    <x v="4"/>
    <x v="7"/>
    <m/>
    <x v="7"/>
  </r>
  <r>
    <x v="1"/>
    <s v="Columbus"/>
    <s v="Electric"/>
    <s v="Other Public Authority"/>
    <s v="CB-Commercial"/>
    <n v="11493"/>
    <n v="1325.21"/>
    <m/>
    <n v="0"/>
    <n v="0"/>
    <n v="0"/>
    <m/>
    <n v="0"/>
    <n v="0"/>
    <n v="0"/>
    <n v="0"/>
    <n v="0"/>
    <n v="0"/>
    <n v="382.72"/>
    <n v="0"/>
    <n v="67.739999999999995"/>
    <n v="1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13"/>
    <n v="32.25"/>
    <m/>
    <m/>
    <m/>
    <m/>
    <x v="0"/>
    <m/>
    <m/>
    <m/>
    <m/>
    <m/>
    <m/>
    <m/>
    <m/>
    <n v="395.48"/>
    <n v="-12.76"/>
    <m/>
    <m/>
    <x v="3"/>
    <x v="5"/>
    <m/>
    <x v="7"/>
  </r>
  <r>
    <x v="1"/>
    <s v="Columbus"/>
    <s v="Electric"/>
    <s v="Other Public Authority"/>
    <s v="GP-General Power"/>
    <n v="21628"/>
    <n v="2796.36"/>
    <m/>
    <n v="0"/>
    <n v="0"/>
    <n v="0"/>
    <m/>
    <n v="0"/>
    <n v="0"/>
    <n v="0"/>
    <n v="0"/>
    <n v="0"/>
    <n v="0"/>
    <n v="720.21"/>
    <n v="0"/>
    <n v="102.68"/>
    <n v="28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78"/>
    <n v="138.22"/>
    <m/>
    <m/>
    <m/>
    <m/>
    <x v="0"/>
    <m/>
    <m/>
    <m/>
    <m/>
    <m/>
    <m/>
    <m/>
    <m/>
    <n v="744.22"/>
    <n v="-24.01"/>
    <m/>
    <m/>
    <x v="3"/>
    <x v="6"/>
    <m/>
    <x v="7"/>
  </r>
  <r>
    <x v="1"/>
    <s v="Columbus"/>
    <s v="Electric"/>
    <s v="Residential"/>
    <s v="NM-Net Metering"/>
    <n v="-702"/>
    <n v="-15.6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7"/>
  </r>
  <r>
    <x v="1"/>
    <s v="Columbus"/>
    <s v="Electric"/>
    <s v="Residential"/>
    <s v="RG-Residential"/>
    <n v="2384521"/>
    <n v="181379.28"/>
    <m/>
    <n v="10651.92"/>
    <n v="0"/>
    <n v="0"/>
    <m/>
    <n v="0"/>
    <n v="0"/>
    <n v="0"/>
    <n v="0"/>
    <n v="0"/>
    <n v="0"/>
    <n v="79406.69"/>
    <n v="0"/>
    <n v="13835.54"/>
    <n v="3147.66"/>
    <n v="0"/>
    <n v="0"/>
    <n v="0"/>
    <n v="0"/>
    <n v="0"/>
    <n v="0"/>
    <n v="0"/>
    <n v="0"/>
    <n v="0"/>
    <n v="0"/>
    <n v="0"/>
    <n v="0"/>
    <n v="0"/>
    <n v="2329.67"/>
    <n v="40"/>
    <n v="-29.61"/>
    <n v="6717.52"/>
    <n v="0"/>
    <n v="-216756"/>
    <n v="9668.42"/>
    <m/>
    <m/>
    <m/>
    <m/>
    <x v="0"/>
    <m/>
    <m/>
    <m/>
    <m/>
    <m/>
    <m/>
    <m/>
    <m/>
    <n v="82053.510000000009"/>
    <n v="-2646.82"/>
    <m/>
    <m/>
    <x v="0"/>
    <x v="1"/>
    <m/>
    <x v="7"/>
  </r>
  <r>
    <x v="1"/>
    <s v="Columbus"/>
    <s v="Electric"/>
    <s v="Residential"/>
    <s v="RG-Residential Water Heat"/>
    <n v="341177"/>
    <n v="24815.18"/>
    <m/>
    <n v="1183.9000000000001"/>
    <n v="0"/>
    <n v="0"/>
    <m/>
    <n v="0"/>
    <n v="0"/>
    <n v="0"/>
    <n v="0"/>
    <n v="0"/>
    <n v="0"/>
    <n v="11393.79"/>
    <n v="0"/>
    <n v="2113.7399999999998"/>
    <n v="450.35"/>
    <n v="0"/>
    <n v="0"/>
    <n v="0"/>
    <n v="0"/>
    <n v="0"/>
    <n v="0"/>
    <n v="0"/>
    <n v="0"/>
    <n v="0"/>
    <n v="0"/>
    <n v="0"/>
    <n v="0"/>
    <n v="15"/>
    <n v="323.08999999999997"/>
    <n v="0"/>
    <n v="0"/>
    <n v="846.7"/>
    <n v="0"/>
    <n v="-33750"/>
    <n v="1166.67"/>
    <m/>
    <m/>
    <m/>
    <m/>
    <x v="0"/>
    <m/>
    <m/>
    <m/>
    <m/>
    <m/>
    <m/>
    <m/>
    <m/>
    <n v="11772.5"/>
    <n v="-378.71"/>
    <m/>
    <m/>
    <x v="0"/>
    <x v="14"/>
    <m/>
    <x v="7"/>
  </r>
  <r>
    <x v="1"/>
    <s v="Columbus"/>
    <s v="Electric"/>
    <s v="Residential"/>
    <s v="RH-Residential Total Elec"/>
    <n v="569539"/>
    <n v="39062.68"/>
    <m/>
    <n v="1618.34"/>
    <n v="0"/>
    <n v="0"/>
    <m/>
    <n v="0"/>
    <n v="0"/>
    <n v="0"/>
    <n v="0"/>
    <n v="0"/>
    <n v="0"/>
    <n v="18967.169999999998"/>
    <n v="0"/>
    <n v="3528.37"/>
    <n v="751.76"/>
    <n v="0"/>
    <n v="0"/>
    <n v="0"/>
    <n v="0"/>
    <n v="0"/>
    <n v="0"/>
    <n v="0"/>
    <n v="0"/>
    <n v="0"/>
    <n v="0"/>
    <n v="20"/>
    <n v="0"/>
    <n v="0"/>
    <n v="363.79"/>
    <n v="20"/>
    <n v="-4.5"/>
    <n v="1317.72"/>
    <n v="0"/>
    <n v="-68080"/>
    <n v="1661.18"/>
    <m/>
    <m/>
    <m/>
    <m/>
    <x v="0"/>
    <m/>
    <m/>
    <m/>
    <m/>
    <m/>
    <m/>
    <m/>
    <m/>
    <n v="19599.359999999997"/>
    <n v="-632.19000000000005"/>
    <m/>
    <m/>
    <x v="0"/>
    <x v="15"/>
    <m/>
    <x v="7"/>
  </r>
  <r>
    <x v="1"/>
    <s v="Columbus"/>
    <s v="Lighting"/>
    <s v="Commercial"/>
    <s v="PL-Private Lighting"/>
    <n v="21124"/>
    <n v="5240.1400000000003"/>
    <m/>
    <n v="0"/>
    <n v="0"/>
    <n v="0"/>
    <m/>
    <n v="0"/>
    <n v="0"/>
    <n v="0"/>
    <n v="0"/>
    <n v="0"/>
    <n v="0"/>
    <n v="703.23"/>
    <n v="0"/>
    <n v="105.71"/>
    <n v="28"/>
    <n v="0"/>
    <n v="0"/>
    <n v="0"/>
    <n v="0"/>
    <n v="0"/>
    <n v="0"/>
    <n v="0"/>
    <n v="0"/>
    <n v="0"/>
    <n v="0"/>
    <n v="0"/>
    <n v="0"/>
    <n v="0"/>
    <n v="20.28"/>
    <n v="0"/>
    <n v="0"/>
    <n v="352.78"/>
    <n v="0"/>
    <n v="-7020"/>
    <n v="15.52"/>
    <m/>
    <m/>
    <m/>
    <m/>
    <x v="0"/>
    <m/>
    <m/>
    <m/>
    <m/>
    <m/>
    <m/>
    <m/>
    <m/>
    <n v="726.68000000000006"/>
    <n v="-23.45"/>
    <m/>
    <m/>
    <x v="1"/>
    <x v="4"/>
    <m/>
    <x v="7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38.950000000000003"/>
    <n v="0"/>
    <n v="7.85"/>
    <n v="1.56"/>
    <n v="0"/>
    <n v="0"/>
    <n v="0"/>
    <n v="0"/>
    <n v="0"/>
    <n v="0"/>
    <n v="0"/>
    <n v="0"/>
    <n v="0"/>
    <n v="0"/>
    <n v="0"/>
    <n v="0"/>
    <n v="0"/>
    <n v="5.4"/>
    <n v="0"/>
    <n v="0"/>
    <n v="32.020000000000003"/>
    <n v="0"/>
    <n v="-325"/>
    <n v="0.38"/>
    <m/>
    <m/>
    <m/>
    <m/>
    <x v="0"/>
    <m/>
    <m/>
    <m/>
    <m/>
    <m/>
    <m/>
    <m/>
    <m/>
    <n v="40.25"/>
    <n v="-1.3"/>
    <m/>
    <m/>
    <x v="2"/>
    <x v="4"/>
    <m/>
    <x v="7"/>
  </r>
  <r>
    <x v="1"/>
    <s v="Columbus"/>
    <s v="Lighting"/>
    <s v="Muni Street &amp; Highway Lighting"/>
    <s v="PL-Private Lighting"/>
    <n v="290"/>
    <n v="87.1"/>
    <m/>
    <n v="0"/>
    <n v="0"/>
    <n v="0"/>
    <m/>
    <n v="0"/>
    <n v="0"/>
    <n v="0"/>
    <n v="0"/>
    <n v="0"/>
    <n v="0"/>
    <n v="9.66"/>
    <n v="0"/>
    <n v="1.1599999999999999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"/>
    <n v="0.28999999999999998"/>
    <m/>
    <m/>
    <m/>
    <m/>
    <x v="0"/>
    <m/>
    <m/>
    <m/>
    <m/>
    <m/>
    <m/>
    <m/>
    <m/>
    <n v="9.98"/>
    <n v="-0.32"/>
    <m/>
    <m/>
    <x v="4"/>
    <x v="4"/>
    <m/>
    <x v="7"/>
  </r>
  <r>
    <x v="1"/>
    <s v="Columbus"/>
    <s v="Lighting"/>
    <s v="Muni Street &amp; Highway Lighting"/>
    <s v="SPL-Municipal St Lighting"/>
    <n v="49286"/>
    <n v="5037.0600000000004"/>
    <m/>
    <n v="0"/>
    <n v="0"/>
    <n v="0"/>
    <m/>
    <n v="0"/>
    <n v="0"/>
    <n v="0"/>
    <n v="0"/>
    <n v="0"/>
    <n v="0"/>
    <n v="1628.91"/>
    <n v="0"/>
    <n v="393.3"/>
    <n v="65.069999999999993"/>
    <n v="0"/>
    <n v="0"/>
    <n v="1586.02"/>
    <n v="0"/>
    <n v="0"/>
    <n v="0"/>
    <n v="0"/>
    <n v="0"/>
    <n v="0"/>
    <n v="0"/>
    <n v="0"/>
    <n v="0"/>
    <n v="0"/>
    <n v="0"/>
    <n v="0"/>
    <n v="0"/>
    <n v="0"/>
    <n v="0"/>
    <n v="-723.03"/>
    <n v="0"/>
    <m/>
    <m/>
    <m/>
    <m/>
    <x v="0"/>
    <m/>
    <m/>
    <m/>
    <m/>
    <m/>
    <m/>
    <m/>
    <m/>
    <n v="1683.6200000000001"/>
    <n v="-54.71"/>
    <m/>
    <m/>
    <x v="4"/>
    <x v="11"/>
    <m/>
    <x v="7"/>
  </r>
  <r>
    <x v="1"/>
    <s v="Columbus"/>
    <s v="Lighting"/>
    <s v="Residential"/>
    <s v="PL-Private Lighting"/>
    <n v="14655"/>
    <n v="4872.38"/>
    <m/>
    <n v="0"/>
    <n v="0"/>
    <n v="0"/>
    <m/>
    <n v="0"/>
    <n v="0"/>
    <n v="0"/>
    <n v="0"/>
    <n v="0"/>
    <n v="0"/>
    <n v="487.25"/>
    <n v="0"/>
    <n v="80.22"/>
    <n v="19.350000000000001"/>
    <n v="0"/>
    <n v="0"/>
    <n v="0"/>
    <n v="0"/>
    <n v="0"/>
    <n v="0"/>
    <n v="0"/>
    <n v="0"/>
    <n v="0"/>
    <n v="0"/>
    <n v="0"/>
    <n v="0"/>
    <n v="0"/>
    <n v="42.92"/>
    <n v="0"/>
    <n v="0"/>
    <n v="98.2"/>
    <n v="0"/>
    <n v="-21775"/>
    <n v="9.02"/>
    <m/>
    <m/>
    <m/>
    <m/>
    <x v="0"/>
    <m/>
    <m/>
    <m/>
    <m/>
    <m/>
    <m/>
    <m/>
    <m/>
    <n v="503.52"/>
    <n v="-16.27"/>
    <m/>
    <m/>
    <x v="0"/>
    <x v="4"/>
    <m/>
    <x v="7"/>
  </r>
  <r>
    <x v="1"/>
    <s v="Neosho"/>
    <s v="Electric"/>
    <s v="Commercial"/>
    <s v="CB-Commercial"/>
    <n v="2"/>
    <n v="19.68"/>
    <m/>
    <n v="0.99"/>
    <n v="0"/>
    <n v="0"/>
    <m/>
    <n v="0"/>
    <n v="0"/>
    <n v="0"/>
    <n v="0"/>
    <n v="0"/>
    <n v="0"/>
    <n v="7.0000000000000007E-2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1.84"/>
    <n v="0"/>
    <n v="-189"/>
    <n v="0.01"/>
    <m/>
    <m/>
    <m/>
    <m/>
    <x v="0"/>
    <m/>
    <m/>
    <m/>
    <m/>
    <m/>
    <m/>
    <m/>
    <m/>
    <n v="7.0000000000000007E-2"/>
    <n v="0"/>
    <m/>
    <m/>
    <x v="1"/>
    <x v="5"/>
    <m/>
    <x v="7"/>
  </r>
  <r>
    <x v="3"/>
    <s v="Aurora"/>
    <s v="Electric"/>
    <s v="Commercial"/>
    <s v="CB-Commercial"/>
    <n v="2720430"/>
    <n v="398678.23"/>
    <m/>
    <n v="10850.69"/>
    <n v="0"/>
    <n v="0"/>
    <m/>
    <n v="0"/>
    <n v="9549.9500000000007"/>
    <n v="0"/>
    <n v="0"/>
    <n v="1931.35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464.71"/>
    <n v="20"/>
    <n v="-60.9"/>
    <n v="22721.54"/>
    <n v="-13657.05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Aurora"/>
    <s v="Electric"/>
    <s v="Commercial"/>
    <s v="GP-General Power"/>
    <n v="5126905"/>
    <n v="574165.6"/>
    <m/>
    <n v="14934.25"/>
    <n v="0"/>
    <n v="0"/>
    <m/>
    <n v="0"/>
    <n v="17995.46"/>
    <n v="0"/>
    <n v="0"/>
    <n v="3171.83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2326.1799999999998"/>
    <n v="0"/>
    <n v="0"/>
    <n v="27690.16"/>
    <n v="-18969.54"/>
    <n v="0"/>
    <n v="0"/>
    <m/>
    <m/>
    <m/>
    <m/>
    <x v="0"/>
    <m/>
    <m/>
    <m/>
    <m/>
    <m/>
    <m/>
    <m/>
    <m/>
    <n v="0"/>
    <n v="0"/>
    <m/>
    <m/>
    <x v="1"/>
    <x v="6"/>
    <m/>
    <x v="7"/>
  </r>
  <r>
    <x v="3"/>
    <s v="Aurora"/>
    <s v="Electric"/>
    <s v="Commercial"/>
    <s v="LS-Special Lighting"/>
    <n v="2459"/>
    <n v="497.14"/>
    <m/>
    <n v="5.74"/>
    <n v="0"/>
    <n v="0"/>
    <m/>
    <n v="0"/>
    <n v="8.6300000000000008"/>
    <n v="0"/>
    <n v="0"/>
    <n v="1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63"/>
    <n v="0"/>
    <n v="0"/>
    <m/>
    <m/>
    <m/>
    <m/>
    <x v="0"/>
    <m/>
    <m/>
    <m/>
    <m/>
    <m/>
    <m/>
    <m/>
    <m/>
    <n v="0"/>
    <n v="0"/>
    <m/>
    <m/>
    <x v="1"/>
    <x v="7"/>
    <m/>
    <x v="7"/>
  </r>
  <r>
    <x v="3"/>
    <s v="Aurora"/>
    <s v="Electric"/>
    <s v="Commercial"/>
    <s v="SH-Small Heating"/>
    <n v="156183"/>
    <n v="22100.43"/>
    <m/>
    <n v="797.13"/>
    <n v="0"/>
    <n v="0"/>
    <m/>
    <n v="0"/>
    <n v="548.16999999999996"/>
    <n v="0"/>
    <n v="0"/>
    <n v="11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5.02"/>
    <n v="-20"/>
    <n v="0"/>
    <n v="1544.68"/>
    <n v="-741.89"/>
    <n v="0"/>
    <n v="0"/>
    <m/>
    <m/>
    <m/>
    <m/>
    <x v="0"/>
    <m/>
    <m/>
    <m/>
    <m/>
    <m/>
    <m/>
    <m/>
    <m/>
    <n v="0"/>
    <n v="0"/>
    <m/>
    <m/>
    <x v="1"/>
    <x v="12"/>
    <m/>
    <x v="7"/>
  </r>
  <r>
    <x v="3"/>
    <s v="Aurora"/>
    <s v="Electric"/>
    <s v="Commercial"/>
    <s v="TEB-Total Electric Bldg"/>
    <n v="711020"/>
    <n v="81999.5"/>
    <m/>
    <n v="315.62"/>
    <n v="0"/>
    <n v="0"/>
    <m/>
    <n v="0"/>
    <n v="2495.6799999999998"/>
    <n v="0"/>
    <n v="0"/>
    <n v="504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0.43"/>
    <n v="0"/>
    <n v="0"/>
    <n v="3939.75"/>
    <n v="-2900.95"/>
    <n v="0"/>
    <n v="0"/>
    <m/>
    <m/>
    <m/>
    <m/>
    <x v="0"/>
    <m/>
    <m/>
    <m/>
    <m/>
    <m/>
    <m/>
    <m/>
    <m/>
    <n v="0"/>
    <n v="0"/>
    <m/>
    <m/>
    <x v="1"/>
    <x v="13"/>
    <m/>
    <x v="7"/>
  </r>
  <r>
    <x v="3"/>
    <s v="Aurora"/>
    <s v="Electric"/>
    <s v="Company Use"/>
    <s v="CB-Commercial"/>
    <n v="104"/>
    <n v="36.380000000000003"/>
    <m/>
    <n v="0"/>
    <n v="0"/>
    <n v="0"/>
    <m/>
    <n v="0"/>
    <n v="0.37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2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Aurora"/>
    <s v="Electric"/>
    <s v="Industrial"/>
    <s v="CB-Commercial"/>
    <n v="14056"/>
    <n v="2077.8000000000002"/>
    <m/>
    <n v="50.18"/>
    <n v="0"/>
    <n v="0"/>
    <m/>
    <n v="0"/>
    <n v="49.33"/>
    <n v="0"/>
    <n v="0"/>
    <n v="9.9600000000000009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19.579999999999998"/>
    <n v="0"/>
    <n v="0"/>
    <n v="143.37"/>
    <n v="-70.569999999999993"/>
    <n v="0"/>
    <n v="0"/>
    <m/>
    <m/>
    <m/>
    <m/>
    <x v="0"/>
    <m/>
    <m/>
    <m/>
    <m/>
    <m/>
    <m/>
    <m/>
    <m/>
    <n v="0"/>
    <n v="0"/>
    <m/>
    <m/>
    <x v="2"/>
    <x v="5"/>
    <m/>
    <x v="7"/>
  </r>
  <r>
    <x v="3"/>
    <s v="Aurora"/>
    <s v="Electric"/>
    <s v="Industrial"/>
    <s v="GP-General Power"/>
    <n v="2394078"/>
    <n v="255642.95"/>
    <m/>
    <n v="4852.91"/>
    <n v="0"/>
    <n v="0"/>
    <m/>
    <n v="0"/>
    <n v="8403.2099999999991"/>
    <n v="0"/>
    <n v="0"/>
    <n v="1518.83"/>
    <n v="0"/>
    <n v="0"/>
    <n v="0"/>
    <n v="0"/>
    <n v="0"/>
    <n v="0"/>
    <n v="0"/>
    <n v="436.32"/>
    <n v="0"/>
    <n v="0"/>
    <n v="0"/>
    <n v="0"/>
    <n v="0"/>
    <n v="-1012"/>
    <n v="0"/>
    <n v="0"/>
    <n v="0"/>
    <n v="0"/>
    <n v="1281.9100000000001"/>
    <n v="0"/>
    <n v="0"/>
    <n v="11367.43"/>
    <n v="-8858.08"/>
    <n v="0"/>
    <n v="0"/>
    <m/>
    <m/>
    <m/>
    <m/>
    <x v="0"/>
    <m/>
    <m/>
    <m/>
    <m/>
    <m/>
    <m/>
    <m/>
    <m/>
    <n v="0"/>
    <n v="0"/>
    <m/>
    <m/>
    <x v="2"/>
    <x v="6"/>
    <m/>
    <x v="7"/>
  </r>
  <r>
    <x v="3"/>
    <s v="Aurora"/>
    <s v="Electric"/>
    <s v="Industrial"/>
    <s v="LP-Large Power"/>
    <n v="3598803"/>
    <n v="329066.96000000002"/>
    <m/>
    <n v="0"/>
    <n v="0"/>
    <n v="0"/>
    <m/>
    <n v="0"/>
    <n v="12415.87"/>
    <n v="0"/>
    <n v="0"/>
    <n v="558.49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6790.51"/>
    <n v="-10724.43"/>
    <n v="0"/>
    <n v="0"/>
    <m/>
    <m/>
    <m/>
    <m/>
    <x v="0"/>
    <m/>
    <m/>
    <m/>
    <m/>
    <m/>
    <m/>
    <m/>
    <m/>
    <n v="0"/>
    <n v="0"/>
    <m/>
    <m/>
    <x v="2"/>
    <x v="17"/>
    <m/>
    <x v="7"/>
  </r>
  <r>
    <x v="3"/>
    <s v="Aurora"/>
    <s v="Electric"/>
    <s v="Industrial"/>
    <s v="PFM-Feed Mill/Grain Elev"/>
    <n v="51760"/>
    <n v="9437.75"/>
    <m/>
    <n v="237.17"/>
    <n v="0"/>
    <n v="0"/>
    <m/>
    <n v="0"/>
    <n v="181.68"/>
    <n v="0"/>
    <n v="0"/>
    <n v="3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.28"/>
    <n v="-285.70999999999998"/>
    <n v="0"/>
    <n v="0"/>
    <m/>
    <m/>
    <m/>
    <m/>
    <x v="0"/>
    <m/>
    <m/>
    <m/>
    <m/>
    <m/>
    <m/>
    <m/>
    <m/>
    <n v="0"/>
    <n v="0"/>
    <m/>
    <m/>
    <x v="2"/>
    <x v="18"/>
    <m/>
    <x v="7"/>
  </r>
  <r>
    <x v="3"/>
    <s v="Aurora"/>
    <s v="Electric"/>
    <s v="Interdepartmental"/>
    <s v="CB-Commercial"/>
    <n v="21823"/>
    <n v="3055.19"/>
    <m/>
    <n v="0"/>
    <n v="0"/>
    <n v="0"/>
    <m/>
    <n v="0"/>
    <n v="76.599999999999994"/>
    <n v="0"/>
    <n v="0"/>
    <n v="15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9.56"/>
    <n v="0"/>
    <n v="0"/>
    <m/>
    <m/>
    <m/>
    <m/>
    <x v="0"/>
    <m/>
    <m/>
    <m/>
    <m/>
    <m/>
    <m/>
    <m/>
    <m/>
    <n v="0"/>
    <n v="0"/>
    <m/>
    <m/>
    <x v="5"/>
    <x v="5"/>
    <m/>
    <x v="7"/>
  </r>
  <r>
    <x v="3"/>
    <s v="Aurora"/>
    <s v="Electric"/>
    <s v="Interdepartmental"/>
    <s v="GP-General Power"/>
    <n v="132087"/>
    <n v="11559.08"/>
    <m/>
    <n v="0"/>
    <n v="0"/>
    <n v="0"/>
    <m/>
    <n v="0"/>
    <n v="463.62"/>
    <n v="0"/>
    <n v="0"/>
    <n v="93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8.72"/>
    <n v="0"/>
    <n v="0"/>
    <m/>
    <m/>
    <m/>
    <m/>
    <x v="0"/>
    <m/>
    <m/>
    <m/>
    <m/>
    <m/>
    <m/>
    <m/>
    <m/>
    <n v="0"/>
    <n v="0"/>
    <m/>
    <m/>
    <x v="5"/>
    <x v="6"/>
    <m/>
    <x v="7"/>
  </r>
  <r>
    <x v="3"/>
    <s v="Aurora"/>
    <s v="Electric"/>
    <s v="Other Public Authority"/>
    <s v="CB-Commercial"/>
    <n v="56843"/>
    <n v="8926.77"/>
    <m/>
    <n v="0"/>
    <n v="0"/>
    <n v="0"/>
    <m/>
    <n v="0"/>
    <n v="199.55"/>
    <n v="0"/>
    <n v="0"/>
    <n v="4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5.36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Aurora"/>
    <s v="Electric"/>
    <s v="Other Public Authority"/>
    <s v="GP-General Power"/>
    <n v="16720"/>
    <n v="6544.92"/>
    <m/>
    <n v="0"/>
    <n v="0"/>
    <n v="0"/>
    <m/>
    <n v="0"/>
    <n v="407.78"/>
    <n v="0"/>
    <n v="0"/>
    <n v="11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.87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Aurora"/>
    <s v="Electric"/>
    <s v="Other Public Authority"/>
    <s v="SH-Small Heating"/>
    <n v="4540"/>
    <n v="629.76"/>
    <m/>
    <n v="0"/>
    <n v="0"/>
    <n v="0"/>
    <m/>
    <n v="0"/>
    <n v="15.93"/>
    <n v="0"/>
    <n v="0"/>
    <n v="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.57"/>
    <n v="0"/>
    <n v="0"/>
    <m/>
    <m/>
    <m/>
    <m/>
    <x v="0"/>
    <m/>
    <m/>
    <m/>
    <m/>
    <m/>
    <m/>
    <m/>
    <m/>
    <n v="0"/>
    <n v="0"/>
    <m/>
    <m/>
    <x v="3"/>
    <x v="12"/>
    <m/>
    <x v="7"/>
  </r>
  <r>
    <x v="3"/>
    <s v="Aurora"/>
    <s v="Electric"/>
    <s v="Muni Street &amp; Highway Lighting"/>
    <s v="CB-Commercial"/>
    <n v="17039"/>
    <n v="3039.41"/>
    <m/>
    <n v="0"/>
    <n v="0"/>
    <n v="0"/>
    <m/>
    <n v="0"/>
    <n v="59.82"/>
    <n v="0"/>
    <n v="0"/>
    <n v="12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5.58"/>
    <n v="0"/>
    <n v="0"/>
    <m/>
    <m/>
    <m/>
    <m/>
    <x v="0"/>
    <m/>
    <m/>
    <m/>
    <m/>
    <m/>
    <m/>
    <m/>
    <m/>
    <n v="0"/>
    <n v="0"/>
    <m/>
    <m/>
    <x v="4"/>
    <x v="5"/>
    <m/>
    <x v="7"/>
  </r>
  <r>
    <x v="3"/>
    <s v="Aurora"/>
    <s v="Electric"/>
    <s v="Muni Street &amp; Highway Lighting"/>
    <s v="LS-Special Lighting"/>
    <n v="19683"/>
    <n v="3163.04"/>
    <m/>
    <n v="0"/>
    <n v="0"/>
    <n v="0"/>
    <m/>
    <n v="0"/>
    <n v="69.099999999999994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3.05000000000001"/>
    <n v="0"/>
    <n v="0"/>
    <m/>
    <m/>
    <m/>
    <m/>
    <x v="0"/>
    <m/>
    <m/>
    <m/>
    <m/>
    <m/>
    <m/>
    <m/>
    <m/>
    <n v="0"/>
    <n v="0"/>
    <m/>
    <m/>
    <x v="4"/>
    <x v="7"/>
    <m/>
    <x v="7"/>
  </r>
  <r>
    <x v="3"/>
    <s v="Aurora"/>
    <s v="Electric"/>
    <s v="Muni Street &amp; Highway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22"/>
    <m/>
    <x v="7"/>
  </r>
  <r>
    <x v="3"/>
    <s v="Aurora"/>
    <s v="Electric"/>
    <s v="Other Public Authority"/>
    <s v="CB-Commercial"/>
    <n v="93156"/>
    <n v="13521.29"/>
    <m/>
    <n v="0"/>
    <n v="0"/>
    <n v="0"/>
    <m/>
    <n v="0"/>
    <n v="331.07"/>
    <n v="0"/>
    <n v="0"/>
    <n v="66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7.66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Aurora"/>
    <s v="Electric"/>
    <s v="Other Public Authority"/>
    <s v="GP-General Power"/>
    <n v="547080"/>
    <n v="57983.71"/>
    <m/>
    <n v="0"/>
    <n v="0"/>
    <n v="0"/>
    <m/>
    <n v="0"/>
    <n v="1920.23"/>
    <n v="0"/>
    <n v="0"/>
    <n v="388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24.21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Aurora"/>
    <s v="Electric"/>
    <s v="Industrial"/>
    <s v="Oil Pipe GP-General Power"/>
    <n v="1019529"/>
    <n v="114516.5"/>
    <m/>
    <n v="0"/>
    <n v="0"/>
    <n v="0"/>
    <m/>
    <n v="0"/>
    <n v="3578.54"/>
    <n v="0"/>
    <n v="0"/>
    <n v="105.61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582.99"/>
    <n v="0"/>
    <n v="0"/>
    <n v="6956.98"/>
    <n v="-3772.25"/>
    <n v="0"/>
    <n v="0"/>
    <m/>
    <m/>
    <m/>
    <m/>
    <x v="0"/>
    <m/>
    <m/>
    <m/>
    <m/>
    <m/>
    <m/>
    <m/>
    <m/>
    <n v="0"/>
    <n v="0"/>
    <m/>
    <m/>
    <x v="2"/>
    <x v="24"/>
    <m/>
    <x v="7"/>
  </r>
  <r>
    <x v="3"/>
    <s v="Aurora"/>
    <s v="Electric"/>
    <s v="Residential"/>
    <s v="RGL-Residential Pilot"/>
    <n v="80557"/>
    <n v="10477.4"/>
    <m/>
    <n v="418.48"/>
    <n v="0"/>
    <n v="0"/>
    <m/>
    <n v="0"/>
    <n v="282.79000000000002"/>
    <n v="0"/>
    <n v="0"/>
    <n v="31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27"/>
    <n v="0"/>
    <n v="0"/>
    <n v="105.83"/>
    <n v="-415.69"/>
    <n v="0"/>
    <n v="0"/>
    <m/>
    <m/>
    <m/>
    <m/>
    <x v="0"/>
    <m/>
    <m/>
    <m/>
    <m/>
    <m/>
    <m/>
    <m/>
    <m/>
    <n v="0"/>
    <n v="0"/>
    <m/>
    <m/>
    <x v="0"/>
    <x v="25"/>
    <m/>
    <x v="7"/>
  </r>
  <r>
    <x v="3"/>
    <s v="Aurora"/>
    <s v="Electric"/>
    <s v="Residential"/>
    <s v="RG-Residential"/>
    <n v="15917061"/>
    <n v="2252599.44"/>
    <m/>
    <n v="67086.899999999994"/>
    <n v="0"/>
    <n v="0"/>
    <m/>
    <n v="0"/>
    <n v="55860.73"/>
    <n v="0"/>
    <n v="0"/>
    <n v="6206.11"/>
    <n v="0"/>
    <n v="0"/>
    <n v="0"/>
    <n v="0"/>
    <n v="0"/>
    <n v="0"/>
    <n v="0"/>
    <n v="0"/>
    <n v="0"/>
    <n v="0"/>
    <n v="0"/>
    <n v="0"/>
    <n v="0"/>
    <n v="0"/>
    <n v="0"/>
    <n v="1200"/>
    <n v="500"/>
    <n v="225"/>
    <n v="4705.8900000000003"/>
    <n v="740"/>
    <n v="-872.83"/>
    <n v="18000.96"/>
    <n v="-82132.77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Aurora"/>
    <s v="Electric"/>
    <s v="Wholesale Municipalities"/>
    <s v="GFR-Monett"/>
    <n v="23251314"/>
    <n v="589221.56999999995"/>
    <m/>
    <n v="0"/>
    <n v="423173.9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26"/>
    <m/>
    <x v="7"/>
  </r>
  <r>
    <x v="3"/>
    <s v="Aurora"/>
    <s v="Electric"/>
    <s v="Wholesale Municipalities"/>
    <s v="GFR-Mt Vernon"/>
    <n v="6625964"/>
    <n v="212617.55"/>
    <m/>
    <n v="0"/>
    <n v="120592.5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27"/>
    <m/>
    <x v="7"/>
  </r>
  <r>
    <x v="3"/>
    <s v="Aurora"/>
    <s v="Lighting"/>
    <s v="Commercial"/>
    <s v="PL-Private Lighting"/>
    <n v="49783"/>
    <n v="16300.42"/>
    <m/>
    <n v="0"/>
    <n v="0"/>
    <n v="0"/>
    <m/>
    <n v="0"/>
    <n v="174.97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45"/>
    <n v="0"/>
    <n v="0"/>
    <n v="768.9"/>
    <n v="-546.34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3"/>
    <s v="Aurora"/>
    <s v="Lighting"/>
    <s v="Industrial"/>
    <s v="PL-Private Lighting"/>
    <n v="6169"/>
    <n v="1553.22"/>
    <m/>
    <n v="0"/>
    <n v="0"/>
    <n v="0"/>
    <m/>
    <n v="0"/>
    <n v="2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6"/>
    <n v="0"/>
    <n v="0"/>
    <n v="80.5"/>
    <n v="-67.709999999999994"/>
    <n v="0"/>
    <n v="0"/>
    <m/>
    <m/>
    <m/>
    <m/>
    <x v="0"/>
    <m/>
    <m/>
    <m/>
    <m/>
    <m/>
    <m/>
    <m/>
    <m/>
    <n v="0"/>
    <n v="0"/>
    <m/>
    <m/>
    <x v="2"/>
    <x v="4"/>
    <m/>
    <x v="7"/>
  </r>
  <r>
    <x v="3"/>
    <s v="Aurora"/>
    <s v="Lighting"/>
    <s v="Interdepartmental"/>
    <s v="PL-Private Lighting"/>
    <n v="195"/>
    <n v="47.37"/>
    <m/>
    <n v="0"/>
    <n v="0"/>
    <n v="0"/>
    <m/>
    <n v="0"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m/>
    <m/>
    <m/>
    <m/>
    <x v="0"/>
    <m/>
    <m/>
    <m/>
    <m/>
    <m/>
    <m/>
    <m/>
    <m/>
    <n v="0"/>
    <n v="0"/>
    <m/>
    <m/>
    <x v="5"/>
    <x v="4"/>
    <m/>
    <x v="7"/>
  </r>
  <r>
    <x v="3"/>
    <s v="Aurora"/>
    <s v="Lighting"/>
    <s v="Muni Street &amp; Highway Lighting"/>
    <s v="PL-Private Lighting"/>
    <n v="174"/>
    <n v="68.19"/>
    <m/>
    <n v="0"/>
    <n v="0"/>
    <n v="0"/>
    <m/>
    <n v="0"/>
    <n v="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m/>
    <m/>
    <m/>
    <m/>
    <x v="0"/>
    <m/>
    <m/>
    <m/>
    <m/>
    <m/>
    <m/>
    <m/>
    <m/>
    <n v="0"/>
    <n v="0"/>
    <m/>
    <m/>
    <x v="4"/>
    <x v="4"/>
    <m/>
    <x v="7"/>
  </r>
  <r>
    <x v="3"/>
    <s v="Aurora"/>
    <s v="Lighting"/>
    <s v="Other Public Authority"/>
    <s v="PL-Private Lighting"/>
    <n v="58"/>
    <n v="21.22"/>
    <m/>
    <n v="0"/>
    <n v="0"/>
    <n v="0"/>
    <m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m/>
    <m/>
    <m/>
    <m/>
    <x v="0"/>
    <m/>
    <m/>
    <m/>
    <m/>
    <m/>
    <m/>
    <m/>
    <m/>
    <n v="0"/>
    <n v="0"/>
    <m/>
    <m/>
    <x v="3"/>
    <x v="4"/>
    <m/>
    <x v="7"/>
  </r>
  <r>
    <x v="3"/>
    <s v="Aurora"/>
    <s v="Lighting"/>
    <s v="Muni Street &amp; Highway Lighting"/>
    <s v="SPL-Municipal St Lighting"/>
    <n v="92957"/>
    <n v="13830.13"/>
    <m/>
    <n v="0"/>
    <n v="0"/>
    <n v="0"/>
    <m/>
    <n v="0"/>
    <n v="326.27999999999997"/>
    <n v="0"/>
    <n v="0"/>
    <n v="0"/>
    <n v="0"/>
    <n v="0"/>
    <n v="0"/>
    <n v="0"/>
    <n v="0"/>
    <n v="0"/>
    <n v="0"/>
    <n v="3016.05"/>
    <n v="0"/>
    <n v="0"/>
    <n v="0"/>
    <n v="0"/>
    <n v="0"/>
    <n v="0"/>
    <n v="0"/>
    <n v="0"/>
    <n v="0"/>
    <n v="0"/>
    <n v="0"/>
    <n v="0"/>
    <n v="0"/>
    <n v="0"/>
    <n v="-555.9"/>
    <n v="0"/>
    <n v="0"/>
    <m/>
    <m/>
    <m/>
    <m/>
    <x v="0"/>
    <m/>
    <m/>
    <m/>
    <m/>
    <m/>
    <m/>
    <m/>
    <m/>
    <n v="0"/>
    <n v="0"/>
    <m/>
    <m/>
    <x v="4"/>
    <x v="11"/>
    <m/>
    <x v="7"/>
  </r>
  <r>
    <x v="3"/>
    <s v="Aurora"/>
    <s v="Lighting"/>
    <s v="Residential"/>
    <s v="PL-Private Lighting"/>
    <n v="54121"/>
    <n v="20374.400000000001"/>
    <m/>
    <n v="0"/>
    <n v="0"/>
    <n v="0"/>
    <m/>
    <n v="0"/>
    <n v="191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37"/>
    <n v="0"/>
    <n v="-2.4"/>
    <n v="64.06"/>
    <n v="-593.01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s v="Aurora"/>
    <s v="Sprinkler System"/>
    <s v="WA-Commercial"/>
    <s v="WA-Sprinkler System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5"/>
    <n v="0"/>
    <n v="0"/>
    <n v="0"/>
    <m/>
    <m/>
    <m/>
    <m/>
    <x v="0"/>
    <m/>
    <m/>
    <m/>
    <m/>
    <m/>
    <m/>
    <m/>
    <m/>
    <n v="0"/>
    <n v="0"/>
    <m/>
    <m/>
    <x v="7"/>
    <x v="43"/>
    <m/>
    <x v="7"/>
  </r>
  <r>
    <x v="3"/>
    <s v="Aurora"/>
    <s v="Water"/>
    <s v="WA-Commercial"/>
    <s v="WA-Water"/>
    <n v="7513"/>
    <n v="36556.79"/>
    <m/>
    <n v="0"/>
    <n v="0"/>
    <n v="0"/>
    <m/>
    <n v="0"/>
    <n v="0"/>
    <n v="0"/>
    <n v="0"/>
    <n v="0"/>
    <n v="0"/>
    <n v="0"/>
    <n v="0"/>
    <n v="0"/>
    <n v="0"/>
    <n v="1899.12"/>
    <n v="469.28"/>
    <n v="18.579999999999998"/>
    <n v="0"/>
    <n v="0"/>
    <n v="0"/>
    <n v="0"/>
    <n v="0"/>
    <n v="0"/>
    <n v="0"/>
    <n v="0"/>
    <n v="0"/>
    <n v="0"/>
    <n v="298.66000000000003"/>
    <n v="0"/>
    <n v="0"/>
    <n v="1840.52"/>
    <n v="0"/>
    <n v="0"/>
    <n v="0"/>
    <m/>
    <m/>
    <m/>
    <m/>
    <x v="0"/>
    <m/>
    <m/>
    <m/>
    <m/>
    <m/>
    <m/>
    <m/>
    <m/>
    <n v="0"/>
    <n v="0"/>
    <m/>
    <m/>
    <x v="7"/>
    <x v="28"/>
    <m/>
    <x v="7"/>
  </r>
  <r>
    <x v="3"/>
    <s v="Aurora"/>
    <s v="Water"/>
    <s v="WA-Industrial"/>
    <s v="WA-Water"/>
    <n v="3524"/>
    <n v="7178.15"/>
    <m/>
    <n v="0"/>
    <n v="0"/>
    <n v="0"/>
    <m/>
    <n v="0"/>
    <n v="0"/>
    <n v="0"/>
    <n v="0"/>
    <n v="0"/>
    <n v="0"/>
    <n v="0"/>
    <n v="0"/>
    <n v="0"/>
    <n v="0"/>
    <n v="148.80000000000001"/>
    <n v="11.46"/>
    <n v="0"/>
    <n v="0"/>
    <n v="0"/>
    <n v="0"/>
    <n v="0"/>
    <n v="0"/>
    <n v="0"/>
    <n v="0"/>
    <n v="0"/>
    <n v="0"/>
    <n v="0"/>
    <n v="0"/>
    <n v="0"/>
    <n v="0"/>
    <n v="321.62"/>
    <n v="0"/>
    <n v="0"/>
    <n v="0"/>
    <m/>
    <m/>
    <m/>
    <m/>
    <x v="0"/>
    <m/>
    <m/>
    <m/>
    <m/>
    <m/>
    <m/>
    <m/>
    <m/>
    <n v="0"/>
    <n v="0"/>
    <m/>
    <m/>
    <x v="8"/>
    <x v="28"/>
    <m/>
    <x v="7"/>
  </r>
  <r>
    <x v="3"/>
    <s v="Aurora"/>
    <s v="Water"/>
    <s v="WA-Interdepartmental"/>
    <s v="WA-Water"/>
    <n v="2"/>
    <n v="106.29"/>
    <m/>
    <n v="0"/>
    <n v="0"/>
    <n v="0"/>
    <m/>
    <n v="0"/>
    <n v="0"/>
    <n v="0"/>
    <n v="0"/>
    <n v="0"/>
    <n v="0"/>
    <n v="0"/>
    <n v="0"/>
    <n v="0"/>
    <n v="0"/>
    <n v="10.44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9"/>
    <x v="28"/>
    <m/>
    <x v="7"/>
  </r>
  <r>
    <x v="3"/>
    <s v="Aurora"/>
    <s v="Water"/>
    <s v="WA-Other Public Authority"/>
    <s v="WA-Water"/>
    <n v="13"/>
    <n v="197.3"/>
    <m/>
    <n v="0"/>
    <n v="0"/>
    <n v="0"/>
    <m/>
    <n v="0"/>
    <n v="0"/>
    <n v="0"/>
    <n v="0"/>
    <n v="0"/>
    <n v="0"/>
    <n v="0"/>
    <n v="0"/>
    <n v="0"/>
    <n v="0"/>
    <n v="13.44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0"/>
    <x v="28"/>
    <m/>
    <x v="7"/>
  </r>
  <r>
    <x v="3"/>
    <s v="Aurora"/>
    <s v="Water"/>
    <s v="WA-Other Public Authority"/>
    <s v="WA-Water"/>
    <n v="625"/>
    <n v="2575.2800000000002"/>
    <m/>
    <n v="0"/>
    <n v="0"/>
    <n v="0"/>
    <m/>
    <n v="0"/>
    <n v="0"/>
    <n v="0"/>
    <n v="0"/>
    <n v="0"/>
    <n v="0"/>
    <n v="0"/>
    <n v="0"/>
    <n v="0"/>
    <n v="0"/>
    <n v="81.96"/>
    <n v="2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0"/>
    <x v="28"/>
    <m/>
    <x v="7"/>
  </r>
  <r>
    <x v="3"/>
    <s v="Aurora"/>
    <s v="Water"/>
    <s v="WA-Residential"/>
    <s v="WA-Water"/>
    <n v="16944"/>
    <n v="124553.22"/>
    <m/>
    <n v="0"/>
    <n v="0"/>
    <n v="0"/>
    <m/>
    <n v="0"/>
    <n v="0"/>
    <n v="0"/>
    <n v="0"/>
    <n v="0"/>
    <n v="0"/>
    <n v="0"/>
    <n v="0"/>
    <n v="0"/>
    <n v="0"/>
    <n v="12318.6"/>
    <n v="4054.05"/>
    <n v="0"/>
    <n v="0"/>
    <n v="0"/>
    <n v="0"/>
    <n v="0"/>
    <n v="0"/>
    <n v="0"/>
    <n v="0"/>
    <n v="510"/>
    <n v="0"/>
    <n v="165"/>
    <n v="370.78"/>
    <n v="0"/>
    <n v="-101.04"/>
    <n v="2174.0700000000002"/>
    <n v="0"/>
    <n v="0"/>
    <n v="0"/>
    <m/>
    <m/>
    <m/>
    <m/>
    <x v="0"/>
    <m/>
    <m/>
    <m/>
    <m/>
    <m/>
    <m/>
    <m/>
    <m/>
    <n v="0"/>
    <n v="0"/>
    <m/>
    <m/>
    <x v="11"/>
    <x v="28"/>
    <m/>
    <x v="7"/>
  </r>
  <r>
    <x v="3"/>
    <s v="Baxter Springs"/>
    <s v="Electric"/>
    <s v="Commercial"/>
    <s v="CB-Commercial"/>
    <n v="1"/>
    <n v="22.82"/>
    <m/>
    <n v="1.13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"/>
    <n v="-0.01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Baxter Springs"/>
    <s v="Electric"/>
    <s v="Residential"/>
    <s v="RG-Residential"/>
    <n v="2645"/>
    <n v="370.01"/>
    <m/>
    <n v="3.65"/>
    <n v="0"/>
    <n v="0"/>
    <m/>
    <n v="0"/>
    <n v="9.2899999999999991"/>
    <n v="0"/>
    <n v="0"/>
    <n v="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-13.64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Baxter Springs"/>
    <s v="Lighting"/>
    <s v="Residential"/>
    <s v="PL-Private Lighting"/>
    <n v="31"/>
    <n v="14.58"/>
    <m/>
    <n v="0"/>
    <n v="0"/>
    <n v="0"/>
    <m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-0.34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s v="Bolivar"/>
    <s v="Electric"/>
    <s v="Commercial"/>
    <s v="CB-Commercial"/>
    <n v="2602374"/>
    <n v="387416.91"/>
    <m/>
    <n v="8094.7"/>
    <n v="0"/>
    <n v="0"/>
    <m/>
    <n v="0"/>
    <n v="9018.08"/>
    <n v="0"/>
    <n v="0"/>
    <n v="1847.68"/>
    <n v="0"/>
    <n v="0"/>
    <n v="0"/>
    <n v="0"/>
    <n v="0"/>
    <n v="0"/>
    <n v="0"/>
    <n v="0"/>
    <n v="0"/>
    <n v="0"/>
    <n v="0"/>
    <n v="0"/>
    <n v="0"/>
    <n v="0"/>
    <n v="0"/>
    <n v="60"/>
    <n v="0"/>
    <n v="30"/>
    <n v="3423.8"/>
    <n v="60"/>
    <n v="-56.77"/>
    <n v="20826.82"/>
    <n v="-13062.32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Bolivar"/>
    <s v="Electric"/>
    <s v="Commercial"/>
    <s v="GP-General Power"/>
    <n v="4404600"/>
    <n v="465818.28"/>
    <m/>
    <n v="2636.25"/>
    <n v="0"/>
    <n v="0"/>
    <m/>
    <n v="0"/>
    <n v="15460.14"/>
    <n v="0"/>
    <n v="0"/>
    <n v="3127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17.29"/>
    <n v="20"/>
    <n v="0"/>
    <n v="18602.39"/>
    <n v="-16297.02"/>
    <n v="0"/>
    <n v="0"/>
    <m/>
    <m/>
    <m/>
    <m/>
    <x v="0"/>
    <m/>
    <m/>
    <m/>
    <m/>
    <m/>
    <m/>
    <m/>
    <m/>
    <n v="0"/>
    <n v="0"/>
    <m/>
    <m/>
    <x v="1"/>
    <x v="6"/>
    <m/>
    <x v="7"/>
  </r>
  <r>
    <x v="3"/>
    <s v="Bolivar"/>
    <s v="Electric"/>
    <s v="Commercial"/>
    <s v="LP-Large Power"/>
    <n v="1699009"/>
    <n v="159867.88"/>
    <m/>
    <n v="0"/>
    <n v="0"/>
    <n v="0"/>
    <m/>
    <n v="0"/>
    <n v="5861.58"/>
    <n v="0"/>
    <n v="0"/>
    <n v="1206.3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5063.05"/>
    <n v="0"/>
    <n v="0"/>
    <m/>
    <m/>
    <m/>
    <m/>
    <x v="0"/>
    <m/>
    <m/>
    <m/>
    <m/>
    <m/>
    <m/>
    <m/>
    <m/>
    <n v="0"/>
    <n v="0"/>
    <m/>
    <m/>
    <x v="1"/>
    <x v="17"/>
    <m/>
    <x v="7"/>
  </r>
  <r>
    <x v="3"/>
    <s v="Bolivar"/>
    <s v="Electric"/>
    <s v="Commercial"/>
    <s v="LS-Special Lighting"/>
    <n v="2721"/>
    <n v="596.42999999999995"/>
    <m/>
    <n v="2.5"/>
    <n v="0"/>
    <n v="0"/>
    <m/>
    <n v="0"/>
    <n v="9.5500000000000007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9"/>
    <n v="-18.399999999999999"/>
    <n v="0"/>
    <n v="0"/>
    <m/>
    <m/>
    <m/>
    <m/>
    <x v="0"/>
    <m/>
    <m/>
    <m/>
    <m/>
    <m/>
    <m/>
    <m/>
    <m/>
    <n v="0"/>
    <n v="0"/>
    <m/>
    <m/>
    <x v="1"/>
    <x v="7"/>
    <m/>
    <x v="7"/>
  </r>
  <r>
    <x v="3"/>
    <s v="Bolivar"/>
    <s v="Electric"/>
    <s v="Commercial"/>
    <s v="SH-Small Heating"/>
    <n v="1068972"/>
    <n v="148885.15"/>
    <m/>
    <n v="3121.61"/>
    <n v="0"/>
    <n v="0"/>
    <m/>
    <n v="0"/>
    <n v="3752.08"/>
    <n v="0"/>
    <n v="0"/>
    <n v="758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3.64"/>
    <n v="0"/>
    <n v="-14.73"/>
    <n v="8476.43"/>
    <n v="-5077.68"/>
    <n v="0"/>
    <n v="0"/>
    <m/>
    <m/>
    <m/>
    <m/>
    <x v="0"/>
    <m/>
    <m/>
    <m/>
    <m/>
    <m/>
    <m/>
    <m/>
    <m/>
    <n v="0"/>
    <n v="0"/>
    <m/>
    <m/>
    <x v="1"/>
    <x v="12"/>
    <m/>
    <x v="7"/>
  </r>
  <r>
    <x v="3"/>
    <s v="Bolivar"/>
    <s v="Electric"/>
    <s v="Commercial"/>
    <s v="TEB-Total Electric Bldg"/>
    <n v="3273601"/>
    <n v="384004.71"/>
    <m/>
    <n v="2348.5700000000002"/>
    <n v="0"/>
    <n v="0"/>
    <m/>
    <n v="0"/>
    <n v="11490.33"/>
    <n v="0"/>
    <n v="0"/>
    <n v="2266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17.69"/>
    <n v="0"/>
    <n v="0"/>
    <n v="8197"/>
    <n v="-13356.28"/>
    <n v="0"/>
    <n v="0"/>
    <m/>
    <m/>
    <m/>
    <m/>
    <x v="0"/>
    <m/>
    <m/>
    <m/>
    <m/>
    <m/>
    <m/>
    <m/>
    <m/>
    <n v="0"/>
    <n v="0"/>
    <m/>
    <m/>
    <x v="1"/>
    <x v="13"/>
    <m/>
    <x v="7"/>
  </r>
  <r>
    <x v="3"/>
    <s v="Bolivar"/>
    <s v="Electric"/>
    <s v="Industrial"/>
    <s v="CB-Commercial"/>
    <n v="23473"/>
    <n v="3272.46"/>
    <m/>
    <n v="121.68"/>
    <n v="0"/>
    <n v="0"/>
    <m/>
    <n v="0"/>
    <n v="82.39"/>
    <n v="0"/>
    <n v="0"/>
    <n v="16.64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2.4"/>
    <n v="-117.83"/>
    <n v="0"/>
    <n v="0"/>
    <m/>
    <m/>
    <m/>
    <m/>
    <x v="0"/>
    <m/>
    <m/>
    <m/>
    <m/>
    <m/>
    <m/>
    <m/>
    <m/>
    <n v="0"/>
    <n v="0"/>
    <m/>
    <m/>
    <x v="2"/>
    <x v="5"/>
    <m/>
    <x v="7"/>
  </r>
  <r>
    <x v="3"/>
    <s v="Bolivar"/>
    <s v="Electric"/>
    <s v="Industrial"/>
    <s v="GP-General Power"/>
    <n v="1134400"/>
    <n v="126704.87"/>
    <m/>
    <n v="4503.4799999999996"/>
    <n v="0"/>
    <n v="0"/>
    <m/>
    <n v="0"/>
    <n v="3981.74"/>
    <n v="0"/>
    <n v="0"/>
    <n v="805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6.88"/>
    <n v="0"/>
    <n v="0"/>
    <n v="5330.15"/>
    <n v="-4197.29"/>
    <n v="0"/>
    <n v="0"/>
    <m/>
    <m/>
    <m/>
    <m/>
    <x v="0"/>
    <m/>
    <m/>
    <m/>
    <m/>
    <m/>
    <m/>
    <m/>
    <m/>
    <n v="0"/>
    <n v="0"/>
    <m/>
    <m/>
    <x v="2"/>
    <x v="6"/>
    <m/>
    <x v="7"/>
  </r>
  <r>
    <x v="3"/>
    <s v="Bolivar"/>
    <s v="Electric"/>
    <s v="Industrial"/>
    <s v="LP-Large Power"/>
    <n v="4800"/>
    <n v="16953.080000000002"/>
    <m/>
    <n v="0"/>
    <n v="0"/>
    <n v="0"/>
    <m/>
    <n v="0"/>
    <n v="16.559999999999999"/>
    <n v="0"/>
    <n v="0"/>
    <n v="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3"/>
    <n v="0"/>
    <n v="0"/>
    <m/>
    <m/>
    <m/>
    <m/>
    <x v="0"/>
    <m/>
    <m/>
    <m/>
    <m/>
    <m/>
    <m/>
    <m/>
    <m/>
    <n v="0"/>
    <n v="0"/>
    <m/>
    <m/>
    <x v="2"/>
    <x v="17"/>
    <m/>
    <x v="7"/>
  </r>
  <r>
    <x v="3"/>
    <s v="Bolivar"/>
    <s v="Electric"/>
    <s v="Industrial"/>
    <s v="PFM-Feed Mill/Grain Elev"/>
    <n v="5050"/>
    <n v="1020.61"/>
    <m/>
    <n v="37.85"/>
    <n v="0"/>
    <n v="0"/>
    <m/>
    <n v="0"/>
    <n v="17.72"/>
    <n v="0"/>
    <n v="0"/>
    <n v="3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83"/>
    <n v="0"/>
    <n v="0"/>
    <n v="61.07"/>
    <n v="-27.87"/>
    <n v="0"/>
    <n v="0"/>
    <m/>
    <m/>
    <m/>
    <m/>
    <x v="0"/>
    <m/>
    <m/>
    <m/>
    <m/>
    <m/>
    <m/>
    <m/>
    <m/>
    <n v="0"/>
    <n v="0"/>
    <m/>
    <m/>
    <x v="2"/>
    <x v="18"/>
    <m/>
    <x v="7"/>
  </r>
  <r>
    <x v="3"/>
    <s v="Bolivar"/>
    <s v="Electric"/>
    <s v="Industrial"/>
    <s v="SH-Small Heating"/>
    <n v="2160"/>
    <n v="300.72000000000003"/>
    <m/>
    <n v="5.99"/>
    <n v="0"/>
    <n v="0"/>
    <m/>
    <n v="0"/>
    <n v="7.58"/>
    <n v="0"/>
    <n v="0"/>
    <n v="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13"/>
    <n v="-10.26"/>
    <n v="0"/>
    <n v="0"/>
    <m/>
    <m/>
    <m/>
    <m/>
    <x v="0"/>
    <m/>
    <m/>
    <m/>
    <m/>
    <m/>
    <m/>
    <m/>
    <m/>
    <n v="0"/>
    <n v="0"/>
    <m/>
    <m/>
    <x v="2"/>
    <x v="12"/>
    <m/>
    <x v="7"/>
  </r>
  <r>
    <x v="3"/>
    <s v="Bolivar"/>
    <s v="Electric"/>
    <s v="Interdepartmental"/>
    <s v="CB-Commercial"/>
    <n v="8289"/>
    <n v="1182.27"/>
    <m/>
    <n v="0"/>
    <n v="0"/>
    <n v="0"/>
    <m/>
    <n v="0"/>
    <n v="29.1"/>
    <n v="0"/>
    <n v="0"/>
    <n v="5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61"/>
    <n v="0"/>
    <n v="0"/>
    <m/>
    <m/>
    <m/>
    <m/>
    <x v="0"/>
    <m/>
    <m/>
    <m/>
    <m/>
    <m/>
    <m/>
    <m/>
    <m/>
    <n v="0"/>
    <n v="0"/>
    <m/>
    <m/>
    <x v="5"/>
    <x v="5"/>
    <m/>
    <x v="7"/>
  </r>
  <r>
    <x v="3"/>
    <s v="Bolivar"/>
    <s v="Electric"/>
    <s v="Other Public Authority"/>
    <s v="CB-Commercial"/>
    <n v="54928"/>
    <n v="9410.52"/>
    <m/>
    <n v="0"/>
    <n v="0"/>
    <n v="0"/>
    <m/>
    <n v="0"/>
    <n v="192.79"/>
    <n v="0"/>
    <n v="0"/>
    <n v="38.97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5.8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Bolivar"/>
    <s v="Electric"/>
    <s v="Other Public Authority"/>
    <s v="GP-General Power"/>
    <n v="65854"/>
    <n v="8986.18"/>
    <m/>
    <n v="0"/>
    <n v="0"/>
    <n v="0"/>
    <m/>
    <n v="0"/>
    <n v="231.15"/>
    <n v="0"/>
    <n v="0"/>
    <n v="46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3.65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Bolivar"/>
    <s v="Electric"/>
    <s v="Other Public Authority"/>
    <s v="SH-Small Heating"/>
    <n v="26173"/>
    <n v="3754.66"/>
    <m/>
    <n v="0"/>
    <n v="0"/>
    <n v="0"/>
    <m/>
    <n v="0"/>
    <n v="91.86"/>
    <n v="0"/>
    <n v="0"/>
    <n v="18.57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4.33"/>
    <n v="0"/>
    <n v="0"/>
    <m/>
    <m/>
    <m/>
    <m/>
    <x v="0"/>
    <m/>
    <m/>
    <m/>
    <m/>
    <m/>
    <m/>
    <m/>
    <m/>
    <n v="0"/>
    <n v="0"/>
    <m/>
    <m/>
    <x v="3"/>
    <x v="12"/>
    <m/>
    <x v="7"/>
  </r>
  <r>
    <x v="3"/>
    <s v="Bolivar"/>
    <s v="Electric"/>
    <s v="Other Public Authority"/>
    <s v="TEB-Total Electric Bldg"/>
    <n v="18960"/>
    <n v="2229.84"/>
    <m/>
    <n v="0"/>
    <n v="0"/>
    <n v="0"/>
    <m/>
    <n v="0"/>
    <n v="66.55"/>
    <n v="0"/>
    <n v="0"/>
    <n v="1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.36"/>
    <n v="0"/>
    <n v="0"/>
    <m/>
    <m/>
    <m/>
    <m/>
    <x v="0"/>
    <m/>
    <m/>
    <m/>
    <m/>
    <m/>
    <m/>
    <m/>
    <m/>
    <n v="0"/>
    <n v="0"/>
    <m/>
    <m/>
    <x v="3"/>
    <x v="13"/>
    <m/>
    <x v="7"/>
  </r>
  <r>
    <x v="3"/>
    <s v="Bolivar"/>
    <s v="Electric"/>
    <s v="Muni Street &amp; Highway Lighting"/>
    <s v="CB-Commercial"/>
    <n v="12703"/>
    <n v="2512.29"/>
    <m/>
    <n v="0"/>
    <n v="0"/>
    <n v="0"/>
    <m/>
    <n v="0"/>
    <n v="44.6"/>
    <n v="0"/>
    <n v="0"/>
    <n v="9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3.8"/>
    <n v="0"/>
    <n v="0"/>
    <m/>
    <m/>
    <m/>
    <m/>
    <x v="0"/>
    <m/>
    <m/>
    <m/>
    <m/>
    <m/>
    <m/>
    <m/>
    <m/>
    <n v="0"/>
    <n v="0"/>
    <m/>
    <m/>
    <x v="4"/>
    <x v="5"/>
    <m/>
    <x v="7"/>
  </r>
  <r>
    <x v="3"/>
    <s v="Bolivar"/>
    <s v="Electric"/>
    <s v="Muni Street &amp; Highway Lighting"/>
    <s v="LS-Special Lighting"/>
    <n v="11802"/>
    <n v="1887.19"/>
    <m/>
    <n v="0"/>
    <n v="0"/>
    <n v="0"/>
    <m/>
    <n v="0"/>
    <n v="41.42"/>
    <n v="0"/>
    <n v="0"/>
    <n v="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.78"/>
    <n v="0"/>
    <n v="0"/>
    <m/>
    <m/>
    <m/>
    <m/>
    <x v="0"/>
    <m/>
    <m/>
    <m/>
    <m/>
    <m/>
    <m/>
    <m/>
    <m/>
    <n v="0"/>
    <n v="0"/>
    <m/>
    <m/>
    <x v="4"/>
    <x v="7"/>
    <m/>
    <x v="7"/>
  </r>
  <r>
    <x v="3"/>
    <s v="Bolivar"/>
    <s v="Electric"/>
    <s v="Other Public Authority"/>
    <s v="CB-Commercial"/>
    <n v="146044"/>
    <n v="21931.35"/>
    <m/>
    <n v="0"/>
    <n v="0"/>
    <n v="0"/>
    <m/>
    <n v="0"/>
    <n v="512.55999999999995"/>
    <n v="0"/>
    <n v="0"/>
    <n v="103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3.19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Bolivar"/>
    <s v="Electric"/>
    <s v="Other Public Authority"/>
    <s v="GP-General Power"/>
    <n v="358029"/>
    <n v="38161.17"/>
    <m/>
    <n v="0"/>
    <n v="0"/>
    <n v="0"/>
    <m/>
    <n v="0"/>
    <n v="1256.68"/>
    <n v="0"/>
    <n v="0"/>
    <n v="25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24.7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Bolivar"/>
    <s v="Electric"/>
    <s v="Other Public Authority"/>
    <s v="TEB-Total Electric Bldg"/>
    <n v="8972"/>
    <n v="1186"/>
    <m/>
    <n v="0"/>
    <n v="0"/>
    <n v="0"/>
    <m/>
    <n v="0"/>
    <n v="31.49"/>
    <n v="0"/>
    <n v="0"/>
    <n v="6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61"/>
    <n v="0"/>
    <n v="0"/>
    <m/>
    <m/>
    <m/>
    <m/>
    <x v="0"/>
    <m/>
    <m/>
    <m/>
    <m/>
    <m/>
    <m/>
    <m/>
    <m/>
    <n v="0"/>
    <n v="0"/>
    <m/>
    <m/>
    <x v="3"/>
    <x v="13"/>
    <m/>
    <x v="7"/>
  </r>
  <r>
    <x v="3"/>
    <s v="Bolivar"/>
    <s v="Electric"/>
    <s v="Industrial"/>
    <s v="Oil Pipe GP-General Power"/>
    <n v="120025"/>
    <n v="11363.3"/>
    <m/>
    <n v="0"/>
    <n v="0"/>
    <n v="0"/>
    <m/>
    <n v="0"/>
    <n v="421.29"/>
    <n v="0"/>
    <n v="0"/>
    <n v="85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8.41"/>
    <n v="-444.09"/>
    <n v="0"/>
    <n v="0"/>
    <m/>
    <m/>
    <m/>
    <m/>
    <x v="0"/>
    <m/>
    <m/>
    <m/>
    <m/>
    <m/>
    <m/>
    <m/>
    <m/>
    <n v="0"/>
    <n v="0"/>
    <m/>
    <m/>
    <x v="2"/>
    <x v="24"/>
    <m/>
    <x v="7"/>
  </r>
  <r>
    <x v="3"/>
    <s v="Bolivar"/>
    <s v="Electric"/>
    <s v="Industrial"/>
    <s v="Oil Pipe LP-Large Power"/>
    <n v="5083551"/>
    <n v="440060.5"/>
    <m/>
    <n v="0"/>
    <n v="0"/>
    <n v="0"/>
    <m/>
    <n v="0"/>
    <n v="17538.25"/>
    <n v="0"/>
    <n v="0"/>
    <n v="-18099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106.55"/>
    <n v="-15148.98"/>
    <n v="0"/>
    <n v="0"/>
    <m/>
    <m/>
    <m/>
    <m/>
    <x v="0"/>
    <m/>
    <m/>
    <m/>
    <m/>
    <m/>
    <m/>
    <m/>
    <m/>
    <n v="0"/>
    <n v="0"/>
    <m/>
    <m/>
    <x v="2"/>
    <x v="29"/>
    <m/>
    <x v="7"/>
  </r>
  <r>
    <x v="3"/>
    <s v="Bolivar"/>
    <s v="Electric"/>
    <s v="Resident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Bolivar"/>
    <s v="Electric"/>
    <s v="Residential"/>
    <s v="RGL-Residential Pilot"/>
    <n v="140598"/>
    <n v="18286.61"/>
    <m/>
    <n v="465.52"/>
    <n v="0"/>
    <n v="0"/>
    <m/>
    <n v="0"/>
    <n v="493.52"/>
    <n v="0"/>
    <n v="0"/>
    <n v="54.81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0.32"/>
    <n v="20"/>
    <n v="0"/>
    <n v="442.18"/>
    <n v="-725.43"/>
    <n v="0"/>
    <n v="0"/>
    <m/>
    <m/>
    <m/>
    <m/>
    <x v="0"/>
    <m/>
    <m/>
    <m/>
    <m/>
    <m/>
    <m/>
    <m/>
    <m/>
    <n v="0"/>
    <n v="0"/>
    <m/>
    <m/>
    <x v="0"/>
    <x v="25"/>
    <m/>
    <x v="7"/>
  </r>
  <r>
    <x v="3"/>
    <s v="Bolivar"/>
    <s v="Electric"/>
    <s v="Residential"/>
    <s v="RG-Residential"/>
    <n v="14614434"/>
    <n v="2076087.53"/>
    <m/>
    <n v="43478.6"/>
    <n v="0"/>
    <n v="0"/>
    <m/>
    <n v="0"/>
    <n v="51328.11"/>
    <n v="0"/>
    <n v="0"/>
    <n v="5699.52"/>
    <n v="0"/>
    <n v="0"/>
    <n v="0"/>
    <n v="0"/>
    <n v="0"/>
    <n v="0"/>
    <n v="0"/>
    <n v="0"/>
    <n v="0"/>
    <n v="0"/>
    <n v="0"/>
    <n v="0"/>
    <n v="0"/>
    <n v="0"/>
    <n v="0"/>
    <n v="630"/>
    <n v="100"/>
    <n v="165"/>
    <n v="3952.81"/>
    <n v="640"/>
    <n v="-647.77"/>
    <n v="43098.93"/>
    <n v="-75398.06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Bolivar"/>
    <s v="Electric"/>
    <s v="Wholesale Municipalities"/>
    <s v="GFR-Lockwood"/>
    <n v="1134752"/>
    <n v="33627.279999999999"/>
    <m/>
    <n v="0"/>
    <n v="20652.4900000000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30"/>
    <m/>
    <x v="7"/>
  </r>
  <r>
    <x v="3"/>
    <s v="Bolivar"/>
    <s v="Lighting"/>
    <s v="Commercial"/>
    <s v="PL-Private Lighting"/>
    <n v="56232"/>
    <n v="17424.04"/>
    <m/>
    <n v="138.32"/>
    <n v="0"/>
    <n v="0"/>
    <m/>
    <n v="0"/>
    <n v="197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4.22999999999999"/>
    <n v="0"/>
    <n v="0"/>
    <n v="692.22"/>
    <n v="-617.07000000000005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3"/>
    <s v="Bolivar"/>
    <s v="Lighting"/>
    <s v="Industrial"/>
    <s v="PL-Private Lighting"/>
    <n v="515"/>
    <n v="182.15"/>
    <m/>
    <n v="5.7"/>
    <n v="0"/>
    <n v="0"/>
    <m/>
    <n v="0"/>
    <n v="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16"/>
    <n v="-5.66"/>
    <n v="0"/>
    <n v="0"/>
    <m/>
    <m/>
    <m/>
    <m/>
    <x v="0"/>
    <m/>
    <m/>
    <m/>
    <m/>
    <m/>
    <m/>
    <m/>
    <m/>
    <n v="0"/>
    <n v="0"/>
    <m/>
    <m/>
    <x v="2"/>
    <x v="4"/>
    <m/>
    <x v="7"/>
  </r>
  <r>
    <x v="3"/>
    <s v="Bolivar"/>
    <s v="Lighting"/>
    <s v="Muni Street &amp; Highway Lighting"/>
    <s v="PL-Private Lighting"/>
    <n v="249"/>
    <n v="86.66"/>
    <m/>
    <n v="0"/>
    <n v="0"/>
    <n v="0"/>
    <m/>
    <n v="0"/>
    <n v="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m/>
    <m/>
    <m/>
    <m/>
    <x v="0"/>
    <m/>
    <m/>
    <m/>
    <m/>
    <m/>
    <m/>
    <m/>
    <m/>
    <n v="0"/>
    <n v="0"/>
    <m/>
    <m/>
    <x v="4"/>
    <x v="4"/>
    <m/>
    <x v="7"/>
  </r>
  <r>
    <x v="3"/>
    <s v="Bolivar"/>
    <s v="Lighting"/>
    <s v="Muni Street &amp; Highway Lighting"/>
    <s v="SPL-Municipal St Lighting"/>
    <n v="165440"/>
    <n v="25773.93"/>
    <m/>
    <n v="0"/>
    <n v="0"/>
    <n v="0"/>
    <m/>
    <n v="0"/>
    <n v="580.67999999999995"/>
    <n v="0"/>
    <n v="0"/>
    <n v="0"/>
    <n v="0"/>
    <n v="0"/>
    <n v="0"/>
    <n v="0"/>
    <n v="0"/>
    <n v="0"/>
    <n v="0"/>
    <n v="6389.19"/>
    <n v="0"/>
    <n v="0"/>
    <n v="0"/>
    <n v="0"/>
    <n v="0"/>
    <n v="0"/>
    <n v="0"/>
    <n v="0"/>
    <n v="0"/>
    <n v="0"/>
    <n v="0"/>
    <n v="0"/>
    <n v="0"/>
    <n v="0"/>
    <n v="-989.31"/>
    <n v="0"/>
    <n v="0"/>
    <m/>
    <m/>
    <m/>
    <m/>
    <x v="0"/>
    <m/>
    <m/>
    <m/>
    <m/>
    <m/>
    <m/>
    <m/>
    <m/>
    <n v="0"/>
    <n v="0"/>
    <m/>
    <m/>
    <x v="4"/>
    <x v="11"/>
    <m/>
    <x v="7"/>
  </r>
  <r>
    <x v="3"/>
    <s v="Bolivar"/>
    <s v="Lighting"/>
    <s v="Residential"/>
    <s v="PL-Private Lighting"/>
    <n v="42680"/>
    <n v="16075.86"/>
    <m/>
    <n v="55.84"/>
    <n v="0"/>
    <n v="0"/>
    <m/>
    <n v="0"/>
    <n v="151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0.03"/>
    <n v="0"/>
    <n v="0"/>
    <n v="252.84"/>
    <n v="-467.5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s v="Branson"/>
    <s v="Electric"/>
    <s v="Commercial"/>
    <s v="CB-Commercial"/>
    <n v="3931032"/>
    <n v="577403.94999999995"/>
    <m/>
    <n v="8868.18"/>
    <n v="0"/>
    <n v="0"/>
    <m/>
    <n v="0"/>
    <n v="13799.74"/>
    <n v="0"/>
    <n v="0"/>
    <n v="279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08.5100000000002"/>
    <n v="20"/>
    <n v="-49.11"/>
    <n v="36726.5"/>
    <n v="-19734.55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Branson"/>
    <s v="Electric"/>
    <s v="Commercial"/>
    <s v="GP-General Power"/>
    <n v="7673701"/>
    <n v="816211.99"/>
    <m/>
    <n v="11401.22"/>
    <n v="0"/>
    <n v="0"/>
    <m/>
    <n v="0"/>
    <n v="26934.65"/>
    <n v="0"/>
    <n v="0"/>
    <n v="5239.32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7749.41"/>
    <n v="0"/>
    <n v="0"/>
    <n v="52996.62"/>
    <n v="-28392.66"/>
    <n v="0"/>
    <n v="0"/>
    <m/>
    <m/>
    <m/>
    <m/>
    <x v="0"/>
    <m/>
    <m/>
    <m/>
    <m/>
    <m/>
    <m/>
    <m/>
    <m/>
    <n v="0"/>
    <n v="0"/>
    <m/>
    <m/>
    <x v="1"/>
    <x v="6"/>
    <m/>
    <x v="7"/>
  </r>
  <r>
    <x v="3"/>
    <s v="Branson"/>
    <s v="Electric"/>
    <s v="Commercial"/>
    <s v="LP-Large Power"/>
    <n v="2932800"/>
    <n v="265517.75"/>
    <m/>
    <n v="1976.96"/>
    <n v="0"/>
    <n v="0"/>
    <m/>
    <n v="0"/>
    <n v="10118.16"/>
    <n v="0"/>
    <n v="0"/>
    <n v="2082.29"/>
    <n v="0"/>
    <n v="0"/>
    <n v="0"/>
    <n v="0"/>
    <n v="0"/>
    <n v="0"/>
    <n v="0"/>
    <n v="8786.4599999999991"/>
    <n v="0"/>
    <n v="0"/>
    <n v="0"/>
    <n v="0"/>
    <n v="0"/>
    <n v="0"/>
    <n v="0"/>
    <n v="0"/>
    <n v="0"/>
    <n v="0"/>
    <n v="0"/>
    <n v="0"/>
    <n v="0"/>
    <n v="0"/>
    <n v="-8739.74"/>
    <n v="0"/>
    <n v="0"/>
    <m/>
    <m/>
    <m/>
    <m/>
    <x v="0"/>
    <m/>
    <m/>
    <m/>
    <m/>
    <m/>
    <m/>
    <m/>
    <m/>
    <n v="0"/>
    <n v="0"/>
    <m/>
    <m/>
    <x v="1"/>
    <x v="17"/>
    <m/>
    <x v="7"/>
  </r>
  <r>
    <x v="3"/>
    <s v="Branson"/>
    <s v="Electric"/>
    <s v="Commercial"/>
    <s v="SH-Small Heating"/>
    <n v="3525296"/>
    <n v="484322.68"/>
    <m/>
    <n v="9233.68"/>
    <n v="0"/>
    <n v="0"/>
    <m/>
    <n v="0"/>
    <n v="12373.64"/>
    <n v="0"/>
    <n v="0"/>
    <n v="2502.85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3251.06"/>
    <n v="20"/>
    <n v="-74.61"/>
    <n v="35131.870000000003"/>
    <n v="-16745.169999999998"/>
    <n v="0"/>
    <n v="0"/>
    <m/>
    <m/>
    <m/>
    <m/>
    <x v="0"/>
    <m/>
    <m/>
    <m/>
    <m/>
    <m/>
    <m/>
    <m/>
    <m/>
    <n v="0"/>
    <n v="0"/>
    <m/>
    <m/>
    <x v="1"/>
    <x v="12"/>
    <m/>
    <x v="7"/>
  </r>
  <r>
    <x v="3"/>
    <s v="Branson"/>
    <s v="Electric"/>
    <s v="Commercial"/>
    <s v="TEB-Total Electric Bldg"/>
    <n v="19065256"/>
    <n v="2228000.85"/>
    <m/>
    <n v="32050.59"/>
    <n v="0"/>
    <n v="0"/>
    <m/>
    <n v="0"/>
    <n v="66919.13"/>
    <n v="0"/>
    <n v="0"/>
    <n v="13116.46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3898.57"/>
    <n v="20"/>
    <n v="-163.76"/>
    <n v="130750.06"/>
    <n v="-77786.210000000006"/>
    <n v="0"/>
    <n v="0"/>
    <m/>
    <m/>
    <m/>
    <m/>
    <x v="0"/>
    <m/>
    <m/>
    <m/>
    <m/>
    <m/>
    <m/>
    <m/>
    <m/>
    <n v="0"/>
    <n v="0"/>
    <m/>
    <m/>
    <x v="1"/>
    <x v="13"/>
    <m/>
    <x v="7"/>
  </r>
  <r>
    <x v="3"/>
    <s v="Branson"/>
    <s v="Electric"/>
    <s v="Industrial"/>
    <s v="CB-Commercial"/>
    <n v="5031"/>
    <n v="685.18"/>
    <m/>
    <n v="0"/>
    <n v="0"/>
    <n v="0"/>
    <m/>
    <n v="0"/>
    <n v="17.66"/>
    <n v="0"/>
    <n v="0"/>
    <n v="3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56"/>
    <n v="-25.26"/>
    <n v="0"/>
    <n v="0"/>
    <m/>
    <m/>
    <m/>
    <m/>
    <x v="0"/>
    <m/>
    <m/>
    <m/>
    <m/>
    <m/>
    <m/>
    <m/>
    <m/>
    <n v="0"/>
    <n v="0"/>
    <m/>
    <m/>
    <x v="2"/>
    <x v="5"/>
    <m/>
    <x v="7"/>
  </r>
  <r>
    <x v="3"/>
    <s v="Branson"/>
    <s v="Electric"/>
    <s v="Industrial"/>
    <s v="SH-Small Heating"/>
    <n v="19594"/>
    <n v="2680.94"/>
    <m/>
    <n v="22.21"/>
    <n v="0"/>
    <n v="0"/>
    <m/>
    <n v="0"/>
    <n v="68.790000000000006"/>
    <n v="0"/>
    <n v="0"/>
    <n v="13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2.74"/>
    <n v="-93.08"/>
    <n v="0"/>
    <n v="0"/>
    <m/>
    <m/>
    <m/>
    <m/>
    <x v="0"/>
    <m/>
    <m/>
    <m/>
    <m/>
    <m/>
    <m/>
    <m/>
    <m/>
    <n v="0"/>
    <n v="0"/>
    <m/>
    <m/>
    <x v="2"/>
    <x v="12"/>
    <m/>
    <x v="7"/>
  </r>
  <r>
    <x v="3"/>
    <s v="Branson"/>
    <s v="Electric"/>
    <s v="Industrial"/>
    <s v="TEB-Total Electric Bldg"/>
    <n v="35440"/>
    <n v="4449.62"/>
    <m/>
    <n v="0"/>
    <n v="0"/>
    <n v="0"/>
    <m/>
    <n v="0"/>
    <n v="124.39"/>
    <n v="0"/>
    <n v="0"/>
    <n v="25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.57"/>
    <n v="-144.59"/>
    <n v="0"/>
    <n v="0"/>
    <m/>
    <m/>
    <m/>
    <m/>
    <x v="0"/>
    <m/>
    <m/>
    <m/>
    <m/>
    <m/>
    <m/>
    <m/>
    <m/>
    <n v="0"/>
    <n v="0"/>
    <m/>
    <m/>
    <x v="2"/>
    <x v="13"/>
    <m/>
    <x v="7"/>
  </r>
  <r>
    <x v="3"/>
    <s v="Branson"/>
    <s v="Electric"/>
    <s v="Interdepartmental"/>
    <s v="CB-Commercial"/>
    <n v="10441"/>
    <n v="1511.02"/>
    <m/>
    <n v="0"/>
    <n v="0"/>
    <n v="0"/>
    <m/>
    <n v="0"/>
    <n v="36.64"/>
    <n v="0"/>
    <n v="0"/>
    <n v="7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54"/>
    <n v="-52.41"/>
    <n v="0"/>
    <n v="0"/>
    <m/>
    <m/>
    <m/>
    <m/>
    <x v="0"/>
    <m/>
    <m/>
    <m/>
    <m/>
    <m/>
    <m/>
    <m/>
    <m/>
    <n v="0"/>
    <n v="0"/>
    <m/>
    <m/>
    <x v="5"/>
    <x v="5"/>
    <m/>
    <x v="7"/>
  </r>
  <r>
    <x v="3"/>
    <s v="Branson"/>
    <s v="Electric"/>
    <s v="Other Public Authority"/>
    <s v="CB-Commercial"/>
    <n v="83146"/>
    <n v="12467.46"/>
    <m/>
    <n v="0"/>
    <n v="0"/>
    <n v="0"/>
    <m/>
    <n v="0"/>
    <n v="291.82"/>
    <n v="0"/>
    <n v="0"/>
    <n v="59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7.4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Branson"/>
    <s v="Electric"/>
    <s v="Other Public Authority"/>
    <s v="GP-General Power"/>
    <n v="199600"/>
    <n v="23475.81"/>
    <m/>
    <n v="0"/>
    <n v="0"/>
    <n v="0"/>
    <m/>
    <n v="0"/>
    <n v="700.59"/>
    <n v="0"/>
    <n v="0"/>
    <n v="14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8.53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Branson"/>
    <s v="Electric"/>
    <s v="Other Public Authority"/>
    <s v="SH-Small Heating"/>
    <n v="26517"/>
    <n v="3617.45"/>
    <m/>
    <n v="0"/>
    <n v="0"/>
    <n v="0"/>
    <m/>
    <n v="0"/>
    <n v="93.06"/>
    <n v="0"/>
    <n v="0"/>
    <n v="18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5.96"/>
    <n v="0"/>
    <n v="0"/>
    <m/>
    <m/>
    <m/>
    <m/>
    <x v="0"/>
    <m/>
    <m/>
    <m/>
    <m/>
    <m/>
    <m/>
    <m/>
    <m/>
    <n v="0"/>
    <n v="0"/>
    <m/>
    <m/>
    <x v="3"/>
    <x v="12"/>
    <m/>
    <x v="7"/>
  </r>
  <r>
    <x v="3"/>
    <s v="Branson"/>
    <s v="Electric"/>
    <s v="Other Public Authority"/>
    <s v="TEB-Total Electric Bldg"/>
    <n v="500800"/>
    <n v="61158.28"/>
    <m/>
    <n v="0"/>
    <n v="0"/>
    <n v="0"/>
    <m/>
    <n v="0"/>
    <n v="1757.8"/>
    <n v="0"/>
    <n v="0"/>
    <n v="35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43.27"/>
    <n v="0"/>
    <n v="0"/>
    <m/>
    <m/>
    <m/>
    <m/>
    <x v="0"/>
    <m/>
    <m/>
    <m/>
    <m/>
    <m/>
    <m/>
    <m/>
    <m/>
    <n v="0"/>
    <n v="0"/>
    <m/>
    <m/>
    <x v="3"/>
    <x v="13"/>
    <m/>
    <x v="7"/>
  </r>
  <r>
    <x v="3"/>
    <s v="Branson"/>
    <s v="Electric"/>
    <s v="Muni Street &amp; Highway Lighting"/>
    <s v="CB-Commercial"/>
    <n v="38183"/>
    <n v="6343.99"/>
    <m/>
    <n v="0"/>
    <n v="0"/>
    <n v="0"/>
    <m/>
    <n v="0"/>
    <n v="134.01"/>
    <n v="0"/>
    <n v="0"/>
    <n v="27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1.69"/>
    <n v="0"/>
    <n v="0"/>
    <m/>
    <m/>
    <m/>
    <m/>
    <x v="0"/>
    <m/>
    <m/>
    <m/>
    <m/>
    <m/>
    <m/>
    <m/>
    <m/>
    <n v="0"/>
    <n v="0"/>
    <m/>
    <m/>
    <x v="4"/>
    <x v="5"/>
    <m/>
    <x v="7"/>
  </r>
  <r>
    <x v="3"/>
    <s v="Branson"/>
    <s v="Electric"/>
    <s v="Muni Street &amp; Highway Lighting"/>
    <s v="GP-General Power"/>
    <n v="49600"/>
    <n v="5389.74"/>
    <m/>
    <n v="0"/>
    <n v="0"/>
    <n v="0"/>
    <m/>
    <n v="0"/>
    <n v="174.1"/>
    <n v="0"/>
    <n v="0"/>
    <n v="35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3.52"/>
    <n v="0"/>
    <n v="0"/>
    <m/>
    <m/>
    <m/>
    <m/>
    <x v="0"/>
    <m/>
    <m/>
    <m/>
    <m/>
    <m/>
    <m/>
    <m/>
    <m/>
    <n v="0"/>
    <n v="0"/>
    <m/>
    <m/>
    <x v="4"/>
    <x v="6"/>
    <m/>
    <x v="7"/>
  </r>
  <r>
    <x v="3"/>
    <s v="Branson"/>
    <s v="Electric"/>
    <s v="Muni Street &amp; Highway Lighting"/>
    <s v="LS-Special Lighting"/>
    <n v="1241"/>
    <n v="289.22000000000003"/>
    <m/>
    <n v="0"/>
    <n v="0"/>
    <n v="0"/>
    <m/>
    <n v="0"/>
    <n v="4.3499999999999996"/>
    <n v="0"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4"/>
    <n v="0"/>
    <n v="0"/>
    <m/>
    <m/>
    <m/>
    <m/>
    <x v="0"/>
    <m/>
    <m/>
    <m/>
    <m/>
    <m/>
    <m/>
    <m/>
    <m/>
    <n v="0"/>
    <n v="0"/>
    <m/>
    <m/>
    <x v="4"/>
    <x v="7"/>
    <m/>
    <x v="7"/>
  </r>
  <r>
    <x v="3"/>
    <s v="Branson"/>
    <s v="Electric"/>
    <s v="Muni Street &amp; Highway Lighting"/>
    <s v="SH-Small Heating"/>
    <n v="585"/>
    <n v="120.68"/>
    <m/>
    <n v="0"/>
    <n v="0"/>
    <n v="0"/>
    <m/>
    <n v="0"/>
    <n v="2.06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8"/>
    <n v="0"/>
    <n v="0"/>
    <m/>
    <m/>
    <m/>
    <m/>
    <x v="0"/>
    <m/>
    <m/>
    <m/>
    <m/>
    <m/>
    <m/>
    <m/>
    <m/>
    <n v="0"/>
    <n v="0"/>
    <m/>
    <m/>
    <x v="4"/>
    <x v="12"/>
    <m/>
    <x v="7"/>
  </r>
  <r>
    <x v="3"/>
    <s v="Branson"/>
    <s v="Electric"/>
    <s v="Other Public Authority"/>
    <s v="CB-Commercial"/>
    <n v="109080"/>
    <n v="16995.77"/>
    <m/>
    <n v="0"/>
    <n v="0"/>
    <n v="0"/>
    <m/>
    <n v="0"/>
    <n v="382.9"/>
    <n v="0"/>
    <n v="0"/>
    <n v="77.4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7.63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Branson"/>
    <s v="Electric"/>
    <s v="Other Public Authority"/>
    <s v="GP-General Power"/>
    <n v="1246430"/>
    <n v="134717.37"/>
    <m/>
    <n v="0"/>
    <n v="0"/>
    <n v="0"/>
    <m/>
    <n v="0"/>
    <n v="4374.9799999999996"/>
    <n v="0"/>
    <n v="0"/>
    <n v="88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11.7700000000004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Branson"/>
    <s v="Electric"/>
    <s v="Residential"/>
    <s v="RGL-Residential Pilot"/>
    <n v="130682"/>
    <n v="16996.88"/>
    <m/>
    <n v="286.08"/>
    <n v="0"/>
    <n v="0"/>
    <m/>
    <n v="0"/>
    <n v="458.74"/>
    <n v="0"/>
    <n v="0"/>
    <n v="5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53"/>
    <n v="0"/>
    <n v="0"/>
    <n v="118.31"/>
    <n v="-674.37"/>
    <n v="0"/>
    <n v="0"/>
    <m/>
    <m/>
    <m/>
    <m/>
    <x v="0"/>
    <m/>
    <m/>
    <m/>
    <m/>
    <m/>
    <m/>
    <m/>
    <m/>
    <n v="0"/>
    <n v="0"/>
    <m/>
    <m/>
    <x v="0"/>
    <x v="25"/>
    <m/>
    <x v="7"/>
  </r>
  <r>
    <x v="3"/>
    <s v="Branson"/>
    <s v="Electric"/>
    <s v="Residential"/>
    <s v="RG-Residential"/>
    <n v="18356151"/>
    <n v="2615364.13"/>
    <m/>
    <n v="38128.61"/>
    <n v="0"/>
    <n v="0"/>
    <m/>
    <n v="0"/>
    <n v="64434.68"/>
    <n v="0"/>
    <n v="0"/>
    <n v="7158.53"/>
    <n v="0"/>
    <n v="0"/>
    <n v="0"/>
    <n v="0"/>
    <n v="0"/>
    <n v="0"/>
    <n v="0"/>
    <n v="0"/>
    <n v="0"/>
    <n v="0"/>
    <n v="0"/>
    <n v="0"/>
    <n v="0"/>
    <n v="0"/>
    <n v="0"/>
    <n v="420"/>
    <n v="200"/>
    <n v="150"/>
    <n v="4463.2700000000004"/>
    <n v="540"/>
    <n v="-795.87"/>
    <n v="17187.72"/>
    <n v="-94685.9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Branson"/>
    <s v="Lighting"/>
    <s v="Commercial"/>
    <s v="PL-Private Lighting"/>
    <n v="86212"/>
    <n v="30435.66"/>
    <m/>
    <n v="0"/>
    <n v="0"/>
    <n v="0"/>
    <m/>
    <n v="0"/>
    <n v="302.52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68.34"/>
    <n v="0"/>
    <n v="0"/>
    <n v="1562.31"/>
    <n v="-946.43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3"/>
    <s v="Branson"/>
    <s v="Lighting"/>
    <s v="Industrial"/>
    <s v="PL-Private Lighting"/>
    <n v="164"/>
    <n v="60.73"/>
    <m/>
    <n v="0"/>
    <n v="0"/>
    <n v="0"/>
    <m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1.8"/>
    <n v="0"/>
    <n v="0"/>
    <m/>
    <m/>
    <m/>
    <m/>
    <x v="0"/>
    <m/>
    <m/>
    <m/>
    <m/>
    <m/>
    <m/>
    <m/>
    <m/>
    <n v="0"/>
    <n v="0"/>
    <m/>
    <m/>
    <x v="2"/>
    <x v="4"/>
    <m/>
    <x v="7"/>
  </r>
  <r>
    <x v="3"/>
    <s v="Branson"/>
    <s v="Lighting"/>
    <s v="Muni Street &amp; Highway Lighting"/>
    <s v="PL-Private Lighting"/>
    <n v="386"/>
    <n v="144.06"/>
    <m/>
    <n v="0"/>
    <n v="0"/>
    <n v="0"/>
    <m/>
    <n v="0"/>
    <n v="1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m/>
    <m/>
    <m/>
    <m/>
    <x v="0"/>
    <m/>
    <m/>
    <m/>
    <m/>
    <m/>
    <m/>
    <m/>
    <m/>
    <n v="0"/>
    <n v="0"/>
    <m/>
    <m/>
    <x v="4"/>
    <x v="4"/>
    <m/>
    <x v="7"/>
  </r>
  <r>
    <x v="3"/>
    <s v="Branson"/>
    <s v="Lighting"/>
    <s v="Muni Street &amp; Highway Lighting"/>
    <s v="SPL-Municipal St Lighting"/>
    <n v="171144"/>
    <n v="25671.98"/>
    <m/>
    <n v="0"/>
    <n v="0"/>
    <n v="0"/>
    <m/>
    <n v="0"/>
    <n v="600.70000000000005"/>
    <n v="0"/>
    <n v="0"/>
    <n v="0"/>
    <n v="0"/>
    <n v="0"/>
    <n v="0"/>
    <n v="0"/>
    <n v="0"/>
    <n v="0"/>
    <n v="0"/>
    <n v="19817.060000000001"/>
    <n v="0"/>
    <n v="0"/>
    <n v="0"/>
    <n v="0"/>
    <n v="0"/>
    <n v="0"/>
    <n v="0"/>
    <n v="0"/>
    <n v="0"/>
    <n v="0"/>
    <n v="0"/>
    <n v="0"/>
    <n v="0"/>
    <n v="0"/>
    <n v="-1023.44"/>
    <n v="0"/>
    <n v="0"/>
    <m/>
    <m/>
    <m/>
    <m/>
    <x v="0"/>
    <m/>
    <m/>
    <m/>
    <m/>
    <m/>
    <m/>
    <m/>
    <m/>
    <n v="0"/>
    <n v="0"/>
    <m/>
    <m/>
    <x v="4"/>
    <x v="11"/>
    <m/>
    <x v="7"/>
  </r>
  <r>
    <x v="3"/>
    <s v="Branson"/>
    <s v="Lighting"/>
    <s v="Residential"/>
    <s v="PL-Private Lighting"/>
    <n v="24780"/>
    <n v="9834.14"/>
    <m/>
    <n v="0"/>
    <n v="0"/>
    <n v="0"/>
    <m/>
    <n v="0"/>
    <n v="87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09"/>
    <n v="0"/>
    <n v="0"/>
    <n v="50.59"/>
    <n v="-271.74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s v="Buffalo"/>
    <s v="Electric"/>
    <s v="Commercial"/>
    <s v="CB-Commercial"/>
    <n v="1526"/>
    <n v="291.7"/>
    <m/>
    <n v="11.5"/>
    <n v="0"/>
    <n v="0"/>
    <m/>
    <n v="0"/>
    <n v="5.36"/>
    <n v="0"/>
    <n v="0"/>
    <n v="1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66"/>
    <n v="-7.66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Buffalo"/>
    <s v="Electric"/>
    <s v="Residential"/>
    <s v="RG-Residential"/>
    <n v="21094"/>
    <n v="2945.04"/>
    <m/>
    <n v="28.77"/>
    <n v="0"/>
    <n v="0"/>
    <m/>
    <n v="0"/>
    <n v="74.05"/>
    <n v="0"/>
    <n v="0"/>
    <n v="8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65"/>
    <n v="0"/>
    <n v="0"/>
    <n v="58.72"/>
    <n v="-108.85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Buffalo"/>
    <s v="Lighting"/>
    <s v="Residential"/>
    <s v="PL-Private Lighting"/>
    <n v="31"/>
    <n v="15.08"/>
    <m/>
    <n v="0.3"/>
    <n v="0"/>
    <n v="0"/>
    <m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.45"/>
    <n v="-0.34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s v="Gravette"/>
    <s v="Electric"/>
    <s v="Commercial"/>
    <s v="CB-Commercial"/>
    <n v="26471"/>
    <n v="3667.26"/>
    <m/>
    <n v="169.86"/>
    <n v="0"/>
    <n v="0"/>
    <m/>
    <n v="0"/>
    <n v="92.91"/>
    <n v="0"/>
    <n v="0"/>
    <n v="18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1"/>
    <n v="0"/>
    <n v="0"/>
    <n v="285.02999999999997"/>
    <n v="-132.88999999999999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Gravette"/>
    <s v="Electric"/>
    <s v="Industrial"/>
    <s v="GP-General Power"/>
    <n v="120024"/>
    <n v="11138.97"/>
    <m/>
    <n v="0"/>
    <n v="0"/>
    <n v="0"/>
    <m/>
    <n v="0"/>
    <n v="42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8.57"/>
    <n v="-444.09"/>
    <n v="0"/>
    <n v="0"/>
    <m/>
    <m/>
    <m/>
    <m/>
    <x v="0"/>
    <m/>
    <m/>
    <m/>
    <m/>
    <m/>
    <m/>
    <m/>
    <m/>
    <n v="0"/>
    <n v="0"/>
    <m/>
    <m/>
    <x v="2"/>
    <x v="6"/>
    <m/>
    <x v="7"/>
  </r>
  <r>
    <x v="3"/>
    <s v="Gravette"/>
    <s v="Electric"/>
    <s v="Residential"/>
    <s v="RG-Residential"/>
    <n v="19121"/>
    <n v="2799.81"/>
    <m/>
    <n v="119.69"/>
    <n v="0"/>
    <n v="0"/>
    <m/>
    <n v="0"/>
    <n v="67.13"/>
    <n v="0"/>
    <n v="0"/>
    <n v="7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14"/>
    <n v="0"/>
    <n v="-18.829999999999998"/>
    <n v="60.05"/>
    <n v="-98.65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Gravette"/>
    <s v="Lighting"/>
    <s v="Commercial"/>
    <s v="PL-Private Lighting"/>
    <n v="341"/>
    <n v="143.28"/>
    <m/>
    <n v="0"/>
    <n v="0"/>
    <n v="0"/>
    <m/>
    <n v="0"/>
    <n v="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16"/>
    <n v="0"/>
    <n v="0"/>
    <n v="1.29"/>
    <n v="-3.75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3"/>
    <s v="Gravette"/>
    <s v="Lighting"/>
    <s v="Residential"/>
    <s v="PL-Private Lighting"/>
    <n v="62"/>
    <n v="29.16"/>
    <m/>
    <n v="0"/>
    <n v="0"/>
    <n v="0"/>
    <m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-0.68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s v="Greenfield"/>
    <s v="Electric"/>
    <s v="Industrial"/>
    <s v="Oil Pipe GP-General Power"/>
    <n v="287120"/>
    <n v="32285.27"/>
    <m/>
    <n v="0"/>
    <n v="0"/>
    <n v="0"/>
    <m/>
    <n v="0"/>
    <n v="1007.79"/>
    <n v="0"/>
    <n v="0"/>
    <n v="20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7.42"/>
    <n v="-1062.3399999999999"/>
    <n v="0"/>
    <n v="0"/>
    <m/>
    <m/>
    <m/>
    <m/>
    <x v="0"/>
    <m/>
    <m/>
    <m/>
    <m/>
    <m/>
    <m/>
    <m/>
    <m/>
    <n v="0"/>
    <n v="0"/>
    <m/>
    <m/>
    <x v="2"/>
    <x v="24"/>
    <m/>
    <x v="7"/>
  </r>
  <r>
    <x v="3"/>
    <s v="Joplin"/>
    <s v="Electric"/>
    <s v="Commercial"/>
    <s v="CB-Commercial"/>
    <n v="8286388"/>
    <n v="1172752.8799999999"/>
    <m/>
    <n v="57076.22"/>
    <n v="0"/>
    <n v="0"/>
    <m/>
    <n v="0"/>
    <n v="29062.720000000001"/>
    <n v="0"/>
    <n v="0"/>
    <n v="5696.29"/>
    <n v="0"/>
    <n v="0"/>
    <n v="0"/>
    <n v="0"/>
    <n v="0"/>
    <n v="0"/>
    <n v="0"/>
    <n v="55.9"/>
    <n v="0"/>
    <n v="0"/>
    <n v="0"/>
    <n v="0"/>
    <n v="0"/>
    <n v="0"/>
    <n v="0"/>
    <n v="30"/>
    <n v="0"/>
    <n v="90"/>
    <n v="8991.98"/>
    <n v="40"/>
    <n v="-168.32"/>
    <n v="77429.47"/>
    <n v="-41598.68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Joplin"/>
    <s v="Electric"/>
    <s v="Commercial"/>
    <s v="GP-General Power"/>
    <n v="21217638"/>
    <n v="2216323.6"/>
    <m/>
    <n v="33061.410000000003"/>
    <n v="0"/>
    <n v="0"/>
    <m/>
    <n v="0"/>
    <n v="74562.509999999995"/>
    <n v="0"/>
    <n v="0"/>
    <n v="10756.21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11709.58"/>
    <n v="20"/>
    <n v="-571.64"/>
    <n v="121804.46"/>
    <n v="-78505.259999999995"/>
    <n v="0"/>
    <n v="0"/>
    <m/>
    <m/>
    <m/>
    <m/>
    <x v="0"/>
    <m/>
    <m/>
    <m/>
    <m/>
    <m/>
    <m/>
    <m/>
    <m/>
    <n v="0"/>
    <n v="0"/>
    <m/>
    <m/>
    <x v="1"/>
    <x v="6"/>
    <m/>
    <x v="7"/>
  </r>
  <r>
    <x v="3"/>
    <s v="Joplin"/>
    <s v="Electric"/>
    <s v="Commercial"/>
    <s v="LP-Large Power"/>
    <n v="8246400"/>
    <n v="711212.43"/>
    <m/>
    <n v="240"/>
    <n v="0"/>
    <n v="0"/>
    <m/>
    <n v="0"/>
    <n v="28450.080000000002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24574.27"/>
    <n v="0"/>
    <n v="0"/>
    <m/>
    <m/>
    <m/>
    <m/>
    <x v="0"/>
    <m/>
    <m/>
    <m/>
    <m/>
    <m/>
    <m/>
    <m/>
    <m/>
    <n v="0"/>
    <n v="0"/>
    <m/>
    <m/>
    <x v="1"/>
    <x v="17"/>
    <m/>
    <x v="7"/>
  </r>
  <r>
    <x v="3"/>
    <s v="Joplin"/>
    <s v="Electric"/>
    <s v="Commercial"/>
    <s v="LS-Special Lighting"/>
    <n v="5767"/>
    <n v="892.05"/>
    <m/>
    <n v="49.12"/>
    <n v="0"/>
    <n v="0"/>
    <m/>
    <n v="0"/>
    <n v="20.25"/>
    <n v="0"/>
    <n v="0"/>
    <n v="2.27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99"/>
    <n v="0"/>
    <n v="0"/>
    <m/>
    <m/>
    <m/>
    <m/>
    <x v="0"/>
    <m/>
    <m/>
    <m/>
    <m/>
    <m/>
    <m/>
    <m/>
    <m/>
    <n v="0"/>
    <n v="0"/>
    <m/>
    <m/>
    <x v="1"/>
    <x v="7"/>
    <m/>
    <x v="7"/>
  </r>
  <r>
    <x v="3"/>
    <s v="Joplin"/>
    <s v="Electric"/>
    <s v="Commercial"/>
    <s v="SH-Small Heating"/>
    <n v="1081945"/>
    <n v="149610.63"/>
    <m/>
    <n v="7721.96"/>
    <n v="0"/>
    <n v="0"/>
    <m/>
    <n v="0"/>
    <n v="3841.34"/>
    <n v="0"/>
    <n v="0"/>
    <n v="710.9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064.92"/>
    <n v="20"/>
    <n v="0"/>
    <n v="9211.5499999999993"/>
    <n v="-5139.25"/>
    <n v="0"/>
    <n v="0"/>
    <m/>
    <m/>
    <m/>
    <m/>
    <x v="0"/>
    <m/>
    <m/>
    <m/>
    <m/>
    <m/>
    <m/>
    <m/>
    <m/>
    <n v="0"/>
    <n v="0"/>
    <m/>
    <m/>
    <x v="1"/>
    <x v="12"/>
    <m/>
    <x v="7"/>
  </r>
  <r>
    <x v="3"/>
    <s v="Joplin"/>
    <s v="Electric"/>
    <s v="Commercial"/>
    <s v="TEB-Total Electric Bldg"/>
    <n v="3683184"/>
    <n v="419289.93"/>
    <m/>
    <n v="6723.01"/>
    <n v="0"/>
    <n v="0"/>
    <m/>
    <n v="0"/>
    <n v="12927.97"/>
    <n v="0"/>
    <n v="0"/>
    <n v="223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74.89"/>
    <n v="20"/>
    <n v="0"/>
    <n v="22268.44"/>
    <n v="-15027.42"/>
    <n v="0"/>
    <n v="0"/>
    <m/>
    <m/>
    <m/>
    <m/>
    <x v="0"/>
    <m/>
    <m/>
    <m/>
    <m/>
    <m/>
    <m/>
    <m/>
    <m/>
    <n v="0"/>
    <n v="0"/>
    <m/>
    <m/>
    <x v="1"/>
    <x v="13"/>
    <m/>
    <x v="7"/>
  </r>
  <r>
    <x v="3"/>
    <s v="Joplin"/>
    <s v="Electric"/>
    <s v="Industrial"/>
    <s v="CB-Commercial"/>
    <n v="23460"/>
    <n v="3493.1"/>
    <m/>
    <n v="189.06"/>
    <n v="0"/>
    <n v="0"/>
    <m/>
    <n v="0"/>
    <n v="84.22"/>
    <n v="0"/>
    <n v="0"/>
    <n v="15.03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1.64"/>
    <n v="0"/>
    <n v="0"/>
    <n v="188.38"/>
    <n v="-117.74"/>
    <n v="0"/>
    <n v="0"/>
    <m/>
    <m/>
    <m/>
    <m/>
    <x v="0"/>
    <m/>
    <m/>
    <m/>
    <m/>
    <m/>
    <m/>
    <m/>
    <m/>
    <n v="0"/>
    <n v="0"/>
    <m/>
    <m/>
    <x v="2"/>
    <x v="5"/>
    <m/>
    <x v="7"/>
  </r>
  <r>
    <x v="3"/>
    <s v="Joplin"/>
    <s v="Electric"/>
    <s v="Industrial"/>
    <s v="GP-General Power"/>
    <n v="7583836"/>
    <n v="703430.34"/>
    <m/>
    <n v="3120"/>
    <n v="0"/>
    <n v="0"/>
    <m/>
    <n v="0"/>
    <n v="27053.57"/>
    <n v="0"/>
    <n v="0"/>
    <n v="-4259.68"/>
    <n v="0"/>
    <n v="0"/>
    <n v="0"/>
    <n v="0"/>
    <n v="0"/>
    <n v="0"/>
    <n v="0"/>
    <n v="2761.25"/>
    <n v="0"/>
    <n v="0"/>
    <n v="0"/>
    <n v="0"/>
    <n v="0"/>
    <n v="0"/>
    <n v="0"/>
    <n v="0"/>
    <n v="0"/>
    <n v="0"/>
    <n v="3721.03"/>
    <n v="20"/>
    <n v="0"/>
    <n v="26860.799999999999"/>
    <n v="-28060.2"/>
    <n v="0"/>
    <n v="0"/>
    <m/>
    <m/>
    <m/>
    <m/>
    <x v="0"/>
    <m/>
    <m/>
    <m/>
    <m/>
    <m/>
    <m/>
    <m/>
    <m/>
    <n v="0"/>
    <n v="0"/>
    <m/>
    <m/>
    <x v="2"/>
    <x v="6"/>
    <m/>
    <x v="7"/>
  </r>
  <r>
    <x v="3"/>
    <s v="Joplin"/>
    <s v="Electric"/>
    <s v="Industrial"/>
    <s v="LP-Large Power"/>
    <n v="24660966"/>
    <n v="2294438"/>
    <m/>
    <n v="960"/>
    <n v="0"/>
    <n v="0"/>
    <m/>
    <n v="0"/>
    <n v="85080.33"/>
    <n v="0"/>
    <n v="0"/>
    <n v="3686.84"/>
    <n v="0"/>
    <n v="0"/>
    <n v="0"/>
    <n v="0"/>
    <n v="0"/>
    <n v="0"/>
    <n v="0"/>
    <n v="-2843.89"/>
    <n v="0"/>
    <n v="0"/>
    <n v="0"/>
    <n v="0"/>
    <n v="0"/>
    <n v="0"/>
    <n v="0"/>
    <n v="0"/>
    <n v="0"/>
    <n v="0"/>
    <n v="14838.91"/>
    <n v="0"/>
    <n v="0"/>
    <n v="91369.23"/>
    <n v="-73489.69"/>
    <n v="0"/>
    <n v="0"/>
    <m/>
    <m/>
    <m/>
    <m/>
    <x v="0"/>
    <m/>
    <m/>
    <m/>
    <m/>
    <m/>
    <m/>
    <m/>
    <m/>
    <n v="0"/>
    <n v="0"/>
    <m/>
    <m/>
    <x v="2"/>
    <x v="17"/>
    <m/>
    <x v="7"/>
  </r>
  <r>
    <x v="3"/>
    <s v="Joplin"/>
    <s v="Electric"/>
    <s v="Industrial"/>
    <s v="SH-Small Heating"/>
    <n v="2056"/>
    <n v="287.33"/>
    <m/>
    <n v="18.27"/>
    <n v="0"/>
    <n v="0"/>
    <m/>
    <n v="0"/>
    <n v="7.22"/>
    <n v="0"/>
    <n v="0"/>
    <n v="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3"/>
    <n v="-9.77"/>
    <n v="0"/>
    <n v="0"/>
    <m/>
    <m/>
    <m/>
    <m/>
    <x v="0"/>
    <m/>
    <m/>
    <m/>
    <m/>
    <m/>
    <m/>
    <m/>
    <m/>
    <n v="0"/>
    <n v="0"/>
    <m/>
    <m/>
    <x v="2"/>
    <x v="12"/>
    <m/>
    <x v="7"/>
  </r>
  <r>
    <x v="3"/>
    <s v="Joplin"/>
    <s v="Electric"/>
    <s v="Industrial"/>
    <s v="TEB-Total Electric Bldg"/>
    <n v="351600"/>
    <n v="42894.31"/>
    <m/>
    <n v="1000.85"/>
    <n v="0"/>
    <n v="0"/>
    <m/>
    <n v="0"/>
    <n v="1234.0999999999999"/>
    <n v="0"/>
    <n v="0"/>
    <n v="249.62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151.38"/>
    <n v="0"/>
    <n v="0"/>
    <n v="830.95"/>
    <n v="-1434.53"/>
    <n v="0"/>
    <n v="0"/>
    <m/>
    <m/>
    <m/>
    <m/>
    <x v="0"/>
    <m/>
    <m/>
    <m/>
    <m/>
    <m/>
    <m/>
    <m/>
    <m/>
    <n v="0"/>
    <n v="0"/>
    <m/>
    <m/>
    <x v="2"/>
    <x v="13"/>
    <m/>
    <x v="7"/>
  </r>
  <r>
    <x v="3"/>
    <s v="Joplin"/>
    <s v="Electric"/>
    <s v="Interdepartmental"/>
    <s v="CB-Commercial"/>
    <n v="58474"/>
    <n v="7836.01"/>
    <m/>
    <n v="0"/>
    <n v="0"/>
    <n v="0"/>
    <m/>
    <n v="0"/>
    <n v="205.25"/>
    <n v="0"/>
    <n v="0"/>
    <n v="41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3.52999999999997"/>
    <n v="0"/>
    <n v="0"/>
    <m/>
    <m/>
    <m/>
    <m/>
    <x v="0"/>
    <m/>
    <m/>
    <m/>
    <m/>
    <m/>
    <m/>
    <m/>
    <m/>
    <n v="0"/>
    <n v="0"/>
    <m/>
    <m/>
    <x v="5"/>
    <x v="5"/>
    <m/>
    <x v="7"/>
  </r>
  <r>
    <x v="3"/>
    <s v="Joplin"/>
    <s v="Electric"/>
    <s v="Other Public Authority"/>
    <s v="CB-Commercial"/>
    <n v="184374"/>
    <n v="25999.95"/>
    <m/>
    <n v="0"/>
    <n v="0"/>
    <n v="0"/>
    <m/>
    <n v="0"/>
    <n v="647.16999999999996"/>
    <n v="0"/>
    <n v="0"/>
    <n v="130.91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25.56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Joplin"/>
    <s v="Electric"/>
    <s v="Other Public Authority"/>
    <s v="GP-General Power"/>
    <n v="701640"/>
    <n v="67711.38"/>
    <m/>
    <n v="0"/>
    <n v="0"/>
    <n v="0"/>
    <m/>
    <n v="0"/>
    <n v="2462.7600000000002"/>
    <n v="0"/>
    <n v="0"/>
    <n v="498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96.0700000000002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Joplin"/>
    <s v="Electric"/>
    <s v="Other Public Authority"/>
    <s v="SH-Small Heating"/>
    <n v="2138"/>
    <n v="365.96"/>
    <m/>
    <n v="0"/>
    <n v="0"/>
    <n v="0"/>
    <m/>
    <n v="0"/>
    <n v="7.5"/>
    <n v="0"/>
    <n v="0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16"/>
    <n v="0"/>
    <n v="0"/>
    <m/>
    <m/>
    <m/>
    <m/>
    <x v="0"/>
    <m/>
    <m/>
    <m/>
    <m/>
    <m/>
    <m/>
    <m/>
    <m/>
    <n v="0"/>
    <n v="0"/>
    <m/>
    <m/>
    <x v="3"/>
    <x v="12"/>
    <m/>
    <x v="7"/>
  </r>
  <r>
    <x v="3"/>
    <s v="Joplin"/>
    <s v="Electric"/>
    <s v="Other Public Authority"/>
    <s v="TEB-Total Electric Bldg"/>
    <n v="29480"/>
    <n v="3890.66"/>
    <m/>
    <n v="0"/>
    <n v="0"/>
    <n v="0"/>
    <m/>
    <n v="0"/>
    <n v="103.48"/>
    <n v="0"/>
    <n v="0"/>
    <n v="2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0.28"/>
    <n v="0"/>
    <n v="0"/>
    <m/>
    <m/>
    <m/>
    <m/>
    <x v="0"/>
    <m/>
    <m/>
    <m/>
    <m/>
    <m/>
    <m/>
    <m/>
    <m/>
    <n v="0"/>
    <n v="0"/>
    <m/>
    <m/>
    <x v="3"/>
    <x v="13"/>
    <m/>
    <x v="7"/>
  </r>
  <r>
    <x v="3"/>
    <s v="Joplin"/>
    <s v="Electric"/>
    <s v="Muni Street &amp; Highway Lighting"/>
    <s v="CB-Commercial"/>
    <n v="78046"/>
    <n v="12001.58"/>
    <m/>
    <n v="0"/>
    <n v="0"/>
    <n v="0"/>
    <m/>
    <n v="0"/>
    <n v="273.99"/>
    <n v="0"/>
    <n v="0"/>
    <n v="55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1.85"/>
    <n v="0"/>
    <n v="0"/>
    <m/>
    <m/>
    <m/>
    <m/>
    <x v="0"/>
    <m/>
    <m/>
    <m/>
    <m/>
    <m/>
    <m/>
    <m/>
    <m/>
    <n v="0"/>
    <n v="0"/>
    <m/>
    <m/>
    <x v="4"/>
    <x v="5"/>
    <m/>
    <x v="7"/>
  </r>
  <r>
    <x v="3"/>
    <s v="Joplin"/>
    <s v="Electric"/>
    <s v="Muni Street &amp; Highway Lighting"/>
    <s v="GP-General Power"/>
    <n v="51600"/>
    <n v="5614.5"/>
    <m/>
    <n v="0"/>
    <n v="0"/>
    <n v="0"/>
    <m/>
    <n v="0"/>
    <n v="181.12"/>
    <n v="0"/>
    <n v="0"/>
    <n v="36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0.92"/>
    <n v="0"/>
    <n v="0"/>
    <m/>
    <m/>
    <m/>
    <m/>
    <x v="0"/>
    <m/>
    <m/>
    <m/>
    <m/>
    <m/>
    <m/>
    <m/>
    <m/>
    <n v="0"/>
    <n v="0"/>
    <m/>
    <m/>
    <x v="4"/>
    <x v="6"/>
    <m/>
    <x v="7"/>
  </r>
  <r>
    <x v="3"/>
    <s v="Joplin"/>
    <s v="Electric"/>
    <s v="Muni Street &amp; Highway Lighting"/>
    <s v="LS-Special Lighting"/>
    <n v="509"/>
    <n v="88.87"/>
    <m/>
    <n v="0"/>
    <n v="0"/>
    <n v="0"/>
    <m/>
    <n v="0"/>
    <n v="1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44"/>
    <n v="0"/>
    <n v="0"/>
    <m/>
    <m/>
    <m/>
    <m/>
    <x v="0"/>
    <m/>
    <m/>
    <m/>
    <m/>
    <m/>
    <m/>
    <m/>
    <m/>
    <n v="0"/>
    <n v="0"/>
    <m/>
    <m/>
    <x v="4"/>
    <x v="7"/>
    <m/>
    <x v="7"/>
  </r>
  <r>
    <x v="3"/>
    <s v="Joplin"/>
    <s v="Electric"/>
    <s v="Muni Street &amp; Highway Lighting"/>
    <s v="MS-Miscellaneous"/>
    <n v="11295"/>
    <n v="1168.21"/>
    <m/>
    <n v="0"/>
    <n v="0"/>
    <n v="0"/>
    <m/>
    <n v="0"/>
    <n v="39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m/>
    <m/>
    <m/>
    <m/>
    <x v="0"/>
    <m/>
    <m/>
    <m/>
    <m/>
    <m/>
    <m/>
    <m/>
    <m/>
    <n v="0"/>
    <n v="0"/>
    <m/>
    <m/>
    <x v="4"/>
    <x v="22"/>
    <m/>
    <x v="7"/>
  </r>
  <r>
    <x v="3"/>
    <s v="Joplin"/>
    <s v="Electric"/>
    <s v="Other Public Authority"/>
    <s v="CB-Commercial"/>
    <n v="22314"/>
    <n v="3687.13"/>
    <m/>
    <n v="0"/>
    <n v="0"/>
    <n v="0"/>
    <m/>
    <n v="0"/>
    <n v="78.31"/>
    <n v="0"/>
    <n v="0"/>
    <n v="15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2.04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Joplin"/>
    <s v="Electric"/>
    <s v="Other Public Authority"/>
    <s v="GP-General Power"/>
    <n v="906951"/>
    <n v="89510.37"/>
    <m/>
    <n v="0"/>
    <n v="0"/>
    <n v="0"/>
    <m/>
    <n v="0"/>
    <n v="3183.41"/>
    <n v="0"/>
    <n v="0"/>
    <n v="643.94000000000005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355.72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Joplin"/>
    <s v="Electric"/>
    <s v="Industrial"/>
    <s v="Oil Pipe LP-Large Power"/>
    <n v="568531"/>
    <n v="85283.69"/>
    <m/>
    <n v="0"/>
    <n v="0"/>
    <n v="0"/>
    <m/>
    <n v="0"/>
    <n v="1961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76.97"/>
    <n v="-1694.22"/>
    <n v="0"/>
    <n v="0"/>
    <m/>
    <m/>
    <m/>
    <m/>
    <x v="0"/>
    <m/>
    <m/>
    <m/>
    <m/>
    <m/>
    <m/>
    <m/>
    <m/>
    <n v="0"/>
    <n v="0"/>
    <m/>
    <m/>
    <x v="2"/>
    <x v="29"/>
    <m/>
    <x v="7"/>
  </r>
  <r>
    <x v="3"/>
    <s v="Joplin"/>
    <s v="Electric"/>
    <s v="Resident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Joplin"/>
    <s v="Electric"/>
    <s v="Residential"/>
    <s v="RGL-Residential Pilot"/>
    <n v="130221"/>
    <n v="16936.88"/>
    <m/>
    <n v="878.19"/>
    <n v="0"/>
    <n v="0"/>
    <m/>
    <n v="0"/>
    <n v="457.1"/>
    <n v="0"/>
    <n v="0"/>
    <n v="5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32"/>
    <n v="0"/>
    <n v="0"/>
    <n v="20.2"/>
    <n v="-671.93"/>
    <n v="0"/>
    <n v="0"/>
    <m/>
    <m/>
    <m/>
    <m/>
    <x v="0"/>
    <m/>
    <m/>
    <m/>
    <m/>
    <m/>
    <m/>
    <m/>
    <m/>
    <n v="0"/>
    <n v="0"/>
    <m/>
    <m/>
    <x v="0"/>
    <x v="25"/>
    <m/>
    <x v="7"/>
  </r>
  <r>
    <x v="3"/>
    <s v="Joplin"/>
    <s v="Electric"/>
    <s v="Residential"/>
    <s v="RG-Residential"/>
    <n v="37205190"/>
    <n v="5218356.26"/>
    <m/>
    <n v="253380.6"/>
    <n v="0"/>
    <n v="0"/>
    <m/>
    <n v="0"/>
    <n v="130597.17"/>
    <n v="0"/>
    <n v="0"/>
    <n v="14510.24"/>
    <n v="0"/>
    <n v="0"/>
    <n v="0"/>
    <n v="0"/>
    <n v="0"/>
    <n v="0"/>
    <n v="0"/>
    <n v="0"/>
    <n v="0"/>
    <n v="0"/>
    <n v="0"/>
    <n v="0"/>
    <n v="0"/>
    <n v="0"/>
    <n v="0"/>
    <n v="1650"/>
    <n v="150"/>
    <n v="330"/>
    <n v="9809.2800000000007"/>
    <n v="1340"/>
    <n v="-1515.54"/>
    <n v="14678.32"/>
    <n v="-191943.52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Joplin"/>
    <s v="Lighting"/>
    <s v="Commercial"/>
    <s v="PL-Private Lighting"/>
    <n v="205691"/>
    <n v="56365.7"/>
    <m/>
    <n v="2272.0300000000002"/>
    <n v="0"/>
    <n v="0"/>
    <m/>
    <n v="0"/>
    <n v="721.87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331.95"/>
    <n v="0"/>
    <n v="-3.88"/>
    <n v="3304.63"/>
    <n v="-2257.54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3"/>
    <s v="Joplin"/>
    <s v="Lighting"/>
    <s v="Industrial"/>
    <s v="PL-Private Lighting"/>
    <n v="13497"/>
    <n v="3550.22"/>
    <m/>
    <n v="193.81"/>
    <n v="0"/>
    <n v="0"/>
    <m/>
    <n v="0"/>
    <n v="47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.41"/>
    <n v="0"/>
    <n v="0"/>
    <n v="177.4"/>
    <n v="-148.19"/>
    <n v="0"/>
    <n v="0"/>
    <m/>
    <m/>
    <m/>
    <m/>
    <x v="0"/>
    <m/>
    <m/>
    <m/>
    <m/>
    <m/>
    <m/>
    <m/>
    <m/>
    <n v="0"/>
    <n v="0"/>
    <m/>
    <m/>
    <x v="2"/>
    <x v="4"/>
    <m/>
    <x v="7"/>
  </r>
  <r>
    <x v="3"/>
    <s v="Joplin"/>
    <s v="Lighting"/>
    <s v="Other Public Authority"/>
    <s v="PL-Private Lighting"/>
    <n v="540"/>
    <n v="185.16"/>
    <m/>
    <n v="0"/>
    <n v="0"/>
    <n v="0"/>
    <m/>
    <n v="0"/>
    <n v="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m/>
    <m/>
    <m/>
    <m/>
    <x v="0"/>
    <m/>
    <m/>
    <m/>
    <m/>
    <m/>
    <m/>
    <m/>
    <m/>
    <n v="0"/>
    <n v="0"/>
    <m/>
    <m/>
    <x v="3"/>
    <x v="4"/>
    <m/>
    <x v="7"/>
  </r>
  <r>
    <x v="3"/>
    <s v="Joplin"/>
    <s v="Lighting"/>
    <s v="Muni Street &amp; Highway Lighting"/>
    <s v="PL-Private Lighting"/>
    <n v="4396"/>
    <n v="1009.78"/>
    <m/>
    <n v="0"/>
    <n v="0"/>
    <n v="0"/>
    <m/>
    <n v="0"/>
    <n v="1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m/>
    <m/>
    <m/>
    <m/>
    <x v="0"/>
    <m/>
    <m/>
    <m/>
    <m/>
    <m/>
    <m/>
    <m/>
    <m/>
    <n v="0"/>
    <n v="0"/>
    <m/>
    <m/>
    <x v="4"/>
    <x v="4"/>
    <m/>
    <x v="7"/>
  </r>
  <r>
    <x v="3"/>
    <s v="Joplin"/>
    <s v="Lighting"/>
    <s v="Muni Street &amp; Highway Lighting"/>
    <s v="SPL-Municipal St Lighting"/>
    <n v="304924"/>
    <n v="51527.8"/>
    <m/>
    <n v="0"/>
    <n v="0"/>
    <n v="0"/>
    <m/>
    <n v="0"/>
    <n v="1070.3"/>
    <n v="0"/>
    <n v="0"/>
    <n v="0"/>
    <n v="0"/>
    <n v="0"/>
    <n v="0"/>
    <n v="0"/>
    <n v="0"/>
    <n v="0"/>
    <n v="0"/>
    <n v="27132.09"/>
    <n v="0"/>
    <n v="0"/>
    <n v="0"/>
    <n v="0"/>
    <n v="0"/>
    <n v="0"/>
    <n v="0"/>
    <n v="0"/>
    <n v="0"/>
    <n v="0"/>
    <n v="0"/>
    <n v="0"/>
    <n v="0"/>
    <n v="0"/>
    <n v="-1823.43"/>
    <n v="0"/>
    <n v="0"/>
    <m/>
    <m/>
    <m/>
    <m/>
    <x v="0"/>
    <m/>
    <m/>
    <m/>
    <m/>
    <m/>
    <m/>
    <m/>
    <m/>
    <n v="0"/>
    <n v="0"/>
    <m/>
    <m/>
    <x v="4"/>
    <x v="11"/>
    <m/>
    <x v="7"/>
  </r>
  <r>
    <x v="3"/>
    <s v="Joplin"/>
    <s v="Lighting"/>
    <s v="Residential"/>
    <s v="PL-Private Lighting"/>
    <n v="57408"/>
    <n v="20862.740000000002"/>
    <m/>
    <n v="487.09"/>
    <n v="0"/>
    <n v="0"/>
    <m/>
    <n v="0"/>
    <n v="20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840000000000003"/>
    <n v="0"/>
    <n v="0"/>
    <n v="80.989999999999995"/>
    <n v="-629.33000000000004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s v="Neosho"/>
    <s v="Electric"/>
    <s v="Commercial"/>
    <s v="CB-Commercial"/>
    <n v="3980402"/>
    <n v="575161.21"/>
    <m/>
    <n v="14886.72"/>
    <n v="0"/>
    <n v="0"/>
    <m/>
    <n v="0"/>
    <n v="13981.16"/>
    <n v="0"/>
    <n v="0"/>
    <n v="2817.2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6069.23"/>
    <n v="40"/>
    <n v="-13.1"/>
    <n v="30770.36"/>
    <n v="-19984.62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Neosho"/>
    <s v="Electric"/>
    <s v="Commercial"/>
    <s v="GP-General Power"/>
    <n v="9336488"/>
    <n v="981650.94"/>
    <m/>
    <n v="159.1"/>
    <n v="0"/>
    <n v="0"/>
    <m/>
    <n v="0"/>
    <n v="32771.07"/>
    <n v="0"/>
    <n v="0"/>
    <n v="6280.47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6043.23"/>
    <n v="0"/>
    <n v="0"/>
    <n v="45775.91"/>
    <n v="-34545.019999999997"/>
    <n v="0"/>
    <n v="0"/>
    <m/>
    <m/>
    <m/>
    <m/>
    <x v="0"/>
    <m/>
    <m/>
    <m/>
    <m/>
    <m/>
    <m/>
    <m/>
    <m/>
    <n v="0"/>
    <n v="0"/>
    <m/>
    <m/>
    <x v="1"/>
    <x v="6"/>
    <m/>
    <x v="7"/>
  </r>
  <r>
    <x v="3"/>
    <s v="Neosho"/>
    <s v="Electric"/>
    <s v="Commercial"/>
    <s v="LS-Special Lighting"/>
    <n v="-1183"/>
    <n v="-21.84"/>
    <m/>
    <n v="0"/>
    <n v="0"/>
    <n v="0"/>
    <m/>
    <n v="0"/>
    <n v="-4.1399999999999997"/>
    <n v="0"/>
    <n v="0"/>
    <n v="-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"/>
    <n v="0"/>
    <n v="0"/>
    <m/>
    <m/>
    <m/>
    <m/>
    <x v="0"/>
    <m/>
    <m/>
    <m/>
    <m/>
    <m/>
    <m/>
    <m/>
    <m/>
    <n v="0"/>
    <n v="0"/>
    <m/>
    <m/>
    <x v="1"/>
    <x v="7"/>
    <m/>
    <x v="7"/>
  </r>
  <r>
    <x v="3"/>
    <s v="Neosho"/>
    <s v="Electric"/>
    <s v="Commercial"/>
    <s v="SH-Small Heating"/>
    <n v="422676"/>
    <n v="58498.43"/>
    <m/>
    <n v="1579.11"/>
    <n v="0"/>
    <n v="0"/>
    <m/>
    <n v="0"/>
    <n v="1483.63"/>
    <n v="0"/>
    <n v="0"/>
    <n v="29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1.74"/>
    <n v="0"/>
    <n v="-36.54"/>
    <n v="2442.52"/>
    <n v="-2006.89"/>
    <n v="0"/>
    <n v="0"/>
    <m/>
    <m/>
    <m/>
    <m/>
    <x v="0"/>
    <m/>
    <m/>
    <m/>
    <m/>
    <m/>
    <m/>
    <m/>
    <m/>
    <n v="0"/>
    <n v="0"/>
    <m/>
    <m/>
    <x v="1"/>
    <x v="12"/>
    <m/>
    <x v="7"/>
  </r>
  <r>
    <x v="3"/>
    <s v="Neosho"/>
    <s v="Electric"/>
    <s v="Commercial"/>
    <s v="TEB-Total Electric Bldg"/>
    <n v="1122555"/>
    <n v="134330.91"/>
    <m/>
    <n v="0"/>
    <n v="0"/>
    <n v="0"/>
    <m/>
    <n v="0"/>
    <n v="3940.17"/>
    <n v="0"/>
    <n v="0"/>
    <n v="797.01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262.19"/>
    <n v="0"/>
    <n v="0"/>
    <n v="703.22"/>
    <n v="-4580.03"/>
    <n v="0"/>
    <n v="0"/>
    <m/>
    <m/>
    <m/>
    <m/>
    <x v="0"/>
    <m/>
    <m/>
    <m/>
    <m/>
    <m/>
    <m/>
    <m/>
    <m/>
    <n v="0"/>
    <n v="0"/>
    <m/>
    <m/>
    <x v="1"/>
    <x v="13"/>
    <m/>
    <x v="7"/>
  </r>
  <r>
    <x v="3"/>
    <s v="Neosho"/>
    <s v="Electric"/>
    <s v="Industrial"/>
    <s v="CB-Commercial"/>
    <n v="61360"/>
    <n v="8465.65"/>
    <m/>
    <n v="343.41"/>
    <n v="0"/>
    <n v="0"/>
    <m/>
    <n v="0"/>
    <n v="215.39"/>
    <n v="0"/>
    <n v="0"/>
    <n v="39.14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65.29"/>
    <n v="0"/>
    <n v="0"/>
    <n v="630.83000000000004"/>
    <n v="-308.04000000000002"/>
    <n v="0"/>
    <n v="0"/>
    <m/>
    <m/>
    <m/>
    <m/>
    <x v="0"/>
    <m/>
    <m/>
    <m/>
    <m/>
    <m/>
    <m/>
    <m/>
    <m/>
    <n v="0"/>
    <n v="0"/>
    <m/>
    <m/>
    <x v="2"/>
    <x v="5"/>
    <m/>
    <x v="7"/>
  </r>
  <r>
    <x v="3"/>
    <s v="Neosho"/>
    <s v="Electric"/>
    <s v="Industrial"/>
    <s v="GP-General Power"/>
    <n v="1357637"/>
    <n v="143155.35"/>
    <m/>
    <n v="0"/>
    <n v="0"/>
    <n v="0"/>
    <m/>
    <n v="0"/>
    <n v="4765.3100000000004"/>
    <n v="0"/>
    <n v="0"/>
    <n v="697.9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840.03"/>
    <n v="0"/>
    <n v="0"/>
    <n v="6424.85"/>
    <n v="-5023.2700000000004"/>
    <n v="0"/>
    <n v="0"/>
    <m/>
    <m/>
    <m/>
    <m/>
    <x v="0"/>
    <m/>
    <m/>
    <m/>
    <m/>
    <m/>
    <m/>
    <m/>
    <m/>
    <n v="0"/>
    <n v="0"/>
    <m/>
    <m/>
    <x v="2"/>
    <x v="6"/>
    <m/>
    <x v="7"/>
  </r>
  <r>
    <x v="3"/>
    <s v="Neosho"/>
    <s v="Electric"/>
    <s v="Industrial"/>
    <s v="LP-Large Power"/>
    <n v="9755049"/>
    <n v="879304.96"/>
    <m/>
    <n v="0"/>
    <n v="0"/>
    <n v="0"/>
    <m/>
    <n v="0"/>
    <n v="33654.92"/>
    <n v="0"/>
    <n v="0"/>
    <n v="505.84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7027.650000000001"/>
    <n v="-29070.05"/>
    <n v="0"/>
    <n v="0"/>
    <m/>
    <m/>
    <m/>
    <m/>
    <x v="0"/>
    <m/>
    <m/>
    <m/>
    <m/>
    <m/>
    <m/>
    <m/>
    <m/>
    <n v="0"/>
    <n v="0"/>
    <m/>
    <m/>
    <x v="2"/>
    <x v="17"/>
    <m/>
    <x v="7"/>
  </r>
  <r>
    <x v="3"/>
    <s v="Neosho"/>
    <s v="Electric"/>
    <s v="Industrial"/>
    <s v="TEB-Total Electric Bldg"/>
    <n v="50640"/>
    <n v="5587.95"/>
    <m/>
    <n v="0"/>
    <n v="0"/>
    <n v="0"/>
    <m/>
    <n v="0"/>
    <n v="177.75"/>
    <n v="0"/>
    <n v="0"/>
    <n v="35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9.33999999999997"/>
    <n v="-206.61"/>
    <n v="0"/>
    <n v="0"/>
    <m/>
    <m/>
    <m/>
    <m/>
    <x v="0"/>
    <m/>
    <m/>
    <m/>
    <m/>
    <m/>
    <m/>
    <m/>
    <m/>
    <n v="0"/>
    <n v="0"/>
    <m/>
    <m/>
    <x v="2"/>
    <x v="13"/>
    <m/>
    <x v="7"/>
  </r>
  <r>
    <x v="3"/>
    <s v="Neosho"/>
    <s v="Electric"/>
    <s v="Interdepartmental"/>
    <s v="CB-Commercial"/>
    <n v="4618"/>
    <n v="698.88"/>
    <m/>
    <n v="0"/>
    <n v="0"/>
    <n v="0"/>
    <m/>
    <n v="0"/>
    <n v="16.2"/>
    <n v="0"/>
    <n v="0"/>
    <n v="3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.19"/>
    <n v="0"/>
    <n v="0"/>
    <m/>
    <m/>
    <m/>
    <m/>
    <x v="0"/>
    <m/>
    <m/>
    <m/>
    <m/>
    <m/>
    <m/>
    <m/>
    <m/>
    <n v="0"/>
    <n v="0"/>
    <m/>
    <m/>
    <x v="5"/>
    <x v="5"/>
    <m/>
    <x v="7"/>
  </r>
  <r>
    <x v="3"/>
    <s v="Neosho"/>
    <s v="Electric"/>
    <s v="Other Public Authority"/>
    <s v="CB-Commercial"/>
    <n v="215192"/>
    <n v="30764.48"/>
    <m/>
    <n v="0"/>
    <n v="0"/>
    <n v="0"/>
    <m/>
    <n v="0"/>
    <n v="755.28"/>
    <n v="0"/>
    <n v="0"/>
    <n v="15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80.3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Neosho"/>
    <s v="Electric"/>
    <s v="Other Public Authority"/>
    <s v="GP-General Power"/>
    <n v="41880"/>
    <n v="5420.66"/>
    <m/>
    <n v="0"/>
    <n v="0"/>
    <n v="0"/>
    <m/>
    <n v="0"/>
    <n v="147"/>
    <n v="0"/>
    <n v="0"/>
    <n v="2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4.96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Neosho"/>
    <s v="Electric"/>
    <s v="Other Public Authority"/>
    <s v="SH-Small Heating"/>
    <n v="10655"/>
    <n v="1439.57"/>
    <m/>
    <n v="0"/>
    <n v="0"/>
    <n v="0"/>
    <m/>
    <n v="0"/>
    <n v="37.4"/>
    <n v="0"/>
    <n v="0"/>
    <n v="7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.61"/>
    <n v="0"/>
    <n v="0"/>
    <m/>
    <m/>
    <m/>
    <m/>
    <x v="0"/>
    <m/>
    <m/>
    <m/>
    <m/>
    <m/>
    <m/>
    <m/>
    <m/>
    <n v="0"/>
    <n v="0"/>
    <m/>
    <m/>
    <x v="3"/>
    <x v="12"/>
    <m/>
    <x v="7"/>
  </r>
  <r>
    <x v="3"/>
    <s v="Neosho"/>
    <s v="Electric"/>
    <s v="Other Public Authority"/>
    <s v="TEB-Total Electric Bldg"/>
    <n v="20480"/>
    <n v="2751.42"/>
    <m/>
    <n v="0"/>
    <n v="0"/>
    <n v="0"/>
    <m/>
    <n v="0"/>
    <n v="71.88"/>
    <n v="0"/>
    <n v="0"/>
    <n v="14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3.56"/>
    <n v="0"/>
    <n v="0"/>
    <m/>
    <m/>
    <m/>
    <m/>
    <x v="0"/>
    <m/>
    <m/>
    <m/>
    <m/>
    <m/>
    <m/>
    <m/>
    <m/>
    <n v="0"/>
    <n v="0"/>
    <m/>
    <m/>
    <x v="3"/>
    <x v="13"/>
    <m/>
    <x v="7"/>
  </r>
  <r>
    <x v="3"/>
    <s v="Neosho"/>
    <s v="Electric"/>
    <s v="Muni Street &amp; Highway Lighting"/>
    <s v="CB-Commercial"/>
    <n v="17343"/>
    <n v="3486.32"/>
    <m/>
    <n v="0"/>
    <n v="0"/>
    <n v="0"/>
    <m/>
    <n v="0"/>
    <n v="60.94"/>
    <n v="0"/>
    <n v="0"/>
    <n v="1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7.09"/>
    <n v="0"/>
    <n v="0"/>
    <m/>
    <m/>
    <m/>
    <m/>
    <x v="0"/>
    <m/>
    <m/>
    <m/>
    <m/>
    <m/>
    <m/>
    <m/>
    <m/>
    <n v="0"/>
    <n v="0"/>
    <m/>
    <m/>
    <x v="4"/>
    <x v="5"/>
    <m/>
    <x v="7"/>
  </r>
  <r>
    <x v="3"/>
    <s v="Neosho"/>
    <s v="Electric"/>
    <s v="Muni Street &amp; Highway Lighting"/>
    <s v="LS-Special Lighting"/>
    <n v="102334"/>
    <n v="14170.08"/>
    <m/>
    <n v="0"/>
    <n v="0"/>
    <n v="0"/>
    <m/>
    <n v="0"/>
    <n v="35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1.79"/>
    <n v="0"/>
    <n v="0"/>
    <m/>
    <m/>
    <m/>
    <m/>
    <x v="0"/>
    <m/>
    <m/>
    <m/>
    <m/>
    <m/>
    <m/>
    <m/>
    <m/>
    <n v="0"/>
    <n v="0"/>
    <m/>
    <m/>
    <x v="4"/>
    <x v="7"/>
    <m/>
    <x v="7"/>
  </r>
  <r>
    <x v="3"/>
    <s v="Neosho"/>
    <s v="Electric"/>
    <s v="Other Public Authority"/>
    <s v="CB-Commercial"/>
    <n v="133686"/>
    <n v="19282.96"/>
    <m/>
    <n v="0"/>
    <n v="0"/>
    <n v="0"/>
    <m/>
    <n v="0"/>
    <n v="469.25"/>
    <n v="0"/>
    <n v="0"/>
    <n v="94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1.11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Neosho"/>
    <s v="Electric"/>
    <s v="Other Public Authority"/>
    <s v="GP-General Power"/>
    <n v="590852"/>
    <n v="64042.57"/>
    <m/>
    <n v="0"/>
    <n v="0"/>
    <n v="0"/>
    <m/>
    <n v="0"/>
    <n v="2073.89"/>
    <n v="0"/>
    <n v="0"/>
    <n v="419.52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186.16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Neosho"/>
    <s v="Electric"/>
    <s v="Other Public Authority"/>
    <s v="TEB-Total Electric Bldg"/>
    <n v="35583"/>
    <n v="4452.38"/>
    <m/>
    <n v="0"/>
    <n v="0"/>
    <n v="0"/>
    <m/>
    <n v="0"/>
    <n v="124.89"/>
    <n v="0"/>
    <n v="0"/>
    <n v="25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5.18"/>
    <n v="0"/>
    <n v="0"/>
    <m/>
    <m/>
    <m/>
    <m/>
    <x v="0"/>
    <m/>
    <m/>
    <m/>
    <m/>
    <m/>
    <m/>
    <m/>
    <m/>
    <n v="0"/>
    <n v="0"/>
    <m/>
    <m/>
    <x v="3"/>
    <x v="13"/>
    <m/>
    <x v="7"/>
  </r>
  <r>
    <x v="3"/>
    <s v="Neosho"/>
    <s v="Electric"/>
    <s v="Industrial"/>
    <s v="Oil Pipe LP-Large Power"/>
    <n v="2136000"/>
    <n v="169195.1"/>
    <m/>
    <n v="0"/>
    <n v="0"/>
    <n v="0"/>
    <m/>
    <n v="0"/>
    <n v="7369.2"/>
    <n v="0"/>
    <n v="0"/>
    <n v="-9289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08.64"/>
    <n v="-6365.28"/>
    <n v="0"/>
    <n v="0"/>
    <m/>
    <m/>
    <m/>
    <m/>
    <x v="0"/>
    <m/>
    <m/>
    <m/>
    <m/>
    <m/>
    <m/>
    <m/>
    <m/>
    <n v="0"/>
    <n v="0"/>
    <m/>
    <m/>
    <x v="2"/>
    <x v="29"/>
    <m/>
    <x v="7"/>
  </r>
  <r>
    <x v="3"/>
    <s v="Neosho"/>
    <s v="Electric"/>
    <s v="Industrial"/>
    <s v="SC-P PRAXAIR Transmission"/>
    <n v="5769611"/>
    <n v="415959.3"/>
    <m/>
    <n v="0"/>
    <n v="0"/>
    <n v="0"/>
    <m/>
    <n v="0"/>
    <n v="19905.16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-21201.09"/>
    <n v="0"/>
    <n v="0"/>
    <n v="0"/>
    <n v="-14135.55"/>
    <n v="0"/>
    <n v="0"/>
    <m/>
    <m/>
    <m/>
    <m/>
    <x v="0"/>
    <m/>
    <m/>
    <m/>
    <m/>
    <m/>
    <m/>
    <m/>
    <m/>
    <n v="0"/>
    <n v="0"/>
    <m/>
    <m/>
    <x v="2"/>
    <x v="31"/>
    <m/>
    <x v="7"/>
  </r>
  <r>
    <x v="3"/>
    <s v="Neosho"/>
    <s v="Electric"/>
    <s v="Residential"/>
    <s v="RGL-Residential Pilot"/>
    <n v="74072"/>
    <n v="9634.01"/>
    <m/>
    <n v="290.70999999999998"/>
    <n v="0"/>
    <n v="0"/>
    <m/>
    <n v="0"/>
    <n v="260.01"/>
    <n v="0"/>
    <n v="0"/>
    <n v="28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4"/>
    <n v="20"/>
    <n v="0"/>
    <n v="202.14"/>
    <n v="-382.23"/>
    <n v="0"/>
    <n v="0"/>
    <m/>
    <m/>
    <m/>
    <m/>
    <x v="0"/>
    <m/>
    <m/>
    <m/>
    <m/>
    <m/>
    <m/>
    <m/>
    <m/>
    <n v="0"/>
    <n v="0"/>
    <m/>
    <m/>
    <x v="0"/>
    <x v="25"/>
    <m/>
    <x v="7"/>
  </r>
  <r>
    <x v="3"/>
    <s v="Neosho"/>
    <s v="Electric"/>
    <s v="Residential"/>
    <s v="RG-Residential"/>
    <n v="17185165"/>
    <n v="2421964.31"/>
    <m/>
    <n v="70007.8"/>
    <n v="0"/>
    <n v="0"/>
    <m/>
    <n v="0"/>
    <n v="60321.22"/>
    <n v="0"/>
    <n v="0"/>
    <n v="6702.62"/>
    <n v="0"/>
    <n v="0"/>
    <n v="0"/>
    <n v="0"/>
    <n v="0"/>
    <n v="0"/>
    <n v="0"/>
    <n v="0"/>
    <n v="0"/>
    <n v="0"/>
    <n v="0"/>
    <n v="0"/>
    <n v="0"/>
    <n v="0"/>
    <n v="0"/>
    <n v="720"/>
    <n v="250"/>
    <n v="210"/>
    <n v="5081.87"/>
    <n v="620"/>
    <n v="-590.94000000000005"/>
    <n v="47726.02"/>
    <n v="-88654.86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Neosho"/>
    <s v="Lighting"/>
    <s v="Commercial"/>
    <s v="PL-Private Lighting"/>
    <n v="134566"/>
    <n v="41056.080000000002"/>
    <m/>
    <n v="63.41"/>
    <n v="0"/>
    <n v="0"/>
    <m/>
    <n v="0"/>
    <n v="472.47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32.41"/>
    <n v="0"/>
    <n v="0"/>
    <n v="1333.69"/>
    <n v="-1477.34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3"/>
    <s v="Neosho"/>
    <s v="Lighting"/>
    <s v="Industrial"/>
    <s v="PL-Private Lighting"/>
    <n v="11707"/>
    <n v="2863.22"/>
    <m/>
    <n v="0"/>
    <n v="0"/>
    <n v="0"/>
    <m/>
    <n v="0"/>
    <n v="41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71"/>
    <n v="0"/>
    <n v="0"/>
    <n v="90.69"/>
    <n v="-128.54"/>
    <n v="0"/>
    <n v="0"/>
    <m/>
    <m/>
    <m/>
    <m/>
    <x v="0"/>
    <m/>
    <m/>
    <m/>
    <m/>
    <m/>
    <m/>
    <m/>
    <m/>
    <n v="0"/>
    <n v="0"/>
    <m/>
    <m/>
    <x v="2"/>
    <x v="4"/>
    <m/>
    <x v="7"/>
  </r>
  <r>
    <x v="3"/>
    <s v="Neosho"/>
    <s v="Lighting"/>
    <s v="Other Public Authority"/>
    <s v="PL-Private Lighting"/>
    <n v="424"/>
    <n v="146.83000000000001"/>
    <m/>
    <n v="0"/>
    <n v="0"/>
    <n v="0"/>
    <m/>
    <n v="0"/>
    <n v="1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m/>
    <m/>
    <m/>
    <m/>
    <x v="0"/>
    <m/>
    <m/>
    <m/>
    <m/>
    <m/>
    <m/>
    <m/>
    <m/>
    <n v="0"/>
    <n v="0"/>
    <m/>
    <m/>
    <x v="3"/>
    <x v="4"/>
    <m/>
    <x v="7"/>
  </r>
  <r>
    <x v="3"/>
    <s v="Neosho"/>
    <s v="Lighting"/>
    <s v="Muni Street &amp; Highway Lighting"/>
    <s v="PL-Private Lighting"/>
    <n v="441"/>
    <n v="151.81"/>
    <m/>
    <n v="0"/>
    <n v="0"/>
    <n v="0"/>
    <m/>
    <n v="0"/>
    <n v="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m/>
    <m/>
    <m/>
    <m/>
    <x v="0"/>
    <m/>
    <m/>
    <m/>
    <m/>
    <m/>
    <m/>
    <m/>
    <m/>
    <n v="0"/>
    <n v="0"/>
    <m/>
    <m/>
    <x v="4"/>
    <x v="4"/>
    <m/>
    <x v="7"/>
  </r>
  <r>
    <x v="3"/>
    <s v="Neosho"/>
    <s v="Lighting"/>
    <s v="Muni Street &amp; Highway Lighting"/>
    <s v="SPL-Municipal St Lighting"/>
    <n v="146696"/>
    <n v="22550.67"/>
    <m/>
    <n v="0"/>
    <n v="0"/>
    <n v="0"/>
    <m/>
    <n v="0"/>
    <n v="514.9"/>
    <n v="0"/>
    <n v="0"/>
    <n v="0"/>
    <n v="0"/>
    <n v="0"/>
    <n v="0"/>
    <n v="0"/>
    <n v="0"/>
    <n v="0"/>
    <n v="0"/>
    <n v="7558.19"/>
    <n v="0"/>
    <n v="0"/>
    <n v="0"/>
    <n v="0"/>
    <n v="0"/>
    <n v="0"/>
    <n v="0"/>
    <n v="0"/>
    <n v="0"/>
    <n v="0"/>
    <n v="0"/>
    <n v="0"/>
    <n v="0"/>
    <n v="0"/>
    <n v="-877.25"/>
    <n v="0"/>
    <n v="0"/>
    <m/>
    <m/>
    <m/>
    <m/>
    <x v="0"/>
    <m/>
    <m/>
    <m/>
    <m/>
    <m/>
    <m/>
    <m/>
    <m/>
    <n v="0"/>
    <n v="0"/>
    <m/>
    <m/>
    <x v="4"/>
    <x v="11"/>
    <m/>
    <x v="7"/>
  </r>
  <r>
    <x v="3"/>
    <s v="Neosho"/>
    <s v="Lighting"/>
    <s v="Residential"/>
    <s v="PL-Private Lighting"/>
    <n v="65457"/>
    <n v="24573.62"/>
    <m/>
    <n v="60.39"/>
    <n v="0"/>
    <n v="0"/>
    <m/>
    <n v="0"/>
    <n v="23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52"/>
    <n v="0"/>
    <n v="-1.47"/>
    <n v="380.88"/>
    <n v="-717.61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s v="Ozark"/>
    <s v="Electric"/>
    <s v="Commercial"/>
    <s v="CB-Commercial"/>
    <n v="4148008"/>
    <n v="598504.67000000004"/>
    <m/>
    <n v="12474.13"/>
    <n v="0"/>
    <n v="0"/>
    <m/>
    <n v="0"/>
    <n v="14559.34"/>
    <n v="0"/>
    <n v="0"/>
    <n v="2944.92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4614.92"/>
    <n v="140"/>
    <n v="-72.14"/>
    <n v="35577.35"/>
    <n v="-20823.189999999999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Ozark"/>
    <s v="Electric"/>
    <s v="Commercial"/>
    <s v="GP-General Power"/>
    <n v="6883803"/>
    <n v="750528.77"/>
    <m/>
    <n v="3528.34"/>
    <n v="0"/>
    <n v="0"/>
    <m/>
    <n v="0"/>
    <n v="24115.63"/>
    <n v="0"/>
    <n v="0"/>
    <n v="4619.1400000000003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2794.61"/>
    <n v="0"/>
    <n v="0"/>
    <n v="33455.019999999997"/>
    <n v="-25470.11"/>
    <n v="0"/>
    <n v="0"/>
    <m/>
    <m/>
    <m/>
    <m/>
    <x v="0"/>
    <m/>
    <m/>
    <m/>
    <m/>
    <m/>
    <m/>
    <m/>
    <m/>
    <n v="0"/>
    <n v="0"/>
    <m/>
    <m/>
    <x v="1"/>
    <x v="6"/>
    <m/>
    <x v="7"/>
  </r>
  <r>
    <x v="3"/>
    <s v="Ozark"/>
    <s v="Electric"/>
    <s v="Commercial"/>
    <s v="LS-Special Lighting"/>
    <n v="1389"/>
    <n v="397.73"/>
    <m/>
    <n v="3.26"/>
    <n v="0"/>
    <n v="0"/>
    <m/>
    <n v="0"/>
    <n v="4.88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9"/>
    <n v="-9.4"/>
    <n v="0"/>
    <n v="0"/>
    <m/>
    <m/>
    <m/>
    <m/>
    <x v="0"/>
    <m/>
    <m/>
    <m/>
    <m/>
    <m/>
    <m/>
    <m/>
    <m/>
    <n v="0"/>
    <n v="0"/>
    <m/>
    <m/>
    <x v="1"/>
    <x v="7"/>
    <m/>
    <x v="7"/>
  </r>
  <r>
    <x v="3"/>
    <s v="Ozark"/>
    <s v="Electric"/>
    <s v="Commercial"/>
    <s v="SH-Small Heating"/>
    <n v="554146"/>
    <n v="77166.45"/>
    <m/>
    <n v="2261.21"/>
    <n v="0"/>
    <n v="0"/>
    <m/>
    <n v="0"/>
    <n v="1945.07"/>
    <n v="0"/>
    <n v="0"/>
    <n v="393.43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655.87"/>
    <n v="20"/>
    <n v="0"/>
    <n v="5325.22"/>
    <n v="-2632.18"/>
    <n v="0"/>
    <n v="0"/>
    <m/>
    <m/>
    <m/>
    <m/>
    <x v="0"/>
    <m/>
    <m/>
    <m/>
    <m/>
    <m/>
    <m/>
    <m/>
    <m/>
    <n v="0"/>
    <n v="0"/>
    <m/>
    <m/>
    <x v="1"/>
    <x v="12"/>
    <m/>
    <x v="7"/>
  </r>
  <r>
    <x v="3"/>
    <s v="Ozark"/>
    <s v="Electric"/>
    <s v="Commercial"/>
    <s v="TEB-Total Electric Bldg"/>
    <n v="1427428"/>
    <n v="168371.04"/>
    <m/>
    <n v="1855.41"/>
    <n v="0"/>
    <n v="0"/>
    <m/>
    <n v="0"/>
    <n v="5010.3"/>
    <n v="0"/>
    <n v="0"/>
    <n v="101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4.83999999999997"/>
    <n v="0"/>
    <n v="0"/>
    <n v="4835.24"/>
    <n v="-5823.9"/>
    <n v="0"/>
    <n v="0"/>
    <m/>
    <m/>
    <m/>
    <m/>
    <x v="0"/>
    <m/>
    <m/>
    <m/>
    <m/>
    <m/>
    <m/>
    <m/>
    <m/>
    <n v="0"/>
    <n v="0"/>
    <m/>
    <m/>
    <x v="1"/>
    <x v="13"/>
    <m/>
    <x v="7"/>
  </r>
  <r>
    <x v="3"/>
    <s v="Ozark"/>
    <s v="Electric"/>
    <s v="Company Use"/>
    <s v="CB-Commercial"/>
    <n v="0"/>
    <n v="21.1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Ozark"/>
    <s v="Electric"/>
    <s v="Industrial"/>
    <s v="CB-Commercial"/>
    <n v="7872"/>
    <n v="1150.05"/>
    <m/>
    <n v="21.05"/>
    <n v="0"/>
    <n v="0"/>
    <m/>
    <n v="0"/>
    <n v="27.63"/>
    <n v="0"/>
    <n v="0"/>
    <n v="5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63"/>
    <n v="0"/>
    <n v="0"/>
    <n v="81.209999999999994"/>
    <n v="-39.520000000000003"/>
    <n v="0"/>
    <n v="0"/>
    <m/>
    <m/>
    <m/>
    <m/>
    <x v="0"/>
    <m/>
    <m/>
    <m/>
    <m/>
    <m/>
    <m/>
    <m/>
    <m/>
    <n v="0"/>
    <n v="0"/>
    <m/>
    <m/>
    <x v="2"/>
    <x v="5"/>
    <m/>
    <x v="7"/>
  </r>
  <r>
    <x v="3"/>
    <s v="Ozark"/>
    <s v="Electric"/>
    <s v="Industrial"/>
    <s v="GP-General Power"/>
    <n v="662445"/>
    <n v="89992.86"/>
    <m/>
    <n v="2720.34"/>
    <n v="0"/>
    <n v="0"/>
    <m/>
    <n v="0"/>
    <n v="2325.19"/>
    <n v="0"/>
    <n v="0"/>
    <n v="470.33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282.64"/>
    <n v="0"/>
    <n v="0"/>
    <n v="4402.1000000000004"/>
    <n v="-2451.0500000000002"/>
    <n v="0"/>
    <n v="0"/>
    <m/>
    <m/>
    <m/>
    <m/>
    <x v="0"/>
    <m/>
    <m/>
    <m/>
    <m/>
    <m/>
    <m/>
    <m/>
    <m/>
    <n v="0"/>
    <n v="0"/>
    <m/>
    <m/>
    <x v="2"/>
    <x v="6"/>
    <m/>
    <x v="7"/>
  </r>
  <r>
    <x v="3"/>
    <s v="Ozark"/>
    <s v="Electric"/>
    <s v="Industrial"/>
    <s v="TEB-Total Electric Bldg"/>
    <n v="2400"/>
    <n v="603.08000000000004"/>
    <m/>
    <n v="0"/>
    <n v="0"/>
    <n v="0"/>
    <m/>
    <n v="0"/>
    <n v="8.42"/>
    <n v="0"/>
    <n v="0"/>
    <n v="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9"/>
    <n v="-9.7899999999999991"/>
    <n v="0"/>
    <n v="0"/>
    <m/>
    <m/>
    <m/>
    <m/>
    <x v="0"/>
    <m/>
    <m/>
    <m/>
    <m/>
    <m/>
    <m/>
    <m/>
    <m/>
    <n v="0"/>
    <n v="0"/>
    <m/>
    <m/>
    <x v="2"/>
    <x v="13"/>
    <m/>
    <x v="7"/>
  </r>
  <r>
    <x v="3"/>
    <s v="Ozark"/>
    <s v="Electric"/>
    <s v="Interdepartmental"/>
    <s v="CB-Commercial"/>
    <n v="-94769"/>
    <n v="-12411.1"/>
    <m/>
    <n v="0"/>
    <n v="0"/>
    <n v="0"/>
    <m/>
    <n v="0"/>
    <n v="-332.64"/>
    <n v="0"/>
    <n v="0"/>
    <n v="-67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5"/>
    <n v="475.73"/>
    <n v="0"/>
    <n v="0"/>
    <m/>
    <m/>
    <m/>
    <m/>
    <x v="0"/>
    <m/>
    <m/>
    <m/>
    <m/>
    <m/>
    <m/>
    <m/>
    <m/>
    <n v="0"/>
    <n v="0"/>
    <m/>
    <m/>
    <x v="5"/>
    <x v="5"/>
    <m/>
    <x v="7"/>
  </r>
  <r>
    <x v="3"/>
    <s v="Ozark"/>
    <s v="Electric"/>
    <s v="Other Public Authority"/>
    <s v="CB-Commercial"/>
    <n v="76963"/>
    <n v="11382.54"/>
    <m/>
    <n v="0"/>
    <n v="0"/>
    <n v="0"/>
    <m/>
    <n v="0"/>
    <n v="270.14999999999998"/>
    <n v="0"/>
    <n v="0"/>
    <n v="54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6.33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Ozark"/>
    <s v="Electric"/>
    <s v="Other Public Authority"/>
    <s v="GP-General Power"/>
    <n v="163360"/>
    <n v="18961.09"/>
    <m/>
    <n v="0"/>
    <n v="0"/>
    <n v="0"/>
    <m/>
    <n v="0"/>
    <n v="573.39"/>
    <n v="0"/>
    <n v="0"/>
    <n v="115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4.44000000000005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Ozark"/>
    <s v="Electric"/>
    <s v="Other Public Authority"/>
    <s v="SH-Small Heating"/>
    <n v="12726"/>
    <n v="1751.53"/>
    <m/>
    <n v="0"/>
    <n v="0"/>
    <n v="0"/>
    <m/>
    <n v="0"/>
    <n v="44.67"/>
    <n v="0"/>
    <n v="0"/>
    <n v="9.02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.45"/>
    <n v="0"/>
    <n v="0"/>
    <m/>
    <m/>
    <m/>
    <m/>
    <x v="0"/>
    <m/>
    <m/>
    <m/>
    <m/>
    <m/>
    <m/>
    <m/>
    <m/>
    <n v="0"/>
    <n v="0"/>
    <m/>
    <m/>
    <x v="3"/>
    <x v="12"/>
    <m/>
    <x v="7"/>
  </r>
  <r>
    <x v="3"/>
    <s v="Ozark"/>
    <s v="Electric"/>
    <s v="Muni Street &amp; Highway Lighting"/>
    <s v="CB-Commercial"/>
    <n v="16250"/>
    <n v="2865.88"/>
    <m/>
    <n v="0"/>
    <n v="0"/>
    <n v="0"/>
    <m/>
    <n v="0"/>
    <n v="57.02"/>
    <n v="0"/>
    <n v="0"/>
    <n v="1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1.59"/>
    <n v="0"/>
    <n v="0"/>
    <m/>
    <m/>
    <m/>
    <m/>
    <x v="0"/>
    <m/>
    <m/>
    <m/>
    <m/>
    <m/>
    <m/>
    <m/>
    <m/>
    <n v="0"/>
    <n v="0"/>
    <m/>
    <m/>
    <x v="4"/>
    <x v="5"/>
    <m/>
    <x v="7"/>
  </r>
  <r>
    <x v="3"/>
    <s v="Ozark"/>
    <s v="Electric"/>
    <s v="Muni Street &amp; Highway Lighting"/>
    <s v="LS-Special Lighting"/>
    <n v="5456"/>
    <n v="910.03"/>
    <m/>
    <n v="0"/>
    <n v="0"/>
    <n v="0"/>
    <m/>
    <n v="0"/>
    <n v="19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880000000000003"/>
    <n v="0"/>
    <n v="0"/>
    <m/>
    <m/>
    <m/>
    <m/>
    <x v="0"/>
    <m/>
    <m/>
    <m/>
    <m/>
    <m/>
    <m/>
    <m/>
    <m/>
    <n v="0"/>
    <n v="0"/>
    <m/>
    <m/>
    <x v="4"/>
    <x v="7"/>
    <m/>
    <x v="7"/>
  </r>
  <r>
    <x v="3"/>
    <s v="Ozark"/>
    <s v="Electric"/>
    <s v="Other Public Authority"/>
    <s v="CB-Commercial"/>
    <n v="107477"/>
    <n v="16036.02"/>
    <m/>
    <n v="0"/>
    <n v="0"/>
    <n v="0"/>
    <m/>
    <n v="0"/>
    <n v="377.24"/>
    <n v="0"/>
    <n v="0"/>
    <n v="76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39.61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Ozark"/>
    <s v="Electric"/>
    <s v="Other Public Authority"/>
    <s v="GP-General Power"/>
    <n v="552138"/>
    <n v="66946.559999999998"/>
    <m/>
    <n v="0"/>
    <n v="0"/>
    <n v="0"/>
    <m/>
    <n v="0"/>
    <n v="1938.01"/>
    <n v="0"/>
    <n v="0"/>
    <n v="39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42.92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Ozark"/>
    <s v="Electric"/>
    <s v="Other Public Authority"/>
    <s v="TEB-Total Electric Bldg"/>
    <n v="42040"/>
    <n v="5213.62"/>
    <m/>
    <n v="0"/>
    <n v="0"/>
    <n v="0"/>
    <m/>
    <n v="0"/>
    <n v="147.56"/>
    <n v="0"/>
    <n v="0"/>
    <n v="29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1.53"/>
    <n v="0"/>
    <n v="0"/>
    <m/>
    <m/>
    <m/>
    <m/>
    <x v="0"/>
    <m/>
    <m/>
    <m/>
    <m/>
    <m/>
    <m/>
    <m/>
    <m/>
    <n v="0"/>
    <n v="0"/>
    <m/>
    <m/>
    <x v="3"/>
    <x v="13"/>
    <m/>
    <x v="7"/>
  </r>
  <r>
    <x v="3"/>
    <s v="Ozark"/>
    <s v="Electric"/>
    <s v="Residential"/>
    <s v="RGL-Residential Pilot"/>
    <n v="52041"/>
    <n v="6768.59"/>
    <m/>
    <n v="161.19999999999999"/>
    <n v="0"/>
    <n v="0"/>
    <m/>
    <n v="0"/>
    <n v="182.66"/>
    <n v="0"/>
    <n v="0"/>
    <n v="2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299999999999994"/>
    <n v="0"/>
    <n v="0"/>
    <n v="40.28"/>
    <n v="-268.52999999999997"/>
    <n v="0"/>
    <n v="0"/>
    <m/>
    <m/>
    <m/>
    <m/>
    <x v="0"/>
    <m/>
    <m/>
    <m/>
    <m/>
    <m/>
    <m/>
    <m/>
    <m/>
    <n v="0"/>
    <n v="0"/>
    <m/>
    <m/>
    <x v="0"/>
    <x v="25"/>
    <m/>
    <x v="7"/>
  </r>
  <r>
    <x v="3"/>
    <s v="Ozark"/>
    <s v="Electric"/>
    <s v="Residential"/>
    <s v="RG-Residential"/>
    <n v="23304411"/>
    <n v="3274434.14"/>
    <m/>
    <n v="67236.100000000006"/>
    <n v="0"/>
    <n v="0"/>
    <m/>
    <n v="0"/>
    <n v="81805.84"/>
    <n v="0"/>
    <n v="0"/>
    <n v="9088.1"/>
    <n v="0"/>
    <n v="0"/>
    <n v="0"/>
    <n v="0"/>
    <n v="0"/>
    <n v="0"/>
    <n v="0"/>
    <n v="0"/>
    <n v="0"/>
    <n v="0"/>
    <n v="0"/>
    <n v="0"/>
    <n v="0"/>
    <n v="0"/>
    <n v="0"/>
    <n v="990"/>
    <n v="250"/>
    <n v="210"/>
    <n v="5971.01"/>
    <n v="940"/>
    <n v="-589.01"/>
    <n v="21578.560000000001"/>
    <n v="-120235.72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Ozark"/>
    <s v="Lighting"/>
    <s v="Commercial"/>
    <s v="PL-Private Lighting"/>
    <n v="51359"/>
    <n v="17237.240000000002"/>
    <m/>
    <n v="133.84"/>
    <n v="0"/>
    <n v="0"/>
    <m/>
    <n v="0"/>
    <n v="178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78"/>
    <n v="0"/>
    <n v="-0.28000000000000003"/>
    <n v="805.5"/>
    <n v="-563.79999999999995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3"/>
    <s v="Ozark"/>
    <s v="Lighting"/>
    <s v="Muni Street &amp; Highway Lighting"/>
    <s v="PL-Private Lighting"/>
    <n v="671"/>
    <n v="194.2"/>
    <m/>
    <n v="0"/>
    <n v="0"/>
    <n v="0"/>
    <m/>
    <n v="0"/>
    <n v="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m/>
    <m/>
    <m/>
    <m/>
    <x v="0"/>
    <m/>
    <m/>
    <m/>
    <m/>
    <m/>
    <m/>
    <m/>
    <m/>
    <n v="0"/>
    <n v="0"/>
    <m/>
    <m/>
    <x v="4"/>
    <x v="4"/>
    <m/>
    <x v="7"/>
  </r>
  <r>
    <x v="3"/>
    <s v="Ozark"/>
    <s v="Lighting"/>
    <s v="Muni Street &amp; Highway Lighting"/>
    <s v="SPL-Municipal St Lighting"/>
    <n v="122658"/>
    <n v="20134.54"/>
    <m/>
    <n v="0"/>
    <n v="0"/>
    <n v="0"/>
    <m/>
    <n v="0"/>
    <n v="430.53"/>
    <n v="0"/>
    <n v="0"/>
    <n v="0"/>
    <n v="0"/>
    <n v="0"/>
    <n v="0"/>
    <n v="0"/>
    <n v="0"/>
    <n v="0"/>
    <n v="0"/>
    <n v="8509.0300000000007"/>
    <n v="0"/>
    <n v="0"/>
    <n v="0"/>
    <n v="0"/>
    <n v="0"/>
    <n v="0"/>
    <n v="0"/>
    <n v="0"/>
    <n v="0"/>
    <n v="0"/>
    <n v="0"/>
    <n v="0"/>
    <n v="0"/>
    <n v="0"/>
    <n v="-733.5"/>
    <n v="0"/>
    <n v="0"/>
    <m/>
    <m/>
    <m/>
    <m/>
    <x v="0"/>
    <m/>
    <m/>
    <m/>
    <m/>
    <m/>
    <m/>
    <m/>
    <m/>
    <n v="0"/>
    <n v="0"/>
    <m/>
    <m/>
    <x v="4"/>
    <x v="11"/>
    <m/>
    <x v="7"/>
  </r>
  <r>
    <x v="3"/>
    <s v="Ozark"/>
    <s v="Lighting"/>
    <s v="Residential"/>
    <s v="PL-Private Lighting"/>
    <n v="27589"/>
    <n v="10367.93"/>
    <m/>
    <n v="37.64"/>
    <n v="0"/>
    <n v="0"/>
    <m/>
    <n v="0"/>
    <n v="97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86"/>
    <n v="0"/>
    <n v="0"/>
    <n v="60.67"/>
    <n v="-302.37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s v="Pierce City"/>
    <s v="Electric"/>
    <s v="Commercial"/>
    <s v="CB-Commercial"/>
    <n v="10255"/>
    <n v="1418.46"/>
    <m/>
    <n v="0"/>
    <n v="0"/>
    <n v="0"/>
    <m/>
    <n v="0"/>
    <n v="36"/>
    <n v="0"/>
    <n v="0"/>
    <n v="7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2"/>
    <n v="0"/>
    <n v="0"/>
    <n v="36.700000000000003"/>
    <n v="-51.48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Pierce City"/>
    <s v="Electric"/>
    <s v="Residential"/>
    <s v="RG-Residential"/>
    <n v="15481"/>
    <n v="2196.36"/>
    <m/>
    <n v="42.27"/>
    <n v="0"/>
    <n v="0"/>
    <m/>
    <n v="0"/>
    <n v="54.35"/>
    <n v="0"/>
    <n v="0"/>
    <n v="6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49"/>
    <n v="0"/>
    <n v="0"/>
    <n v="0"/>
    <n v="-79.88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Pierce City"/>
    <s v="Lighting"/>
    <s v="Residential"/>
    <s v="PL-Private Lighting"/>
    <n v="65"/>
    <n v="15.79"/>
    <m/>
    <n v="0"/>
    <n v="0"/>
    <n v="0"/>
    <m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-0.71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s v="Republic"/>
    <s v="Electric"/>
    <s v="Commercial"/>
    <s v="CB-Commercial"/>
    <n v="740035"/>
    <n v="106874.19"/>
    <m/>
    <n v="2625.36"/>
    <n v="0"/>
    <n v="0"/>
    <m/>
    <n v="0"/>
    <n v="2597.64"/>
    <n v="0"/>
    <n v="0"/>
    <n v="525.45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0.66"/>
    <n v="0"/>
    <n v="-106.47"/>
    <n v="6701.04"/>
    <n v="-3715.1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Republic"/>
    <s v="Electric"/>
    <s v="Commercial"/>
    <s v="GP-General Power"/>
    <n v="453639"/>
    <n v="46963.87"/>
    <m/>
    <n v="0"/>
    <n v="0"/>
    <n v="0"/>
    <m/>
    <n v="0"/>
    <n v="1592.27"/>
    <n v="0"/>
    <n v="0"/>
    <n v="322.08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7.66000000000003"/>
    <n v="0"/>
    <n v="0"/>
    <n v="2830.74"/>
    <n v="-1678.47"/>
    <n v="0"/>
    <n v="0"/>
    <m/>
    <m/>
    <m/>
    <m/>
    <x v="0"/>
    <m/>
    <m/>
    <m/>
    <m/>
    <m/>
    <m/>
    <m/>
    <m/>
    <n v="0"/>
    <n v="0"/>
    <m/>
    <m/>
    <x v="1"/>
    <x v="6"/>
    <m/>
    <x v="7"/>
  </r>
  <r>
    <x v="3"/>
    <s v="Republic"/>
    <s v="Electric"/>
    <s v="Commercial"/>
    <s v="SH-Small Heating"/>
    <n v="55946"/>
    <n v="7782.19"/>
    <m/>
    <n v="112.34"/>
    <n v="0"/>
    <n v="0"/>
    <m/>
    <n v="0"/>
    <n v="196.35"/>
    <n v="0"/>
    <n v="0"/>
    <n v="39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18"/>
    <n v="20"/>
    <n v="-4.97"/>
    <n v="493.97"/>
    <n v="-265.74"/>
    <n v="0"/>
    <n v="0"/>
    <m/>
    <m/>
    <m/>
    <m/>
    <x v="0"/>
    <m/>
    <m/>
    <m/>
    <m/>
    <m/>
    <m/>
    <m/>
    <m/>
    <n v="0"/>
    <n v="0"/>
    <m/>
    <m/>
    <x v="1"/>
    <x v="12"/>
    <m/>
    <x v="7"/>
  </r>
  <r>
    <x v="3"/>
    <s v="Republic"/>
    <s v="Electric"/>
    <s v="Commercial"/>
    <s v="TEB-Total Electric Bldg"/>
    <n v="47360"/>
    <n v="5630.92"/>
    <m/>
    <n v="0"/>
    <n v="0"/>
    <n v="0"/>
    <m/>
    <n v="0"/>
    <n v="166.24"/>
    <n v="0"/>
    <n v="0"/>
    <n v="33.6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9.37"/>
    <n v="0"/>
    <n v="0"/>
    <n v="430.43"/>
    <n v="-193.23"/>
    <n v="0"/>
    <n v="0"/>
    <m/>
    <m/>
    <m/>
    <m/>
    <x v="0"/>
    <m/>
    <m/>
    <m/>
    <m/>
    <m/>
    <m/>
    <m/>
    <m/>
    <n v="0"/>
    <n v="0"/>
    <m/>
    <m/>
    <x v="1"/>
    <x v="13"/>
    <m/>
    <x v="7"/>
  </r>
  <r>
    <x v="3"/>
    <s v="Republic"/>
    <s v="Electric"/>
    <s v="Industrial"/>
    <s v="CB-Commercial"/>
    <n v="1422"/>
    <n v="209.94"/>
    <m/>
    <n v="6.26"/>
    <n v="0"/>
    <n v="0"/>
    <m/>
    <n v="0"/>
    <n v="4.99"/>
    <n v="0"/>
    <n v="0"/>
    <n v="1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45"/>
    <n v="-7.14"/>
    <n v="0"/>
    <n v="0"/>
    <m/>
    <m/>
    <m/>
    <m/>
    <x v="0"/>
    <m/>
    <m/>
    <m/>
    <m/>
    <m/>
    <m/>
    <m/>
    <m/>
    <n v="0"/>
    <n v="0"/>
    <m/>
    <m/>
    <x v="2"/>
    <x v="5"/>
    <m/>
    <x v="7"/>
  </r>
  <r>
    <x v="3"/>
    <s v="Republic"/>
    <s v="Electric"/>
    <s v="Other Public Authority"/>
    <s v="CB-Commercial"/>
    <n v="29988"/>
    <n v="4311.8900000000003"/>
    <m/>
    <n v="0"/>
    <n v="0"/>
    <n v="0"/>
    <m/>
    <n v="0"/>
    <n v="105.25"/>
    <n v="0"/>
    <n v="0"/>
    <n v="21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.53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Republic"/>
    <s v="Electric"/>
    <s v="Other Public Authority"/>
    <s v="GP-General Power"/>
    <n v="99440"/>
    <n v="10869.89"/>
    <m/>
    <n v="0"/>
    <n v="0"/>
    <n v="0"/>
    <m/>
    <n v="0"/>
    <n v="349.04"/>
    <n v="0"/>
    <n v="0"/>
    <n v="70.5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7.93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Republic"/>
    <s v="Electric"/>
    <s v="Muni Street &amp; Highway Lighting"/>
    <s v="CB-Commercial"/>
    <n v="2708"/>
    <n v="583.51"/>
    <m/>
    <n v="0"/>
    <n v="0"/>
    <n v="0"/>
    <m/>
    <n v="0"/>
    <n v="9.5"/>
    <n v="0"/>
    <n v="0"/>
    <n v="1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61"/>
    <n v="0"/>
    <n v="0"/>
    <m/>
    <m/>
    <m/>
    <m/>
    <x v="0"/>
    <m/>
    <m/>
    <m/>
    <m/>
    <m/>
    <m/>
    <m/>
    <m/>
    <n v="0"/>
    <n v="0"/>
    <m/>
    <m/>
    <x v="4"/>
    <x v="5"/>
    <m/>
    <x v="7"/>
  </r>
  <r>
    <x v="3"/>
    <s v="Republic"/>
    <s v="Electric"/>
    <s v="Muni Street &amp; Highway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7"/>
    <m/>
    <x v="7"/>
  </r>
  <r>
    <x v="3"/>
    <s v="Republic"/>
    <s v="Electric"/>
    <s v="Other Public Authority"/>
    <s v="CB-Commercial"/>
    <n v="12913"/>
    <n v="1950.01"/>
    <m/>
    <n v="0"/>
    <n v="0"/>
    <n v="0"/>
    <m/>
    <n v="0"/>
    <n v="45.33"/>
    <n v="0"/>
    <n v="0"/>
    <n v="9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.81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Republic"/>
    <s v="Electric"/>
    <s v="Other Public Authority"/>
    <s v="GP-General Power"/>
    <n v="65293"/>
    <n v="8725.42"/>
    <m/>
    <n v="0"/>
    <n v="0"/>
    <n v="0"/>
    <m/>
    <n v="0"/>
    <n v="229.17"/>
    <n v="0"/>
    <n v="0"/>
    <n v="4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1.6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Republic"/>
    <s v="Electric"/>
    <s v="Residential"/>
    <s v="RGL-Residential Pilot"/>
    <n v="12048"/>
    <n v="1566.99"/>
    <m/>
    <n v="46.55"/>
    <n v="0"/>
    <n v="0"/>
    <m/>
    <n v="0"/>
    <n v="42.29"/>
    <n v="0"/>
    <n v="0"/>
    <n v="4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4"/>
    <n v="0"/>
    <n v="0"/>
    <n v="14.97"/>
    <n v="-62.17"/>
    <n v="0"/>
    <n v="0"/>
    <m/>
    <m/>
    <m/>
    <m/>
    <x v="0"/>
    <m/>
    <m/>
    <m/>
    <m/>
    <m/>
    <m/>
    <m/>
    <m/>
    <n v="0"/>
    <n v="0"/>
    <m/>
    <m/>
    <x v="0"/>
    <x v="25"/>
    <m/>
    <x v="7"/>
  </r>
  <r>
    <x v="3"/>
    <s v="Republic"/>
    <s v="Electric"/>
    <s v="Residential"/>
    <s v="RG-Residential"/>
    <n v="5901926"/>
    <n v="829971.94"/>
    <m/>
    <n v="21575.88"/>
    <n v="0"/>
    <n v="0"/>
    <m/>
    <n v="0"/>
    <n v="20710.04"/>
    <n v="0"/>
    <n v="0"/>
    <n v="2301.0100000000002"/>
    <n v="0"/>
    <n v="0"/>
    <n v="0"/>
    <n v="0"/>
    <n v="0"/>
    <n v="0"/>
    <n v="0"/>
    <n v="0"/>
    <n v="0"/>
    <n v="0"/>
    <n v="0"/>
    <n v="0"/>
    <n v="0"/>
    <n v="0"/>
    <n v="0"/>
    <n v="210"/>
    <n v="0"/>
    <n v="75"/>
    <n v="1603.19"/>
    <n v="160"/>
    <n v="-172.53"/>
    <n v="7682.68"/>
    <n v="-30440.97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Republic"/>
    <s v="Lighting"/>
    <s v="Commercial"/>
    <s v="PL-Private Lighting"/>
    <n v="12101"/>
    <n v="4194.8900000000003"/>
    <m/>
    <n v="0"/>
    <n v="0"/>
    <n v="0"/>
    <m/>
    <n v="0"/>
    <n v="42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78"/>
    <n v="0"/>
    <n v="0"/>
    <n v="183.21"/>
    <n v="-132.81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3"/>
    <s v="Republic"/>
    <s v="Lighting"/>
    <s v="Other Public Authority"/>
    <s v="PL-Private Lighting"/>
    <n v="31"/>
    <n v="14.58"/>
    <m/>
    <n v="0"/>
    <n v="0"/>
    <n v="0"/>
    <m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m/>
    <m/>
    <m/>
    <m/>
    <x v="0"/>
    <m/>
    <m/>
    <m/>
    <m/>
    <m/>
    <m/>
    <m/>
    <m/>
    <n v="0"/>
    <n v="0"/>
    <m/>
    <m/>
    <x v="3"/>
    <x v="4"/>
    <m/>
    <x v="7"/>
  </r>
  <r>
    <x v="3"/>
    <s v="Republic"/>
    <s v="Lighting"/>
    <s v="Muni Street &amp; Highway Lighting"/>
    <s v="PL-Private Lighting"/>
    <n v="431"/>
    <n v="82.03"/>
    <m/>
    <n v="0"/>
    <n v="0"/>
    <n v="0"/>
    <m/>
    <n v="0"/>
    <n v="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m/>
    <m/>
    <m/>
    <m/>
    <x v="0"/>
    <m/>
    <m/>
    <m/>
    <m/>
    <m/>
    <m/>
    <m/>
    <m/>
    <n v="0"/>
    <n v="0"/>
    <m/>
    <m/>
    <x v="4"/>
    <x v="4"/>
    <m/>
    <x v="7"/>
  </r>
  <r>
    <x v="3"/>
    <s v="Republic"/>
    <s v="Lighting"/>
    <s v="Muni Street &amp; Highway Lighting"/>
    <s v="SPL-Municipal St Lighting"/>
    <n v="83370"/>
    <n v="14384.42"/>
    <m/>
    <n v="0"/>
    <n v="0"/>
    <n v="0"/>
    <m/>
    <n v="0"/>
    <n v="292.63"/>
    <n v="0"/>
    <n v="0"/>
    <n v="0"/>
    <n v="0"/>
    <n v="0"/>
    <n v="0"/>
    <n v="0"/>
    <n v="0"/>
    <n v="0"/>
    <n v="0"/>
    <n v="6263.28"/>
    <n v="0"/>
    <n v="0"/>
    <n v="0"/>
    <n v="0"/>
    <n v="0"/>
    <n v="0"/>
    <n v="0"/>
    <n v="0"/>
    <n v="0"/>
    <n v="0"/>
    <n v="0"/>
    <n v="0"/>
    <n v="0"/>
    <n v="0"/>
    <n v="-498.55"/>
    <n v="0"/>
    <n v="0"/>
    <m/>
    <m/>
    <m/>
    <m/>
    <x v="0"/>
    <m/>
    <m/>
    <m/>
    <m/>
    <m/>
    <m/>
    <m/>
    <m/>
    <n v="0"/>
    <n v="0"/>
    <m/>
    <m/>
    <x v="4"/>
    <x v="11"/>
    <m/>
    <x v="7"/>
  </r>
  <r>
    <x v="3"/>
    <s v="Republic"/>
    <s v="Lighting"/>
    <s v="Residential"/>
    <s v="PL-Private Lighting"/>
    <n v="6049"/>
    <n v="2074.4299999999998"/>
    <m/>
    <n v="0"/>
    <n v="0"/>
    <n v="0"/>
    <m/>
    <n v="0"/>
    <n v="2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8099999999999996"/>
    <n v="0"/>
    <n v="0"/>
    <n v="14.61"/>
    <n v="-65.89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s v="Webb City"/>
    <s v="Electric"/>
    <s v="Commercial"/>
    <s v="CB-Commercial"/>
    <n v="2855571"/>
    <n v="411788.09"/>
    <m/>
    <n v="10572.14"/>
    <n v="0"/>
    <n v="0"/>
    <m/>
    <n v="0"/>
    <n v="10025.02"/>
    <n v="0"/>
    <n v="0"/>
    <n v="2002.44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3070.74"/>
    <n v="20"/>
    <n v="-56.01"/>
    <n v="22778.3"/>
    <n v="-14335.6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Webb City"/>
    <s v="Electric"/>
    <s v="Commercial"/>
    <s v="GP-General Power"/>
    <n v="5096593"/>
    <n v="554864.19999999995"/>
    <m/>
    <n v="864.23"/>
    <n v="0"/>
    <n v="0"/>
    <m/>
    <n v="0"/>
    <n v="17889.02"/>
    <n v="0"/>
    <n v="0"/>
    <n v="3228.64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2804.7"/>
    <n v="0"/>
    <n v="0"/>
    <n v="21291.03"/>
    <n v="-18857.34"/>
    <n v="0"/>
    <n v="0"/>
    <m/>
    <m/>
    <m/>
    <m/>
    <x v="0"/>
    <m/>
    <m/>
    <m/>
    <m/>
    <m/>
    <m/>
    <m/>
    <m/>
    <n v="0"/>
    <n v="0"/>
    <m/>
    <m/>
    <x v="1"/>
    <x v="6"/>
    <m/>
    <x v="7"/>
  </r>
  <r>
    <x v="3"/>
    <s v="Webb City"/>
    <s v="Electric"/>
    <s v="Commercial"/>
    <s v="LS-Special Lighting"/>
    <n v="5760"/>
    <n v="904.65"/>
    <m/>
    <n v="0"/>
    <n v="0"/>
    <n v="0"/>
    <m/>
    <n v="0"/>
    <n v="20.23"/>
    <n v="0"/>
    <n v="0"/>
    <n v="2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94"/>
    <n v="0"/>
    <n v="0"/>
    <m/>
    <m/>
    <m/>
    <m/>
    <x v="0"/>
    <m/>
    <m/>
    <m/>
    <m/>
    <m/>
    <m/>
    <m/>
    <m/>
    <n v="0"/>
    <n v="0"/>
    <m/>
    <m/>
    <x v="1"/>
    <x v="7"/>
    <m/>
    <x v="7"/>
  </r>
  <r>
    <x v="3"/>
    <s v="Webb City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"/>
    <m/>
    <x v="7"/>
  </r>
  <r>
    <x v="3"/>
    <s v="Webb City"/>
    <s v="Electric"/>
    <s v="Commercial"/>
    <s v="SH-Small Heating"/>
    <n v="272849"/>
    <n v="37997.910000000003"/>
    <m/>
    <n v="710.28"/>
    <n v="0"/>
    <n v="0"/>
    <m/>
    <n v="0"/>
    <n v="975.88"/>
    <n v="0"/>
    <n v="0"/>
    <n v="188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2.06"/>
    <n v="0"/>
    <n v="-19.91"/>
    <n v="1906.26"/>
    <n v="-1296.01"/>
    <n v="0"/>
    <n v="0"/>
    <m/>
    <m/>
    <m/>
    <m/>
    <x v="0"/>
    <m/>
    <m/>
    <m/>
    <m/>
    <m/>
    <m/>
    <m/>
    <m/>
    <n v="0"/>
    <n v="0"/>
    <m/>
    <m/>
    <x v="1"/>
    <x v="12"/>
    <m/>
    <x v="7"/>
  </r>
  <r>
    <x v="3"/>
    <s v="Webb City"/>
    <s v="Electric"/>
    <s v="Commercial"/>
    <s v="TEB-Total Electric Bldg"/>
    <n v="1038214"/>
    <n v="126433.44"/>
    <m/>
    <n v="160"/>
    <n v="0"/>
    <n v="0"/>
    <m/>
    <n v="0"/>
    <n v="3644.18"/>
    <n v="0"/>
    <n v="0"/>
    <n v="73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7.55"/>
    <n v="0"/>
    <n v="0"/>
    <n v="6170.74"/>
    <n v="-4235.8999999999996"/>
    <n v="0"/>
    <n v="0"/>
    <m/>
    <m/>
    <m/>
    <m/>
    <x v="0"/>
    <m/>
    <m/>
    <m/>
    <m/>
    <m/>
    <m/>
    <m/>
    <m/>
    <n v="0"/>
    <n v="0"/>
    <m/>
    <m/>
    <x v="1"/>
    <x v="13"/>
    <m/>
    <x v="7"/>
  </r>
  <r>
    <x v="3"/>
    <s v="Webb City"/>
    <s v="Electric"/>
    <s v="Industrial"/>
    <s v="CB-Commercial"/>
    <n v="11258"/>
    <n v="1663.99"/>
    <m/>
    <n v="49.15"/>
    <n v="0"/>
    <n v="0"/>
    <m/>
    <n v="0"/>
    <n v="39.51"/>
    <n v="0"/>
    <n v="0"/>
    <n v="7.98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26.38"/>
    <n v="0"/>
    <n v="0"/>
    <n v="89"/>
    <n v="-56.52"/>
    <n v="0"/>
    <n v="0"/>
    <m/>
    <m/>
    <m/>
    <m/>
    <x v="0"/>
    <m/>
    <m/>
    <m/>
    <m/>
    <m/>
    <m/>
    <m/>
    <m/>
    <n v="0"/>
    <n v="0"/>
    <m/>
    <m/>
    <x v="2"/>
    <x v="5"/>
    <m/>
    <x v="7"/>
  </r>
  <r>
    <x v="3"/>
    <s v="Webb City"/>
    <s v="Electric"/>
    <s v="Industrial"/>
    <s v="GP-General Power"/>
    <n v="2502995"/>
    <n v="277880.63"/>
    <m/>
    <n v="80"/>
    <n v="0"/>
    <n v="0"/>
    <m/>
    <n v="0"/>
    <n v="8785.5300000000007"/>
    <n v="0"/>
    <n v="0"/>
    <n v="1460.85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2477.83"/>
    <n v="0"/>
    <n v="0"/>
    <n v="8049.25"/>
    <n v="-9261.09"/>
    <n v="0"/>
    <n v="0"/>
    <m/>
    <m/>
    <m/>
    <m/>
    <x v="0"/>
    <m/>
    <m/>
    <m/>
    <m/>
    <m/>
    <m/>
    <m/>
    <m/>
    <n v="0"/>
    <n v="0"/>
    <m/>
    <m/>
    <x v="2"/>
    <x v="6"/>
    <m/>
    <x v="7"/>
  </r>
  <r>
    <x v="3"/>
    <s v="Webb City"/>
    <s v="Electric"/>
    <s v="Industrial"/>
    <s v="LP-Large Power"/>
    <n v="15285464"/>
    <n v="1362639.9"/>
    <m/>
    <n v="0"/>
    <n v="0"/>
    <n v="0"/>
    <m/>
    <n v="0"/>
    <n v="52734.85"/>
    <n v="0"/>
    <n v="0"/>
    <n v="5167.34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4497.3"/>
    <n v="0"/>
    <n v="0"/>
    <n v="54596.31"/>
    <n v="-45550.68"/>
    <n v="0"/>
    <n v="0"/>
    <m/>
    <m/>
    <m/>
    <m/>
    <x v="0"/>
    <m/>
    <m/>
    <m/>
    <m/>
    <m/>
    <m/>
    <m/>
    <m/>
    <n v="0"/>
    <n v="0"/>
    <m/>
    <m/>
    <x v="2"/>
    <x v="17"/>
    <m/>
    <x v="7"/>
  </r>
  <r>
    <x v="3"/>
    <s v="Webb City"/>
    <s v="Electric"/>
    <s v="Industrial"/>
    <s v="PFM-Feed Mill/Grain Elev"/>
    <n v="8240"/>
    <n v="1540.15"/>
    <m/>
    <n v="61.18"/>
    <n v="0"/>
    <n v="0"/>
    <m/>
    <n v="0"/>
    <n v="28.92"/>
    <n v="0"/>
    <n v="0"/>
    <n v="5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.83"/>
    <n v="0"/>
    <n v="0"/>
    <n v="113.95"/>
    <n v="-45.48"/>
    <n v="0"/>
    <n v="0"/>
    <m/>
    <m/>
    <m/>
    <m/>
    <x v="0"/>
    <m/>
    <m/>
    <m/>
    <m/>
    <m/>
    <m/>
    <m/>
    <m/>
    <n v="0"/>
    <n v="0"/>
    <m/>
    <m/>
    <x v="2"/>
    <x v="18"/>
    <m/>
    <x v="7"/>
  </r>
  <r>
    <x v="3"/>
    <s v="Webb City"/>
    <s v="Electric"/>
    <s v="Industrial"/>
    <s v="TEB-Total Electric Bldg"/>
    <n v="626400"/>
    <n v="61854.36"/>
    <m/>
    <n v="0"/>
    <n v="0"/>
    <n v="0"/>
    <m/>
    <n v="0"/>
    <n v="2198.66"/>
    <n v="0"/>
    <n v="0"/>
    <n v="444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24.4399999999996"/>
    <n v="-2555.71"/>
    <n v="0"/>
    <n v="0"/>
    <m/>
    <m/>
    <m/>
    <m/>
    <x v="0"/>
    <m/>
    <m/>
    <m/>
    <m/>
    <m/>
    <m/>
    <m/>
    <m/>
    <n v="0"/>
    <n v="0"/>
    <m/>
    <m/>
    <x v="2"/>
    <x v="13"/>
    <m/>
    <x v="7"/>
  </r>
  <r>
    <x v="3"/>
    <s v="Webb City"/>
    <s v="Electric"/>
    <s v="Interdepartmental"/>
    <s v="CB-Commercial"/>
    <n v="4616"/>
    <n v="698.61"/>
    <m/>
    <n v="0"/>
    <n v="0"/>
    <n v="0"/>
    <m/>
    <n v="0"/>
    <n v="16.21"/>
    <n v="0"/>
    <n v="0"/>
    <n v="3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.18"/>
    <n v="0"/>
    <n v="0"/>
    <m/>
    <m/>
    <m/>
    <m/>
    <x v="0"/>
    <m/>
    <m/>
    <m/>
    <m/>
    <m/>
    <m/>
    <m/>
    <m/>
    <n v="0"/>
    <n v="0"/>
    <m/>
    <m/>
    <x v="5"/>
    <x v="5"/>
    <m/>
    <x v="7"/>
  </r>
  <r>
    <x v="3"/>
    <s v="Webb City"/>
    <s v="Electric"/>
    <s v="Other Public Authority"/>
    <s v="CB-Commercial"/>
    <n v="104077"/>
    <n v="15293.28"/>
    <m/>
    <n v="0"/>
    <n v="0"/>
    <n v="0"/>
    <m/>
    <n v="0"/>
    <n v="365.29"/>
    <n v="0"/>
    <n v="0"/>
    <n v="73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22.52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Webb City"/>
    <s v="Electric"/>
    <s v="Other Public Authority"/>
    <s v="GP-General Power"/>
    <n v="103360"/>
    <n v="11640.29"/>
    <m/>
    <n v="0"/>
    <n v="0"/>
    <n v="0"/>
    <m/>
    <n v="0"/>
    <n v="362.78"/>
    <n v="0"/>
    <n v="0"/>
    <n v="7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2.44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Webb City"/>
    <s v="Electric"/>
    <s v="Other Public Authority"/>
    <s v="SH-Small Heating"/>
    <n v="12160"/>
    <n v="1610.61"/>
    <m/>
    <n v="0"/>
    <n v="0"/>
    <n v="0"/>
    <m/>
    <n v="0"/>
    <n v="42.68"/>
    <n v="0"/>
    <n v="0"/>
    <n v="8.63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.76"/>
    <n v="0"/>
    <n v="0"/>
    <m/>
    <m/>
    <m/>
    <m/>
    <x v="0"/>
    <m/>
    <m/>
    <m/>
    <m/>
    <m/>
    <m/>
    <m/>
    <m/>
    <n v="0"/>
    <n v="0"/>
    <m/>
    <m/>
    <x v="3"/>
    <x v="12"/>
    <m/>
    <x v="7"/>
  </r>
  <r>
    <x v="3"/>
    <s v="Webb City"/>
    <s v="Electric"/>
    <s v="Muni Street &amp; Highway Lighting"/>
    <s v="CB-Commercial"/>
    <n v="29220"/>
    <n v="4794.6499999999996"/>
    <m/>
    <n v="0"/>
    <n v="0"/>
    <n v="0"/>
    <m/>
    <n v="0"/>
    <n v="102.56"/>
    <n v="0"/>
    <n v="0"/>
    <n v="2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6.69"/>
    <n v="0"/>
    <n v="0"/>
    <m/>
    <m/>
    <m/>
    <m/>
    <x v="0"/>
    <m/>
    <m/>
    <m/>
    <m/>
    <m/>
    <m/>
    <m/>
    <m/>
    <n v="0"/>
    <n v="0"/>
    <m/>
    <m/>
    <x v="4"/>
    <x v="5"/>
    <m/>
    <x v="7"/>
  </r>
  <r>
    <x v="3"/>
    <s v="Webb City"/>
    <s v="Electric"/>
    <s v="Muni Street &amp; Highway Lighting"/>
    <s v="LS-Special Lighting"/>
    <n v="6411"/>
    <n v="1047.73"/>
    <m/>
    <n v="0"/>
    <n v="0"/>
    <n v="0"/>
    <m/>
    <n v="0"/>
    <n v="2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34"/>
    <n v="0"/>
    <n v="0"/>
    <m/>
    <m/>
    <m/>
    <m/>
    <x v="0"/>
    <m/>
    <m/>
    <m/>
    <m/>
    <m/>
    <m/>
    <m/>
    <m/>
    <n v="0"/>
    <n v="0"/>
    <m/>
    <m/>
    <x v="4"/>
    <x v="7"/>
    <m/>
    <x v="7"/>
  </r>
  <r>
    <x v="3"/>
    <s v="Webb City"/>
    <s v="Electric"/>
    <s v="Other Public Authority"/>
    <s v="CB-Commercial"/>
    <n v="86106"/>
    <n v="12772.52"/>
    <m/>
    <n v="0"/>
    <n v="0"/>
    <n v="0"/>
    <m/>
    <n v="0"/>
    <n v="303.67"/>
    <n v="0"/>
    <n v="0"/>
    <n v="61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2.31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Webb City"/>
    <s v="Electric"/>
    <s v="Other Public Authority"/>
    <s v="GP-General Power"/>
    <n v="436033"/>
    <n v="51395.81"/>
    <m/>
    <n v="0"/>
    <n v="0"/>
    <n v="0"/>
    <m/>
    <n v="0"/>
    <n v="1530.49"/>
    <n v="0"/>
    <n v="0"/>
    <n v="309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3.32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3"/>
    <s v="Webb City"/>
    <s v="Electric"/>
    <s v="Industrial"/>
    <s v="Oil Pipe GP-General Power"/>
    <n v="225930"/>
    <n v="23226.7"/>
    <m/>
    <n v="0"/>
    <n v="0"/>
    <n v="0"/>
    <m/>
    <n v="0"/>
    <n v="793.01"/>
    <n v="0"/>
    <n v="0"/>
    <n v="16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2.26"/>
    <n v="-835.94"/>
    <n v="0"/>
    <n v="0"/>
    <m/>
    <m/>
    <m/>
    <m/>
    <x v="0"/>
    <m/>
    <m/>
    <m/>
    <m/>
    <m/>
    <m/>
    <m/>
    <m/>
    <n v="0"/>
    <n v="0"/>
    <m/>
    <m/>
    <x v="2"/>
    <x v="24"/>
    <m/>
    <x v="7"/>
  </r>
  <r>
    <x v="3"/>
    <s v="Webb City"/>
    <s v="Electric"/>
    <s v="Resident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Webb City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7"/>
  </r>
  <r>
    <x v="3"/>
    <s v="Webb City"/>
    <s v="Electric"/>
    <s v="Residential"/>
    <s v="RGL-Residential Pilot"/>
    <n v="60342"/>
    <n v="7848.24"/>
    <m/>
    <n v="314.11"/>
    <n v="0"/>
    <n v="0"/>
    <m/>
    <n v="0"/>
    <n v="211.79"/>
    <n v="0"/>
    <n v="0"/>
    <n v="23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5"/>
    <n v="0"/>
    <n v="0"/>
    <n v="69.34"/>
    <n v="-311.35000000000002"/>
    <n v="0"/>
    <n v="0"/>
    <m/>
    <m/>
    <m/>
    <m/>
    <x v="0"/>
    <m/>
    <m/>
    <m/>
    <m/>
    <m/>
    <m/>
    <m/>
    <m/>
    <n v="0"/>
    <n v="0"/>
    <m/>
    <m/>
    <x v="0"/>
    <x v="25"/>
    <m/>
    <x v="7"/>
  </r>
  <r>
    <x v="3"/>
    <s v="Webb City"/>
    <s v="Electric"/>
    <s v="Residential"/>
    <s v="RG-Residential"/>
    <n v="24700454"/>
    <n v="3449557.77"/>
    <m/>
    <n v="114125.14"/>
    <n v="0"/>
    <n v="0"/>
    <m/>
    <n v="0"/>
    <n v="86697.74"/>
    <n v="0"/>
    <n v="0"/>
    <n v="9630.75"/>
    <n v="0"/>
    <n v="0"/>
    <n v="0"/>
    <n v="0"/>
    <n v="0"/>
    <n v="0"/>
    <n v="0"/>
    <n v="0"/>
    <n v="0"/>
    <n v="0"/>
    <n v="0"/>
    <n v="0"/>
    <n v="0"/>
    <n v="0"/>
    <n v="0"/>
    <n v="690"/>
    <n v="200"/>
    <n v="195"/>
    <n v="6565.43"/>
    <n v="540"/>
    <n v="-463.26"/>
    <n v="22722.15"/>
    <n v="-127431.94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s v="Webb City"/>
    <s v="Lighting"/>
    <s v="Commercial"/>
    <s v="PL-Private Lighting"/>
    <n v="69047"/>
    <n v="20777.34"/>
    <m/>
    <n v="35.36"/>
    <n v="0"/>
    <n v="0"/>
    <m/>
    <n v="0"/>
    <n v="242.46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5.84"/>
    <n v="0"/>
    <n v="0"/>
    <n v="965.98"/>
    <n v="-758.05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3"/>
    <s v="Webb City"/>
    <s v="Lighting"/>
    <s v="Industrial"/>
    <s v="PL-Private Lighting"/>
    <n v="2308"/>
    <n v="961.78"/>
    <m/>
    <n v="0"/>
    <n v="0"/>
    <n v="0"/>
    <m/>
    <n v="0"/>
    <n v="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4"/>
    <n v="0"/>
    <n v="0"/>
    <n v="48.05"/>
    <n v="-25.35"/>
    <n v="0"/>
    <n v="0"/>
    <m/>
    <m/>
    <m/>
    <m/>
    <x v="0"/>
    <m/>
    <m/>
    <m/>
    <m/>
    <m/>
    <m/>
    <m/>
    <m/>
    <n v="0"/>
    <n v="0"/>
    <m/>
    <m/>
    <x v="2"/>
    <x v="4"/>
    <m/>
    <x v="7"/>
  </r>
  <r>
    <x v="3"/>
    <s v="Webb City"/>
    <s v="Lighting"/>
    <s v="Interdepartmental"/>
    <s v="PL-Private Lighting"/>
    <n v="58"/>
    <n v="21.22"/>
    <m/>
    <n v="0"/>
    <n v="0"/>
    <n v="0"/>
    <m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m/>
    <m/>
    <m/>
    <m/>
    <x v="0"/>
    <m/>
    <m/>
    <m/>
    <m/>
    <m/>
    <m/>
    <m/>
    <m/>
    <n v="0"/>
    <n v="0"/>
    <m/>
    <m/>
    <x v="5"/>
    <x v="4"/>
    <m/>
    <x v="7"/>
  </r>
  <r>
    <x v="3"/>
    <s v="Webb City"/>
    <s v="Lighting"/>
    <s v="Muni Street &amp; Highway Lighting"/>
    <s v="PL-Private Lighting"/>
    <n v="930"/>
    <n v="345.44"/>
    <m/>
    <n v="0"/>
    <n v="0"/>
    <n v="0"/>
    <m/>
    <n v="0"/>
    <n v="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m/>
    <m/>
    <m/>
    <m/>
    <x v="0"/>
    <m/>
    <m/>
    <m/>
    <m/>
    <m/>
    <m/>
    <m/>
    <m/>
    <n v="0"/>
    <n v="0"/>
    <m/>
    <m/>
    <x v="4"/>
    <x v="4"/>
    <m/>
    <x v="7"/>
  </r>
  <r>
    <x v="3"/>
    <s v="Webb City"/>
    <s v="Lighting"/>
    <s v="Muni Street &amp; Highway Lighting"/>
    <s v="SPL-Municipal St Lighting"/>
    <n v="104345"/>
    <n v="16015.83"/>
    <m/>
    <n v="0"/>
    <n v="0"/>
    <n v="0"/>
    <m/>
    <n v="0"/>
    <n v="366.26"/>
    <n v="0"/>
    <n v="0"/>
    <n v="0"/>
    <n v="0"/>
    <n v="0"/>
    <n v="0"/>
    <n v="0"/>
    <n v="0"/>
    <n v="0"/>
    <n v="0"/>
    <n v="7682.8"/>
    <n v="0"/>
    <n v="0"/>
    <n v="0"/>
    <n v="0"/>
    <n v="0"/>
    <n v="0"/>
    <n v="0"/>
    <n v="0"/>
    <n v="0"/>
    <n v="0"/>
    <n v="0"/>
    <n v="0"/>
    <n v="0"/>
    <n v="0"/>
    <n v="-623.98"/>
    <n v="0"/>
    <n v="0"/>
    <m/>
    <m/>
    <m/>
    <m/>
    <x v="0"/>
    <m/>
    <m/>
    <m/>
    <m/>
    <m/>
    <m/>
    <m/>
    <m/>
    <n v="0"/>
    <n v="0"/>
    <m/>
    <m/>
    <x v="4"/>
    <x v="11"/>
    <m/>
    <x v="7"/>
  </r>
  <r>
    <x v="3"/>
    <s v="Webb City"/>
    <s v="Lighting"/>
    <s v="Residential"/>
    <s v="PL-Private Lighting"/>
    <n v="66637"/>
    <n v="25020.55"/>
    <m/>
    <n v="15.09"/>
    <n v="0"/>
    <n v="0"/>
    <m/>
    <n v="0"/>
    <n v="235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8"/>
    <n v="0"/>
    <n v="0"/>
    <n v="51.18"/>
    <n v="-730.31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2"/>
    <s v="Baxter Springs"/>
    <s v="Electric"/>
    <s v="Commercial"/>
    <s v="CB-Commercial"/>
    <n v="1143462"/>
    <n v="96809.26"/>
    <m/>
    <n v="2186.48"/>
    <n v="22586.85"/>
    <n v="7203.96"/>
    <m/>
    <n v="0"/>
    <n v="0"/>
    <n v="0"/>
    <n v="0"/>
    <n v="0"/>
    <n v="0"/>
    <n v="0"/>
    <n v="0"/>
    <n v="0"/>
    <n v="0"/>
    <n v="0"/>
    <n v="0"/>
    <n v="0"/>
    <n v="0"/>
    <n v="0"/>
    <n v="0"/>
    <n v="1223.49"/>
    <n v="0"/>
    <n v="0"/>
    <n v="0"/>
    <n v="0"/>
    <n v="0"/>
    <n v="0"/>
    <n v="285.91000000000003"/>
    <n v="0"/>
    <n v="-5.55"/>
    <n v="6207.79"/>
    <n v="0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2"/>
    <s v="Baxter Springs"/>
    <s v="Electric"/>
    <s v="Commercial"/>
    <s v="GP-General Power"/>
    <n v="1864402"/>
    <n v="99750.71"/>
    <m/>
    <n v="0"/>
    <n v="36827.519999999997"/>
    <n v="11745.73"/>
    <m/>
    <n v="0"/>
    <n v="0"/>
    <n v="0"/>
    <n v="0"/>
    <n v="0"/>
    <n v="0"/>
    <n v="0"/>
    <n v="0"/>
    <n v="0"/>
    <n v="0"/>
    <n v="0"/>
    <n v="0"/>
    <n v="0"/>
    <n v="0"/>
    <n v="0"/>
    <n v="0"/>
    <n v="5537.29"/>
    <n v="0"/>
    <n v="0"/>
    <n v="0"/>
    <n v="0"/>
    <n v="0"/>
    <n v="0"/>
    <n v="801.4"/>
    <n v="0"/>
    <n v="0"/>
    <n v="4457.0600000000004"/>
    <n v="0"/>
    <n v="0"/>
    <n v="0"/>
    <m/>
    <m/>
    <m/>
    <m/>
    <x v="0"/>
    <m/>
    <m/>
    <m/>
    <m/>
    <m/>
    <m/>
    <m/>
    <m/>
    <n v="0"/>
    <n v="0"/>
    <m/>
    <m/>
    <x v="1"/>
    <x v="6"/>
    <m/>
    <x v="7"/>
  </r>
  <r>
    <x v="2"/>
    <s v="Baxter Springs"/>
    <s v="Electric"/>
    <s v="Commercial"/>
    <s v="LS-Special Lighting"/>
    <n v="368"/>
    <n v="128.28"/>
    <m/>
    <n v="1.43"/>
    <n v="6.72"/>
    <n v="6.59"/>
    <m/>
    <n v="0"/>
    <n v="0"/>
    <n v="0"/>
    <n v="0"/>
    <n v="0"/>
    <n v="0"/>
    <n v="0"/>
    <n v="0"/>
    <n v="0"/>
    <n v="0"/>
    <n v="0"/>
    <n v="0"/>
    <n v="0"/>
    <n v="0"/>
    <n v="0"/>
    <n v="0"/>
    <n v="-0.09"/>
    <n v="0"/>
    <n v="0"/>
    <n v="0"/>
    <n v="0"/>
    <n v="0"/>
    <n v="0"/>
    <n v="0.63"/>
    <n v="0"/>
    <n v="-2.77"/>
    <n v="3.18"/>
    <n v="0"/>
    <n v="0"/>
    <n v="0"/>
    <m/>
    <m/>
    <m/>
    <m/>
    <x v="0"/>
    <m/>
    <m/>
    <m/>
    <m/>
    <m/>
    <m/>
    <m/>
    <m/>
    <n v="0"/>
    <n v="0"/>
    <m/>
    <m/>
    <x v="1"/>
    <x v="7"/>
    <m/>
    <x v="7"/>
  </r>
  <r>
    <x v="2"/>
    <s v="Baxter Springs"/>
    <s v="Electric"/>
    <s v="Commercial"/>
    <s v="NEB-Optional Net Bill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0"/>
    <m/>
    <x v="7"/>
  </r>
  <r>
    <x v="2"/>
    <s v="Baxter Springs"/>
    <s v="Electric"/>
    <s v="Commercial"/>
    <s v="PT-Transmission"/>
    <n v="2217600"/>
    <n v="74047.87"/>
    <m/>
    <n v="0"/>
    <n v="32980.15"/>
    <n v="13083.84"/>
    <m/>
    <n v="0"/>
    <n v="0"/>
    <n v="0"/>
    <n v="0"/>
    <n v="0"/>
    <n v="0"/>
    <n v="0"/>
    <n v="0"/>
    <n v="0"/>
    <n v="0"/>
    <n v="0"/>
    <n v="0"/>
    <n v="4665.22"/>
    <n v="0"/>
    <n v="0"/>
    <n v="0"/>
    <n v="1907.14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9"/>
    <m/>
    <x v="7"/>
  </r>
  <r>
    <x v="2"/>
    <s v="Baxter Springs"/>
    <s v="Electric"/>
    <s v="Commercial"/>
    <s v="TEB-Total Electric Bldg"/>
    <n v="253681"/>
    <n v="16734.71"/>
    <m/>
    <n v="0"/>
    <n v="5140.7"/>
    <n v="1623.56"/>
    <m/>
    <n v="0"/>
    <n v="0"/>
    <n v="0"/>
    <n v="0"/>
    <n v="0"/>
    <n v="0"/>
    <n v="0"/>
    <n v="0"/>
    <n v="0"/>
    <n v="0"/>
    <n v="0"/>
    <n v="0"/>
    <n v="0"/>
    <n v="0"/>
    <n v="0"/>
    <n v="0"/>
    <n v="1126.33"/>
    <n v="0"/>
    <n v="0"/>
    <n v="0"/>
    <n v="0"/>
    <n v="0"/>
    <n v="0"/>
    <n v="31.03"/>
    <n v="0"/>
    <n v="0"/>
    <n v="231.9"/>
    <n v="0"/>
    <n v="0"/>
    <n v="0"/>
    <m/>
    <m/>
    <m/>
    <m/>
    <x v="0"/>
    <m/>
    <m/>
    <m/>
    <m/>
    <m/>
    <m/>
    <m/>
    <m/>
    <n v="0"/>
    <n v="0"/>
    <m/>
    <m/>
    <x v="1"/>
    <x v="13"/>
    <m/>
    <x v="7"/>
  </r>
  <r>
    <x v="2"/>
    <s v="Baxter Springs"/>
    <s v="Electric"/>
    <s v="Industrial"/>
    <s v="CB-Commercial"/>
    <n v="6"/>
    <n v="27.48"/>
    <m/>
    <n v="0"/>
    <n v="0.12"/>
    <n v="0.04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0.81"/>
    <n v="0"/>
    <n v="0"/>
    <n v="0"/>
    <m/>
    <m/>
    <m/>
    <m/>
    <x v="0"/>
    <m/>
    <m/>
    <m/>
    <m/>
    <m/>
    <m/>
    <m/>
    <m/>
    <n v="0"/>
    <n v="0"/>
    <m/>
    <m/>
    <x v="2"/>
    <x v="5"/>
    <m/>
    <x v="7"/>
  </r>
  <r>
    <x v="2"/>
    <s v="Baxter Springs"/>
    <s v="Electric"/>
    <s v="Industrial"/>
    <s v="GP-General Power"/>
    <n v="372265"/>
    <n v="19251.900000000001"/>
    <m/>
    <n v="69.27"/>
    <n v="7353.35"/>
    <n v="2345.27"/>
    <m/>
    <n v="0"/>
    <n v="0"/>
    <n v="0"/>
    <n v="0"/>
    <n v="0"/>
    <n v="0"/>
    <n v="0"/>
    <n v="0"/>
    <n v="0"/>
    <n v="0"/>
    <n v="0"/>
    <n v="0"/>
    <n v="478.3"/>
    <n v="0"/>
    <n v="0"/>
    <n v="0"/>
    <n v="1105.6300000000001"/>
    <n v="0"/>
    <n v="0"/>
    <n v="0"/>
    <n v="0"/>
    <n v="0"/>
    <n v="0"/>
    <n v="0"/>
    <n v="0"/>
    <n v="0"/>
    <n v="2821.86"/>
    <n v="0"/>
    <n v="0"/>
    <n v="0"/>
    <m/>
    <m/>
    <m/>
    <m/>
    <x v="0"/>
    <m/>
    <m/>
    <m/>
    <m/>
    <m/>
    <m/>
    <m/>
    <m/>
    <n v="0"/>
    <n v="0"/>
    <m/>
    <m/>
    <x v="2"/>
    <x v="6"/>
    <m/>
    <x v="7"/>
  </r>
  <r>
    <x v="2"/>
    <s v="Baxter Springs"/>
    <s v="Electric"/>
    <s v="Industrial"/>
    <s v="PT-Transmission"/>
    <n v="2239089"/>
    <n v="87276.94"/>
    <m/>
    <n v="0"/>
    <n v="36667.339999999997"/>
    <n v="13210.63"/>
    <m/>
    <n v="0"/>
    <n v="0"/>
    <n v="0"/>
    <n v="0"/>
    <n v="0"/>
    <n v="0"/>
    <n v="0"/>
    <n v="0"/>
    <n v="0"/>
    <n v="0"/>
    <n v="0"/>
    <n v="0"/>
    <n v="6905.05"/>
    <n v="0"/>
    <n v="0"/>
    <n v="0"/>
    <n v="1925.62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2"/>
    <x v="9"/>
    <m/>
    <x v="7"/>
  </r>
  <r>
    <x v="2"/>
    <s v="Baxter Springs"/>
    <s v="Electric"/>
    <s v="Other Public Authority"/>
    <s v="CB-Commercial"/>
    <n v="44980"/>
    <n v="3889.51"/>
    <m/>
    <n v="0"/>
    <n v="888.5"/>
    <n v="283.38"/>
    <m/>
    <n v="0"/>
    <n v="0"/>
    <n v="0"/>
    <n v="0"/>
    <n v="0"/>
    <n v="0"/>
    <n v="0"/>
    <n v="0"/>
    <n v="0"/>
    <n v="0"/>
    <n v="0"/>
    <n v="0"/>
    <n v="0"/>
    <n v="0"/>
    <n v="0"/>
    <n v="0"/>
    <n v="48.15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2"/>
    <s v="Baxter Springs"/>
    <s v="Electric"/>
    <s v="Other Public Authority"/>
    <s v="GP-General Power"/>
    <n v="11600"/>
    <n v="1189.6600000000001"/>
    <m/>
    <n v="0"/>
    <n v="229.13"/>
    <n v="73.08"/>
    <m/>
    <n v="0"/>
    <n v="0"/>
    <n v="0"/>
    <n v="0"/>
    <n v="0"/>
    <n v="0"/>
    <n v="0"/>
    <n v="0"/>
    <n v="0"/>
    <n v="0"/>
    <n v="0"/>
    <n v="0"/>
    <n v="0"/>
    <n v="0"/>
    <n v="0"/>
    <n v="0"/>
    <n v="34.450000000000003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2"/>
    <s v="Baxter Springs"/>
    <s v="Electric"/>
    <s v="Other Public Authority"/>
    <s v="TEB-Total Electric Bldg"/>
    <n v="1111"/>
    <n v="123.05"/>
    <m/>
    <n v="0"/>
    <n v="21.95"/>
    <n v="7.11"/>
    <m/>
    <n v="0"/>
    <n v="0"/>
    <n v="0"/>
    <n v="0"/>
    <n v="0"/>
    <n v="0"/>
    <n v="0"/>
    <n v="0"/>
    <n v="0"/>
    <n v="0"/>
    <n v="0"/>
    <n v="0"/>
    <n v="0"/>
    <n v="0"/>
    <n v="0"/>
    <n v="0"/>
    <n v="4.93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3"/>
    <x v="13"/>
    <m/>
    <x v="7"/>
  </r>
  <r>
    <x v="2"/>
    <s v="Baxter Springs"/>
    <s v="Electric"/>
    <s v="Muni Street &amp; Highway Lighting"/>
    <s v="CB-Commercial"/>
    <n v="1695"/>
    <n v="283.01"/>
    <m/>
    <n v="0"/>
    <n v="33.479999999999997"/>
    <n v="10.68"/>
    <m/>
    <n v="0"/>
    <n v="0"/>
    <n v="0"/>
    <n v="0"/>
    <n v="0"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5"/>
    <m/>
    <x v="7"/>
  </r>
  <r>
    <x v="2"/>
    <s v="Baxter Springs"/>
    <s v="Electric"/>
    <s v="Muni Street &amp; Highway Lighting"/>
    <s v="LS-Special Lighting"/>
    <n v="80"/>
    <n v="32.07"/>
    <m/>
    <n v="0"/>
    <n v="1.58"/>
    <n v="1.43"/>
    <m/>
    <n v="0"/>
    <n v="0"/>
    <n v="0"/>
    <n v="0"/>
    <n v="0"/>
    <n v="0"/>
    <n v="0"/>
    <n v="0"/>
    <n v="0"/>
    <n v="0"/>
    <n v="0"/>
    <n v="0"/>
    <n v="0"/>
    <n v="0"/>
    <n v="0"/>
    <n v="0"/>
    <n v="-0.02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7"/>
    <m/>
    <x v="7"/>
  </r>
  <r>
    <x v="2"/>
    <s v="Baxter Springs"/>
    <s v="Electric"/>
    <s v="Other Public Authority"/>
    <s v="CB-Commercial"/>
    <n v="44376"/>
    <n v="3877.1"/>
    <m/>
    <n v="0"/>
    <n v="876.58"/>
    <n v="279.60000000000002"/>
    <m/>
    <n v="0"/>
    <n v="0"/>
    <n v="0"/>
    <n v="0"/>
    <n v="0"/>
    <n v="0"/>
    <n v="0"/>
    <n v="0"/>
    <n v="0"/>
    <n v="0"/>
    <n v="0"/>
    <n v="0"/>
    <n v="0"/>
    <n v="0"/>
    <n v="0"/>
    <n v="0"/>
    <n v="47.48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2"/>
    <s v="Baxter Springs"/>
    <s v="Electric"/>
    <s v="Other Public Authority"/>
    <s v="GP-General Power"/>
    <n v="78618"/>
    <n v="4829.83"/>
    <m/>
    <n v="0"/>
    <n v="1552.94"/>
    <n v="495.29"/>
    <m/>
    <n v="0"/>
    <n v="0"/>
    <n v="0"/>
    <n v="0"/>
    <n v="0"/>
    <n v="0"/>
    <n v="0"/>
    <n v="0"/>
    <n v="0"/>
    <n v="0"/>
    <n v="0"/>
    <n v="0"/>
    <n v="0"/>
    <n v="0"/>
    <n v="0"/>
    <n v="0"/>
    <n v="233.5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3"/>
    <x v="6"/>
    <m/>
    <x v="7"/>
  </r>
  <r>
    <x v="2"/>
    <s v="Baxter Springs"/>
    <s v="Electric"/>
    <s v="Industrial"/>
    <s v="Oil Pipe PT-Transmission"/>
    <n v="2132000"/>
    <n v="69972.2"/>
    <m/>
    <n v="0"/>
    <n v="31707.1"/>
    <n v="12578.8"/>
    <m/>
    <n v="0"/>
    <n v="0"/>
    <n v="0"/>
    <n v="0"/>
    <n v="0"/>
    <n v="0"/>
    <n v="0"/>
    <n v="0"/>
    <n v="0"/>
    <n v="0"/>
    <n v="0"/>
    <n v="0"/>
    <n v="0"/>
    <n v="0"/>
    <n v="0"/>
    <n v="0"/>
    <n v="1833.52"/>
    <n v="0"/>
    <n v="0"/>
    <n v="0"/>
    <n v="0"/>
    <n v="0"/>
    <n v="0"/>
    <n v="0"/>
    <n v="0"/>
    <n v="0"/>
    <n v="6791.36"/>
    <n v="0"/>
    <n v="0"/>
    <n v="0"/>
    <m/>
    <m/>
    <m/>
    <m/>
    <x v="0"/>
    <m/>
    <m/>
    <m/>
    <m/>
    <m/>
    <m/>
    <m/>
    <m/>
    <n v="0"/>
    <n v="0"/>
    <m/>
    <m/>
    <x v="2"/>
    <x v="34"/>
    <m/>
    <x v="7"/>
  </r>
  <r>
    <x v="2"/>
    <s v="Baxter Springs"/>
    <s v="Electric"/>
    <s v="Residential"/>
    <s v="RG-Residential"/>
    <n v="3459298"/>
    <n v="239252.56"/>
    <m/>
    <n v="9734.8700000000008"/>
    <n v="68283.94"/>
    <n v="24216.6"/>
    <m/>
    <n v="0"/>
    <n v="0"/>
    <n v="0"/>
    <n v="0"/>
    <n v="0"/>
    <n v="0"/>
    <n v="0"/>
    <n v="0"/>
    <n v="0"/>
    <n v="0"/>
    <n v="0"/>
    <n v="0"/>
    <n v="0"/>
    <n v="0"/>
    <n v="0"/>
    <n v="0"/>
    <n v="4185.78"/>
    <n v="0"/>
    <n v="0"/>
    <n v="0"/>
    <n v="250"/>
    <n v="100"/>
    <n v="52"/>
    <n v="2166.67"/>
    <n v="40"/>
    <n v="-31.41"/>
    <n v="13166.72"/>
    <n v="0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2"/>
    <s v="Baxter Springs"/>
    <s v="Electric"/>
    <s v="Residential"/>
    <s v="RH-Residential Total Elec"/>
    <n v="1333084"/>
    <n v="81806.2"/>
    <m/>
    <n v="1593.72"/>
    <n v="26326.51"/>
    <n v="9332.11"/>
    <m/>
    <n v="0"/>
    <n v="0"/>
    <n v="0"/>
    <n v="0"/>
    <n v="0"/>
    <n v="0"/>
    <n v="0"/>
    <n v="0"/>
    <n v="0"/>
    <n v="0"/>
    <n v="0"/>
    <n v="0"/>
    <n v="0"/>
    <n v="0"/>
    <n v="0"/>
    <n v="0"/>
    <n v="1613.02"/>
    <n v="0"/>
    <n v="0"/>
    <n v="0"/>
    <n v="50"/>
    <n v="50"/>
    <n v="0"/>
    <n v="660.76"/>
    <n v="0"/>
    <n v="-5.07"/>
    <n v="2991.65"/>
    <n v="0"/>
    <n v="0"/>
    <n v="0"/>
    <m/>
    <m/>
    <m/>
    <m/>
    <x v="0"/>
    <m/>
    <m/>
    <m/>
    <m/>
    <m/>
    <m/>
    <m/>
    <m/>
    <n v="0"/>
    <n v="0"/>
    <m/>
    <m/>
    <x v="0"/>
    <x v="15"/>
    <m/>
    <x v="7"/>
  </r>
  <r>
    <x v="2"/>
    <s v="Baxter Springs"/>
    <s v="Lighting"/>
    <s v="Commercial"/>
    <s v="PL-Private Lighting"/>
    <n v="42727"/>
    <n v="8878.8799999999992"/>
    <m/>
    <n v="0"/>
    <n v="836.99"/>
    <n v="251.83"/>
    <m/>
    <n v="0"/>
    <n v="0"/>
    <n v="0"/>
    <n v="0"/>
    <n v="0"/>
    <n v="0"/>
    <n v="0"/>
    <n v="0"/>
    <n v="0"/>
    <n v="0"/>
    <n v="0"/>
    <n v="0"/>
    <n v="0"/>
    <n v="0"/>
    <n v="0"/>
    <n v="0"/>
    <n v="-11.5"/>
    <n v="0"/>
    <n v="0"/>
    <n v="0"/>
    <n v="0"/>
    <n v="0"/>
    <n v="0"/>
    <n v="23.85"/>
    <n v="0"/>
    <n v="0"/>
    <n v="345.26"/>
    <n v="0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2"/>
    <s v="Baxter Springs"/>
    <s v="Lighting"/>
    <s v="Industrial"/>
    <s v="PL-Private Lighting"/>
    <n v="-99"/>
    <n v="71.41"/>
    <m/>
    <n v="0"/>
    <n v="-13.15"/>
    <n v="-0.59"/>
    <m/>
    <n v="0"/>
    <n v="0"/>
    <n v="0"/>
    <n v="0"/>
    <n v="0"/>
    <n v="0"/>
    <n v="0"/>
    <n v="0"/>
    <n v="0"/>
    <n v="0"/>
    <n v="0"/>
    <n v="0"/>
    <n v="0"/>
    <n v="0"/>
    <n v="0"/>
    <n v="0"/>
    <n v="-0.11"/>
    <n v="0"/>
    <n v="0"/>
    <n v="0"/>
    <n v="0"/>
    <n v="0"/>
    <n v="0"/>
    <n v="0"/>
    <n v="0"/>
    <n v="0"/>
    <n v="14.55"/>
    <n v="0"/>
    <n v="0"/>
    <n v="0"/>
    <m/>
    <m/>
    <m/>
    <m/>
    <x v="0"/>
    <m/>
    <m/>
    <m/>
    <m/>
    <m/>
    <m/>
    <m/>
    <m/>
    <n v="0"/>
    <n v="0"/>
    <m/>
    <m/>
    <x v="2"/>
    <x v="4"/>
    <m/>
    <x v="7"/>
  </r>
  <r>
    <x v="2"/>
    <s v="Baxter Springs"/>
    <s v="Lighting"/>
    <s v="Muni Street &amp; Highway Lighting"/>
    <s v="PL-Private Lighting"/>
    <n v="205"/>
    <n v="52.8"/>
    <m/>
    <n v="0"/>
    <n v="4.0599999999999996"/>
    <n v="1.2"/>
    <m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4"/>
    <m/>
    <x v="7"/>
  </r>
  <r>
    <x v="2"/>
    <s v="Baxter Springs"/>
    <s v="Lighting"/>
    <s v="Muni Street &amp; Highway Lighting"/>
    <s v="SPL-Municipal St Lighting"/>
    <n v="41665"/>
    <n v="3949.83"/>
    <m/>
    <n v="0"/>
    <n v="630.47"/>
    <n v="279.16000000000003"/>
    <m/>
    <n v="0"/>
    <n v="0"/>
    <n v="0"/>
    <n v="0"/>
    <n v="0"/>
    <n v="0"/>
    <n v="0"/>
    <n v="0"/>
    <n v="0"/>
    <n v="0"/>
    <n v="0"/>
    <n v="0"/>
    <n v="1030.3599999999999"/>
    <n v="0"/>
    <n v="0"/>
    <n v="0"/>
    <n v="-10.82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11"/>
    <m/>
    <x v="7"/>
  </r>
  <r>
    <x v="2"/>
    <s v="Baxter Springs"/>
    <s v="Lighting"/>
    <s v="Residential"/>
    <s v="PL-Private Lighting"/>
    <n v="34198"/>
    <n v="8394.81"/>
    <m/>
    <n v="0"/>
    <n v="674.04"/>
    <n v="199.95"/>
    <m/>
    <n v="0"/>
    <n v="0"/>
    <n v="0"/>
    <n v="0"/>
    <n v="0"/>
    <n v="0"/>
    <n v="0"/>
    <n v="0"/>
    <n v="0"/>
    <n v="0"/>
    <n v="0"/>
    <n v="0"/>
    <n v="0"/>
    <n v="0"/>
    <n v="0"/>
    <n v="0"/>
    <n v="-10.59"/>
    <n v="0"/>
    <n v="0"/>
    <n v="0"/>
    <n v="0"/>
    <n v="0"/>
    <n v="0"/>
    <n v="48.86"/>
    <n v="0"/>
    <n v="0"/>
    <n v="220.51"/>
    <n v="0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2"/>
    <s v="Gravette"/>
    <s v="Electric"/>
    <s v="Commercial"/>
    <s v="CB-Commercial"/>
    <n v="324"/>
    <n v="49.66"/>
    <m/>
    <n v="0"/>
    <n v="6.4"/>
    <n v="2.04"/>
    <m/>
    <n v="0"/>
    <n v="0"/>
    <n v="0"/>
    <n v="0"/>
    <n v="0"/>
    <n v="0"/>
    <n v="0"/>
    <n v="0"/>
    <n v="0"/>
    <n v="0"/>
    <n v="0"/>
    <n v="0"/>
    <n v="0"/>
    <n v="0"/>
    <n v="0"/>
    <n v="0"/>
    <n v="0.35"/>
    <n v="0"/>
    <n v="0"/>
    <n v="0"/>
    <n v="0"/>
    <n v="0"/>
    <n v="0"/>
    <n v="0"/>
    <n v="0"/>
    <n v="0"/>
    <n v="3.43"/>
    <n v="0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2"/>
    <s v="Gravette"/>
    <s v="Electric"/>
    <s v="Residential"/>
    <s v="RG-Residential"/>
    <n v="11384"/>
    <n v="819.42"/>
    <m/>
    <n v="0"/>
    <n v="224.88"/>
    <n v="79.7"/>
    <m/>
    <n v="0"/>
    <n v="0"/>
    <n v="0"/>
    <n v="0"/>
    <n v="0"/>
    <n v="0"/>
    <n v="0"/>
    <n v="0"/>
    <n v="0"/>
    <n v="0"/>
    <n v="0"/>
    <n v="0"/>
    <n v="0"/>
    <n v="0"/>
    <n v="0"/>
    <n v="0"/>
    <n v="13.78"/>
    <n v="0"/>
    <n v="0"/>
    <n v="0"/>
    <n v="0"/>
    <n v="0"/>
    <n v="0"/>
    <n v="6.48"/>
    <n v="0"/>
    <n v="0"/>
    <n v="15.94"/>
    <n v="0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2"/>
    <s v="Gravette"/>
    <s v="Electric"/>
    <s v="Residential"/>
    <s v="RH-Residential Total Elec"/>
    <n v="1307"/>
    <n v="81.37"/>
    <m/>
    <n v="0"/>
    <n v="25.82"/>
    <n v="9.15"/>
    <m/>
    <n v="0"/>
    <n v="0"/>
    <n v="0"/>
    <n v="0"/>
    <n v="0"/>
    <n v="0"/>
    <n v="0"/>
    <n v="0"/>
    <n v="0"/>
    <n v="0"/>
    <n v="0"/>
    <n v="0"/>
    <n v="0"/>
    <n v="0"/>
    <n v="0"/>
    <n v="0"/>
    <n v="1.58"/>
    <n v="0"/>
    <n v="0"/>
    <n v="0"/>
    <n v="0"/>
    <n v="0"/>
    <n v="0"/>
    <n v="0"/>
    <n v="0"/>
    <n v="0"/>
    <n v="1.65"/>
    <n v="0"/>
    <n v="0"/>
    <n v="0"/>
    <m/>
    <m/>
    <m/>
    <m/>
    <x v="0"/>
    <m/>
    <m/>
    <m/>
    <m/>
    <m/>
    <m/>
    <m/>
    <m/>
    <n v="0"/>
    <n v="0"/>
    <m/>
    <m/>
    <x v="0"/>
    <x v="15"/>
    <m/>
    <x v="7"/>
  </r>
  <r>
    <x v="2"/>
    <s v="Gravette"/>
    <s v="Lighting"/>
    <s v="Residential"/>
    <s v="PL-Private Lighting"/>
    <n v="31"/>
    <n v="9.44"/>
    <m/>
    <n v="0"/>
    <n v="0.61"/>
    <n v="0.18"/>
    <m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.16"/>
    <n v="0"/>
    <n v="0"/>
    <n v="0.14000000000000001"/>
    <n v="0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2"/>
    <s v="Neosho"/>
    <s v="Electric"/>
    <s v="Commercial"/>
    <s v="CB-Commercial"/>
    <n v="1448"/>
    <n v="155.77000000000001"/>
    <m/>
    <n v="0"/>
    <n v="28.6"/>
    <n v="9.1199999999999992"/>
    <m/>
    <n v="0"/>
    <n v="0"/>
    <n v="0"/>
    <n v="0"/>
    <n v="0"/>
    <n v="0"/>
    <n v="0"/>
    <n v="0"/>
    <n v="0"/>
    <n v="0"/>
    <n v="0"/>
    <n v="0"/>
    <n v="0"/>
    <n v="0"/>
    <n v="0"/>
    <n v="0"/>
    <n v="1.55"/>
    <n v="0"/>
    <n v="0"/>
    <n v="0"/>
    <n v="0"/>
    <n v="0"/>
    <n v="0"/>
    <n v="0.23"/>
    <n v="0"/>
    <n v="0"/>
    <n v="11.38"/>
    <n v="0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2"/>
    <s v="Neosho"/>
    <s v="Electric"/>
    <s v="Commercial"/>
    <s v="GP-General Power"/>
    <n v="266400"/>
    <n v="12444.05"/>
    <m/>
    <n v="0"/>
    <n v="5262.2"/>
    <n v="1678.32"/>
    <m/>
    <n v="0"/>
    <n v="0"/>
    <n v="0"/>
    <n v="0"/>
    <n v="0"/>
    <n v="0"/>
    <n v="0"/>
    <n v="0"/>
    <n v="0"/>
    <n v="0"/>
    <n v="0"/>
    <n v="0"/>
    <n v="0"/>
    <n v="0"/>
    <n v="0"/>
    <n v="0"/>
    <n v="791.21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6"/>
    <m/>
    <x v="7"/>
  </r>
  <r>
    <x v="2"/>
    <s v="Neosho"/>
    <s v="Electric"/>
    <s v="Residential"/>
    <s v="RG-Residential"/>
    <n v="5100"/>
    <n v="379.89"/>
    <m/>
    <n v="0"/>
    <n v="100.74"/>
    <n v="35.700000000000003"/>
    <m/>
    <n v="0"/>
    <n v="0"/>
    <n v="0"/>
    <n v="0"/>
    <n v="0"/>
    <n v="0"/>
    <n v="0"/>
    <n v="0"/>
    <n v="0"/>
    <n v="0"/>
    <n v="0"/>
    <n v="0"/>
    <n v="0"/>
    <n v="0"/>
    <n v="0"/>
    <n v="0"/>
    <n v="6.17"/>
    <n v="0"/>
    <n v="0"/>
    <n v="0"/>
    <n v="0"/>
    <n v="0"/>
    <n v="0"/>
    <n v="8.01"/>
    <n v="0"/>
    <n v="0"/>
    <n v="7.08"/>
    <n v="0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2"/>
    <s v="Neosho"/>
    <s v="Lighting"/>
    <s v="Commercial"/>
    <s v="PL-Private Lighting"/>
    <n v="1436"/>
    <n v="188.32"/>
    <m/>
    <n v="0"/>
    <n v="28.37"/>
    <n v="8.4700000000000006"/>
    <m/>
    <n v="0"/>
    <n v="0"/>
    <n v="0"/>
    <n v="0"/>
    <n v="0"/>
    <n v="0"/>
    <n v="0"/>
    <n v="0"/>
    <n v="0"/>
    <n v="0"/>
    <n v="0"/>
    <n v="0"/>
    <n v="0"/>
    <n v="0"/>
    <n v="0"/>
    <n v="0"/>
    <n v="-0.37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4"/>
    <m/>
    <x v="7"/>
  </r>
  <r>
    <x v="2"/>
    <s v="Neosho"/>
    <s v="Lighting"/>
    <s v="Residential"/>
    <s v="PL-Private Lighting"/>
    <n v="165"/>
    <n v="31.04"/>
    <m/>
    <n v="0"/>
    <n v="3.08"/>
    <n v="0.97"/>
    <m/>
    <n v="0"/>
    <n v="0"/>
    <n v="0"/>
    <n v="0"/>
    <n v="0"/>
    <n v="0"/>
    <n v="0"/>
    <n v="0"/>
    <n v="0"/>
    <n v="0"/>
    <n v="0"/>
    <n v="0"/>
    <n v="0"/>
    <n v="0"/>
    <n v="0"/>
    <n v="0"/>
    <n v="-0.05"/>
    <n v="0"/>
    <n v="0"/>
    <n v="0"/>
    <n v="0"/>
    <n v="0"/>
    <n v="0"/>
    <n v="0.32"/>
    <n v="0"/>
    <n v="0"/>
    <n v="0.49"/>
    <n v="0"/>
    <n v="0"/>
    <n v="0"/>
    <m/>
    <m/>
    <m/>
    <m/>
    <x v="0"/>
    <m/>
    <m/>
    <m/>
    <m/>
    <m/>
    <m/>
    <m/>
    <m/>
    <n v="0"/>
    <n v="0"/>
    <m/>
    <m/>
    <x v="0"/>
    <x v="4"/>
    <m/>
    <x v="7"/>
  </r>
  <r>
    <x v="3"/>
    <m/>
    <m/>
    <s v="Residential"/>
    <s v="RG-Residential"/>
    <n v="98550"/>
    <n v="12817.42"/>
    <m/>
    <n v="634.66"/>
    <n v="0"/>
    <n v="0"/>
    <m/>
    <n v="0"/>
    <n v="345.91"/>
    <n v="0"/>
    <n v="0"/>
    <n v="38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.41"/>
    <n v="-508.52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m/>
    <m/>
    <s v="Residential"/>
    <s v="RG-Residential"/>
    <n v="97520"/>
    <n v="12683.45"/>
    <m/>
    <n v="66.41"/>
    <n v="0"/>
    <n v="0"/>
    <m/>
    <n v="0"/>
    <n v="342.29"/>
    <n v="0"/>
    <n v="0"/>
    <n v="38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3.2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m/>
    <m/>
    <s v="Commercial"/>
    <s v="CB-Commercial"/>
    <n v="98100"/>
    <n v="12940.5"/>
    <m/>
    <n v="771.72"/>
    <n v="0"/>
    <n v="0"/>
    <m/>
    <n v="0"/>
    <n v="344.33"/>
    <n v="0"/>
    <n v="0"/>
    <n v="69.65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3.99"/>
    <n v="-492.46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m/>
    <m/>
    <s v="Commercial"/>
    <s v="CB-Commercial"/>
    <n v="98509"/>
    <n v="12945.58"/>
    <m/>
    <n v="258.31"/>
    <n v="0"/>
    <n v="0"/>
    <m/>
    <n v="0"/>
    <n v="345.77"/>
    <n v="0"/>
    <n v="0"/>
    <n v="69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6.1500000000001"/>
    <n v="-494.52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m/>
    <m/>
    <s v="Commercial"/>
    <s v="CB-Commercial"/>
    <n v="99794"/>
    <n v="13163.57"/>
    <m/>
    <n v="0"/>
    <n v="0"/>
    <n v="0"/>
    <m/>
    <n v="0"/>
    <n v="350.28"/>
    <n v="0"/>
    <n v="0"/>
    <n v="70.84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5.39"/>
    <n v="-500.97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m/>
    <m/>
    <s v="Interdepartmental"/>
    <s v="CB-Commercial"/>
    <n v="99997"/>
    <n v="13173.65"/>
    <m/>
    <n v="0"/>
    <n v="0"/>
    <n v="0"/>
    <m/>
    <n v="0"/>
    <n v="350.99"/>
    <n v="0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1.98"/>
    <n v="0"/>
    <n v="0"/>
    <m/>
    <m/>
    <m/>
    <m/>
    <x v="0"/>
    <m/>
    <m/>
    <m/>
    <m/>
    <m/>
    <m/>
    <m/>
    <m/>
    <n v="0"/>
    <n v="0"/>
    <m/>
    <m/>
    <x v="5"/>
    <x v="5"/>
    <m/>
    <x v="7"/>
  </r>
  <r>
    <x v="3"/>
    <m/>
    <m/>
    <s v="Residential"/>
    <s v="RGL-Residential Pilot"/>
    <n v="0"/>
    <n v="9555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25"/>
    <m/>
    <x v="7"/>
  </r>
  <r>
    <x v="3"/>
    <s v="Aurora"/>
    <s v="Electric"/>
    <s v="Company Use"/>
    <s v="CB-Commercial"/>
    <n v="-104"/>
    <n v="-36.380000000000003"/>
    <m/>
    <n v="0"/>
    <n v="0"/>
    <n v="0"/>
    <m/>
    <n v="0"/>
    <n v="-0.37"/>
    <n v="0"/>
    <n v="0"/>
    <n v="-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2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3"/>
    <s v="Ozark"/>
    <s v="Electric"/>
    <s v="Company Use"/>
    <s v="CB-Commercial"/>
    <n v="0"/>
    <n v="-21.1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5"/>
    <m/>
    <x v="7"/>
  </r>
  <r>
    <x v="1"/>
    <m/>
    <m/>
    <s v="Residential"/>
    <s v="RG-Residential"/>
    <n v="-98867"/>
    <n v="-6042.75"/>
    <m/>
    <n v="0"/>
    <n v="0"/>
    <n v="0"/>
    <m/>
    <n v="0"/>
    <n v="0"/>
    <n v="0"/>
    <n v="0"/>
    <n v="0"/>
    <n v="0"/>
    <n v="-3292.27"/>
    <n v="0"/>
    <n v="-178.13"/>
    <n v="-130.51"/>
    <n v="0"/>
    <n v="0"/>
    <n v="0"/>
    <n v="0"/>
    <n v="0"/>
    <n v="0"/>
    <n v="0"/>
    <n v="0"/>
    <n v="0"/>
    <n v="0"/>
    <n v="0"/>
    <n v="0"/>
    <n v="0"/>
    <n v="0"/>
    <n v="0"/>
    <n v="0"/>
    <n v="-160.6"/>
    <n v="0"/>
    <n v="0"/>
    <n v="-1062.8"/>
    <m/>
    <m/>
    <m/>
    <m/>
    <x v="0"/>
    <m/>
    <m/>
    <m/>
    <m/>
    <m/>
    <m/>
    <m/>
    <m/>
    <n v="-3292.27"/>
    <n v="0"/>
    <m/>
    <m/>
    <x v="0"/>
    <x v="1"/>
    <m/>
    <x v="7"/>
  </r>
  <r>
    <x v="1"/>
    <m/>
    <m/>
    <s v="Residential"/>
    <s v="RH-Residential Total Elec"/>
    <n v="0"/>
    <n v="0"/>
    <m/>
    <n v="0"/>
    <n v="0"/>
    <n v="0"/>
    <m/>
    <n v="0"/>
    <n v="0"/>
    <n v="0"/>
    <n v="0"/>
    <n v="11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5"/>
    <m/>
    <x v="7"/>
  </r>
  <r>
    <x v="3"/>
    <m/>
    <m/>
    <s v="Residential"/>
    <s v="RG-Residential"/>
    <n v="0"/>
    <n v="0"/>
    <m/>
    <n v="0"/>
    <n v="0"/>
    <n v="0"/>
    <m/>
    <n v="0"/>
    <n v="0"/>
    <n v="0"/>
    <n v="0"/>
    <n v="-11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m/>
    <m/>
    <s v="Residential"/>
    <s v="RG-Residential"/>
    <n v="-99000"/>
    <n v="-12875.94"/>
    <m/>
    <n v="-637.55999999999995"/>
    <n v="0"/>
    <n v="0"/>
    <m/>
    <n v="0"/>
    <n v="-347.49"/>
    <n v="0"/>
    <n v="0"/>
    <n v="-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2.52"/>
    <n v="510.84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m/>
    <m/>
    <s v="Residential"/>
    <s v="RG-Residential"/>
    <n v="-99251"/>
    <n v="-12908.58"/>
    <m/>
    <n v="-639.17999999999995"/>
    <n v="0"/>
    <n v="0"/>
    <m/>
    <n v="0"/>
    <n v="-348.37"/>
    <n v="0"/>
    <n v="0"/>
    <n v="-38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7.83"/>
    <n v="512.13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m/>
    <m/>
    <s v="Residential"/>
    <s v="RG-Residential"/>
    <n v="-99000"/>
    <n v="-12875.94"/>
    <m/>
    <n v="-510.05"/>
    <n v="0"/>
    <n v="0"/>
    <m/>
    <n v="0"/>
    <n v="-347.49"/>
    <n v="0"/>
    <n v="0"/>
    <n v="-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0.99"/>
    <n v="510.84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m/>
    <m/>
    <s v="Residential"/>
    <s v="RG-Residential"/>
    <n v="-99000"/>
    <n v="-12875.94"/>
    <m/>
    <n v="-510.05"/>
    <n v="0"/>
    <n v="0"/>
    <m/>
    <n v="0"/>
    <n v="-347.49"/>
    <n v="0"/>
    <n v="0"/>
    <n v="-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0.98"/>
    <n v="510.84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m/>
    <m/>
    <s v="Residential"/>
    <s v="RG-Residential"/>
    <n v="-99000"/>
    <n v="-12875.94"/>
    <m/>
    <n v="-510.05"/>
    <n v="0"/>
    <n v="0"/>
    <m/>
    <n v="0"/>
    <n v="-347.49"/>
    <n v="0"/>
    <n v="0"/>
    <n v="-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0.96999999999997"/>
    <n v="510.84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m/>
    <m/>
    <s v="Residential"/>
    <s v="RG-Residential"/>
    <n v="-99100"/>
    <n v="-12888.95"/>
    <m/>
    <n v="-73.58"/>
    <n v="0"/>
    <n v="0"/>
    <m/>
    <n v="0"/>
    <n v="-347.84"/>
    <n v="0"/>
    <n v="0"/>
    <n v="-38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1.35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m/>
    <m/>
    <s v="Residential"/>
    <s v="RG-Residential"/>
    <n v="-99486"/>
    <n v="-12939.15"/>
    <m/>
    <n v="0"/>
    <n v="0"/>
    <n v="0"/>
    <m/>
    <n v="0"/>
    <n v="-349.2"/>
    <n v="0"/>
    <n v="0"/>
    <n v="-38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2.21"/>
    <n v="513.34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m/>
    <m/>
    <s v="Residential"/>
    <s v="RG-Residential"/>
    <n v="-70173"/>
    <n v="-9126.7000000000007"/>
    <m/>
    <n v="0"/>
    <n v="0"/>
    <n v="0"/>
    <m/>
    <n v="0"/>
    <n v="-246.31"/>
    <n v="0"/>
    <n v="0"/>
    <n v="-2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2.09"/>
    <n v="0"/>
    <n v="0"/>
    <m/>
    <m/>
    <m/>
    <m/>
    <x v="0"/>
    <m/>
    <m/>
    <m/>
    <m/>
    <m/>
    <m/>
    <m/>
    <m/>
    <n v="0"/>
    <n v="0"/>
    <m/>
    <m/>
    <x v="0"/>
    <x v="1"/>
    <m/>
    <x v="7"/>
  </r>
  <r>
    <x v="3"/>
    <m/>
    <m/>
    <s v="Muni Street &amp; Highway Lighting"/>
    <s v="LS-Special Lighting"/>
    <n v="-99000"/>
    <n v="-13557.47"/>
    <m/>
    <n v="0"/>
    <n v="0"/>
    <n v="0"/>
    <m/>
    <n v="0"/>
    <n v="-347.4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9.24"/>
    <n v="0"/>
    <n v="0"/>
    <m/>
    <m/>
    <m/>
    <m/>
    <x v="0"/>
    <m/>
    <m/>
    <m/>
    <m/>
    <m/>
    <m/>
    <m/>
    <m/>
    <n v="0"/>
    <n v="0"/>
    <m/>
    <m/>
    <x v="4"/>
    <x v="7"/>
    <m/>
    <x v="7"/>
  </r>
  <r>
    <x v="3"/>
    <m/>
    <m/>
    <s v="Other Public Authority"/>
    <s v="CB-Commercial"/>
    <n v="-99631"/>
    <n v="-13119.41"/>
    <m/>
    <n v="0"/>
    <n v="0"/>
    <n v="0"/>
    <m/>
    <n v="0"/>
    <n v="-349.71"/>
    <n v="0"/>
    <n v="0"/>
    <n v="-7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.15"/>
    <n v="0"/>
    <n v="0"/>
    <m/>
    <m/>
    <m/>
    <m/>
    <x v="0"/>
    <m/>
    <m/>
    <m/>
    <m/>
    <m/>
    <m/>
    <m/>
    <m/>
    <n v="0"/>
    <n v="0"/>
    <m/>
    <m/>
    <x v="3"/>
    <x v="5"/>
    <m/>
    <x v="7"/>
  </r>
  <r>
    <x v="3"/>
    <s v=""/>
    <s v="Tank Water"/>
    <s v="WA-Commercial"/>
    <s v="WA-Tank Water"/>
    <n v="13"/>
    <n v="238.55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920000000000002"/>
    <n v="0"/>
    <n v="0"/>
    <n v="0"/>
    <m/>
    <m/>
    <m/>
    <m/>
    <x v="0"/>
    <m/>
    <m/>
    <m/>
    <m/>
    <m/>
    <m/>
    <m/>
    <m/>
    <n v="0"/>
    <n v="0"/>
    <m/>
    <m/>
    <x v="7"/>
    <x v="44"/>
    <m/>
    <x v="8"/>
  </r>
  <r>
    <x v="3"/>
    <s v=""/>
    <s v="Tank Water"/>
    <s v="WA-Residential"/>
    <s v="WA-Tank Water"/>
    <n v="16"/>
    <n v="293.60000000000002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4"/>
    <n v="0"/>
    <n v="0"/>
    <n v="0"/>
    <m/>
    <m/>
    <m/>
    <m/>
    <x v="0"/>
    <m/>
    <m/>
    <m/>
    <m/>
    <m/>
    <m/>
    <m/>
    <m/>
    <n v="0"/>
    <n v="0"/>
    <m/>
    <m/>
    <x v="11"/>
    <x v="44"/>
    <m/>
    <x v="8"/>
  </r>
  <r>
    <x v="4"/>
    <s v="Gravette"/>
    <s v="Electric"/>
    <s v="Commercial"/>
    <s v="CB-Commercial"/>
    <n v="1361582"/>
    <n v="125074.87"/>
    <m/>
    <n v="3897.31"/>
    <n v="0"/>
    <n v="0"/>
    <m/>
    <n v="0"/>
    <n v="0"/>
    <n v="39703.78"/>
    <n v="2690.56"/>
    <n v="0"/>
    <n v="4449.7700000000004"/>
    <n v="0"/>
    <n v="5119.6899999999996"/>
    <n v="6644.48"/>
    <n v="0"/>
    <n v="0"/>
    <n v="0"/>
    <n v="18.18"/>
    <n v="0"/>
    <n v="0"/>
    <n v="0"/>
    <n v="0"/>
    <n v="0"/>
    <n v="0"/>
    <n v="0"/>
    <n v="0"/>
    <n v="0"/>
    <n v="13"/>
    <n v="0"/>
    <n v="0"/>
    <n v="-4.21"/>
    <n v="12266"/>
    <n v="-26979.45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4"/>
    <s v="Gravette"/>
    <s v="Electric"/>
    <s v="Commercial"/>
    <s v="GP-General Power"/>
    <n v="2190179"/>
    <n v="134784.31"/>
    <m/>
    <n v="310.27999999999997"/>
    <n v="0"/>
    <n v="0"/>
    <m/>
    <n v="0"/>
    <n v="0"/>
    <n v="63865.62"/>
    <n v="4380.3599999999997"/>
    <n v="0"/>
    <n v="4427.79"/>
    <n v="0"/>
    <n v="6592.43"/>
    <n v="7030.12"/>
    <n v="0"/>
    <n v="0"/>
    <n v="0"/>
    <n v="6"/>
    <n v="0"/>
    <n v="0"/>
    <n v="0"/>
    <n v="0"/>
    <n v="0"/>
    <n v="0"/>
    <n v="0"/>
    <n v="0"/>
    <n v="0"/>
    <n v="0"/>
    <n v="0"/>
    <n v="0"/>
    <n v="0"/>
    <n v="17032.55"/>
    <n v="-28789.919999999998"/>
    <n v="0"/>
    <n v="0"/>
    <m/>
    <m/>
    <m/>
    <m/>
    <x v="0"/>
    <m/>
    <m/>
    <m/>
    <m/>
    <m/>
    <m/>
    <m/>
    <m/>
    <n v="0"/>
    <n v="0"/>
    <m/>
    <m/>
    <x v="1"/>
    <x v="6"/>
    <m/>
    <x v="8"/>
  </r>
  <r>
    <x v="4"/>
    <s v="Gravette"/>
    <s v="Electric"/>
    <s v="Commercial"/>
    <s v="LS-Special Lighting"/>
    <n v="212"/>
    <n v="125.1"/>
    <m/>
    <n v="1.31"/>
    <n v="0"/>
    <n v="0"/>
    <m/>
    <n v="0"/>
    <n v="0"/>
    <n v="6.19"/>
    <n v="0.43"/>
    <n v="0"/>
    <n v="0"/>
    <n v="0"/>
    <n v="0.31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5.84"/>
    <n v="-27"/>
    <n v="0"/>
    <n v="0"/>
    <m/>
    <m/>
    <m/>
    <m/>
    <x v="0"/>
    <m/>
    <m/>
    <m/>
    <m/>
    <m/>
    <m/>
    <m/>
    <m/>
    <n v="0"/>
    <n v="0"/>
    <m/>
    <m/>
    <x v="1"/>
    <x v="7"/>
    <m/>
    <x v="8"/>
  </r>
  <r>
    <x v="4"/>
    <s v="Gravette"/>
    <s v="Electric"/>
    <s v="Industrial"/>
    <s v="CB-Commercial"/>
    <n v="2871"/>
    <n v="259.16000000000003"/>
    <m/>
    <n v="13.07"/>
    <n v="0"/>
    <n v="0"/>
    <m/>
    <n v="0"/>
    <n v="0"/>
    <n v="83.72"/>
    <n v="5.74"/>
    <n v="0"/>
    <n v="9.39"/>
    <n v="0"/>
    <n v="10.79"/>
    <n v="14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.98"/>
    <n v="0"/>
    <n v="0"/>
    <m/>
    <m/>
    <m/>
    <m/>
    <x v="0"/>
    <m/>
    <m/>
    <m/>
    <m/>
    <m/>
    <m/>
    <m/>
    <m/>
    <n v="0"/>
    <n v="0"/>
    <m/>
    <m/>
    <x v="2"/>
    <x v="5"/>
    <m/>
    <x v="8"/>
  </r>
  <r>
    <x v="4"/>
    <s v="Gravette"/>
    <s v="Electric"/>
    <s v="Industrial"/>
    <s v="GP-General Power"/>
    <n v="484576"/>
    <n v="39069.67"/>
    <m/>
    <n v="50"/>
    <n v="0"/>
    <n v="0"/>
    <m/>
    <n v="0"/>
    <n v="0"/>
    <n v="14130.24"/>
    <n v="969.15"/>
    <n v="0"/>
    <n v="1611.9"/>
    <n v="0"/>
    <n v="1458.58"/>
    <n v="2559.25"/>
    <n v="0"/>
    <n v="0"/>
    <n v="0"/>
    <n v="60"/>
    <n v="0"/>
    <n v="0"/>
    <n v="0"/>
    <n v="0"/>
    <n v="0"/>
    <n v="0"/>
    <n v="0"/>
    <n v="0"/>
    <n v="0"/>
    <n v="0"/>
    <n v="0"/>
    <n v="0"/>
    <n v="0"/>
    <n v="2036.58"/>
    <n v="-8345.2900000000009"/>
    <n v="0"/>
    <n v="0"/>
    <m/>
    <m/>
    <m/>
    <m/>
    <x v="0"/>
    <m/>
    <m/>
    <m/>
    <m/>
    <m/>
    <m/>
    <m/>
    <m/>
    <n v="0"/>
    <n v="0"/>
    <m/>
    <m/>
    <x v="2"/>
    <x v="6"/>
    <m/>
    <x v="8"/>
  </r>
  <r>
    <x v="4"/>
    <s v="Gravette"/>
    <s v="Electric"/>
    <s v="Industrial"/>
    <s v="PT-Transmission"/>
    <n v="8281551"/>
    <n v="430990.47"/>
    <m/>
    <n v="150"/>
    <n v="0"/>
    <n v="0"/>
    <m/>
    <n v="0"/>
    <n v="0"/>
    <n v="241490.02"/>
    <n v="3672"/>
    <n v="0"/>
    <n v="18622.22"/>
    <n v="0"/>
    <n v="21117.95"/>
    <n v="28956.43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94042.12"/>
    <n v="0"/>
    <n v="0"/>
    <m/>
    <m/>
    <m/>
    <m/>
    <x v="0"/>
    <m/>
    <m/>
    <m/>
    <m/>
    <m/>
    <m/>
    <m/>
    <m/>
    <n v="0"/>
    <n v="0"/>
    <m/>
    <m/>
    <x v="2"/>
    <x v="9"/>
    <m/>
    <x v="8"/>
  </r>
  <r>
    <x v="4"/>
    <s v="Gravette"/>
    <s v="Electric"/>
    <s v="Other Public Authority"/>
    <s v="CB-Commercial"/>
    <n v="96375"/>
    <n v="9024.74"/>
    <m/>
    <n v="0"/>
    <n v="0"/>
    <n v="0"/>
    <m/>
    <n v="0"/>
    <n v="0"/>
    <n v="2810.27"/>
    <n v="192.73"/>
    <n v="0"/>
    <n v="315.13"/>
    <n v="0"/>
    <n v="362.36"/>
    <n v="470.32"/>
    <n v="0"/>
    <n v="0"/>
    <n v="0"/>
    <n v="0"/>
    <n v="0"/>
    <n v="0"/>
    <n v="0"/>
    <n v="0"/>
    <n v="0"/>
    <n v="0"/>
    <n v="0"/>
    <n v="0"/>
    <n v="0"/>
    <n v="0"/>
    <n v="0"/>
    <n v="0"/>
    <n v="0"/>
    <n v="1030.43"/>
    <n v="-1949.36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4"/>
    <s v="Gravette"/>
    <s v="Electric"/>
    <s v="Muni Street &amp; Highway Lighting"/>
    <s v="CB-Commercial"/>
    <n v="11065"/>
    <n v="1283.45"/>
    <m/>
    <n v="0"/>
    <n v="0"/>
    <n v="0"/>
    <m/>
    <n v="0"/>
    <n v="0"/>
    <n v="322.64999999999998"/>
    <n v="22.13"/>
    <n v="0"/>
    <n v="36.17"/>
    <n v="0"/>
    <n v="41.62"/>
    <n v="53.99"/>
    <n v="0"/>
    <n v="0"/>
    <n v="0"/>
    <n v="0"/>
    <n v="0"/>
    <n v="0"/>
    <n v="0"/>
    <n v="0"/>
    <n v="0"/>
    <n v="0"/>
    <n v="0"/>
    <n v="0"/>
    <n v="0"/>
    <n v="0"/>
    <n v="0"/>
    <n v="0"/>
    <n v="0"/>
    <n v="139.12"/>
    <n v="-277.22000000000003"/>
    <n v="0"/>
    <n v="0"/>
    <m/>
    <m/>
    <m/>
    <m/>
    <x v="0"/>
    <m/>
    <m/>
    <m/>
    <m/>
    <m/>
    <m/>
    <m/>
    <m/>
    <n v="0"/>
    <n v="0"/>
    <m/>
    <m/>
    <x v="4"/>
    <x v="5"/>
    <m/>
    <x v="8"/>
  </r>
  <r>
    <x v="4"/>
    <s v="Gravette"/>
    <s v="Electric"/>
    <s v="Muni Street &amp; Highway Lighting"/>
    <s v="LS-Special Lighting"/>
    <n v="2110"/>
    <n v="381.62"/>
    <m/>
    <n v="0"/>
    <n v="0"/>
    <n v="0"/>
    <m/>
    <n v="0"/>
    <n v="0"/>
    <n v="61.53"/>
    <n v="4.2300000000000004"/>
    <n v="0"/>
    <n v="0"/>
    <n v="0"/>
    <n v="3.04"/>
    <n v="8.34"/>
    <n v="0"/>
    <n v="0"/>
    <n v="0"/>
    <n v="0"/>
    <n v="0"/>
    <n v="0"/>
    <n v="0"/>
    <n v="0"/>
    <n v="0"/>
    <n v="0"/>
    <n v="0"/>
    <n v="0"/>
    <n v="0"/>
    <n v="0"/>
    <n v="0"/>
    <n v="0"/>
    <n v="0"/>
    <n v="34.64"/>
    <n v="-82.36"/>
    <n v="0"/>
    <n v="0"/>
    <m/>
    <m/>
    <m/>
    <m/>
    <x v="0"/>
    <m/>
    <m/>
    <m/>
    <m/>
    <m/>
    <m/>
    <m/>
    <m/>
    <n v="0"/>
    <n v="0"/>
    <m/>
    <m/>
    <x v="4"/>
    <x v="7"/>
    <m/>
    <x v="8"/>
  </r>
  <r>
    <x v="4"/>
    <s v="Gravette"/>
    <s v="Electric"/>
    <s v="Other Public Authority"/>
    <s v="CB-Commercial"/>
    <n v="26929"/>
    <n v="2605.6"/>
    <m/>
    <n v="0"/>
    <n v="0"/>
    <n v="0"/>
    <m/>
    <n v="0"/>
    <n v="0"/>
    <n v="785.25"/>
    <n v="53.87"/>
    <n v="0"/>
    <n v="88.07"/>
    <n v="0"/>
    <n v="101.25"/>
    <n v="131.43"/>
    <n v="0"/>
    <n v="0"/>
    <n v="0"/>
    <n v="0"/>
    <n v="0"/>
    <n v="0"/>
    <n v="0"/>
    <n v="0"/>
    <n v="0"/>
    <n v="0"/>
    <n v="0"/>
    <n v="0"/>
    <n v="0"/>
    <n v="0"/>
    <n v="0"/>
    <n v="0"/>
    <n v="0"/>
    <n v="286.05"/>
    <n v="-562.79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4"/>
    <s v="Gravette"/>
    <s v="Electric"/>
    <s v="Other Public Authority"/>
    <s v="GP-General Power"/>
    <n v="612693"/>
    <n v="27675.98"/>
    <m/>
    <n v="0"/>
    <n v="0"/>
    <n v="0"/>
    <m/>
    <n v="0"/>
    <n v="0"/>
    <n v="17866.13"/>
    <n v="1225.3900000000001"/>
    <n v="0"/>
    <n v="766.55"/>
    <n v="0"/>
    <n v="1844.21"/>
    <n v="1217.0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3823.69"/>
    <n v="-5911.59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4"/>
    <s v="Gravette"/>
    <s v="Electric"/>
    <s v="Residential"/>
    <s v="NM-Net Metering"/>
    <n v="-300"/>
    <n v="-23.0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8"/>
  </r>
  <r>
    <x v="4"/>
    <s v="Gravette"/>
    <s v="Electric"/>
    <s v="Residential"/>
    <s v="RG-Residential"/>
    <n v="4445187"/>
    <n v="394110.83"/>
    <m/>
    <n v="16558.66"/>
    <n v="0"/>
    <n v="0"/>
    <m/>
    <n v="0"/>
    <n v="0"/>
    <n v="129621.75999999999"/>
    <n v="8890.4599999999991"/>
    <n v="0"/>
    <n v="16579.150000000001"/>
    <n v="0"/>
    <n v="18180.900000000001"/>
    <n v="25159.57"/>
    <n v="0"/>
    <n v="0"/>
    <n v="0"/>
    <n v="0"/>
    <n v="0"/>
    <n v="0"/>
    <n v="0"/>
    <n v="0"/>
    <n v="0"/>
    <n v="0"/>
    <n v="0"/>
    <n v="200"/>
    <n v="50"/>
    <n v="78"/>
    <n v="0"/>
    <n v="275"/>
    <n v="-13.71"/>
    <n v="46454.68"/>
    <n v="-86683.34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4"/>
    <s v="Gravette"/>
    <s v="Lighting"/>
    <s v="Commercial"/>
    <s v="PL-Private Lighting"/>
    <n v="28776"/>
    <n v="3939.35"/>
    <m/>
    <n v="34.31"/>
    <n v="0"/>
    <n v="0"/>
    <m/>
    <n v="0"/>
    <n v="0"/>
    <n v="839.06"/>
    <n v="57.58"/>
    <n v="0"/>
    <n v="0"/>
    <n v="0"/>
    <n v="41.17"/>
    <n v="61.62"/>
    <n v="0"/>
    <n v="0"/>
    <n v="0"/>
    <n v="0"/>
    <n v="0"/>
    <n v="0"/>
    <n v="0"/>
    <n v="0"/>
    <n v="0"/>
    <n v="0"/>
    <n v="0"/>
    <n v="0"/>
    <n v="0"/>
    <n v="0"/>
    <n v="0"/>
    <n v="0"/>
    <n v="0"/>
    <n v="292.77"/>
    <n v="-792.44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4"/>
    <s v="Gravette"/>
    <s v="Lighting"/>
    <s v="Industrial"/>
    <s v="PL-Private Lighting"/>
    <n v="5882"/>
    <n v="522.32000000000005"/>
    <m/>
    <n v="7.35"/>
    <n v="0"/>
    <n v="0"/>
    <m/>
    <n v="0"/>
    <n v="0"/>
    <n v="171.52"/>
    <n v="3.15"/>
    <n v="0"/>
    <n v="0"/>
    <n v="0"/>
    <n v="8.4600000000000009"/>
    <n v="12.58"/>
    <n v="0"/>
    <n v="0"/>
    <n v="0"/>
    <n v="395.21"/>
    <n v="0"/>
    <n v="0"/>
    <n v="0"/>
    <n v="0"/>
    <n v="0"/>
    <n v="0"/>
    <n v="0"/>
    <n v="0"/>
    <n v="0"/>
    <n v="0"/>
    <n v="0"/>
    <n v="0"/>
    <n v="0"/>
    <n v="9.35"/>
    <n v="-111.83"/>
    <n v="0"/>
    <n v="0"/>
    <m/>
    <m/>
    <m/>
    <m/>
    <x v="0"/>
    <m/>
    <m/>
    <m/>
    <m/>
    <m/>
    <m/>
    <m/>
    <m/>
    <n v="0"/>
    <n v="0"/>
    <m/>
    <m/>
    <x v="2"/>
    <x v="4"/>
    <m/>
    <x v="8"/>
  </r>
  <r>
    <x v="4"/>
    <s v="Gravette"/>
    <s v="Lighting"/>
    <s v="Other Public Authority"/>
    <s v="PL-Private Lighting"/>
    <n v="65"/>
    <n v="8.11"/>
    <m/>
    <n v="0"/>
    <n v="0"/>
    <n v="0"/>
    <m/>
    <n v="0"/>
    <n v="0"/>
    <n v="1.9"/>
    <n v="0.13"/>
    <n v="0"/>
    <n v="0"/>
    <n v="0"/>
    <n v="0.09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83"/>
    <n v="-1.74"/>
    <n v="0"/>
    <n v="0"/>
    <m/>
    <m/>
    <m/>
    <m/>
    <x v="0"/>
    <m/>
    <m/>
    <m/>
    <m/>
    <m/>
    <m/>
    <m/>
    <m/>
    <n v="0"/>
    <n v="0"/>
    <m/>
    <m/>
    <x v="3"/>
    <x v="4"/>
    <m/>
    <x v="8"/>
  </r>
  <r>
    <x v="4"/>
    <s v="Gravette"/>
    <s v="Lighting"/>
    <s v="Muni Street &amp; Highway Lighting"/>
    <s v="PL-Private Lighting"/>
    <n v="711"/>
    <n v="93.93"/>
    <m/>
    <n v="0"/>
    <n v="0"/>
    <n v="0"/>
    <m/>
    <n v="0"/>
    <n v="0"/>
    <n v="20.73"/>
    <n v="1.41"/>
    <n v="0"/>
    <n v="0"/>
    <n v="0"/>
    <n v="1.04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8.7899999999999991"/>
    <n v="-20.100000000000001"/>
    <n v="0"/>
    <n v="0"/>
    <m/>
    <m/>
    <m/>
    <m/>
    <x v="0"/>
    <m/>
    <m/>
    <m/>
    <m/>
    <m/>
    <m/>
    <m/>
    <m/>
    <n v="0"/>
    <n v="0"/>
    <m/>
    <m/>
    <x v="4"/>
    <x v="4"/>
    <m/>
    <x v="8"/>
  </r>
  <r>
    <x v="4"/>
    <s v="Gravette"/>
    <s v="Lighting"/>
    <s v="Muni Street &amp; Highway Lighting"/>
    <s v="SPL-Municipal St Lighting"/>
    <n v="51037"/>
    <n v="2165.34"/>
    <m/>
    <n v="0"/>
    <n v="0"/>
    <n v="0"/>
    <m/>
    <n v="0"/>
    <n v="0"/>
    <n v="1488.23"/>
    <n v="102.07"/>
    <n v="0"/>
    <n v="0"/>
    <n v="0"/>
    <n v="73.489999999999995"/>
    <n v="125.55"/>
    <n v="0"/>
    <n v="0"/>
    <n v="0"/>
    <n v="1589.3"/>
    <n v="0"/>
    <n v="0"/>
    <n v="0"/>
    <n v="0"/>
    <n v="0"/>
    <n v="0"/>
    <n v="0"/>
    <n v="0"/>
    <n v="0"/>
    <n v="0"/>
    <n v="0"/>
    <n v="0"/>
    <n v="0"/>
    <n v="320.8"/>
    <n v="-438.93"/>
    <n v="0"/>
    <n v="0"/>
    <m/>
    <m/>
    <m/>
    <m/>
    <x v="0"/>
    <m/>
    <m/>
    <m/>
    <m/>
    <m/>
    <m/>
    <m/>
    <m/>
    <n v="0"/>
    <n v="0"/>
    <m/>
    <m/>
    <x v="4"/>
    <x v="11"/>
    <m/>
    <x v="8"/>
  </r>
  <r>
    <x v="4"/>
    <s v="Gravette"/>
    <s v="Lighting"/>
    <s v="Residential"/>
    <s v="PL-Private Lighting"/>
    <n v="16018"/>
    <n v="2554.59"/>
    <m/>
    <n v="6.14"/>
    <n v="0"/>
    <n v="0"/>
    <m/>
    <n v="0"/>
    <n v="0"/>
    <n v="466.71"/>
    <n v="31.64"/>
    <n v="0"/>
    <n v="0"/>
    <n v="0"/>
    <n v="21.74"/>
    <n v="35.03"/>
    <n v="0"/>
    <n v="0"/>
    <n v="0"/>
    <n v="0"/>
    <n v="0"/>
    <n v="0"/>
    <n v="0"/>
    <n v="0"/>
    <n v="0"/>
    <n v="0"/>
    <n v="0"/>
    <n v="0"/>
    <n v="0"/>
    <n v="0"/>
    <n v="0"/>
    <n v="0"/>
    <n v="0"/>
    <n v="205.33"/>
    <n v="-535.88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4"/>
    <s v="Neosho"/>
    <s v="Electric"/>
    <s v="Commercial"/>
    <s v="CB-Commercial"/>
    <n v="53216"/>
    <n v="4730.4399999999996"/>
    <m/>
    <n v="240.05"/>
    <n v="0"/>
    <n v="0"/>
    <m/>
    <n v="0"/>
    <n v="0"/>
    <n v="1551.78"/>
    <n v="106.44"/>
    <n v="0"/>
    <n v="174.02"/>
    <n v="0"/>
    <n v="200.09"/>
    <n v="259.68"/>
    <n v="0"/>
    <n v="0"/>
    <n v="0"/>
    <n v="0"/>
    <n v="0"/>
    <n v="0"/>
    <n v="0"/>
    <n v="0"/>
    <n v="0"/>
    <n v="0"/>
    <n v="0"/>
    <n v="0"/>
    <n v="0"/>
    <n v="0"/>
    <n v="0"/>
    <n v="0"/>
    <n v="0"/>
    <n v="592.92999999999995"/>
    <n v="-1021.78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4"/>
    <s v="Neosho"/>
    <s v="Electric"/>
    <s v="Residential"/>
    <s v="RG-Residential"/>
    <n v="90766"/>
    <n v="8381.2199999999993"/>
    <m/>
    <n v="408.81"/>
    <n v="0"/>
    <n v="0"/>
    <m/>
    <n v="0"/>
    <n v="0"/>
    <n v="2646.71"/>
    <n v="181.55"/>
    <n v="0"/>
    <n v="338.58"/>
    <n v="0"/>
    <n v="371.21"/>
    <n v="513.75"/>
    <n v="0"/>
    <n v="0"/>
    <n v="0"/>
    <n v="0"/>
    <n v="0"/>
    <n v="0"/>
    <n v="0"/>
    <n v="0"/>
    <n v="0"/>
    <n v="0"/>
    <n v="0"/>
    <n v="25"/>
    <n v="0"/>
    <n v="0"/>
    <n v="0"/>
    <n v="0"/>
    <n v="0"/>
    <n v="1037.51"/>
    <n v="-1832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4"/>
    <s v="Neosho"/>
    <s v="Lighting"/>
    <s v="Commercial"/>
    <s v="PL-Private Lighting"/>
    <n v="389"/>
    <n v="58.17"/>
    <m/>
    <n v="0"/>
    <n v="0"/>
    <n v="0"/>
    <m/>
    <n v="0"/>
    <n v="0"/>
    <n v="11.34"/>
    <n v="0.78"/>
    <n v="0"/>
    <n v="0"/>
    <n v="0"/>
    <n v="0.56000000000000005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5.62"/>
    <n v="-12.46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4"/>
    <s v="Neosho"/>
    <s v="Lighting"/>
    <s v="Residential"/>
    <s v="PL-Private Lighting"/>
    <n v="62"/>
    <n v="12.1"/>
    <m/>
    <n v="0"/>
    <n v="0"/>
    <n v="0"/>
    <m/>
    <n v="0"/>
    <n v="0"/>
    <n v="1.8"/>
    <n v="0.12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2.6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1"/>
    <s v="Baxter Springs"/>
    <s v="Electric"/>
    <s v="Commercial"/>
    <s v="CB-Commercial"/>
    <n v="1099866"/>
    <n v="105363.27"/>
    <m/>
    <n v="3748.33"/>
    <n v="0"/>
    <n v="0"/>
    <m/>
    <n v="0"/>
    <n v="0"/>
    <n v="0"/>
    <n v="0"/>
    <n v="0"/>
    <n v="0"/>
    <n v="32197.66"/>
    <n v="0"/>
    <n v="-72.56"/>
    <n v="1451.85"/>
    <n v="0"/>
    <n v="0"/>
    <n v="0"/>
    <n v="0"/>
    <n v="0"/>
    <n v="0"/>
    <n v="0"/>
    <n v="0"/>
    <n v="0"/>
    <n v="0"/>
    <n v="40"/>
    <n v="0"/>
    <n v="15"/>
    <n v="447.88"/>
    <n v="0"/>
    <n v="0"/>
    <n v="11561.16"/>
    <n v="0"/>
    <n v="513"/>
    <n v="11318.16"/>
    <m/>
    <m/>
    <m/>
    <m/>
    <x v="0"/>
    <m/>
    <m/>
    <m/>
    <m/>
    <m/>
    <m/>
    <m/>
    <m/>
    <n v="33418.51"/>
    <n v="-1220.8499999999999"/>
    <m/>
    <m/>
    <x v="1"/>
    <x v="5"/>
    <m/>
    <x v="8"/>
  </r>
  <r>
    <x v="1"/>
    <s v="Baxter Springs"/>
    <s v="Electric"/>
    <s v="Commercial"/>
    <s v="GP-General Power"/>
    <n v="1594836"/>
    <n v="106838.32"/>
    <m/>
    <n v="750"/>
    <n v="0"/>
    <n v="0"/>
    <m/>
    <n v="0"/>
    <n v="0"/>
    <n v="0"/>
    <n v="0"/>
    <n v="0"/>
    <n v="0"/>
    <n v="46792.52"/>
    <n v="0"/>
    <n v="0"/>
    <n v="2105.16"/>
    <n v="0"/>
    <n v="0"/>
    <n v="0"/>
    <n v="0"/>
    <n v="0"/>
    <n v="0"/>
    <n v="0"/>
    <n v="0"/>
    <n v="0"/>
    <n v="0"/>
    <n v="0"/>
    <n v="0"/>
    <n v="0"/>
    <n v="404.17"/>
    <n v="0"/>
    <n v="0"/>
    <n v="9820.5499999999993"/>
    <n v="0"/>
    <n v="0"/>
    <n v="10740.8"/>
    <m/>
    <m/>
    <m/>
    <m/>
    <x v="0"/>
    <m/>
    <m/>
    <m/>
    <m/>
    <m/>
    <m/>
    <m/>
    <m/>
    <n v="48562.789999999994"/>
    <n v="-1770.27"/>
    <m/>
    <m/>
    <x v="1"/>
    <x v="6"/>
    <m/>
    <x v="8"/>
  </r>
  <r>
    <x v="1"/>
    <s v="Baxter Springs"/>
    <s v="Electric"/>
    <s v="Commercial"/>
    <s v="LS-Special Lighting"/>
    <n v="4297"/>
    <n v="573.33000000000004"/>
    <m/>
    <n v="3.17"/>
    <n v="0"/>
    <n v="0"/>
    <m/>
    <n v="0"/>
    <n v="0"/>
    <n v="0"/>
    <n v="0"/>
    <n v="0"/>
    <n v="0"/>
    <n v="126.7"/>
    <n v="0"/>
    <n v="0"/>
    <n v="5.66"/>
    <n v="0"/>
    <n v="0"/>
    <n v="0"/>
    <n v="0"/>
    <n v="0"/>
    <n v="0"/>
    <n v="0"/>
    <n v="0"/>
    <n v="0"/>
    <n v="0"/>
    <n v="0"/>
    <n v="0"/>
    <n v="0"/>
    <n v="0.67"/>
    <n v="0"/>
    <n v="0"/>
    <n v="9.33"/>
    <n v="0"/>
    <n v="0"/>
    <n v="2.96"/>
    <m/>
    <m/>
    <m/>
    <m/>
    <x v="0"/>
    <m/>
    <m/>
    <m/>
    <m/>
    <m/>
    <m/>
    <m/>
    <m/>
    <n v="131.47"/>
    <n v="-4.7699999999999996"/>
    <m/>
    <m/>
    <x v="1"/>
    <x v="7"/>
    <m/>
    <x v="8"/>
  </r>
  <r>
    <x v="1"/>
    <s v="Baxter Springs"/>
    <s v="Electric"/>
    <s v="Commercial"/>
    <s v="NM-Net Metering"/>
    <n v="-1613"/>
    <n v="-41.2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0"/>
    <m/>
    <x v="8"/>
  </r>
  <r>
    <x v="1"/>
    <s v="Baxter Springs"/>
    <s v="Electric"/>
    <s v="Commercial"/>
    <s v="SH-Small Heating"/>
    <n v="115270"/>
    <n v="9365.3799999999992"/>
    <m/>
    <n v="357.6"/>
    <n v="0"/>
    <n v="0"/>
    <m/>
    <n v="0"/>
    <n v="0"/>
    <n v="0"/>
    <n v="0"/>
    <n v="0"/>
    <n v="0"/>
    <n v="3382.11"/>
    <n v="0"/>
    <n v="0"/>
    <n v="152.15"/>
    <n v="0"/>
    <n v="0"/>
    <n v="0"/>
    <n v="0"/>
    <n v="0"/>
    <n v="0"/>
    <n v="0"/>
    <n v="0"/>
    <n v="0"/>
    <n v="0"/>
    <n v="0"/>
    <n v="0"/>
    <n v="0"/>
    <n v="64.39"/>
    <n v="0"/>
    <n v="-0.83"/>
    <n v="977.88"/>
    <n v="0"/>
    <n v="0"/>
    <n v="1382.85"/>
    <m/>
    <m/>
    <m/>
    <m/>
    <x v="0"/>
    <m/>
    <m/>
    <m/>
    <m/>
    <m/>
    <m/>
    <m/>
    <m/>
    <n v="3510.06"/>
    <n v="-127.95"/>
    <m/>
    <m/>
    <x v="1"/>
    <x v="12"/>
    <m/>
    <x v="8"/>
  </r>
  <r>
    <x v="1"/>
    <s v="Baxter Springs"/>
    <s v="Electric"/>
    <s v="Commercial"/>
    <s v="TEB-Total Electric Bldg"/>
    <n v="622957"/>
    <n v="42135.45"/>
    <m/>
    <n v="295.64999999999998"/>
    <n v="0"/>
    <n v="0"/>
    <m/>
    <n v="0"/>
    <n v="0"/>
    <n v="0"/>
    <n v="0"/>
    <n v="0"/>
    <n v="0"/>
    <n v="18277.55"/>
    <n v="0"/>
    <n v="0"/>
    <n v="822.33"/>
    <n v="0"/>
    <n v="0"/>
    <n v="0"/>
    <n v="0"/>
    <n v="0"/>
    <n v="0"/>
    <n v="0"/>
    <n v="0"/>
    <n v="0"/>
    <n v="0"/>
    <n v="0"/>
    <n v="0"/>
    <n v="0"/>
    <n v="14.9"/>
    <n v="0"/>
    <n v="0"/>
    <n v="1373.26"/>
    <n v="0"/>
    <n v="0"/>
    <n v="6309.81"/>
    <m/>
    <m/>
    <m/>
    <m/>
    <x v="0"/>
    <m/>
    <m/>
    <m/>
    <m/>
    <m/>
    <m/>
    <m/>
    <m/>
    <n v="18969.03"/>
    <n v="-691.48"/>
    <m/>
    <m/>
    <x v="1"/>
    <x v="13"/>
    <m/>
    <x v="8"/>
  </r>
  <r>
    <x v="1"/>
    <s v="Baxter Springs"/>
    <s v="Electric"/>
    <s v="Industrial"/>
    <s v="CB-Commercial"/>
    <n v="13620"/>
    <n v="1285.96"/>
    <m/>
    <n v="59.26"/>
    <n v="0"/>
    <n v="0"/>
    <m/>
    <n v="0"/>
    <n v="0"/>
    <n v="0"/>
    <n v="0"/>
    <n v="0"/>
    <n v="0"/>
    <n v="399.61"/>
    <n v="0"/>
    <n v="0"/>
    <n v="17.98"/>
    <n v="0"/>
    <n v="0"/>
    <n v="0"/>
    <n v="0"/>
    <n v="0"/>
    <n v="0"/>
    <n v="0"/>
    <n v="0"/>
    <n v="0"/>
    <n v="0"/>
    <n v="0"/>
    <n v="0"/>
    <n v="0"/>
    <n v="10.85"/>
    <n v="0"/>
    <n v="0"/>
    <n v="175.88"/>
    <n v="0"/>
    <n v="0"/>
    <n v="146.27000000000001"/>
    <m/>
    <m/>
    <m/>
    <m/>
    <x v="0"/>
    <m/>
    <m/>
    <m/>
    <m/>
    <m/>
    <m/>
    <m/>
    <m/>
    <n v="414.73"/>
    <n v="-15.12"/>
    <m/>
    <m/>
    <x v="2"/>
    <x v="5"/>
    <m/>
    <x v="8"/>
  </r>
  <r>
    <x v="1"/>
    <s v="Baxter Springs"/>
    <s v="Electric"/>
    <s v="Industrial"/>
    <s v="GP-General Power"/>
    <n v="3531400"/>
    <n v="201657.08"/>
    <m/>
    <n v="275"/>
    <n v="0"/>
    <n v="0"/>
    <m/>
    <n v="0"/>
    <n v="0"/>
    <n v="0"/>
    <n v="0"/>
    <n v="0"/>
    <n v="0"/>
    <n v="104644.84"/>
    <n v="0"/>
    <n v="0"/>
    <n v="4661.45"/>
    <n v="0"/>
    <n v="0"/>
    <n v="0"/>
    <n v="0"/>
    <n v="0"/>
    <n v="0"/>
    <n v="0"/>
    <n v="0"/>
    <n v="0"/>
    <n v="0"/>
    <n v="0"/>
    <n v="0"/>
    <n v="0"/>
    <n v="794.43"/>
    <n v="0"/>
    <n v="0"/>
    <n v="27248.79"/>
    <n v="0"/>
    <n v="0"/>
    <n v="21960.09"/>
    <m/>
    <m/>
    <m/>
    <m/>
    <x v="0"/>
    <m/>
    <m/>
    <m/>
    <m/>
    <m/>
    <m/>
    <m/>
    <m/>
    <n v="108564.69"/>
    <n v="-3919.85"/>
    <m/>
    <m/>
    <x v="2"/>
    <x v="6"/>
    <m/>
    <x v="8"/>
  </r>
  <r>
    <x v="1"/>
    <s v="Baxter Springs"/>
    <s v="Electric"/>
    <s v="Industrial"/>
    <s v="PT-Transmission"/>
    <n v="3141941"/>
    <n v="115441.07"/>
    <m/>
    <n v="50"/>
    <n v="0"/>
    <n v="0"/>
    <m/>
    <n v="0"/>
    <n v="0"/>
    <n v="0"/>
    <n v="0"/>
    <n v="0"/>
    <n v="0"/>
    <n v="28975.200000000001"/>
    <n v="0"/>
    <n v="0"/>
    <n v="4147.3599999999997"/>
    <n v="0"/>
    <n v="0"/>
    <n v="7670.8"/>
    <n v="0"/>
    <n v="0"/>
    <n v="0"/>
    <n v="0"/>
    <n v="0"/>
    <n v="0"/>
    <n v="0"/>
    <n v="0"/>
    <n v="0"/>
    <n v="0"/>
    <n v="-860.81"/>
    <n v="0"/>
    <n v="0"/>
    <n v="13403.8"/>
    <n v="0"/>
    <n v="0"/>
    <n v="17377.150000000001"/>
    <m/>
    <m/>
    <m/>
    <m/>
    <x v="0"/>
    <m/>
    <m/>
    <m/>
    <m/>
    <m/>
    <m/>
    <m/>
    <m/>
    <n v="32462.75"/>
    <n v="-3487.55"/>
    <m/>
    <m/>
    <x v="2"/>
    <x v="9"/>
    <m/>
    <x v="8"/>
  </r>
  <r>
    <x v="1"/>
    <s v="Baxter Springs"/>
    <s v="Electric"/>
    <s v="Industrial"/>
    <s v="SH-Small Heating"/>
    <n v="4200"/>
    <n v="335.32"/>
    <m/>
    <n v="0"/>
    <n v="0"/>
    <n v="0"/>
    <m/>
    <n v="0"/>
    <n v="0"/>
    <n v="0"/>
    <n v="0"/>
    <n v="0"/>
    <n v="0"/>
    <n v="120.86"/>
    <n v="0"/>
    <n v="-1.1499999999999999"/>
    <n v="5.55"/>
    <n v="0"/>
    <n v="0"/>
    <n v="0"/>
    <n v="0"/>
    <n v="0"/>
    <n v="0"/>
    <n v="0"/>
    <n v="0"/>
    <n v="0"/>
    <n v="0"/>
    <n v="0"/>
    <n v="0"/>
    <n v="0"/>
    <n v="20.81"/>
    <n v="0"/>
    <n v="0"/>
    <n v="41.1"/>
    <n v="0"/>
    <n v="189.65"/>
    <n v="53.09"/>
    <m/>
    <m/>
    <m/>
    <m/>
    <x v="0"/>
    <m/>
    <m/>
    <m/>
    <m/>
    <m/>
    <m/>
    <m/>
    <m/>
    <n v="125.52"/>
    <n v="-4.66"/>
    <m/>
    <m/>
    <x v="2"/>
    <x v="12"/>
    <m/>
    <x v="8"/>
  </r>
  <r>
    <x v="1"/>
    <s v="Baxter Springs"/>
    <s v="Electric"/>
    <s v="Industrial"/>
    <s v="TEB-Total Electric Bldg"/>
    <n v="8800"/>
    <n v="758.38"/>
    <m/>
    <n v="0"/>
    <n v="0"/>
    <n v="0"/>
    <m/>
    <n v="0"/>
    <n v="0"/>
    <n v="0"/>
    <n v="0"/>
    <n v="0"/>
    <n v="0"/>
    <n v="258.19"/>
    <n v="0"/>
    <n v="0"/>
    <n v="11.62"/>
    <n v="0"/>
    <n v="0"/>
    <n v="0"/>
    <n v="0"/>
    <n v="0"/>
    <n v="0"/>
    <n v="0"/>
    <n v="0"/>
    <n v="0"/>
    <n v="0"/>
    <n v="0"/>
    <n v="0"/>
    <n v="0"/>
    <n v="0"/>
    <n v="0"/>
    <n v="0"/>
    <n v="10.74"/>
    <n v="0"/>
    <n v="0"/>
    <n v="90.99"/>
    <m/>
    <m/>
    <m/>
    <m/>
    <x v="0"/>
    <m/>
    <m/>
    <m/>
    <m/>
    <m/>
    <m/>
    <m/>
    <m/>
    <n v="267.95999999999998"/>
    <n v="-9.77"/>
    <m/>
    <m/>
    <x v="2"/>
    <x v="13"/>
    <m/>
    <x v="8"/>
  </r>
  <r>
    <x v="1"/>
    <s v="Baxter Springs"/>
    <s v="Electric"/>
    <s v="Interdepartmental"/>
    <s v="CB-Commercial"/>
    <n v="7527"/>
    <n v="671.05"/>
    <m/>
    <n v="0"/>
    <n v="0"/>
    <n v="0"/>
    <m/>
    <n v="0"/>
    <n v="0"/>
    <n v="0"/>
    <n v="0"/>
    <n v="0"/>
    <n v="0"/>
    <n v="220.84"/>
    <n v="0"/>
    <n v="0"/>
    <n v="9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.84"/>
    <m/>
    <m/>
    <m/>
    <m/>
    <x v="0"/>
    <m/>
    <m/>
    <m/>
    <m/>
    <m/>
    <m/>
    <m/>
    <m/>
    <n v="229.19"/>
    <n v="-8.35"/>
    <m/>
    <m/>
    <x v="5"/>
    <x v="5"/>
    <m/>
    <x v="8"/>
  </r>
  <r>
    <x v="1"/>
    <s v="Baxter Springs"/>
    <s v="Electric"/>
    <s v="Interdepartmental"/>
    <s v="GP-General Power"/>
    <n v="320"/>
    <n v="1034.8800000000001"/>
    <m/>
    <n v="0"/>
    <n v="0"/>
    <n v="0"/>
    <m/>
    <n v="0"/>
    <n v="0"/>
    <n v="0"/>
    <n v="0"/>
    <n v="0"/>
    <n v="0"/>
    <n v="9.39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72"/>
    <m/>
    <m/>
    <m/>
    <m/>
    <x v="0"/>
    <m/>
    <m/>
    <m/>
    <m/>
    <m/>
    <m/>
    <m/>
    <m/>
    <n v="9.75"/>
    <n v="-0.36"/>
    <m/>
    <m/>
    <x v="5"/>
    <x v="6"/>
    <m/>
    <x v="8"/>
  </r>
  <r>
    <x v="1"/>
    <s v="Baxter Springs"/>
    <s v="Electric"/>
    <s v="Other Public Authority"/>
    <s v="CB-Commercial"/>
    <n v="47281"/>
    <n v="4491.01"/>
    <m/>
    <n v="0"/>
    <n v="0"/>
    <n v="0"/>
    <m/>
    <n v="0"/>
    <n v="0"/>
    <n v="0"/>
    <n v="0"/>
    <n v="0"/>
    <n v="0"/>
    <n v="1387.22"/>
    <n v="0"/>
    <n v="0"/>
    <n v="62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7.11"/>
    <m/>
    <m/>
    <m/>
    <m/>
    <x v="0"/>
    <m/>
    <m/>
    <m/>
    <m/>
    <m/>
    <m/>
    <m/>
    <m/>
    <n v="1439.7"/>
    <n v="-52.48"/>
    <m/>
    <m/>
    <x v="3"/>
    <x v="5"/>
    <m/>
    <x v="8"/>
  </r>
  <r>
    <x v="1"/>
    <s v="Baxter Springs"/>
    <s v="Electric"/>
    <s v="Other Public Authority"/>
    <s v="GP-General Power"/>
    <n v="57360"/>
    <n v="4032.36"/>
    <m/>
    <n v="0"/>
    <n v="0"/>
    <n v="0"/>
    <m/>
    <n v="0"/>
    <n v="0"/>
    <n v="0"/>
    <n v="0"/>
    <n v="0"/>
    <n v="0"/>
    <n v="1682.94"/>
    <n v="0"/>
    <n v="0"/>
    <n v="7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1.7"/>
    <m/>
    <m/>
    <m/>
    <m/>
    <x v="0"/>
    <m/>
    <m/>
    <m/>
    <m/>
    <m/>
    <m/>
    <m/>
    <m/>
    <n v="1746.6100000000001"/>
    <n v="-63.67"/>
    <m/>
    <m/>
    <x v="3"/>
    <x v="6"/>
    <m/>
    <x v="8"/>
  </r>
  <r>
    <x v="1"/>
    <s v="Baxter Springs"/>
    <s v="Electric"/>
    <s v="Other Public Authority"/>
    <s v="LS-Special Lighting"/>
    <n v="240"/>
    <n v="39.6"/>
    <m/>
    <n v="0"/>
    <n v="0"/>
    <n v="0"/>
    <m/>
    <n v="0"/>
    <n v="0"/>
    <n v="0"/>
    <n v="0"/>
    <n v="0"/>
    <n v="0"/>
    <n v="7.04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7"/>
    <m/>
    <m/>
    <m/>
    <m/>
    <x v="0"/>
    <m/>
    <m/>
    <m/>
    <m/>
    <m/>
    <m/>
    <m/>
    <m/>
    <n v="7.3100000000000005"/>
    <n v="-0.27"/>
    <m/>
    <m/>
    <x v="3"/>
    <x v="7"/>
    <m/>
    <x v="8"/>
  </r>
  <r>
    <x v="1"/>
    <s v="Baxter Springs"/>
    <s v="Electric"/>
    <s v="Other Public Authority"/>
    <s v="SH-Small Heating"/>
    <n v="80"/>
    <n v="26.15"/>
    <m/>
    <n v="0"/>
    <n v="0"/>
    <n v="0"/>
    <m/>
    <n v="0"/>
    <n v="0"/>
    <n v="0"/>
    <n v="0"/>
    <n v="0"/>
    <n v="0"/>
    <n v="2.35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8"/>
    <m/>
    <m/>
    <m/>
    <m/>
    <x v="0"/>
    <m/>
    <m/>
    <m/>
    <m/>
    <m/>
    <m/>
    <m/>
    <m/>
    <n v="2.44"/>
    <n v="-0.09"/>
    <m/>
    <m/>
    <x v="3"/>
    <x v="12"/>
    <m/>
    <x v="8"/>
  </r>
  <r>
    <x v="1"/>
    <s v="Baxter Springs"/>
    <s v="Electric"/>
    <s v="Muni Street &amp; Highway Lighting"/>
    <s v="CB-Commercial"/>
    <n v="9102"/>
    <n v="1340.79"/>
    <m/>
    <n v="0"/>
    <n v="0"/>
    <n v="0"/>
    <m/>
    <n v="0"/>
    <n v="0"/>
    <n v="0"/>
    <n v="0"/>
    <n v="0"/>
    <n v="0"/>
    <n v="267.05"/>
    <n v="0"/>
    <n v="0"/>
    <n v="12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.55"/>
    <m/>
    <m/>
    <m/>
    <m/>
    <x v="0"/>
    <m/>
    <m/>
    <m/>
    <m/>
    <m/>
    <m/>
    <m/>
    <m/>
    <n v="277.15000000000003"/>
    <n v="-10.1"/>
    <m/>
    <m/>
    <x v="4"/>
    <x v="5"/>
    <m/>
    <x v="8"/>
  </r>
  <r>
    <x v="1"/>
    <s v="Baxter Springs"/>
    <s v="Electric"/>
    <s v="Muni Street &amp; Highway Lighting"/>
    <s v="LS-Special Lighting"/>
    <n v="4668"/>
    <n v="573.23"/>
    <m/>
    <n v="0"/>
    <n v="0"/>
    <n v="0"/>
    <m/>
    <n v="0"/>
    <n v="0"/>
    <n v="0"/>
    <n v="0"/>
    <n v="0"/>
    <n v="0"/>
    <n v="136.94999999999999"/>
    <n v="0"/>
    <n v="0"/>
    <n v="6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22"/>
    <m/>
    <m/>
    <m/>
    <m/>
    <x v="0"/>
    <m/>
    <m/>
    <m/>
    <m/>
    <m/>
    <m/>
    <m/>
    <m/>
    <n v="142.13"/>
    <n v="-5.18"/>
    <m/>
    <m/>
    <x v="4"/>
    <x v="7"/>
    <m/>
    <x v="8"/>
  </r>
  <r>
    <x v="1"/>
    <s v="Baxter Springs"/>
    <s v="Electric"/>
    <s v="Other Public Authority"/>
    <s v="CB-Commercial"/>
    <n v="24253"/>
    <n v="2337.23"/>
    <m/>
    <n v="0"/>
    <n v="0"/>
    <n v="0"/>
    <m/>
    <n v="0"/>
    <n v="0"/>
    <n v="0"/>
    <n v="0"/>
    <n v="0"/>
    <n v="0"/>
    <n v="711.57"/>
    <n v="0"/>
    <n v="0"/>
    <n v="32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7.41000000000003"/>
    <m/>
    <m/>
    <m/>
    <m/>
    <x v="0"/>
    <m/>
    <m/>
    <m/>
    <m/>
    <m/>
    <m/>
    <m/>
    <m/>
    <n v="738.49"/>
    <n v="-26.92"/>
    <m/>
    <m/>
    <x v="3"/>
    <x v="5"/>
    <m/>
    <x v="8"/>
  </r>
  <r>
    <x v="1"/>
    <s v="Baxter Springs"/>
    <s v="Electric"/>
    <s v="Other Public Authority"/>
    <s v="GP-General Power"/>
    <n v="156240"/>
    <n v="10159.459999999999"/>
    <m/>
    <n v="0"/>
    <n v="0"/>
    <n v="0"/>
    <m/>
    <n v="0"/>
    <n v="0"/>
    <n v="0"/>
    <n v="0"/>
    <n v="0"/>
    <n v="0"/>
    <n v="4584.09"/>
    <n v="0"/>
    <n v="0"/>
    <n v="206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7.09"/>
    <m/>
    <m/>
    <m/>
    <m/>
    <x v="0"/>
    <m/>
    <m/>
    <m/>
    <m/>
    <m/>
    <m/>
    <m/>
    <m/>
    <n v="4757.5200000000004"/>
    <n v="-173.43"/>
    <m/>
    <m/>
    <x v="3"/>
    <x v="6"/>
    <m/>
    <x v="8"/>
  </r>
  <r>
    <x v="1"/>
    <s v="Baxter Springs"/>
    <s v="Electric"/>
    <s v="Residential"/>
    <s v="NM-Net Metering"/>
    <n v="-253"/>
    <n v="-6.4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8"/>
  </r>
  <r>
    <x v="1"/>
    <s v="Baxter Springs"/>
    <s v="Electric"/>
    <s v="Residential"/>
    <s v="RG-Residential"/>
    <n v="4236237"/>
    <n v="320391.78000000003"/>
    <m/>
    <n v="21348.799999999999"/>
    <n v="0"/>
    <n v="0"/>
    <m/>
    <n v="0"/>
    <n v="0"/>
    <n v="0"/>
    <n v="0"/>
    <n v="0"/>
    <n v="0"/>
    <n v="123883.36"/>
    <n v="0"/>
    <n v="-188.81"/>
    <n v="5590.91"/>
    <n v="0"/>
    <n v="0"/>
    <n v="0"/>
    <n v="0"/>
    <n v="0"/>
    <n v="0"/>
    <n v="0"/>
    <n v="0"/>
    <n v="0"/>
    <n v="0"/>
    <n v="220"/>
    <n v="0"/>
    <n v="75"/>
    <n v="3168.08"/>
    <n v="100"/>
    <n v="-72.930000000000007"/>
    <n v="13850.81"/>
    <n v="0"/>
    <n v="422.66"/>
    <n v="56094.53"/>
    <m/>
    <m/>
    <m/>
    <m/>
    <x v="0"/>
    <m/>
    <m/>
    <m/>
    <m/>
    <m/>
    <m/>
    <m/>
    <m/>
    <n v="128585.58"/>
    <n v="-4702.22"/>
    <m/>
    <m/>
    <x v="0"/>
    <x v="1"/>
    <m/>
    <x v="8"/>
  </r>
  <r>
    <x v="1"/>
    <s v="Baxter Springs"/>
    <s v="Electric"/>
    <s v="Residential"/>
    <s v="RG-Residential Water Heat"/>
    <n v="656872"/>
    <n v="47419.1"/>
    <m/>
    <n v="2382.7800000000002"/>
    <n v="0"/>
    <n v="0"/>
    <m/>
    <n v="0"/>
    <n v="0"/>
    <n v="0"/>
    <n v="0"/>
    <n v="0"/>
    <n v="0"/>
    <n v="19268.62"/>
    <n v="0"/>
    <n v="-3.68"/>
    <n v="867.05"/>
    <n v="0"/>
    <n v="0"/>
    <n v="0"/>
    <n v="0"/>
    <n v="0"/>
    <n v="0"/>
    <n v="0"/>
    <n v="0"/>
    <n v="0"/>
    <n v="0"/>
    <n v="20"/>
    <n v="0"/>
    <n v="0"/>
    <n v="359.91"/>
    <n v="0"/>
    <n v="-12.24"/>
    <n v="1846.97"/>
    <n v="0"/>
    <n v="94.09"/>
    <n v="8576.73"/>
    <m/>
    <m/>
    <m/>
    <m/>
    <x v="0"/>
    <m/>
    <m/>
    <m/>
    <m/>
    <m/>
    <m/>
    <m/>
    <m/>
    <n v="19997.75"/>
    <n v="-729.13"/>
    <m/>
    <m/>
    <x v="0"/>
    <x v="14"/>
    <m/>
    <x v="8"/>
  </r>
  <r>
    <x v="1"/>
    <s v="Baxter Springs"/>
    <s v="Electric"/>
    <s v="Residential"/>
    <s v="RH-Residential Total Elec"/>
    <n v="1998189"/>
    <n v="135058.71"/>
    <m/>
    <n v="3833.02"/>
    <n v="0"/>
    <n v="0"/>
    <m/>
    <n v="0"/>
    <n v="0"/>
    <n v="0"/>
    <n v="0"/>
    <n v="0"/>
    <n v="0"/>
    <n v="58288.04"/>
    <n v="0"/>
    <n v="-187.53"/>
    <n v="2637.52"/>
    <n v="0"/>
    <n v="0"/>
    <n v="0"/>
    <n v="0"/>
    <n v="0"/>
    <n v="0"/>
    <n v="0"/>
    <n v="0"/>
    <n v="0"/>
    <n v="0"/>
    <n v="100"/>
    <n v="0"/>
    <n v="30"/>
    <n v="1109.0999999999999"/>
    <n v="20"/>
    <n v="-17.72"/>
    <n v="4423.34"/>
    <n v="0"/>
    <n v="290.68"/>
    <n v="25377.8"/>
    <m/>
    <m/>
    <m/>
    <m/>
    <x v="0"/>
    <m/>
    <m/>
    <m/>
    <m/>
    <m/>
    <m/>
    <m/>
    <m/>
    <n v="60506.03"/>
    <n v="-2217.9899999999998"/>
    <m/>
    <m/>
    <x v="0"/>
    <x v="15"/>
    <m/>
    <x v="8"/>
  </r>
  <r>
    <x v="1"/>
    <s v="Baxter Springs"/>
    <s v="Electric"/>
    <s v="Wholesale Municipalities"/>
    <s v="GFR-Chetopa"/>
    <n v="953849"/>
    <n v="33419.370000000003"/>
    <m/>
    <n v="0"/>
    <n v="19735.1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16"/>
    <m/>
    <x v="8"/>
  </r>
  <r>
    <x v="1"/>
    <s v="Baxter Springs"/>
    <s v="Lighting"/>
    <s v="Commercial"/>
    <s v="PL-Private Lighting"/>
    <n v="32510"/>
    <n v="8254.4599999999991"/>
    <m/>
    <n v="156.01"/>
    <n v="0"/>
    <n v="0"/>
    <m/>
    <n v="0"/>
    <n v="0"/>
    <n v="0"/>
    <n v="0"/>
    <n v="0"/>
    <n v="0"/>
    <n v="953.82"/>
    <n v="0"/>
    <n v="0"/>
    <n v="43.07"/>
    <n v="0"/>
    <n v="0"/>
    <n v="69"/>
    <n v="0"/>
    <n v="0"/>
    <n v="0"/>
    <n v="0"/>
    <n v="0"/>
    <n v="0"/>
    <n v="0"/>
    <n v="0"/>
    <n v="0"/>
    <n v="0"/>
    <n v="31.88"/>
    <n v="0"/>
    <n v="0"/>
    <n v="641.26"/>
    <n v="0"/>
    <n v="0"/>
    <n v="64.150000000000006"/>
    <m/>
    <m/>
    <m/>
    <m/>
    <x v="0"/>
    <m/>
    <m/>
    <m/>
    <m/>
    <m/>
    <m/>
    <m/>
    <m/>
    <n v="989.91000000000008"/>
    <n v="-36.090000000000003"/>
    <m/>
    <m/>
    <x v="1"/>
    <x v="4"/>
    <m/>
    <x v="8"/>
  </r>
  <r>
    <x v="1"/>
    <s v="Baxter Springs"/>
    <s v="Lighting"/>
    <s v="Industrial"/>
    <s v="PL-Private Lighting"/>
    <n v="11837"/>
    <n v="2444.5100000000002"/>
    <m/>
    <n v="63.09"/>
    <n v="0"/>
    <n v="0"/>
    <m/>
    <n v="0"/>
    <n v="0"/>
    <n v="0"/>
    <n v="0"/>
    <n v="0"/>
    <n v="0"/>
    <n v="358.94"/>
    <n v="0"/>
    <n v="0"/>
    <n v="15.63"/>
    <n v="0"/>
    <n v="0"/>
    <n v="0"/>
    <n v="0"/>
    <n v="0"/>
    <n v="0"/>
    <n v="0"/>
    <n v="0"/>
    <n v="0"/>
    <n v="0"/>
    <n v="0"/>
    <n v="0"/>
    <n v="0"/>
    <n v="45.54"/>
    <n v="0"/>
    <n v="0"/>
    <n v="248.68"/>
    <n v="0"/>
    <n v="0"/>
    <n v="23.43"/>
    <m/>
    <m/>
    <m/>
    <m/>
    <x v="0"/>
    <m/>
    <m/>
    <m/>
    <m/>
    <m/>
    <m/>
    <m/>
    <m/>
    <n v="372.08"/>
    <n v="-13.14"/>
    <m/>
    <m/>
    <x v="2"/>
    <x v="4"/>
    <m/>
    <x v="8"/>
  </r>
  <r>
    <x v="1"/>
    <s v="Baxter Springs"/>
    <s v="Lighting"/>
    <s v="Other Public Authority"/>
    <s v="PL-Private Lighting"/>
    <n v="157"/>
    <n v="39.520000000000003"/>
    <m/>
    <n v="0"/>
    <n v="0"/>
    <n v="0"/>
    <m/>
    <n v="0"/>
    <n v="0"/>
    <n v="0"/>
    <n v="0"/>
    <n v="0"/>
    <n v="0"/>
    <n v="4.6100000000000003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m/>
    <m/>
    <m/>
    <m/>
    <x v="0"/>
    <m/>
    <m/>
    <m/>
    <m/>
    <m/>
    <m/>
    <m/>
    <m/>
    <n v="4.78"/>
    <n v="-0.17"/>
    <m/>
    <m/>
    <x v="3"/>
    <x v="4"/>
    <m/>
    <x v="8"/>
  </r>
  <r>
    <x v="1"/>
    <s v="Baxter Springs"/>
    <s v="Lighting"/>
    <s v="Muni Street &amp; Highway Lighting"/>
    <s v="PL-Private Lighting"/>
    <n v="487"/>
    <n v="84.52"/>
    <m/>
    <n v="0"/>
    <n v="0"/>
    <n v="0"/>
    <m/>
    <n v="0"/>
    <n v="0"/>
    <n v="0"/>
    <n v="0"/>
    <n v="0"/>
    <n v="0"/>
    <n v="14.54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"/>
    <n v="0.96"/>
    <m/>
    <m/>
    <m/>
    <m/>
    <x v="0"/>
    <m/>
    <m/>
    <m/>
    <m/>
    <m/>
    <m/>
    <m/>
    <m/>
    <n v="15.079999999999998"/>
    <n v="-0.54"/>
    <m/>
    <m/>
    <x v="4"/>
    <x v="4"/>
    <m/>
    <x v="8"/>
  </r>
  <r>
    <x v="1"/>
    <s v="Baxter Springs"/>
    <s v="Lighting"/>
    <s v="Muni Street &amp; Highway Lighting"/>
    <s v="SPL-Municipal St Lighting"/>
    <n v="63936"/>
    <n v="3866.66"/>
    <m/>
    <n v="0"/>
    <n v="0"/>
    <n v="0"/>
    <m/>
    <n v="0"/>
    <n v="0"/>
    <n v="0"/>
    <n v="0"/>
    <n v="0"/>
    <n v="0"/>
    <n v="2129.06"/>
    <n v="0"/>
    <n v="0"/>
    <n v="84.4"/>
    <n v="0"/>
    <n v="0"/>
    <n v="2464"/>
    <n v="0"/>
    <n v="0"/>
    <n v="0"/>
    <n v="0"/>
    <n v="0"/>
    <n v="0"/>
    <n v="0"/>
    <n v="0"/>
    <n v="0"/>
    <n v="0"/>
    <n v="0"/>
    <n v="0"/>
    <n v="0"/>
    <n v="0"/>
    <n v="0"/>
    <n v="0"/>
    <n v="156.63999999999999"/>
    <m/>
    <m/>
    <m/>
    <m/>
    <x v="0"/>
    <m/>
    <m/>
    <m/>
    <m/>
    <m/>
    <m/>
    <m/>
    <m/>
    <n v="2200.0299999999997"/>
    <n v="-70.97"/>
    <m/>
    <m/>
    <x v="4"/>
    <x v="11"/>
    <m/>
    <x v="8"/>
  </r>
  <r>
    <x v="1"/>
    <s v="Baxter Springs"/>
    <s v="Lighting"/>
    <s v="Residential"/>
    <s v="PL-Private Lighting"/>
    <n v="37945"/>
    <n v="11505.5"/>
    <m/>
    <n v="98.48"/>
    <n v="0"/>
    <n v="0"/>
    <m/>
    <n v="0"/>
    <n v="0"/>
    <n v="0"/>
    <n v="0"/>
    <n v="0"/>
    <n v="0"/>
    <n v="1114.08"/>
    <n v="0"/>
    <n v="0"/>
    <n v="50.82"/>
    <n v="0"/>
    <n v="0"/>
    <n v="0"/>
    <n v="0"/>
    <n v="0"/>
    <n v="0"/>
    <n v="0"/>
    <n v="0"/>
    <n v="0"/>
    <n v="0"/>
    <n v="0"/>
    <n v="0"/>
    <n v="0"/>
    <n v="10.79"/>
    <n v="0"/>
    <n v="0"/>
    <n v="232.01"/>
    <n v="0"/>
    <n v="0"/>
    <n v="74.39"/>
    <m/>
    <m/>
    <m/>
    <m/>
    <x v="0"/>
    <m/>
    <m/>
    <m/>
    <m/>
    <m/>
    <m/>
    <m/>
    <m/>
    <n v="1156.1999999999998"/>
    <n v="-42.12"/>
    <m/>
    <m/>
    <x v="0"/>
    <x v="4"/>
    <m/>
    <x v="8"/>
  </r>
  <r>
    <x v="1"/>
    <s v="Columbus"/>
    <s v="Electric"/>
    <s v="Commercial"/>
    <s v="CB-Commercial"/>
    <n v="736442"/>
    <n v="69870.720000000001"/>
    <m/>
    <n v="2964.62"/>
    <n v="0"/>
    <n v="0"/>
    <m/>
    <n v="0"/>
    <n v="0"/>
    <n v="0"/>
    <n v="0"/>
    <n v="0"/>
    <n v="0"/>
    <n v="21594.6"/>
    <n v="0"/>
    <n v="-23.09"/>
    <n v="972.04"/>
    <n v="0"/>
    <n v="0"/>
    <n v="0"/>
    <n v="0"/>
    <n v="0"/>
    <n v="0"/>
    <n v="0"/>
    <n v="0"/>
    <n v="0"/>
    <n v="0"/>
    <n v="0"/>
    <n v="0"/>
    <n v="0"/>
    <n v="283.27"/>
    <n v="0"/>
    <n v="0"/>
    <n v="7077.27"/>
    <n v="0"/>
    <n v="231.26"/>
    <n v="7940.45"/>
    <m/>
    <m/>
    <m/>
    <m/>
    <x v="0"/>
    <m/>
    <m/>
    <m/>
    <m/>
    <m/>
    <m/>
    <m/>
    <m/>
    <n v="22412.05"/>
    <n v="-817.45"/>
    <m/>
    <m/>
    <x v="1"/>
    <x v="5"/>
    <m/>
    <x v="8"/>
  </r>
  <r>
    <x v="1"/>
    <s v="Columbus"/>
    <s v="Electric"/>
    <s v="Commercial"/>
    <s v="GP-General Power"/>
    <n v="892502"/>
    <n v="65264.15"/>
    <m/>
    <n v="0"/>
    <n v="0"/>
    <n v="0"/>
    <m/>
    <n v="0"/>
    <n v="0"/>
    <n v="0"/>
    <n v="0"/>
    <n v="0"/>
    <n v="0"/>
    <n v="26508.68"/>
    <n v="0"/>
    <n v="0"/>
    <n v="1178.1199999999999"/>
    <n v="0"/>
    <n v="0"/>
    <n v="663.34"/>
    <n v="0"/>
    <n v="0"/>
    <n v="0"/>
    <n v="0"/>
    <n v="0"/>
    <n v="0"/>
    <n v="0"/>
    <n v="0"/>
    <n v="0"/>
    <n v="0"/>
    <n v="0"/>
    <n v="0"/>
    <n v="0"/>
    <n v="3897.15"/>
    <n v="0"/>
    <n v="0"/>
    <n v="7443.49"/>
    <m/>
    <m/>
    <m/>
    <m/>
    <x v="0"/>
    <m/>
    <m/>
    <m/>
    <m/>
    <m/>
    <m/>
    <m/>
    <m/>
    <n v="27499.360000000001"/>
    <n v="-990.68"/>
    <m/>
    <m/>
    <x v="1"/>
    <x v="6"/>
    <m/>
    <x v="8"/>
  </r>
  <r>
    <x v="1"/>
    <s v="Columbus"/>
    <s v="Electric"/>
    <s v="Commercial"/>
    <s v="NM-Net Metering"/>
    <n v="-1440"/>
    <n v="-36.79999999999999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0"/>
    <m/>
    <x v="8"/>
  </r>
  <r>
    <x v="1"/>
    <s v="Columbus"/>
    <s v="Electric"/>
    <s v="Commercial"/>
    <s v="SH-Small Heating"/>
    <n v="72862"/>
    <n v="6168.96"/>
    <m/>
    <n v="282.74"/>
    <n v="0"/>
    <n v="0"/>
    <m/>
    <n v="0"/>
    <n v="0"/>
    <n v="0"/>
    <n v="0"/>
    <n v="0"/>
    <n v="0"/>
    <n v="2137.75"/>
    <n v="0"/>
    <n v="0"/>
    <n v="96.19"/>
    <n v="0"/>
    <n v="0"/>
    <n v="0"/>
    <n v="0"/>
    <n v="0"/>
    <n v="0"/>
    <n v="0"/>
    <n v="0"/>
    <n v="0"/>
    <n v="0"/>
    <n v="0"/>
    <n v="0"/>
    <n v="0"/>
    <n v="9.73"/>
    <n v="0"/>
    <n v="0"/>
    <n v="719.55"/>
    <n v="0"/>
    <n v="0"/>
    <n v="890.37"/>
    <m/>
    <m/>
    <m/>
    <m/>
    <x v="0"/>
    <m/>
    <m/>
    <m/>
    <m/>
    <m/>
    <m/>
    <m/>
    <m/>
    <n v="2218.63"/>
    <n v="-80.88"/>
    <m/>
    <m/>
    <x v="1"/>
    <x v="12"/>
    <m/>
    <x v="8"/>
  </r>
  <r>
    <x v="1"/>
    <s v="Columbus"/>
    <s v="Electric"/>
    <s v="Commercial"/>
    <s v="TEB-Total Electric Bldg"/>
    <n v="133520"/>
    <n v="10148.82"/>
    <m/>
    <n v="0"/>
    <n v="0"/>
    <n v="0"/>
    <m/>
    <n v="0"/>
    <n v="0"/>
    <n v="0"/>
    <n v="0"/>
    <n v="0"/>
    <n v="0"/>
    <n v="3917.47"/>
    <n v="0"/>
    <n v="0"/>
    <n v="176.27"/>
    <n v="0"/>
    <n v="0"/>
    <n v="0"/>
    <n v="0"/>
    <n v="0"/>
    <n v="0"/>
    <n v="0"/>
    <n v="0"/>
    <n v="0"/>
    <n v="0"/>
    <n v="0"/>
    <n v="0"/>
    <n v="0"/>
    <n v="20"/>
    <n v="0"/>
    <n v="0"/>
    <n v="1043.96"/>
    <n v="0"/>
    <n v="0"/>
    <n v="1380.59"/>
    <m/>
    <m/>
    <m/>
    <m/>
    <x v="0"/>
    <m/>
    <m/>
    <m/>
    <m/>
    <m/>
    <m/>
    <m/>
    <m/>
    <n v="4065.68"/>
    <n v="-148.21"/>
    <m/>
    <m/>
    <x v="1"/>
    <x v="13"/>
    <m/>
    <x v="8"/>
  </r>
  <r>
    <x v="1"/>
    <s v="Columbus"/>
    <s v="Electric"/>
    <s v="Industrial"/>
    <s v="CB-Commercial"/>
    <n v="16960"/>
    <n v="1473.1"/>
    <m/>
    <n v="0"/>
    <n v="0"/>
    <n v="0"/>
    <m/>
    <n v="0"/>
    <n v="0"/>
    <n v="0"/>
    <n v="0"/>
    <n v="0"/>
    <n v="0"/>
    <n v="497.61"/>
    <n v="0"/>
    <n v="0"/>
    <n v="22.39"/>
    <n v="0"/>
    <n v="0"/>
    <n v="0"/>
    <n v="0"/>
    <n v="0"/>
    <n v="0"/>
    <n v="0"/>
    <n v="0"/>
    <n v="0"/>
    <n v="0"/>
    <n v="0"/>
    <n v="0"/>
    <n v="0"/>
    <n v="26.09"/>
    <n v="0"/>
    <n v="0"/>
    <n v="165.56"/>
    <n v="0"/>
    <n v="0"/>
    <n v="182.16"/>
    <m/>
    <m/>
    <m/>
    <m/>
    <x v="0"/>
    <m/>
    <m/>
    <m/>
    <m/>
    <m/>
    <m/>
    <m/>
    <m/>
    <n v="516.44000000000005"/>
    <n v="-18.829999999999998"/>
    <m/>
    <m/>
    <x v="2"/>
    <x v="5"/>
    <m/>
    <x v="8"/>
  </r>
  <r>
    <x v="1"/>
    <s v="Columbus"/>
    <s v="Electric"/>
    <s v="Industrial"/>
    <s v="GP-General Power"/>
    <n v="521640"/>
    <n v="44799.05"/>
    <m/>
    <n v="0"/>
    <n v="0"/>
    <n v="0"/>
    <m/>
    <n v="0"/>
    <n v="0"/>
    <n v="0"/>
    <n v="0"/>
    <n v="0"/>
    <n v="0"/>
    <n v="15304.92"/>
    <n v="0"/>
    <n v="0"/>
    <n v="688.58"/>
    <n v="0"/>
    <n v="0"/>
    <n v="0"/>
    <n v="0"/>
    <n v="0"/>
    <n v="0"/>
    <n v="0"/>
    <n v="0"/>
    <n v="0"/>
    <n v="0"/>
    <n v="0"/>
    <n v="0"/>
    <n v="0"/>
    <n v="-2.89"/>
    <n v="0"/>
    <n v="0"/>
    <n v="2092.19"/>
    <n v="0"/>
    <n v="0"/>
    <n v="6129.92"/>
    <m/>
    <m/>
    <m/>
    <m/>
    <x v="0"/>
    <m/>
    <m/>
    <m/>
    <m/>
    <m/>
    <m/>
    <m/>
    <m/>
    <n v="15883.94"/>
    <n v="-579.02"/>
    <m/>
    <m/>
    <x v="2"/>
    <x v="6"/>
    <m/>
    <x v="8"/>
  </r>
  <r>
    <x v="1"/>
    <s v="Columbus"/>
    <s v="Electric"/>
    <s v="Industrial"/>
    <s v="PT-Transmission"/>
    <n v="1166400"/>
    <n v="58467.34"/>
    <m/>
    <n v="0"/>
    <n v="0"/>
    <n v="0"/>
    <m/>
    <n v="0"/>
    <n v="0"/>
    <n v="0"/>
    <n v="0"/>
    <n v="0"/>
    <n v="0"/>
    <n v="38841.120000000003"/>
    <n v="0"/>
    <n v="0"/>
    <n v="1539.65"/>
    <n v="0"/>
    <n v="0"/>
    <n v="2620.46"/>
    <n v="0"/>
    <n v="0"/>
    <n v="0"/>
    <n v="0"/>
    <n v="0"/>
    <n v="0"/>
    <n v="0"/>
    <n v="0"/>
    <n v="0"/>
    <n v="0"/>
    <n v="-0.5"/>
    <n v="0"/>
    <n v="0"/>
    <n v="1345.4"/>
    <n v="0"/>
    <n v="0"/>
    <n v="12602.25"/>
    <m/>
    <m/>
    <m/>
    <m/>
    <x v="0"/>
    <m/>
    <m/>
    <m/>
    <m/>
    <m/>
    <m/>
    <m/>
    <m/>
    <n v="40135.82"/>
    <n v="-1294.7"/>
    <m/>
    <m/>
    <x v="2"/>
    <x v="9"/>
    <m/>
    <x v="8"/>
  </r>
  <r>
    <x v="1"/>
    <s v="Columbus"/>
    <s v="Electric"/>
    <s v="Industrial"/>
    <s v="SH-Small Heating"/>
    <n v="5481"/>
    <n v="480.82"/>
    <m/>
    <n v="0"/>
    <n v="0"/>
    <n v="0"/>
    <m/>
    <n v="0"/>
    <n v="0"/>
    <n v="0"/>
    <n v="0"/>
    <n v="0"/>
    <n v="0"/>
    <n v="158.57"/>
    <n v="0"/>
    <n v="-4.47"/>
    <n v="7.23"/>
    <n v="0"/>
    <n v="0"/>
    <n v="0"/>
    <n v="0"/>
    <n v="0"/>
    <n v="0"/>
    <n v="0"/>
    <n v="0"/>
    <n v="0"/>
    <n v="0"/>
    <n v="0"/>
    <n v="0"/>
    <n v="0"/>
    <n v="11.56"/>
    <n v="0"/>
    <n v="0"/>
    <n v="37.86"/>
    <n v="0"/>
    <n v="-250"/>
    <n v="73.819999999999993"/>
    <m/>
    <m/>
    <m/>
    <m/>
    <x v="0"/>
    <m/>
    <m/>
    <m/>
    <m/>
    <m/>
    <m/>
    <m/>
    <m/>
    <n v="164.65"/>
    <n v="-6.08"/>
    <m/>
    <m/>
    <x v="2"/>
    <x v="12"/>
    <m/>
    <x v="8"/>
  </r>
  <r>
    <x v="1"/>
    <s v="Columbus"/>
    <s v="Electric"/>
    <s v="Industrial"/>
    <s v="TEB-Total Electric Bldg"/>
    <n v="74320"/>
    <n v="5125.09"/>
    <m/>
    <n v="0"/>
    <n v="0"/>
    <n v="0"/>
    <m/>
    <n v="0"/>
    <n v="0"/>
    <n v="0"/>
    <n v="0"/>
    <n v="0"/>
    <n v="0"/>
    <n v="2180.5500000000002"/>
    <n v="0"/>
    <n v="0"/>
    <n v="98.1"/>
    <n v="0"/>
    <n v="0"/>
    <n v="0"/>
    <n v="0"/>
    <n v="0"/>
    <n v="0"/>
    <n v="0"/>
    <n v="0"/>
    <n v="0"/>
    <n v="0"/>
    <n v="0"/>
    <n v="0"/>
    <n v="0"/>
    <n v="65.760000000000005"/>
    <n v="0"/>
    <n v="0"/>
    <n v="290.62"/>
    <n v="0"/>
    <n v="0"/>
    <n v="768.47"/>
    <m/>
    <m/>
    <m/>
    <m/>
    <x v="0"/>
    <m/>
    <m/>
    <m/>
    <m/>
    <m/>
    <m/>
    <m/>
    <m/>
    <n v="2263.0500000000002"/>
    <n v="-82.5"/>
    <m/>
    <m/>
    <x v="2"/>
    <x v="13"/>
    <m/>
    <x v="8"/>
  </r>
  <r>
    <x v="1"/>
    <s v="Columbus"/>
    <s v="Electric"/>
    <s v="Other Public Authority"/>
    <s v="CB-Commercial"/>
    <n v="49158"/>
    <n v="4596.33"/>
    <m/>
    <n v="0"/>
    <n v="0"/>
    <n v="0"/>
    <m/>
    <n v="0"/>
    <n v="0"/>
    <n v="0"/>
    <n v="0"/>
    <n v="0"/>
    <n v="0"/>
    <n v="1442.3"/>
    <n v="0"/>
    <n v="0"/>
    <n v="64.900000000000006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527.98"/>
    <m/>
    <m/>
    <m/>
    <m/>
    <x v="0"/>
    <m/>
    <m/>
    <m/>
    <m/>
    <m/>
    <m/>
    <m/>
    <m/>
    <n v="1496.87"/>
    <n v="-54.57"/>
    <m/>
    <m/>
    <x v="3"/>
    <x v="5"/>
    <m/>
    <x v="8"/>
  </r>
  <r>
    <x v="1"/>
    <s v="Columbus"/>
    <s v="Electric"/>
    <s v="Other Public Authority"/>
    <s v="GP-General Power"/>
    <n v="23360"/>
    <n v="1429.25"/>
    <m/>
    <n v="0"/>
    <n v="0"/>
    <n v="0"/>
    <m/>
    <n v="0"/>
    <n v="0"/>
    <n v="0"/>
    <n v="0"/>
    <n v="0"/>
    <n v="0"/>
    <n v="685.38"/>
    <n v="0"/>
    <n v="0"/>
    <n v="3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.92"/>
    <m/>
    <m/>
    <m/>
    <m/>
    <x v="0"/>
    <m/>
    <m/>
    <m/>
    <m/>
    <m/>
    <m/>
    <m/>
    <m/>
    <n v="711.31"/>
    <n v="-25.93"/>
    <m/>
    <m/>
    <x v="3"/>
    <x v="6"/>
    <m/>
    <x v="8"/>
  </r>
  <r>
    <x v="1"/>
    <s v="Columbus"/>
    <s v="Electric"/>
    <s v="Other Public Authority"/>
    <s v="SH-Small Heating"/>
    <n v="8240"/>
    <n v="628.21"/>
    <m/>
    <n v="0"/>
    <n v="0"/>
    <n v="0"/>
    <m/>
    <n v="0"/>
    <n v="0"/>
    <n v="0"/>
    <n v="0"/>
    <n v="0"/>
    <n v="0"/>
    <n v="241.76"/>
    <n v="0"/>
    <n v="0"/>
    <n v="1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7"/>
    <m/>
    <m/>
    <m/>
    <m/>
    <x v="0"/>
    <m/>
    <m/>
    <m/>
    <m/>
    <m/>
    <m/>
    <m/>
    <m/>
    <n v="250.91"/>
    <n v="-9.15"/>
    <m/>
    <m/>
    <x v="3"/>
    <x v="12"/>
    <m/>
    <x v="8"/>
  </r>
  <r>
    <x v="1"/>
    <s v="Columbus"/>
    <s v="Electric"/>
    <s v="Other Public Authority"/>
    <s v="TEB-Total Electric Bldg"/>
    <n v="12880"/>
    <n v="1027.8699999999999"/>
    <m/>
    <n v="0"/>
    <n v="0"/>
    <n v="0"/>
    <m/>
    <n v="0"/>
    <n v="0"/>
    <n v="0"/>
    <n v="0"/>
    <n v="0"/>
    <n v="0"/>
    <n v="377.9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.18"/>
    <m/>
    <m/>
    <m/>
    <m/>
    <x v="0"/>
    <m/>
    <m/>
    <m/>
    <m/>
    <m/>
    <m/>
    <m/>
    <m/>
    <n v="392.2"/>
    <n v="-14.3"/>
    <m/>
    <m/>
    <x v="3"/>
    <x v="13"/>
    <m/>
    <x v="8"/>
  </r>
  <r>
    <x v="1"/>
    <s v="Columbus"/>
    <s v="Electric"/>
    <s v="Muni Street &amp; Highway Lighting"/>
    <s v="CB-Commercial"/>
    <n v="3245"/>
    <n v="626.51"/>
    <m/>
    <n v="0"/>
    <n v="0"/>
    <n v="0"/>
    <m/>
    <n v="0"/>
    <n v="0"/>
    <n v="0"/>
    <n v="0"/>
    <n v="0"/>
    <n v="0"/>
    <n v="95.22"/>
    <n v="0"/>
    <n v="0"/>
    <n v="4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869999999999997"/>
    <m/>
    <m/>
    <m/>
    <m/>
    <x v="0"/>
    <m/>
    <m/>
    <m/>
    <m/>
    <m/>
    <m/>
    <m/>
    <m/>
    <n v="98.82"/>
    <n v="-3.6"/>
    <m/>
    <m/>
    <x v="4"/>
    <x v="5"/>
    <m/>
    <x v="8"/>
  </r>
  <r>
    <x v="1"/>
    <s v="Columbus"/>
    <s v="Electric"/>
    <s v="Muni Street &amp; Highway Lighting"/>
    <s v="LS-Special Lighting"/>
    <n v="2173"/>
    <n v="243.41"/>
    <m/>
    <n v="0"/>
    <n v="0"/>
    <n v="0"/>
    <m/>
    <n v="0"/>
    <n v="0"/>
    <n v="0"/>
    <n v="0"/>
    <n v="0"/>
    <n v="0"/>
    <n v="63.76"/>
    <n v="0"/>
    <n v="0"/>
    <n v="2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"/>
    <m/>
    <m/>
    <m/>
    <m/>
    <x v="0"/>
    <m/>
    <m/>
    <m/>
    <m/>
    <m/>
    <m/>
    <m/>
    <m/>
    <n v="66.17"/>
    <n v="-2.41"/>
    <m/>
    <m/>
    <x v="4"/>
    <x v="7"/>
    <m/>
    <x v="8"/>
  </r>
  <r>
    <x v="1"/>
    <s v="Columbus"/>
    <s v="Electric"/>
    <s v="Other Public Authority"/>
    <s v="CB-Commercial"/>
    <n v="14847"/>
    <n v="1608.71"/>
    <m/>
    <n v="0"/>
    <n v="0"/>
    <n v="0"/>
    <m/>
    <n v="0"/>
    <n v="0"/>
    <n v="0"/>
    <n v="0"/>
    <n v="0"/>
    <n v="0"/>
    <n v="435.6"/>
    <n v="0"/>
    <n v="0"/>
    <n v="19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9.44"/>
    <m/>
    <m/>
    <m/>
    <m/>
    <x v="0"/>
    <m/>
    <m/>
    <m/>
    <m/>
    <m/>
    <m/>
    <m/>
    <m/>
    <n v="452.08000000000004"/>
    <n v="-16.48"/>
    <m/>
    <m/>
    <x v="3"/>
    <x v="5"/>
    <m/>
    <x v="8"/>
  </r>
  <r>
    <x v="1"/>
    <s v="Columbus"/>
    <s v="Electric"/>
    <s v="Other Public Authority"/>
    <s v="GP-General Power"/>
    <n v="34091"/>
    <n v="3685.8"/>
    <m/>
    <n v="0"/>
    <n v="0"/>
    <n v="0"/>
    <m/>
    <n v="0"/>
    <n v="0"/>
    <n v="0"/>
    <n v="0"/>
    <n v="0"/>
    <n v="0"/>
    <n v="1000.24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3.1"/>
    <m/>
    <m/>
    <m/>
    <m/>
    <x v="0"/>
    <m/>
    <m/>
    <m/>
    <m/>
    <m/>
    <m/>
    <m/>
    <m/>
    <n v="1038.08"/>
    <n v="-37.840000000000003"/>
    <m/>
    <m/>
    <x v="3"/>
    <x v="6"/>
    <m/>
    <x v="8"/>
  </r>
  <r>
    <x v="1"/>
    <s v="Columbus"/>
    <s v="Electric"/>
    <s v="Residential"/>
    <s v="NM-Net Metering"/>
    <n v="-77"/>
    <n v="-1.7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8"/>
  </r>
  <r>
    <x v="1"/>
    <s v="Columbus"/>
    <s v="Electric"/>
    <s v="Residential"/>
    <s v="RG-Residential"/>
    <n v="2494363"/>
    <n v="188128.36"/>
    <m/>
    <n v="11082.71"/>
    <n v="0"/>
    <n v="0"/>
    <m/>
    <n v="0"/>
    <n v="0"/>
    <n v="0"/>
    <n v="0"/>
    <n v="0"/>
    <n v="0"/>
    <n v="73160.289999999994"/>
    <n v="0"/>
    <n v="-59.37"/>
    <n v="3292.65"/>
    <n v="0"/>
    <n v="0"/>
    <n v="0"/>
    <n v="0"/>
    <n v="0"/>
    <n v="0"/>
    <n v="0"/>
    <n v="0"/>
    <n v="0"/>
    <n v="0"/>
    <n v="140"/>
    <n v="0"/>
    <n v="30"/>
    <n v="1502.15"/>
    <n v="100"/>
    <n v="-26.98"/>
    <n v="6978.99"/>
    <n v="0"/>
    <n v="146.06"/>
    <n v="33340.01"/>
    <m/>
    <m/>
    <m/>
    <m/>
    <x v="0"/>
    <m/>
    <m/>
    <m/>
    <m/>
    <m/>
    <m/>
    <m/>
    <m/>
    <n v="75929.03"/>
    <n v="-2768.74"/>
    <m/>
    <m/>
    <x v="0"/>
    <x v="1"/>
    <m/>
    <x v="8"/>
  </r>
  <r>
    <x v="1"/>
    <s v="Columbus"/>
    <s v="Electric"/>
    <s v="Residential"/>
    <s v="RG-Residential Water Heat"/>
    <n v="373092"/>
    <n v="26759.75"/>
    <m/>
    <n v="1241.8599999999999"/>
    <n v="0"/>
    <n v="0"/>
    <m/>
    <n v="0"/>
    <n v="0"/>
    <n v="0"/>
    <n v="0"/>
    <n v="0"/>
    <n v="0"/>
    <n v="10942.49"/>
    <n v="0"/>
    <n v="-20.47"/>
    <n v="492.49"/>
    <n v="0"/>
    <n v="0"/>
    <n v="0"/>
    <n v="0"/>
    <n v="0"/>
    <n v="0"/>
    <n v="0"/>
    <n v="0"/>
    <n v="0"/>
    <n v="0"/>
    <n v="20"/>
    <n v="0"/>
    <n v="0"/>
    <n v="228.39"/>
    <n v="0"/>
    <n v="-2.76"/>
    <n v="907.67"/>
    <n v="0"/>
    <n v="-79.33"/>
    <n v="5029.83"/>
    <m/>
    <m/>
    <m/>
    <m/>
    <x v="0"/>
    <m/>
    <m/>
    <m/>
    <m/>
    <m/>
    <m/>
    <m/>
    <m/>
    <n v="11356.619999999999"/>
    <n v="-414.13"/>
    <m/>
    <m/>
    <x v="0"/>
    <x v="14"/>
    <m/>
    <x v="8"/>
  </r>
  <r>
    <x v="1"/>
    <s v="Columbus"/>
    <s v="Electric"/>
    <s v="Residential"/>
    <s v="RH-Residential Total Elec"/>
    <n v="581810"/>
    <n v="39781.69"/>
    <m/>
    <n v="1650.27"/>
    <n v="0"/>
    <n v="0"/>
    <m/>
    <n v="0"/>
    <n v="0"/>
    <n v="0"/>
    <n v="0"/>
    <n v="0"/>
    <n v="0"/>
    <n v="17065.07"/>
    <n v="0"/>
    <n v="-15.98"/>
    <n v="768.05"/>
    <n v="0"/>
    <n v="0"/>
    <n v="0"/>
    <n v="0"/>
    <n v="0"/>
    <n v="0"/>
    <n v="0"/>
    <n v="0"/>
    <n v="0"/>
    <n v="0"/>
    <n v="0"/>
    <n v="0"/>
    <n v="0"/>
    <n v="220.6"/>
    <n v="0"/>
    <n v="-6.65"/>
    <n v="1344.71"/>
    <n v="0"/>
    <n v="30.62"/>
    <n v="7610.35"/>
    <m/>
    <m/>
    <m/>
    <m/>
    <x v="0"/>
    <m/>
    <m/>
    <m/>
    <m/>
    <m/>
    <m/>
    <m/>
    <m/>
    <n v="17710.88"/>
    <n v="-645.80999999999995"/>
    <m/>
    <m/>
    <x v="0"/>
    <x v="15"/>
    <m/>
    <x v="8"/>
  </r>
  <r>
    <x v="1"/>
    <s v="Columbus"/>
    <s v="Lighting"/>
    <s v="Commercial"/>
    <s v="PL-Private Lighting"/>
    <n v="21092"/>
    <n v="5230.26"/>
    <m/>
    <n v="0"/>
    <n v="0"/>
    <n v="0"/>
    <m/>
    <n v="0"/>
    <n v="0"/>
    <n v="0"/>
    <n v="0"/>
    <n v="0"/>
    <n v="0"/>
    <n v="619.45000000000005"/>
    <n v="0"/>
    <n v="0"/>
    <n v="27.97"/>
    <n v="0"/>
    <n v="0"/>
    <n v="0"/>
    <n v="0"/>
    <n v="0"/>
    <n v="0"/>
    <n v="0"/>
    <n v="0"/>
    <n v="0"/>
    <n v="0"/>
    <n v="0"/>
    <n v="0"/>
    <n v="0"/>
    <n v="10.09"/>
    <n v="0"/>
    <n v="0"/>
    <n v="341.8"/>
    <n v="0"/>
    <n v="0"/>
    <n v="41.6"/>
    <m/>
    <m/>
    <m/>
    <m/>
    <x v="0"/>
    <m/>
    <m/>
    <m/>
    <m/>
    <m/>
    <m/>
    <m/>
    <m/>
    <n v="642.86"/>
    <n v="-23.41"/>
    <m/>
    <m/>
    <x v="1"/>
    <x v="4"/>
    <m/>
    <x v="8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34.979999999999997"/>
    <n v="0"/>
    <n v="0"/>
    <n v="1.56"/>
    <n v="0"/>
    <n v="0"/>
    <n v="0"/>
    <n v="0"/>
    <n v="0"/>
    <n v="0"/>
    <n v="0"/>
    <n v="0"/>
    <n v="0"/>
    <n v="0"/>
    <n v="0"/>
    <n v="0"/>
    <n v="0"/>
    <n v="1.1399999999999999"/>
    <n v="0"/>
    <n v="0"/>
    <n v="31.21"/>
    <n v="0"/>
    <n v="0"/>
    <n v="2.3199999999999998"/>
    <m/>
    <m/>
    <m/>
    <m/>
    <x v="0"/>
    <m/>
    <m/>
    <m/>
    <m/>
    <m/>
    <m/>
    <m/>
    <m/>
    <n v="36.279999999999994"/>
    <n v="-1.3"/>
    <m/>
    <m/>
    <x v="2"/>
    <x v="4"/>
    <m/>
    <x v="8"/>
  </r>
  <r>
    <x v="1"/>
    <s v="Columbus"/>
    <s v="Lighting"/>
    <s v="Muni Street &amp; Highway Lighting"/>
    <s v="PL-Private Lighting"/>
    <n v="290"/>
    <n v="87.1"/>
    <m/>
    <n v="0"/>
    <n v="0"/>
    <n v="0"/>
    <m/>
    <n v="0"/>
    <n v="0"/>
    <n v="0"/>
    <n v="0"/>
    <n v="0"/>
    <n v="0"/>
    <n v="8.51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m/>
    <m/>
    <m/>
    <m/>
    <x v="0"/>
    <m/>
    <m/>
    <m/>
    <m/>
    <m/>
    <m/>
    <m/>
    <m/>
    <n v="8.83"/>
    <n v="-0.32"/>
    <m/>
    <m/>
    <x v="4"/>
    <x v="4"/>
    <m/>
    <x v="8"/>
  </r>
  <r>
    <x v="1"/>
    <s v="Columbus"/>
    <s v="Lighting"/>
    <s v="Muni Street &amp; Highway Lighting"/>
    <s v="SPL-Municipal St Lighting"/>
    <n v="57725"/>
    <n v="4267.8599999999997"/>
    <m/>
    <n v="0"/>
    <n v="0"/>
    <n v="0"/>
    <m/>
    <n v="0"/>
    <n v="0"/>
    <n v="0"/>
    <n v="0"/>
    <n v="0"/>
    <n v="0"/>
    <n v="1922.24"/>
    <n v="0"/>
    <n v="0"/>
    <n v="76.19"/>
    <n v="0"/>
    <n v="0"/>
    <n v="1944.05"/>
    <n v="0"/>
    <n v="0"/>
    <n v="0"/>
    <n v="0"/>
    <n v="0"/>
    <n v="0"/>
    <n v="0"/>
    <n v="0"/>
    <n v="0"/>
    <n v="0"/>
    <n v="0"/>
    <n v="0"/>
    <n v="0"/>
    <n v="0"/>
    <n v="0"/>
    <n v="-69.37"/>
    <n v="141.43"/>
    <m/>
    <m/>
    <m/>
    <m/>
    <x v="0"/>
    <m/>
    <m/>
    <m/>
    <m/>
    <m/>
    <m/>
    <m/>
    <m/>
    <n v="1986.31"/>
    <n v="-64.069999999999993"/>
    <m/>
    <m/>
    <x v="4"/>
    <x v="11"/>
    <m/>
    <x v="8"/>
  </r>
  <r>
    <x v="1"/>
    <s v="Columbus"/>
    <s v="Lighting"/>
    <s v="Residential"/>
    <s v="PL-Private Lighting"/>
    <n v="14551"/>
    <n v="4845.17"/>
    <m/>
    <n v="0"/>
    <n v="0"/>
    <n v="0"/>
    <m/>
    <n v="0"/>
    <n v="0"/>
    <n v="0"/>
    <n v="0"/>
    <n v="0"/>
    <n v="0"/>
    <n v="427.15"/>
    <n v="0"/>
    <n v="0"/>
    <n v="19.32"/>
    <n v="0"/>
    <n v="0"/>
    <n v="0"/>
    <n v="0"/>
    <n v="0"/>
    <n v="0"/>
    <n v="0"/>
    <n v="0"/>
    <n v="0"/>
    <n v="0"/>
    <n v="0"/>
    <n v="0"/>
    <n v="0"/>
    <n v="3.2"/>
    <n v="0"/>
    <n v="0"/>
    <n v="94.35"/>
    <n v="0"/>
    <n v="0"/>
    <n v="28.25"/>
    <m/>
    <m/>
    <m/>
    <m/>
    <x v="0"/>
    <m/>
    <m/>
    <m/>
    <m/>
    <m/>
    <m/>
    <m/>
    <m/>
    <n v="443.29999999999995"/>
    <n v="-16.149999999999999"/>
    <m/>
    <m/>
    <x v="0"/>
    <x v="4"/>
    <m/>
    <x v="8"/>
  </r>
  <r>
    <x v="1"/>
    <s v="Neosho"/>
    <s v="Electric"/>
    <s v="Commercial"/>
    <s v="CB-Commercial"/>
    <n v="3"/>
    <n v="20.27"/>
    <m/>
    <n v="1.02"/>
    <n v="0"/>
    <n v="0"/>
    <m/>
    <n v="0"/>
    <n v="0"/>
    <n v="0"/>
    <n v="0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3"/>
    <n v="0"/>
    <n v="0"/>
    <n v="0.03"/>
    <m/>
    <m/>
    <m/>
    <m/>
    <x v="0"/>
    <m/>
    <m/>
    <m/>
    <m/>
    <m/>
    <m/>
    <m/>
    <m/>
    <n v="0.09"/>
    <n v="0"/>
    <m/>
    <m/>
    <x v="1"/>
    <x v="5"/>
    <m/>
    <x v="8"/>
  </r>
  <r>
    <x v="3"/>
    <s v="Aurora"/>
    <s v="Electric"/>
    <s v="Commercial"/>
    <s v="CB-Commercial"/>
    <n v="3311545"/>
    <n v="476911.27"/>
    <m/>
    <n v="13173.05"/>
    <n v="0"/>
    <n v="0"/>
    <m/>
    <n v="0"/>
    <n v="11623.29"/>
    <n v="0"/>
    <n v="0"/>
    <n v="2350.88"/>
    <n v="0"/>
    <n v="0"/>
    <n v="0"/>
    <n v="0"/>
    <n v="0"/>
    <n v="0"/>
    <n v="0"/>
    <n v="0"/>
    <n v="0"/>
    <n v="0"/>
    <n v="0"/>
    <n v="0"/>
    <n v="0"/>
    <n v="0"/>
    <n v="0"/>
    <n v="0"/>
    <n v="0"/>
    <n v="120"/>
    <n v="3521.79"/>
    <n v="20"/>
    <n v="-13.84"/>
    <n v="28112.45"/>
    <n v="-16624.73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Aurora"/>
    <s v="Electric"/>
    <s v="Commercial"/>
    <s v="GP-General Power"/>
    <n v="5637711"/>
    <n v="618616.34"/>
    <m/>
    <n v="16148.65"/>
    <n v="0"/>
    <n v="0"/>
    <m/>
    <n v="0"/>
    <n v="19788.37"/>
    <n v="0"/>
    <n v="0"/>
    <n v="3541.57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928.6"/>
    <n v="0"/>
    <n v="0"/>
    <n v="28888.33"/>
    <n v="-20859.560000000001"/>
    <n v="0"/>
    <n v="0"/>
    <m/>
    <m/>
    <m/>
    <m/>
    <x v="0"/>
    <m/>
    <m/>
    <m/>
    <m/>
    <m/>
    <m/>
    <m/>
    <m/>
    <n v="0"/>
    <n v="0"/>
    <m/>
    <m/>
    <x v="1"/>
    <x v="6"/>
    <m/>
    <x v="8"/>
  </r>
  <r>
    <x v="3"/>
    <s v="Aurora"/>
    <s v="Electric"/>
    <s v="Commercial"/>
    <s v="LS-Special Lighting"/>
    <n v="4710"/>
    <n v="837.27"/>
    <m/>
    <n v="8.32"/>
    <n v="0"/>
    <n v="0"/>
    <m/>
    <n v="0"/>
    <n v="16.53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.85"/>
    <n v="0"/>
    <n v="0"/>
    <m/>
    <m/>
    <m/>
    <m/>
    <x v="0"/>
    <m/>
    <m/>
    <m/>
    <m/>
    <m/>
    <m/>
    <m/>
    <m/>
    <n v="0"/>
    <n v="0"/>
    <m/>
    <m/>
    <x v="1"/>
    <x v="7"/>
    <m/>
    <x v="8"/>
  </r>
  <r>
    <x v="3"/>
    <s v="Aurora"/>
    <s v="Electric"/>
    <s v="Commercial"/>
    <s v="SH-Small Heating"/>
    <n v="161762"/>
    <n v="22818.54"/>
    <m/>
    <n v="801.47"/>
    <n v="0"/>
    <n v="0"/>
    <m/>
    <n v="0"/>
    <n v="567.77"/>
    <n v="0"/>
    <n v="0"/>
    <n v="114.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62.73"/>
    <n v="20"/>
    <n v="0"/>
    <n v="1603.06"/>
    <n v="-768.4"/>
    <n v="0"/>
    <n v="0"/>
    <m/>
    <m/>
    <m/>
    <m/>
    <x v="0"/>
    <m/>
    <m/>
    <m/>
    <m/>
    <m/>
    <m/>
    <m/>
    <m/>
    <n v="0"/>
    <n v="0"/>
    <m/>
    <m/>
    <x v="1"/>
    <x v="12"/>
    <m/>
    <x v="8"/>
  </r>
  <r>
    <x v="3"/>
    <s v="Aurora"/>
    <s v="Electric"/>
    <s v="Commercial"/>
    <s v="TEB-Total Electric Bldg"/>
    <n v="793535"/>
    <n v="88955.14"/>
    <m/>
    <n v="333.96"/>
    <n v="0"/>
    <n v="0"/>
    <m/>
    <n v="0"/>
    <n v="2785.3"/>
    <n v="0"/>
    <n v="0"/>
    <n v="563.42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1.42"/>
    <n v="0"/>
    <n v="0"/>
    <n v="4058.47"/>
    <n v="-3237.63"/>
    <n v="0"/>
    <n v="0"/>
    <m/>
    <m/>
    <m/>
    <m/>
    <x v="0"/>
    <m/>
    <m/>
    <m/>
    <m/>
    <m/>
    <m/>
    <m/>
    <m/>
    <n v="0"/>
    <n v="0"/>
    <m/>
    <m/>
    <x v="1"/>
    <x v="13"/>
    <m/>
    <x v="8"/>
  </r>
  <r>
    <x v="3"/>
    <s v="Aurora"/>
    <s v="Electric"/>
    <s v="Company Use"/>
    <s v="CB-Commercial"/>
    <n v="-213"/>
    <n v="-84.02"/>
    <m/>
    <n v="0"/>
    <n v="0"/>
    <n v="0"/>
    <m/>
    <n v="0"/>
    <n v="-0.76"/>
    <n v="0"/>
    <n v="0"/>
    <n v="-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7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Aurora"/>
    <s v="Electric"/>
    <s v="Industrial"/>
    <s v="CB-Commercial"/>
    <n v="15426"/>
    <n v="2258.2199999999998"/>
    <m/>
    <n v="49.21"/>
    <n v="0"/>
    <n v="0"/>
    <m/>
    <n v="0"/>
    <n v="54.14"/>
    <n v="0"/>
    <n v="0"/>
    <n v="10.95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-6.26"/>
    <n v="0"/>
    <n v="0"/>
    <n v="152.99"/>
    <n v="-77.45"/>
    <n v="0"/>
    <n v="0"/>
    <m/>
    <m/>
    <m/>
    <m/>
    <x v="0"/>
    <m/>
    <m/>
    <m/>
    <m/>
    <m/>
    <m/>
    <m/>
    <m/>
    <n v="0"/>
    <n v="0"/>
    <m/>
    <m/>
    <x v="2"/>
    <x v="5"/>
    <m/>
    <x v="8"/>
  </r>
  <r>
    <x v="3"/>
    <s v="Aurora"/>
    <s v="Electric"/>
    <s v="Industrial"/>
    <s v="GP-General Power"/>
    <n v="2495357"/>
    <n v="262807.63"/>
    <m/>
    <n v="4963.91"/>
    <n v="0"/>
    <n v="0"/>
    <m/>
    <n v="0"/>
    <n v="8758.69"/>
    <n v="0"/>
    <n v="0"/>
    <n v="1593.97"/>
    <n v="0"/>
    <n v="0"/>
    <n v="0"/>
    <n v="0"/>
    <n v="0"/>
    <n v="0"/>
    <n v="0"/>
    <n v="436.32"/>
    <n v="0"/>
    <n v="0"/>
    <n v="0"/>
    <n v="0"/>
    <n v="0"/>
    <n v="-1012"/>
    <n v="0"/>
    <n v="0"/>
    <n v="0"/>
    <n v="0"/>
    <n v="639.88"/>
    <n v="0"/>
    <n v="0"/>
    <n v="11614.94"/>
    <n v="-9232.7999999999993"/>
    <n v="0"/>
    <n v="0"/>
    <m/>
    <m/>
    <m/>
    <m/>
    <x v="0"/>
    <m/>
    <m/>
    <m/>
    <m/>
    <m/>
    <m/>
    <m/>
    <m/>
    <n v="0"/>
    <n v="0"/>
    <m/>
    <m/>
    <x v="2"/>
    <x v="6"/>
    <m/>
    <x v="8"/>
  </r>
  <r>
    <x v="3"/>
    <s v="Aurora"/>
    <s v="Electric"/>
    <s v="Industrial"/>
    <s v="LP-Large Power"/>
    <n v="3724803"/>
    <n v="345781.39"/>
    <m/>
    <n v="0"/>
    <n v="0"/>
    <n v="0"/>
    <m/>
    <n v="0"/>
    <n v="12850.57"/>
    <n v="0"/>
    <n v="0"/>
    <n v="593.41999999999996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7126.98"/>
    <n v="-11099.91"/>
    <n v="0"/>
    <n v="0"/>
    <m/>
    <m/>
    <m/>
    <m/>
    <x v="0"/>
    <m/>
    <m/>
    <m/>
    <m/>
    <m/>
    <m/>
    <m/>
    <m/>
    <n v="0"/>
    <n v="0"/>
    <m/>
    <m/>
    <x v="2"/>
    <x v="17"/>
    <m/>
    <x v="8"/>
  </r>
  <r>
    <x v="3"/>
    <s v="Aurora"/>
    <s v="Electric"/>
    <s v="Industrial"/>
    <s v="PFM-Feed Mill/Grain Elev"/>
    <n v="43680"/>
    <n v="7981.74"/>
    <m/>
    <n v="299.56"/>
    <n v="0"/>
    <n v="0"/>
    <m/>
    <n v="0"/>
    <n v="153.31"/>
    <n v="0"/>
    <n v="0"/>
    <n v="3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3.15"/>
    <n v="-241.12"/>
    <n v="0"/>
    <n v="0"/>
    <m/>
    <m/>
    <m/>
    <m/>
    <x v="0"/>
    <m/>
    <m/>
    <m/>
    <m/>
    <m/>
    <m/>
    <m/>
    <m/>
    <n v="0"/>
    <n v="0"/>
    <m/>
    <m/>
    <x v="2"/>
    <x v="18"/>
    <m/>
    <x v="8"/>
  </r>
  <r>
    <x v="3"/>
    <s v="Aurora"/>
    <s v="Electric"/>
    <s v="Interdepartmental"/>
    <s v="CB-Commercial"/>
    <n v="25106"/>
    <n v="3487.49"/>
    <m/>
    <n v="0"/>
    <n v="0"/>
    <n v="0"/>
    <m/>
    <n v="0"/>
    <n v="88.13"/>
    <n v="0"/>
    <n v="0"/>
    <n v="17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6.04"/>
    <n v="0"/>
    <n v="0"/>
    <m/>
    <m/>
    <m/>
    <m/>
    <x v="0"/>
    <m/>
    <m/>
    <m/>
    <m/>
    <m/>
    <m/>
    <m/>
    <m/>
    <n v="0"/>
    <n v="0"/>
    <m/>
    <m/>
    <x v="5"/>
    <x v="5"/>
    <m/>
    <x v="8"/>
  </r>
  <r>
    <x v="3"/>
    <s v="Aurora"/>
    <s v="Electric"/>
    <s v="Interdepartmental"/>
    <s v="GP-General Power"/>
    <n v="138871"/>
    <n v="12927.53"/>
    <m/>
    <n v="0"/>
    <n v="0"/>
    <n v="0"/>
    <m/>
    <n v="0"/>
    <n v="487.44"/>
    <n v="0"/>
    <n v="0"/>
    <n v="98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3.83000000000004"/>
    <n v="0"/>
    <n v="0"/>
    <m/>
    <m/>
    <m/>
    <m/>
    <x v="0"/>
    <m/>
    <m/>
    <m/>
    <m/>
    <m/>
    <m/>
    <m/>
    <m/>
    <n v="0"/>
    <n v="0"/>
    <m/>
    <m/>
    <x v="5"/>
    <x v="6"/>
    <m/>
    <x v="8"/>
  </r>
  <r>
    <x v="3"/>
    <s v="Aurora"/>
    <s v="Electric"/>
    <s v="Other Public Authority"/>
    <s v="CB-Commercial"/>
    <n v="55974"/>
    <n v="8807.75"/>
    <m/>
    <n v="0"/>
    <n v="0"/>
    <n v="0"/>
    <m/>
    <n v="0"/>
    <n v="196.45"/>
    <n v="0"/>
    <n v="0"/>
    <n v="3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1.02999999999997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Aurora"/>
    <s v="Electric"/>
    <s v="Other Public Authority"/>
    <s v="GP-General Power"/>
    <n v="122960"/>
    <n v="13344.4"/>
    <m/>
    <n v="0"/>
    <n v="0"/>
    <n v="0"/>
    <m/>
    <n v="0"/>
    <n v="431.59"/>
    <n v="0"/>
    <n v="0"/>
    <n v="87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4.95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Aurora"/>
    <s v="Electric"/>
    <s v="Other Public Authority"/>
    <s v="SH-Small Heating"/>
    <n v="3544"/>
    <n v="501.56"/>
    <m/>
    <n v="0"/>
    <n v="0"/>
    <n v="0"/>
    <m/>
    <n v="0"/>
    <n v="12.44"/>
    <n v="0"/>
    <n v="0"/>
    <n v="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829999999999998"/>
    <n v="0"/>
    <n v="0"/>
    <m/>
    <m/>
    <m/>
    <m/>
    <x v="0"/>
    <m/>
    <m/>
    <m/>
    <m/>
    <m/>
    <m/>
    <m/>
    <m/>
    <n v="0"/>
    <n v="0"/>
    <m/>
    <m/>
    <x v="3"/>
    <x v="12"/>
    <m/>
    <x v="8"/>
  </r>
  <r>
    <x v="3"/>
    <s v="Aurora"/>
    <s v="Electric"/>
    <s v="Muni Street &amp; Highway Lighting"/>
    <s v="CB-Commercial"/>
    <n v="11644"/>
    <n v="2304.7600000000002"/>
    <m/>
    <n v="0"/>
    <n v="0"/>
    <n v="0"/>
    <m/>
    <n v="0"/>
    <n v="40.86"/>
    <n v="0"/>
    <n v="0"/>
    <n v="8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8.49"/>
    <n v="0"/>
    <n v="0"/>
    <m/>
    <m/>
    <m/>
    <m/>
    <x v="0"/>
    <m/>
    <m/>
    <m/>
    <m/>
    <m/>
    <m/>
    <m/>
    <m/>
    <n v="0"/>
    <n v="0"/>
    <m/>
    <m/>
    <x v="4"/>
    <x v="5"/>
    <m/>
    <x v="8"/>
  </r>
  <r>
    <x v="3"/>
    <s v="Aurora"/>
    <s v="Electric"/>
    <s v="Muni Street &amp; Highway Lighting"/>
    <s v="LS-Special Lighting"/>
    <n v="20199"/>
    <n v="3362.36"/>
    <m/>
    <n v="0"/>
    <n v="0"/>
    <n v="0"/>
    <m/>
    <n v="0"/>
    <n v="70.88"/>
    <n v="0"/>
    <n v="0"/>
    <n v="0.5600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6.54"/>
    <n v="0"/>
    <n v="0"/>
    <m/>
    <m/>
    <m/>
    <m/>
    <x v="0"/>
    <m/>
    <m/>
    <m/>
    <m/>
    <m/>
    <m/>
    <m/>
    <m/>
    <n v="0"/>
    <n v="0"/>
    <m/>
    <m/>
    <x v="4"/>
    <x v="7"/>
    <m/>
    <x v="8"/>
  </r>
  <r>
    <x v="3"/>
    <s v="Aurora"/>
    <s v="Electric"/>
    <s v="Muni Street &amp; Highway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22"/>
    <m/>
    <x v="8"/>
  </r>
  <r>
    <x v="3"/>
    <s v="Aurora"/>
    <s v="Electric"/>
    <s v="Other Public Authority"/>
    <s v="CB-Commercial"/>
    <n v="282039"/>
    <n v="38386.93"/>
    <m/>
    <n v="0"/>
    <n v="0"/>
    <n v="0"/>
    <m/>
    <n v="0"/>
    <n v="989.95"/>
    <n v="0"/>
    <n v="0"/>
    <n v="20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15.85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Aurora"/>
    <s v="Electric"/>
    <s v="Other Public Authority"/>
    <s v="GP-General Power"/>
    <n v="502475"/>
    <n v="54432.95"/>
    <m/>
    <n v="0"/>
    <n v="0"/>
    <n v="0"/>
    <m/>
    <n v="0"/>
    <n v="1763.67"/>
    <n v="0"/>
    <n v="0"/>
    <n v="35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59.18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Aurora"/>
    <s v="Electric"/>
    <s v="Industrial"/>
    <s v="Oil Pipe GP-General Power"/>
    <n v="886516"/>
    <n v="103905.04"/>
    <m/>
    <n v="0"/>
    <n v="0"/>
    <n v="0"/>
    <m/>
    <n v="0"/>
    <n v="3111.68"/>
    <n v="0"/>
    <n v="0"/>
    <n v="108.09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587.92999999999995"/>
    <n v="0"/>
    <n v="0"/>
    <n v="6346.2"/>
    <n v="-3280.11"/>
    <n v="0"/>
    <n v="0"/>
    <m/>
    <m/>
    <m/>
    <m/>
    <x v="0"/>
    <m/>
    <m/>
    <m/>
    <m/>
    <m/>
    <m/>
    <m/>
    <m/>
    <n v="0"/>
    <n v="0"/>
    <m/>
    <m/>
    <x v="2"/>
    <x v="24"/>
    <m/>
    <x v="8"/>
  </r>
  <r>
    <x v="3"/>
    <s v="Aurora"/>
    <s v="Electric"/>
    <s v="Resident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Aurora"/>
    <s v="Electric"/>
    <s v="Residential"/>
    <s v="RGL-Residential Pilot"/>
    <n v="75366"/>
    <n v="9802.27"/>
    <m/>
    <n v="411.35"/>
    <n v="0"/>
    <n v="0"/>
    <m/>
    <n v="0"/>
    <n v="264.52999999999997"/>
    <n v="0"/>
    <n v="0"/>
    <n v="29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23"/>
    <n v="0"/>
    <n v="-11.04"/>
    <n v="109.11"/>
    <n v="-388.91"/>
    <n v="0"/>
    <n v="0"/>
    <m/>
    <m/>
    <m/>
    <m/>
    <x v="0"/>
    <m/>
    <m/>
    <m/>
    <m/>
    <m/>
    <m/>
    <m/>
    <m/>
    <n v="0"/>
    <n v="0"/>
    <m/>
    <m/>
    <x v="0"/>
    <x v="25"/>
    <m/>
    <x v="8"/>
  </r>
  <r>
    <x v="3"/>
    <s v="Aurora"/>
    <s v="Electric"/>
    <s v="Residential"/>
    <s v="RG-Residential"/>
    <n v="16535279"/>
    <n v="2333508.44"/>
    <m/>
    <n v="70499.679999999993"/>
    <n v="0"/>
    <n v="0"/>
    <m/>
    <n v="0"/>
    <n v="58035.21"/>
    <n v="0"/>
    <n v="0"/>
    <n v="6448.05"/>
    <n v="0"/>
    <n v="0"/>
    <n v="0"/>
    <n v="0"/>
    <n v="0"/>
    <n v="0"/>
    <n v="0"/>
    <n v="0"/>
    <n v="0"/>
    <n v="0"/>
    <n v="0"/>
    <n v="0"/>
    <n v="0"/>
    <n v="0"/>
    <n v="0"/>
    <n v="1350"/>
    <n v="300"/>
    <n v="270"/>
    <n v="4425.87"/>
    <n v="560"/>
    <n v="-569.15"/>
    <n v="19390.71"/>
    <n v="-85321.77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Aurora"/>
    <s v="Electric"/>
    <s v="Wholesale Municipalities"/>
    <s v="GFR-Monett"/>
    <n v="24524210"/>
    <n v="599079.94999999995"/>
    <m/>
    <n v="0"/>
    <n v="507405.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26"/>
    <m/>
    <x v="8"/>
  </r>
  <r>
    <x v="3"/>
    <s v="Aurora"/>
    <s v="Electric"/>
    <s v="Wholesale Municipalities"/>
    <s v="GFR-Mt Vernon"/>
    <n v="6491521"/>
    <n v="217482.02"/>
    <m/>
    <n v="0"/>
    <n v="134309.5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27"/>
    <m/>
    <x v="8"/>
  </r>
  <r>
    <x v="3"/>
    <s v="Aurora"/>
    <s v="Lighting"/>
    <s v="Commercial"/>
    <s v="PL-Private Lighting"/>
    <n v="49793"/>
    <n v="16299.12"/>
    <m/>
    <n v="0"/>
    <n v="0"/>
    <n v="0"/>
    <m/>
    <n v="0"/>
    <n v="175.01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63.51"/>
    <n v="0"/>
    <n v="0"/>
    <n v="768.54"/>
    <n v="-546.44000000000005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3"/>
    <s v="Aurora"/>
    <s v="Lighting"/>
    <s v="Industrial"/>
    <s v="PL-Private Lighting"/>
    <n v="6169"/>
    <n v="1553.22"/>
    <m/>
    <n v="0"/>
    <n v="0"/>
    <n v="0"/>
    <m/>
    <n v="0"/>
    <n v="2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"/>
    <n v="0"/>
    <n v="0"/>
    <n v="80.5"/>
    <n v="-67.709999999999994"/>
    <n v="0"/>
    <n v="0"/>
    <m/>
    <m/>
    <m/>
    <m/>
    <x v="0"/>
    <m/>
    <m/>
    <m/>
    <m/>
    <m/>
    <m/>
    <m/>
    <m/>
    <n v="0"/>
    <n v="0"/>
    <m/>
    <m/>
    <x v="2"/>
    <x v="4"/>
    <m/>
    <x v="8"/>
  </r>
  <r>
    <x v="3"/>
    <s v="Aurora"/>
    <s v="Lighting"/>
    <s v="Interdepartmental"/>
    <s v="PL-Private Lighting"/>
    <n v="195"/>
    <n v="47.37"/>
    <m/>
    <n v="0"/>
    <n v="0"/>
    <n v="0"/>
    <m/>
    <n v="0"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m/>
    <m/>
    <m/>
    <m/>
    <x v="0"/>
    <m/>
    <m/>
    <m/>
    <m/>
    <m/>
    <m/>
    <m/>
    <m/>
    <n v="0"/>
    <n v="0"/>
    <m/>
    <m/>
    <x v="5"/>
    <x v="4"/>
    <m/>
    <x v="8"/>
  </r>
  <r>
    <x v="3"/>
    <s v="Aurora"/>
    <s v="Lighting"/>
    <s v="Muni Street &amp; Highway Lighting"/>
    <s v="PL-Private Lighting"/>
    <n v="174"/>
    <n v="68.19"/>
    <m/>
    <n v="0"/>
    <n v="0"/>
    <n v="0"/>
    <m/>
    <n v="0"/>
    <n v="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m/>
    <m/>
    <m/>
    <m/>
    <x v="0"/>
    <m/>
    <m/>
    <m/>
    <m/>
    <m/>
    <m/>
    <m/>
    <m/>
    <n v="0"/>
    <n v="0"/>
    <m/>
    <m/>
    <x v="4"/>
    <x v="4"/>
    <m/>
    <x v="8"/>
  </r>
  <r>
    <x v="3"/>
    <s v="Aurora"/>
    <s v="Lighting"/>
    <s v="Other Public Authority"/>
    <s v="PL-Private Lighting"/>
    <n v="58"/>
    <n v="21.22"/>
    <m/>
    <n v="0"/>
    <n v="0"/>
    <n v="0"/>
    <m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m/>
    <m/>
    <m/>
    <m/>
    <x v="0"/>
    <m/>
    <m/>
    <m/>
    <m/>
    <m/>
    <m/>
    <m/>
    <m/>
    <n v="0"/>
    <n v="0"/>
    <m/>
    <m/>
    <x v="3"/>
    <x v="4"/>
    <m/>
    <x v="8"/>
  </r>
  <r>
    <x v="3"/>
    <s v="Aurora"/>
    <s v="Lighting"/>
    <s v="Muni Street &amp; Highway Lighting"/>
    <s v="SPL-Municipal St Lighting"/>
    <n v="100963"/>
    <n v="13810.52"/>
    <m/>
    <n v="0"/>
    <n v="0"/>
    <n v="0"/>
    <m/>
    <n v="0"/>
    <n v="354.39"/>
    <n v="0"/>
    <n v="0"/>
    <n v="0"/>
    <n v="0"/>
    <n v="0"/>
    <n v="0"/>
    <n v="0"/>
    <n v="0"/>
    <n v="0"/>
    <n v="0"/>
    <n v="3016.05"/>
    <n v="0"/>
    <n v="0"/>
    <n v="0"/>
    <n v="0"/>
    <n v="0"/>
    <n v="0"/>
    <n v="0"/>
    <n v="0"/>
    <n v="0"/>
    <n v="0"/>
    <n v="0"/>
    <n v="0"/>
    <n v="0"/>
    <n v="0"/>
    <n v="-603.77"/>
    <n v="0"/>
    <n v="0"/>
    <m/>
    <m/>
    <m/>
    <m/>
    <x v="0"/>
    <m/>
    <m/>
    <m/>
    <m/>
    <m/>
    <m/>
    <m/>
    <m/>
    <n v="0"/>
    <n v="0"/>
    <m/>
    <m/>
    <x v="4"/>
    <x v="11"/>
    <m/>
    <x v="8"/>
  </r>
  <r>
    <x v="3"/>
    <s v="Aurora"/>
    <s v="Lighting"/>
    <s v="Residential"/>
    <s v="PL-Private Lighting"/>
    <n v="54119"/>
    <n v="20356.36"/>
    <m/>
    <n v="0"/>
    <n v="0"/>
    <n v="0"/>
    <m/>
    <n v="0"/>
    <n v="191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19"/>
    <n v="0"/>
    <n v="0"/>
    <n v="64.319999999999993"/>
    <n v="-592.98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3"/>
    <s v="Aurora"/>
    <s v="Sprinkler System"/>
    <s v="WA-Commercial"/>
    <s v="WA-Sprinkler System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5"/>
    <n v="0"/>
    <n v="0"/>
    <n v="0"/>
    <m/>
    <m/>
    <m/>
    <m/>
    <x v="0"/>
    <m/>
    <m/>
    <m/>
    <m/>
    <m/>
    <m/>
    <m/>
    <m/>
    <n v="0"/>
    <n v="0"/>
    <m/>
    <m/>
    <x v="7"/>
    <x v="43"/>
    <m/>
    <x v="8"/>
  </r>
  <r>
    <x v="3"/>
    <s v="Aurora"/>
    <s v="Water"/>
    <s v="WA-Commercial"/>
    <s v="WA-Water"/>
    <n v="8354"/>
    <n v="40023.279999999999"/>
    <m/>
    <n v="0"/>
    <n v="0"/>
    <n v="0"/>
    <m/>
    <n v="0"/>
    <n v="0"/>
    <n v="0"/>
    <n v="0"/>
    <n v="0"/>
    <n v="0"/>
    <n v="0"/>
    <n v="0"/>
    <n v="0"/>
    <n v="0"/>
    <n v="0"/>
    <n v="472.31"/>
    <n v="18.579999999999998"/>
    <n v="0"/>
    <n v="0"/>
    <n v="0"/>
    <n v="0"/>
    <n v="0"/>
    <n v="0"/>
    <n v="0"/>
    <n v="0"/>
    <n v="0"/>
    <n v="15"/>
    <n v="85.59"/>
    <n v="0"/>
    <n v="-1.63"/>
    <n v="1912.4"/>
    <n v="0"/>
    <n v="0"/>
    <n v="0"/>
    <m/>
    <m/>
    <m/>
    <m/>
    <x v="0"/>
    <m/>
    <m/>
    <m/>
    <m/>
    <m/>
    <m/>
    <m/>
    <m/>
    <n v="0"/>
    <n v="0"/>
    <m/>
    <m/>
    <x v="7"/>
    <x v="28"/>
    <m/>
    <x v="8"/>
  </r>
  <r>
    <x v="3"/>
    <s v="Aurora"/>
    <s v="Water"/>
    <s v="WA-Industrial"/>
    <s v="WA-Water"/>
    <n v="1765"/>
    <n v="4366.8900000000003"/>
    <m/>
    <n v="0"/>
    <n v="0"/>
    <n v="0"/>
    <m/>
    <n v="0"/>
    <n v="0"/>
    <n v="0"/>
    <n v="0"/>
    <n v="0"/>
    <n v="0"/>
    <n v="0"/>
    <n v="0"/>
    <n v="0"/>
    <n v="0"/>
    <n v="0"/>
    <n v="9.66"/>
    <n v="0"/>
    <n v="0"/>
    <n v="0"/>
    <n v="0"/>
    <n v="0"/>
    <n v="0"/>
    <n v="0"/>
    <n v="0"/>
    <n v="0"/>
    <n v="0"/>
    <n v="0"/>
    <n v="0"/>
    <n v="0"/>
    <n v="0"/>
    <n v="205.77"/>
    <n v="0"/>
    <n v="0"/>
    <n v="0"/>
    <m/>
    <m/>
    <m/>
    <m/>
    <x v="0"/>
    <m/>
    <m/>
    <m/>
    <m/>
    <m/>
    <m/>
    <m/>
    <m/>
    <n v="0"/>
    <n v="0"/>
    <m/>
    <m/>
    <x v="8"/>
    <x v="28"/>
    <m/>
    <x v="8"/>
  </r>
  <r>
    <x v="3"/>
    <s v="Aurora"/>
    <s v="Water"/>
    <s v="WA-Interdepartmental"/>
    <s v="WA-Water"/>
    <n v="4"/>
    <n v="114.89"/>
    <m/>
    <n v="0"/>
    <n v="0"/>
    <n v="0"/>
    <m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9"/>
    <x v="28"/>
    <m/>
    <x v="8"/>
  </r>
  <r>
    <x v="3"/>
    <s v="Aurora"/>
    <s v="Water"/>
    <s v="WA-Other Public Authority"/>
    <s v="WA-Water"/>
    <n v="15"/>
    <n v="205.9"/>
    <m/>
    <n v="0"/>
    <n v="0"/>
    <n v="0"/>
    <m/>
    <n v="0"/>
    <n v="0"/>
    <n v="0"/>
    <n v="0"/>
    <n v="0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0"/>
    <x v="28"/>
    <m/>
    <x v="8"/>
  </r>
  <r>
    <x v="3"/>
    <s v="Aurora"/>
    <s v="Water"/>
    <s v="WA-Other Public Authority"/>
    <s v="WA-Water"/>
    <n v="541"/>
    <n v="2105.66"/>
    <m/>
    <n v="0"/>
    <n v="0"/>
    <n v="0"/>
    <m/>
    <n v="0"/>
    <n v="0"/>
    <n v="0"/>
    <n v="0"/>
    <n v="0"/>
    <n v="0"/>
    <n v="0"/>
    <n v="0"/>
    <n v="0"/>
    <n v="0"/>
    <n v="0"/>
    <n v="2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0"/>
    <x v="28"/>
    <m/>
    <x v="8"/>
  </r>
  <r>
    <x v="3"/>
    <s v="Aurora"/>
    <s v="Water"/>
    <s v="WA-Residential"/>
    <s v="WA-Water"/>
    <n v="16918"/>
    <n v="123398.41"/>
    <m/>
    <n v="0"/>
    <n v="0"/>
    <n v="0"/>
    <m/>
    <n v="0"/>
    <n v="0"/>
    <n v="0"/>
    <n v="0"/>
    <n v="0"/>
    <n v="0"/>
    <n v="0"/>
    <n v="0"/>
    <n v="0"/>
    <n v="0"/>
    <n v="-12"/>
    <n v="4003.29"/>
    <n v="0"/>
    <n v="0"/>
    <n v="0"/>
    <n v="0"/>
    <n v="0"/>
    <n v="0"/>
    <n v="0"/>
    <n v="0"/>
    <n v="420"/>
    <n v="0"/>
    <n v="120"/>
    <n v="344.64"/>
    <n v="0"/>
    <n v="-60.48"/>
    <n v="2153.63"/>
    <n v="0"/>
    <n v="0"/>
    <n v="0"/>
    <m/>
    <m/>
    <m/>
    <m/>
    <x v="0"/>
    <m/>
    <m/>
    <m/>
    <m/>
    <m/>
    <m/>
    <m/>
    <m/>
    <n v="0"/>
    <n v="0"/>
    <m/>
    <m/>
    <x v="11"/>
    <x v="28"/>
    <m/>
    <x v="8"/>
  </r>
  <r>
    <x v="3"/>
    <s v="Baxter Springs"/>
    <s v="Electric"/>
    <s v="Commercial"/>
    <s v="CB-Commercial"/>
    <n v="1"/>
    <n v="22.82"/>
    <m/>
    <n v="1.13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"/>
    <n v="-0.01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Baxter Springs"/>
    <s v="Electric"/>
    <s v="Residential"/>
    <s v="RG-Residential"/>
    <n v="462"/>
    <n v="73.09"/>
    <m/>
    <n v="3.63"/>
    <n v="0"/>
    <n v="0"/>
    <m/>
    <n v="0"/>
    <n v="1.62"/>
    <n v="0"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1.81"/>
    <n v="-2.38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Bolivar"/>
    <s v="Electric"/>
    <s v="Commercial"/>
    <s v="CB-Commercial"/>
    <n v="2654500"/>
    <n v="394293.72"/>
    <m/>
    <n v="8356.4"/>
    <n v="0"/>
    <n v="0"/>
    <m/>
    <n v="0"/>
    <n v="9317.09"/>
    <n v="0"/>
    <n v="0"/>
    <n v="1884.56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3429.25"/>
    <n v="20"/>
    <n v="-112.79"/>
    <n v="22349.25"/>
    <n v="-13326.3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Bolivar"/>
    <s v="Electric"/>
    <s v="Commercial"/>
    <s v="GP-General Power"/>
    <n v="4458960"/>
    <n v="476598.65"/>
    <m/>
    <n v="2699.81"/>
    <n v="0"/>
    <n v="0"/>
    <m/>
    <n v="0"/>
    <n v="15650.94"/>
    <n v="0"/>
    <n v="0"/>
    <n v="316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84.33"/>
    <n v="0"/>
    <n v="0"/>
    <n v="19880.47"/>
    <n v="-16498.169999999998"/>
    <n v="0"/>
    <n v="0"/>
    <m/>
    <m/>
    <m/>
    <m/>
    <x v="0"/>
    <m/>
    <m/>
    <m/>
    <m/>
    <m/>
    <m/>
    <m/>
    <m/>
    <n v="0"/>
    <n v="0"/>
    <m/>
    <m/>
    <x v="1"/>
    <x v="6"/>
    <m/>
    <x v="8"/>
  </r>
  <r>
    <x v="3"/>
    <s v="Bolivar"/>
    <s v="Electric"/>
    <s v="Commercial"/>
    <s v="LP-Large Power"/>
    <n v="1673160"/>
    <n v="165738.66"/>
    <m/>
    <n v="0"/>
    <n v="0"/>
    <n v="0"/>
    <m/>
    <n v="0"/>
    <n v="5772.4"/>
    <n v="0"/>
    <n v="0"/>
    <n v="1187.94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4986.0200000000004"/>
    <n v="0"/>
    <n v="0"/>
    <m/>
    <m/>
    <m/>
    <m/>
    <x v="0"/>
    <m/>
    <m/>
    <m/>
    <m/>
    <m/>
    <m/>
    <m/>
    <m/>
    <n v="0"/>
    <n v="0"/>
    <m/>
    <m/>
    <x v="1"/>
    <x v="17"/>
    <m/>
    <x v="8"/>
  </r>
  <r>
    <x v="3"/>
    <s v="Bolivar"/>
    <s v="Electric"/>
    <s v="Commercial"/>
    <s v="LS-Special Lighting"/>
    <n v="4753"/>
    <n v="891.25"/>
    <m/>
    <n v="4.43"/>
    <n v="0"/>
    <n v="0"/>
    <m/>
    <n v="0"/>
    <n v="16.68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9600000000000009"/>
    <n v="-32.15"/>
    <n v="0"/>
    <n v="0"/>
    <m/>
    <m/>
    <m/>
    <m/>
    <x v="0"/>
    <m/>
    <m/>
    <m/>
    <m/>
    <m/>
    <m/>
    <m/>
    <m/>
    <n v="0"/>
    <n v="0"/>
    <m/>
    <m/>
    <x v="1"/>
    <x v="7"/>
    <m/>
    <x v="8"/>
  </r>
  <r>
    <x v="3"/>
    <s v="Bolivar"/>
    <s v="Electric"/>
    <s v="Commercial"/>
    <s v="SH-Small Heating"/>
    <n v="999465"/>
    <n v="139928.79999999999"/>
    <m/>
    <n v="2975.07"/>
    <n v="0"/>
    <n v="0"/>
    <m/>
    <n v="0"/>
    <n v="3508.25"/>
    <n v="0"/>
    <n v="0"/>
    <n v="709.58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1203.3499999999999"/>
    <n v="40"/>
    <n v="0"/>
    <n v="7824.46"/>
    <n v="-4747.53"/>
    <n v="0"/>
    <n v="0"/>
    <m/>
    <m/>
    <m/>
    <m/>
    <x v="0"/>
    <m/>
    <m/>
    <m/>
    <m/>
    <m/>
    <m/>
    <m/>
    <m/>
    <n v="0"/>
    <n v="0"/>
    <m/>
    <m/>
    <x v="1"/>
    <x v="12"/>
    <m/>
    <x v="8"/>
  </r>
  <r>
    <x v="3"/>
    <s v="Bolivar"/>
    <s v="Electric"/>
    <s v="Commercial"/>
    <s v="TEB-Total Electric Bldg"/>
    <n v="3265517"/>
    <n v="388548.98"/>
    <m/>
    <n v="2334.87"/>
    <n v="0"/>
    <n v="0"/>
    <m/>
    <n v="0"/>
    <n v="11461.92"/>
    <n v="0"/>
    <n v="0"/>
    <n v="2271.94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30.61"/>
    <n v="0"/>
    <n v="-117.09"/>
    <n v="13755.43"/>
    <n v="-13323.31"/>
    <n v="0"/>
    <n v="0"/>
    <m/>
    <m/>
    <m/>
    <m/>
    <x v="0"/>
    <m/>
    <m/>
    <m/>
    <m/>
    <m/>
    <m/>
    <m/>
    <m/>
    <n v="0"/>
    <n v="0"/>
    <m/>
    <m/>
    <x v="1"/>
    <x v="13"/>
    <m/>
    <x v="8"/>
  </r>
  <r>
    <x v="3"/>
    <s v="Bolivar"/>
    <s v="Electric"/>
    <s v="Industrial"/>
    <s v="CB-Commercial"/>
    <n v="28754"/>
    <n v="3967.86"/>
    <m/>
    <n v="140.22999999999999"/>
    <n v="0"/>
    <n v="0"/>
    <m/>
    <n v="0"/>
    <n v="100.93"/>
    <n v="0"/>
    <n v="0"/>
    <n v="2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9.23"/>
    <n v="-144.35"/>
    <n v="0"/>
    <n v="0"/>
    <m/>
    <m/>
    <m/>
    <m/>
    <x v="0"/>
    <m/>
    <m/>
    <m/>
    <m/>
    <m/>
    <m/>
    <m/>
    <m/>
    <n v="0"/>
    <n v="0"/>
    <m/>
    <m/>
    <x v="2"/>
    <x v="5"/>
    <m/>
    <x v="8"/>
  </r>
  <r>
    <x v="3"/>
    <s v="Bolivar"/>
    <s v="Electric"/>
    <s v="Industrial"/>
    <s v="GP-General Power"/>
    <n v="1121000"/>
    <n v="125783.29"/>
    <m/>
    <n v="4294.8900000000003"/>
    <n v="0"/>
    <n v="0"/>
    <m/>
    <n v="0"/>
    <n v="3934.71"/>
    <n v="0"/>
    <n v="0"/>
    <n v="795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3.32"/>
    <n v="0"/>
    <n v="0"/>
    <n v="5232.71"/>
    <n v="-4147.68"/>
    <n v="0"/>
    <n v="0"/>
    <m/>
    <m/>
    <m/>
    <m/>
    <x v="0"/>
    <m/>
    <m/>
    <m/>
    <m/>
    <m/>
    <m/>
    <m/>
    <m/>
    <n v="0"/>
    <n v="0"/>
    <m/>
    <m/>
    <x v="2"/>
    <x v="6"/>
    <m/>
    <x v="8"/>
  </r>
  <r>
    <x v="3"/>
    <s v="Bolivar"/>
    <s v="Electric"/>
    <s v="Industrial"/>
    <s v="LP-Large Power"/>
    <n v="4800"/>
    <n v="16300.38"/>
    <m/>
    <n v="0"/>
    <n v="0"/>
    <n v="0"/>
    <m/>
    <n v="0"/>
    <n v="16.559999999999999"/>
    <n v="0"/>
    <n v="0"/>
    <n v="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3"/>
    <n v="0"/>
    <n v="0"/>
    <m/>
    <m/>
    <m/>
    <m/>
    <x v="0"/>
    <m/>
    <m/>
    <m/>
    <m/>
    <m/>
    <m/>
    <m/>
    <m/>
    <n v="0"/>
    <n v="0"/>
    <m/>
    <m/>
    <x v="2"/>
    <x v="17"/>
    <m/>
    <x v="8"/>
  </r>
  <r>
    <x v="3"/>
    <s v="Bolivar"/>
    <s v="Electric"/>
    <s v="Industrial"/>
    <s v="PFM-Feed Mill/Grain Elev"/>
    <n v="3905"/>
    <n v="811.52"/>
    <m/>
    <n v="24.9"/>
    <n v="0"/>
    <n v="0"/>
    <m/>
    <n v="0"/>
    <n v="13.71"/>
    <n v="0"/>
    <n v="0"/>
    <n v="2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69"/>
    <n v="0"/>
    <n v="-11"/>
    <n v="42.13"/>
    <n v="-21.55"/>
    <n v="0"/>
    <n v="0"/>
    <m/>
    <m/>
    <m/>
    <m/>
    <x v="0"/>
    <m/>
    <m/>
    <m/>
    <m/>
    <m/>
    <m/>
    <m/>
    <m/>
    <n v="0"/>
    <n v="0"/>
    <m/>
    <m/>
    <x v="2"/>
    <x v="18"/>
    <m/>
    <x v="8"/>
  </r>
  <r>
    <x v="3"/>
    <s v="Bolivar"/>
    <s v="Electric"/>
    <s v="Industrial"/>
    <s v="SH-Small Heating"/>
    <n v="1680"/>
    <n v="238.94"/>
    <m/>
    <n v="4.76"/>
    <n v="0"/>
    <n v="0"/>
    <m/>
    <n v="0"/>
    <n v="5.9"/>
    <n v="0"/>
    <n v="0"/>
    <n v="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39"/>
    <n v="-7.98"/>
    <n v="0"/>
    <n v="0"/>
    <m/>
    <m/>
    <m/>
    <m/>
    <x v="0"/>
    <m/>
    <m/>
    <m/>
    <m/>
    <m/>
    <m/>
    <m/>
    <m/>
    <n v="0"/>
    <n v="0"/>
    <m/>
    <m/>
    <x v="2"/>
    <x v="12"/>
    <m/>
    <x v="8"/>
  </r>
  <r>
    <x v="3"/>
    <s v="Bolivar"/>
    <s v="Electric"/>
    <s v="Interdepartmental"/>
    <s v="CB-Commercial"/>
    <n v="9020"/>
    <n v="1278.52"/>
    <m/>
    <n v="0"/>
    <n v="0"/>
    <n v="0"/>
    <m/>
    <n v="0"/>
    <n v="31.66"/>
    <n v="0"/>
    <n v="0"/>
    <n v="6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.28"/>
    <n v="0"/>
    <n v="0"/>
    <m/>
    <m/>
    <m/>
    <m/>
    <x v="0"/>
    <m/>
    <m/>
    <m/>
    <m/>
    <m/>
    <m/>
    <m/>
    <m/>
    <n v="0"/>
    <n v="0"/>
    <m/>
    <m/>
    <x v="5"/>
    <x v="5"/>
    <m/>
    <x v="8"/>
  </r>
  <r>
    <x v="3"/>
    <s v="Bolivar"/>
    <s v="Electric"/>
    <s v="Other Public Authority"/>
    <s v="CB-Commercial"/>
    <n v="57657"/>
    <n v="9778.17"/>
    <m/>
    <n v="0"/>
    <n v="0"/>
    <n v="0"/>
    <m/>
    <n v="0"/>
    <n v="202.38"/>
    <n v="0"/>
    <n v="0"/>
    <n v="40.9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9.45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Bolivar"/>
    <s v="Electric"/>
    <s v="Other Public Authority"/>
    <s v="GP-General Power"/>
    <n v="78223"/>
    <n v="9811.65"/>
    <m/>
    <n v="0"/>
    <n v="0"/>
    <n v="0"/>
    <m/>
    <n v="0"/>
    <n v="274.56"/>
    <n v="0"/>
    <n v="0"/>
    <n v="55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9.43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Bolivar"/>
    <s v="Electric"/>
    <s v="Other Public Authority"/>
    <s v="SH-Small Heating"/>
    <n v="25921"/>
    <n v="3722.23"/>
    <m/>
    <n v="0"/>
    <n v="0"/>
    <n v="0"/>
    <m/>
    <n v="0"/>
    <n v="90.99"/>
    <n v="0"/>
    <n v="0"/>
    <n v="18.42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3.12"/>
    <n v="0"/>
    <n v="0"/>
    <m/>
    <m/>
    <m/>
    <m/>
    <x v="0"/>
    <m/>
    <m/>
    <m/>
    <m/>
    <m/>
    <m/>
    <m/>
    <m/>
    <n v="0"/>
    <n v="0"/>
    <m/>
    <m/>
    <x v="3"/>
    <x v="12"/>
    <m/>
    <x v="8"/>
  </r>
  <r>
    <x v="3"/>
    <s v="Bolivar"/>
    <s v="Electric"/>
    <s v="Other Public Authority"/>
    <s v="TEB-Total Electric Bldg"/>
    <n v="18880"/>
    <n v="2204.0300000000002"/>
    <m/>
    <n v="0"/>
    <n v="0"/>
    <n v="0"/>
    <m/>
    <n v="0"/>
    <n v="66.27"/>
    <n v="0"/>
    <n v="0"/>
    <n v="1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.03"/>
    <n v="0"/>
    <n v="0"/>
    <m/>
    <m/>
    <m/>
    <m/>
    <x v="0"/>
    <m/>
    <m/>
    <m/>
    <m/>
    <m/>
    <m/>
    <m/>
    <m/>
    <n v="0"/>
    <n v="0"/>
    <m/>
    <m/>
    <x v="3"/>
    <x v="13"/>
    <m/>
    <x v="8"/>
  </r>
  <r>
    <x v="3"/>
    <s v="Bolivar"/>
    <s v="Electric"/>
    <s v="Muni Street &amp; Highway Lighting"/>
    <s v="CB-Commercial"/>
    <n v="12412"/>
    <n v="2558.69"/>
    <m/>
    <n v="0"/>
    <n v="0"/>
    <n v="0"/>
    <m/>
    <n v="0"/>
    <n v="43.58"/>
    <n v="0"/>
    <n v="0"/>
    <n v="8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.33"/>
    <n v="0"/>
    <n v="0"/>
    <m/>
    <m/>
    <m/>
    <m/>
    <x v="0"/>
    <m/>
    <m/>
    <m/>
    <m/>
    <m/>
    <m/>
    <m/>
    <m/>
    <n v="0"/>
    <n v="0"/>
    <m/>
    <m/>
    <x v="4"/>
    <x v="5"/>
    <m/>
    <x v="8"/>
  </r>
  <r>
    <x v="3"/>
    <s v="Bolivar"/>
    <s v="Electric"/>
    <s v="Muni Street &amp; Highway Lighting"/>
    <s v="LS-Special Lighting"/>
    <n v="7405"/>
    <n v="1218.24"/>
    <m/>
    <n v="0"/>
    <n v="0"/>
    <n v="0"/>
    <m/>
    <n v="0"/>
    <n v="25.98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.05"/>
    <n v="0"/>
    <n v="0"/>
    <m/>
    <m/>
    <m/>
    <m/>
    <x v="0"/>
    <m/>
    <m/>
    <m/>
    <m/>
    <m/>
    <m/>
    <m/>
    <m/>
    <n v="0"/>
    <n v="0"/>
    <m/>
    <m/>
    <x v="4"/>
    <x v="7"/>
    <m/>
    <x v="8"/>
  </r>
  <r>
    <x v="3"/>
    <s v="Bolivar"/>
    <s v="Electric"/>
    <s v="Other Public Authority"/>
    <s v="CB-Commercial"/>
    <n v="146051"/>
    <n v="21932.32"/>
    <m/>
    <n v="0"/>
    <n v="0"/>
    <n v="0"/>
    <m/>
    <n v="0"/>
    <n v="512.59"/>
    <n v="0"/>
    <n v="0"/>
    <n v="10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3.19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Bolivar"/>
    <s v="Electric"/>
    <s v="Other Public Authority"/>
    <s v="GP-General Power"/>
    <n v="343354"/>
    <n v="36445.39"/>
    <m/>
    <n v="0"/>
    <n v="0"/>
    <n v="0"/>
    <m/>
    <n v="0"/>
    <n v="1205.18"/>
    <n v="0"/>
    <n v="0"/>
    <n v="243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70.4100000000001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Bolivar"/>
    <s v="Electric"/>
    <s v="Other Public Authority"/>
    <s v="TEB-Total Electric Bldg"/>
    <n v="10579"/>
    <n v="1322.26"/>
    <m/>
    <n v="0"/>
    <n v="0"/>
    <n v="0"/>
    <m/>
    <n v="0"/>
    <n v="37.130000000000003"/>
    <n v="0"/>
    <n v="0"/>
    <n v="7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16"/>
    <n v="0"/>
    <n v="0"/>
    <m/>
    <m/>
    <m/>
    <m/>
    <x v="0"/>
    <m/>
    <m/>
    <m/>
    <m/>
    <m/>
    <m/>
    <m/>
    <m/>
    <n v="0"/>
    <n v="0"/>
    <m/>
    <m/>
    <x v="3"/>
    <x v="13"/>
    <m/>
    <x v="8"/>
  </r>
  <r>
    <x v="3"/>
    <s v="Bolivar"/>
    <s v="Electric"/>
    <s v="Industrial"/>
    <s v="Oil Pipe GP-General Power"/>
    <n v="110612"/>
    <n v="10840.36"/>
    <m/>
    <n v="0"/>
    <n v="0"/>
    <n v="0"/>
    <m/>
    <n v="0"/>
    <n v="388.25"/>
    <n v="0"/>
    <n v="0"/>
    <n v="78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7.54999999999995"/>
    <n v="-409.26"/>
    <n v="0"/>
    <n v="0"/>
    <m/>
    <m/>
    <m/>
    <m/>
    <x v="0"/>
    <m/>
    <m/>
    <m/>
    <m/>
    <m/>
    <m/>
    <m/>
    <m/>
    <n v="0"/>
    <n v="0"/>
    <m/>
    <m/>
    <x v="2"/>
    <x v="24"/>
    <m/>
    <x v="8"/>
  </r>
  <r>
    <x v="3"/>
    <s v="Bolivar"/>
    <s v="Electric"/>
    <s v="Industrial"/>
    <s v="Oil Pipe LP-Large Power"/>
    <n v="5120868"/>
    <n v="444520.69"/>
    <m/>
    <n v="0"/>
    <n v="0"/>
    <n v="0"/>
    <m/>
    <n v="0"/>
    <n v="17666.99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437.46"/>
    <n v="-15260.19"/>
    <n v="0"/>
    <n v="0"/>
    <m/>
    <m/>
    <m/>
    <m/>
    <x v="0"/>
    <m/>
    <m/>
    <m/>
    <m/>
    <m/>
    <m/>
    <m/>
    <m/>
    <n v="0"/>
    <n v="0"/>
    <m/>
    <m/>
    <x v="2"/>
    <x v="29"/>
    <m/>
    <x v="8"/>
  </r>
  <r>
    <x v="3"/>
    <s v="Bolivar"/>
    <s v="Electric"/>
    <s v="Residential"/>
    <s v="RGL-Residential Pilot"/>
    <n v="141282"/>
    <n v="18375.45"/>
    <m/>
    <n v="472.36"/>
    <n v="0"/>
    <n v="0"/>
    <m/>
    <n v="0"/>
    <n v="495.87"/>
    <n v="0"/>
    <n v="0"/>
    <n v="55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13"/>
    <n v="20"/>
    <n v="0"/>
    <n v="446.22"/>
    <n v="-729.07"/>
    <n v="0"/>
    <n v="0"/>
    <m/>
    <m/>
    <m/>
    <m/>
    <x v="0"/>
    <m/>
    <m/>
    <m/>
    <m/>
    <m/>
    <m/>
    <m/>
    <m/>
    <n v="0"/>
    <n v="0"/>
    <m/>
    <m/>
    <x v="0"/>
    <x v="25"/>
    <m/>
    <x v="8"/>
  </r>
  <r>
    <x v="3"/>
    <s v="Bolivar"/>
    <s v="Electric"/>
    <s v="Residential"/>
    <s v="RG-Residential"/>
    <n v="14751630"/>
    <n v="2094029.78"/>
    <m/>
    <n v="44831.99"/>
    <n v="0"/>
    <n v="0"/>
    <m/>
    <n v="0"/>
    <n v="51780.61"/>
    <n v="0"/>
    <n v="0"/>
    <n v="5753.34"/>
    <n v="0"/>
    <n v="0"/>
    <n v="0"/>
    <n v="0"/>
    <n v="0"/>
    <n v="0"/>
    <n v="0"/>
    <n v="0"/>
    <n v="0"/>
    <n v="0"/>
    <n v="0"/>
    <n v="0"/>
    <n v="0"/>
    <n v="0"/>
    <n v="0"/>
    <n v="720"/>
    <n v="50"/>
    <n v="135"/>
    <n v="3941.35"/>
    <n v="900"/>
    <n v="-645.20000000000005"/>
    <n v="43080.480000000003"/>
    <n v="-76104.22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Bolivar"/>
    <s v="Electric"/>
    <s v="Wholesale Municipalities"/>
    <s v="GFR-Lockwood"/>
    <n v="1134752"/>
    <n v="36129.14"/>
    <m/>
    <n v="0"/>
    <n v="23478.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30"/>
    <m/>
    <x v="8"/>
  </r>
  <r>
    <x v="3"/>
    <s v="Bolivar"/>
    <s v="Lighting"/>
    <s v="Commercial"/>
    <s v="PL-Private Lighting"/>
    <n v="56431"/>
    <n v="17512.82"/>
    <m/>
    <n v="138.32"/>
    <n v="0"/>
    <n v="0"/>
    <m/>
    <n v="0"/>
    <n v="198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.7"/>
    <n v="0"/>
    <n v="-2.48"/>
    <n v="711.58"/>
    <n v="-619.26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3"/>
    <s v="Bolivar"/>
    <s v="Lighting"/>
    <s v="Industrial"/>
    <s v="PL-Private Lighting"/>
    <n v="515"/>
    <n v="182.15"/>
    <m/>
    <n v="5.7"/>
    <n v="0"/>
    <n v="0"/>
    <m/>
    <n v="0"/>
    <n v="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1"/>
    <n v="0"/>
    <n v="0"/>
    <n v="11.16"/>
    <n v="-5.66"/>
    <n v="0"/>
    <n v="0"/>
    <m/>
    <m/>
    <m/>
    <m/>
    <x v="0"/>
    <m/>
    <m/>
    <m/>
    <m/>
    <m/>
    <m/>
    <m/>
    <m/>
    <n v="0"/>
    <n v="0"/>
    <m/>
    <m/>
    <x v="2"/>
    <x v="4"/>
    <m/>
    <x v="8"/>
  </r>
  <r>
    <x v="3"/>
    <s v="Bolivar"/>
    <s v="Lighting"/>
    <s v="Muni Street &amp; Highway Lighting"/>
    <s v="PL-Private Lighting"/>
    <n v="249"/>
    <n v="86.66"/>
    <m/>
    <n v="0"/>
    <n v="0"/>
    <n v="0"/>
    <m/>
    <n v="0"/>
    <n v="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m/>
    <m/>
    <m/>
    <m/>
    <x v="0"/>
    <m/>
    <m/>
    <m/>
    <m/>
    <m/>
    <m/>
    <m/>
    <m/>
    <n v="0"/>
    <n v="0"/>
    <m/>
    <m/>
    <x v="4"/>
    <x v="4"/>
    <m/>
    <x v="8"/>
  </r>
  <r>
    <x v="3"/>
    <s v="Bolivar"/>
    <s v="Lighting"/>
    <s v="Muni Street &amp; Highway Lighting"/>
    <s v="SPL-Municipal St Lighting"/>
    <n v="180186"/>
    <n v="25789.83"/>
    <m/>
    <n v="0"/>
    <n v="0"/>
    <n v="0"/>
    <m/>
    <n v="0"/>
    <n v="632.45000000000005"/>
    <n v="0"/>
    <n v="0"/>
    <n v="0"/>
    <n v="0"/>
    <n v="0"/>
    <n v="0"/>
    <n v="0"/>
    <n v="0"/>
    <n v="0"/>
    <n v="0"/>
    <n v="6402.09"/>
    <n v="0"/>
    <n v="0"/>
    <n v="0"/>
    <n v="0"/>
    <n v="0"/>
    <n v="0"/>
    <n v="0"/>
    <n v="0"/>
    <n v="0"/>
    <n v="0"/>
    <n v="0"/>
    <n v="0"/>
    <n v="0"/>
    <n v="0"/>
    <n v="-1077.5"/>
    <n v="0"/>
    <n v="0"/>
    <m/>
    <m/>
    <m/>
    <m/>
    <x v="0"/>
    <m/>
    <m/>
    <m/>
    <m/>
    <m/>
    <m/>
    <m/>
    <m/>
    <n v="0"/>
    <n v="0"/>
    <m/>
    <m/>
    <x v="4"/>
    <x v="11"/>
    <m/>
    <x v="8"/>
  </r>
  <r>
    <x v="3"/>
    <s v="Bolivar"/>
    <s v="Lighting"/>
    <s v="Residential"/>
    <s v="PL-Private Lighting"/>
    <n v="42814"/>
    <n v="16134.71"/>
    <m/>
    <n v="54.37"/>
    <n v="0"/>
    <n v="0"/>
    <m/>
    <n v="0"/>
    <n v="151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97"/>
    <n v="0"/>
    <n v="-1.43"/>
    <n v="254.05"/>
    <n v="-468.96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3"/>
    <s v="Branson"/>
    <s v="Electric"/>
    <s v="Commercial"/>
    <s v="CB-Commercial"/>
    <n v="3985869"/>
    <n v="584846.68999999994"/>
    <m/>
    <n v="9419.11"/>
    <n v="0"/>
    <n v="0"/>
    <m/>
    <n v="0"/>
    <n v="13995.87"/>
    <n v="0"/>
    <n v="0"/>
    <n v="283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06.04"/>
    <n v="0"/>
    <n v="-117.09"/>
    <n v="37960.32"/>
    <n v="-20009.849999999999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Branson"/>
    <s v="Electric"/>
    <s v="Commercial"/>
    <s v="GP-General Power"/>
    <n v="7776368"/>
    <n v="819246.82"/>
    <m/>
    <n v="11345.65"/>
    <n v="0"/>
    <n v="0"/>
    <m/>
    <n v="0"/>
    <n v="27295.03"/>
    <n v="0"/>
    <n v="0"/>
    <n v="5270.17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4928.6099999999997"/>
    <n v="0"/>
    <n v="0"/>
    <n v="53227.32"/>
    <n v="-28772.55"/>
    <n v="0"/>
    <n v="0"/>
    <m/>
    <m/>
    <m/>
    <m/>
    <x v="0"/>
    <m/>
    <m/>
    <m/>
    <m/>
    <m/>
    <m/>
    <m/>
    <m/>
    <n v="0"/>
    <n v="0"/>
    <m/>
    <m/>
    <x v="1"/>
    <x v="6"/>
    <m/>
    <x v="8"/>
  </r>
  <r>
    <x v="3"/>
    <s v="Branson"/>
    <s v="Electric"/>
    <s v="Commercial"/>
    <s v="LP-Large Power"/>
    <n v="3129600"/>
    <n v="278478.33"/>
    <m/>
    <n v="2104.61"/>
    <n v="0"/>
    <n v="0"/>
    <m/>
    <n v="0"/>
    <n v="10797.12"/>
    <n v="0"/>
    <n v="0"/>
    <n v="2222.02"/>
    <n v="0"/>
    <n v="0"/>
    <n v="0"/>
    <n v="0"/>
    <n v="0"/>
    <n v="0"/>
    <n v="0"/>
    <n v="8786.4599999999991"/>
    <n v="0"/>
    <n v="0"/>
    <n v="0"/>
    <n v="0"/>
    <n v="0"/>
    <n v="0"/>
    <n v="0"/>
    <n v="0"/>
    <n v="0"/>
    <n v="0"/>
    <n v="0"/>
    <n v="0"/>
    <n v="0"/>
    <n v="0"/>
    <n v="-9326.2099999999991"/>
    <n v="0"/>
    <n v="0"/>
    <m/>
    <m/>
    <m/>
    <m/>
    <x v="0"/>
    <m/>
    <m/>
    <m/>
    <m/>
    <m/>
    <m/>
    <m/>
    <m/>
    <n v="0"/>
    <n v="0"/>
    <m/>
    <m/>
    <x v="1"/>
    <x v="17"/>
    <m/>
    <x v="8"/>
  </r>
  <r>
    <x v="3"/>
    <s v="Branson"/>
    <s v="Electric"/>
    <s v="Commercial"/>
    <s v="SH-Small Heating"/>
    <n v="3541449"/>
    <n v="486067.95"/>
    <m/>
    <n v="9397.39"/>
    <n v="0"/>
    <n v="0"/>
    <m/>
    <n v="0"/>
    <n v="12430.2"/>
    <n v="0"/>
    <n v="0"/>
    <n v="2514.42"/>
    <n v="0"/>
    <n v="0"/>
    <n v="0"/>
    <n v="0"/>
    <n v="0"/>
    <n v="0"/>
    <n v="0"/>
    <n v="0"/>
    <n v="0"/>
    <n v="0"/>
    <n v="0"/>
    <n v="0"/>
    <n v="0"/>
    <n v="0"/>
    <n v="0"/>
    <n v="30"/>
    <n v="0"/>
    <n v="75"/>
    <n v="2479.7399999999998"/>
    <n v="60"/>
    <n v="-155.75"/>
    <n v="35314.660000000003"/>
    <n v="-16821.95"/>
    <n v="0"/>
    <n v="0"/>
    <m/>
    <m/>
    <m/>
    <m/>
    <x v="0"/>
    <m/>
    <m/>
    <m/>
    <m/>
    <m/>
    <m/>
    <m/>
    <m/>
    <n v="0"/>
    <n v="0"/>
    <m/>
    <m/>
    <x v="1"/>
    <x v="12"/>
    <m/>
    <x v="8"/>
  </r>
  <r>
    <x v="3"/>
    <s v="Branson"/>
    <s v="Electric"/>
    <s v="Commercial"/>
    <s v="TEB-Total Electric Bldg"/>
    <n v="18774060"/>
    <n v="2183474.4700000002"/>
    <m/>
    <n v="30644.6"/>
    <n v="0"/>
    <n v="0"/>
    <m/>
    <n v="0"/>
    <n v="65896.98"/>
    <n v="0"/>
    <n v="0"/>
    <n v="12902.72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9420.45"/>
    <n v="0"/>
    <n v="0"/>
    <n v="126279.97"/>
    <n v="-76598.259999999995"/>
    <n v="0"/>
    <n v="0"/>
    <m/>
    <m/>
    <m/>
    <m/>
    <x v="0"/>
    <m/>
    <m/>
    <m/>
    <m/>
    <m/>
    <m/>
    <m/>
    <m/>
    <n v="0"/>
    <n v="0"/>
    <m/>
    <m/>
    <x v="1"/>
    <x v="13"/>
    <m/>
    <x v="8"/>
  </r>
  <r>
    <x v="3"/>
    <s v="Branson"/>
    <s v="Electric"/>
    <s v="Industrial"/>
    <s v="CB-Commercial"/>
    <n v="6028"/>
    <n v="816.46"/>
    <m/>
    <n v="0"/>
    <n v="0"/>
    <n v="0"/>
    <m/>
    <n v="0"/>
    <n v="21.16"/>
    <n v="0"/>
    <n v="0"/>
    <n v="4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.51"/>
    <n v="-30.26"/>
    <n v="0"/>
    <n v="0"/>
    <m/>
    <m/>
    <m/>
    <m/>
    <x v="0"/>
    <m/>
    <m/>
    <m/>
    <m/>
    <m/>
    <m/>
    <m/>
    <m/>
    <n v="0"/>
    <n v="0"/>
    <m/>
    <m/>
    <x v="2"/>
    <x v="5"/>
    <m/>
    <x v="8"/>
  </r>
  <r>
    <x v="3"/>
    <s v="Branson"/>
    <s v="Electric"/>
    <s v="Industrial"/>
    <s v="SH-Small Heating"/>
    <n v="19487"/>
    <n v="2667.17"/>
    <m/>
    <n v="23.59"/>
    <n v="0"/>
    <n v="0"/>
    <m/>
    <n v="0"/>
    <n v="68.400000000000006"/>
    <n v="0"/>
    <n v="0"/>
    <n v="13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0"/>
    <n v="0"/>
    <n v="151.43"/>
    <n v="-92.57"/>
    <n v="0"/>
    <n v="0"/>
    <m/>
    <m/>
    <m/>
    <m/>
    <x v="0"/>
    <m/>
    <m/>
    <m/>
    <m/>
    <m/>
    <m/>
    <m/>
    <m/>
    <n v="0"/>
    <n v="0"/>
    <m/>
    <m/>
    <x v="2"/>
    <x v="12"/>
    <m/>
    <x v="8"/>
  </r>
  <r>
    <x v="3"/>
    <s v="Branson"/>
    <s v="Electric"/>
    <s v="Industrial"/>
    <s v="TEB-Total Electric Bldg"/>
    <n v="43360"/>
    <n v="5137.83"/>
    <m/>
    <n v="0"/>
    <n v="0"/>
    <n v="0"/>
    <m/>
    <n v="0"/>
    <n v="152.19"/>
    <n v="0"/>
    <n v="0"/>
    <n v="3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.78"/>
    <n v="-176.91"/>
    <n v="0"/>
    <n v="0"/>
    <m/>
    <m/>
    <m/>
    <m/>
    <x v="0"/>
    <m/>
    <m/>
    <m/>
    <m/>
    <m/>
    <m/>
    <m/>
    <m/>
    <n v="0"/>
    <n v="0"/>
    <m/>
    <m/>
    <x v="2"/>
    <x v="13"/>
    <m/>
    <x v="8"/>
  </r>
  <r>
    <x v="3"/>
    <s v="Branson"/>
    <s v="Electric"/>
    <s v="Interdepartmental"/>
    <s v="CB-Commercial"/>
    <n v="11495"/>
    <n v="1649.8"/>
    <m/>
    <n v="0"/>
    <n v="0"/>
    <n v="0"/>
    <m/>
    <n v="0"/>
    <n v="40.36"/>
    <n v="0"/>
    <n v="0"/>
    <n v="8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29"/>
    <n v="-57.71"/>
    <n v="0"/>
    <n v="0"/>
    <m/>
    <m/>
    <m/>
    <m/>
    <x v="0"/>
    <m/>
    <m/>
    <m/>
    <m/>
    <m/>
    <m/>
    <m/>
    <m/>
    <n v="0"/>
    <n v="0"/>
    <m/>
    <m/>
    <x v="5"/>
    <x v="5"/>
    <m/>
    <x v="8"/>
  </r>
  <r>
    <x v="3"/>
    <s v="Branson"/>
    <s v="Electric"/>
    <s v="Other Public Authority"/>
    <s v="CB-Commercial"/>
    <n v="84401"/>
    <n v="12634.31"/>
    <m/>
    <n v="0"/>
    <n v="0"/>
    <n v="0"/>
    <m/>
    <n v="0"/>
    <n v="296.26"/>
    <n v="0"/>
    <n v="0"/>
    <n v="59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3.69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Branson"/>
    <s v="Electric"/>
    <s v="Other Public Authority"/>
    <s v="GP-General Power"/>
    <n v="187080"/>
    <n v="22623.66"/>
    <m/>
    <n v="0"/>
    <n v="0"/>
    <n v="0"/>
    <m/>
    <n v="0"/>
    <n v="656.65"/>
    <n v="0"/>
    <n v="0"/>
    <n v="132.83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2.19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Branson"/>
    <s v="Electric"/>
    <s v="Other Public Authority"/>
    <s v="SH-Small Heating"/>
    <n v="27806"/>
    <n v="3783.38"/>
    <m/>
    <n v="0"/>
    <n v="0"/>
    <n v="0"/>
    <m/>
    <n v="0"/>
    <n v="97.6"/>
    <n v="0"/>
    <n v="0"/>
    <n v="19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2.08000000000001"/>
    <n v="0"/>
    <n v="0"/>
    <m/>
    <m/>
    <m/>
    <m/>
    <x v="0"/>
    <m/>
    <m/>
    <m/>
    <m/>
    <m/>
    <m/>
    <m/>
    <m/>
    <n v="0"/>
    <n v="0"/>
    <m/>
    <m/>
    <x v="3"/>
    <x v="12"/>
    <m/>
    <x v="8"/>
  </r>
  <r>
    <x v="3"/>
    <s v="Branson"/>
    <s v="Electric"/>
    <s v="Other Public Authority"/>
    <s v="TEB-Total Electric Bldg"/>
    <n v="496240"/>
    <n v="61173.1"/>
    <m/>
    <n v="0"/>
    <n v="0"/>
    <n v="0"/>
    <m/>
    <n v="0"/>
    <n v="1741.81"/>
    <n v="0"/>
    <n v="0"/>
    <n v="352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24.65"/>
    <n v="0"/>
    <n v="0"/>
    <m/>
    <m/>
    <m/>
    <m/>
    <x v="0"/>
    <m/>
    <m/>
    <m/>
    <m/>
    <m/>
    <m/>
    <m/>
    <m/>
    <n v="0"/>
    <n v="0"/>
    <m/>
    <m/>
    <x v="3"/>
    <x v="13"/>
    <m/>
    <x v="8"/>
  </r>
  <r>
    <x v="3"/>
    <s v="Branson"/>
    <s v="Electric"/>
    <s v="Muni Street &amp; Highway Lighting"/>
    <s v="CB-Commercial"/>
    <n v="43032"/>
    <n v="6982.48"/>
    <m/>
    <n v="0"/>
    <n v="0"/>
    <n v="0"/>
    <m/>
    <n v="0"/>
    <n v="151.06"/>
    <n v="0"/>
    <n v="0"/>
    <n v="30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6.04"/>
    <n v="0"/>
    <n v="0"/>
    <m/>
    <m/>
    <m/>
    <m/>
    <x v="0"/>
    <m/>
    <m/>
    <m/>
    <m/>
    <m/>
    <m/>
    <m/>
    <m/>
    <n v="0"/>
    <n v="0"/>
    <m/>
    <m/>
    <x v="4"/>
    <x v="5"/>
    <m/>
    <x v="8"/>
  </r>
  <r>
    <x v="3"/>
    <s v="Branson"/>
    <s v="Electric"/>
    <s v="Muni Street &amp; Highway Lighting"/>
    <s v="GP-General Power"/>
    <n v="44800"/>
    <n v="4760.8999999999996"/>
    <m/>
    <n v="0"/>
    <n v="0"/>
    <n v="0"/>
    <m/>
    <n v="0"/>
    <n v="157.25"/>
    <n v="0"/>
    <n v="0"/>
    <n v="3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5.76"/>
    <n v="0"/>
    <n v="0"/>
    <m/>
    <m/>
    <m/>
    <m/>
    <x v="0"/>
    <m/>
    <m/>
    <m/>
    <m/>
    <m/>
    <m/>
    <m/>
    <m/>
    <n v="0"/>
    <n v="0"/>
    <m/>
    <m/>
    <x v="4"/>
    <x v="6"/>
    <m/>
    <x v="8"/>
  </r>
  <r>
    <x v="3"/>
    <s v="Branson"/>
    <s v="Electric"/>
    <s v="Muni Street &amp; Highway Lighting"/>
    <s v="LS-Special Lighting"/>
    <n v="1492"/>
    <n v="388.43"/>
    <m/>
    <n v="0"/>
    <n v="0"/>
    <n v="0"/>
    <m/>
    <n v="0"/>
    <n v="5.24"/>
    <n v="0"/>
    <n v="0"/>
    <n v="0.5600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09"/>
    <n v="0"/>
    <n v="0"/>
    <m/>
    <m/>
    <m/>
    <m/>
    <x v="0"/>
    <m/>
    <m/>
    <m/>
    <m/>
    <m/>
    <m/>
    <m/>
    <m/>
    <n v="0"/>
    <n v="0"/>
    <m/>
    <m/>
    <x v="4"/>
    <x v="7"/>
    <m/>
    <x v="8"/>
  </r>
  <r>
    <x v="3"/>
    <s v="Branson"/>
    <s v="Electric"/>
    <s v="Muni Street &amp; Highway Lighting"/>
    <s v="SH-Small Heating"/>
    <n v="522"/>
    <n v="112.58"/>
    <m/>
    <n v="0"/>
    <n v="0"/>
    <n v="0"/>
    <m/>
    <n v="0"/>
    <n v="1.83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48"/>
    <n v="0"/>
    <n v="0"/>
    <m/>
    <m/>
    <m/>
    <m/>
    <x v="0"/>
    <m/>
    <m/>
    <m/>
    <m/>
    <m/>
    <m/>
    <m/>
    <m/>
    <n v="0"/>
    <n v="0"/>
    <m/>
    <m/>
    <x v="4"/>
    <x v="12"/>
    <m/>
    <x v="8"/>
  </r>
  <r>
    <x v="3"/>
    <s v="Branson"/>
    <s v="Electric"/>
    <s v="Other Public Authority"/>
    <s v="CB-Commercial"/>
    <n v="113332"/>
    <n v="17555.73"/>
    <m/>
    <n v="0"/>
    <n v="0"/>
    <n v="0"/>
    <m/>
    <n v="0"/>
    <n v="397.78"/>
    <n v="0"/>
    <n v="0"/>
    <n v="8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9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Branson"/>
    <s v="Electric"/>
    <s v="Other Public Authority"/>
    <s v="GP-General Power"/>
    <n v="1372271"/>
    <n v="145365.51999999999"/>
    <m/>
    <n v="0"/>
    <n v="0"/>
    <n v="0"/>
    <m/>
    <n v="0"/>
    <n v="4816.67"/>
    <n v="0"/>
    <n v="0"/>
    <n v="974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77.3900000000003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Branson"/>
    <s v="Electric"/>
    <s v="Residential"/>
    <s v="RGL-Residential Pilot"/>
    <n v="123389"/>
    <n v="16048.3"/>
    <m/>
    <n v="265.7"/>
    <n v="0"/>
    <n v="0"/>
    <m/>
    <n v="0"/>
    <n v="433.07"/>
    <n v="0"/>
    <n v="0"/>
    <n v="48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23"/>
    <n v="0"/>
    <n v="-12.6"/>
    <n v="107.81"/>
    <n v="-636.75"/>
    <n v="0"/>
    <n v="0"/>
    <m/>
    <m/>
    <m/>
    <m/>
    <x v="0"/>
    <m/>
    <m/>
    <m/>
    <m/>
    <m/>
    <m/>
    <m/>
    <m/>
    <n v="0"/>
    <n v="0"/>
    <m/>
    <m/>
    <x v="0"/>
    <x v="25"/>
    <m/>
    <x v="8"/>
  </r>
  <r>
    <x v="3"/>
    <s v="Branson"/>
    <s v="Electric"/>
    <s v="Residential"/>
    <s v="RG-Residential"/>
    <n v="18387092"/>
    <n v="2620076.79"/>
    <m/>
    <n v="38669.120000000003"/>
    <n v="0"/>
    <n v="0"/>
    <m/>
    <n v="0"/>
    <n v="64538.720000000001"/>
    <n v="0"/>
    <n v="0"/>
    <n v="7170.39"/>
    <n v="0"/>
    <n v="0"/>
    <n v="0"/>
    <n v="0"/>
    <n v="0"/>
    <n v="0"/>
    <n v="0"/>
    <n v="0"/>
    <n v="0"/>
    <n v="0"/>
    <n v="0"/>
    <n v="0"/>
    <n v="0"/>
    <n v="0"/>
    <n v="0"/>
    <n v="1050"/>
    <n v="100"/>
    <n v="270"/>
    <n v="4080.42"/>
    <n v="740"/>
    <n v="-918.27"/>
    <n v="17431.099999999999"/>
    <n v="-94845.02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Branson"/>
    <s v="Lighting"/>
    <s v="Commercial"/>
    <s v="PL-Private Lighting"/>
    <n v="86062"/>
    <n v="30395.85"/>
    <m/>
    <n v="0"/>
    <n v="0"/>
    <n v="0"/>
    <m/>
    <n v="0"/>
    <n v="302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86.68"/>
    <n v="0"/>
    <n v="0"/>
    <n v="1566.45"/>
    <n v="-944.78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3"/>
    <s v="Branson"/>
    <s v="Lighting"/>
    <s v="Industrial"/>
    <s v="PL-Private Lighting"/>
    <n v="164"/>
    <n v="60.73"/>
    <m/>
    <n v="0"/>
    <n v="0"/>
    <n v="0"/>
    <m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1.8"/>
    <n v="0"/>
    <n v="0"/>
    <m/>
    <m/>
    <m/>
    <m/>
    <x v="0"/>
    <m/>
    <m/>
    <m/>
    <m/>
    <m/>
    <m/>
    <m/>
    <m/>
    <n v="0"/>
    <n v="0"/>
    <m/>
    <m/>
    <x v="2"/>
    <x v="4"/>
    <m/>
    <x v="8"/>
  </r>
  <r>
    <x v="3"/>
    <s v="Branson"/>
    <s v="Lighting"/>
    <s v="Muni Street &amp; Highway Lighting"/>
    <s v="PL-Private Lighting"/>
    <n v="386"/>
    <n v="144.06"/>
    <m/>
    <n v="0"/>
    <n v="0"/>
    <n v="0"/>
    <m/>
    <n v="0"/>
    <n v="1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m/>
    <m/>
    <m/>
    <m/>
    <x v="0"/>
    <m/>
    <m/>
    <m/>
    <m/>
    <m/>
    <m/>
    <m/>
    <m/>
    <n v="0"/>
    <n v="0"/>
    <m/>
    <m/>
    <x v="4"/>
    <x v="4"/>
    <m/>
    <x v="8"/>
  </r>
  <r>
    <x v="3"/>
    <s v="Branson"/>
    <s v="Lighting"/>
    <s v="Muni Street &amp; Highway Lighting"/>
    <s v="SPL-Municipal St Lighting"/>
    <n v="186459"/>
    <n v="25676.19"/>
    <m/>
    <n v="0"/>
    <n v="0"/>
    <n v="0"/>
    <m/>
    <n v="0"/>
    <n v="654.46"/>
    <n v="0"/>
    <n v="0"/>
    <n v="0"/>
    <n v="0"/>
    <n v="0"/>
    <n v="0"/>
    <n v="0"/>
    <n v="0"/>
    <n v="0"/>
    <n v="0"/>
    <n v="19820.77"/>
    <n v="0"/>
    <n v="0"/>
    <n v="0"/>
    <n v="0"/>
    <n v="0"/>
    <n v="0"/>
    <n v="0"/>
    <n v="0"/>
    <n v="0"/>
    <n v="0"/>
    <n v="0"/>
    <n v="0"/>
    <n v="0"/>
    <n v="0"/>
    <n v="-1115.04"/>
    <n v="0"/>
    <n v="0"/>
    <m/>
    <m/>
    <m/>
    <m/>
    <x v="0"/>
    <m/>
    <m/>
    <m/>
    <m/>
    <m/>
    <m/>
    <m/>
    <m/>
    <n v="0"/>
    <n v="0"/>
    <m/>
    <m/>
    <x v="4"/>
    <x v="11"/>
    <m/>
    <x v="8"/>
  </r>
  <r>
    <x v="3"/>
    <s v="Branson"/>
    <s v="Lighting"/>
    <s v="Residential"/>
    <s v="PL-Private Lighting"/>
    <n v="24838"/>
    <n v="9860.41"/>
    <m/>
    <n v="0"/>
    <n v="0"/>
    <n v="0"/>
    <m/>
    <n v="0"/>
    <n v="87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940000000000001"/>
    <n v="0"/>
    <n v="0"/>
    <n v="50.8"/>
    <n v="-272.39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3"/>
    <s v="Buffalo"/>
    <s v="Electric"/>
    <s v="Commercial"/>
    <s v="CB-Commercial"/>
    <n v="1309"/>
    <n v="263.13"/>
    <m/>
    <n v="10.19"/>
    <n v="0"/>
    <n v="0"/>
    <m/>
    <n v="0"/>
    <n v="4.59"/>
    <n v="0"/>
    <n v="0"/>
    <n v="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19"/>
    <n v="-6.57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Buffalo"/>
    <s v="Electric"/>
    <s v="Residential"/>
    <s v="RG-Residential"/>
    <n v="18523"/>
    <n v="2606.3000000000002"/>
    <m/>
    <n v="22.33"/>
    <n v="0"/>
    <n v="0"/>
    <m/>
    <n v="0"/>
    <n v="65.02"/>
    <n v="0"/>
    <n v="0"/>
    <n v="7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-14.25"/>
    <n v="50.12"/>
    <n v="-95.57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Buffalo"/>
    <s v="Lighting"/>
    <s v="Residential"/>
    <s v="PL-Private Lighting"/>
    <n v="31"/>
    <n v="15.08"/>
    <m/>
    <n v="0.3"/>
    <n v="0"/>
    <n v="0"/>
    <m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3"/>
    <s v="Gravette"/>
    <s v="Electric"/>
    <s v="Commercial"/>
    <s v="CB-Commercial"/>
    <n v="24171"/>
    <n v="3364.37"/>
    <m/>
    <n v="144.57"/>
    <n v="0"/>
    <n v="0"/>
    <m/>
    <n v="0"/>
    <n v="84.85"/>
    <n v="0"/>
    <n v="0"/>
    <n v="17.17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48"/>
    <n v="0"/>
    <n v="0"/>
    <n v="242.79"/>
    <n v="-121.33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Gravette"/>
    <s v="Electric"/>
    <s v="Industrial"/>
    <s v="GP-General Power"/>
    <n v="106524"/>
    <n v="10225.379999999999"/>
    <m/>
    <n v="0"/>
    <n v="0"/>
    <n v="0"/>
    <m/>
    <n v="0"/>
    <n v="37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0.96"/>
    <n v="-394.14"/>
    <n v="0"/>
    <n v="0"/>
    <m/>
    <m/>
    <m/>
    <m/>
    <x v="0"/>
    <m/>
    <m/>
    <m/>
    <m/>
    <m/>
    <m/>
    <m/>
    <m/>
    <n v="0"/>
    <n v="0"/>
    <m/>
    <m/>
    <x v="2"/>
    <x v="6"/>
    <m/>
    <x v="8"/>
  </r>
  <r>
    <x v="3"/>
    <s v="Gravette"/>
    <s v="Electric"/>
    <s v="Residential"/>
    <s v="RG-Residential"/>
    <n v="17081"/>
    <n v="2533.6"/>
    <m/>
    <n v="106.7"/>
    <n v="0"/>
    <n v="0"/>
    <m/>
    <n v="0"/>
    <n v="59.92"/>
    <n v="0"/>
    <n v="0"/>
    <n v="6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52"/>
    <n v="0"/>
    <n v="0"/>
    <n v="55.29"/>
    <n v="-88.14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Gravette"/>
    <s v="Lighting"/>
    <s v="Commercial"/>
    <s v="PL-Private Lighting"/>
    <n v="341"/>
    <n v="143.28"/>
    <m/>
    <n v="0"/>
    <n v="0"/>
    <n v="0"/>
    <m/>
    <n v="0"/>
    <n v="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26"/>
    <n v="0"/>
    <n v="0"/>
    <n v="1.29"/>
    <n v="-3.75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3"/>
    <s v="Gravette"/>
    <s v="Lighting"/>
    <s v="Residential"/>
    <s v="PL-Private Lighting"/>
    <n v="62"/>
    <n v="29.16"/>
    <m/>
    <n v="0"/>
    <n v="0"/>
    <n v="0"/>
    <m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-0.68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3"/>
    <s v="Greenfield"/>
    <s v="Electric"/>
    <s v="Industrial"/>
    <s v="Oil Pipe GP-General Power"/>
    <n v="123948"/>
    <n v="19343.48"/>
    <m/>
    <n v="0"/>
    <n v="0"/>
    <n v="0"/>
    <m/>
    <n v="0"/>
    <n v="435.06"/>
    <n v="0"/>
    <n v="0"/>
    <n v="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5.3599999999999"/>
    <n v="-458.61"/>
    <n v="0"/>
    <n v="0"/>
    <m/>
    <m/>
    <m/>
    <m/>
    <x v="0"/>
    <m/>
    <m/>
    <m/>
    <m/>
    <m/>
    <m/>
    <m/>
    <m/>
    <n v="0"/>
    <n v="0"/>
    <m/>
    <m/>
    <x v="2"/>
    <x v="24"/>
    <m/>
    <x v="8"/>
  </r>
  <r>
    <x v="3"/>
    <s v="Joplin"/>
    <s v="Electric"/>
    <s v="Commercial"/>
    <s v="CB-Commercial"/>
    <n v="8049860"/>
    <n v="1141750.68"/>
    <m/>
    <n v="55843.68"/>
    <n v="0"/>
    <n v="0"/>
    <m/>
    <n v="0"/>
    <n v="28256.15"/>
    <n v="0"/>
    <n v="0"/>
    <n v="5664.62"/>
    <n v="0"/>
    <n v="0"/>
    <n v="0"/>
    <n v="0"/>
    <n v="0"/>
    <n v="0"/>
    <n v="0"/>
    <n v="55.9"/>
    <n v="0"/>
    <n v="0"/>
    <n v="0"/>
    <n v="0"/>
    <n v="0"/>
    <n v="0"/>
    <n v="0"/>
    <n v="60"/>
    <n v="0"/>
    <n v="45"/>
    <n v="8941.31"/>
    <n v="80"/>
    <n v="-132.43"/>
    <n v="75445.91"/>
    <n v="-40411.26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Joplin"/>
    <s v="Electric"/>
    <s v="Commercial"/>
    <s v="GP-General Power"/>
    <n v="21299098"/>
    <n v="2219316.85"/>
    <m/>
    <n v="33183.53"/>
    <n v="0"/>
    <n v="0"/>
    <m/>
    <n v="0"/>
    <n v="74759.72"/>
    <n v="0"/>
    <n v="0"/>
    <n v="13465.19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13779.55"/>
    <n v="40"/>
    <n v="0"/>
    <n v="119844.95"/>
    <n v="-78806.69"/>
    <n v="0"/>
    <n v="0"/>
    <m/>
    <m/>
    <m/>
    <m/>
    <x v="0"/>
    <m/>
    <m/>
    <m/>
    <m/>
    <m/>
    <m/>
    <m/>
    <m/>
    <n v="0"/>
    <n v="0"/>
    <m/>
    <m/>
    <x v="1"/>
    <x v="6"/>
    <m/>
    <x v="8"/>
  </r>
  <r>
    <x v="3"/>
    <s v="Joplin"/>
    <s v="Electric"/>
    <s v="Commercial"/>
    <s v="LP-Large Power"/>
    <n v="8188800"/>
    <n v="727143.52"/>
    <m/>
    <n v="240"/>
    <n v="0"/>
    <n v="0"/>
    <m/>
    <n v="0"/>
    <n v="28251.360000000001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24402.63"/>
    <n v="0"/>
    <n v="0"/>
    <m/>
    <m/>
    <m/>
    <m/>
    <x v="0"/>
    <m/>
    <m/>
    <m/>
    <m/>
    <m/>
    <m/>
    <m/>
    <m/>
    <n v="0"/>
    <n v="0"/>
    <m/>
    <m/>
    <x v="1"/>
    <x v="17"/>
    <m/>
    <x v="8"/>
  </r>
  <r>
    <x v="3"/>
    <s v="Joplin"/>
    <s v="Electric"/>
    <s v="Commercial"/>
    <s v="LS-Special Lighting"/>
    <n v="2043"/>
    <n v="356.71"/>
    <m/>
    <n v="18.45"/>
    <n v="0"/>
    <n v="0"/>
    <m/>
    <n v="0"/>
    <n v="7.17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81"/>
    <n v="0"/>
    <n v="0"/>
    <m/>
    <m/>
    <m/>
    <m/>
    <x v="0"/>
    <m/>
    <m/>
    <m/>
    <m/>
    <m/>
    <m/>
    <m/>
    <m/>
    <n v="0"/>
    <n v="0"/>
    <m/>
    <m/>
    <x v="1"/>
    <x v="7"/>
    <m/>
    <x v="8"/>
  </r>
  <r>
    <x v="3"/>
    <s v="Joplin"/>
    <s v="Electric"/>
    <s v="Commercial"/>
    <s v="SH-Small Heating"/>
    <n v="1211548"/>
    <n v="165875.44"/>
    <m/>
    <n v="7843.45"/>
    <n v="0"/>
    <n v="0"/>
    <m/>
    <n v="0"/>
    <n v="4252.5600000000004"/>
    <n v="0"/>
    <n v="0"/>
    <n v="795.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132.33"/>
    <n v="0"/>
    <n v="-19.02"/>
    <n v="10463.43"/>
    <n v="-5754.88"/>
    <n v="0"/>
    <n v="0"/>
    <m/>
    <m/>
    <m/>
    <m/>
    <x v="0"/>
    <m/>
    <m/>
    <m/>
    <m/>
    <m/>
    <m/>
    <m/>
    <m/>
    <n v="0"/>
    <n v="0"/>
    <m/>
    <m/>
    <x v="1"/>
    <x v="12"/>
    <m/>
    <x v="8"/>
  </r>
  <r>
    <x v="3"/>
    <s v="Joplin"/>
    <s v="Electric"/>
    <s v="Commercial"/>
    <s v="TEB-Total Electric Bldg"/>
    <n v="3685549"/>
    <n v="418426.29"/>
    <m/>
    <n v="6706.57"/>
    <n v="0"/>
    <n v="0"/>
    <m/>
    <n v="0"/>
    <n v="12936.29"/>
    <n v="0"/>
    <n v="0"/>
    <n v="2257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1.3399999999999"/>
    <n v="20"/>
    <n v="0"/>
    <n v="21744.67"/>
    <n v="-15037.03"/>
    <n v="0"/>
    <n v="0"/>
    <m/>
    <m/>
    <m/>
    <m/>
    <x v="0"/>
    <m/>
    <m/>
    <m/>
    <m/>
    <m/>
    <m/>
    <m/>
    <m/>
    <n v="0"/>
    <n v="0"/>
    <m/>
    <m/>
    <x v="1"/>
    <x v="13"/>
    <m/>
    <x v="8"/>
  </r>
  <r>
    <x v="3"/>
    <s v="Joplin"/>
    <s v="Electric"/>
    <s v="Industrial"/>
    <s v="CB-Commercial"/>
    <n v="25647"/>
    <n v="3747.83"/>
    <m/>
    <n v="205.67"/>
    <n v="0"/>
    <n v="0"/>
    <m/>
    <n v="0"/>
    <n v="90.02"/>
    <n v="0"/>
    <n v="0"/>
    <n v="16.11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24.78"/>
    <n v="0"/>
    <n v="0"/>
    <n v="197.08"/>
    <n v="-128.72"/>
    <n v="0"/>
    <n v="0"/>
    <m/>
    <m/>
    <m/>
    <m/>
    <x v="0"/>
    <m/>
    <m/>
    <m/>
    <m/>
    <m/>
    <m/>
    <m/>
    <m/>
    <n v="0"/>
    <n v="0"/>
    <m/>
    <m/>
    <x v="2"/>
    <x v="5"/>
    <m/>
    <x v="8"/>
  </r>
  <r>
    <x v="3"/>
    <s v="Joplin"/>
    <s v="Electric"/>
    <s v="Industrial"/>
    <s v="GP-General Power"/>
    <n v="6829252"/>
    <n v="653430.30000000005"/>
    <m/>
    <n v="3102.7"/>
    <n v="0"/>
    <n v="0"/>
    <m/>
    <n v="0"/>
    <n v="23970.7"/>
    <n v="0"/>
    <n v="0"/>
    <n v="3610.74"/>
    <n v="0"/>
    <n v="0"/>
    <n v="0"/>
    <n v="0"/>
    <n v="0"/>
    <n v="0"/>
    <n v="0"/>
    <n v="2761.25"/>
    <n v="0"/>
    <n v="0"/>
    <n v="0"/>
    <n v="0"/>
    <n v="0"/>
    <n v="0"/>
    <n v="0"/>
    <n v="0"/>
    <n v="0"/>
    <n v="0"/>
    <n v="9179.25"/>
    <n v="0"/>
    <n v="0"/>
    <n v="28734.32"/>
    <n v="-25268.25"/>
    <n v="0"/>
    <n v="0"/>
    <m/>
    <m/>
    <m/>
    <m/>
    <x v="0"/>
    <m/>
    <m/>
    <m/>
    <m/>
    <m/>
    <m/>
    <m/>
    <m/>
    <n v="0"/>
    <n v="0"/>
    <m/>
    <m/>
    <x v="2"/>
    <x v="6"/>
    <m/>
    <x v="8"/>
  </r>
  <r>
    <x v="3"/>
    <s v="Joplin"/>
    <s v="Electric"/>
    <s v="Industrial"/>
    <s v="LP-Large Power"/>
    <n v="26593134"/>
    <n v="2367658.31"/>
    <m/>
    <n v="960"/>
    <n v="0"/>
    <n v="0"/>
    <m/>
    <n v="0"/>
    <n v="91746.32"/>
    <n v="0"/>
    <n v="0"/>
    <n v="3509.76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9285.39"/>
    <n v="0"/>
    <n v="0"/>
    <n v="100232.91"/>
    <n v="-79247.539999999994"/>
    <n v="0"/>
    <n v="0"/>
    <m/>
    <m/>
    <m/>
    <m/>
    <x v="0"/>
    <m/>
    <m/>
    <m/>
    <m/>
    <m/>
    <m/>
    <m/>
    <m/>
    <n v="0"/>
    <n v="0"/>
    <m/>
    <m/>
    <x v="2"/>
    <x v="17"/>
    <m/>
    <x v="8"/>
  </r>
  <r>
    <x v="3"/>
    <s v="Joplin"/>
    <s v="Electric"/>
    <s v="Industrial"/>
    <s v="SH-Small Heating"/>
    <n v="2096"/>
    <n v="292.48"/>
    <m/>
    <n v="18.600000000000001"/>
    <n v="0"/>
    <n v="0"/>
    <m/>
    <n v="0"/>
    <n v="7.36"/>
    <n v="0"/>
    <n v="0"/>
    <n v="1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2"/>
    <n v="-9.9600000000000009"/>
    <n v="0"/>
    <n v="0"/>
    <m/>
    <m/>
    <m/>
    <m/>
    <x v="0"/>
    <m/>
    <m/>
    <m/>
    <m/>
    <m/>
    <m/>
    <m/>
    <m/>
    <n v="0"/>
    <n v="0"/>
    <m/>
    <m/>
    <x v="2"/>
    <x v="12"/>
    <m/>
    <x v="8"/>
  </r>
  <r>
    <x v="3"/>
    <s v="Joplin"/>
    <s v="Electric"/>
    <s v="Industrial"/>
    <s v="TEB-Total Electric Bldg"/>
    <n v="382600"/>
    <n v="45494.15"/>
    <m/>
    <n v="1054.3399999999999"/>
    <n v="0"/>
    <n v="0"/>
    <m/>
    <n v="0"/>
    <n v="1342.93"/>
    <n v="0"/>
    <n v="0"/>
    <n v="271.64999999999998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174.57"/>
    <n v="0"/>
    <n v="0"/>
    <n v="861.1"/>
    <n v="-1561"/>
    <n v="0"/>
    <n v="0"/>
    <m/>
    <m/>
    <m/>
    <m/>
    <x v="0"/>
    <m/>
    <m/>
    <m/>
    <m/>
    <m/>
    <m/>
    <m/>
    <m/>
    <n v="0"/>
    <n v="0"/>
    <m/>
    <m/>
    <x v="2"/>
    <x v="13"/>
    <m/>
    <x v="8"/>
  </r>
  <r>
    <x v="3"/>
    <s v="Joplin"/>
    <s v="Electric"/>
    <s v="Interdepartmental"/>
    <s v="CB-Commercial"/>
    <n v="68626"/>
    <n v="9172.84"/>
    <m/>
    <n v="0"/>
    <n v="0"/>
    <n v="0"/>
    <m/>
    <n v="0"/>
    <n v="240.87"/>
    <n v="0"/>
    <n v="0"/>
    <n v="48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4.5"/>
    <n v="0"/>
    <n v="0"/>
    <m/>
    <m/>
    <m/>
    <m/>
    <x v="0"/>
    <m/>
    <m/>
    <m/>
    <m/>
    <m/>
    <m/>
    <m/>
    <m/>
    <n v="0"/>
    <n v="0"/>
    <m/>
    <m/>
    <x v="5"/>
    <x v="5"/>
    <m/>
    <x v="8"/>
  </r>
  <r>
    <x v="3"/>
    <s v="Joplin"/>
    <s v="Electric"/>
    <s v="Other Public Authority"/>
    <s v="CB-Commercial"/>
    <n v="192229"/>
    <n v="27014.639999999999"/>
    <m/>
    <n v="0"/>
    <n v="0"/>
    <n v="0"/>
    <m/>
    <n v="0"/>
    <n v="674.7"/>
    <n v="0"/>
    <n v="0"/>
    <n v="136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5.04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Joplin"/>
    <s v="Electric"/>
    <s v="Other Public Authority"/>
    <s v="GP-General Power"/>
    <n v="687920"/>
    <n v="67264.45"/>
    <m/>
    <n v="0"/>
    <n v="0"/>
    <n v="0"/>
    <m/>
    <n v="0"/>
    <n v="2414.61"/>
    <n v="0"/>
    <n v="0"/>
    <n v="488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45.31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Joplin"/>
    <s v="Electric"/>
    <s v="Other Public Authority"/>
    <s v="SH-Small Heating"/>
    <n v="1822"/>
    <n v="325.3"/>
    <m/>
    <n v="0"/>
    <n v="0"/>
    <n v="0"/>
    <m/>
    <n v="0"/>
    <n v="6.4"/>
    <n v="0"/>
    <n v="0"/>
    <n v="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65"/>
    <n v="0"/>
    <n v="0"/>
    <m/>
    <m/>
    <m/>
    <m/>
    <x v="0"/>
    <m/>
    <m/>
    <m/>
    <m/>
    <m/>
    <m/>
    <m/>
    <m/>
    <n v="0"/>
    <n v="0"/>
    <m/>
    <m/>
    <x v="3"/>
    <x v="12"/>
    <m/>
    <x v="8"/>
  </r>
  <r>
    <x v="3"/>
    <s v="Joplin"/>
    <s v="Electric"/>
    <s v="Other Public Authority"/>
    <s v="TEB-Total Electric Bldg"/>
    <n v="22280"/>
    <n v="3169.77"/>
    <m/>
    <n v="0"/>
    <n v="0"/>
    <n v="0"/>
    <m/>
    <n v="0"/>
    <n v="78.2"/>
    <n v="0"/>
    <n v="0"/>
    <n v="1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0.9"/>
    <n v="0"/>
    <n v="0"/>
    <m/>
    <m/>
    <m/>
    <m/>
    <x v="0"/>
    <m/>
    <m/>
    <m/>
    <m/>
    <m/>
    <m/>
    <m/>
    <m/>
    <n v="0"/>
    <n v="0"/>
    <m/>
    <m/>
    <x v="3"/>
    <x v="13"/>
    <m/>
    <x v="8"/>
  </r>
  <r>
    <x v="3"/>
    <s v="Joplin"/>
    <s v="Electric"/>
    <s v="Muni Street &amp; Highway Lighting"/>
    <s v="CB-Commercial"/>
    <n v="72514"/>
    <n v="11273.15"/>
    <m/>
    <n v="0"/>
    <n v="0"/>
    <n v="0"/>
    <m/>
    <n v="0"/>
    <n v="254.55"/>
    <n v="0"/>
    <n v="0"/>
    <n v="5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4.08"/>
    <n v="0"/>
    <n v="0"/>
    <m/>
    <m/>
    <m/>
    <m/>
    <x v="0"/>
    <m/>
    <m/>
    <m/>
    <m/>
    <m/>
    <m/>
    <m/>
    <m/>
    <n v="0"/>
    <n v="0"/>
    <m/>
    <m/>
    <x v="4"/>
    <x v="5"/>
    <m/>
    <x v="8"/>
  </r>
  <r>
    <x v="3"/>
    <s v="Joplin"/>
    <s v="Electric"/>
    <s v="Muni Street &amp; Highway Lighting"/>
    <s v="GP-General Power"/>
    <n v="15840"/>
    <n v="3024.7"/>
    <m/>
    <n v="0"/>
    <n v="0"/>
    <n v="0"/>
    <m/>
    <n v="0"/>
    <n v="55.6"/>
    <n v="0"/>
    <n v="0"/>
    <n v="1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8.61"/>
    <n v="0"/>
    <n v="0"/>
    <m/>
    <m/>
    <m/>
    <m/>
    <x v="0"/>
    <m/>
    <m/>
    <m/>
    <m/>
    <m/>
    <m/>
    <m/>
    <m/>
    <n v="0"/>
    <n v="0"/>
    <m/>
    <m/>
    <x v="4"/>
    <x v="6"/>
    <m/>
    <x v="8"/>
  </r>
  <r>
    <x v="3"/>
    <s v="Joplin"/>
    <s v="Electric"/>
    <s v="Muni Street &amp; Highway Lighting"/>
    <s v="LS-Special Lighting"/>
    <n v="1110"/>
    <n v="235.09"/>
    <m/>
    <n v="0"/>
    <n v="0"/>
    <n v="0"/>
    <m/>
    <n v="0"/>
    <n v="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5"/>
    <n v="0"/>
    <n v="0"/>
    <m/>
    <m/>
    <m/>
    <m/>
    <x v="0"/>
    <m/>
    <m/>
    <m/>
    <m/>
    <m/>
    <m/>
    <m/>
    <m/>
    <n v="0"/>
    <n v="0"/>
    <m/>
    <m/>
    <x v="4"/>
    <x v="7"/>
    <m/>
    <x v="8"/>
  </r>
  <r>
    <x v="3"/>
    <s v="Joplin"/>
    <s v="Electric"/>
    <s v="Muni Street &amp; Highway Lighting"/>
    <s v="MS-Miscellaneous"/>
    <n v="11295"/>
    <n v="1168.21"/>
    <m/>
    <n v="0"/>
    <n v="0"/>
    <n v="0"/>
    <m/>
    <n v="0"/>
    <n v="39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m/>
    <m/>
    <m/>
    <m/>
    <x v="0"/>
    <m/>
    <m/>
    <m/>
    <m/>
    <m/>
    <m/>
    <m/>
    <m/>
    <n v="0"/>
    <n v="0"/>
    <m/>
    <m/>
    <x v="4"/>
    <x v="22"/>
    <m/>
    <x v="8"/>
  </r>
  <r>
    <x v="3"/>
    <s v="Joplin"/>
    <s v="Electric"/>
    <s v="Other Public Authority"/>
    <s v="CB-Commercial"/>
    <n v="20089"/>
    <n v="3394.15"/>
    <m/>
    <n v="0"/>
    <n v="0"/>
    <n v="0"/>
    <m/>
    <n v="0"/>
    <n v="70.489999999999995"/>
    <n v="0"/>
    <n v="0"/>
    <n v="14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.87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Joplin"/>
    <s v="Electric"/>
    <s v="Other Public Authority"/>
    <s v="GP-General Power"/>
    <n v="914866"/>
    <n v="89399.3"/>
    <m/>
    <n v="0"/>
    <n v="0"/>
    <n v="0"/>
    <m/>
    <n v="0"/>
    <n v="3211.19"/>
    <n v="0"/>
    <n v="0"/>
    <n v="649.54999999999995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385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Joplin"/>
    <s v="Electric"/>
    <s v="Industrial"/>
    <s v="Oil Pipe LP-Large Power"/>
    <n v="527556"/>
    <n v="82172.259999999995"/>
    <m/>
    <n v="0"/>
    <n v="0"/>
    <n v="0"/>
    <m/>
    <n v="0"/>
    <n v="1820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09.47"/>
    <n v="-1572.12"/>
    <n v="0"/>
    <n v="0"/>
    <m/>
    <m/>
    <m/>
    <m/>
    <x v="0"/>
    <m/>
    <m/>
    <m/>
    <m/>
    <m/>
    <m/>
    <m/>
    <m/>
    <n v="0"/>
    <n v="0"/>
    <m/>
    <m/>
    <x v="2"/>
    <x v="29"/>
    <m/>
    <x v="8"/>
  </r>
  <r>
    <x v="3"/>
    <s v="Joplin"/>
    <s v="Electric"/>
    <s v="Resident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Joplin"/>
    <s v="Electric"/>
    <s v="Residential"/>
    <s v="RGL-Residential Pilot"/>
    <n v="124881"/>
    <n v="16242.34"/>
    <m/>
    <n v="833.11"/>
    <n v="0"/>
    <n v="0"/>
    <m/>
    <n v="0"/>
    <n v="438.38"/>
    <n v="0"/>
    <n v="0"/>
    <n v="4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26"/>
    <n v="0"/>
    <n v="-16.63"/>
    <n v="19.23"/>
    <n v="-644.34"/>
    <n v="0"/>
    <n v="0"/>
    <m/>
    <m/>
    <m/>
    <m/>
    <x v="0"/>
    <m/>
    <m/>
    <m/>
    <m/>
    <m/>
    <m/>
    <m/>
    <m/>
    <n v="0"/>
    <n v="0"/>
    <m/>
    <m/>
    <x v="0"/>
    <x v="25"/>
    <m/>
    <x v="8"/>
  </r>
  <r>
    <x v="3"/>
    <s v="Joplin"/>
    <s v="Electric"/>
    <s v="Residential"/>
    <s v="RG-Residential"/>
    <n v="37010150"/>
    <n v="5192804.45"/>
    <m/>
    <n v="247431.89"/>
    <n v="0"/>
    <n v="0"/>
    <m/>
    <n v="0"/>
    <n v="129915.61"/>
    <n v="0"/>
    <n v="0"/>
    <n v="14432.91"/>
    <n v="0"/>
    <n v="0"/>
    <n v="0"/>
    <n v="0"/>
    <n v="0"/>
    <n v="0"/>
    <n v="0"/>
    <n v="0"/>
    <n v="0"/>
    <n v="0"/>
    <n v="0"/>
    <n v="0"/>
    <n v="0"/>
    <n v="0"/>
    <n v="0"/>
    <n v="1410"/>
    <n v="300"/>
    <n v="600"/>
    <n v="8783.6200000000008"/>
    <n v="1440"/>
    <n v="-1500.88"/>
    <n v="15005.41"/>
    <n v="-190936.14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Joplin"/>
    <s v="Lighting"/>
    <s v="Commercial"/>
    <s v="PL-Private Lighting"/>
    <n v="205542"/>
    <n v="56248.46"/>
    <m/>
    <n v="2259.42"/>
    <n v="0"/>
    <n v="0"/>
    <m/>
    <n v="0"/>
    <n v="721.34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610.44000000000005"/>
    <n v="0"/>
    <n v="0"/>
    <n v="3350.55"/>
    <n v="-2255.9299999999998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3"/>
    <s v="Joplin"/>
    <s v="Lighting"/>
    <s v="Industrial"/>
    <s v="PL-Private Lighting"/>
    <n v="13544"/>
    <n v="3559.01"/>
    <m/>
    <n v="194.35"/>
    <n v="0"/>
    <n v="0"/>
    <m/>
    <n v="0"/>
    <n v="47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3"/>
    <n v="0"/>
    <n v="0"/>
    <n v="178.09"/>
    <n v="-148.69999999999999"/>
    <n v="0"/>
    <n v="0"/>
    <m/>
    <m/>
    <m/>
    <m/>
    <x v="0"/>
    <m/>
    <m/>
    <m/>
    <m/>
    <m/>
    <m/>
    <m/>
    <m/>
    <n v="0"/>
    <n v="0"/>
    <m/>
    <m/>
    <x v="2"/>
    <x v="4"/>
    <m/>
    <x v="8"/>
  </r>
  <r>
    <x v="3"/>
    <s v="Joplin"/>
    <s v="Lighting"/>
    <s v="Other Public Authority"/>
    <s v="PL-Private Lighting"/>
    <n v="540"/>
    <n v="185.16"/>
    <m/>
    <n v="0"/>
    <n v="0"/>
    <n v="0"/>
    <m/>
    <n v="0"/>
    <n v="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m/>
    <m/>
    <m/>
    <m/>
    <x v="0"/>
    <m/>
    <m/>
    <m/>
    <m/>
    <m/>
    <m/>
    <m/>
    <m/>
    <n v="0"/>
    <n v="0"/>
    <m/>
    <m/>
    <x v="3"/>
    <x v="4"/>
    <m/>
    <x v="8"/>
  </r>
  <r>
    <x v="3"/>
    <s v="Joplin"/>
    <s v="Lighting"/>
    <s v="Muni Street &amp; Highway Lighting"/>
    <s v="PL-Private Lighting"/>
    <n v="4396"/>
    <n v="1009.78"/>
    <m/>
    <n v="0"/>
    <n v="0"/>
    <n v="0"/>
    <m/>
    <n v="0"/>
    <n v="1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m/>
    <m/>
    <m/>
    <m/>
    <x v="0"/>
    <m/>
    <m/>
    <m/>
    <m/>
    <m/>
    <m/>
    <m/>
    <m/>
    <n v="0"/>
    <n v="0"/>
    <m/>
    <m/>
    <x v="4"/>
    <x v="4"/>
    <m/>
    <x v="8"/>
  </r>
  <r>
    <x v="3"/>
    <s v="Joplin"/>
    <s v="Lighting"/>
    <s v="Muni Street &amp; Highway Lighting"/>
    <s v="SPL-Municipal St Lighting"/>
    <n v="332249"/>
    <n v="51536.05"/>
    <m/>
    <n v="0"/>
    <n v="0"/>
    <n v="0"/>
    <m/>
    <n v="0"/>
    <n v="1166.19"/>
    <n v="0"/>
    <n v="0"/>
    <n v="0"/>
    <n v="0"/>
    <n v="0"/>
    <n v="0"/>
    <n v="0"/>
    <n v="0"/>
    <n v="0"/>
    <n v="0"/>
    <n v="27132.09"/>
    <n v="0"/>
    <n v="0"/>
    <n v="0"/>
    <n v="0"/>
    <n v="0"/>
    <n v="0"/>
    <n v="0"/>
    <n v="0"/>
    <n v="0"/>
    <n v="0"/>
    <n v="0"/>
    <n v="0"/>
    <n v="0"/>
    <n v="0"/>
    <n v="-1986.83"/>
    <n v="0"/>
    <n v="0"/>
    <m/>
    <m/>
    <m/>
    <m/>
    <x v="0"/>
    <m/>
    <m/>
    <m/>
    <m/>
    <m/>
    <m/>
    <m/>
    <m/>
    <n v="0"/>
    <n v="0"/>
    <m/>
    <m/>
    <x v="4"/>
    <x v="11"/>
    <m/>
    <x v="8"/>
  </r>
  <r>
    <x v="3"/>
    <s v="Joplin"/>
    <s v="Lighting"/>
    <s v="Residential"/>
    <s v="PL-Private Lighting"/>
    <n v="57429"/>
    <n v="20910.919999999998"/>
    <m/>
    <n v="481.32"/>
    <n v="0"/>
    <n v="0"/>
    <m/>
    <n v="0"/>
    <n v="202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06"/>
    <n v="0"/>
    <n v="-1.69"/>
    <n v="81.87"/>
    <n v="-629.55999999999995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3"/>
    <s v="Neosho"/>
    <s v="Electric"/>
    <s v="Commercial"/>
    <s v="CB-Commercial"/>
    <n v="3861841"/>
    <n v="559303.97"/>
    <m/>
    <n v="13487.02"/>
    <n v="0"/>
    <n v="0"/>
    <m/>
    <n v="0"/>
    <n v="13606.21"/>
    <n v="0"/>
    <n v="0"/>
    <n v="2734.22"/>
    <n v="0"/>
    <n v="0"/>
    <n v="0"/>
    <n v="0"/>
    <n v="0"/>
    <n v="0"/>
    <n v="0"/>
    <n v="0"/>
    <n v="0"/>
    <n v="0"/>
    <n v="0"/>
    <n v="0"/>
    <n v="0"/>
    <n v="0"/>
    <n v="0"/>
    <n v="30"/>
    <n v="0"/>
    <n v="45"/>
    <n v="4485.8999999999996"/>
    <n v="80"/>
    <n v="-57.72"/>
    <n v="30300.76"/>
    <n v="-19365.55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Neosho"/>
    <s v="Electric"/>
    <s v="Commercial"/>
    <s v="GP-General Power"/>
    <n v="14392344"/>
    <n v="1299727.17"/>
    <m/>
    <n v="287.08999999999997"/>
    <n v="0"/>
    <n v="0"/>
    <m/>
    <n v="0"/>
    <n v="50517.2"/>
    <n v="0"/>
    <n v="0"/>
    <n v="9867.69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3714.11"/>
    <n v="0"/>
    <n v="-4.43"/>
    <n v="69957.759999999995"/>
    <n v="-53251.7"/>
    <n v="0"/>
    <n v="0"/>
    <m/>
    <m/>
    <m/>
    <m/>
    <x v="0"/>
    <m/>
    <m/>
    <m/>
    <m/>
    <m/>
    <m/>
    <m/>
    <m/>
    <n v="0"/>
    <n v="0"/>
    <m/>
    <m/>
    <x v="1"/>
    <x v="6"/>
    <m/>
    <x v="8"/>
  </r>
  <r>
    <x v="3"/>
    <s v="Neosho"/>
    <s v="Electric"/>
    <s v="Commercial"/>
    <s v="LS-Special Lighting"/>
    <n v="2007"/>
    <n v="367.58"/>
    <m/>
    <n v="0"/>
    <n v="0"/>
    <n v="0"/>
    <m/>
    <n v="0"/>
    <n v="7.05"/>
    <n v="0"/>
    <n v="0"/>
    <n v="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56"/>
    <n v="0"/>
    <n v="0"/>
    <m/>
    <m/>
    <m/>
    <m/>
    <x v="0"/>
    <m/>
    <m/>
    <m/>
    <m/>
    <m/>
    <m/>
    <m/>
    <m/>
    <n v="0"/>
    <n v="0"/>
    <m/>
    <m/>
    <x v="1"/>
    <x v="7"/>
    <m/>
    <x v="8"/>
  </r>
  <r>
    <x v="3"/>
    <s v="Neosho"/>
    <s v="Electric"/>
    <s v="Commercial"/>
    <s v="SH-Small Heating"/>
    <n v="707651"/>
    <n v="95191.48"/>
    <m/>
    <n v="2549.2399999999998"/>
    <n v="0"/>
    <n v="0"/>
    <m/>
    <n v="0"/>
    <n v="2483.81"/>
    <n v="0"/>
    <n v="0"/>
    <n v="50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0.46"/>
    <n v="0"/>
    <n v="0"/>
    <n v="5370.14"/>
    <n v="-3361.3"/>
    <n v="0"/>
    <n v="0"/>
    <m/>
    <m/>
    <m/>
    <m/>
    <x v="0"/>
    <m/>
    <m/>
    <m/>
    <m/>
    <m/>
    <m/>
    <m/>
    <m/>
    <n v="0"/>
    <n v="0"/>
    <m/>
    <m/>
    <x v="1"/>
    <x v="12"/>
    <m/>
    <x v="8"/>
  </r>
  <r>
    <x v="3"/>
    <s v="Neosho"/>
    <s v="Electric"/>
    <s v="Commercial"/>
    <s v="TEB-Total Electric Bldg"/>
    <n v="1167965"/>
    <n v="137975.22"/>
    <m/>
    <n v="0"/>
    <n v="0"/>
    <n v="0"/>
    <m/>
    <n v="0"/>
    <n v="4099.6000000000004"/>
    <n v="0"/>
    <n v="0"/>
    <n v="829.29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263"/>
    <n v="0"/>
    <n v="0"/>
    <n v="3873.22"/>
    <n v="-4765.28"/>
    <n v="0"/>
    <n v="0"/>
    <m/>
    <m/>
    <m/>
    <m/>
    <x v="0"/>
    <m/>
    <m/>
    <m/>
    <m/>
    <m/>
    <m/>
    <m/>
    <m/>
    <n v="0"/>
    <n v="0"/>
    <m/>
    <m/>
    <x v="1"/>
    <x v="13"/>
    <m/>
    <x v="8"/>
  </r>
  <r>
    <x v="3"/>
    <s v="Neosho"/>
    <s v="Electric"/>
    <s v="Industrial"/>
    <s v="CB-Commercial"/>
    <n v="51899"/>
    <n v="7213.79"/>
    <m/>
    <n v="292.39"/>
    <n v="0"/>
    <n v="0"/>
    <m/>
    <n v="0"/>
    <n v="182.16"/>
    <n v="0"/>
    <n v="0"/>
    <n v="33.119999999999997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262.16000000000003"/>
    <n v="0"/>
    <n v="0"/>
    <n v="538.02"/>
    <n v="-260.54000000000002"/>
    <n v="0"/>
    <n v="0"/>
    <m/>
    <m/>
    <m/>
    <m/>
    <x v="0"/>
    <m/>
    <m/>
    <m/>
    <m/>
    <m/>
    <m/>
    <m/>
    <m/>
    <n v="0"/>
    <n v="0"/>
    <m/>
    <m/>
    <x v="2"/>
    <x v="5"/>
    <m/>
    <x v="8"/>
  </r>
  <r>
    <x v="3"/>
    <s v="Neosho"/>
    <s v="Electric"/>
    <s v="Industrial"/>
    <s v="GP-General Power"/>
    <n v="1000701"/>
    <n v="120666.56"/>
    <m/>
    <n v="0"/>
    <n v="0"/>
    <n v="0"/>
    <m/>
    <n v="0"/>
    <n v="3512.46"/>
    <n v="0"/>
    <n v="0"/>
    <n v="456.54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4301.25"/>
    <n v="0"/>
    <n v="0"/>
    <n v="5987.14"/>
    <n v="-3702.6"/>
    <n v="0"/>
    <n v="0"/>
    <m/>
    <m/>
    <m/>
    <m/>
    <x v="0"/>
    <m/>
    <m/>
    <m/>
    <m/>
    <m/>
    <m/>
    <m/>
    <m/>
    <n v="0"/>
    <n v="0"/>
    <m/>
    <m/>
    <x v="2"/>
    <x v="6"/>
    <m/>
    <x v="8"/>
  </r>
  <r>
    <x v="3"/>
    <s v="Neosho"/>
    <s v="Electric"/>
    <s v="Industrial"/>
    <s v="LP-Large Power"/>
    <n v="9868733"/>
    <n v="889951.41"/>
    <m/>
    <n v="0"/>
    <n v="0"/>
    <n v="0"/>
    <m/>
    <n v="0"/>
    <n v="34047.129999999997"/>
    <n v="0"/>
    <n v="0"/>
    <n v="504.77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7351.25"/>
    <n v="-29408.82"/>
    <n v="0"/>
    <n v="0"/>
    <m/>
    <m/>
    <m/>
    <m/>
    <x v="0"/>
    <m/>
    <m/>
    <m/>
    <m/>
    <m/>
    <m/>
    <m/>
    <m/>
    <n v="0"/>
    <n v="0"/>
    <m/>
    <m/>
    <x v="2"/>
    <x v="17"/>
    <m/>
    <x v="8"/>
  </r>
  <r>
    <x v="3"/>
    <s v="Neosho"/>
    <s v="Electric"/>
    <s v="Industrial"/>
    <s v="TEB-Total Electric Bldg"/>
    <n v="55440"/>
    <n v="5885.77"/>
    <m/>
    <n v="0"/>
    <n v="0"/>
    <n v="0"/>
    <m/>
    <n v="0"/>
    <n v="194.59"/>
    <n v="0"/>
    <n v="0"/>
    <n v="39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5.3"/>
    <n v="-226.2"/>
    <n v="0"/>
    <n v="0"/>
    <m/>
    <m/>
    <m/>
    <m/>
    <x v="0"/>
    <m/>
    <m/>
    <m/>
    <m/>
    <m/>
    <m/>
    <m/>
    <m/>
    <n v="0"/>
    <n v="0"/>
    <m/>
    <m/>
    <x v="2"/>
    <x v="13"/>
    <m/>
    <x v="8"/>
  </r>
  <r>
    <x v="3"/>
    <s v="Neosho"/>
    <s v="Electric"/>
    <s v="Interdepartmental"/>
    <s v="CB-Commercial"/>
    <n v="6193"/>
    <n v="906.27"/>
    <m/>
    <n v="0"/>
    <n v="0"/>
    <n v="0"/>
    <m/>
    <n v="0"/>
    <n v="21.73"/>
    <n v="0"/>
    <n v="0"/>
    <n v="4.40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.09"/>
    <n v="0"/>
    <n v="0"/>
    <m/>
    <m/>
    <m/>
    <m/>
    <x v="0"/>
    <m/>
    <m/>
    <m/>
    <m/>
    <m/>
    <m/>
    <m/>
    <m/>
    <n v="0"/>
    <n v="0"/>
    <m/>
    <m/>
    <x v="5"/>
    <x v="5"/>
    <m/>
    <x v="8"/>
  </r>
  <r>
    <x v="3"/>
    <s v="Neosho"/>
    <s v="Electric"/>
    <s v="Other Public Authority"/>
    <s v="CB-Commercial"/>
    <n v="4541"/>
    <n v="3025.91"/>
    <m/>
    <n v="0"/>
    <n v="0"/>
    <n v="0"/>
    <m/>
    <n v="0"/>
    <n v="15.91"/>
    <n v="0"/>
    <n v="0"/>
    <n v="3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89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Neosho"/>
    <s v="Electric"/>
    <s v="Other Public Authority"/>
    <s v="GP-General Power"/>
    <n v="47320"/>
    <n v="6382.76"/>
    <m/>
    <n v="0"/>
    <n v="0"/>
    <n v="0"/>
    <m/>
    <n v="0"/>
    <n v="166.09"/>
    <n v="0"/>
    <n v="0"/>
    <n v="33.5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5.09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Neosho"/>
    <s v="Electric"/>
    <s v="Other Public Authority"/>
    <s v="SH-Small Heating"/>
    <n v="9306"/>
    <n v="1265.93"/>
    <m/>
    <n v="0"/>
    <n v="0"/>
    <n v="0"/>
    <m/>
    <n v="0"/>
    <n v="32.659999999999997"/>
    <n v="0"/>
    <n v="0"/>
    <n v="6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.21"/>
    <n v="0"/>
    <n v="0"/>
    <m/>
    <m/>
    <m/>
    <m/>
    <x v="0"/>
    <m/>
    <m/>
    <m/>
    <m/>
    <m/>
    <m/>
    <m/>
    <m/>
    <n v="0"/>
    <n v="0"/>
    <m/>
    <m/>
    <x v="3"/>
    <x v="12"/>
    <m/>
    <x v="8"/>
  </r>
  <r>
    <x v="3"/>
    <s v="Neosho"/>
    <s v="Electric"/>
    <s v="Other Public Authority"/>
    <s v="TEB-Total Electric Bldg"/>
    <n v="18080"/>
    <n v="2546.41"/>
    <m/>
    <n v="0"/>
    <n v="0"/>
    <n v="0"/>
    <m/>
    <n v="0"/>
    <n v="63.46"/>
    <n v="0"/>
    <n v="0"/>
    <n v="12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.77"/>
    <n v="0"/>
    <n v="0"/>
    <m/>
    <m/>
    <m/>
    <m/>
    <x v="0"/>
    <m/>
    <m/>
    <m/>
    <m/>
    <m/>
    <m/>
    <m/>
    <m/>
    <n v="0"/>
    <n v="0"/>
    <m/>
    <m/>
    <x v="3"/>
    <x v="13"/>
    <m/>
    <x v="8"/>
  </r>
  <r>
    <x v="3"/>
    <s v="Neosho"/>
    <s v="Electric"/>
    <s v="Muni Street &amp; Highway Lighting"/>
    <s v="CB-Commercial"/>
    <n v="9277"/>
    <n v="2424.1799999999998"/>
    <m/>
    <n v="0"/>
    <n v="0"/>
    <n v="0"/>
    <m/>
    <n v="0"/>
    <n v="32.64"/>
    <n v="0"/>
    <n v="0"/>
    <n v="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.58"/>
    <n v="0"/>
    <n v="0"/>
    <m/>
    <m/>
    <m/>
    <m/>
    <x v="0"/>
    <m/>
    <m/>
    <m/>
    <m/>
    <m/>
    <m/>
    <m/>
    <m/>
    <n v="0"/>
    <n v="0"/>
    <m/>
    <m/>
    <x v="4"/>
    <x v="5"/>
    <m/>
    <x v="8"/>
  </r>
  <r>
    <x v="3"/>
    <s v="Neosho"/>
    <s v="Electric"/>
    <s v="Muni Street &amp; Highway Lighting"/>
    <s v="LS-Special Lighting"/>
    <n v="1972"/>
    <n v="383.12"/>
    <m/>
    <n v="0"/>
    <n v="0"/>
    <n v="0"/>
    <m/>
    <n v="0"/>
    <n v="6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33"/>
    <n v="0"/>
    <n v="0"/>
    <m/>
    <m/>
    <m/>
    <m/>
    <x v="0"/>
    <m/>
    <m/>
    <m/>
    <m/>
    <m/>
    <m/>
    <m/>
    <m/>
    <n v="0"/>
    <n v="0"/>
    <m/>
    <m/>
    <x v="4"/>
    <x v="7"/>
    <m/>
    <x v="8"/>
  </r>
  <r>
    <x v="3"/>
    <s v="Neosho"/>
    <s v="Electric"/>
    <s v="Other Public Authority"/>
    <s v="CB-Commercial"/>
    <n v="136219"/>
    <n v="19624.39"/>
    <m/>
    <n v="0"/>
    <n v="0"/>
    <n v="0"/>
    <m/>
    <n v="0"/>
    <n v="482.43"/>
    <n v="0"/>
    <n v="0"/>
    <n v="96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3.86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Neosho"/>
    <s v="Electric"/>
    <s v="Other Public Authority"/>
    <s v="GP-General Power"/>
    <n v="658248"/>
    <n v="68998.850000000006"/>
    <m/>
    <n v="0"/>
    <n v="0"/>
    <n v="0"/>
    <m/>
    <n v="0"/>
    <n v="2310.4699999999998"/>
    <n v="0"/>
    <n v="0"/>
    <n v="467.35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435.5300000000002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Neosho"/>
    <s v="Electric"/>
    <s v="Other Public Authority"/>
    <s v="TEB-Total Electric Bldg"/>
    <n v="46595"/>
    <n v="5486.86"/>
    <m/>
    <n v="0"/>
    <n v="0"/>
    <n v="0"/>
    <m/>
    <n v="0"/>
    <n v="163.55000000000001"/>
    <n v="0"/>
    <n v="0"/>
    <n v="33.0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0.11"/>
    <n v="0"/>
    <n v="0"/>
    <m/>
    <m/>
    <m/>
    <m/>
    <x v="0"/>
    <m/>
    <m/>
    <m/>
    <m/>
    <m/>
    <m/>
    <m/>
    <m/>
    <n v="0"/>
    <n v="0"/>
    <m/>
    <m/>
    <x v="3"/>
    <x v="13"/>
    <m/>
    <x v="8"/>
  </r>
  <r>
    <x v="3"/>
    <s v="Neosho"/>
    <s v="Electric"/>
    <s v="Industrial"/>
    <s v="Oil Pipe LP-Large Power"/>
    <n v="2076000"/>
    <n v="166985.29999999999"/>
    <m/>
    <n v="0"/>
    <n v="0"/>
    <n v="0"/>
    <m/>
    <n v="0"/>
    <n v="7162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85.9"/>
    <n v="-6186.48"/>
    <n v="0"/>
    <n v="0"/>
    <m/>
    <m/>
    <m/>
    <m/>
    <x v="0"/>
    <m/>
    <m/>
    <m/>
    <m/>
    <m/>
    <m/>
    <m/>
    <m/>
    <n v="0"/>
    <n v="0"/>
    <m/>
    <m/>
    <x v="2"/>
    <x v="29"/>
    <m/>
    <x v="8"/>
  </r>
  <r>
    <x v="3"/>
    <s v="Neosho"/>
    <s v="Electric"/>
    <s v="Industrial"/>
    <s v="SC-P PRAXAIR Transmission"/>
    <n v="4593872"/>
    <n v="359245.01"/>
    <m/>
    <n v="0"/>
    <n v="0"/>
    <n v="0"/>
    <m/>
    <n v="0"/>
    <n v="15848.87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1254.99"/>
    <n v="0"/>
    <n v="0"/>
    <m/>
    <m/>
    <m/>
    <m/>
    <x v="0"/>
    <m/>
    <m/>
    <m/>
    <m/>
    <m/>
    <m/>
    <m/>
    <m/>
    <n v="0"/>
    <n v="0"/>
    <m/>
    <m/>
    <x v="2"/>
    <x v="31"/>
    <m/>
    <x v="8"/>
  </r>
  <r>
    <x v="3"/>
    <s v="Neosho"/>
    <s v="Electric"/>
    <s v="Residential"/>
    <s v="RGL-Residential Pilot"/>
    <n v="68627"/>
    <n v="8925.7999999999993"/>
    <m/>
    <n v="262.02999999999997"/>
    <n v="0"/>
    <n v="0"/>
    <m/>
    <n v="0"/>
    <n v="240.87"/>
    <n v="0"/>
    <n v="0"/>
    <n v="26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27"/>
    <n v="0"/>
    <n v="0"/>
    <n v="185.95"/>
    <n v="-354.12"/>
    <n v="0"/>
    <n v="0"/>
    <m/>
    <m/>
    <m/>
    <m/>
    <x v="0"/>
    <m/>
    <m/>
    <m/>
    <m/>
    <m/>
    <m/>
    <m/>
    <m/>
    <n v="0"/>
    <n v="0"/>
    <m/>
    <m/>
    <x v="0"/>
    <x v="25"/>
    <m/>
    <x v="8"/>
  </r>
  <r>
    <x v="3"/>
    <s v="Neosho"/>
    <s v="Electric"/>
    <s v="Residential"/>
    <s v="RG-Residential"/>
    <n v="16300727"/>
    <n v="2307109.4300000002"/>
    <m/>
    <n v="66302.91"/>
    <n v="0"/>
    <n v="0"/>
    <m/>
    <n v="0"/>
    <n v="57207.05"/>
    <n v="0"/>
    <n v="0"/>
    <n v="6355.84"/>
    <n v="0"/>
    <n v="0"/>
    <n v="0"/>
    <n v="0"/>
    <n v="0"/>
    <n v="0"/>
    <n v="0"/>
    <n v="0"/>
    <n v="0"/>
    <n v="0"/>
    <n v="0"/>
    <n v="0"/>
    <n v="0"/>
    <n v="0"/>
    <n v="0"/>
    <n v="1080"/>
    <n v="250"/>
    <n v="270"/>
    <n v="4884.58"/>
    <n v="720"/>
    <n v="-705.47"/>
    <n v="45630.79"/>
    <n v="-84082.44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Neosho"/>
    <s v="Lighting"/>
    <s v="Commercial"/>
    <s v="PL-Private Lighting"/>
    <n v="134458"/>
    <n v="41060.01"/>
    <m/>
    <n v="64.56"/>
    <n v="0"/>
    <n v="0"/>
    <m/>
    <n v="0"/>
    <n v="472.58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30"/>
    <n v="221.48"/>
    <n v="0"/>
    <n v="0"/>
    <n v="1777.43"/>
    <n v="-1476.19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3"/>
    <s v="Neosho"/>
    <s v="Lighting"/>
    <s v="Industrial"/>
    <s v="PL-Private Lighting"/>
    <n v="11707"/>
    <n v="2863.22"/>
    <m/>
    <n v="0"/>
    <n v="0"/>
    <n v="0"/>
    <m/>
    <n v="0"/>
    <n v="41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8"/>
    <n v="0"/>
    <n v="0"/>
    <n v="90.69"/>
    <n v="-128.54"/>
    <n v="0"/>
    <n v="0"/>
    <m/>
    <m/>
    <m/>
    <m/>
    <x v="0"/>
    <m/>
    <m/>
    <m/>
    <m/>
    <m/>
    <m/>
    <m/>
    <m/>
    <n v="0"/>
    <n v="0"/>
    <m/>
    <m/>
    <x v="2"/>
    <x v="4"/>
    <m/>
    <x v="8"/>
  </r>
  <r>
    <x v="3"/>
    <s v="Neosho"/>
    <s v="Lighting"/>
    <s v="Other Public Authority"/>
    <s v="PL-Private Lighting"/>
    <n v="424"/>
    <n v="146.83000000000001"/>
    <m/>
    <n v="0"/>
    <n v="0"/>
    <n v="0"/>
    <m/>
    <n v="0"/>
    <n v="1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m/>
    <m/>
    <m/>
    <m/>
    <x v="0"/>
    <m/>
    <m/>
    <m/>
    <m/>
    <m/>
    <m/>
    <m/>
    <m/>
    <n v="0"/>
    <n v="0"/>
    <m/>
    <m/>
    <x v="3"/>
    <x v="4"/>
    <m/>
    <x v="8"/>
  </r>
  <r>
    <x v="3"/>
    <s v="Neosho"/>
    <s v="Lighting"/>
    <s v="Muni Street &amp; Highway Lighting"/>
    <s v="PL-Private Lighting"/>
    <n v="441"/>
    <n v="151.81"/>
    <m/>
    <n v="0"/>
    <n v="0"/>
    <n v="0"/>
    <m/>
    <n v="0"/>
    <n v="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m/>
    <m/>
    <m/>
    <m/>
    <x v="0"/>
    <m/>
    <m/>
    <m/>
    <m/>
    <m/>
    <m/>
    <m/>
    <m/>
    <n v="0"/>
    <n v="0"/>
    <m/>
    <m/>
    <x v="4"/>
    <x v="4"/>
    <m/>
    <x v="8"/>
  </r>
  <r>
    <x v="3"/>
    <s v="Neosho"/>
    <s v="Lighting"/>
    <s v="Muni Street &amp; Highway Lighting"/>
    <s v="SPL-Municipal St Lighting"/>
    <n v="159840"/>
    <n v="22552.29"/>
    <m/>
    <n v="0"/>
    <n v="0"/>
    <n v="0"/>
    <m/>
    <n v="0"/>
    <n v="561.04"/>
    <n v="0"/>
    <n v="0"/>
    <n v="0"/>
    <n v="0"/>
    <n v="0"/>
    <n v="0"/>
    <n v="0"/>
    <n v="0"/>
    <n v="0"/>
    <n v="0"/>
    <n v="7560.18"/>
    <n v="0"/>
    <n v="0"/>
    <n v="0"/>
    <n v="0"/>
    <n v="0"/>
    <n v="0"/>
    <n v="0"/>
    <n v="0"/>
    <n v="0"/>
    <n v="0"/>
    <n v="0"/>
    <n v="0"/>
    <n v="0"/>
    <n v="0"/>
    <n v="-955.86"/>
    <n v="0"/>
    <n v="0"/>
    <m/>
    <m/>
    <m/>
    <m/>
    <x v="0"/>
    <m/>
    <m/>
    <m/>
    <m/>
    <m/>
    <m/>
    <m/>
    <m/>
    <n v="0"/>
    <n v="0"/>
    <m/>
    <m/>
    <x v="4"/>
    <x v="11"/>
    <m/>
    <x v="8"/>
  </r>
  <r>
    <x v="3"/>
    <s v="Neosho"/>
    <s v="Lighting"/>
    <s v="Residential"/>
    <s v="PL-Private Lighting"/>
    <n v="65467"/>
    <n v="24541.3"/>
    <m/>
    <n v="60.93"/>
    <n v="0"/>
    <n v="0"/>
    <m/>
    <n v="0"/>
    <n v="23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.74"/>
    <n v="0"/>
    <n v="0"/>
    <n v="379.77"/>
    <n v="-717.72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3"/>
    <s v="Ozark"/>
    <s v="Electric"/>
    <s v="Commercial"/>
    <s v="CB-Commercial"/>
    <n v="3930916"/>
    <n v="570978.55000000005"/>
    <m/>
    <n v="11169.87"/>
    <n v="0"/>
    <n v="0"/>
    <m/>
    <n v="0"/>
    <n v="14171.25"/>
    <n v="0"/>
    <n v="0"/>
    <n v="2790.86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5995.01"/>
    <n v="40"/>
    <n v="-475.05"/>
    <n v="35903.79"/>
    <n v="-19733.66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Ozark"/>
    <s v="Electric"/>
    <s v="Commercial"/>
    <s v="GP-General Power"/>
    <n v="7132248"/>
    <n v="771481.62"/>
    <m/>
    <n v="3981.19"/>
    <n v="0"/>
    <n v="0"/>
    <m/>
    <n v="0"/>
    <n v="25034.23"/>
    <n v="0"/>
    <n v="0"/>
    <n v="4836.71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4980.17"/>
    <n v="0"/>
    <n v="-175.95"/>
    <n v="33343.050000000003"/>
    <n v="-26389.32"/>
    <n v="0"/>
    <n v="0"/>
    <m/>
    <m/>
    <m/>
    <m/>
    <x v="0"/>
    <m/>
    <m/>
    <m/>
    <m/>
    <m/>
    <m/>
    <m/>
    <m/>
    <n v="0"/>
    <n v="0"/>
    <m/>
    <m/>
    <x v="1"/>
    <x v="6"/>
    <m/>
    <x v="8"/>
  </r>
  <r>
    <x v="3"/>
    <s v="Ozark"/>
    <s v="Electric"/>
    <s v="Commercial"/>
    <s v="LS-Special Lighting"/>
    <n v="1754"/>
    <n v="387.52"/>
    <m/>
    <n v="3.26"/>
    <n v="0"/>
    <n v="0"/>
    <m/>
    <n v="0"/>
    <n v="6.15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8"/>
    <n v="-11.86"/>
    <n v="0"/>
    <n v="0"/>
    <m/>
    <m/>
    <m/>
    <m/>
    <x v="0"/>
    <m/>
    <m/>
    <m/>
    <m/>
    <m/>
    <m/>
    <m/>
    <m/>
    <n v="0"/>
    <n v="0"/>
    <m/>
    <m/>
    <x v="1"/>
    <x v="7"/>
    <m/>
    <x v="8"/>
  </r>
  <r>
    <x v="3"/>
    <s v="Ozark"/>
    <s v="Electric"/>
    <s v="Commercial"/>
    <s v="SH-Small Heating"/>
    <n v="549921"/>
    <n v="76608.320000000007"/>
    <m/>
    <n v="2239.86"/>
    <n v="0"/>
    <n v="0"/>
    <m/>
    <n v="0"/>
    <n v="1930.23"/>
    <n v="0"/>
    <n v="0"/>
    <n v="39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2.59"/>
    <n v="0"/>
    <n v="-17.53"/>
    <n v="5324.76"/>
    <n v="-2612.2399999999998"/>
    <n v="0"/>
    <n v="0"/>
    <m/>
    <m/>
    <m/>
    <m/>
    <x v="0"/>
    <m/>
    <m/>
    <m/>
    <m/>
    <m/>
    <m/>
    <m/>
    <m/>
    <n v="0"/>
    <n v="0"/>
    <m/>
    <m/>
    <x v="1"/>
    <x v="12"/>
    <m/>
    <x v="8"/>
  </r>
  <r>
    <x v="3"/>
    <s v="Ozark"/>
    <s v="Electric"/>
    <s v="Commercial"/>
    <s v="TEB-Total Electric Bldg"/>
    <n v="1499340"/>
    <n v="173884.73"/>
    <m/>
    <n v="1804.09"/>
    <n v="0"/>
    <n v="0"/>
    <m/>
    <n v="0"/>
    <n v="5262.7"/>
    <n v="0"/>
    <n v="0"/>
    <n v="1064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2.63"/>
    <n v="0"/>
    <n v="0"/>
    <n v="4515.3999999999996"/>
    <n v="-6117.28"/>
    <n v="0"/>
    <n v="0"/>
    <m/>
    <m/>
    <m/>
    <m/>
    <x v="0"/>
    <m/>
    <m/>
    <m/>
    <m/>
    <m/>
    <m/>
    <m/>
    <m/>
    <n v="0"/>
    <n v="0"/>
    <m/>
    <m/>
    <x v="1"/>
    <x v="13"/>
    <m/>
    <x v="8"/>
  </r>
  <r>
    <x v="3"/>
    <s v="Ozark"/>
    <s v="Electric"/>
    <s v="Company Use"/>
    <s v="CB-Commercial"/>
    <n v="0"/>
    <n v="-21.1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Ozark"/>
    <s v="Electric"/>
    <s v="Industrial"/>
    <s v="CB-Commercial"/>
    <n v="9246"/>
    <n v="1330.97"/>
    <m/>
    <n v="25.24"/>
    <n v="0"/>
    <n v="0"/>
    <m/>
    <n v="0"/>
    <n v="32.450000000000003"/>
    <n v="0"/>
    <n v="0"/>
    <n v="6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.33"/>
    <n v="-46.41"/>
    <n v="0"/>
    <n v="0"/>
    <m/>
    <m/>
    <m/>
    <m/>
    <x v="0"/>
    <m/>
    <m/>
    <m/>
    <m/>
    <m/>
    <m/>
    <m/>
    <m/>
    <n v="0"/>
    <n v="0"/>
    <m/>
    <m/>
    <x v="2"/>
    <x v="5"/>
    <m/>
    <x v="8"/>
  </r>
  <r>
    <x v="3"/>
    <s v="Ozark"/>
    <s v="Electric"/>
    <s v="Industrial"/>
    <s v="GP-General Power"/>
    <n v="683256"/>
    <n v="91450.62"/>
    <m/>
    <n v="2659.06"/>
    <n v="0"/>
    <n v="0"/>
    <m/>
    <n v="0"/>
    <n v="2398.2199999999998"/>
    <n v="0"/>
    <n v="0"/>
    <n v="485.11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185.28"/>
    <n v="0"/>
    <n v="0"/>
    <n v="4464.63"/>
    <n v="-2528.04"/>
    <n v="0"/>
    <n v="0"/>
    <m/>
    <m/>
    <m/>
    <m/>
    <x v="0"/>
    <m/>
    <m/>
    <m/>
    <m/>
    <m/>
    <m/>
    <m/>
    <m/>
    <n v="0"/>
    <n v="0"/>
    <m/>
    <m/>
    <x v="2"/>
    <x v="6"/>
    <m/>
    <x v="8"/>
  </r>
  <r>
    <x v="3"/>
    <s v="Ozark"/>
    <s v="Electric"/>
    <s v="Industrial"/>
    <s v="TEB-Total Electric Bldg"/>
    <n v="2720"/>
    <n v="628.78"/>
    <m/>
    <n v="0"/>
    <n v="0"/>
    <n v="0"/>
    <m/>
    <n v="0"/>
    <n v="9.5500000000000007"/>
    <n v="0"/>
    <n v="0"/>
    <n v="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97"/>
    <n v="-11.1"/>
    <n v="0"/>
    <n v="0"/>
    <m/>
    <m/>
    <m/>
    <m/>
    <x v="0"/>
    <m/>
    <m/>
    <m/>
    <m/>
    <m/>
    <m/>
    <m/>
    <m/>
    <n v="0"/>
    <n v="0"/>
    <m/>
    <m/>
    <x v="2"/>
    <x v="13"/>
    <m/>
    <x v="8"/>
  </r>
  <r>
    <x v="3"/>
    <s v="Ozark"/>
    <s v="Electric"/>
    <s v="Interdepartmental"/>
    <s v="CB-Commercial"/>
    <n v="5181"/>
    <n v="750.31"/>
    <m/>
    <n v="0"/>
    <n v="0"/>
    <n v="0"/>
    <m/>
    <n v="0"/>
    <n v="18.190000000000001"/>
    <n v="0"/>
    <n v="0"/>
    <n v="3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5"/>
    <n v="-26.02"/>
    <n v="0"/>
    <n v="0"/>
    <m/>
    <m/>
    <m/>
    <m/>
    <x v="0"/>
    <m/>
    <m/>
    <m/>
    <m/>
    <m/>
    <m/>
    <m/>
    <m/>
    <n v="0"/>
    <n v="0"/>
    <m/>
    <m/>
    <x v="5"/>
    <x v="5"/>
    <m/>
    <x v="8"/>
  </r>
  <r>
    <x v="3"/>
    <s v="Ozark"/>
    <s v="Electric"/>
    <s v="Other Public Authority"/>
    <s v="CB-Commercial"/>
    <n v="74879"/>
    <n v="11108.14"/>
    <m/>
    <n v="0"/>
    <n v="0"/>
    <n v="0"/>
    <m/>
    <n v="0"/>
    <n v="262.85000000000002"/>
    <n v="0"/>
    <n v="0"/>
    <n v="53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5.9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Ozark"/>
    <s v="Electric"/>
    <s v="Other Public Authority"/>
    <s v="GP-General Power"/>
    <n v="176000"/>
    <n v="20345.419999999998"/>
    <m/>
    <n v="0"/>
    <n v="0"/>
    <n v="0"/>
    <m/>
    <n v="0"/>
    <n v="617.76"/>
    <n v="0"/>
    <n v="0"/>
    <n v="12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1.19000000000005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Ozark"/>
    <s v="Electric"/>
    <s v="Other Public Authority"/>
    <s v="SH-Small Heating"/>
    <n v="13387"/>
    <n v="1836.61"/>
    <m/>
    <n v="0"/>
    <n v="0"/>
    <n v="0"/>
    <m/>
    <n v="0"/>
    <n v="46.99"/>
    <n v="0"/>
    <n v="0"/>
    <n v="9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3.6"/>
    <n v="0"/>
    <n v="0"/>
    <m/>
    <m/>
    <m/>
    <m/>
    <x v="0"/>
    <m/>
    <m/>
    <m/>
    <m/>
    <m/>
    <m/>
    <m/>
    <m/>
    <n v="0"/>
    <n v="0"/>
    <m/>
    <m/>
    <x v="3"/>
    <x v="12"/>
    <m/>
    <x v="8"/>
  </r>
  <r>
    <x v="3"/>
    <s v="Ozark"/>
    <s v="Electric"/>
    <s v="Muni Street &amp; Highway Lighting"/>
    <s v="CB-Commercial"/>
    <n v="10093"/>
    <n v="2055.14"/>
    <m/>
    <n v="0"/>
    <n v="0"/>
    <n v="0"/>
    <m/>
    <n v="0"/>
    <n v="35.43"/>
    <n v="0"/>
    <n v="0"/>
    <n v="7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.69"/>
    <n v="0"/>
    <n v="0"/>
    <m/>
    <m/>
    <m/>
    <m/>
    <x v="0"/>
    <m/>
    <m/>
    <m/>
    <m/>
    <m/>
    <m/>
    <m/>
    <m/>
    <n v="0"/>
    <n v="0"/>
    <m/>
    <m/>
    <x v="4"/>
    <x v="5"/>
    <m/>
    <x v="8"/>
  </r>
  <r>
    <x v="3"/>
    <s v="Ozark"/>
    <s v="Electric"/>
    <s v="Muni Street &amp; Highway Lighting"/>
    <s v="LS-Special Lighting"/>
    <n v="5826"/>
    <n v="1017.47"/>
    <m/>
    <n v="0"/>
    <n v="0"/>
    <n v="0"/>
    <m/>
    <n v="0"/>
    <n v="20.45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.39"/>
    <n v="0"/>
    <n v="0"/>
    <m/>
    <m/>
    <m/>
    <m/>
    <x v="0"/>
    <m/>
    <m/>
    <m/>
    <m/>
    <m/>
    <m/>
    <m/>
    <m/>
    <n v="0"/>
    <n v="0"/>
    <m/>
    <m/>
    <x v="4"/>
    <x v="7"/>
    <m/>
    <x v="8"/>
  </r>
  <r>
    <x v="3"/>
    <s v="Ozark"/>
    <s v="Electric"/>
    <s v="Other Public Authority"/>
    <s v="CB-Commercial"/>
    <n v="116190"/>
    <n v="17183.32"/>
    <m/>
    <n v="0"/>
    <n v="0"/>
    <n v="0"/>
    <m/>
    <n v="0"/>
    <n v="407.81"/>
    <n v="0"/>
    <n v="0"/>
    <n v="82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83.29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Ozark"/>
    <s v="Electric"/>
    <s v="Other Public Authority"/>
    <s v="GP-General Power"/>
    <n v="606838"/>
    <n v="71229.73"/>
    <m/>
    <n v="0"/>
    <n v="0"/>
    <n v="0"/>
    <m/>
    <n v="0"/>
    <n v="2123.33"/>
    <n v="0"/>
    <n v="0"/>
    <n v="43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45.31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Ozark"/>
    <s v="Electric"/>
    <s v="Other Public Authority"/>
    <s v="TEB-Total Electric Bldg"/>
    <n v="41480"/>
    <n v="5152.43"/>
    <m/>
    <n v="0"/>
    <n v="0"/>
    <n v="0"/>
    <m/>
    <n v="0"/>
    <n v="145.59"/>
    <n v="0"/>
    <n v="0"/>
    <n v="29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9.24"/>
    <n v="0"/>
    <n v="0"/>
    <m/>
    <m/>
    <m/>
    <m/>
    <x v="0"/>
    <m/>
    <m/>
    <m/>
    <m/>
    <m/>
    <m/>
    <m/>
    <m/>
    <n v="0"/>
    <n v="0"/>
    <m/>
    <m/>
    <x v="3"/>
    <x v="13"/>
    <m/>
    <x v="8"/>
  </r>
  <r>
    <x v="3"/>
    <s v="Ozark"/>
    <s v="Electric"/>
    <s v="Residential"/>
    <s v="RGL-Residential Pilot"/>
    <n v="52290"/>
    <n v="6800.95"/>
    <m/>
    <n v="166.54"/>
    <n v="0"/>
    <n v="0"/>
    <m/>
    <n v="0"/>
    <n v="183.53"/>
    <n v="0"/>
    <n v="0"/>
    <n v="2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"/>
    <n v="0"/>
    <n v="0"/>
    <n v="43.43"/>
    <n v="-269.88"/>
    <n v="0"/>
    <n v="0"/>
    <m/>
    <m/>
    <m/>
    <m/>
    <x v="0"/>
    <m/>
    <m/>
    <m/>
    <m/>
    <m/>
    <m/>
    <m/>
    <m/>
    <n v="0"/>
    <n v="0"/>
    <m/>
    <m/>
    <x v="0"/>
    <x v="25"/>
    <m/>
    <x v="8"/>
  </r>
  <r>
    <x v="3"/>
    <s v="Ozark"/>
    <s v="Electric"/>
    <s v="Residential"/>
    <s v="RG-Residential"/>
    <n v="22887161"/>
    <n v="3221298.3"/>
    <m/>
    <n v="67015.509999999995"/>
    <n v="0"/>
    <n v="0"/>
    <m/>
    <n v="0"/>
    <n v="80330.37"/>
    <n v="0"/>
    <n v="0"/>
    <n v="8926.1299999999992"/>
    <n v="0"/>
    <n v="0"/>
    <n v="0"/>
    <n v="0"/>
    <n v="0"/>
    <n v="0"/>
    <n v="0"/>
    <n v="0"/>
    <n v="0"/>
    <n v="0"/>
    <n v="0"/>
    <n v="0"/>
    <n v="0"/>
    <n v="0"/>
    <n v="0"/>
    <n v="630"/>
    <n v="450"/>
    <n v="150"/>
    <n v="5490.2"/>
    <n v="1260"/>
    <n v="-766.27"/>
    <n v="21626.25"/>
    <n v="-118081.08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Ozark"/>
    <s v="Lighting"/>
    <s v="Commercial"/>
    <s v="PL-Private Lighting"/>
    <n v="50875"/>
    <n v="17056.25"/>
    <m/>
    <n v="133.84"/>
    <n v="0"/>
    <n v="0"/>
    <m/>
    <n v="0"/>
    <n v="17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67"/>
    <n v="0"/>
    <n v="0"/>
    <n v="792.33"/>
    <n v="-558.48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3"/>
    <s v="Ozark"/>
    <s v="Lighting"/>
    <s v="Muni Street &amp; Highway Lighting"/>
    <s v="PL-Private Lighting"/>
    <n v="671"/>
    <n v="194.2"/>
    <m/>
    <n v="0"/>
    <n v="0"/>
    <n v="0"/>
    <m/>
    <n v="0"/>
    <n v="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m/>
    <m/>
    <m/>
    <m/>
    <x v="0"/>
    <m/>
    <m/>
    <m/>
    <m/>
    <m/>
    <m/>
    <m/>
    <m/>
    <n v="0"/>
    <n v="0"/>
    <m/>
    <m/>
    <x v="4"/>
    <x v="4"/>
    <m/>
    <x v="8"/>
  </r>
  <r>
    <x v="3"/>
    <s v="Ozark"/>
    <s v="Lighting"/>
    <s v="Muni Street &amp; Highway Lighting"/>
    <s v="SPL-Municipal St Lighting"/>
    <n v="134210"/>
    <n v="20232.009999999998"/>
    <m/>
    <n v="0"/>
    <n v="0"/>
    <n v="0"/>
    <m/>
    <n v="0"/>
    <n v="471.07"/>
    <n v="0"/>
    <n v="0"/>
    <n v="0"/>
    <n v="0"/>
    <n v="0"/>
    <n v="0"/>
    <n v="0"/>
    <n v="0"/>
    <n v="0"/>
    <n v="0"/>
    <n v="8557.74"/>
    <n v="0"/>
    <n v="0"/>
    <n v="0"/>
    <n v="0"/>
    <n v="0"/>
    <n v="0"/>
    <n v="0"/>
    <n v="0"/>
    <n v="0"/>
    <n v="0"/>
    <n v="0"/>
    <n v="0"/>
    <n v="0"/>
    <n v="0"/>
    <n v="-802.57"/>
    <n v="0"/>
    <n v="0"/>
    <m/>
    <m/>
    <m/>
    <m/>
    <x v="0"/>
    <m/>
    <m/>
    <m/>
    <m/>
    <m/>
    <m/>
    <m/>
    <m/>
    <n v="0"/>
    <n v="0"/>
    <m/>
    <m/>
    <x v="4"/>
    <x v="11"/>
    <m/>
    <x v="8"/>
  </r>
  <r>
    <x v="3"/>
    <s v="Ozark"/>
    <s v="Lighting"/>
    <s v="Residential"/>
    <s v="PL-Private Lighting"/>
    <n v="27452"/>
    <n v="10327.280000000001"/>
    <m/>
    <n v="37.630000000000003"/>
    <n v="0"/>
    <n v="0"/>
    <m/>
    <n v="0"/>
    <n v="96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92"/>
    <n v="0"/>
    <n v="0"/>
    <n v="60.46"/>
    <n v="-300.88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3"/>
    <s v="Pierce City"/>
    <s v="Electric"/>
    <s v="Commercial"/>
    <s v="CB-Commercial"/>
    <n v="10080"/>
    <n v="1395.41"/>
    <m/>
    <n v="0"/>
    <n v="0"/>
    <n v="0"/>
    <m/>
    <n v="0"/>
    <n v="35.380000000000003"/>
    <n v="0"/>
    <n v="0"/>
    <n v="7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31"/>
    <n v="-50.59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Pierce City"/>
    <s v="Electric"/>
    <s v="Residential"/>
    <s v="RG-Residential"/>
    <n v="15506"/>
    <n v="2201.33"/>
    <m/>
    <n v="37.86"/>
    <n v="0"/>
    <n v="0"/>
    <m/>
    <n v="0"/>
    <n v="54.41"/>
    <n v="0"/>
    <n v="0"/>
    <n v="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92"/>
    <n v="0"/>
    <n v="-13.38"/>
    <n v="0"/>
    <n v="-80.02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Pierce City"/>
    <s v="Lighting"/>
    <s v="Residential"/>
    <s v="PL-Private Lighting"/>
    <n v="65"/>
    <n v="15.79"/>
    <m/>
    <n v="0"/>
    <n v="0"/>
    <n v="0"/>
    <m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3"/>
    <s v="Republic"/>
    <s v="Electric"/>
    <s v="Commercial"/>
    <s v="CB-Commercial"/>
    <n v="519558"/>
    <n v="77682.12"/>
    <m/>
    <n v="1801.11"/>
    <n v="0"/>
    <n v="0"/>
    <m/>
    <n v="0"/>
    <n v="1823.72"/>
    <n v="0"/>
    <n v="0"/>
    <n v="368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0.92"/>
    <n v="0"/>
    <n v="0"/>
    <n v="4524.79"/>
    <n v="-2608.3000000000002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Republic"/>
    <s v="Electric"/>
    <s v="Commercial"/>
    <s v="GP-General Power"/>
    <n v="464174"/>
    <n v="47974.94"/>
    <m/>
    <n v="0"/>
    <n v="0"/>
    <n v="0"/>
    <m/>
    <n v="0"/>
    <n v="1629.22"/>
    <n v="0"/>
    <n v="0"/>
    <n v="32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0.84"/>
    <n v="0"/>
    <n v="0"/>
    <n v="2901.44"/>
    <n v="-1717.45"/>
    <n v="0"/>
    <n v="0"/>
    <m/>
    <m/>
    <m/>
    <m/>
    <x v="0"/>
    <m/>
    <m/>
    <m/>
    <m/>
    <m/>
    <m/>
    <m/>
    <m/>
    <n v="0"/>
    <n v="0"/>
    <m/>
    <m/>
    <x v="1"/>
    <x v="6"/>
    <m/>
    <x v="8"/>
  </r>
  <r>
    <x v="3"/>
    <s v="Republic"/>
    <s v="Electric"/>
    <s v="Commercial"/>
    <s v="SH-Small Heating"/>
    <n v="54289"/>
    <n v="7540.94"/>
    <m/>
    <n v="112.82"/>
    <n v="0"/>
    <n v="0"/>
    <m/>
    <n v="0"/>
    <n v="190.55"/>
    <n v="0"/>
    <n v="0"/>
    <n v="38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399999999999999"/>
    <n v="0"/>
    <n v="0"/>
    <n v="485.55"/>
    <n v="-257.88"/>
    <n v="0"/>
    <n v="0"/>
    <m/>
    <m/>
    <m/>
    <m/>
    <x v="0"/>
    <m/>
    <m/>
    <m/>
    <m/>
    <m/>
    <m/>
    <m/>
    <m/>
    <n v="0"/>
    <n v="0"/>
    <m/>
    <m/>
    <x v="1"/>
    <x v="12"/>
    <m/>
    <x v="8"/>
  </r>
  <r>
    <x v="3"/>
    <s v="Republic"/>
    <s v="Electric"/>
    <s v="Commercial"/>
    <s v="TEB-Total Electric Bldg"/>
    <n v="44640"/>
    <n v="5451.34"/>
    <m/>
    <n v="0"/>
    <n v="0"/>
    <n v="0"/>
    <m/>
    <n v="0"/>
    <n v="156.68"/>
    <n v="0"/>
    <n v="0"/>
    <n v="31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0.76"/>
    <n v="0"/>
    <n v="0"/>
    <n v="418.52"/>
    <n v="-182.13"/>
    <n v="0"/>
    <n v="0"/>
    <m/>
    <m/>
    <m/>
    <m/>
    <x v="0"/>
    <m/>
    <m/>
    <m/>
    <m/>
    <m/>
    <m/>
    <m/>
    <m/>
    <n v="0"/>
    <n v="0"/>
    <m/>
    <m/>
    <x v="1"/>
    <x v="13"/>
    <m/>
    <x v="8"/>
  </r>
  <r>
    <x v="3"/>
    <s v="Republic"/>
    <s v="Electric"/>
    <s v="Industrial"/>
    <s v="CB-Commercial"/>
    <n v="1458"/>
    <n v="214.68"/>
    <m/>
    <n v="6.41"/>
    <n v="0"/>
    <n v="0"/>
    <m/>
    <n v="0"/>
    <n v="5.12"/>
    <n v="0"/>
    <n v="0"/>
    <n v="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829999999999998"/>
    <n v="-7.32"/>
    <n v="0"/>
    <n v="0"/>
    <m/>
    <m/>
    <m/>
    <m/>
    <x v="0"/>
    <m/>
    <m/>
    <m/>
    <m/>
    <m/>
    <m/>
    <m/>
    <m/>
    <n v="0"/>
    <n v="0"/>
    <m/>
    <m/>
    <x v="2"/>
    <x v="5"/>
    <m/>
    <x v="8"/>
  </r>
  <r>
    <x v="3"/>
    <s v="Republic"/>
    <s v="Electric"/>
    <s v="Other Public Authority"/>
    <s v="CB-Commercial"/>
    <n v="28074"/>
    <n v="4092.38"/>
    <m/>
    <n v="0"/>
    <n v="0"/>
    <n v="0"/>
    <m/>
    <n v="0"/>
    <n v="98.54"/>
    <n v="0"/>
    <n v="0"/>
    <n v="19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0.94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Republic"/>
    <s v="Electric"/>
    <s v="Other Public Authority"/>
    <s v="GP-General Power"/>
    <n v="100720"/>
    <n v="10677.62"/>
    <m/>
    <n v="0"/>
    <n v="0"/>
    <n v="0"/>
    <m/>
    <n v="0"/>
    <n v="353.53"/>
    <n v="0"/>
    <n v="0"/>
    <n v="71.51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2.66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Republic"/>
    <s v="Electric"/>
    <s v="Muni Street &amp; Highway Lighting"/>
    <s v="CB-Commercial"/>
    <n v="2720"/>
    <n v="585.08000000000004"/>
    <m/>
    <n v="0"/>
    <n v="0"/>
    <n v="0"/>
    <m/>
    <n v="0"/>
    <n v="9.56"/>
    <n v="0"/>
    <n v="0"/>
    <n v="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66"/>
    <n v="0"/>
    <n v="0"/>
    <m/>
    <m/>
    <m/>
    <m/>
    <x v="0"/>
    <m/>
    <m/>
    <m/>
    <m/>
    <m/>
    <m/>
    <m/>
    <m/>
    <n v="0"/>
    <n v="0"/>
    <m/>
    <m/>
    <x v="4"/>
    <x v="5"/>
    <m/>
    <x v="8"/>
  </r>
  <r>
    <x v="3"/>
    <s v="Republic"/>
    <s v="Electric"/>
    <s v="Muni Street &amp; Highway Lighting"/>
    <s v="LS-Special Lighting"/>
    <n v="6"/>
    <n v="46.66"/>
    <m/>
    <n v="0"/>
    <n v="0"/>
    <n v="0"/>
    <m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m/>
    <m/>
    <m/>
    <m/>
    <x v="0"/>
    <m/>
    <m/>
    <m/>
    <m/>
    <m/>
    <m/>
    <m/>
    <m/>
    <n v="0"/>
    <n v="0"/>
    <m/>
    <m/>
    <x v="4"/>
    <x v="7"/>
    <m/>
    <x v="8"/>
  </r>
  <r>
    <x v="3"/>
    <s v="Republic"/>
    <s v="Electric"/>
    <s v="Other Public Authority"/>
    <s v="CB-Commercial"/>
    <n v="110686"/>
    <n v="14824.76"/>
    <m/>
    <n v="0"/>
    <n v="0"/>
    <n v="0"/>
    <m/>
    <n v="0"/>
    <n v="388.51"/>
    <n v="0"/>
    <n v="0"/>
    <n v="7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5.66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Republic"/>
    <s v="Electric"/>
    <s v="Other Public Authority"/>
    <s v="GP-General Power"/>
    <n v="63857"/>
    <n v="8582.08"/>
    <m/>
    <n v="0"/>
    <n v="0"/>
    <n v="0"/>
    <m/>
    <n v="0"/>
    <n v="224.14"/>
    <n v="0"/>
    <n v="0"/>
    <n v="45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6.27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Republic"/>
    <s v="Electric"/>
    <s v="Residential"/>
    <s v="RGL-Residential Pilot"/>
    <n v="11967"/>
    <n v="1556.46"/>
    <m/>
    <n v="46.25"/>
    <n v="0"/>
    <n v="0"/>
    <m/>
    <n v="0"/>
    <n v="42.02"/>
    <n v="0"/>
    <n v="0"/>
    <n v="4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"/>
    <n v="0"/>
    <n v="0"/>
    <n v="14.53"/>
    <n v="-61.75"/>
    <n v="0"/>
    <n v="0"/>
    <m/>
    <m/>
    <m/>
    <m/>
    <x v="0"/>
    <m/>
    <m/>
    <m/>
    <m/>
    <m/>
    <m/>
    <m/>
    <m/>
    <n v="0"/>
    <n v="0"/>
    <m/>
    <m/>
    <x v="0"/>
    <x v="25"/>
    <m/>
    <x v="8"/>
  </r>
  <r>
    <x v="3"/>
    <s v="Republic"/>
    <s v="Electric"/>
    <s v="Residential"/>
    <s v="RG-Residential"/>
    <n v="6295776"/>
    <n v="881488.4"/>
    <m/>
    <n v="22330.1"/>
    <n v="0"/>
    <n v="0"/>
    <m/>
    <n v="0"/>
    <n v="22089.759999999998"/>
    <n v="0"/>
    <n v="0"/>
    <n v="2455.02"/>
    <n v="0"/>
    <n v="0"/>
    <n v="0"/>
    <n v="0"/>
    <n v="0"/>
    <n v="0"/>
    <n v="0"/>
    <n v="0"/>
    <n v="0"/>
    <n v="0"/>
    <n v="0"/>
    <n v="0"/>
    <n v="0"/>
    <n v="0"/>
    <n v="0"/>
    <n v="300"/>
    <n v="150"/>
    <n v="120"/>
    <n v="1410.52"/>
    <n v="180"/>
    <n v="-145.58000000000001"/>
    <n v="8014.94"/>
    <n v="-32486.240000000002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Republic"/>
    <s v="Lighting"/>
    <s v="Commercial"/>
    <s v="PL-Private Lighting"/>
    <n v="12037"/>
    <n v="4191.16"/>
    <m/>
    <n v="0"/>
    <n v="0"/>
    <n v="0"/>
    <m/>
    <n v="0"/>
    <n v="4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07"/>
    <n v="0"/>
    <n v="0"/>
    <n v="182.99"/>
    <n v="-132.1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3"/>
    <s v="Republic"/>
    <s v="Lighting"/>
    <s v="Other Public Authority"/>
    <s v="PL-Private Lighting"/>
    <n v="31"/>
    <n v="14.58"/>
    <m/>
    <n v="0"/>
    <n v="0"/>
    <n v="0"/>
    <m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m/>
    <m/>
    <m/>
    <m/>
    <x v="0"/>
    <m/>
    <m/>
    <m/>
    <m/>
    <m/>
    <m/>
    <m/>
    <m/>
    <n v="0"/>
    <n v="0"/>
    <m/>
    <m/>
    <x v="3"/>
    <x v="4"/>
    <m/>
    <x v="8"/>
  </r>
  <r>
    <x v="3"/>
    <s v="Republic"/>
    <s v="Lighting"/>
    <s v="Muni Street &amp; Highway Lighting"/>
    <s v="PL-Private Lighting"/>
    <n v="431"/>
    <n v="82.03"/>
    <m/>
    <n v="0"/>
    <n v="0"/>
    <n v="0"/>
    <m/>
    <n v="0"/>
    <n v="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m/>
    <m/>
    <m/>
    <m/>
    <x v="0"/>
    <m/>
    <m/>
    <m/>
    <m/>
    <m/>
    <m/>
    <m/>
    <m/>
    <n v="0"/>
    <n v="0"/>
    <m/>
    <m/>
    <x v="4"/>
    <x v="4"/>
    <m/>
    <x v="8"/>
  </r>
  <r>
    <x v="3"/>
    <s v="Republic"/>
    <s v="Lighting"/>
    <s v="Muni Street &amp; Highway Lighting"/>
    <s v="SPL-Municipal St Lighting"/>
    <n v="90786"/>
    <n v="14406.16"/>
    <m/>
    <n v="0"/>
    <n v="0"/>
    <n v="0"/>
    <m/>
    <n v="0"/>
    <n v="318.66000000000003"/>
    <n v="0"/>
    <n v="0"/>
    <n v="0"/>
    <n v="0"/>
    <n v="0"/>
    <n v="0"/>
    <n v="0"/>
    <n v="0"/>
    <n v="0"/>
    <n v="0"/>
    <n v="6263.28"/>
    <n v="0"/>
    <n v="0"/>
    <n v="0"/>
    <n v="0"/>
    <n v="0"/>
    <n v="0"/>
    <n v="0"/>
    <n v="0"/>
    <n v="0"/>
    <n v="0"/>
    <n v="0"/>
    <n v="0"/>
    <n v="0"/>
    <n v="0"/>
    <n v="-542.9"/>
    <n v="0"/>
    <n v="0"/>
    <m/>
    <m/>
    <m/>
    <m/>
    <x v="0"/>
    <m/>
    <m/>
    <m/>
    <m/>
    <m/>
    <m/>
    <m/>
    <m/>
    <n v="0"/>
    <n v="0"/>
    <m/>
    <m/>
    <x v="4"/>
    <x v="11"/>
    <m/>
    <x v="8"/>
  </r>
  <r>
    <x v="3"/>
    <s v="Republic"/>
    <s v="Lighting"/>
    <s v="Residential"/>
    <s v="PL-Private Lighting"/>
    <n v="6144"/>
    <n v="2087.21"/>
    <m/>
    <n v="0"/>
    <n v="0"/>
    <n v="0"/>
    <m/>
    <n v="0"/>
    <n v="21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3"/>
    <n v="0"/>
    <n v="0"/>
    <n v="14.78"/>
    <n v="-66.930000000000007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3"/>
    <s v="Webb City"/>
    <s v="Electric"/>
    <s v="Commercial"/>
    <s v="CB-Commercial"/>
    <n v="2894293"/>
    <n v="416690.6"/>
    <m/>
    <n v="10118.780000000001"/>
    <n v="0"/>
    <n v="0"/>
    <m/>
    <n v="0"/>
    <n v="10159.14"/>
    <n v="0"/>
    <n v="0"/>
    <n v="2030.81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3514.75"/>
    <n v="0"/>
    <n v="-29.91"/>
    <n v="22939.279999999999"/>
    <n v="-14529.82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Webb City"/>
    <s v="Electric"/>
    <s v="Commercial"/>
    <s v="GP-General Power"/>
    <n v="5140848"/>
    <n v="565270.91"/>
    <m/>
    <n v="859.67"/>
    <n v="0"/>
    <n v="0"/>
    <m/>
    <n v="0"/>
    <n v="18044.330000000002"/>
    <n v="0"/>
    <n v="0"/>
    <n v="3319.26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2172.5700000000002"/>
    <n v="0"/>
    <n v="-153.94999999999999"/>
    <n v="20130.439999999999"/>
    <n v="-19021.12"/>
    <n v="0"/>
    <n v="0"/>
    <m/>
    <m/>
    <m/>
    <m/>
    <x v="0"/>
    <m/>
    <m/>
    <m/>
    <m/>
    <m/>
    <m/>
    <m/>
    <m/>
    <n v="0"/>
    <n v="0"/>
    <m/>
    <m/>
    <x v="1"/>
    <x v="6"/>
    <m/>
    <x v="8"/>
  </r>
  <r>
    <x v="3"/>
    <s v="Webb City"/>
    <s v="Electric"/>
    <s v="Commercial"/>
    <s v="LS-Special Lighting"/>
    <n v="7390"/>
    <n v="1154.1400000000001"/>
    <m/>
    <n v="0"/>
    <n v="0"/>
    <n v="0"/>
    <m/>
    <n v="0"/>
    <n v="25.94"/>
    <n v="0"/>
    <n v="0"/>
    <n v="4.15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4"/>
    <n v="-49.95"/>
    <n v="0"/>
    <n v="0"/>
    <m/>
    <m/>
    <m/>
    <m/>
    <x v="0"/>
    <m/>
    <m/>
    <m/>
    <m/>
    <m/>
    <m/>
    <m/>
    <m/>
    <n v="0"/>
    <n v="0"/>
    <m/>
    <m/>
    <x v="1"/>
    <x v="7"/>
    <m/>
    <x v="8"/>
  </r>
  <r>
    <x v="3"/>
    <s v="Webb City"/>
    <s v="Electric"/>
    <s v="Commercial"/>
    <s v="SH-Small Heating"/>
    <n v="304143"/>
    <n v="42054.080000000002"/>
    <m/>
    <n v="886"/>
    <n v="0"/>
    <n v="0"/>
    <m/>
    <n v="0"/>
    <n v="1067.5999999999999"/>
    <n v="0"/>
    <n v="0"/>
    <n v="210.5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92.77"/>
    <n v="20"/>
    <n v="0"/>
    <n v="2155.79"/>
    <n v="-1444.71"/>
    <n v="0"/>
    <n v="0"/>
    <m/>
    <m/>
    <m/>
    <m/>
    <x v="0"/>
    <m/>
    <m/>
    <m/>
    <m/>
    <m/>
    <m/>
    <m/>
    <m/>
    <n v="0"/>
    <n v="0"/>
    <m/>
    <m/>
    <x v="1"/>
    <x v="12"/>
    <m/>
    <x v="8"/>
  </r>
  <r>
    <x v="3"/>
    <s v="Webb City"/>
    <s v="Electric"/>
    <s v="Commercial"/>
    <s v="TEB-Total Electric Bldg"/>
    <n v="1060892"/>
    <n v="128281.57"/>
    <m/>
    <n v="160"/>
    <n v="0"/>
    <n v="0"/>
    <m/>
    <n v="0"/>
    <n v="3723.71"/>
    <n v="0"/>
    <n v="0"/>
    <n v="753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8.18"/>
    <n v="20"/>
    <n v="0"/>
    <n v="6218.07"/>
    <n v="-4328.43"/>
    <n v="0"/>
    <n v="0"/>
    <m/>
    <m/>
    <m/>
    <m/>
    <x v="0"/>
    <m/>
    <m/>
    <m/>
    <m/>
    <m/>
    <m/>
    <m/>
    <m/>
    <n v="0"/>
    <n v="0"/>
    <m/>
    <m/>
    <x v="1"/>
    <x v="13"/>
    <m/>
    <x v="8"/>
  </r>
  <r>
    <x v="3"/>
    <s v="Webb City"/>
    <s v="Electric"/>
    <s v="Industrial"/>
    <s v="CB-Commercial"/>
    <n v="12280"/>
    <n v="1820.5"/>
    <m/>
    <n v="50.26"/>
    <n v="0"/>
    <n v="0"/>
    <m/>
    <n v="0"/>
    <n v="43.1"/>
    <n v="0"/>
    <n v="0"/>
    <n v="8.6999999999999993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35.26"/>
    <n v="0"/>
    <n v="0"/>
    <n v="103.8"/>
    <n v="-61.65"/>
    <n v="0"/>
    <n v="0"/>
    <m/>
    <m/>
    <m/>
    <m/>
    <x v="0"/>
    <m/>
    <m/>
    <m/>
    <m/>
    <m/>
    <m/>
    <m/>
    <m/>
    <n v="0"/>
    <n v="0"/>
    <m/>
    <m/>
    <x v="2"/>
    <x v="5"/>
    <m/>
    <x v="8"/>
  </r>
  <r>
    <x v="3"/>
    <s v="Webb City"/>
    <s v="Electric"/>
    <s v="Industrial"/>
    <s v="GP-General Power"/>
    <n v="2546005"/>
    <n v="282408.06"/>
    <m/>
    <n v="80"/>
    <n v="0"/>
    <n v="0"/>
    <m/>
    <n v="0"/>
    <n v="8936.51"/>
    <n v="0"/>
    <n v="0"/>
    <n v="1494.9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807.41"/>
    <n v="0"/>
    <n v="0"/>
    <n v="8085.54"/>
    <n v="-9420.2099999999991"/>
    <n v="0"/>
    <n v="0"/>
    <m/>
    <m/>
    <m/>
    <m/>
    <x v="0"/>
    <m/>
    <m/>
    <m/>
    <m/>
    <m/>
    <m/>
    <m/>
    <m/>
    <n v="0"/>
    <n v="0"/>
    <m/>
    <m/>
    <x v="2"/>
    <x v="6"/>
    <m/>
    <x v="8"/>
  </r>
  <r>
    <x v="3"/>
    <s v="Webb City"/>
    <s v="Electric"/>
    <s v="Industrial"/>
    <s v="LP-Large Power"/>
    <n v="15306649"/>
    <n v="1362218.29"/>
    <m/>
    <n v="0"/>
    <n v="0"/>
    <n v="0"/>
    <m/>
    <n v="0"/>
    <n v="52807.93"/>
    <n v="0"/>
    <n v="0"/>
    <n v="5129.7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5194.4799999999996"/>
    <n v="0"/>
    <n v="0"/>
    <n v="32975.03"/>
    <n v="-45613.82"/>
    <n v="0"/>
    <n v="0"/>
    <m/>
    <m/>
    <m/>
    <m/>
    <x v="0"/>
    <m/>
    <m/>
    <m/>
    <m/>
    <m/>
    <m/>
    <m/>
    <m/>
    <n v="0"/>
    <n v="0"/>
    <m/>
    <m/>
    <x v="2"/>
    <x v="17"/>
    <m/>
    <x v="8"/>
  </r>
  <r>
    <x v="3"/>
    <s v="Webb City"/>
    <s v="Electric"/>
    <s v="Industrial"/>
    <s v="PFM-Feed Mill/Grain Elev"/>
    <n v="11200"/>
    <n v="2073.54"/>
    <m/>
    <n v="82.36"/>
    <n v="0"/>
    <n v="0"/>
    <m/>
    <n v="0"/>
    <n v="39.31"/>
    <n v="0"/>
    <n v="0"/>
    <n v="7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3.37"/>
    <n v="-61.83"/>
    <n v="0"/>
    <n v="0"/>
    <m/>
    <m/>
    <m/>
    <m/>
    <x v="0"/>
    <m/>
    <m/>
    <m/>
    <m/>
    <m/>
    <m/>
    <m/>
    <m/>
    <n v="0"/>
    <n v="0"/>
    <m/>
    <m/>
    <x v="2"/>
    <x v="18"/>
    <m/>
    <x v="8"/>
  </r>
  <r>
    <x v="3"/>
    <s v="Webb City"/>
    <s v="Electric"/>
    <s v="Industrial"/>
    <s v="TEB-Total Electric Bldg"/>
    <n v="562000"/>
    <n v="56418.13"/>
    <m/>
    <n v="0"/>
    <n v="0"/>
    <n v="0"/>
    <m/>
    <n v="0"/>
    <n v="1972.62"/>
    <n v="0"/>
    <n v="0"/>
    <n v="399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91.5600000000004"/>
    <n v="-2292.96"/>
    <n v="0"/>
    <n v="0"/>
    <m/>
    <m/>
    <m/>
    <m/>
    <x v="0"/>
    <m/>
    <m/>
    <m/>
    <m/>
    <m/>
    <m/>
    <m/>
    <m/>
    <n v="0"/>
    <n v="0"/>
    <m/>
    <m/>
    <x v="2"/>
    <x v="13"/>
    <m/>
    <x v="8"/>
  </r>
  <r>
    <x v="3"/>
    <s v="Webb City"/>
    <s v="Electric"/>
    <s v="Interdepartmental"/>
    <s v="CB-Commercial"/>
    <n v="4150"/>
    <n v="637.23"/>
    <m/>
    <n v="0"/>
    <n v="0"/>
    <n v="0"/>
    <m/>
    <n v="0"/>
    <n v="14.56"/>
    <n v="0"/>
    <n v="0"/>
    <n v="2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84"/>
    <n v="0"/>
    <n v="0"/>
    <m/>
    <m/>
    <m/>
    <m/>
    <x v="0"/>
    <m/>
    <m/>
    <m/>
    <m/>
    <m/>
    <m/>
    <m/>
    <m/>
    <n v="0"/>
    <n v="0"/>
    <m/>
    <m/>
    <x v="5"/>
    <x v="5"/>
    <m/>
    <x v="8"/>
  </r>
  <r>
    <x v="3"/>
    <s v="Webb City"/>
    <s v="Electric"/>
    <s v="Other Public Authority"/>
    <s v="CB-Commercial"/>
    <n v="100528"/>
    <n v="14825.92"/>
    <m/>
    <n v="0"/>
    <n v="0"/>
    <n v="0"/>
    <m/>
    <n v="0"/>
    <n v="355.91"/>
    <n v="0"/>
    <n v="0"/>
    <n v="7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4.71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Webb City"/>
    <s v="Electric"/>
    <s v="Other Public Authority"/>
    <s v="GP-General Power"/>
    <n v="101680"/>
    <n v="11649.36"/>
    <m/>
    <n v="0"/>
    <n v="0"/>
    <n v="0"/>
    <m/>
    <n v="0"/>
    <n v="356.9"/>
    <n v="0"/>
    <n v="0"/>
    <n v="72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6.21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Webb City"/>
    <s v="Electric"/>
    <s v="Other Public Authority"/>
    <s v="SH-Small Heating"/>
    <n v="11600"/>
    <n v="1538.53"/>
    <m/>
    <n v="0"/>
    <n v="0"/>
    <n v="0"/>
    <m/>
    <n v="0"/>
    <n v="40.71"/>
    <n v="0"/>
    <n v="0"/>
    <n v="8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.1"/>
    <n v="0"/>
    <n v="0"/>
    <m/>
    <m/>
    <m/>
    <m/>
    <x v="0"/>
    <m/>
    <m/>
    <m/>
    <m/>
    <m/>
    <m/>
    <m/>
    <m/>
    <n v="0"/>
    <n v="0"/>
    <m/>
    <m/>
    <x v="3"/>
    <x v="12"/>
    <m/>
    <x v="8"/>
  </r>
  <r>
    <x v="3"/>
    <s v="Webb City"/>
    <s v="Electric"/>
    <s v="Muni Street &amp; Highway Lighting"/>
    <s v="CB-Commercial"/>
    <n v="29341"/>
    <n v="4793.92"/>
    <m/>
    <n v="0"/>
    <n v="0"/>
    <n v="0"/>
    <m/>
    <n v="0"/>
    <n v="103.03"/>
    <n v="0"/>
    <n v="0"/>
    <n v="2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7.30000000000001"/>
    <n v="0"/>
    <n v="0"/>
    <m/>
    <m/>
    <m/>
    <m/>
    <x v="0"/>
    <m/>
    <m/>
    <m/>
    <m/>
    <m/>
    <m/>
    <m/>
    <m/>
    <n v="0"/>
    <n v="0"/>
    <m/>
    <m/>
    <x v="4"/>
    <x v="5"/>
    <m/>
    <x v="8"/>
  </r>
  <r>
    <x v="3"/>
    <s v="Webb City"/>
    <s v="Electric"/>
    <s v="Muni Street &amp; Highway Lighting"/>
    <s v="LS-Special Lighting"/>
    <n v="3782"/>
    <n v="686.97"/>
    <m/>
    <n v="0"/>
    <n v="0"/>
    <n v="0"/>
    <m/>
    <n v="0"/>
    <n v="13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.56"/>
    <n v="0"/>
    <n v="0"/>
    <m/>
    <m/>
    <m/>
    <m/>
    <x v="0"/>
    <m/>
    <m/>
    <m/>
    <m/>
    <m/>
    <m/>
    <m/>
    <m/>
    <n v="0"/>
    <n v="0"/>
    <m/>
    <m/>
    <x v="4"/>
    <x v="7"/>
    <m/>
    <x v="8"/>
  </r>
  <r>
    <x v="3"/>
    <s v="Webb City"/>
    <s v="Electric"/>
    <s v="Other Public Authority"/>
    <s v="CB-Commercial"/>
    <n v="77544"/>
    <n v="11640.53"/>
    <m/>
    <n v="0"/>
    <n v="0"/>
    <n v="0"/>
    <m/>
    <n v="0"/>
    <n v="272.17"/>
    <n v="0"/>
    <n v="0"/>
    <n v="55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9.31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Webb City"/>
    <s v="Electric"/>
    <s v="Other Public Authority"/>
    <s v="GP-General Power"/>
    <n v="474655"/>
    <n v="51365.75"/>
    <m/>
    <n v="0"/>
    <n v="0"/>
    <n v="0"/>
    <m/>
    <n v="0"/>
    <n v="1666.01"/>
    <n v="0"/>
    <n v="0"/>
    <n v="3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56.23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3"/>
    <s v="Webb City"/>
    <s v="Electric"/>
    <s v="Industrial"/>
    <s v="Oil Pipe GP-General Power"/>
    <n v="381257"/>
    <n v="35961.01"/>
    <m/>
    <n v="0"/>
    <n v="0"/>
    <n v="0"/>
    <m/>
    <n v="0"/>
    <n v="1338.21"/>
    <n v="0"/>
    <n v="0"/>
    <n v="27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70.69"/>
    <n v="-1410.65"/>
    <n v="0"/>
    <n v="0"/>
    <m/>
    <m/>
    <m/>
    <m/>
    <x v="0"/>
    <m/>
    <m/>
    <m/>
    <m/>
    <m/>
    <m/>
    <m/>
    <m/>
    <n v="0"/>
    <n v="0"/>
    <m/>
    <m/>
    <x v="2"/>
    <x v="24"/>
    <m/>
    <x v="8"/>
  </r>
  <r>
    <x v="3"/>
    <s v="Webb City"/>
    <s v="Electric"/>
    <s v="Residential"/>
    <s v="RGL-Residential Pilot"/>
    <n v="55182"/>
    <n v="7177.1"/>
    <m/>
    <n v="304.02999999999997"/>
    <n v="0"/>
    <n v="0"/>
    <m/>
    <n v="0"/>
    <n v="193.7"/>
    <n v="0"/>
    <n v="0"/>
    <n v="2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64"/>
    <n v="20"/>
    <n v="0"/>
    <n v="66.53"/>
    <n v="-284.76"/>
    <n v="0"/>
    <n v="0"/>
    <m/>
    <m/>
    <m/>
    <m/>
    <x v="0"/>
    <m/>
    <m/>
    <m/>
    <m/>
    <m/>
    <m/>
    <m/>
    <m/>
    <n v="0"/>
    <n v="0"/>
    <m/>
    <m/>
    <x v="0"/>
    <x v="25"/>
    <m/>
    <x v="8"/>
  </r>
  <r>
    <x v="3"/>
    <s v="Webb City"/>
    <s v="Electric"/>
    <s v="Residential"/>
    <s v="RG-Residential"/>
    <n v="24363377"/>
    <n v="3405825.07"/>
    <m/>
    <n v="111368.93"/>
    <n v="0"/>
    <n v="0"/>
    <m/>
    <n v="0"/>
    <n v="85515.54"/>
    <n v="0"/>
    <n v="0"/>
    <n v="9500.11"/>
    <n v="0"/>
    <n v="0"/>
    <n v="0"/>
    <n v="0"/>
    <n v="0"/>
    <n v="0"/>
    <n v="0"/>
    <n v="0"/>
    <n v="0"/>
    <n v="0"/>
    <n v="0"/>
    <n v="0"/>
    <n v="0"/>
    <n v="0"/>
    <n v="0"/>
    <n v="1110"/>
    <n v="200"/>
    <n v="405"/>
    <n v="6291.23"/>
    <n v="960"/>
    <n v="-628.4"/>
    <n v="22216.45"/>
    <n v="-125689.69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s v="Webb City"/>
    <s v="Lighting"/>
    <s v="Commercial"/>
    <s v="PL-Private Lighting"/>
    <n v="69446"/>
    <n v="20860.580000000002"/>
    <m/>
    <n v="35.36"/>
    <n v="0"/>
    <n v="0"/>
    <m/>
    <n v="0"/>
    <n v="243.75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27.84"/>
    <n v="0"/>
    <n v="-0.44"/>
    <n v="970.05"/>
    <n v="-762.43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3"/>
    <s v="Webb City"/>
    <s v="Lighting"/>
    <s v="Industrial"/>
    <s v="PL-Private Lighting"/>
    <n v="2308"/>
    <n v="961.78"/>
    <m/>
    <n v="0"/>
    <n v="0"/>
    <n v="0"/>
    <m/>
    <n v="0"/>
    <n v="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17"/>
    <n v="-25.35"/>
    <n v="0"/>
    <n v="0"/>
    <m/>
    <m/>
    <m/>
    <m/>
    <x v="0"/>
    <m/>
    <m/>
    <m/>
    <m/>
    <m/>
    <m/>
    <m/>
    <m/>
    <n v="0"/>
    <n v="0"/>
    <m/>
    <m/>
    <x v="2"/>
    <x v="4"/>
    <m/>
    <x v="8"/>
  </r>
  <r>
    <x v="3"/>
    <s v="Webb City"/>
    <s v="Lighting"/>
    <s v="Interdepartmental"/>
    <s v="PL-Private Lighting"/>
    <n v="58"/>
    <n v="21.22"/>
    <m/>
    <n v="0"/>
    <n v="0"/>
    <n v="0"/>
    <m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m/>
    <m/>
    <m/>
    <m/>
    <x v="0"/>
    <m/>
    <m/>
    <m/>
    <m/>
    <m/>
    <m/>
    <m/>
    <m/>
    <n v="0"/>
    <n v="0"/>
    <m/>
    <m/>
    <x v="5"/>
    <x v="4"/>
    <m/>
    <x v="8"/>
  </r>
  <r>
    <x v="3"/>
    <s v="Webb City"/>
    <s v="Lighting"/>
    <s v="Muni Street &amp; Highway Lighting"/>
    <s v="PL-Private Lighting"/>
    <n v="930"/>
    <n v="345.44"/>
    <m/>
    <n v="0"/>
    <n v="0"/>
    <n v="0"/>
    <m/>
    <n v="0"/>
    <n v="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m/>
    <m/>
    <m/>
    <m/>
    <x v="0"/>
    <m/>
    <m/>
    <m/>
    <m/>
    <m/>
    <m/>
    <m/>
    <m/>
    <n v="0"/>
    <n v="0"/>
    <m/>
    <m/>
    <x v="4"/>
    <x v="4"/>
    <m/>
    <x v="8"/>
  </r>
  <r>
    <x v="3"/>
    <s v="Webb City"/>
    <s v="Lighting"/>
    <s v="Muni Street &amp; Highway Lighting"/>
    <s v="SPL-Municipal St Lighting"/>
    <n v="113880"/>
    <n v="16067.88"/>
    <m/>
    <n v="0"/>
    <n v="0"/>
    <n v="0"/>
    <m/>
    <n v="0"/>
    <n v="399.73"/>
    <n v="0"/>
    <n v="0"/>
    <n v="0"/>
    <n v="0"/>
    <n v="0"/>
    <n v="0"/>
    <n v="0"/>
    <n v="0"/>
    <n v="0"/>
    <n v="0"/>
    <n v="7682.8"/>
    <n v="0"/>
    <n v="0"/>
    <n v="0"/>
    <n v="0"/>
    <n v="0"/>
    <n v="0"/>
    <n v="0"/>
    <n v="0"/>
    <n v="0"/>
    <n v="0"/>
    <n v="0"/>
    <n v="0"/>
    <n v="0"/>
    <n v="0"/>
    <n v="-681.01"/>
    <n v="0"/>
    <n v="0"/>
    <m/>
    <m/>
    <m/>
    <m/>
    <x v="0"/>
    <m/>
    <m/>
    <m/>
    <m/>
    <m/>
    <m/>
    <m/>
    <m/>
    <n v="0"/>
    <n v="0"/>
    <m/>
    <m/>
    <x v="4"/>
    <x v="11"/>
    <m/>
    <x v="8"/>
  </r>
  <r>
    <x v="3"/>
    <s v="Webb City"/>
    <s v="Lighting"/>
    <s v="Residential"/>
    <s v="PL-Private Lighting"/>
    <n v="65796"/>
    <n v="24710.61"/>
    <m/>
    <n v="15.09"/>
    <n v="0"/>
    <n v="0"/>
    <m/>
    <n v="0"/>
    <n v="233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2"/>
    <n v="0"/>
    <n v="-0.93"/>
    <n v="50.71"/>
    <n v="-721.07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2"/>
    <s v="Baxter Springs"/>
    <s v="Electric"/>
    <s v="Commercial"/>
    <s v="CB-Commercial"/>
    <n v="945752"/>
    <n v="82663.240000000005"/>
    <m/>
    <n v="2273.2800000000002"/>
    <n v="22836.59"/>
    <n v="5958.33"/>
    <m/>
    <n v="0"/>
    <n v="0"/>
    <n v="0"/>
    <n v="0"/>
    <n v="0"/>
    <n v="0"/>
    <n v="0"/>
    <n v="0"/>
    <n v="0"/>
    <n v="0"/>
    <n v="0"/>
    <n v="0"/>
    <n v="0"/>
    <n v="0"/>
    <n v="0"/>
    <n v="0"/>
    <n v="1011.96"/>
    <n v="0"/>
    <n v="0"/>
    <n v="0"/>
    <n v="0"/>
    <n v="0"/>
    <n v="0"/>
    <n v="259.79000000000002"/>
    <n v="8"/>
    <n v="0"/>
    <n v="5233.74"/>
    <n v="0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2"/>
    <s v="Baxter Springs"/>
    <s v="Electric"/>
    <s v="Commercial"/>
    <s v="GP-General Power"/>
    <n v="1910206"/>
    <n v="103688.64"/>
    <m/>
    <n v="0"/>
    <n v="45313.919999999998"/>
    <n v="12034.27"/>
    <m/>
    <n v="0"/>
    <n v="0"/>
    <n v="0"/>
    <n v="0"/>
    <n v="0"/>
    <n v="0"/>
    <n v="0"/>
    <n v="0"/>
    <n v="0"/>
    <n v="0"/>
    <n v="0"/>
    <n v="0"/>
    <n v="0"/>
    <n v="0"/>
    <n v="0"/>
    <n v="0"/>
    <n v="5673.33"/>
    <n v="0"/>
    <n v="0"/>
    <n v="0"/>
    <n v="0"/>
    <n v="0"/>
    <n v="0"/>
    <n v="49.61"/>
    <n v="0"/>
    <n v="0"/>
    <n v="4666.3599999999997"/>
    <n v="0"/>
    <n v="0"/>
    <n v="0"/>
    <m/>
    <m/>
    <m/>
    <m/>
    <x v="0"/>
    <m/>
    <m/>
    <m/>
    <m/>
    <m/>
    <m/>
    <m/>
    <m/>
    <n v="0"/>
    <n v="0"/>
    <m/>
    <m/>
    <x v="1"/>
    <x v="6"/>
    <m/>
    <x v="8"/>
  </r>
  <r>
    <x v="2"/>
    <s v="Baxter Springs"/>
    <s v="Electric"/>
    <s v="Commercial"/>
    <s v="LS-Special Lighting"/>
    <n v="1539"/>
    <n v="311.91000000000003"/>
    <m/>
    <n v="1.29"/>
    <n v="36.5"/>
    <n v="27.53"/>
    <m/>
    <n v="0"/>
    <n v="0"/>
    <n v="0"/>
    <n v="0"/>
    <n v="0"/>
    <n v="0"/>
    <n v="0"/>
    <n v="0"/>
    <n v="0"/>
    <n v="0"/>
    <n v="0"/>
    <n v="0"/>
    <n v="0"/>
    <n v="0"/>
    <n v="0"/>
    <n v="0"/>
    <n v="-0.4"/>
    <n v="0"/>
    <n v="0"/>
    <n v="0"/>
    <n v="0"/>
    <n v="0"/>
    <n v="0"/>
    <n v="0"/>
    <n v="0"/>
    <n v="0"/>
    <n v="2.88"/>
    <n v="0"/>
    <n v="0"/>
    <n v="0"/>
    <m/>
    <m/>
    <m/>
    <m/>
    <x v="0"/>
    <m/>
    <m/>
    <m/>
    <m/>
    <m/>
    <m/>
    <m/>
    <m/>
    <n v="0"/>
    <n v="0"/>
    <m/>
    <m/>
    <x v="1"/>
    <x v="7"/>
    <m/>
    <x v="8"/>
  </r>
  <r>
    <x v="2"/>
    <s v="Baxter Springs"/>
    <s v="Electric"/>
    <s v="Commercial"/>
    <s v="PT-Transmission"/>
    <n v="2164800"/>
    <n v="72586.179999999993"/>
    <m/>
    <n v="0"/>
    <n v="42025.26"/>
    <n v="12772.32"/>
    <m/>
    <n v="0"/>
    <n v="0"/>
    <n v="0"/>
    <n v="0"/>
    <n v="0"/>
    <n v="0"/>
    <n v="0"/>
    <n v="0"/>
    <n v="0"/>
    <n v="0"/>
    <n v="0"/>
    <n v="0"/>
    <n v="4665.22"/>
    <n v="0"/>
    <n v="0"/>
    <n v="0"/>
    <n v="1861.73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9"/>
    <m/>
    <x v="8"/>
  </r>
  <r>
    <x v="2"/>
    <s v="Baxter Springs"/>
    <s v="Electric"/>
    <s v="Commercial"/>
    <s v="TEB-Total Electric Bldg"/>
    <n v="280455"/>
    <n v="18355.189999999999"/>
    <m/>
    <n v="0"/>
    <n v="6652.95"/>
    <n v="1794.9"/>
    <m/>
    <n v="0"/>
    <n v="0"/>
    <n v="0"/>
    <n v="0"/>
    <n v="0"/>
    <n v="0"/>
    <n v="0"/>
    <n v="0"/>
    <n v="0"/>
    <n v="0"/>
    <n v="0"/>
    <n v="0"/>
    <n v="0"/>
    <n v="0"/>
    <n v="0"/>
    <n v="0"/>
    <n v="1245.22"/>
    <n v="0"/>
    <n v="0"/>
    <n v="0"/>
    <n v="0"/>
    <n v="0"/>
    <n v="0"/>
    <n v="18.37"/>
    <n v="0"/>
    <n v="0"/>
    <n v="534.89"/>
    <n v="0"/>
    <n v="0"/>
    <n v="0"/>
    <m/>
    <m/>
    <m/>
    <m/>
    <x v="0"/>
    <m/>
    <m/>
    <m/>
    <m/>
    <m/>
    <m/>
    <m/>
    <m/>
    <n v="0"/>
    <n v="0"/>
    <m/>
    <m/>
    <x v="1"/>
    <x v="13"/>
    <m/>
    <x v="8"/>
  </r>
  <r>
    <x v="2"/>
    <s v="Baxter Springs"/>
    <s v="Electric"/>
    <s v="Industrial"/>
    <s v="CB-Commercial"/>
    <n v="5"/>
    <n v="27.48"/>
    <m/>
    <n v="0"/>
    <n v="0.12"/>
    <n v="0.03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0.81"/>
    <n v="0"/>
    <n v="0"/>
    <n v="0"/>
    <m/>
    <m/>
    <m/>
    <m/>
    <x v="0"/>
    <m/>
    <m/>
    <m/>
    <m/>
    <m/>
    <m/>
    <m/>
    <m/>
    <n v="0"/>
    <n v="0"/>
    <m/>
    <m/>
    <x v="2"/>
    <x v="5"/>
    <m/>
    <x v="8"/>
  </r>
  <r>
    <x v="2"/>
    <s v="Baxter Springs"/>
    <s v="Electric"/>
    <s v="Industrial"/>
    <s v="GP-General Power"/>
    <n v="362188"/>
    <n v="20916.759999999998"/>
    <m/>
    <n v="69.930000000000007"/>
    <n v="8591.82"/>
    <n v="2281.7800000000002"/>
    <m/>
    <n v="0"/>
    <n v="0"/>
    <n v="0"/>
    <n v="0"/>
    <n v="0"/>
    <n v="0"/>
    <n v="0"/>
    <n v="0"/>
    <n v="0"/>
    <n v="0"/>
    <n v="0"/>
    <n v="0"/>
    <n v="2045.83"/>
    <n v="0"/>
    <n v="0"/>
    <n v="0"/>
    <n v="1075.69"/>
    <n v="0"/>
    <n v="0"/>
    <n v="0"/>
    <n v="0"/>
    <n v="0"/>
    <n v="0"/>
    <n v="452"/>
    <n v="0"/>
    <n v="0"/>
    <n v="2940.63"/>
    <n v="0"/>
    <n v="0"/>
    <n v="0"/>
    <m/>
    <m/>
    <m/>
    <m/>
    <x v="0"/>
    <m/>
    <m/>
    <m/>
    <m/>
    <m/>
    <m/>
    <m/>
    <m/>
    <n v="0"/>
    <n v="0"/>
    <m/>
    <m/>
    <x v="2"/>
    <x v="6"/>
    <m/>
    <x v="8"/>
  </r>
  <r>
    <x v="2"/>
    <s v="Baxter Springs"/>
    <s v="Electric"/>
    <s v="Industrial"/>
    <s v="PT-Transmission"/>
    <n v="2177589"/>
    <n v="85272.1"/>
    <m/>
    <n v="0"/>
    <n v="45418.49"/>
    <n v="12847.78"/>
    <m/>
    <n v="0"/>
    <n v="0"/>
    <n v="0"/>
    <n v="0"/>
    <n v="0"/>
    <n v="0"/>
    <n v="0"/>
    <n v="0"/>
    <n v="0"/>
    <n v="0"/>
    <n v="0"/>
    <n v="0"/>
    <n v="6905.05"/>
    <n v="0"/>
    <n v="0"/>
    <n v="0"/>
    <n v="1872.73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2"/>
    <x v="9"/>
    <m/>
    <x v="8"/>
  </r>
  <r>
    <x v="2"/>
    <s v="Baxter Springs"/>
    <s v="Electric"/>
    <s v="Other Public Authority"/>
    <s v="CB-Commercial"/>
    <n v="42106"/>
    <n v="3674.18"/>
    <m/>
    <n v="0"/>
    <n v="998.85"/>
    <n v="265.31"/>
    <m/>
    <n v="0"/>
    <n v="0"/>
    <n v="0"/>
    <n v="0"/>
    <n v="0"/>
    <n v="0"/>
    <n v="0"/>
    <n v="0"/>
    <n v="0"/>
    <n v="0"/>
    <n v="0"/>
    <n v="0"/>
    <n v="0"/>
    <n v="0"/>
    <n v="0"/>
    <n v="0"/>
    <n v="45.06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2"/>
    <s v="Baxter Springs"/>
    <s v="Electric"/>
    <s v="Other Public Authority"/>
    <s v="GP-General Power"/>
    <n v="8480"/>
    <n v="1054.1500000000001"/>
    <m/>
    <n v="0"/>
    <n v="201.16"/>
    <n v="53.42"/>
    <m/>
    <n v="0"/>
    <n v="0"/>
    <n v="0"/>
    <n v="0"/>
    <n v="0"/>
    <n v="0"/>
    <n v="0"/>
    <n v="0"/>
    <n v="0"/>
    <n v="0"/>
    <n v="0"/>
    <n v="0"/>
    <n v="0"/>
    <n v="0"/>
    <n v="0"/>
    <n v="0"/>
    <n v="25.19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2"/>
    <s v="Baxter Springs"/>
    <s v="Electric"/>
    <s v="Other Public Authority"/>
    <s v="TEB-Total Electric Bldg"/>
    <n v="833"/>
    <n v="102.34"/>
    <m/>
    <n v="0"/>
    <n v="19.760000000000002"/>
    <n v="5.33"/>
    <m/>
    <n v="0"/>
    <n v="0"/>
    <n v="0"/>
    <n v="0"/>
    <n v="0"/>
    <n v="0"/>
    <n v="0"/>
    <n v="0"/>
    <n v="0"/>
    <n v="0"/>
    <n v="0"/>
    <n v="0"/>
    <n v="0"/>
    <n v="0"/>
    <n v="0"/>
    <n v="0"/>
    <n v="3.7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3"/>
    <x v="13"/>
    <m/>
    <x v="8"/>
  </r>
  <r>
    <x v="2"/>
    <s v="Baxter Springs"/>
    <s v="Electric"/>
    <s v="Muni Street &amp; Highway Lighting"/>
    <s v="CB-Commercial"/>
    <n v="1608"/>
    <n v="275.99"/>
    <m/>
    <n v="0"/>
    <n v="38.14"/>
    <n v="10.14"/>
    <m/>
    <n v="0"/>
    <n v="0"/>
    <n v="0"/>
    <n v="0"/>
    <n v="0"/>
    <n v="0"/>
    <n v="0"/>
    <n v="0"/>
    <n v="0"/>
    <n v="0"/>
    <n v="0"/>
    <n v="0"/>
    <n v="0"/>
    <n v="0"/>
    <n v="0"/>
    <n v="0"/>
    <n v="1.72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5"/>
    <m/>
    <x v="8"/>
  </r>
  <r>
    <x v="2"/>
    <s v="Baxter Springs"/>
    <s v="Electric"/>
    <s v="Muni Street &amp; Highway Lighting"/>
    <s v="LS-Special Lighting"/>
    <n v="200"/>
    <n v="32.07"/>
    <m/>
    <n v="0"/>
    <n v="4.74"/>
    <n v="3.58"/>
    <m/>
    <n v="0"/>
    <n v="0"/>
    <n v="0"/>
    <n v="0"/>
    <n v="0"/>
    <n v="0"/>
    <n v="0"/>
    <n v="0"/>
    <n v="0"/>
    <n v="0"/>
    <n v="0"/>
    <n v="0"/>
    <n v="0"/>
    <n v="0"/>
    <n v="0"/>
    <n v="0"/>
    <n v="-0.05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7"/>
    <m/>
    <x v="8"/>
  </r>
  <r>
    <x v="2"/>
    <s v="Baxter Springs"/>
    <s v="Electric"/>
    <s v="Other Public Authority"/>
    <s v="CB-Commercial"/>
    <n v="66743"/>
    <n v="5543.2"/>
    <m/>
    <n v="0"/>
    <n v="1583.3"/>
    <n v="420.49"/>
    <m/>
    <n v="0"/>
    <n v="0"/>
    <n v="0"/>
    <n v="0"/>
    <n v="0"/>
    <n v="0"/>
    <n v="0"/>
    <n v="0"/>
    <n v="0"/>
    <n v="0"/>
    <n v="0"/>
    <n v="0"/>
    <n v="0"/>
    <n v="0"/>
    <n v="0"/>
    <n v="0"/>
    <n v="71.430000000000007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2"/>
    <s v="Baxter Springs"/>
    <s v="Electric"/>
    <s v="Other Public Authority"/>
    <s v="GP-General Power"/>
    <n v="71759"/>
    <n v="4805.18"/>
    <m/>
    <n v="0"/>
    <n v="1702.26"/>
    <n v="452.08"/>
    <m/>
    <n v="0"/>
    <n v="0"/>
    <n v="0"/>
    <n v="0"/>
    <n v="0"/>
    <n v="0"/>
    <n v="0"/>
    <n v="0"/>
    <n v="0"/>
    <n v="0"/>
    <n v="0"/>
    <n v="0"/>
    <n v="0"/>
    <n v="0"/>
    <n v="0"/>
    <n v="0"/>
    <n v="213.13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3"/>
    <x v="6"/>
    <m/>
    <x v="8"/>
  </r>
  <r>
    <x v="2"/>
    <s v="Baxter Springs"/>
    <s v="Electric"/>
    <s v="Industrial"/>
    <s v="Oil Pipe PT-Transmission"/>
    <n v="2108000"/>
    <n v="69380.960000000006"/>
    <m/>
    <n v="0"/>
    <n v="40922.6"/>
    <n v="12437.2"/>
    <m/>
    <n v="0"/>
    <n v="0"/>
    <n v="0"/>
    <n v="0"/>
    <n v="0"/>
    <n v="0"/>
    <n v="0"/>
    <n v="0"/>
    <n v="0"/>
    <n v="0"/>
    <n v="0"/>
    <n v="0"/>
    <n v="0"/>
    <n v="0"/>
    <n v="0"/>
    <n v="0"/>
    <n v="1812.88"/>
    <n v="0"/>
    <n v="0"/>
    <n v="0"/>
    <n v="0"/>
    <n v="0"/>
    <n v="0"/>
    <n v="0"/>
    <n v="0"/>
    <n v="0"/>
    <n v="7286.38"/>
    <n v="0"/>
    <n v="0"/>
    <n v="0"/>
    <m/>
    <m/>
    <m/>
    <m/>
    <x v="0"/>
    <m/>
    <m/>
    <m/>
    <m/>
    <m/>
    <m/>
    <m/>
    <m/>
    <n v="0"/>
    <n v="0"/>
    <m/>
    <m/>
    <x v="2"/>
    <x v="34"/>
    <m/>
    <x v="8"/>
  </r>
  <r>
    <x v="2"/>
    <s v="Baxter Springs"/>
    <s v="Electric"/>
    <s v="Residential"/>
    <s v="RG-Residential"/>
    <n v="3347450"/>
    <n v="232685.21"/>
    <m/>
    <n v="9888.92"/>
    <n v="79416.990000000005"/>
    <n v="23433.439999999999"/>
    <m/>
    <n v="0"/>
    <n v="0"/>
    <n v="0"/>
    <n v="0"/>
    <n v="0"/>
    <n v="0"/>
    <n v="0"/>
    <n v="0"/>
    <n v="0"/>
    <n v="0"/>
    <n v="0"/>
    <n v="0"/>
    <n v="0"/>
    <n v="0"/>
    <n v="0"/>
    <n v="0"/>
    <n v="4050.48"/>
    <n v="0"/>
    <n v="0"/>
    <n v="0"/>
    <n v="125"/>
    <n v="0"/>
    <n v="52"/>
    <n v="1950.93"/>
    <n v="40"/>
    <n v="-24.29"/>
    <n v="13356.63"/>
    <n v="0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2"/>
    <s v="Baxter Springs"/>
    <s v="Electric"/>
    <s v="Residential"/>
    <s v="RH-Residential Total Elec"/>
    <n v="1295030"/>
    <n v="79781.5"/>
    <m/>
    <n v="1635.38"/>
    <n v="30718.41"/>
    <n v="9065.67"/>
    <m/>
    <n v="0"/>
    <n v="0"/>
    <n v="0"/>
    <n v="0"/>
    <n v="0"/>
    <n v="0"/>
    <n v="0"/>
    <n v="0"/>
    <n v="0"/>
    <n v="0"/>
    <n v="0"/>
    <n v="0"/>
    <n v="0"/>
    <n v="0"/>
    <n v="0"/>
    <n v="0"/>
    <n v="1567.01"/>
    <n v="0"/>
    <n v="0"/>
    <n v="0"/>
    <n v="50"/>
    <n v="0"/>
    <n v="13"/>
    <n v="605.24"/>
    <n v="24"/>
    <n v="-18.059999999999999"/>
    <n v="3063.44"/>
    <n v="0"/>
    <n v="0"/>
    <n v="0"/>
    <m/>
    <m/>
    <m/>
    <m/>
    <x v="0"/>
    <m/>
    <m/>
    <m/>
    <m/>
    <m/>
    <m/>
    <m/>
    <m/>
    <n v="0"/>
    <n v="0"/>
    <m/>
    <m/>
    <x v="0"/>
    <x v="15"/>
    <m/>
    <x v="8"/>
  </r>
  <r>
    <x v="2"/>
    <s v="Baxter Springs"/>
    <s v="Lighting"/>
    <s v="Commercial"/>
    <s v="PL-Private Lighting"/>
    <n v="42637"/>
    <n v="8861.4599999999991"/>
    <m/>
    <n v="0"/>
    <n v="1005.85"/>
    <n v="251.29"/>
    <m/>
    <n v="0"/>
    <n v="0"/>
    <n v="0"/>
    <n v="0"/>
    <n v="0"/>
    <n v="0"/>
    <n v="0"/>
    <n v="0"/>
    <n v="0"/>
    <n v="0"/>
    <n v="0"/>
    <n v="0"/>
    <n v="0"/>
    <n v="0"/>
    <n v="0"/>
    <n v="0"/>
    <n v="-11.49"/>
    <n v="0"/>
    <n v="0"/>
    <n v="0"/>
    <n v="0"/>
    <n v="0"/>
    <n v="0"/>
    <n v="12.93"/>
    <n v="0"/>
    <n v="0"/>
    <n v="347.99"/>
    <n v="0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2"/>
    <s v="Baxter Springs"/>
    <s v="Lighting"/>
    <s v="Industrial"/>
    <s v="PL-Private Lighting"/>
    <n v="1059"/>
    <n v="306.32"/>
    <m/>
    <n v="0"/>
    <n v="24.5"/>
    <n v="6.25"/>
    <m/>
    <n v="0"/>
    <n v="0"/>
    <n v="0"/>
    <n v="0"/>
    <n v="0"/>
    <n v="0"/>
    <n v="0"/>
    <n v="0"/>
    <n v="0"/>
    <n v="0"/>
    <n v="0"/>
    <n v="0"/>
    <n v="0"/>
    <n v="0"/>
    <n v="0"/>
    <n v="0"/>
    <n v="-0.27"/>
    <n v="0"/>
    <n v="0"/>
    <n v="0"/>
    <n v="0"/>
    <n v="0"/>
    <n v="0"/>
    <n v="5.03"/>
    <n v="0"/>
    <n v="0"/>
    <n v="30.99"/>
    <n v="0"/>
    <n v="0"/>
    <n v="0"/>
    <m/>
    <m/>
    <m/>
    <m/>
    <x v="0"/>
    <m/>
    <m/>
    <m/>
    <m/>
    <m/>
    <m/>
    <m/>
    <m/>
    <n v="0"/>
    <n v="0"/>
    <m/>
    <m/>
    <x v="2"/>
    <x v="4"/>
    <m/>
    <x v="8"/>
  </r>
  <r>
    <x v="2"/>
    <s v="Baxter Springs"/>
    <s v="Lighting"/>
    <s v="Muni Street &amp; Highway Lighting"/>
    <s v="PL-Private Lighting"/>
    <n v="205"/>
    <n v="52.8"/>
    <m/>
    <n v="0"/>
    <n v="4.88"/>
    <n v="1.2"/>
    <m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4"/>
    <m/>
    <x v="8"/>
  </r>
  <r>
    <x v="2"/>
    <s v="Baxter Springs"/>
    <s v="Lighting"/>
    <s v="Muni Street &amp; Highway Lighting"/>
    <s v="SPL-Municipal St Lighting"/>
    <n v="45389"/>
    <n v="3950.26"/>
    <m/>
    <n v="0"/>
    <n v="896.57"/>
    <n v="304.11"/>
    <m/>
    <n v="0"/>
    <n v="0"/>
    <n v="0"/>
    <n v="0"/>
    <n v="0"/>
    <n v="0"/>
    <n v="0"/>
    <n v="0"/>
    <n v="0"/>
    <n v="0"/>
    <n v="0"/>
    <n v="0"/>
    <n v="1030.3599999999999"/>
    <n v="0"/>
    <n v="0"/>
    <n v="0"/>
    <n v="-11.81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11"/>
    <m/>
    <x v="8"/>
  </r>
  <r>
    <x v="2"/>
    <s v="Baxter Springs"/>
    <s v="Lighting"/>
    <s v="Residential"/>
    <s v="PL-Private Lighting"/>
    <n v="34050"/>
    <n v="8374.14"/>
    <m/>
    <n v="0"/>
    <n v="809.64"/>
    <n v="199.07"/>
    <m/>
    <n v="0"/>
    <n v="0"/>
    <n v="0"/>
    <n v="0"/>
    <n v="0"/>
    <n v="0"/>
    <n v="0"/>
    <n v="0"/>
    <n v="0"/>
    <n v="0"/>
    <n v="0"/>
    <n v="0"/>
    <n v="0"/>
    <n v="0"/>
    <n v="0"/>
    <n v="0"/>
    <n v="-10.57"/>
    <n v="0"/>
    <n v="0"/>
    <n v="0"/>
    <n v="0"/>
    <n v="0"/>
    <n v="0"/>
    <n v="39.520000000000003"/>
    <n v="0"/>
    <n v="0"/>
    <n v="221.58"/>
    <n v="0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2"/>
    <s v="Gravette"/>
    <s v="Electric"/>
    <s v="Commercial"/>
    <s v="CB-Commercial"/>
    <n v="155"/>
    <n v="37.880000000000003"/>
    <m/>
    <n v="0"/>
    <n v="3.68"/>
    <n v="0.98"/>
    <m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"/>
    <n v="0"/>
    <n v="0"/>
    <n v="0"/>
    <n v="0"/>
    <n v="0"/>
    <n v="0"/>
    <n v="2.52"/>
    <n v="0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2"/>
    <s v="Gravette"/>
    <s v="Electric"/>
    <s v="Residential"/>
    <s v="RG-Residential"/>
    <n v="11155"/>
    <n v="805.98"/>
    <m/>
    <n v="0"/>
    <n v="264.64"/>
    <n v="78.09"/>
    <m/>
    <n v="0"/>
    <n v="0"/>
    <n v="0"/>
    <n v="0"/>
    <n v="0"/>
    <n v="0"/>
    <n v="0"/>
    <n v="0"/>
    <n v="0"/>
    <n v="0"/>
    <n v="0"/>
    <n v="0"/>
    <n v="0"/>
    <n v="0"/>
    <n v="0"/>
    <n v="0"/>
    <n v="13.49"/>
    <n v="0"/>
    <n v="0"/>
    <n v="0"/>
    <n v="0"/>
    <n v="0"/>
    <n v="0"/>
    <n v="2.17"/>
    <n v="0"/>
    <n v="0"/>
    <n v="16.3"/>
    <n v="0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2"/>
    <s v="Gravette"/>
    <s v="Electric"/>
    <s v="Residential"/>
    <s v="RH-Residential Total Elec"/>
    <n v="1428"/>
    <n v="87.98"/>
    <m/>
    <n v="0"/>
    <n v="33.880000000000003"/>
    <n v="10"/>
    <m/>
    <n v="0"/>
    <n v="0"/>
    <n v="0"/>
    <n v="0"/>
    <n v="0"/>
    <n v="0"/>
    <n v="0"/>
    <n v="0"/>
    <n v="0"/>
    <n v="0"/>
    <n v="0"/>
    <n v="0"/>
    <n v="0"/>
    <n v="0"/>
    <n v="0"/>
    <n v="0"/>
    <n v="1.73"/>
    <n v="0"/>
    <n v="0"/>
    <n v="0"/>
    <n v="0"/>
    <n v="0"/>
    <n v="0"/>
    <n v="0"/>
    <n v="0"/>
    <n v="0"/>
    <n v="1.86"/>
    <n v="0"/>
    <n v="0"/>
    <n v="0"/>
    <m/>
    <m/>
    <m/>
    <m/>
    <x v="0"/>
    <m/>
    <m/>
    <m/>
    <m/>
    <m/>
    <m/>
    <m/>
    <m/>
    <n v="0"/>
    <n v="0"/>
    <m/>
    <m/>
    <x v="0"/>
    <x v="15"/>
    <m/>
    <x v="8"/>
  </r>
  <r>
    <x v="2"/>
    <s v="Gravette"/>
    <s v="Lighting"/>
    <s v="Residential"/>
    <s v="PL-Private Lighting"/>
    <n v="31"/>
    <n v="9.44"/>
    <m/>
    <n v="0"/>
    <n v="0.74"/>
    <n v="0.18"/>
    <m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.14000000000000001"/>
    <n v="0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2"/>
    <s v="Neosho"/>
    <s v="Electric"/>
    <s v="Commercial"/>
    <s v="CB-Commercial"/>
    <n v="6534"/>
    <n v="521.69000000000005"/>
    <m/>
    <n v="0"/>
    <n v="155.01"/>
    <n v="41.17"/>
    <m/>
    <n v="0"/>
    <n v="0"/>
    <n v="0"/>
    <n v="0"/>
    <n v="0"/>
    <n v="0"/>
    <n v="0"/>
    <n v="0"/>
    <n v="0"/>
    <n v="0"/>
    <n v="0"/>
    <n v="0"/>
    <n v="0"/>
    <n v="0"/>
    <n v="0"/>
    <n v="0"/>
    <n v="6.99"/>
    <n v="0"/>
    <n v="0"/>
    <n v="0"/>
    <n v="0"/>
    <n v="0"/>
    <n v="0"/>
    <n v="2.35"/>
    <n v="0"/>
    <n v="0"/>
    <n v="42.4"/>
    <n v="0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2"/>
    <s v="Neosho"/>
    <s v="Electric"/>
    <s v="Commercial"/>
    <s v="GP-General Power"/>
    <n v="260800"/>
    <n v="11824.43"/>
    <m/>
    <n v="0"/>
    <n v="6186.7"/>
    <n v="1643.04"/>
    <m/>
    <n v="0"/>
    <n v="0"/>
    <n v="0"/>
    <n v="0"/>
    <n v="0"/>
    <n v="0"/>
    <n v="0"/>
    <n v="0"/>
    <n v="0"/>
    <n v="0"/>
    <n v="0"/>
    <n v="0"/>
    <n v="0"/>
    <n v="0"/>
    <n v="0"/>
    <n v="0"/>
    <n v="774.58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6"/>
    <m/>
    <x v="8"/>
  </r>
  <r>
    <x v="2"/>
    <s v="Neosho"/>
    <s v="Electric"/>
    <s v="Residential"/>
    <s v="RG-Residential"/>
    <n v="6521"/>
    <n v="473.02"/>
    <m/>
    <n v="0"/>
    <n v="154.68"/>
    <n v="45.64"/>
    <m/>
    <n v="0"/>
    <n v="0"/>
    <n v="0"/>
    <n v="0"/>
    <n v="0"/>
    <n v="0"/>
    <n v="0"/>
    <n v="0"/>
    <n v="0"/>
    <n v="0"/>
    <n v="0"/>
    <n v="0"/>
    <n v="0"/>
    <n v="0"/>
    <n v="0"/>
    <n v="0"/>
    <n v="7.9"/>
    <n v="0"/>
    <n v="0"/>
    <n v="0"/>
    <n v="0"/>
    <n v="0"/>
    <n v="0"/>
    <n v="5.33"/>
    <n v="0"/>
    <n v="0"/>
    <n v="9.27"/>
    <n v="0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2"/>
    <s v="Neosho"/>
    <s v="Lighting"/>
    <s v="Commercial"/>
    <s v="PL-Private Lighting"/>
    <n v="1436"/>
    <n v="188.32"/>
    <m/>
    <n v="0"/>
    <n v="34.06"/>
    <n v="8.4700000000000006"/>
    <m/>
    <n v="0"/>
    <n v="0"/>
    <n v="0"/>
    <n v="0"/>
    <n v="0"/>
    <n v="0"/>
    <n v="0"/>
    <n v="0"/>
    <n v="0"/>
    <n v="0"/>
    <n v="0"/>
    <n v="0"/>
    <n v="0"/>
    <n v="0"/>
    <n v="0"/>
    <n v="0"/>
    <n v="-0.37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4"/>
    <m/>
    <x v="8"/>
  </r>
  <r>
    <x v="2"/>
    <s v="Neosho"/>
    <s v="Lighting"/>
    <s v="Residential"/>
    <s v="PL-Private Lighting"/>
    <n v="161"/>
    <n v="30.34"/>
    <m/>
    <n v="0"/>
    <n v="3.82"/>
    <n v="0.94"/>
    <m/>
    <n v="0"/>
    <n v="0"/>
    <n v="0"/>
    <n v="0"/>
    <n v="0"/>
    <n v="0"/>
    <n v="0"/>
    <n v="0"/>
    <n v="0"/>
    <n v="0"/>
    <n v="0"/>
    <n v="0"/>
    <n v="0"/>
    <n v="0"/>
    <n v="0"/>
    <n v="0"/>
    <n v="-0.05"/>
    <n v="0"/>
    <n v="0"/>
    <n v="0"/>
    <n v="0"/>
    <n v="0"/>
    <n v="0"/>
    <n v="0.25"/>
    <n v="0"/>
    <n v="0"/>
    <n v="0.49"/>
    <n v="0"/>
    <n v="0"/>
    <n v="0"/>
    <m/>
    <m/>
    <m/>
    <m/>
    <x v="0"/>
    <m/>
    <m/>
    <m/>
    <m/>
    <m/>
    <m/>
    <m/>
    <m/>
    <n v="0"/>
    <n v="0"/>
    <m/>
    <m/>
    <x v="0"/>
    <x v="4"/>
    <m/>
    <x v="8"/>
  </r>
  <r>
    <x v="1"/>
    <m/>
    <m/>
    <s v="Residential"/>
    <s v="RG-Residential"/>
    <n v="98867"/>
    <n v="6042.75"/>
    <m/>
    <n v="0"/>
    <n v="0"/>
    <n v="0"/>
    <m/>
    <n v="0"/>
    <n v="0"/>
    <n v="0"/>
    <n v="0"/>
    <n v="0"/>
    <n v="0"/>
    <n v="3292.27"/>
    <n v="0"/>
    <n v="178.13"/>
    <n v="130.51"/>
    <n v="0"/>
    <n v="0"/>
    <n v="0"/>
    <n v="0"/>
    <n v="0"/>
    <n v="0"/>
    <n v="0"/>
    <n v="0"/>
    <n v="0"/>
    <n v="0"/>
    <n v="0"/>
    <n v="0"/>
    <n v="0"/>
    <n v="0"/>
    <n v="0"/>
    <n v="0"/>
    <n v="160.6"/>
    <n v="0"/>
    <n v="0"/>
    <n v="1062.8"/>
    <m/>
    <m/>
    <m/>
    <m/>
    <x v="0"/>
    <m/>
    <m/>
    <m/>
    <m/>
    <m/>
    <m/>
    <m/>
    <m/>
    <n v="3402.0099999999998"/>
    <n v="-109.74"/>
    <m/>
    <m/>
    <x v="0"/>
    <x v="1"/>
    <m/>
    <x v="8"/>
  </r>
  <r>
    <x v="3"/>
    <m/>
    <m/>
    <s v="Residential"/>
    <s v="RG-Residential"/>
    <n v="99000"/>
    <n v="12875.94"/>
    <m/>
    <n v="637.55999999999995"/>
    <n v="0"/>
    <n v="0"/>
    <m/>
    <n v="0"/>
    <n v="347.49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2.52"/>
    <n v="-510.84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99251"/>
    <n v="12908.58"/>
    <m/>
    <n v="639.17999999999995"/>
    <n v="0"/>
    <n v="0"/>
    <m/>
    <n v="0"/>
    <n v="348.37"/>
    <n v="0"/>
    <n v="0"/>
    <n v="38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.83"/>
    <n v="-512.13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99000"/>
    <n v="12875.94"/>
    <m/>
    <n v="510.05"/>
    <n v="0"/>
    <n v="0"/>
    <m/>
    <n v="0"/>
    <n v="347.49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0.99"/>
    <n v="-510.84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99000"/>
    <n v="12875.94"/>
    <m/>
    <n v="510.05"/>
    <n v="0"/>
    <n v="0"/>
    <m/>
    <n v="0"/>
    <n v="347.49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0.98"/>
    <n v="-510.84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99000"/>
    <n v="12875.94"/>
    <m/>
    <n v="510.05"/>
    <n v="0"/>
    <n v="0"/>
    <m/>
    <n v="0"/>
    <n v="347.49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0.96999999999997"/>
    <n v="-510.84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99100"/>
    <n v="12888.95"/>
    <m/>
    <n v="73.58"/>
    <n v="0"/>
    <n v="0"/>
    <m/>
    <n v="0"/>
    <n v="347.84"/>
    <n v="0"/>
    <n v="0"/>
    <n v="38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35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99486"/>
    <n v="12939.15"/>
    <m/>
    <n v="0"/>
    <n v="0"/>
    <n v="0"/>
    <m/>
    <n v="0"/>
    <n v="349.2"/>
    <n v="0"/>
    <n v="0"/>
    <n v="38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2.21"/>
    <n v="-513.34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70173"/>
    <n v="9126.7000000000007"/>
    <m/>
    <n v="0"/>
    <n v="0"/>
    <n v="0"/>
    <m/>
    <n v="0"/>
    <n v="246.31"/>
    <n v="0"/>
    <n v="0"/>
    <n v="2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2.09"/>
    <n v="0"/>
    <n v="0"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Muni Street &amp; Highway Lighting"/>
    <s v="LS-Special Lighting"/>
    <n v="99000"/>
    <n v="13557.47"/>
    <m/>
    <n v="0"/>
    <n v="0"/>
    <n v="0"/>
    <m/>
    <n v="0"/>
    <n v="347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69.24"/>
    <n v="0"/>
    <n v="0"/>
    <m/>
    <m/>
    <m/>
    <m/>
    <x v="0"/>
    <m/>
    <m/>
    <m/>
    <m/>
    <m/>
    <m/>
    <m/>
    <m/>
    <n v="0"/>
    <n v="0"/>
    <m/>
    <m/>
    <x v="4"/>
    <x v="7"/>
    <m/>
    <x v="8"/>
  </r>
  <r>
    <x v="3"/>
    <m/>
    <m/>
    <s v="Other Public Authority"/>
    <s v="CB-Commercial"/>
    <n v="99631"/>
    <n v="13119.41"/>
    <m/>
    <n v="0"/>
    <n v="0"/>
    <n v="0"/>
    <m/>
    <n v="0"/>
    <n v="349.71"/>
    <n v="0"/>
    <n v="0"/>
    <n v="7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.15"/>
    <n v="0"/>
    <n v="0"/>
    <m/>
    <m/>
    <m/>
    <m/>
    <x v="0"/>
    <m/>
    <m/>
    <m/>
    <m/>
    <m/>
    <m/>
    <m/>
    <m/>
    <n v="0"/>
    <n v="0"/>
    <m/>
    <m/>
    <x v="3"/>
    <x v="5"/>
    <m/>
    <x v="8"/>
  </r>
  <r>
    <x v="3"/>
    <s v="Aurora"/>
    <s v="Electric"/>
    <s v="Company Use"/>
    <s v="CB-Commercial"/>
    <n v="213"/>
    <n v="84.02"/>
    <m/>
    <n v="0"/>
    <n v="0"/>
    <n v="0"/>
    <m/>
    <n v="0"/>
    <n v="0.76"/>
    <n v="0"/>
    <n v="0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7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s v="Ozark"/>
    <s v="Electric"/>
    <s v="Company Use"/>
    <s v="CB-Commercial"/>
    <n v="0"/>
    <n v="21.1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5"/>
    <m/>
    <x v="8"/>
  </r>
  <r>
    <x v="3"/>
    <m/>
    <m/>
    <s v="Residential"/>
    <s v="RGL-Residential Pilot"/>
    <n v="0"/>
    <n v="930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25"/>
    <m/>
    <x v="8"/>
  </r>
  <r>
    <x v="1"/>
    <m/>
    <m/>
    <s v="Industrial"/>
    <s v="PT-Transmission"/>
    <n v="0"/>
    <n v="-98465.84"/>
    <m/>
    <n v="0"/>
    <n v="0"/>
    <n v="0"/>
    <m/>
    <n v="0"/>
    <n v="0"/>
    <n v="0"/>
    <n v="0"/>
    <n v="0"/>
    <n v="0"/>
    <n v="98465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98465.84"/>
    <n v="0"/>
    <m/>
    <m/>
    <x v="2"/>
    <x v="9"/>
    <m/>
    <x v="8"/>
  </r>
  <r>
    <x v="1"/>
    <m/>
    <m/>
    <s v="Residential"/>
    <s v="RG-Residential"/>
    <n v="-99995"/>
    <n v="-6130.08"/>
    <m/>
    <m/>
    <m/>
    <n v="0"/>
    <m/>
    <n v="0"/>
    <m/>
    <n v="0"/>
    <n v="0"/>
    <m/>
    <n v="0"/>
    <n v="-2933.85"/>
    <n v="0"/>
    <m/>
    <n v="-131.99"/>
    <m/>
    <m/>
    <n v="0"/>
    <n v="0"/>
    <n v="0"/>
    <n v="0"/>
    <n v="0"/>
    <n v="0"/>
    <n v="0"/>
    <n v="0"/>
    <n v="0"/>
    <n v="0"/>
    <n v="0"/>
    <n v="0"/>
    <n v="0"/>
    <n v="0"/>
    <n v="-157.93"/>
    <m/>
    <n v="0"/>
    <n v="-1332.93"/>
    <m/>
    <m/>
    <m/>
    <m/>
    <x v="0"/>
    <m/>
    <m/>
    <m/>
    <m/>
    <m/>
    <m/>
    <m/>
    <m/>
    <n v="-2933.85"/>
    <n v="0"/>
    <m/>
    <m/>
    <x v="0"/>
    <x v="1"/>
    <m/>
    <x v="8"/>
  </r>
  <r>
    <x v="3"/>
    <m/>
    <m/>
    <s v="Residential"/>
    <s v="RG-Residential"/>
    <n v="-100000"/>
    <n v="-13006"/>
    <m/>
    <n v="-644"/>
    <m/>
    <n v="0"/>
    <m/>
    <n v="0"/>
    <n v="-351"/>
    <n v="0"/>
    <n v="0"/>
    <n v="-39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402.5"/>
    <n v="516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963"/>
    <n v="-13001.19"/>
    <m/>
    <n v="-772.51"/>
    <m/>
    <n v="0"/>
    <m/>
    <n v="0"/>
    <n v="-350.87"/>
    <n v="0"/>
    <n v="0"/>
    <n v="-38.99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321.87"/>
    <n v="515.80999999999995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900"/>
    <n v="-12993"/>
    <m/>
    <n v="-643.36"/>
    <m/>
    <n v="0"/>
    <m/>
    <n v="0"/>
    <n v="-350.65"/>
    <n v="0"/>
    <n v="0"/>
    <n v="-38.96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385.98"/>
    <n v="515.49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690"/>
    <n v="-12888.94"/>
    <m/>
    <n v="-638.21"/>
    <m/>
    <n v="0"/>
    <m/>
    <n v="0"/>
    <n v="-347.49"/>
    <n v="0"/>
    <n v="0"/>
    <n v="-38.61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319.11"/>
    <n v="510.84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690"/>
    <n v="-12965.68"/>
    <m/>
    <n v="-513.6"/>
    <m/>
    <n v="0"/>
    <m/>
    <n v="0"/>
    <n v="-349.91"/>
    <n v="0"/>
    <n v="0"/>
    <n v="-38.880000000000003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272.83999999999997"/>
    <n v="514.4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000"/>
    <n v="-12875.94"/>
    <m/>
    <n v="-510.05"/>
    <m/>
    <n v="0"/>
    <m/>
    <n v="0"/>
    <n v="-347.49"/>
    <n v="0"/>
    <n v="0"/>
    <n v="-38.61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270.99"/>
    <n v="510.84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743"/>
    <n v="-12972.58"/>
    <m/>
    <n v="-385.41"/>
    <m/>
    <n v="0"/>
    <m/>
    <n v="0"/>
    <n v="-350.1"/>
    <n v="0"/>
    <n v="0"/>
    <n v="-38.9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224.82"/>
    <n v="514.67999999999995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153"/>
    <n v="-12895.84"/>
    <m/>
    <n v="-383.13"/>
    <m/>
    <n v="0"/>
    <m/>
    <n v="0"/>
    <n v="-348.03"/>
    <n v="0"/>
    <n v="0"/>
    <n v="-38.67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223.49"/>
    <n v="511.63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233"/>
    <n v="-12906.25"/>
    <m/>
    <n v="-383.43"/>
    <m/>
    <n v="0"/>
    <m/>
    <n v="0"/>
    <n v="-348.31"/>
    <n v="0"/>
    <n v="0"/>
    <n v="-38.700000000000003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223.69"/>
    <n v="512.04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891"/>
    <n v="-13004.83"/>
    <m/>
    <n v="-257.58"/>
    <m/>
    <n v="0"/>
    <m/>
    <n v="0"/>
    <n v="-350.62"/>
    <n v="0"/>
    <n v="0"/>
    <n v="-38.96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32.200000000000003"/>
    <n v="515.44000000000005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000"/>
    <n v="-12875.94"/>
    <m/>
    <n v="-71.66"/>
    <m/>
    <n v="0"/>
    <m/>
    <n v="0"/>
    <n v="-347.49"/>
    <n v="0"/>
    <n v="0"/>
    <n v="-38.61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0"/>
    <n v="510.84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8314"/>
    <n v="-12799.72"/>
    <m/>
    <n v="-253.52"/>
    <m/>
    <n v="0"/>
    <m/>
    <n v="0"/>
    <n v="-345.08"/>
    <n v="0"/>
    <n v="0"/>
    <n v="-38.340000000000003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364.44"/>
    <n v="507.3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000"/>
    <n v="-12875.94"/>
    <m/>
    <n v="-75.33"/>
    <m/>
    <n v="0"/>
    <m/>
    <n v="0"/>
    <n v="-347.49"/>
    <n v="0"/>
    <n v="0"/>
    <n v="-38.61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143.47"/>
    <n v="510.84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000"/>
    <n v="-12875.95"/>
    <m/>
    <n v="-76.05"/>
    <m/>
    <n v="0"/>
    <m/>
    <n v="0"/>
    <n v="-347.49"/>
    <n v="0"/>
    <n v="0"/>
    <n v="-38.61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143.44999999999999"/>
    <n v="510.84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960"/>
    <n v="-13000.8"/>
    <m/>
    <m/>
    <m/>
    <n v="0"/>
    <m/>
    <n v="0"/>
    <n v="-350.86"/>
    <n v="0"/>
    <n v="0"/>
    <n v="-38.99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32.19"/>
    <n v="515.79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885"/>
    <n v="-12991.04"/>
    <m/>
    <m/>
    <m/>
    <n v="0"/>
    <m/>
    <n v="0"/>
    <n v="-350.6"/>
    <n v="0"/>
    <n v="0"/>
    <n v="-38.96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32.17"/>
    <n v="515.41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8920"/>
    <n v="-12865.54"/>
    <m/>
    <m/>
    <m/>
    <n v="0"/>
    <m/>
    <n v="0"/>
    <n v="-347.21"/>
    <n v="0"/>
    <n v="0"/>
    <n v="-38.58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143.35"/>
    <n v="510.42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917"/>
    <n v="-13008.21"/>
    <m/>
    <m/>
    <m/>
    <n v="0"/>
    <m/>
    <n v="0"/>
    <n v="-350.71"/>
    <n v="0"/>
    <n v="0"/>
    <n v="-38.97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0"/>
    <n v="515.57000000000005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766"/>
    <n v="-12975.57"/>
    <m/>
    <m/>
    <m/>
    <n v="0"/>
    <m/>
    <n v="0"/>
    <n v="-350.18"/>
    <n v="0"/>
    <n v="0"/>
    <n v="-38.909999999999997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32.130000000000003"/>
    <n v="514.79999999999995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042"/>
    <n v="-12894.41"/>
    <m/>
    <n v="-80"/>
    <m/>
    <n v="0"/>
    <m/>
    <n v="0"/>
    <n v="-347.64"/>
    <n v="0"/>
    <n v="0"/>
    <n v="-38.630000000000003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0"/>
    <n v="511.06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000"/>
    <n v="-12875.95"/>
    <m/>
    <m/>
    <m/>
    <n v="0"/>
    <m/>
    <n v="0"/>
    <n v="-347.49"/>
    <n v="0"/>
    <n v="0"/>
    <n v="-38.61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191.27"/>
    <n v="510.84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9162"/>
    <n v="-12832.42"/>
    <m/>
    <m/>
    <m/>
    <n v="0"/>
    <m/>
    <n v="0"/>
    <n v="-348.06"/>
    <n v="0"/>
    <n v="0"/>
    <n v="-38.67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143.84"/>
    <n v="511.68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6896"/>
    <n v="-12602.29"/>
    <m/>
    <m/>
    <m/>
    <n v="0"/>
    <m/>
    <n v="0"/>
    <n v="-340.11"/>
    <n v="0"/>
    <n v="0"/>
    <n v="-37.79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0"/>
    <n v="499.98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8081"/>
    <n v="-12769.42"/>
    <m/>
    <n v="-25"/>
    <m/>
    <n v="0"/>
    <m/>
    <n v="0"/>
    <n v="-344.26"/>
    <n v="0"/>
    <n v="0"/>
    <n v="-38.25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63.23"/>
    <n v="506.1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93467"/>
    <n v="-12169.32"/>
    <m/>
    <n v="-602.58000000000004"/>
    <m/>
    <n v="0"/>
    <m/>
    <n v="0"/>
    <n v="-328.07"/>
    <n v="0"/>
    <n v="0"/>
    <n v="-36.450000000000003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0"/>
    <n v="482.29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27000"/>
    <n v="-3511.63"/>
    <m/>
    <n v="-78.83"/>
    <m/>
    <n v="0"/>
    <m/>
    <n v="0"/>
    <n v="-94.77"/>
    <n v="0"/>
    <n v="0"/>
    <n v="-10.53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0"/>
    <n v="139.32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Residential"/>
    <s v="RG-Residential"/>
    <n v="-21003"/>
    <n v="-2744.65"/>
    <m/>
    <n v="-81.55"/>
    <m/>
    <n v="0"/>
    <m/>
    <n v="0"/>
    <n v="-73.72"/>
    <n v="0"/>
    <n v="0"/>
    <n v="-8.19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23.78"/>
    <n v="108.38"/>
    <n v="0"/>
    <m/>
    <m/>
    <m/>
    <m/>
    <m/>
    <x v="0"/>
    <m/>
    <m/>
    <m/>
    <m/>
    <m/>
    <m/>
    <m/>
    <m/>
    <n v="0"/>
    <n v="0"/>
    <m/>
    <m/>
    <x v="0"/>
    <x v="1"/>
    <m/>
    <x v="8"/>
  </r>
  <r>
    <x v="3"/>
    <m/>
    <m/>
    <s v="Commercial"/>
    <s v="SH-Small Heating"/>
    <n v="-99050"/>
    <n v="-12749.71"/>
    <m/>
    <n v="-72.239999999999995"/>
    <m/>
    <n v="0"/>
    <m/>
    <n v="0"/>
    <n v="-347.67"/>
    <n v="0"/>
    <n v="0"/>
    <n v="-70.319999999999993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1025.3"/>
    <n v="470.48"/>
    <n v="0"/>
    <m/>
    <m/>
    <m/>
    <m/>
    <m/>
    <x v="0"/>
    <m/>
    <m/>
    <m/>
    <m/>
    <m/>
    <m/>
    <m/>
    <m/>
    <n v="0"/>
    <n v="0"/>
    <m/>
    <m/>
    <x v="1"/>
    <x v="12"/>
    <m/>
    <x v="8"/>
  </r>
  <r>
    <x v="3"/>
    <m/>
    <m/>
    <s v="Commercial"/>
    <s v="CB-Commercial"/>
    <n v="-98824"/>
    <n v="-13013.14"/>
    <m/>
    <n v="-72.16"/>
    <m/>
    <n v="0"/>
    <m/>
    <n v="0"/>
    <n v="-346.87"/>
    <n v="0"/>
    <n v="0"/>
    <n v="-70.16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-934.5"/>
    <n v="496.09"/>
    <n v="0"/>
    <m/>
    <m/>
    <m/>
    <m/>
    <m/>
    <x v="0"/>
    <m/>
    <m/>
    <m/>
    <m/>
    <m/>
    <m/>
    <m/>
    <m/>
    <n v="0"/>
    <n v="0"/>
    <m/>
    <m/>
    <x v="1"/>
    <x v="5"/>
    <m/>
    <x v="8"/>
  </r>
  <r>
    <x v="3"/>
    <m/>
    <m/>
    <s v="Other Public Authority"/>
    <s v="CB-Commercial"/>
    <n v="-99000"/>
    <n v="-13036.32"/>
    <m/>
    <m/>
    <m/>
    <n v="0"/>
    <m/>
    <n v="0"/>
    <n v="-347.49"/>
    <n v="0"/>
    <n v="0"/>
    <n v="-70.290000000000006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0"/>
    <n v="496.98"/>
    <n v="0"/>
    <m/>
    <m/>
    <m/>
    <m/>
    <m/>
    <x v="0"/>
    <m/>
    <m/>
    <m/>
    <m/>
    <m/>
    <m/>
    <m/>
    <m/>
    <n v="0"/>
    <n v="0"/>
    <m/>
    <m/>
    <x v="3"/>
    <x v="5"/>
    <m/>
    <x v="8"/>
  </r>
  <r>
    <x v="3"/>
    <m/>
    <m/>
    <s v="Other Public Authority"/>
    <s v="CB-Commercial"/>
    <n v="-98950"/>
    <n v="-13029.74"/>
    <m/>
    <m/>
    <m/>
    <n v="0"/>
    <m/>
    <n v="0"/>
    <n v="-347.32"/>
    <n v="0"/>
    <n v="0"/>
    <n v="-70.260000000000005"/>
    <n v="0"/>
    <m/>
    <n v="0"/>
    <m/>
    <m/>
    <m/>
    <m/>
    <n v="0"/>
    <n v="0"/>
    <n v="0"/>
    <n v="0"/>
    <n v="0"/>
    <n v="0"/>
    <n v="0"/>
    <n v="0"/>
    <n v="0"/>
    <n v="0"/>
    <n v="0"/>
    <n v="0"/>
    <n v="0"/>
    <n v="0"/>
    <n v="0"/>
    <n v="496.73"/>
    <n v="0"/>
    <m/>
    <m/>
    <m/>
    <m/>
    <m/>
    <x v="0"/>
    <m/>
    <m/>
    <m/>
    <m/>
    <m/>
    <m/>
    <m/>
    <m/>
    <n v="0"/>
    <n v="0"/>
    <m/>
    <m/>
    <x v="3"/>
    <x v="5"/>
    <m/>
    <x v="8"/>
  </r>
  <r>
    <x v="1"/>
    <m/>
    <m/>
    <s v="Industrial"/>
    <s v="GP-General Power"/>
    <n v="-2740160"/>
    <n v="-145563.84"/>
    <m/>
    <n v="-25"/>
    <m/>
    <n v="0"/>
    <m/>
    <n v="0"/>
    <n v="0"/>
    <n v="0"/>
    <n v="0"/>
    <n v="0"/>
    <n v="0"/>
    <n v="-80396.289999999994"/>
    <n v="0"/>
    <m/>
    <n v="-3617.01"/>
    <m/>
    <m/>
    <n v="0"/>
    <n v="0"/>
    <n v="0"/>
    <n v="0"/>
    <n v="0"/>
    <n v="0"/>
    <n v="0"/>
    <n v="0"/>
    <n v="0"/>
    <n v="0"/>
    <n v="0"/>
    <n v="0"/>
    <n v="0"/>
    <n v="0"/>
    <n v="-22037.09"/>
    <n v="0"/>
    <n v="0"/>
    <n v="-15254.37"/>
    <m/>
    <m/>
    <m/>
    <m/>
    <x v="0"/>
    <m/>
    <m/>
    <m/>
    <m/>
    <m/>
    <m/>
    <m/>
    <m/>
    <n v="-80396.289999999994"/>
    <n v="0"/>
    <m/>
    <m/>
    <x v="2"/>
    <x v="6"/>
    <m/>
    <x v="8"/>
  </r>
  <r>
    <x v="4"/>
    <s v="Gravette"/>
    <s v="Electric"/>
    <s v="Commercial"/>
    <s v="CB-Commercial"/>
    <n v="1052405"/>
    <n v="93519.17"/>
    <m/>
    <n v="2753.7"/>
    <n v="0"/>
    <n v="0"/>
    <m/>
    <n v="0"/>
    <n v="0"/>
    <n v="30688.18"/>
    <n v="2081.09"/>
    <n v="0"/>
    <n v="3441.04"/>
    <n v="0"/>
    <n v="3957.12"/>
    <n v="5135.6499999999996"/>
    <n v="0"/>
    <n v="0"/>
    <n v="0"/>
    <n v="18.18"/>
    <n v="0"/>
    <n v="0"/>
    <n v="0"/>
    <n v="0"/>
    <n v="0"/>
    <n v="0"/>
    <n v="0"/>
    <n v="0"/>
    <n v="0"/>
    <n v="13"/>
    <n v="0"/>
    <n v="50"/>
    <n v="-4.16"/>
    <n v="9256.75"/>
    <n v="-20225.96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4"/>
    <s v="Gravette"/>
    <s v="Electric"/>
    <s v="Commercial"/>
    <s v="GP-General Power"/>
    <n v="2053226"/>
    <n v="124273.05"/>
    <m/>
    <n v="297.23"/>
    <n v="0"/>
    <n v="0"/>
    <m/>
    <n v="0"/>
    <n v="0"/>
    <n v="59872.07"/>
    <n v="4106.45"/>
    <n v="0"/>
    <n v="4257.42"/>
    <n v="0"/>
    <n v="6180.21"/>
    <n v="6759.62"/>
    <n v="0"/>
    <n v="0"/>
    <n v="0"/>
    <n v="6"/>
    <n v="0"/>
    <n v="0"/>
    <n v="0"/>
    <n v="0"/>
    <n v="0"/>
    <n v="0"/>
    <n v="0"/>
    <n v="0"/>
    <n v="0"/>
    <n v="0"/>
    <n v="0"/>
    <n v="0"/>
    <n v="0"/>
    <n v="15692.6"/>
    <n v="-26544.73"/>
    <n v="0"/>
    <n v="0"/>
    <m/>
    <m/>
    <m/>
    <m/>
    <x v="0"/>
    <m/>
    <m/>
    <m/>
    <m/>
    <m/>
    <m/>
    <m/>
    <m/>
    <n v="0"/>
    <n v="0"/>
    <m/>
    <m/>
    <x v="1"/>
    <x v="6"/>
    <m/>
    <x v="9"/>
  </r>
  <r>
    <x v="4"/>
    <s v="Gravette"/>
    <s v="Electric"/>
    <s v="Commercial"/>
    <s v="LS-Special Lighting"/>
    <n v="356"/>
    <n v="125.1"/>
    <m/>
    <n v="1.31"/>
    <n v="0"/>
    <n v="0"/>
    <m/>
    <n v="0"/>
    <n v="0"/>
    <n v="10.39"/>
    <n v="0.71"/>
    <n v="0"/>
    <n v="0"/>
    <n v="0"/>
    <n v="0.52"/>
    <n v="1.41"/>
    <n v="0"/>
    <n v="0"/>
    <n v="0"/>
    <n v="0"/>
    <n v="0"/>
    <n v="0"/>
    <n v="0"/>
    <n v="0"/>
    <n v="0"/>
    <n v="0"/>
    <n v="0"/>
    <n v="0"/>
    <n v="0"/>
    <n v="0"/>
    <n v="0"/>
    <n v="0"/>
    <n v="0"/>
    <n v="6.24"/>
    <n v="-27"/>
    <n v="0"/>
    <n v="0"/>
    <m/>
    <m/>
    <m/>
    <m/>
    <x v="0"/>
    <m/>
    <m/>
    <m/>
    <m/>
    <m/>
    <m/>
    <m/>
    <m/>
    <n v="0"/>
    <n v="0"/>
    <m/>
    <m/>
    <x v="1"/>
    <x v="7"/>
    <m/>
    <x v="9"/>
  </r>
  <r>
    <x v="4"/>
    <s v="Gravette"/>
    <s v="Electric"/>
    <s v="Industrial"/>
    <s v="CB-Commercial"/>
    <n v="2518"/>
    <n v="228.77"/>
    <m/>
    <n v="11.51"/>
    <n v="0"/>
    <n v="0"/>
    <m/>
    <n v="0"/>
    <n v="0"/>
    <n v="73.42"/>
    <n v="5.04"/>
    <n v="0"/>
    <n v="8.23"/>
    <n v="0"/>
    <n v="9.4700000000000006"/>
    <n v="12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.41"/>
    <n v="0"/>
    <n v="0"/>
    <m/>
    <m/>
    <m/>
    <m/>
    <x v="0"/>
    <m/>
    <m/>
    <m/>
    <m/>
    <m/>
    <m/>
    <m/>
    <m/>
    <n v="0"/>
    <n v="0"/>
    <m/>
    <m/>
    <x v="2"/>
    <x v="5"/>
    <m/>
    <x v="9"/>
  </r>
  <r>
    <x v="4"/>
    <s v="Gravette"/>
    <s v="Electric"/>
    <s v="Industrial"/>
    <s v="GP-General Power"/>
    <n v="528516"/>
    <n v="39676.67"/>
    <m/>
    <n v="50"/>
    <n v="0"/>
    <n v="0"/>
    <m/>
    <n v="0"/>
    <n v="0"/>
    <n v="15411.52"/>
    <n v="1057.03"/>
    <n v="0"/>
    <n v="1579.78"/>
    <n v="0"/>
    <n v="1590.83"/>
    <n v="2508.27"/>
    <n v="0"/>
    <n v="0"/>
    <n v="0"/>
    <n v="60"/>
    <n v="0"/>
    <n v="0"/>
    <n v="0"/>
    <n v="0"/>
    <n v="0"/>
    <n v="0"/>
    <n v="0"/>
    <n v="0"/>
    <n v="0"/>
    <n v="0"/>
    <n v="0"/>
    <n v="0"/>
    <n v="0"/>
    <n v="2192.08"/>
    <n v="-8474.94"/>
    <n v="0"/>
    <n v="0"/>
    <m/>
    <m/>
    <m/>
    <m/>
    <x v="0"/>
    <m/>
    <m/>
    <m/>
    <m/>
    <m/>
    <m/>
    <m/>
    <m/>
    <n v="0"/>
    <n v="0"/>
    <m/>
    <m/>
    <x v="2"/>
    <x v="6"/>
    <m/>
    <x v="9"/>
  </r>
  <r>
    <x v="4"/>
    <s v="Gravette"/>
    <s v="Electric"/>
    <s v="Industrial"/>
    <s v="PT-Transmission"/>
    <n v="8677551"/>
    <n v="426569.52"/>
    <m/>
    <n v="150"/>
    <n v="0"/>
    <n v="0"/>
    <m/>
    <n v="0"/>
    <n v="0"/>
    <n v="253037.38"/>
    <n v="3393.6"/>
    <n v="0"/>
    <n v="18305.12"/>
    <n v="0"/>
    <n v="22127.75"/>
    <n v="28463.360000000001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93077.47"/>
    <n v="0"/>
    <n v="0"/>
    <m/>
    <m/>
    <m/>
    <m/>
    <x v="0"/>
    <m/>
    <m/>
    <m/>
    <m/>
    <m/>
    <m/>
    <m/>
    <m/>
    <n v="0"/>
    <n v="0"/>
    <m/>
    <m/>
    <x v="2"/>
    <x v="9"/>
    <m/>
    <x v="9"/>
  </r>
  <r>
    <x v="4"/>
    <s v="Gravette"/>
    <s v="Electric"/>
    <s v="Other Public Authority"/>
    <s v="CB-Commercial"/>
    <n v="173037"/>
    <n v="12497.45"/>
    <m/>
    <n v="0"/>
    <n v="0"/>
    <n v="0"/>
    <m/>
    <n v="0"/>
    <n v="0"/>
    <n v="5045.75"/>
    <n v="346.06"/>
    <n v="0"/>
    <n v="565.82000000000005"/>
    <n v="0"/>
    <n v="650.64"/>
    <n v="844.43"/>
    <n v="0"/>
    <n v="0"/>
    <n v="0"/>
    <n v="0"/>
    <n v="0"/>
    <n v="0"/>
    <n v="0"/>
    <n v="0"/>
    <n v="0"/>
    <n v="0"/>
    <n v="0"/>
    <n v="0"/>
    <n v="0"/>
    <n v="0"/>
    <n v="0"/>
    <n v="0"/>
    <n v="0"/>
    <n v="1604.07"/>
    <n v="-2699.44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4"/>
    <s v="Gravette"/>
    <s v="Electric"/>
    <s v="Muni Street &amp; Highway Lighting"/>
    <s v="CB-Commercial"/>
    <n v="5053"/>
    <n v="764.43"/>
    <m/>
    <n v="0"/>
    <n v="0"/>
    <n v="0"/>
    <m/>
    <n v="0"/>
    <n v="0"/>
    <n v="147.36000000000001"/>
    <n v="10.11"/>
    <n v="0"/>
    <n v="16.52"/>
    <n v="0"/>
    <n v="18.98"/>
    <n v="24.66"/>
    <n v="0"/>
    <n v="0"/>
    <n v="0"/>
    <n v="0"/>
    <n v="0"/>
    <n v="0"/>
    <n v="0"/>
    <n v="0"/>
    <n v="0"/>
    <n v="0"/>
    <n v="0"/>
    <n v="0"/>
    <n v="0"/>
    <n v="0"/>
    <n v="0"/>
    <n v="0"/>
    <n v="0"/>
    <n v="75.84"/>
    <n v="-165.11"/>
    <n v="0"/>
    <n v="0"/>
    <m/>
    <m/>
    <m/>
    <m/>
    <x v="0"/>
    <m/>
    <m/>
    <m/>
    <m/>
    <m/>
    <m/>
    <m/>
    <m/>
    <n v="0"/>
    <n v="0"/>
    <m/>
    <m/>
    <x v="4"/>
    <x v="5"/>
    <m/>
    <x v="9"/>
  </r>
  <r>
    <x v="4"/>
    <s v="Gravette"/>
    <s v="Electric"/>
    <s v="Muni Street &amp; Highway Lighting"/>
    <s v="LS-Special Lighting"/>
    <n v="-162"/>
    <n v="130.88999999999999"/>
    <m/>
    <n v="0"/>
    <n v="0"/>
    <n v="0"/>
    <m/>
    <n v="0"/>
    <n v="0"/>
    <n v="-4.7300000000000004"/>
    <n v="-0.32"/>
    <n v="0"/>
    <n v="0"/>
    <n v="0"/>
    <n v="-0.23999999999999971"/>
    <n v="-0.64"/>
    <n v="0"/>
    <n v="0"/>
    <n v="0"/>
    <n v="0"/>
    <n v="0"/>
    <n v="0"/>
    <n v="0"/>
    <n v="0"/>
    <n v="0"/>
    <n v="0"/>
    <n v="0"/>
    <n v="0"/>
    <n v="0"/>
    <n v="0"/>
    <n v="0"/>
    <n v="0"/>
    <n v="0"/>
    <n v="8.0799999999999983"/>
    <n v="-28.25"/>
    <n v="0"/>
    <n v="0"/>
    <m/>
    <m/>
    <m/>
    <m/>
    <x v="0"/>
    <m/>
    <m/>
    <m/>
    <m/>
    <m/>
    <m/>
    <m/>
    <m/>
    <n v="0"/>
    <n v="0"/>
    <m/>
    <m/>
    <x v="4"/>
    <x v="7"/>
    <m/>
    <x v="9"/>
  </r>
  <r>
    <x v="4"/>
    <s v="Gravette"/>
    <s v="Electric"/>
    <s v="Other Public Authority"/>
    <s v="CB-Commercial"/>
    <n v="30822"/>
    <n v="2905.72"/>
    <m/>
    <n v="0"/>
    <n v="0"/>
    <n v="0"/>
    <m/>
    <n v="0"/>
    <n v="0"/>
    <n v="898.77"/>
    <n v="61.66"/>
    <n v="0"/>
    <n v="100.81"/>
    <n v="0"/>
    <n v="115.89"/>
    <n v="150.43"/>
    <n v="0"/>
    <n v="0"/>
    <n v="0"/>
    <n v="0"/>
    <n v="0"/>
    <n v="0"/>
    <n v="0"/>
    <n v="0"/>
    <n v="0"/>
    <n v="0"/>
    <n v="0"/>
    <n v="0"/>
    <n v="0"/>
    <n v="0"/>
    <n v="0"/>
    <n v="0"/>
    <n v="0"/>
    <n v="324.45"/>
    <n v="-627.64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4"/>
    <s v="Gravette"/>
    <s v="Electric"/>
    <s v="Other Public Authority"/>
    <s v="GP-General Power"/>
    <n v="561265"/>
    <n v="26771.7"/>
    <m/>
    <n v="0"/>
    <n v="0"/>
    <n v="0"/>
    <m/>
    <n v="0"/>
    <n v="0"/>
    <n v="16366.49"/>
    <n v="1122.53"/>
    <n v="0"/>
    <n v="764.52"/>
    <n v="0"/>
    <n v="1689.42"/>
    <n v="1213.85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3614.47"/>
    <n v="-5718.43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4"/>
    <s v="Gravette"/>
    <s v="Electric"/>
    <s v="Residential"/>
    <s v="NM-Net Metering"/>
    <n v="-398"/>
    <n v="-32.5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9"/>
  </r>
  <r>
    <x v="4"/>
    <s v="Gravette"/>
    <s v="Electric"/>
    <s v="Residential"/>
    <s v="RG-Residential"/>
    <n v="3813320"/>
    <n v="338365.39"/>
    <m/>
    <n v="14218.62"/>
    <n v="0"/>
    <n v="0"/>
    <m/>
    <n v="0"/>
    <n v="0"/>
    <n v="111193.96"/>
    <n v="7626.59"/>
    <n v="0"/>
    <n v="14219.59"/>
    <n v="0"/>
    <n v="15596.13"/>
    <n v="21582.87"/>
    <n v="0"/>
    <n v="0"/>
    <n v="0"/>
    <n v="0"/>
    <n v="0"/>
    <n v="0"/>
    <n v="0"/>
    <n v="0"/>
    <n v="0"/>
    <n v="0"/>
    <n v="0"/>
    <n v="325"/>
    <n v="100"/>
    <n v="130"/>
    <n v="0"/>
    <n v="300"/>
    <n v="-31.8"/>
    <n v="39766.6"/>
    <n v="-74486.509999999995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4"/>
    <s v="Gravette"/>
    <s v="Lighting"/>
    <s v="Commercial"/>
    <s v="PL-Private Lighting"/>
    <n v="28597"/>
    <n v="3912.38"/>
    <m/>
    <n v="34.31"/>
    <n v="0"/>
    <n v="0"/>
    <m/>
    <n v="0"/>
    <n v="0"/>
    <n v="833.84"/>
    <n v="57.22"/>
    <n v="0"/>
    <n v="0"/>
    <n v="0"/>
    <n v="40.92"/>
    <n v="61.23"/>
    <n v="0"/>
    <n v="0"/>
    <n v="0"/>
    <n v="0"/>
    <n v="0"/>
    <n v="0"/>
    <n v="0"/>
    <n v="0"/>
    <n v="0"/>
    <n v="0"/>
    <n v="0"/>
    <n v="0"/>
    <n v="0"/>
    <n v="0"/>
    <n v="0"/>
    <n v="0"/>
    <n v="0"/>
    <n v="290.51"/>
    <n v="-786.07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4"/>
    <s v="Gravette"/>
    <s v="Lighting"/>
    <s v="Industrial"/>
    <s v="PL-Private Lighting"/>
    <n v="5882"/>
    <n v="522.32000000000005"/>
    <m/>
    <n v="7.35"/>
    <n v="0"/>
    <n v="0"/>
    <m/>
    <n v="0"/>
    <n v="0"/>
    <n v="171.52"/>
    <n v="3.15"/>
    <n v="0"/>
    <n v="0"/>
    <n v="0"/>
    <n v="8.4600000000000009"/>
    <n v="12.58"/>
    <n v="0"/>
    <n v="0"/>
    <n v="0"/>
    <n v="395.21"/>
    <n v="0"/>
    <n v="0"/>
    <n v="0"/>
    <n v="0"/>
    <n v="0"/>
    <n v="0"/>
    <n v="0"/>
    <n v="0"/>
    <n v="0"/>
    <n v="0"/>
    <n v="0"/>
    <n v="0"/>
    <n v="0"/>
    <n v="9.35"/>
    <n v="-111.83"/>
    <n v="0"/>
    <n v="0"/>
    <m/>
    <m/>
    <m/>
    <m/>
    <x v="0"/>
    <m/>
    <m/>
    <m/>
    <m/>
    <m/>
    <m/>
    <m/>
    <m/>
    <n v="0"/>
    <n v="0"/>
    <m/>
    <m/>
    <x v="2"/>
    <x v="4"/>
    <m/>
    <x v="9"/>
  </r>
  <r>
    <x v="4"/>
    <s v="Gravette"/>
    <s v="Lighting"/>
    <s v="Other Public Authority"/>
    <s v="PL-Private Lighting"/>
    <n v="65"/>
    <n v="8.11"/>
    <m/>
    <n v="0"/>
    <n v="0"/>
    <n v="0"/>
    <m/>
    <n v="0"/>
    <n v="0"/>
    <n v="1.9"/>
    <n v="0.13"/>
    <n v="0"/>
    <n v="0"/>
    <n v="0"/>
    <n v="0.09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83"/>
    <n v="-1.74"/>
    <n v="0"/>
    <n v="0"/>
    <m/>
    <m/>
    <m/>
    <m/>
    <x v="0"/>
    <m/>
    <m/>
    <m/>
    <m/>
    <m/>
    <m/>
    <m/>
    <m/>
    <n v="0"/>
    <n v="0"/>
    <m/>
    <m/>
    <x v="3"/>
    <x v="4"/>
    <m/>
    <x v="9"/>
  </r>
  <r>
    <x v="4"/>
    <s v="Gravette"/>
    <s v="Lighting"/>
    <s v="Muni Street &amp; Highway Lighting"/>
    <s v="PL-Private Lighting"/>
    <n v="711"/>
    <n v="93.93"/>
    <m/>
    <n v="0"/>
    <n v="0"/>
    <n v="0"/>
    <m/>
    <n v="0"/>
    <n v="0"/>
    <n v="20.73"/>
    <n v="1.41"/>
    <n v="0"/>
    <n v="0"/>
    <n v="0"/>
    <n v="1.04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8.7899999999999991"/>
    <n v="-20.100000000000001"/>
    <n v="0"/>
    <n v="0"/>
    <m/>
    <m/>
    <m/>
    <m/>
    <x v="0"/>
    <m/>
    <m/>
    <m/>
    <m/>
    <m/>
    <m/>
    <m/>
    <m/>
    <n v="0"/>
    <n v="0"/>
    <m/>
    <m/>
    <x v="4"/>
    <x v="4"/>
    <m/>
    <x v="9"/>
  </r>
  <r>
    <x v="4"/>
    <s v="Gravette"/>
    <s v="Lighting"/>
    <s v="Muni Street &amp; Highway Lighting"/>
    <s v="SPL-Municipal St Lighting"/>
    <n v="55226"/>
    <n v="2165.2800000000002"/>
    <m/>
    <n v="0"/>
    <n v="0"/>
    <n v="0"/>
    <m/>
    <n v="0"/>
    <n v="0"/>
    <n v="1610.38"/>
    <n v="110.46"/>
    <n v="0"/>
    <n v="0"/>
    <n v="0"/>
    <n v="79.52"/>
    <n v="135.86000000000001"/>
    <n v="0"/>
    <n v="0"/>
    <n v="0"/>
    <n v="1590.18"/>
    <n v="0"/>
    <n v="0"/>
    <n v="0"/>
    <n v="0"/>
    <n v="0"/>
    <n v="0"/>
    <n v="0"/>
    <n v="0"/>
    <n v="0"/>
    <n v="0"/>
    <n v="0"/>
    <n v="0"/>
    <n v="0"/>
    <n v="334.15"/>
    <n v="-438.91"/>
    <n v="0"/>
    <n v="0"/>
    <m/>
    <m/>
    <m/>
    <m/>
    <x v="0"/>
    <m/>
    <m/>
    <m/>
    <m/>
    <m/>
    <m/>
    <m/>
    <m/>
    <n v="0"/>
    <n v="0"/>
    <m/>
    <m/>
    <x v="4"/>
    <x v="11"/>
    <m/>
    <x v="9"/>
  </r>
  <r>
    <x v="4"/>
    <s v="Gravette"/>
    <s v="Lighting"/>
    <s v="Residential"/>
    <s v="PL-Private Lighting"/>
    <n v="15921"/>
    <n v="2538.79"/>
    <m/>
    <n v="6.14"/>
    <n v="0"/>
    <n v="0"/>
    <m/>
    <n v="0"/>
    <n v="0"/>
    <n v="463.86"/>
    <n v="31.46"/>
    <n v="0"/>
    <n v="0"/>
    <n v="0"/>
    <n v="21.61"/>
    <n v="34.81"/>
    <n v="0"/>
    <n v="0"/>
    <n v="0"/>
    <n v="0"/>
    <n v="0"/>
    <n v="0"/>
    <n v="0"/>
    <n v="0"/>
    <n v="0"/>
    <n v="0"/>
    <n v="0"/>
    <n v="0"/>
    <n v="0"/>
    <n v="0"/>
    <n v="0"/>
    <n v="0"/>
    <n v="0"/>
    <n v="204.35"/>
    <n v="-532.41999999999996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4"/>
    <s v="Neosho"/>
    <s v="Electric"/>
    <s v="Commercial"/>
    <s v="CB-Commercial"/>
    <n v="37480"/>
    <n v="2380.4"/>
    <m/>
    <n v="139.22"/>
    <n v="0"/>
    <n v="0"/>
    <m/>
    <n v="0"/>
    <n v="0"/>
    <n v="1092.92"/>
    <n v="74.959999999999994"/>
    <n v="0"/>
    <n v="122.56"/>
    <n v="0"/>
    <n v="140.93"/>
    <n v="182.91"/>
    <n v="0"/>
    <n v="0"/>
    <n v="0"/>
    <n v="0"/>
    <n v="0"/>
    <n v="0"/>
    <n v="0"/>
    <n v="0"/>
    <n v="0"/>
    <n v="0"/>
    <n v="0"/>
    <n v="0"/>
    <n v="0"/>
    <n v="0"/>
    <n v="0"/>
    <n v="0"/>
    <n v="0"/>
    <n v="343.86"/>
    <n v="-514.16999999999996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4"/>
    <s v="Neosho"/>
    <s v="Electric"/>
    <s v="Residential"/>
    <s v="RG-Residential"/>
    <n v="79974"/>
    <n v="7497.58"/>
    <m/>
    <n v="360.7"/>
    <n v="0"/>
    <n v="0"/>
    <m/>
    <n v="0"/>
    <n v="0"/>
    <n v="2332.09"/>
    <n v="159.97999999999999"/>
    <n v="0"/>
    <n v="298.32"/>
    <n v="0"/>
    <n v="327.11"/>
    <n v="452.67"/>
    <n v="0"/>
    <n v="0"/>
    <n v="0"/>
    <n v="0"/>
    <n v="0"/>
    <n v="0"/>
    <n v="0"/>
    <n v="0"/>
    <n v="0"/>
    <n v="0"/>
    <n v="0"/>
    <n v="0"/>
    <n v="0"/>
    <n v="0"/>
    <n v="0"/>
    <n v="50"/>
    <n v="-5.04"/>
    <n v="920.71"/>
    <n v="-1644.92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4"/>
    <s v="Neosho"/>
    <s v="Lighting"/>
    <s v="Commercial"/>
    <s v="PL-Private Lighting"/>
    <n v="389"/>
    <n v="58.17"/>
    <m/>
    <n v="0"/>
    <n v="0"/>
    <n v="0"/>
    <m/>
    <n v="0"/>
    <n v="0"/>
    <n v="11.34"/>
    <n v="0.78"/>
    <n v="0"/>
    <n v="0"/>
    <n v="0"/>
    <n v="0.56000000000000005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5.62"/>
    <n v="-12.46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4"/>
    <s v="Neosho"/>
    <s v="Lighting"/>
    <s v="Residential"/>
    <s v="PL-Private Lighting"/>
    <n v="62"/>
    <n v="12.1"/>
    <m/>
    <n v="0"/>
    <n v="0"/>
    <n v="0"/>
    <m/>
    <n v="0"/>
    <n v="0"/>
    <n v="1.8"/>
    <n v="0.12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2.6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1"/>
    <s v="Baxter Springs"/>
    <s v="Electric"/>
    <s v="Commercial"/>
    <s v="CB-Commercial"/>
    <n v="806994"/>
    <n v="81160.160000000003"/>
    <m/>
    <n v="3665.09"/>
    <n v="0"/>
    <n v="0"/>
    <m/>
    <n v="0"/>
    <n v="0"/>
    <n v="0"/>
    <n v="0"/>
    <n v="0"/>
    <n v="0"/>
    <n v="25454.66"/>
    <n v="0"/>
    <n v="-24.76"/>
    <n v="1065.21"/>
    <n v="0"/>
    <n v="0"/>
    <n v="0"/>
    <n v="0"/>
    <n v="0"/>
    <n v="0"/>
    <n v="0"/>
    <n v="0"/>
    <n v="0"/>
    <n v="0"/>
    <n v="0"/>
    <n v="0"/>
    <n v="30"/>
    <n v="696.14"/>
    <n v="0"/>
    <n v="0"/>
    <n v="9138.3799999999992"/>
    <n v="0"/>
    <n v="-4.6500000000000004"/>
    <n v="8700.32"/>
    <m/>
    <m/>
    <m/>
    <m/>
    <x v="0"/>
    <m/>
    <m/>
    <m/>
    <m/>
    <m/>
    <m/>
    <m/>
    <m/>
    <n v="26350.42"/>
    <n v="-895.76"/>
    <m/>
    <m/>
    <x v="1"/>
    <x v="5"/>
    <m/>
    <x v="9"/>
  </r>
  <r>
    <x v="1"/>
    <s v="Baxter Springs"/>
    <s v="Electric"/>
    <s v="Commercial"/>
    <s v="GP-General Power"/>
    <n v="1447345"/>
    <n v="101384.28"/>
    <m/>
    <n v="725"/>
    <n v="0"/>
    <n v="0"/>
    <m/>
    <n v="0"/>
    <n v="0"/>
    <n v="0"/>
    <n v="0"/>
    <n v="0"/>
    <n v="0"/>
    <n v="45359.81"/>
    <n v="0"/>
    <n v="0"/>
    <n v="1910.49"/>
    <n v="0"/>
    <n v="0"/>
    <n v="0"/>
    <n v="0"/>
    <n v="0"/>
    <n v="0"/>
    <n v="0"/>
    <n v="0"/>
    <n v="0"/>
    <n v="0"/>
    <n v="0"/>
    <n v="0"/>
    <n v="0"/>
    <n v="777.4"/>
    <n v="0"/>
    <n v="0"/>
    <n v="9482.15"/>
    <n v="0"/>
    <n v="0"/>
    <n v="10934.37"/>
    <m/>
    <m/>
    <m/>
    <m/>
    <x v="0"/>
    <m/>
    <m/>
    <m/>
    <m/>
    <m/>
    <m/>
    <m/>
    <m/>
    <n v="46966.36"/>
    <n v="-1606.55"/>
    <m/>
    <m/>
    <x v="1"/>
    <x v="6"/>
    <m/>
    <x v="9"/>
  </r>
  <r>
    <x v="1"/>
    <s v="Baxter Springs"/>
    <s v="Electric"/>
    <s v="Commercial"/>
    <s v="LS-Special Lighting"/>
    <n v="7805"/>
    <n v="938.68"/>
    <m/>
    <n v="6.6"/>
    <n v="0"/>
    <n v="0"/>
    <m/>
    <n v="0"/>
    <n v="0"/>
    <n v="0"/>
    <n v="0"/>
    <n v="0"/>
    <n v="0"/>
    <n v="244.61"/>
    <n v="0"/>
    <n v="0"/>
    <n v="10.3"/>
    <n v="0"/>
    <n v="0"/>
    <n v="0"/>
    <n v="0"/>
    <n v="0"/>
    <n v="0"/>
    <n v="0"/>
    <n v="0"/>
    <n v="0"/>
    <n v="0"/>
    <n v="0"/>
    <n v="0"/>
    <n v="0"/>
    <n v="0.06"/>
    <n v="0"/>
    <n v="0"/>
    <n v="3.79"/>
    <n v="0"/>
    <n v="0"/>
    <n v="5.38"/>
    <m/>
    <m/>
    <m/>
    <m/>
    <x v="0"/>
    <m/>
    <m/>
    <m/>
    <m/>
    <m/>
    <m/>
    <m/>
    <m/>
    <n v="253.27"/>
    <n v="-8.66"/>
    <m/>
    <m/>
    <x v="1"/>
    <x v="7"/>
    <m/>
    <x v="9"/>
  </r>
  <r>
    <x v="1"/>
    <s v="Baxter Springs"/>
    <s v="Electric"/>
    <s v="Commercial"/>
    <s v="SH-Small Heating"/>
    <n v="100130"/>
    <n v="8308.84"/>
    <m/>
    <n v="346.18"/>
    <n v="0"/>
    <n v="0"/>
    <m/>
    <n v="0"/>
    <n v="0"/>
    <n v="0"/>
    <n v="0"/>
    <n v="0"/>
    <n v="0"/>
    <n v="3138.07"/>
    <n v="0"/>
    <n v="0"/>
    <n v="132.19"/>
    <n v="0"/>
    <n v="0"/>
    <n v="0"/>
    <n v="0"/>
    <n v="0"/>
    <n v="0"/>
    <n v="0"/>
    <n v="0"/>
    <n v="0"/>
    <n v="0"/>
    <n v="0"/>
    <n v="0"/>
    <n v="0"/>
    <n v="95.84"/>
    <n v="0"/>
    <n v="0"/>
    <n v="890.46"/>
    <n v="0"/>
    <n v="0"/>
    <n v="1223.5999999999999"/>
    <m/>
    <m/>
    <m/>
    <m/>
    <x v="0"/>
    <m/>
    <m/>
    <m/>
    <m/>
    <m/>
    <m/>
    <m/>
    <m/>
    <n v="3249.21"/>
    <n v="-111.14"/>
    <m/>
    <m/>
    <x v="1"/>
    <x v="12"/>
    <m/>
    <x v="9"/>
  </r>
  <r>
    <x v="1"/>
    <s v="Baxter Springs"/>
    <s v="Electric"/>
    <s v="Commercial"/>
    <s v="TEB-Total Electric Bldg"/>
    <n v="511044"/>
    <n v="35380.01"/>
    <m/>
    <n v="292.57"/>
    <n v="0"/>
    <n v="0"/>
    <m/>
    <n v="0"/>
    <n v="0"/>
    <n v="0"/>
    <n v="0"/>
    <n v="0"/>
    <n v="0"/>
    <n v="16016.11"/>
    <n v="0"/>
    <n v="0"/>
    <n v="674.57"/>
    <n v="0"/>
    <n v="0"/>
    <n v="0"/>
    <n v="0"/>
    <n v="0"/>
    <n v="0"/>
    <n v="0"/>
    <n v="0"/>
    <n v="0"/>
    <n v="0"/>
    <n v="0"/>
    <n v="0"/>
    <n v="0"/>
    <n v="26.14"/>
    <n v="0"/>
    <n v="0"/>
    <n v="1295.43"/>
    <n v="0"/>
    <n v="0"/>
    <n v="5284.19"/>
    <m/>
    <m/>
    <m/>
    <m/>
    <x v="0"/>
    <m/>
    <m/>
    <m/>
    <m/>
    <m/>
    <m/>
    <m/>
    <m/>
    <n v="16583.37"/>
    <n v="-567.26"/>
    <m/>
    <m/>
    <x v="1"/>
    <x v="13"/>
    <m/>
    <x v="9"/>
  </r>
  <r>
    <x v="1"/>
    <s v="Baxter Springs"/>
    <s v="Electric"/>
    <s v="Industrial"/>
    <s v="CB-Commercial"/>
    <n v="13358"/>
    <n v="1263.79"/>
    <m/>
    <n v="63.77"/>
    <n v="0"/>
    <n v="0"/>
    <m/>
    <n v="0"/>
    <n v="0"/>
    <n v="0"/>
    <n v="0"/>
    <n v="0"/>
    <n v="0"/>
    <n v="418.64"/>
    <n v="0"/>
    <n v="0"/>
    <n v="17.63"/>
    <n v="0"/>
    <n v="0"/>
    <n v="0"/>
    <n v="0"/>
    <n v="0"/>
    <n v="0"/>
    <n v="0"/>
    <n v="0"/>
    <n v="0"/>
    <n v="0"/>
    <n v="0"/>
    <n v="0"/>
    <n v="0"/>
    <n v="9.1300000000000008"/>
    <n v="0"/>
    <n v="0"/>
    <n v="178.18"/>
    <n v="0"/>
    <n v="0"/>
    <n v="143.46"/>
    <m/>
    <m/>
    <m/>
    <m/>
    <x v="0"/>
    <m/>
    <m/>
    <m/>
    <m/>
    <m/>
    <m/>
    <m/>
    <m/>
    <n v="433.46999999999997"/>
    <n v="-14.83"/>
    <m/>
    <m/>
    <x v="2"/>
    <x v="5"/>
    <m/>
    <x v="9"/>
  </r>
  <r>
    <x v="1"/>
    <s v="Baxter Springs"/>
    <s v="Electric"/>
    <s v="Industrial"/>
    <s v="GP-General Power"/>
    <n v="-1990480"/>
    <n v="-90493.89"/>
    <m/>
    <n v="275"/>
    <n v="0"/>
    <n v="0"/>
    <m/>
    <n v="0"/>
    <n v="0"/>
    <n v="0"/>
    <n v="0"/>
    <n v="0"/>
    <n v="0"/>
    <n v="-57367.55999999999"/>
    <n v="0"/>
    <n v="0"/>
    <n v="-2627.43"/>
    <n v="0"/>
    <n v="0"/>
    <n v="0"/>
    <n v="0"/>
    <n v="0"/>
    <n v="0"/>
    <n v="0"/>
    <n v="0"/>
    <n v="0"/>
    <n v="0"/>
    <n v="0"/>
    <n v="0"/>
    <n v="0"/>
    <n v="769.59"/>
    <n v="0"/>
    <n v="0"/>
    <n v="-16875.07"/>
    <n v="0"/>
    <n v="0"/>
    <n v="-8597.42"/>
    <m/>
    <m/>
    <m/>
    <m/>
    <x v="0"/>
    <m/>
    <m/>
    <m/>
    <m/>
    <m/>
    <m/>
    <m/>
    <m/>
    <n v="-57367.55999999999"/>
    <n v="0"/>
    <m/>
    <m/>
    <x v="2"/>
    <x v="6"/>
    <m/>
    <x v="9"/>
  </r>
  <r>
    <x v="1"/>
    <s v="Baxter Springs"/>
    <s v="Electric"/>
    <s v="Industrial"/>
    <s v="PT-Transmission"/>
    <n v="3043465"/>
    <n v="98276.79"/>
    <m/>
    <n v="50"/>
    <n v="0"/>
    <n v="0"/>
    <m/>
    <n v="0"/>
    <n v="0"/>
    <n v="0"/>
    <n v="0"/>
    <n v="0"/>
    <n v="0"/>
    <n v="89295.27"/>
    <n v="0"/>
    <n v="0"/>
    <n v="4017.37"/>
    <n v="0"/>
    <n v="0"/>
    <n v="7670.8"/>
    <n v="0"/>
    <n v="0"/>
    <n v="0"/>
    <n v="0"/>
    <n v="0"/>
    <n v="0"/>
    <n v="0"/>
    <n v="0"/>
    <n v="0"/>
    <n v="0"/>
    <n v="0"/>
    <n v="0"/>
    <n v="0"/>
    <n v="16796.27"/>
    <n v="0"/>
    <n v="0"/>
    <n v="16906.16"/>
    <m/>
    <m/>
    <m/>
    <m/>
    <x v="0"/>
    <m/>
    <m/>
    <m/>
    <m/>
    <m/>
    <m/>
    <m/>
    <m/>
    <n v="92673.52"/>
    <n v="-3378.25"/>
    <m/>
    <m/>
    <x v="2"/>
    <x v="9"/>
    <m/>
    <x v="9"/>
  </r>
  <r>
    <x v="1"/>
    <s v="Baxter Springs"/>
    <s v="Electric"/>
    <s v="Industrial"/>
    <s v="SH-Small Heating"/>
    <n v="4746"/>
    <n v="188.33"/>
    <m/>
    <n v="0"/>
    <n v="0"/>
    <n v="0"/>
    <m/>
    <n v="0"/>
    <n v="0"/>
    <n v="0"/>
    <n v="0"/>
    <n v="0"/>
    <n v="0"/>
    <n v="148.74"/>
    <n v="0"/>
    <n v="0"/>
    <n v="6.26"/>
    <n v="0"/>
    <n v="0"/>
    <n v="0"/>
    <n v="0"/>
    <n v="0"/>
    <n v="0"/>
    <n v="0"/>
    <n v="0"/>
    <n v="0"/>
    <n v="0"/>
    <n v="0"/>
    <n v="0"/>
    <n v="0"/>
    <n v="0"/>
    <n v="0"/>
    <n v="0"/>
    <n v="47.27"/>
    <n v="0"/>
    <n v="-189.65"/>
    <n v="58"/>
    <m/>
    <m/>
    <m/>
    <m/>
    <x v="0"/>
    <m/>
    <m/>
    <m/>
    <m/>
    <m/>
    <m/>
    <m/>
    <m/>
    <n v="154.01000000000002"/>
    <n v="-5.27"/>
    <m/>
    <m/>
    <x v="2"/>
    <x v="12"/>
    <m/>
    <x v="9"/>
  </r>
  <r>
    <x v="1"/>
    <s v="Baxter Springs"/>
    <s v="Electric"/>
    <s v="Industrial"/>
    <s v="TEB-Total Electric Bldg"/>
    <n v="6400"/>
    <n v="555.44000000000005"/>
    <m/>
    <n v="0"/>
    <n v="0"/>
    <n v="0"/>
    <m/>
    <n v="0"/>
    <n v="0"/>
    <n v="0"/>
    <n v="0"/>
    <n v="0"/>
    <n v="0"/>
    <n v="200.58"/>
    <n v="0"/>
    <n v="0"/>
    <n v="8.4499999999999993"/>
    <n v="0"/>
    <n v="0"/>
    <n v="0"/>
    <n v="0"/>
    <n v="0"/>
    <n v="0"/>
    <n v="0"/>
    <n v="0"/>
    <n v="0"/>
    <n v="0"/>
    <n v="0"/>
    <n v="0"/>
    <n v="0"/>
    <n v="23.01"/>
    <n v="0"/>
    <n v="0"/>
    <n v="7.98"/>
    <n v="0"/>
    <n v="0"/>
    <n v="66.180000000000007"/>
    <m/>
    <m/>
    <m/>
    <m/>
    <x v="0"/>
    <m/>
    <m/>
    <m/>
    <m/>
    <m/>
    <m/>
    <m/>
    <m/>
    <n v="207.68"/>
    <n v="-7.1"/>
    <m/>
    <m/>
    <x v="2"/>
    <x v="13"/>
    <m/>
    <x v="9"/>
  </r>
  <r>
    <x v="1"/>
    <s v="Baxter Springs"/>
    <s v="Electric"/>
    <s v="Interdepartmental"/>
    <s v="CB-Commercial"/>
    <n v="13200"/>
    <n v="1139.81"/>
    <m/>
    <n v="0"/>
    <n v="0"/>
    <n v="0"/>
    <m/>
    <n v="0"/>
    <n v="0"/>
    <n v="0"/>
    <n v="0"/>
    <n v="0"/>
    <n v="0"/>
    <n v="413.69"/>
    <n v="0"/>
    <n v="0"/>
    <n v="1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.77000000000001"/>
    <m/>
    <m/>
    <m/>
    <m/>
    <x v="0"/>
    <m/>
    <m/>
    <m/>
    <m/>
    <m/>
    <m/>
    <m/>
    <m/>
    <n v="428.34"/>
    <n v="-14.65"/>
    <m/>
    <m/>
    <x v="5"/>
    <x v="5"/>
    <m/>
    <x v="9"/>
  </r>
  <r>
    <x v="1"/>
    <s v="Baxter Springs"/>
    <s v="Electric"/>
    <s v="Interdepartmental"/>
    <s v="GP-General Power"/>
    <n v="240"/>
    <n v="1032.1600000000001"/>
    <m/>
    <n v="0"/>
    <n v="0"/>
    <n v="0"/>
    <m/>
    <n v="0"/>
    <n v="0"/>
    <n v="0"/>
    <n v="0"/>
    <n v="0"/>
    <n v="0"/>
    <n v="7.52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7.7899999999999991"/>
    <n v="-0.27"/>
    <m/>
    <m/>
    <x v="5"/>
    <x v="6"/>
    <m/>
    <x v="9"/>
  </r>
  <r>
    <x v="1"/>
    <s v="Baxter Springs"/>
    <s v="Electric"/>
    <s v="Other Public Authority"/>
    <s v="CB-Commercial"/>
    <n v="35425"/>
    <n v="3456.84"/>
    <m/>
    <n v="0"/>
    <n v="0"/>
    <n v="0"/>
    <m/>
    <n v="0"/>
    <n v="0"/>
    <n v="0"/>
    <n v="0"/>
    <n v="0"/>
    <n v="0"/>
    <n v="1147.03"/>
    <n v="0"/>
    <n v="0.83"/>
    <n v="46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3.17"/>
    <n v="416.1"/>
    <m/>
    <m/>
    <m/>
    <m/>
    <x v="0"/>
    <m/>
    <m/>
    <m/>
    <m/>
    <m/>
    <m/>
    <m/>
    <m/>
    <n v="1186.3499999999999"/>
    <n v="-39.32"/>
    <m/>
    <m/>
    <x v="3"/>
    <x v="5"/>
    <m/>
    <x v="9"/>
  </r>
  <r>
    <x v="1"/>
    <s v="Baxter Springs"/>
    <s v="Electric"/>
    <s v="Other Public Authority"/>
    <s v="GP-General Power"/>
    <n v="58800"/>
    <n v="4002.36"/>
    <m/>
    <n v="0"/>
    <n v="0"/>
    <n v="0"/>
    <m/>
    <n v="0"/>
    <n v="0"/>
    <n v="0"/>
    <n v="0"/>
    <n v="0"/>
    <n v="0"/>
    <n v="1842.79"/>
    <n v="0"/>
    <n v="0"/>
    <n v="77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3.23"/>
    <m/>
    <m/>
    <m/>
    <m/>
    <x v="0"/>
    <m/>
    <m/>
    <m/>
    <m/>
    <m/>
    <m/>
    <m/>
    <m/>
    <n v="1908.06"/>
    <n v="-65.27"/>
    <m/>
    <m/>
    <x v="3"/>
    <x v="6"/>
    <m/>
    <x v="9"/>
  </r>
  <r>
    <x v="1"/>
    <s v="Baxter Springs"/>
    <s v="Electric"/>
    <s v="Other Public Authority"/>
    <s v="LS-Special Lighting"/>
    <n v="320"/>
    <n v="41.86"/>
    <m/>
    <n v="0"/>
    <n v="0"/>
    <n v="0"/>
    <m/>
    <n v="0"/>
    <n v="0"/>
    <n v="0"/>
    <n v="0"/>
    <n v="0"/>
    <n v="0"/>
    <n v="10.029999999999999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m/>
    <m/>
    <m/>
    <m/>
    <x v="0"/>
    <m/>
    <m/>
    <m/>
    <m/>
    <m/>
    <m/>
    <m/>
    <m/>
    <n v="10.389999999999999"/>
    <n v="-0.36"/>
    <m/>
    <m/>
    <x v="3"/>
    <x v="7"/>
    <m/>
    <x v="9"/>
  </r>
  <r>
    <x v="1"/>
    <s v="Baxter Springs"/>
    <s v="Electric"/>
    <s v="Other Public Authority"/>
    <s v="SH-Small Heating"/>
    <n v="160"/>
    <n v="32.299999999999997"/>
    <m/>
    <n v="0"/>
    <n v="0"/>
    <n v="0"/>
    <m/>
    <n v="0"/>
    <n v="0"/>
    <n v="0"/>
    <n v="0"/>
    <n v="0"/>
    <n v="0"/>
    <n v="5.01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6"/>
    <m/>
    <m/>
    <m/>
    <m/>
    <x v="0"/>
    <m/>
    <m/>
    <m/>
    <m/>
    <m/>
    <m/>
    <m/>
    <m/>
    <n v="5.1899999999999995"/>
    <n v="-0.18"/>
    <m/>
    <m/>
    <x v="3"/>
    <x v="12"/>
    <m/>
    <x v="9"/>
  </r>
  <r>
    <x v="1"/>
    <s v="Baxter Springs"/>
    <s v="Electric"/>
    <s v="Muni Street &amp; Highway Lighting"/>
    <s v="CB-Commercial"/>
    <n v="11136"/>
    <n v="1513.81"/>
    <m/>
    <n v="0"/>
    <n v="0"/>
    <n v="0"/>
    <m/>
    <n v="0"/>
    <n v="0"/>
    <n v="0"/>
    <n v="0"/>
    <n v="0"/>
    <n v="0"/>
    <n v="348.99"/>
    <n v="0"/>
    <n v="0"/>
    <n v="1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.6"/>
    <m/>
    <m/>
    <m/>
    <m/>
    <x v="0"/>
    <m/>
    <m/>
    <m/>
    <m/>
    <m/>
    <m/>
    <m/>
    <m/>
    <n v="361.35"/>
    <n v="-12.36"/>
    <m/>
    <m/>
    <x v="4"/>
    <x v="5"/>
    <m/>
    <x v="9"/>
  </r>
  <r>
    <x v="1"/>
    <s v="Baxter Springs"/>
    <s v="Electric"/>
    <s v="Muni Street &amp; Highway Lighting"/>
    <s v="LS-Special Lighting"/>
    <n v="1869"/>
    <n v="276.61"/>
    <m/>
    <n v="0"/>
    <n v="0"/>
    <n v="0"/>
    <m/>
    <n v="0"/>
    <n v="0"/>
    <n v="0"/>
    <n v="0"/>
    <n v="0"/>
    <n v="0"/>
    <n v="58.58"/>
    <n v="0"/>
    <n v="0"/>
    <n v="2.47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9"/>
    <m/>
    <m/>
    <m/>
    <m/>
    <x v="0"/>
    <m/>
    <m/>
    <m/>
    <m/>
    <m/>
    <m/>
    <m/>
    <m/>
    <n v="60.65"/>
    <n v="-2.0699999999999998"/>
    <m/>
    <m/>
    <x v="4"/>
    <x v="7"/>
    <m/>
    <x v="9"/>
  </r>
  <r>
    <x v="1"/>
    <s v="Baxter Springs"/>
    <s v="Electric"/>
    <s v="Other Public Authority"/>
    <s v="CB-Commercial"/>
    <n v="20081"/>
    <n v="1987.12"/>
    <m/>
    <n v="0"/>
    <n v="0"/>
    <n v="0"/>
    <m/>
    <n v="0"/>
    <n v="0"/>
    <n v="0"/>
    <n v="0"/>
    <n v="0"/>
    <n v="0"/>
    <n v="634.64"/>
    <n v="0"/>
    <n v="0"/>
    <n v="26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.68"/>
    <m/>
    <m/>
    <m/>
    <m/>
    <x v="0"/>
    <m/>
    <m/>
    <m/>
    <m/>
    <m/>
    <m/>
    <m/>
    <m/>
    <n v="656.93"/>
    <n v="-22.29"/>
    <m/>
    <m/>
    <x v="3"/>
    <x v="5"/>
    <m/>
    <x v="9"/>
  </r>
  <r>
    <x v="1"/>
    <s v="Baxter Springs"/>
    <s v="Electric"/>
    <s v="Other Public Authority"/>
    <s v="GP-General Power"/>
    <n v="193040"/>
    <n v="11263.69"/>
    <m/>
    <n v="0"/>
    <n v="0"/>
    <n v="0"/>
    <m/>
    <n v="0"/>
    <n v="0"/>
    <n v="0"/>
    <n v="0"/>
    <n v="0"/>
    <n v="0"/>
    <n v="6049.87"/>
    <n v="0"/>
    <n v="0"/>
    <n v="254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7.78"/>
    <m/>
    <m/>
    <m/>
    <m/>
    <x v="0"/>
    <m/>
    <m/>
    <m/>
    <m/>
    <m/>
    <m/>
    <m/>
    <m/>
    <n v="6264.14"/>
    <n v="-214.27"/>
    <m/>
    <m/>
    <x v="3"/>
    <x v="6"/>
    <m/>
    <x v="9"/>
  </r>
  <r>
    <x v="1"/>
    <s v="Baxter Springs"/>
    <s v="Electric"/>
    <s v="Residential"/>
    <s v="RG-Residential"/>
    <n v="3"/>
    <n v="2.27"/>
    <m/>
    <n v="0"/>
    <n v="0"/>
    <n v="0"/>
    <m/>
    <n v="0"/>
    <n v="0"/>
    <n v="0"/>
    <n v="0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.03"/>
    <m/>
    <m/>
    <m/>
    <m/>
    <x v="0"/>
    <m/>
    <m/>
    <m/>
    <m/>
    <m/>
    <m/>
    <m/>
    <m/>
    <n v="0.09"/>
    <n v="0"/>
    <m/>
    <m/>
    <x v="0"/>
    <x v="1"/>
    <m/>
    <x v="9"/>
  </r>
  <r>
    <x v="1"/>
    <s v="Baxter Springs"/>
    <s v="Electric"/>
    <s v="Residential"/>
    <s v="NM-Net Metering"/>
    <n v="-26"/>
    <n v="-2.15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9"/>
  </r>
  <r>
    <x v="1"/>
    <s v="Baxter Springs"/>
    <s v="Electric"/>
    <s v="Residential"/>
    <s v="RG-Residential"/>
    <n v="3020867"/>
    <n v="244915.59"/>
    <m/>
    <n v="16722.22"/>
    <n v="0"/>
    <n v="0"/>
    <m/>
    <n v="0"/>
    <n v="0"/>
    <n v="0"/>
    <n v="0"/>
    <n v="0"/>
    <n v="0"/>
    <n v="94880.4"/>
    <n v="0"/>
    <n v="-3.86"/>
    <n v="3987.29"/>
    <n v="0"/>
    <n v="0"/>
    <n v="0"/>
    <n v="0"/>
    <n v="0"/>
    <n v="0"/>
    <n v="0"/>
    <n v="0"/>
    <n v="0"/>
    <n v="0"/>
    <n v="460"/>
    <n v="0"/>
    <n v="120"/>
    <n v="4570.51"/>
    <n v="20"/>
    <n v="-70.61"/>
    <n v="10602.73"/>
    <n v="0"/>
    <n v="-629.63"/>
    <n v="40271.96"/>
    <m/>
    <m/>
    <m/>
    <m/>
    <x v="0"/>
    <m/>
    <m/>
    <m/>
    <m/>
    <m/>
    <m/>
    <m/>
    <m/>
    <n v="98233.56"/>
    <n v="-3353.16"/>
    <m/>
    <m/>
    <x v="0"/>
    <x v="1"/>
    <m/>
    <x v="9"/>
  </r>
  <r>
    <x v="1"/>
    <s v="Baxter Springs"/>
    <s v="Electric"/>
    <s v="Residential"/>
    <s v="RG-Residential Water Heat"/>
    <n v="523436"/>
    <n v="39174.120000000003"/>
    <m/>
    <n v="1939.89"/>
    <n v="0"/>
    <n v="0"/>
    <m/>
    <n v="0"/>
    <n v="0"/>
    <n v="0"/>
    <n v="0"/>
    <n v="0"/>
    <n v="0"/>
    <n v="16401.43"/>
    <n v="0"/>
    <n v="-13"/>
    <n v="690.98"/>
    <n v="0"/>
    <n v="0"/>
    <n v="0"/>
    <n v="0"/>
    <n v="0"/>
    <n v="0"/>
    <n v="0"/>
    <n v="0"/>
    <n v="0"/>
    <n v="0"/>
    <n v="60"/>
    <n v="0"/>
    <n v="15"/>
    <n v="748.06"/>
    <n v="0"/>
    <n v="-4.4000000000000004"/>
    <n v="1518.63"/>
    <n v="0"/>
    <n v="-94.09"/>
    <n v="7018.22"/>
    <m/>
    <m/>
    <m/>
    <m/>
    <x v="0"/>
    <m/>
    <m/>
    <m/>
    <m/>
    <m/>
    <m/>
    <m/>
    <m/>
    <n v="16982.439999999999"/>
    <n v="-581.01"/>
    <m/>
    <m/>
    <x v="0"/>
    <x v="14"/>
    <m/>
    <x v="9"/>
  </r>
  <r>
    <x v="1"/>
    <s v="Baxter Springs"/>
    <s v="Electric"/>
    <s v="Residential"/>
    <s v="RH-Residential Total Elec"/>
    <n v="1704794"/>
    <n v="117971.33"/>
    <m/>
    <n v="3337.36"/>
    <n v="0"/>
    <n v="0"/>
    <m/>
    <n v="0"/>
    <n v="0"/>
    <n v="0"/>
    <n v="0"/>
    <n v="0"/>
    <n v="0"/>
    <n v="53433.23"/>
    <n v="0"/>
    <n v="-2.56"/>
    <n v="2250.5300000000002"/>
    <n v="0"/>
    <n v="0"/>
    <n v="0"/>
    <n v="0"/>
    <n v="0"/>
    <n v="0"/>
    <n v="0"/>
    <n v="0"/>
    <n v="0"/>
    <n v="0"/>
    <n v="120"/>
    <n v="0"/>
    <n v="15"/>
    <n v="1962.13"/>
    <n v="60"/>
    <n v="-36.700000000000003"/>
    <n v="3912.76"/>
    <n v="0"/>
    <n v="-475.68"/>
    <n v="22224.55"/>
    <m/>
    <m/>
    <m/>
    <m/>
    <x v="0"/>
    <m/>
    <m/>
    <m/>
    <m/>
    <m/>
    <m/>
    <m/>
    <m/>
    <n v="55325.55"/>
    <n v="-1892.32"/>
    <m/>
    <m/>
    <x v="0"/>
    <x v="15"/>
    <m/>
    <x v="9"/>
  </r>
  <r>
    <x v="1"/>
    <s v="Baxter Springs"/>
    <s v="Electric"/>
    <s v="Wholesale Municipalities"/>
    <s v="GFR-Chetopa"/>
    <n v="901223"/>
    <n v="28219.1"/>
    <m/>
    <n v="0"/>
    <n v="18033.4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16"/>
    <m/>
    <x v="9"/>
  </r>
  <r>
    <x v="1"/>
    <s v="Baxter Springs"/>
    <s v="Lighting"/>
    <s v="Commercial"/>
    <s v="PL-Private Lighting"/>
    <n v="32489"/>
    <n v="8248.07"/>
    <m/>
    <n v="156.74"/>
    <n v="0"/>
    <n v="0"/>
    <m/>
    <n v="0"/>
    <n v="0"/>
    <n v="0"/>
    <n v="0"/>
    <n v="0"/>
    <n v="0"/>
    <n v="1018.28"/>
    <n v="0"/>
    <n v="0"/>
    <n v="43.03"/>
    <n v="0"/>
    <n v="0"/>
    <n v="69"/>
    <n v="0"/>
    <n v="0"/>
    <n v="0"/>
    <n v="0"/>
    <n v="0"/>
    <n v="0"/>
    <n v="0"/>
    <n v="0"/>
    <n v="0"/>
    <n v="0"/>
    <n v="40.85"/>
    <n v="0"/>
    <n v="0"/>
    <n v="644.96"/>
    <n v="0"/>
    <n v="0"/>
    <n v="64.11"/>
    <m/>
    <m/>
    <m/>
    <m/>
    <x v="0"/>
    <m/>
    <m/>
    <m/>
    <m/>
    <m/>
    <m/>
    <m/>
    <m/>
    <n v="1054.3399999999999"/>
    <n v="-36.06"/>
    <m/>
    <m/>
    <x v="1"/>
    <x v="4"/>
    <m/>
    <x v="9"/>
  </r>
  <r>
    <x v="1"/>
    <s v="Baxter Springs"/>
    <s v="Lighting"/>
    <s v="Industrial"/>
    <s v="PL-Private Lighting"/>
    <n v="11837"/>
    <n v="2444.5100000000002"/>
    <m/>
    <n v="63.36"/>
    <n v="0"/>
    <n v="0"/>
    <m/>
    <n v="0"/>
    <n v="0"/>
    <n v="0"/>
    <n v="0"/>
    <n v="0"/>
    <n v="0"/>
    <n v="365.1"/>
    <n v="0"/>
    <n v="0"/>
    <n v="15.63"/>
    <n v="0"/>
    <n v="0"/>
    <n v="0"/>
    <n v="0"/>
    <n v="0"/>
    <n v="0"/>
    <n v="0"/>
    <n v="0"/>
    <n v="0"/>
    <n v="0"/>
    <n v="0"/>
    <n v="0"/>
    <n v="0"/>
    <n v="19.25"/>
    <n v="0"/>
    <n v="0"/>
    <n v="249.01"/>
    <n v="0"/>
    <n v="0"/>
    <n v="23.43"/>
    <m/>
    <m/>
    <m/>
    <m/>
    <x v="0"/>
    <m/>
    <m/>
    <m/>
    <m/>
    <m/>
    <m/>
    <m/>
    <m/>
    <n v="378.24"/>
    <n v="-13.14"/>
    <m/>
    <m/>
    <x v="2"/>
    <x v="4"/>
    <m/>
    <x v="9"/>
  </r>
  <r>
    <x v="1"/>
    <s v="Baxter Springs"/>
    <s v="Lighting"/>
    <s v="Other Public Authority"/>
    <s v="PL-Private Lighting"/>
    <n v="157"/>
    <n v="39.520000000000003"/>
    <m/>
    <n v="0"/>
    <n v="0"/>
    <n v="0"/>
    <m/>
    <n v="0"/>
    <n v="0"/>
    <n v="0"/>
    <n v="0"/>
    <n v="0"/>
    <n v="0"/>
    <n v="4.92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m/>
    <m/>
    <m/>
    <m/>
    <x v="0"/>
    <m/>
    <m/>
    <m/>
    <m/>
    <m/>
    <m/>
    <m/>
    <m/>
    <n v="5.09"/>
    <n v="-0.17"/>
    <m/>
    <m/>
    <x v="3"/>
    <x v="4"/>
    <m/>
    <x v="9"/>
  </r>
  <r>
    <x v="1"/>
    <s v="Baxter Springs"/>
    <s v="Lighting"/>
    <s v="Muni Street &amp; Highway Lighting"/>
    <s v="PL-Private Lighting"/>
    <n v="487"/>
    <n v="149.52000000000001"/>
    <m/>
    <n v="0"/>
    <n v="0"/>
    <n v="0"/>
    <m/>
    <n v="0"/>
    <n v="0"/>
    <n v="0"/>
    <n v="0"/>
    <n v="0"/>
    <n v="0"/>
    <n v="15.14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"/>
    <n v="0.96"/>
    <m/>
    <m/>
    <m/>
    <m/>
    <x v="0"/>
    <m/>
    <m/>
    <m/>
    <m/>
    <m/>
    <m/>
    <m/>
    <m/>
    <n v="15.68"/>
    <n v="-0.54"/>
    <m/>
    <m/>
    <x v="4"/>
    <x v="4"/>
    <m/>
    <x v="9"/>
  </r>
  <r>
    <x v="1"/>
    <s v="Baxter Springs"/>
    <s v="Lighting"/>
    <s v="Muni Street &amp; Highway Lighting"/>
    <s v="SPL-Municipal St Lighting"/>
    <n v="63936"/>
    <n v="5122.74"/>
    <m/>
    <n v="0"/>
    <n v="0"/>
    <n v="0"/>
    <m/>
    <n v="0"/>
    <n v="0"/>
    <n v="0"/>
    <n v="0"/>
    <n v="0"/>
    <n v="0"/>
    <n v="1875.88"/>
    <n v="0"/>
    <n v="0"/>
    <n v="84.4"/>
    <n v="0"/>
    <n v="0"/>
    <n v="2464"/>
    <n v="0"/>
    <n v="0"/>
    <n v="0"/>
    <n v="0"/>
    <n v="0"/>
    <n v="0"/>
    <n v="0"/>
    <n v="0"/>
    <n v="0"/>
    <n v="0"/>
    <n v="0"/>
    <n v="0"/>
    <n v="0"/>
    <n v="0"/>
    <n v="0"/>
    <n v="0"/>
    <n v="156.63999999999999"/>
    <m/>
    <m/>
    <m/>
    <m/>
    <x v="0"/>
    <m/>
    <m/>
    <m/>
    <m/>
    <m/>
    <m/>
    <m/>
    <m/>
    <n v="1946.8500000000001"/>
    <n v="-70.97"/>
    <m/>
    <m/>
    <x v="4"/>
    <x v="11"/>
    <m/>
    <x v="9"/>
  </r>
  <r>
    <x v="1"/>
    <s v="Baxter Springs"/>
    <s v="Lighting"/>
    <s v="Residential"/>
    <s v="PL-Private Lighting"/>
    <n v="37314"/>
    <n v="11454.22"/>
    <m/>
    <n v="96.13"/>
    <n v="0"/>
    <n v="0"/>
    <m/>
    <n v="0"/>
    <n v="0"/>
    <n v="0"/>
    <n v="0"/>
    <n v="0"/>
    <n v="0"/>
    <n v="1169.28"/>
    <n v="0"/>
    <n v="-0.33"/>
    <n v="49.98"/>
    <n v="0"/>
    <n v="0"/>
    <n v="0"/>
    <n v="0"/>
    <n v="0"/>
    <n v="0"/>
    <n v="0"/>
    <n v="0"/>
    <n v="0"/>
    <n v="0"/>
    <n v="0"/>
    <n v="0"/>
    <n v="0"/>
    <n v="36.57"/>
    <n v="0"/>
    <n v="0"/>
    <n v="228.34"/>
    <n v="0"/>
    <n v="65"/>
    <n v="73.209999999999994"/>
    <m/>
    <m/>
    <m/>
    <m/>
    <x v="0"/>
    <m/>
    <m/>
    <m/>
    <m/>
    <m/>
    <m/>
    <m/>
    <m/>
    <n v="1210.7"/>
    <n v="-41.42"/>
    <m/>
    <m/>
    <x v="0"/>
    <x v="4"/>
    <m/>
    <x v="9"/>
  </r>
  <r>
    <x v="1"/>
    <s v="Columbus"/>
    <s v="Electric"/>
    <s v="Commercial"/>
    <s v="CB-Commercial"/>
    <n v="671383"/>
    <n v="64267.54"/>
    <m/>
    <n v="2548.13"/>
    <n v="0"/>
    <n v="0"/>
    <m/>
    <n v="0"/>
    <n v="0"/>
    <n v="0"/>
    <n v="0"/>
    <n v="0"/>
    <n v="0"/>
    <n v="21042.73"/>
    <n v="0"/>
    <n v="-0.61"/>
    <n v="886.11"/>
    <n v="0"/>
    <n v="0"/>
    <n v="0"/>
    <n v="0"/>
    <n v="0"/>
    <n v="0"/>
    <n v="0"/>
    <n v="0"/>
    <n v="0"/>
    <n v="0"/>
    <n v="0"/>
    <n v="0"/>
    <n v="0"/>
    <n v="491"/>
    <n v="20"/>
    <n v="-2.14"/>
    <n v="6603.16"/>
    <n v="0"/>
    <n v="-185.64"/>
    <n v="7211.54"/>
    <m/>
    <m/>
    <m/>
    <m/>
    <x v="0"/>
    <m/>
    <m/>
    <m/>
    <m/>
    <m/>
    <m/>
    <m/>
    <m/>
    <n v="21787.97"/>
    <n v="-745.24"/>
    <m/>
    <m/>
    <x v="1"/>
    <x v="5"/>
    <m/>
    <x v="9"/>
  </r>
  <r>
    <x v="1"/>
    <s v="Columbus"/>
    <s v="Electric"/>
    <s v="Commercial"/>
    <s v="GP-General Power"/>
    <n v="924371"/>
    <n v="66733.14"/>
    <m/>
    <n v="0"/>
    <n v="0"/>
    <n v="0"/>
    <m/>
    <n v="0"/>
    <n v="0"/>
    <n v="0"/>
    <n v="0"/>
    <n v="0"/>
    <n v="0"/>
    <n v="28816.14"/>
    <n v="0"/>
    <n v="0"/>
    <n v="1220.17"/>
    <n v="0"/>
    <n v="0"/>
    <n v="663.34"/>
    <n v="0"/>
    <n v="0"/>
    <n v="0"/>
    <n v="0"/>
    <n v="0"/>
    <n v="0"/>
    <n v="0"/>
    <n v="0"/>
    <n v="0"/>
    <n v="0"/>
    <n v="111.65"/>
    <n v="0"/>
    <n v="0"/>
    <n v="4009.8"/>
    <n v="0"/>
    <n v="0"/>
    <n v="7552.69"/>
    <m/>
    <m/>
    <m/>
    <m/>
    <x v="0"/>
    <m/>
    <m/>
    <m/>
    <m/>
    <m/>
    <m/>
    <m/>
    <m/>
    <n v="29842.19"/>
    <n v="-1026.05"/>
    <m/>
    <m/>
    <x v="1"/>
    <x v="6"/>
    <m/>
    <x v="9"/>
  </r>
  <r>
    <x v="1"/>
    <s v="Columbus"/>
    <s v="Electric"/>
    <s v="Commercial"/>
    <s v="NM-Net Metering"/>
    <n v="-520"/>
    <n v="-12.8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0"/>
    <m/>
    <x v="9"/>
  </r>
  <r>
    <x v="1"/>
    <s v="Columbus"/>
    <s v="Electric"/>
    <s v="Commercial"/>
    <s v="SH-Small Heating"/>
    <n v="59693"/>
    <n v="5251.22"/>
    <m/>
    <n v="248.88"/>
    <n v="0"/>
    <n v="0"/>
    <m/>
    <n v="0"/>
    <n v="0"/>
    <n v="0"/>
    <n v="0"/>
    <n v="0"/>
    <n v="0"/>
    <n v="1870.97"/>
    <n v="0"/>
    <n v="0"/>
    <n v="78.81"/>
    <n v="0"/>
    <n v="0"/>
    <n v="0"/>
    <n v="0"/>
    <n v="0"/>
    <n v="0"/>
    <n v="0"/>
    <n v="0"/>
    <n v="0"/>
    <n v="0"/>
    <n v="0"/>
    <n v="0"/>
    <n v="0"/>
    <n v="27.92"/>
    <n v="0"/>
    <n v="0"/>
    <n v="615.92999999999995"/>
    <n v="0"/>
    <n v="0"/>
    <n v="729.45"/>
    <m/>
    <m/>
    <m/>
    <m/>
    <x v="0"/>
    <m/>
    <m/>
    <m/>
    <m/>
    <m/>
    <m/>
    <m/>
    <m/>
    <n v="1937.23"/>
    <n v="-66.260000000000005"/>
    <m/>
    <m/>
    <x v="1"/>
    <x v="12"/>
    <m/>
    <x v="9"/>
  </r>
  <r>
    <x v="1"/>
    <s v="Columbus"/>
    <s v="Electric"/>
    <s v="Commercial"/>
    <s v="TEB-Total Electric Bldg"/>
    <n v="120120"/>
    <n v="9356.5300000000007"/>
    <m/>
    <n v="0"/>
    <n v="0"/>
    <n v="0"/>
    <m/>
    <n v="0"/>
    <n v="0"/>
    <n v="0"/>
    <n v="0"/>
    <n v="0"/>
    <n v="0"/>
    <n v="3764.56"/>
    <n v="0"/>
    <n v="0"/>
    <n v="158.55000000000001"/>
    <n v="0"/>
    <n v="0"/>
    <n v="0"/>
    <n v="0"/>
    <n v="0"/>
    <n v="0"/>
    <n v="0"/>
    <n v="0"/>
    <n v="0"/>
    <n v="0"/>
    <n v="0"/>
    <n v="0"/>
    <n v="0"/>
    <n v="0"/>
    <n v="0"/>
    <n v="0"/>
    <n v="976.25"/>
    <n v="0"/>
    <n v="0"/>
    <n v="1242.04"/>
    <m/>
    <m/>
    <m/>
    <m/>
    <x v="0"/>
    <m/>
    <m/>
    <m/>
    <m/>
    <m/>
    <m/>
    <m/>
    <m/>
    <n v="3897.89"/>
    <n v="-133.33000000000001"/>
    <m/>
    <m/>
    <x v="1"/>
    <x v="13"/>
    <m/>
    <x v="9"/>
  </r>
  <r>
    <x v="1"/>
    <s v="Columbus"/>
    <s v="Electric"/>
    <s v="Industrial"/>
    <s v="CB-Commercial"/>
    <n v="13840"/>
    <n v="1215.81"/>
    <m/>
    <n v="0"/>
    <n v="0"/>
    <n v="0"/>
    <m/>
    <n v="0"/>
    <n v="0"/>
    <n v="0"/>
    <n v="0"/>
    <n v="0"/>
    <n v="0"/>
    <n v="433.74"/>
    <n v="0"/>
    <n v="0"/>
    <n v="18.27"/>
    <n v="0"/>
    <n v="0"/>
    <n v="0"/>
    <n v="0"/>
    <n v="0"/>
    <n v="0"/>
    <n v="0"/>
    <n v="0"/>
    <n v="0"/>
    <n v="0"/>
    <n v="0"/>
    <n v="0"/>
    <n v="0"/>
    <n v="0"/>
    <n v="0"/>
    <n v="0"/>
    <n v="138.29"/>
    <n v="0"/>
    <n v="0"/>
    <n v="148.63999999999999"/>
    <m/>
    <m/>
    <m/>
    <m/>
    <x v="0"/>
    <m/>
    <m/>
    <m/>
    <m/>
    <m/>
    <m/>
    <m/>
    <m/>
    <n v="449.1"/>
    <n v="-15.36"/>
    <m/>
    <m/>
    <x v="2"/>
    <x v="5"/>
    <m/>
    <x v="9"/>
  </r>
  <r>
    <x v="1"/>
    <s v="Columbus"/>
    <s v="Electric"/>
    <s v="Industrial"/>
    <s v="GP-General Power"/>
    <n v="468520"/>
    <n v="39377.129999999997"/>
    <m/>
    <n v="0"/>
    <n v="0"/>
    <n v="0"/>
    <m/>
    <n v="0"/>
    <n v="0"/>
    <n v="0"/>
    <n v="0"/>
    <n v="0"/>
    <n v="0"/>
    <n v="14683.41"/>
    <n v="0"/>
    <n v="0"/>
    <n v="618.47"/>
    <n v="0"/>
    <n v="0"/>
    <n v="0"/>
    <n v="0"/>
    <n v="0"/>
    <n v="0"/>
    <n v="0"/>
    <n v="0"/>
    <n v="0"/>
    <n v="0"/>
    <n v="0"/>
    <n v="0"/>
    <n v="0"/>
    <n v="0"/>
    <n v="0"/>
    <n v="0"/>
    <n v="2042.52"/>
    <n v="0"/>
    <n v="0"/>
    <n v="5168.33"/>
    <m/>
    <m/>
    <m/>
    <m/>
    <x v="0"/>
    <m/>
    <m/>
    <m/>
    <m/>
    <m/>
    <m/>
    <m/>
    <m/>
    <n v="15203.47"/>
    <n v="-520.05999999999995"/>
    <m/>
    <m/>
    <x v="2"/>
    <x v="6"/>
    <m/>
    <x v="9"/>
  </r>
  <r>
    <x v="1"/>
    <s v="Columbus"/>
    <s v="Electric"/>
    <s v="Industrial"/>
    <s v="PT-Transmission"/>
    <n v="830400"/>
    <n v="50768.38"/>
    <m/>
    <n v="0"/>
    <n v="0"/>
    <n v="0"/>
    <m/>
    <n v="0"/>
    <n v="0"/>
    <n v="0"/>
    <n v="0"/>
    <n v="0"/>
    <n v="0"/>
    <n v="24363.93"/>
    <n v="0"/>
    <n v="0"/>
    <n v="1096.1300000000001"/>
    <n v="0"/>
    <n v="0"/>
    <n v="2620.46"/>
    <n v="0"/>
    <n v="0"/>
    <n v="0"/>
    <n v="0"/>
    <n v="0"/>
    <n v="0"/>
    <n v="0"/>
    <n v="0"/>
    <n v="0"/>
    <n v="0"/>
    <n v="0"/>
    <n v="0"/>
    <n v="0"/>
    <n v="1060.1300000000001"/>
    <n v="0"/>
    <n v="0"/>
    <n v="12228.09"/>
    <m/>
    <m/>
    <m/>
    <m/>
    <x v="0"/>
    <m/>
    <m/>
    <m/>
    <m/>
    <m/>
    <m/>
    <m/>
    <m/>
    <n v="25285.670000000002"/>
    <n v="-921.74"/>
    <m/>
    <m/>
    <x v="2"/>
    <x v="9"/>
    <m/>
    <x v="9"/>
  </r>
  <r>
    <x v="1"/>
    <s v="Columbus"/>
    <s v="Electric"/>
    <s v="Industrial"/>
    <s v="SH-Small Heating"/>
    <n v="6287"/>
    <n v="796.68"/>
    <m/>
    <n v="0"/>
    <n v="0"/>
    <n v="0"/>
    <m/>
    <n v="0"/>
    <n v="0"/>
    <n v="0"/>
    <n v="0"/>
    <n v="0"/>
    <n v="0"/>
    <n v="197.04"/>
    <n v="0"/>
    <n v="0"/>
    <n v="8.3000000000000007"/>
    <n v="0"/>
    <n v="0"/>
    <n v="0"/>
    <n v="0"/>
    <n v="0"/>
    <n v="0"/>
    <n v="0"/>
    <n v="0"/>
    <n v="0"/>
    <n v="0"/>
    <n v="0"/>
    <n v="0"/>
    <n v="0"/>
    <n v="0"/>
    <n v="0"/>
    <n v="0"/>
    <n v="37.729999999999997"/>
    <n v="0"/>
    <n v="250"/>
    <n v="76.819999999999993"/>
    <m/>
    <m/>
    <m/>
    <m/>
    <x v="0"/>
    <m/>
    <m/>
    <m/>
    <m/>
    <m/>
    <m/>
    <m/>
    <m/>
    <n v="204.01999999999998"/>
    <n v="-6.98"/>
    <m/>
    <m/>
    <x v="2"/>
    <x v="12"/>
    <m/>
    <x v="9"/>
  </r>
  <r>
    <x v="1"/>
    <s v="Columbus"/>
    <s v="Electric"/>
    <s v="Industrial"/>
    <s v="TEB-Total Electric Bldg"/>
    <n v="59440"/>
    <n v="4140.45"/>
    <m/>
    <n v="0"/>
    <n v="0"/>
    <n v="0"/>
    <m/>
    <n v="0"/>
    <n v="0"/>
    <n v="0"/>
    <n v="0"/>
    <n v="0"/>
    <n v="0"/>
    <n v="1862.85"/>
    <n v="0"/>
    <n v="0"/>
    <n v="78.459999999999994"/>
    <n v="0"/>
    <n v="0"/>
    <n v="0"/>
    <n v="0"/>
    <n v="0"/>
    <n v="0"/>
    <n v="0"/>
    <n v="0"/>
    <n v="0"/>
    <n v="0"/>
    <n v="0"/>
    <n v="0"/>
    <n v="0"/>
    <n v="0"/>
    <n v="0"/>
    <n v="0"/>
    <n v="249.87"/>
    <n v="0"/>
    <n v="0"/>
    <n v="614.61"/>
    <m/>
    <m/>
    <m/>
    <m/>
    <x v="0"/>
    <m/>
    <m/>
    <m/>
    <m/>
    <m/>
    <m/>
    <m/>
    <m/>
    <n v="1928.83"/>
    <n v="-65.98"/>
    <m/>
    <m/>
    <x v="2"/>
    <x v="13"/>
    <m/>
    <x v="9"/>
  </r>
  <r>
    <x v="1"/>
    <s v="Columbus"/>
    <s v="Electric"/>
    <s v="Other Public Authority"/>
    <s v="CB-Commercial"/>
    <n v="43839"/>
    <n v="4152.55"/>
    <m/>
    <n v="0"/>
    <n v="0"/>
    <n v="0"/>
    <m/>
    <n v="0"/>
    <n v="0"/>
    <n v="0"/>
    <n v="0"/>
    <n v="0"/>
    <n v="0"/>
    <n v="1373.92"/>
    <n v="0"/>
    <n v="0"/>
    <n v="57.88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470.83"/>
    <m/>
    <m/>
    <m/>
    <m/>
    <x v="0"/>
    <m/>
    <m/>
    <m/>
    <m/>
    <m/>
    <m/>
    <m/>
    <m/>
    <n v="1422.5800000000002"/>
    <n v="-48.66"/>
    <m/>
    <m/>
    <x v="3"/>
    <x v="5"/>
    <m/>
    <x v="9"/>
  </r>
  <r>
    <x v="1"/>
    <s v="Columbus"/>
    <s v="Electric"/>
    <s v="Other Public Authority"/>
    <s v="GP-General Power"/>
    <n v="20400"/>
    <n v="1316.14"/>
    <m/>
    <n v="0"/>
    <n v="0"/>
    <n v="0"/>
    <m/>
    <n v="0"/>
    <n v="0"/>
    <n v="0"/>
    <n v="0"/>
    <n v="0"/>
    <n v="0"/>
    <n v="639.34"/>
    <n v="0"/>
    <n v="0"/>
    <n v="26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.01"/>
    <m/>
    <m/>
    <m/>
    <m/>
    <x v="0"/>
    <m/>
    <m/>
    <m/>
    <m/>
    <m/>
    <m/>
    <m/>
    <m/>
    <n v="661.98"/>
    <n v="-22.64"/>
    <m/>
    <m/>
    <x v="3"/>
    <x v="6"/>
    <m/>
    <x v="9"/>
  </r>
  <r>
    <x v="1"/>
    <s v="Columbus"/>
    <s v="Electric"/>
    <s v="Other Public Authority"/>
    <s v="SH-Small Heating"/>
    <n v="5680"/>
    <n v="449.96"/>
    <m/>
    <n v="0"/>
    <n v="0"/>
    <n v="0"/>
    <m/>
    <n v="0"/>
    <n v="0"/>
    <n v="0"/>
    <n v="0"/>
    <n v="0"/>
    <n v="0"/>
    <n v="178.01"/>
    <n v="0"/>
    <n v="0"/>
    <n v="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.41"/>
    <m/>
    <m/>
    <m/>
    <m/>
    <x v="0"/>
    <m/>
    <m/>
    <m/>
    <m/>
    <m/>
    <m/>
    <m/>
    <m/>
    <n v="184.31"/>
    <n v="-6.3"/>
    <m/>
    <m/>
    <x v="3"/>
    <x v="12"/>
    <m/>
    <x v="9"/>
  </r>
  <r>
    <x v="1"/>
    <s v="Columbus"/>
    <s v="Electric"/>
    <s v="Other Public Authority"/>
    <s v="TEB-Total Electric Bldg"/>
    <n v="12160"/>
    <n v="985.14"/>
    <m/>
    <n v="0"/>
    <n v="0"/>
    <n v="0"/>
    <m/>
    <n v="0"/>
    <n v="0"/>
    <n v="0"/>
    <n v="0"/>
    <n v="0"/>
    <n v="0"/>
    <n v="381.09"/>
    <n v="0"/>
    <n v="0"/>
    <n v="1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.73"/>
    <m/>
    <m/>
    <m/>
    <m/>
    <x v="0"/>
    <m/>
    <m/>
    <m/>
    <m/>
    <m/>
    <m/>
    <m/>
    <m/>
    <n v="394.59"/>
    <n v="-13.5"/>
    <m/>
    <m/>
    <x v="3"/>
    <x v="13"/>
    <m/>
    <x v="9"/>
  </r>
  <r>
    <x v="1"/>
    <s v="Columbus"/>
    <s v="Electric"/>
    <s v="Muni Street &amp; Highway Lighting"/>
    <s v="CB-Commercial"/>
    <n v="3539"/>
    <n v="653.77"/>
    <m/>
    <n v="0"/>
    <n v="0"/>
    <n v="0"/>
    <m/>
    <n v="0"/>
    <n v="0"/>
    <n v="0"/>
    <n v="0"/>
    <n v="0"/>
    <n v="0"/>
    <n v="110.92"/>
    <n v="0"/>
    <n v="0"/>
    <n v="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01"/>
    <m/>
    <m/>
    <m/>
    <m/>
    <x v="0"/>
    <m/>
    <m/>
    <m/>
    <m/>
    <m/>
    <m/>
    <m/>
    <m/>
    <n v="114.85000000000001"/>
    <n v="-3.93"/>
    <m/>
    <m/>
    <x v="4"/>
    <x v="5"/>
    <m/>
    <x v="9"/>
  </r>
  <r>
    <x v="1"/>
    <s v="Columbus"/>
    <s v="Electric"/>
    <s v="Muni Street &amp; Highway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7"/>
    <m/>
    <x v="9"/>
  </r>
  <r>
    <x v="1"/>
    <s v="Columbus"/>
    <s v="Electric"/>
    <s v="Other Public Authority"/>
    <s v="CB-Commercial"/>
    <n v="10298"/>
    <n v="1227.03"/>
    <m/>
    <n v="0"/>
    <n v="0"/>
    <n v="0"/>
    <m/>
    <n v="0"/>
    <n v="0"/>
    <n v="0"/>
    <n v="0"/>
    <n v="0"/>
    <n v="0"/>
    <n v="322.73"/>
    <n v="0"/>
    <n v="0"/>
    <n v="13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61"/>
    <m/>
    <m/>
    <m/>
    <m/>
    <x v="0"/>
    <m/>
    <m/>
    <m/>
    <m/>
    <m/>
    <m/>
    <m/>
    <m/>
    <n v="334.16"/>
    <n v="-11.43"/>
    <m/>
    <m/>
    <x v="3"/>
    <x v="5"/>
    <m/>
    <x v="9"/>
  </r>
  <r>
    <x v="1"/>
    <s v="Columbus"/>
    <s v="Electric"/>
    <s v="Other Public Authority"/>
    <s v="GP-General Power"/>
    <n v="22723"/>
    <n v="2703.11"/>
    <m/>
    <n v="0"/>
    <n v="0"/>
    <n v="0"/>
    <m/>
    <n v="0"/>
    <n v="0"/>
    <n v="0"/>
    <n v="0"/>
    <n v="0"/>
    <n v="0"/>
    <n v="712.14"/>
    <n v="0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0.17"/>
    <m/>
    <m/>
    <m/>
    <m/>
    <x v="0"/>
    <m/>
    <m/>
    <m/>
    <m/>
    <m/>
    <m/>
    <m/>
    <m/>
    <n v="737.36"/>
    <n v="-25.22"/>
    <m/>
    <m/>
    <x v="3"/>
    <x v="6"/>
    <m/>
    <x v="9"/>
  </r>
  <r>
    <x v="1"/>
    <s v="Columbus"/>
    <s v="Electric"/>
    <s v="Residential"/>
    <s v="NM-Net Metering"/>
    <n v="-444"/>
    <n v="-10.4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9"/>
  </r>
  <r>
    <x v="1"/>
    <s v="Columbus"/>
    <s v="Electric"/>
    <s v="Residential"/>
    <s v="RG-Residential"/>
    <n v="1828841"/>
    <n v="146863.35"/>
    <m/>
    <n v="8271.7000000000007"/>
    <n v="0"/>
    <n v="0"/>
    <m/>
    <n v="0"/>
    <n v="0"/>
    <n v="0"/>
    <n v="0"/>
    <n v="0"/>
    <n v="0"/>
    <n v="57330.52"/>
    <n v="0"/>
    <n v="32.31"/>
    <n v="2414.23"/>
    <n v="0"/>
    <n v="0"/>
    <n v="0"/>
    <n v="0"/>
    <n v="0"/>
    <n v="0"/>
    <n v="0"/>
    <n v="0"/>
    <n v="0"/>
    <n v="0"/>
    <n v="120"/>
    <n v="0"/>
    <n v="0"/>
    <n v="1710.34"/>
    <n v="0"/>
    <n v="-44.15"/>
    <n v="5325.7"/>
    <n v="0"/>
    <n v="-343.44"/>
    <n v="24324.5"/>
    <m/>
    <m/>
    <m/>
    <m/>
    <x v="0"/>
    <m/>
    <m/>
    <m/>
    <m/>
    <m/>
    <m/>
    <m/>
    <m/>
    <n v="59360.53"/>
    <n v="-2030.01"/>
    <m/>
    <m/>
    <x v="0"/>
    <x v="1"/>
    <m/>
    <x v="9"/>
  </r>
  <r>
    <x v="1"/>
    <s v="Columbus"/>
    <s v="Electric"/>
    <s v="Residential"/>
    <s v="RG-Residential Water Heat"/>
    <n v="292684"/>
    <n v="21852.720000000001"/>
    <m/>
    <n v="942.9"/>
    <n v="0"/>
    <n v="0"/>
    <m/>
    <n v="0"/>
    <n v="0"/>
    <n v="0"/>
    <n v="0"/>
    <n v="0"/>
    <n v="0"/>
    <n v="9146.7099999999991"/>
    <n v="0"/>
    <n v="0"/>
    <n v="385.29"/>
    <n v="0"/>
    <n v="0"/>
    <n v="0"/>
    <n v="0"/>
    <n v="0"/>
    <n v="0"/>
    <n v="0"/>
    <n v="0"/>
    <n v="0"/>
    <n v="0"/>
    <n v="0"/>
    <n v="0"/>
    <n v="0"/>
    <n v="230.3"/>
    <n v="0"/>
    <n v="-10.96"/>
    <n v="721.2"/>
    <n v="0"/>
    <n v="79.33"/>
    <n v="3907.96"/>
    <m/>
    <m/>
    <m/>
    <m/>
    <x v="0"/>
    <m/>
    <m/>
    <m/>
    <m/>
    <m/>
    <m/>
    <m/>
    <m/>
    <n v="9471.5899999999983"/>
    <n v="-324.88"/>
    <m/>
    <m/>
    <x v="0"/>
    <x v="14"/>
    <m/>
    <x v="9"/>
  </r>
  <r>
    <x v="1"/>
    <s v="Columbus"/>
    <s v="Electric"/>
    <s v="Residential"/>
    <s v="RH-Residential Total Elec"/>
    <n v="476544"/>
    <n v="33712.04"/>
    <m/>
    <n v="1343.81"/>
    <n v="0"/>
    <n v="0"/>
    <m/>
    <n v="0"/>
    <n v="0"/>
    <n v="0"/>
    <n v="0"/>
    <n v="0"/>
    <n v="0"/>
    <n v="14934.28"/>
    <n v="0"/>
    <n v="0"/>
    <n v="629.02"/>
    <n v="0"/>
    <n v="0"/>
    <n v="0"/>
    <n v="0"/>
    <n v="0"/>
    <n v="0"/>
    <n v="0"/>
    <n v="0"/>
    <n v="0"/>
    <n v="0"/>
    <n v="20"/>
    <n v="0"/>
    <n v="0"/>
    <n v="234.34"/>
    <n v="0"/>
    <n v="-0.24"/>
    <n v="1127.19"/>
    <n v="0"/>
    <n v="-30.62"/>
    <n v="6214.22"/>
    <m/>
    <m/>
    <m/>
    <m/>
    <x v="0"/>
    <m/>
    <m/>
    <m/>
    <m/>
    <m/>
    <m/>
    <m/>
    <m/>
    <n v="15463.240000000002"/>
    <n v="-528.96"/>
    <m/>
    <m/>
    <x v="0"/>
    <x v="15"/>
    <m/>
    <x v="9"/>
  </r>
  <r>
    <x v="1"/>
    <s v="Columbus"/>
    <s v="Lighting"/>
    <s v="Commercial"/>
    <s v="PL-Private Lighting"/>
    <n v="21092"/>
    <n v="5230.26"/>
    <m/>
    <n v="0"/>
    <n v="0"/>
    <n v="0"/>
    <m/>
    <n v="0"/>
    <n v="0"/>
    <n v="0"/>
    <n v="0"/>
    <n v="0"/>
    <n v="0"/>
    <n v="660.84"/>
    <n v="0"/>
    <n v="0"/>
    <n v="27.97"/>
    <n v="0"/>
    <n v="0"/>
    <n v="0"/>
    <n v="0"/>
    <n v="0"/>
    <n v="0"/>
    <n v="0"/>
    <n v="0"/>
    <n v="0"/>
    <n v="0"/>
    <n v="0"/>
    <n v="0"/>
    <n v="0"/>
    <n v="23.59"/>
    <n v="0"/>
    <n v="0"/>
    <n v="344.27"/>
    <n v="0"/>
    <n v="0"/>
    <n v="41.6"/>
    <m/>
    <m/>
    <m/>
    <m/>
    <x v="0"/>
    <m/>
    <m/>
    <m/>
    <m/>
    <m/>
    <m/>
    <m/>
    <m/>
    <n v="684.25"/>
    <n v="-23.41"/>
    <m/>
    <m/>
    <x v="1"/>
    <x v="4"/>
    <m/>
    <x v="9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36.4"/>
    <n v="0"/>
    <n v="0"/>
    <n v="1.56"/>
    <n v="0"/>
    <n v="0"/>
    <n v="0"/>
    <n v="0"/>
    <n v="0"/>
    <n v="0"/>
    <n v="0"/>
    <n v="0"/>
    <n v="0"/>
    <n v="0"/>
    <n v="0"/>
    <n v="0"/>
    <n v="0"/>
    <n v="0"/>
    <n v="0"/>
    <n v="0"/>
    <n v="31.33"/>
    <n v="0"/>
    <n v="0"/>
    <n v="2.3199999999999998"/>
    <m/>
    <m/>
    <m/>
    <m/>
    <x v="0"/>
    <m/>
    <m/>
    <m/>
    <m/>
    <m/>
    <m/>
    <m/>
    <m/>
    <n v="37.699999999999996"/>
    <n v="-1.3"/>
    <m/>
    <m/>
    <x v="2"/>
    <x v="4"/>
    <m/>
    <x v="9"/>
  </r>
  <r>
    <x v="1"/>
    <s v="Columbus"/>
    <s v="Lighting"/>
    <s v="Muni Street &amp; Highway Lighting"/>
    <s v="PL-Private Lighting"/>
    <n v="290"/>
    <n v="87.1"/>
    <m/>
    <n v="0"/>
    <n v="0"/>
    <n v="0"/>
    <m/>
    <n v="0"/>
    <n v="0"/>
    <n v="0"/>
    <n v="0"/>
    <n v="0"/>
    <n v="0"/>
    <n v="9.09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m/>
    <m/>
    <m/>
    <m/>
    <x v="0"/>
    <m/>
    <m/>
    <m/>
    <m/>
    <m/>
    <m/>
    <m/>
    <m/>
    <n v="9.41"/>
    <n v="-0.32"/>
    <m/>
    <m/>
    <x v="4"/>
    <x v="4"/>
    <m/>
    <x v="9"/>
  </r>
  <r>
    <x v="1"/>
    <s v="Columbus"/>
    <s v="Lighting"/>
    <s v="Muni Street &amp; Highway Lighting"/>
    <s v="SPL-Municipal St Lighting"/>
    <n v="58094"/>
    <n v="5105.5600000000004"/>
    <m/>
    <n v="0"/>
    <n v="0"/>
    <n v="0"/>
    <m/>
    <n v="0"/>
    <n v="0"/>
    <n v="0"/>
    <n v="0"/>
    <n v="0"/>
    <n v="0"/>
    <n v="1704.49"/>
    <n v="0"/>
    <n v="0"/>
    <n v="76.69"/>
    <n v="0"/>
    <n v="0"/>
    <n v="1586.77"/>
    <n v="0"/>
    <n v="0"/>
    <n v="0"/>
    <n v="0"/>
    <n v="0"/>
    <n v="0"/>
    <n v="0"/>
    <n v="0"/>
    <n v="0"/>
    <n v="0"/>
    <n v="0"/>
    <n v="0"/>
    <n v="0"/>
    <n v="0"/>
    <n v="0"/>
    <n v="69.37"/>
    <n v="142.33000000000001"/>
    <m/>
    <m/>
    <m/>
    <m/>
    <x v="0"/>
    <m/>
    <m/>
    <m/>
    <m/>
    <m/>
    <m/>
    <m/>
    <m/>
    <n v="1768.97"/>
    <n v="-64.48"/>
    <m/>
    <m/>
    <x v="4"/>
    <x v="11"/>
    <m/>
    <x v="9"/>
  </r>
  <r>
    <x v="1"/>
    <s v="Columbus"/>
    <s v="Lighting"/>
    <s v="Residential"/>
    <s v="PL-Private Lighting"/>
    <n v="14444"/>
    <n v="4842.1499999999996"/>
    <m/>
    <n v="0"/>
    <n v="0"/>
    <n v="0"/>
    <m/>
    <n v="0"/>
    <n v="0"/>
    <n v="0"/>
    <n v="0"/>
    <n v="0"/>
    <n v="0"/>
    <n v="452.63"/>
    <n v="0"/>
    <n v="0"/>
    <n v="19.190000000000001"/>
    <n v="0"/>
    <n v="0"/>
    <n v="0"/>
    <n v="0"/>
    <n v="0"/>
    <n v="0"/>
    <n v="0"/>
    <n v="0"/>
    <n v="0"/>
    <n v="0"/>
    <n v="0"/>
    <n v="0"/>
    <n v="0"/>
    <n v="10.02"/>
    <n v="0"/>
    <n v="0"/>
    <n v="92.93"/>
    <n v="0"/>
    <n v="43.77"/>
    <n v="28.13"/>
    <m/>
    <m/>
    <m/>
    <m/>
    <x v="0"/>
    <m/>
    <m/>
    <m/>
    <m/>
    <m/>
    <m/>
    <m/>
    <m/>
    <n v="468.65999999999997"/>
    <n v="-16.03"/>
    <m/>
    <m/>
    <x v="0"/>
    <x v="4"/>
    <m/>
    <x v="9"/>
  </r>
  <r>
    <x v="1"/>
    <s v="Neosho"/>
    <s v="Electric"/>
    <s v="Commercial"/>
    <s v="CB-Commercial"/>
    <n v="13"/>
    <n v="21.16"/>
    <m/>
    <n v="1.0900000000000001"/>
    <n v="0"/>
    <n v="0"/>
    <m/>
    <n v="0"/>
    <n v="0"/>
    <n v="0"/>
    <n v="0"/>
    <n v="0"/>
    <n v="0"/>
    <n v="0.41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2.06"/>
    <n v="0"/>
    <n v="0"/>
    <n v="0.14000000000000001"/>
    <m/>
    <m/>
    <m/>
    <m/>
    <x v="0"/>
    <m/>
    <m/>
    <m/>
    <m/>
    <m/>
    <m/>
    <m/>
    <m/>
    <n v="0.42"/>
    <n v="-0.01"/>
    <m/>
    <m/>
    <x v="1"/>
    <x v="5"/>
    <m/>
    <x v="9"/>
  </r>
  <r>
    <x v="3"/>
    <s v="Aurora"/>
    <s v="Electric"/>
    <s v="Commercial"/>
    <s v="CB-Commercial"/>
    <n v="2152302"/>
    <n v="315844.3"/>
    <m/>
    <n v="8778.5"/>
    <n v="0"/>
    <n v="0"/>
    <m/>
    <n v="0"/>
    <n v="7554.53"/>
    <n v="0"/>
    <n v="0"/>
    <n v="1527.91"/>
    <n v="0"/>
    <n v="0"/>
    <n v="0"/>
    <n v="0"/>
    <n v="0"/>
    <n v="0"/>
    <n v="0"/>
    <n v="0"/>
    <n v="0"/>
    <n v="0"/>
    <n v="0"/>
    <n v="0"/>
    <n v="0"/>
    <n v="0"/>
    <n v="0"/>
    <n v="60"/>
    <n v="0"/>
    <n v="45"/>
    <n v="4678.46"/>
    <n v="0"/>
    <n v="-28.72"/>
    <n v="18364.900000000001"/>
    <n v="-10805.08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Aurora"/>
    <s v="Electric"/>
    <s v="Commercial"/>
    <s v="GP-General Power"/>
    <n v="4844418"/>
    <n v="521510.74"/>
    <m/>
    <n v="12882.01"/>
    <n v="0"/>
    <n v="0"/>
    <m/>
    <n v="0"/>
    <n v="17003.93"/>
    <n v="0"/>
    <n v="0"/>
    <n v="3001.32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940.46"/>
    <n v="0"/>
    <n v="0"/>
    <n v="22815.06"/>
    <n v="-17924.39"/>
    <n v="0"/>
    <n v="0"/>
    <m/>
    <m/>
    <m/>
    <m/>
    <x v="0"/>
    <m/>
    <m/>
    <m/>
    <m/>
    <m/>
    <m/>
    <m/>
    <m/>
    <n v="0"/>
    <n v="0"/>
    <m/>
    <m/>
    <x v="1"/>
    <x v="6"/>
    <m/>
    <x v="9"/>
  </r>
  <r>
    <x v="3"/>
    <s v="Aurora"/>
    <s v="Electric"/>
    <s v="Commercial"/>
    <s v="LS-Special Lighting"/>
    <n v="6495"/>
    <n v="1126.9100000000001"/>
    <m/>
    <n v="19.47"/>
    <n v="0"/>
    <n v="0"/>
    <m/>
    <n v="0"/>
    <n v="22.78"/>
    <n v="0"/>
    <n v="0"/>
    <n v="1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89"/>
    <n v="0"/>
    <n v="0"/>
    <m/>
    <m/>
    <m/>
    <m/>
    <x v="0"/>
    <m/>
    <m/>
    <m/>
    <m/>
    <m/>
    <m/>
    <m/>
    <m/>
    <n v="0"/>
    <n v="0"/>
    <m/>
    <m/>
    <x v="1"/>
    <x v="7"/>
    <m/>
    <x v="9"/>
  </r>
  <r>
    <x v="3"/>
    <s v="Aurora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"/>
    <m/>
    <x v="9"/>
  </r>
  <r>
    <x v="3"/>
    <s v="Aurora"/>
    <s v="Electric"/>
    <s v="Commercial"/>
    <s v="SH-Small Heating"/>
    <n v="134856"/>
    <n v="17822.400000000001"/>
    <m/>
    <n v="640.6"/>
    <n v="0"/>
    <n v="0"/>
    <m/>
    <n v="0"/>
    <n v="473.31"/>
    <n v="0"/>
    <n v="0"/>
    <n v="95.73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99.65"/>
    <n v="0"/>
    <n v="0"/>
    <n v="1289.21"/>
    <n v="-640.54"/>
    <n v="0"/>
    <n v="0"/>
    <m/>
    <m/>
    <m/>
    <m/>
    <x v="0"/>
    <m/>
    <m/>
    <m/>
    <m/>
    <m/>
    <m/>
    <m/>
    <m/>
    <n v="0"/>
    <n v="0"/>
    <m/>
    <m/>
    <x v="1"/>
    <x v="12"/>
    <m/>
    <x v="9"/>
  </r>
  <r>
    <x v="3"/>
    <s v="Aurora"/>
    <s v="Electric"/>
    <s v="Commercial"/>
    <s v="TEB-Total Electric Bldg"/>
    <n v="643286"/>
    <n v="67084.84"/>
    <m/>
    <n v="270.55"/>
    <n v="0"/>
    <n v="0"/>
    <m/>
    <n v="0"/>
    <n v="2257.9499999999998"/>
    <n v="0"/>
    <n v="0"/>
    <n v="456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5.85"/>
    <n v="0"/>
    <n v="0"/>
    <n v="3127.21"/>
    <n v="-2624.6"/>
    <n v="0"/>
    <n v="0"/>
    <m/>
    <m/>
    <m/>
    <m/>
    <x v="0"/>
    <m/>
    <m/>
    <m/>
    <m/>
    <m/>
    <m/>
    <m/>
    <m/>
    <n v="0"/>
    <n v="0"/>
    <m/>
    <m/>
    <x v="1"/>
    <x v="13"/>
    <m/>
    <x v="9"/>
  </r>
  <r>
    <x v="3"/>
    <s v="Aurora"/>
    <s v="Electric"/>
    <s v="Industrial"/>
    <s v="CB-Commercial"/>
    <n v="12725"/>
    <n v="1891.24"/>
    <m/>
    <n v="42.53"/>
    <n v="0"/>
    <n v="0"/>
    <m/>
    <n v="0"/>
    <n v="44.68"/>
    <n v="0"/>
    <n v="0"/>
    <n v="9.02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40.01"/>
    <n v="0"/>
    <n v="0"/>
    <n v="131.6"/>
    <n v="-63.87"/>
    <n v="0"/>
    <n v="0"/>
    <m/>
    <m/>
    <m/>
    <m/>
    <x v="0"/>
    <m/>
    <m/>
    <m/>
    <m/>
    <m/>
    <m/>
    <m/>
    <m/>
    <n v="0"/>
    <n v="0"/>
    <m/>
    <m/>
    <x v="2"/>
    <x v="5"/>
    <m/>
    <x v="9"/>
  </r>
  <r>
    <x v="3"/>
    <s v="Aurora"/>
    <s v="Electric"/>
    <s v="Industrial"/>
    <s v="GP-General Power"/>
    <n v="2384938"/>
    <n v="254053.47"/>
    <m/>
    <n v="4956.1400000000003"/>
    <n v="0"/>
    <n v="0"/>
    <m/>
    <n v="0"/>
    <n v="8371.1200000000008"/>
    <n v="0"/>
    <n v="0"/>
    <n v="1498.02"/>
    <n v="0"/>
    <n v="0"/>
    <n v="0"/>
    <n v="0"/>
    <n v="0"/>
    <n v="0"/>
    <n v="0"/>
    <n v="436.32"/>
    <n v="0"/>
    <n v="0"/>
    <n v="0"/>
    <n v="0"/>
    <n v="0"/>
    <n v="-1012"/>
    <n v="0"/>
    <n v="0"/>
    <n v="0"/>
    <n v="0"/>
    <n v="3713.73"/>
    <n v="0"/>
    <n v="0"/>
    <n v="11678.03"/>
    <n v="-8824.2800000000007"/>
    <n v="0"/>
    <n v="0"/>
    <m/>
    <m/>
    <m/>
    <m/>
    <x v="0"/>
    <m/>
    <m/>
    <m/>
    <m/>
    <m/>
    <m/>
    <m/>
    <m/>
    <n v="0"/>
    <n v="0"/>
    <m/>
    <m/>
    <x v="2"/>
    <x v="6"/>
    <m/>
    <x v="9"/>
  </r>
  <r>
    <x v="3"/>
    <s v="Aurora"/>
    <s v="Electric"/>
    <s v="Industrial"/>
    <s v="LP-Large Power"/>
    <n v="3495003"/>
    <n v="328881.15000000002"/>
    <m/>
    <n v="0"/>
    <n v="0"/>
    <n v="0"/>
    <m/>
    <n v="0"/>
    <n v="12057.76"/>
    <n v="0"/>
    <n v="0"/>
    <n v="573.4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6809.85"/>
    <n v="-10415.11"/>
    <n v="0"/>
    <n v="0"/>
    <m/>
    <m/>
    <m/>
    <m/>
    <x v="0"/>
    <m/>
    <m/>
    <m/>
    <m/>
    <m/>
    <m/>
    <m/>
    <m/>
    <n v="0"/>
    <n v="0"/>
    <m/>
    <m/>
    <x v="2"/>
    <x v="17"/>
    <m/>
    <x v="9"/>
  </r>
  <r>
    <x v="3"/>
    <s v="Aurora"/>
    <s v="Electric"/>
    <s v="Industrial"/>
    <s v="PFM-Feed Mill/Grain Elev"/>
    <n v="38640"/>
    <n v="6661.02"/>
    <m/>
    <n v="217.84"/>
    <n v="0"/>
    <n v="0"/>
    <m/>
    <n v="0"/>
    <n v="135.62"/>
    <n v="0"/>
    <n v="0"/>
    <n v="2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1.88"/>
    <n v="-213.29"/>
    <n v="0"/>
    <n v="0"/>
    <m/>
    <m/>
    <m/>
    <m/>
    <x v="0"/>
    <m/>
    <m/>
    <m/>
    <m/>
    <m/>
    <m/>
    <m/>
    <m/>
    <n v="0"/>
    <n v="0"/>
    <m/>
    <m/>
    <x v="2"/>
    <x v="18"/>
    <m/>
    <x v="9"/>
  </r>
  <r>
    <x v="3"/>
    <s v="Aurora"/>
    <s v="Electric"/>
    <s v="Interdepartmental"/>
    <s v="CB-Commercial"/>
    <n v="44079"/>
    <n v="5692.92"/>
    <m/>
    <n v="0"/>
    <n v="0"/>
    <n v="0"/>
    <m/>
    <n v="0"/>
    <n v="154.72"/>
    <n v="0"/>
    <n v="0"/>
    <n v="3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1.28"/>
    <n v="0"/>
    <n v="0"/>
    <m/>
    <m/>
    <m/>
    <m/>
    <x v="0"/>
    <m/>
    <m/>
    <m/>
    <m/>
    <m/>
    <m/>
    <m/>
    <m/>
    <n v="0"/>
    <n v="0"/>
    <m/>
    <m/>
    <x v="5"/>
    <x v="5"/>
    <m/>
    <x v="9"/>
  </r>
  <r>
    <x v="3"/>
    <s v="Aurora"/>
    <s v="Electric"/>
    <s v="Interdepartmental"/>
    <s v="GP-General Power"/>
    <n v="95900"/>
    <n v="9839.5300000000007"/>
    <m/>
    <n v="0"/>
    <n v="0"/>
    <n v="0"/>
    <m/>
    <n v="0"/>
    <n v="336.61"/>
    <n v="0"/>
    <n v="0"/>
    <n v="68.0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4.83"/>
    <n v="0"/>
    <n v="0"/>
    <m/>
    <m/>
    <m/>
    <m/>
    <x v="0"/>
    <m/>
    <m/>
    <m/>
    <m/>
    <m/>
    <m/>
    <m/>
    <m/>
    <n v="0"/>
    <n v="0"/>
    <m/>
    <m/>
    <x v="5"/>
    <x v="6"/>
    <m/>
    <x v="9"/>
  </r>
  <r>
    <x v="3"/>
    <s v="Aurora"/>
    <s v="Electric"/>
    <s v="Other Public Authority"/>
    <s v="CB-Commercial"/>
    <n v="48475"/>
    <n v="7776.2"/>
    <m/>
    <n v="0"/>
    <n v="0"/>
    <n v="0"/>
    <m/>
    <n v="0"/>
    <n v="170.12"/>
    <n v="0"/>
    <n v="0"/>
    <n v="34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3.4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Aurora"/>
    <s v="Electric"/>
    <s v="Other Public Authority"/>
    <s v="GP-General Power"/>
    <n v="109280"/>
    <n v="11579.31"/>
    <m/>
    <n v="0"/>
    <n v="0"/>
    <n v="0"/>
    <m/>
    <n v="0"/>
    <n v="383.57"/>
    <n v="0"/>
    <n v="0"/>
    <n v="77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4.34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Aurora"/>
    <s v="Electric"/>
    <s v="Other Public Authority"/>
    <s v="SH-Small Heating"/>
    <n v="3187"/>
    <n v="434.73"/>
    <m/>
    <n v="0"/>
    <n v="0"/>
    <n v="0"/>
    <m/>
    <n v="0"/>
    <n v="11.19"/>
    <n v="0"/>
    <n v="0"/>
    <n v="2.25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14"/>
    <n v="0"/>
    <n v="0"/>
    <m/>
    <m/>
    <m/>
    <m/>
    <x v="0"/>
    <m/>
    <m/>
    <m/>
    <m/>
    <m/>
    <m/>
    <m/>
    <m/>
    <n v="0"/>
    <n v="0"/>
    <m/>
    <m/>
    <x v="3"/>
    <x v="12"/>
    <m/>
    <x v="9"/>
  </r>
  <r>
    <x v="3"/>
    <s v="Aurora"/>
    <s v="Electric"/>
    <s v="Muni Street &amp; Highway Lighting"/>
    <s v="CB-Commercial"/>
    <n v="9326"/>
    <n v="2001.24"/>
    <m/>
    <n v="0"/>
    <n v="0"/>
    <n v="0"/>
    <m/>
    <n v="0"/>
    <n v="32.74"/>
    <n v="0"/>
    <n v="0"/>
    <n v="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.82"/>
    <n v="0"/>
    <n v="0"/>
    <m/>
    <m/>
    <m/>
    <m/>
    <x v="0"/>
    <m/>
    <m/>
    <m/>
    <m/>
    <m/>
    <m/>
    <m/>
    <m/>
    <n v="0"/>
    <n v="0"/>
    <m/>
    <m/>
    <x v="4"/>
    <x v="5"/>
    <m/>
    <x v="9"/>
  </r>
  <r>
    <x v="3"/>
    <s v="Aurora"/>
    <s v="Electric"/>
    <s v="Muni Street &amp; Highway Lighting"/>
    <s v="LS-Special Lighting"/>
    <n v="11644"/>
    <n v="2201.77"/>
    <m/>
    <n v="0"/>
    <n v="0"/>
    <n v="0"/>
    <m/>
    <n v="0"/>
    <n v="40.86"/>
    <n v="0"/>
    <n v="0"/>
    <n v="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8.72"/>
    <n v="0"/>
    <n v="0"/>
    <m/>
    <m/>
    <m/>
    <m/>
    <x v="0"/>
    <m/>
    <m/>
    <m/>
    <m/>
    <m/>
    <m/>
    <m/>
    <m/>
    <n v="0"/>
    <n v="0"/>
    <m/>
    <m/>
    <x v="4"/>
    <x v="7"/>
    <m/>
    <x v="9"/>
  </r>
  <r>
    <x v="3"/>
    <s v="Aurora"/>
    <s v="Electric"/>
    <s v="Muni Street &amp; Highway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22"/>
    <m/>
    <x v="9"/>
  </r>
  <r>
    <x v="3"/>
    <s v="Aurora"/>
    <s v="Electric"/>
    <s v="Other Public Authority"/>
    <s v="CB-Commercial"/>
    <n v="-122207"/>
    <n v="-14961"/>
    <m/>
    <n v="0"/>
    <n v="0"/>
    <n v="0"/>
    <m/>
    <n v="0"/>
    <n v="-428.94"/>
    <n v="0"/>
    <n v="0"/>
    <n v="-86.7699999999999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3.46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Aurora"/>
    <s v="Electric"/>
    <s v="Other Public Authority"/>
    <s v="GP-General Power"/>
    <n v="488048"/>
    <n v="51411.5"/>
    <m/>
    <n v="0"/>
    <n v="0"/>
    <n v="0"/>
    <m/>
    <n v="0"/>
    <n v="1713.05"/>
    <n v="0"/>
    <n v="0"/>
    <n v="346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05.79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Aurora"/>
    <s v="Electric"/>
    <s v="Industrial"/>
    <s v="Oil Pipe GP-General Power"/>
    <n v="336231"/>
    <n v="60914.42"/>
    <m/>
    <n v="0"/>
    <n v="0"/>
    <n v="0"/>
    <m/>
    <n v="0"/>
    <n v="1180.17"/>
    <n v="0"/>
    <n v="0"/>
    <n v="98.37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567.04999999999995"/>
    <n v="0"/>
    <n v="0"/>
    <n v="3827.84"/>
    <n v="-1244.05"/>
    <n v="0"/>
    <n v="0"/>
    <m/>
    <m/>
    <m/>
    <m/>
    <x v="0"/>
    <m/>
    <m/>
    <m/>
    <m/>
    <m/>
    <m/>
    <m/>
    <m/>
    <n v="0"/>
    <n v="0"/>
    <m/>
    <m/>
    <x v="2"/>
    <x v="24"/>
    <m/>
    <x v="9"/>
  </r>
  <r>
    <x v="3"/>
    <s v="Aurora"/>
    <s v="Electric"/>
    <s v="Residential"/>
    <s v="RGL-Residential Pilot"/>
    <n v="62915"/>
    <n v="8005.45"/>
    <m/>
    <n v="314.76"/>
    <n v="0"/>
    <n v="0"/>
    <m/>
    <n v="0"/>
    <n v="220.82"/>
    <n v="0"/>
    <n v="0"/>
    <n v="24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81"/>
    <n v="20"/>
    <n v="0"/>
    <n v="83.04"/>
    <n v="-324.64999999999998"/>
    <n v="0"/>
    <n v="0"/>
    <m/>
    <m/>
    <m/>
    <m/>
    <x v="0"/>
    <m/>
    <m/>
    <m/>
    <m/>
    <m/>
    <m/>
    <m/>
    <m/>
    <n v="0"/>
    <n v="0"/>
    <m/>
    <m/>
    <x v="0"/>
    <x v="25"/>
    <m/>
    <x v="9"/>
  </r>
  <r>
    <x v="3"/>
    <s v="Aurora"/>
    <s v="Electric"/>
    <s v="Residential"/>
    <s v="RG-Residential"/>
    <n v="12113265"/>
    <n v="1712146.77"/>
    <m/>
    <n v="51579.91"/>
    <n v="0"/>
    <n v="0"/>
    <m/>
    <n v="0"/>
    <n v="42507.54"/>
    <n v="0"/>
    <n v="0"/>
    <n v="4723.3500000000004"/>
    <n v="0"/>
    <n v="0"/>
    <n v="0"/>
    <n v="0"/>
    <n v="0"/>
    <n v="0"/>
    <n v="0"/>
    <n v="0"/>
    <n v="0"/>
    <n v="0"/>
    <n v="0"/>
    <n v="0"/>
    <n v="0"/>
    <n v="0"/>
    <n v="0"/>
    <n v="1020"/>
    <n v="200"/>
    <n v="285"/>
    <n v="5622.3"/>
    <n v="620"/>
    <n v="-843.69"/>
    <n v="13424.29"/>
    <n v="-62513.43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Aurora"/>
    <s v="Electric"/>
    <s v="Wholesale Municipalities"/>
    <s v="GFR-Monett"/>
    <n v="22586497"/>
    <n v="572345.11"/>
    <m/>
    <n v="0"/>
    <n v="451955.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26"/>
    <m/>
    <x v="9"/>
  </r>
  <r>
    <x v="3"/>
    <s v="Aurora"/>
    <s v="Electric"/>
    <s v="Wholesale Municipalities"/>
    <s v="GFR-Mt Vernon"/>
    <n v="6176998"/>
    <n v="204750.45"/>
    <m/>
    <n v="0"/>
    <n v="123601.7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27"/>
    <m/>
    <x v="9"/>
  </r>
  <r>
    <x v="3"/>
    <s v="Aurora"/>
    <s v="Lighting"/>
    <s v="Commercial"/>
    <s v="PL-Private Lighting"/>
    <n v="49784"/>
    <n v="16341.99"/>
    <m/>
    <n v="0"/>
    <n v="0"/>
    <n v="0"/>
    <m/>
    <n v="0"/>
    <n v="174.99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.59"/>
    <n v="0"/>
    <n v="0"/>
    <n v="804.83"/>
    <n v="-546.34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3"/>
    <s v="Aurora"/>
    <s v="Lighting"/>
    <s v="Industrial"/>
    <s v="PL-Private Lighting"/>
    <n v="6169"/>
    <n v="1553.22"/>
    <m/>
    <n v="0"/>
    <n v="0"/>
    <n v="0"/>
    <m/>
    <n v="0"/>
    <n v="2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77"/>
    <n v="0"/>
    <n v="0"/>
    <n v="82.99"/>
    <n v="-67.709999999999994"/>
    <n v="0"/>
    <n v="0"/>
    <m/>
    <m/>
    <m/>
    <m/>
    <x v="0"/>
    <m/>
    <m/>
    <m/>
    <m/>
    <m/>
    <m/>
    <m/>
    <m/>
    <n v="0"/>
    <n v="0"/>
    <m/>
    <m/>
    <x v="2"/>
    <x v="4"/>
    <m/>
    <x v="9"/>
  </r>
  <r>
    <x v="3"/>
    <s v="Aurora"/>
    <s v="Lighting"/>
    <s v="Interdepartmental"/>
    <s v="PL-Private Lighting"/>
    <n v="195"/>
    <n v="47.37"/>
    <m/>
    <n v="0"/>
    <n v="0"/>
    <n v="0"/>
    <m/>
    <n v="0"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m/>
    <m/>
    <m/>
    <m/>
    <x v="0"/>
    <m/>
    <m/>
    <m/>
    <m/>
    <m/>
    <m/>
    <m/>
    <m/>
    <n v="0"/>
    <n v="0"/>
    <m/>
    <m/>
    <x v="5"/>
    <x v="4"/>
    <m/>
    <x v="9"/>
  </r>
  <r>
    <x v="3"/>
    <s v="Aurora"/>
    <s v="Lighting"/>
    <s v="Muni Street &amp; Highway Lighting"/>
    <s v="PL-Private Lighting"/>
    <n v="174"/>
    <n v="68.19"/>
    <m/>
    <n v="0"/>
    <n v="0"/>
    <n v="0"/>
    <m/>
    <n v="0"/>
    <n v="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m/>
    <m/>
    <m/>
    <m/>
    <x v="0"/>
    <m/>
    <m/>
    <m/>
    <m/>
    <m/>
    <m/>
    <m/>
    <m/>
    <n v="0"/>
    <n v="0"/>
    <m/>
    <m/>
    <x v="4"/>
    <x v="4"/>
    <m/>
    <x v="9"/>
  </r>
  <r>
    <x v="3"/>
    <s v="Aurora"/>
    <s v="Lighting"/>
    <s v="Other Public Authority"/>
    <s v="PL-Private Lighting"/>
    <n v="58"/>
    <n v="21.22"/>
    <m/>
    <n v="0"/>
    <n v="0"/>
    <n v="0"/>
    <m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m/>
    <m/>
    <m/>
    <m/>
    <x v="0"/>
    <m/>
    <m/>
    <m/>
    <m/>
    <m/>
    <m/>
    <m/>
    <m/>
    <n v="0"/>
    <n v="0"/>
    <m/>
    <m/>
    <x v="3"/>
    <x v="4"/>
    <m/>
    <x v="9"/>
  </r>
  <r>
    <x v="3"/>
    <s v="Aurora"/>
    <s v="Lighting"/>
    <s v="Muni Street &amp; Highway Lighting"/>
    <s v="SPL-Municipal St Lighting"/>
    <n v="109003"/>
    <n v="13773.37"/>
    <m/>
    <n v="0"/>
    <n v="0"/>
    <n v="0"/>
    <m/>
    <n v="0"/>
    <n v="382.59"/>
    <n v="0"/>
    <n v="0"/>
    <n v="0"/>
    <n v="0"/>
    <n v="0"/>
    <n v="0"/>
    <n v="0"/>
    <n v="0"/>
    <n v="0"/>
    <n v="0"/>
    <n v="3035.85"/>
    <n v="0"/>
    <n v="0"/>
    <n v="0"/>
    <n v="0"/>
    <n v="0"/>
    <n v="0"/>
    <n v="0"/>
    <n v="0"/>
    <n v="0"/>
    <n v="0"/>
    <n v="0"/>
    <n v="0"/>
    <n v="0"/>
    <n v="0"/>
    <n v="-651.83000000000004"/>
    <n v="0"/>
    <n v="0"/>
    <m/>
    <m/>
    <m/>
    <m/>
    <x v="0"/>
    <m/>
    <m/>
    <m/>
    <m/>
    <m/>
    <m/>
    <m/>
    <m/>
    <n v="0"/>
    <n v="0"/>
    <m/>
    <m/>
    <x v="4"/>
    <x v="11"/>
    <m/>
    <x v="9"/>
  </r>
  <r>
    <x v="3"/>
    <s v="Aurora"/>
    <s v="Lighting"/>
    <s v="Residential"/>
    <s v="PL-Private Lighting"/>
    <n v="54882"/>
    <n v="20493.34"/>
    <m/>
    <n v="0"/>
    <n v="0"/>
    <n v="0"/>
    <m/>
    <n v="0"/>
    <n v="193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1.25"/>
    <n v="0"/>
    <n v="0"/>
    <n v="64.02"/>
    <n v="-601.39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3"/>
    <s v="Aurora"/>
    <s v="WA-Sprinkler System"/>
    <s v="WA-Commercial"/>
    <m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5"/>
    <n v="0"/>
    <n v="0"/>
    <n v="0"/>
    <m/>
    <m/>
    <m/>
    <m/>
    <x v="0"/>
    <m/>
    <m/>
    <m/>
    <m/>
    <m/>
    <m/>
    <m/>
    <m/>
    <n v="0"/>
    <n v="0"/>
    <m/>
    <m/>
    <x v="7"/>
    <x v="43"/>
    <m/>
    <x v="9"/>
  </r>
  <r>
    <x v="3"/>
    <s v="Aurora"/>
    <s v="Water"/>
    <s v="WA-Commercial"/>
    <s v="WA-Water"/>
    <n v="6735"/>
    <n v="36356.07"/>
    <m/>
    <n v="0"/>
    <n v="0"/>
    <n v="0"/>
    <m/>
    <n v="0"/>
    <n v="0"/>
    <n v="0"/>
    <n v="0"/>
    <n v="0"/>
    <n v="0"/>
    <n v="0"/>
    <n v="0"/>
    <n v="0"/>
    <n v="0"/>
    <n v="0"/>
    <n v="474.03"/>
    <n v="18.579999999999998"/>
    <n v="0"/>
    <n v="0"/>
    <n v="0"/>
    <n v="0"/>
    <n v="0"/>
    <n v="0"/>
    <n v="0"/>
    <n v="30"/>
    <n v="0"/>
    <n v="15"/>
    <n v="317.01"/>
    <n v="0"/>
    <n v="-2.93"/>
    <n v="2143.02"/>
    <n v="0"/>
    <n v="0"/>
    <n v="0"/>
    <m/>
    <m/>
    <m/>
    <m/>
    <x v="0"/>
    <m/>
    <m/>
    <m/>
    <m/>
    <m/>
    <m/>
    <m/>
    <m/>
    <n v="0"/>
    <n v="0"/>
    <m/>
    <m/>
    <x v="7"/>
    <x v="43"/>
    <m/>
    <x v="9"/>
  </r>
  <r>
    <x v="3"/>
    <s v="Aurora"/>
    <s v="Water"/>
    <s v="WA-Industrial"/>
    <s v="WA-Water"/>
    <n v="3518"/>
    <n v="6878.55"/>
    <m/>
    <n v="0"/>
    <n v="0"/>
    <n v="0"/>
    <m/>
    <n v="0"/>
    <n v="0"/>
    <n v="0"/>
    <n v="0"/>
    <n v="0"/>
    <n v="0"/>
    <n v="0"/>
    <n v="0"/>
    <n v="0"/>
    <n v="0"/>
    <n v="0"/>
    <n v="9.66"/>
    <n v="0"/>
    <n v="0"/>
    <n v="0"/>
    <n v="0"/>
    <n v="0"/>
    <n v="0"/>
    <n v="0"/>
    <n v="0"/>
    <n v="0"/>
    <n v="0"/>
    <n v="0"/>
    <n v="97.45"/>
    <n v="0"/>
    <n v="0"/>
    <n v="310.06"/>
    <n v="0"/>
    <n v="0"/>
    <n v="0"/>
    <m/>
    <m/>
    <m/>
    <m/>
    <x v="0"/>
    <m/>
    <m/>
    <m/>
    <m/>
    <m/>
    <m/>
    <m/>
    <m/>
    <n v="0"/>
    <n v="0"/>
    <m/>
    <m/>
    <x v="8"/>
    <x v="28"/>
    <m/>
    <x v="9"/>
  </r>
  <r>
    <x v="3"/>
    <s v="Aurora"/>
    <s v="Water"/>
    <s v="WA-Interdepartmental"/>
    <s v="WA-Water"/>
    <n v="4"/>
    <n v="114.89"/>
    <m/>
    <n v="0"/>
    <n v="0"/>
    <n v="0"/>
    <m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9"/>
    <x v="28"/>
    <m/>
    <x v="9"/>
  </r>
  <r>
    <x v="3"/>
    <s v="Aurora"/>
    <s v="Water"/>
    <s v="WA-Municipal Buildings"/>
    <s v="WA-Water"/>
    <n v="11"/>
    <n v="188.7"/>
    <m/>
    <n v="0"/>
    <n v="0"/>
    <n v="0"/>
    <m/>
    <n v="0"/>
    <n v="0"/>
    <n v="0"/>
    <n v="0"/>
    <n v="0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0"/>
    <x v="28"/>
    <m/>
    <x v="9"/>
  </r>
  <r>
    <x v="3"/>
    <s v="Aurora"/>
    <s v="Water"/>
    <s v="WA-Municipal Pumping"/>
    <s v="WA-Water"/>
    <n v="438"/>
    <n v="1668.32"/>
    <m/>
    <n v="0"/>
    <n v="0"/>
    <n v="0"/>
    <m/>
    <n v="0"/>
    <n v="0"/>
    <n v="0"/>
    <n v="0"/>
    <n v="0"/>
    <n v="0"/>
    <n v="0"/>
    <n v="0"/>
    <n v="0"/>
    <n v="0"/>
    <n v="0"/>
    <n v="2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0"/>
    <x v="28"/>
    <m/>
    <x v="9"/>
  </r>
  <r>
    <x v="3"/>
    <s v="Aurora"/>
    <s v="Water"/>
    <s v="WA-Residential"/>
    <s v="WA-Water"/>
    <n v="13882"/>
    <n v="112127.77"/>
    <m/>
    <n v="0"/>
    <n v="0"/>
    <n v="0"/>
    <m/>
    <n v="0"/>
    <n v="0"/>
    <n v="0"/>
    <n v="0"/>
    <n v="0"/>
    <n v="0"/>
    <n v="0"/>
    <n v="0"/>
    <n v="0"/>
    <n v="0"/>
    <n v="0"/>
    <n v="4036.19"/>
    <n v="0"/>
    <n v="0"/>
    <n v="0"/>
    <n v="0"/>
    <n v="0"/>
    <n v="0"/>
    <n v="0"/>
    <n v="0"/>
    <n v="360"/>
    <n v="0"/>
    <n v="75"/>
    <n v="416.36"/>
    <n v="0"/>
    <n v="-72.09"/>
    <n v="2014.66"/>
    <n v="0"/>
    <n v="0"/>
    <n v="0"/>
    <m/>
    <m/>
    <m/>
    <m/>
    <x v="0"/>
    <m/>
    <m/>
    <m/>
    <m/>
    <m/>
    <m/>
    <m/>
    <m/>
    <n v="0"/>
    <n v="0"/>
    <m/>
    <m/>
    <x v="11"/>
    <x v="28"/>
    <m/>
    <x v="9"/>
  </r>
  <r>
    <x v="3"/>
    <s v="Baxter Springs"/>
    <s v="Electric"/>
    <s v="Commercial"/>
    <s v="CB-Commercial"/>
    <n v="12"/>
    <n v="24.27"/>
    <m/>
    <n v="1.21"/>
    <n v="0"/>
    <n v="0"/>
    <m/>
    <n v="0"/>
    <n v="0.04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9"/>
    <n v="0"/>
    <n v="0"/>
    <n v="1.92"/>
    <n v="-0.06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Baxter Springs"/>
    <s v="Electric"/>
    <s v="Residential"/>
    <s v="RG-Residential"/>
    <n v="252"/>
    <n v="45.78"/>
    <m/>
    <n v="2.27"/>
    <n v="0"/>
    <n v="0"/>
    <m/>
    <n v="0"/>
    <n v="0.88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"/>
    <n v="0"/>
    <n v="0"/>
    <n v="1.1399999999999999"/>
    <n v="-1.3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Bolivar"/>
    <s v="Electric"/>
    <s v="Commercial"/>
    <s v="CB-Commercial"/>
    <n v="2240372"/>
    <n v="332759.38"/>
    <m/>
    <n v="7091.13"/>
    <n v="0"/>
    <n v="0"/>
    <m/>
    <n v="0"/>
    <n v="7863.51"/>
    <n v="0"/>
    <n v="0"/>
    <n v="1590.72"/>
    <n v="0"/>
    <n v="0"/>
    <n v="0"/>
    <n v="0"/>
    <n v="0"/>
    <n v="0"/>
    <n v="0"/>
    <n v="0"/>
    <n v="0"/>
    <n v="0"/>
    <n v="0"/>
    <n v="0"/>
    <n v="0"/>
    <n v="0"/>
    <n v="0"/>
    <n v="60"/>
    <n v="0"/>
    <n v="30"/>
    <n v="4356.29"/>
    <n v="60"/>
    <n v="-39.99"/>
    <n v="18945.490000000002"/>
    <n v="-11247.17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Bolivar"/>
    <s v="Electric"/>
    <s v="Commercial"/>
    <s v="GP-General Power"/>
    <n v="3704600"/>
    <n v="400738.02"/>
    <m/>
    <n v="2429.41"/>
    <n v="0"/>
    <n v="0"/>
    <m/>
    <n v="0"/>
    <n v="13003.14"/>
    <n v="0"/>
    <n v="0"/>
    <n v="263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19.69"/>
    <n v="0"/>
    <n v="-19.05"/>
    <n v="16528.41"/>
    <n v="-13706.99"/>
    <n v="0"/>
    <n v="0"/>
    <m/>
    <m/>
    <m/>
    <m/>
    <x v="0"/>
    <m/>
    <m/>
    <m/>
    <m/>
    <m/>
    <m/>
    <m/>
    <m/>
    <n v="0"/>
    <n v="0"/>
    <m/>
    <m/>
    <x v="1"/>
    <x v="6"/>
    <m/>
    <x v="9"/>
  </r>
  <r>
    <x v="3"/>
    <s v="Bolivar"/>
    <s v="Electric"/>
    <s v="Commercial"/>
    <s v="LP-Large Power"/>
    <n v="1621332"/>
    <n v="150055.99"/>
    <m/>
    <n v="0"/>
    <n v="0"/>
    <n v="0"/>
    <m/>
    <n v="0"/>
    <n v="5593.6"/>
    <n v="0"/>
    <n v="0"/>
    <n v="1151.1400000000001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4831.57"/>
    <n v="0"/>
    <n v="0"/>
    <m/>
    <m/>
    <m/>
    <m/>
    <x v="0"/>
    <m/>
    <m/>
    <m/>
    <m/>
    <m/>
    <m/>
    <m/>
    <m/>
    <n v="0"/>
    <n v="0"/>
    <m/>
    <m/>
    <x v="1"/>
    <x v="17"/>
    <m/>
    <x v="9"/>
  </r>
  <r>
    <x v="3"/>
    <s v="Bolivar"/>
    <s v="Electric"/>
    <s v="Commercial"/>
    <s v="LS-Special Lighting"/>
    <n v="4494"/>
    <n v="869.84"/>
    <m/>
    <n v="2.23"/>
    <n v="0"/>
    <n v="0"/>
    <m/>
    <n v="0"/>
    <n v="15.77"/>
    <n v="0"/>
    <n v="0"/>
    <n v="1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"/>
    <n v="-30.38"/>
    <n v="0"/>
    <n v="0"/>
    <m/>
    <m/>
    <m/>
    <m/>
    <x v="0"/>
    <m/>
    <m/>
    <m/>
    <m/>
    <m/>
    <m/>
    <m/>
    <m/>
    <n v="0"/>
    <n v="0"/>
    <m/>
    <m/>
    <x v="1"/>
    <x v="7"/>
    <m/>
    <x v="9"/>
  </r>
  <r>
    <x v="3"/>
    <s v="Bolivar"/>
    <s v="Electric"/>
    <s v="Commercial"/>
    <s v="SH-Small Heating"/>
    <n v="853403"/>
    <n v="110481.96"/>
    <m/>
    <n v="2378.11"/>
    <n v="0"/>
    <n v="0"/>
    <m/>
    <n v="0"/>
    <n v="2995.39"/>
    <n v="0"/>
    <n v="0"/>
    <n v="605.87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269.52"/>
    <n v="20"/>
    <n v="-51.64"/>
    <n v="6282.61"/>
    <n v="-4053.76"/>
    <n v="0"/>
    <n v="0"/>
    <m/>
    <m/>
    <m/>
    <m/>
    <x v="0"/>
    <m/>
    <m/>
    <m/>
    <m/>
    <m/>
    <m/>
    <m/>
    <m/>
    <n v="0"/>
    <n v="0"/>
    <m/>
    <m/>
    <x v="1"/>
    <x v="12"/>
    <m/>
    <x v="9"/>
  </r>
  <r>
    <x v="3"/>
    <s v="Bolivar"/>
    <s v="Electric"/>
    <s v="Commercial"/>
    <s v="TEB-Total Electric Bldg"/>
    <n v="2787880"/>
    <n v="309714.84999999998"/>
    <m/>
    <n v="2097.2800000000002"/>
    <n v="0"/>
    <n v="0"/>
    <m/>
    <n v="0"/>
    <n v="9785.4599999999991"/>
    <n v="0"/>
    <n v="0"/>
    <n v="1942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95.8000000000002"/>
    <n v="0"/>
    <n v="0"/>
    <n v="10912.07"/>
    <n v="-11374.58"/>
    <n v="0"/>
    <n v="0"/>
    <m/>
    <m/>
    <m/>
    <m/>
    <x v="0"/>
    <m/>
    <m/>
    <m/>
    <m/>
    <m/>
    <m/>
    <m/>
    <m/>
    <n v="0"/>
    <n v="0"/>
    <m/>
    <m/>
    <x v="1"/>
    <x v="13"/>
    <m/>
    <x v="9"/>
  </r>
  <r>
    <x v="3"/>
    <s v="Bolivar"/>
    <s v="Electric"/>
    <s v="Industrial"/>
    <s v="CB-Commercial"/>
    <n v="21085"/>
    <n v="2907.74"/>
    <m/>
    <n v="108.94"/>
    <n v="0"/>
    <n v="0"/>
    <m/>
    <n v="0"/>
    <n v="74.010000000000005"/>
    <n v="0"/>
    <n v="0"/>
    <n v="14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3.23"/>
    <n v="-105.84"/>
    <n v="0"/>
    <n v="0"/>
    <m/>
    <m/>
    <m/>
    <m/>
    <x v="0"/>
    <m/>
    <m/>
    <m/>
    <m/>
    <m/>
    <m/>
    <m/>
    <m/>
    <n v="0"/>
    <n v="0"/>
    <m/>
    <m/>
    <x v="2"/>
    <x v="5"/>
    <m/>
    <x v="9"/>
  </r>
  <r>
    <x v="3"/>
    <s v="Bolivar"/>
    <s v="Electric"/>
    <s v="Industrial"/>
    <s v="GP-General Power"/>
    <n v="700840"/>
    <n v="91556.34"/>
    <m/>
    <n v="3027.09"/>
    <n v="0"/>
    <n v="0"/>
    <m/>
    <n v="0"/>
    <n v="2459.9499999999998"/>
    <n v="0"/>
    <n v="0"/>
    <n v="497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7.67"/>
    <n v="0"/>
    <n v="0"/>
    <n v="3857.67"/>
    <n v="-2593.09"/>
    <n v="0"/>
    <n v="0"/>
    <m/>
    <m/>
    <m/>
    <m/>
    <x v="0"/>
    <m/>
    <m/>
    <m/>
    <m/>
    <m/>
    <m/>
    <m/>
    <m/>
    <n v="0"/>
    <n v="0"/>
    <m/>
    <m/>
    <x v="2"/>
    <x v="6"/>
    <m/>
    <x v="9"/>
  </r>
  <r>
    <x v="3"/>
    <s v="Bolivar"/>
    <s v="Electric"/>
    <s v="Industrial"/>
    <s v="LP-Large Power"/>
    <n v="4800"/>
    <n v="16802.46"/>
    <m/>
    <n v="0"/>
    <n v="0"/>
    <n v="0"/>
    <m/>
    <n v="0"/>
    <n v="16.559999999999999"/>
    <n v="0"/>
    <n v="0"/>
    <n v="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3"/>
    <n v="0"/>
    <n v="0"/>
    <m/>
    <m/>
    <m/>
    <m/>
    <x v="0"/>
    <m/>
    <m/>
    <m/>
    <m/>
    <m/>
    <m/>
    <m/>
    <m/>
    <n v="0"/>
    <n v="0"/>
    <m/>
    <m/>
    <x v="2"/>
    <x v="17"/>
    <m/>
    <x v="9"/>
  </r>
  <r>
    <x v="3"/>
    <s v="Bolivar"/>
    <s v="Electric"/>
    <s v="Industrial"/>
    <s v="PFM-Feed Mill/Grain Elev"/>
    <n v="5040"/>
    <n v="991.15"/>
    <m/>
    <n v="35.94"/>
    <n v="0"/>
    <n v="0"/>
    <m/>
    <n v="0"/>
    <n v="17.690000000000001"/>
    <n v="0"/>
    <n v="0"/>
    <n v="3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57"/>
    <n v="0"/>
    <n v="0"/>
    <n v="58.31"/>
    <n v="-27.82"/>
    <n v="0"/>
    <n v="0"/>
    <m/>
    <m/>
    <m/>
    <m/>
    <x v="0"/>
    <m/>
    <m/>
    <m/>
    <m/>
    <m/>
    <m/>
    <m/>
    <m/>
    <n v="0"/>
    <n v="0"/>
    <m/>
    <m/>
    <x v="2"/>
    <x v="18"/>
    <m/>
    <x v="9"/>
  </r>
  <r>
    <x v="3"/>
    <s v="Bolivar"/>
    <s v="Electric"/>
    <s v="Industrial"/>
    <s v="SH-Small Heating"/>
    <n v="1440"/>
    <n v="183.95"/>
    <m/>
    <n v="3.66"/>
    <n v="0"/>
    <n v="0"/>
    <m/>
    <n v="0"/>
    <n v="5.05"/>
    <n v="0"/>
    <n v="0"/>
    <n v="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06"/>
    <n v="0"/>
    <n v="0"/>
    <n v="14.15"/>
    <n v="-6.84"/>
    <n v="0"/>
    <n v="0"/>
    <m/>
    <m/>
    <m/>
    <m/>
    <x v="0"/>
    <m/>
    <m/>
    <m/>
    <m/>
    <m/>
    <m/>
    <m/>
    <m/>
    <n v="0"/>
    <n v="0"/>
    <m/>
    <m/>
    <x v="2"/>
    <x v="12"/>
    <m/>
    <x v="9"/>
  </r>
  <r>
    <x v="3"/>
    <s v="Bolivar"/>
    <s v="Electric"/>
    <s v="Interdepartmental"/>
    <s v="CB-Commercial"/>
    <n v="7977"/>
    <n v="1141.17"/>
    <m/>
    <n v="0"/>
    <n v="0"/>
    <n v="0"/>
    <m/>
    <n v="0"/>
    <n v="28.01"/>
    <n v="0"/>
    <n v="0"/>
    <n v="5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.049999999999997"/>
    <n v="0"/>
    <n v="0"/>
    <m/>
    <m/>
    <m/>
    <m/>
    <x v="0"/>
    <m/>
    <m/>
    <m/>
    <m/>
    <m/>
    <m/>
    <m/>
    <m/>
    <n v="0"/>
    <n v="0"/>
    <m/>
    <m/>
    <x v="5"/>
    <x v="5"/>
    <m/>
    <x v="9"/>
  </r>
  <r>
    <x v="3"/>
    <s v="Bolivar"/>
    <s v="Electric"/>
    <s v="Other Public Authority"/>
    <s v="CB-Commercial"/>
    <n v="57276"/>
    <n v="9564.74"/>
    <m/>
    <n v="0"/>
    <n v="0"/>
    <n v="0"/>
    <m/>
    <n v="0"/>
    <n v="201.02"/>
    <n v="0"/>
    <n v="0"/>
    <n v="40.6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7.52999999999997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Bolivar"/>
    <s v="Electric"/>
    <s v="Other Public Authority"/>
    <s v="GP-General Power"/>
    <n v="23220"/>
    <n v="4564.82"/>
    <m/>
    <n v="0"/>
    <n v="0"/>
    <n v="0"/>
    <m/>
    <n v="0"/>
    <n v="81.5"/>
    <n v="0"/>
    <n v="0"/>
    <n v="16.48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5.91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Bolivar"/>
    <s v="Electric"/>
    <s v="Other Public Authority"/>
    <s v="SH-Small Heating"/>
    <n v="18386"/>
    <n v="2579.41"/>
    <m/>
    <n v="0"/>
    <n v="0"/>
    <n v="0"/>
    <m/>
    <n v="0"/>
    <n v="64.540000000000006"/>
    <n v="0"/>
    <n v="0"/>
    <n v="1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7.35"/>
    <n v="0"/>
    <n v="0"/>
    <m/>
    <m/>
    <m/>
    <m/>
    <x v="0"/>
    <m/>
    <m/>
    <m/>
    <m/>
    <m/>
    <m/>
    <m/>
    <m/>
    <n v="0"/>
    <n v="0"/>
    <m/>
    <m/>
    <x v="3"/>
    <x v="12"/>
    <m/>
    <x v="9"/>
  </r>
  <r>
    <x v="3"/>
    <s v="Bolivar"/>
    <s v="Electric"/>
    <s v="Other Public Authority"/>
    <s v="TEB-Total Electric Bldg"/>
    <n v="13440"/>
    <n v="1401.51"/>
    <m/>
    <n v="0"/>
    <n v="0"/>
    <n v="0"/>
    <m/>
    <n v="0"/>
    <n v="47.17"/>
    <n v="0"/>
    <n v="0"/>
    <n v="9.53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.84"/>
    <n v="0"/>
    <n v="0"/>
    <m/>
    <m/>
    <m/>
    <m/>
    <x v="0"/>
    <m/>
    <m/>
    <m/>
    <m/>
    <m/>
    <m/>
    <m/>
    <m/>
    <n v="0"/>
    <n v="0"/>
    <m/>
    <m/>
    <x v="3"/>
    <x v="13"/>
    <m/>
    <x v="9"/>
  </r>
  <r>
    <x v="3"/>
    <s v="Bolivar"/>
    <s v="Electric"/>
    <s v="Muni Street &amp; Highway Lighting"/>
    <s v="CB-Commercial"/>
    <n v="9837"/>
    <n v="2216.0500000000002"/>
    <m/>
    <n v="0"/>
    <n v="0"/>
    <n v="0"/>
    <m/>
    <n v="0"/>
    <n v="34.549999999999997"/>
    <n v="0"/>
    <n v="0"/>
    <n v="6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.4"/>
    <n v="0"/>
    <n v="0"/>
    <m/>
    <m/>
    <m/>
    <m/>
    <x v="0"/>
    <m/>
    <m/>
    <m/>
    <m/>
    <m/>
    <m/>
    <m/>
    <m/>
    <n v="0"/>
    <n v="0"/>
    <m/>
    <m/>
    <x v="4"/>
    <x v="5"/>
    <m/>
    <x v="9"/>
  </r>
  <r>
    <x v="3"/>
    <s v="Bolivar"/>
    <s v="Electric"/>
    <s v="Muni Street &amp; Highway Lighting"/>
    <s v="LS-Special Lighting"/>
    <n v="5319"/>
    <n v="969.17"/>
    <m/>
    <n v="0"/>
    <n v="0"/>
    <n v="0"/>
    <m/>
    <n v="0"/>
    <n v="18.670000000000002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.96"/>
    <n v="0"/>
    <n v="0"/>
    <m/>
    <m/>
    <m/>
    <m/>
    <x v="0"/>
    <m/>
    <m/>
    <m/>
    <m/>
    <m/>
    <m/>
    <m/>
    <m/>
    <n v="0"/>
    <n v="0"/>
    <m/>
    <m/>
    <x v="4"/>
    <x v="7"/>
    <m/>
    <x v="9"/>
  </r>
  <r>
    <x v="3"/>
    <s v="Bolivar"/>
    <s v="Electric"/>
    <s v="Other Public Authority"/>
    <s v="CB-Commercial"/>
    <n v="136339"/>
    <n v="19910.060000000001"/>
    <m/>
    <n v="0"/>
    <n v="0"/>
    <n v="0"/>
    <m/>
    <n v="0"/>
    <n v="478.52"/>
    <n v="0"/>
    <n v="0"/>
    <n v="96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4.46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Bolivar"/>
    <s v="Electric"/>
    <s v="Other Public Authority"/>
    <s v="GP-General Power"/>
    <n v="287295"/>
    <n v="29880.01"/>
    <m/>
    <n v="0"/>
    <n v="0"/>
    <n v="0"/>
    <m/>
    <n v="0"/>
    <n v="1008.41"/>
    <n v="0"/>
    <n v="0"/>
    <n v="203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62.98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Bolivar"/>
    <s v="Electric"/>
    <s v="Other Public Authority"/>
    <s v="TEB-Total Electric Bldg"/>
    <n v="8283"/>
    <n v="1127.28"/>
    <m/>
    <n v="0"/>
    <n v="0"/>
    <n v="0"/>
    <m/>
    <n v="0"/>
    <n v="29.07"/>
    <n v="0"/>
    <n v="0"/>
    <n v="5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.79"/>
    <n v="0"/>
    <n v="0"/>
    <m/>
    <m/>
    <m/>
    <m/>
    <x v="0"/>
    <m/>
    <m/>
    <m/>
    <m/>
    <m/>
    <m/>
    <m/>
    <m/>
    <n v="0"/>
    <n v="0"/>
    <m/>
    <m/>
    <x v="3"/>
    <x v="13"/>
    <m/>
    <x v="9"/>
  </r>
  <r>
    <x v="3"/>
    <s v="Bolivar"/>
    <s v="Electric"/>
    <s v="Industrial"/>
    <s v="Oil Pipe GP-General Power"/>
    <n v="130224"/>
    <n v="12055.5"/>
    <m/>
    <n v="0"/>
    <n v="0"/>
    <n v="0"/>
    <m/>
    <n v="0"/>
    <n v="457.09"/>
    <n v="0"/>
    <n v="0"/>
    <n v="92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9.23"/>
    <n v="-481.83"/>
    <n v="0"/>
    <n v="0"/>
    <m/>
    <m/>
    <m/>
    <m/>
    <x v="0"/>
    <m/>
    <m/>
    <m/>
    <m/>
    <m/>
    <m/>
    <m/>
    <m/>
    <n v="0"/>
    <n v="0"/>
    <m/>
    <m/>
    <x v="2"/>
    <x v="24"/>
    <m/>
    <x v="9"/>
  </r>
  <r>
    <x v="3"/>
    <s v="Bolivar"/>
    <s v="Electric"/>
    <s v="Industrial"/>
    <s v="Oil Pipe LP-Large Power"/>
    <n v="3884725"/>
    <n v="385326.8"/>
    <m/>
    <n v="0"/>
    <n v="0"/>
    <n v="0"/>
    <m/>
    <n v="0"/>
    <n v="13402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954.240000000002"/>
    <n v="-11576.48"/>
    <n v="0"/>
    <n v="0"/>
    <m/>
    <m/>
    <m/>
    <m/>
    <x v="0"/>
    <m/>
    <m/>
    <m/>
    <m/>
    <m/>
    <m/>
    <m/>
    <m/>
    <n v="0"/>
    <n v="0"/>
    <m/>
    <m/>
    <x v="2"/>
    <x v="29"/>
    <m/>
    <x v="9"/>
  </r>
  <r>
    <x v="3"/>
    <s v="Bolivar"/>
    <s v="Electric"/>
    <s v="Residential"/>
    <s v="RGL-Residential Pilot"/>
    <n v="112989"/>
    <n v="14301.96"/>
    <m/>
    <n v="367.27"/>
    <n v="0"/>
    <n v="0"/>
    <m/>
    <n v="0"/>
    <n v="396.64"/>
    <n v="0"/>
    <n v="0"/>
    <n v="44.08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0.84"/>
    <n v="0"/>
    <n v="-12.99"/>
    <n v="344.5"/>
    <n v="-583.02"/>
    <n v="0"/>
    <n v="0"/>
    <m/>
    <m/>
    <m/>
    <m/>
    <x v="0"/>
    <m/>
    <m/>
    <m/>
    <m/>
    <m/>
    <m/>
    <m/>
    <m/>
    <n v="0"/>
    <n v="0"/>
    <m/>
    <m/>
    <x v="0"/>
    <x v="25"/>
    <m/>
    <x v="9"/>
  </r>
  <r>
    <x v="3"/>
    <s v="Bolivar"/>
    <s v="Electric"/>
    <s v="Residential"/>
    <s v="RG-Residential"/>
    <n v="11732623"/>
    <n v="1653755.91"/>
    <m/>
    <n v="35336.410000000003"/>
    <n v="0"/>
    <n v="0"/>
    <m/>
    <n v="0"/>
    <n v="41184.51"/>
    <n v="0"/>
    <n v="0"/>
    <n v="4576.0600000000004"/>
    <n v="0"/>
    <n v="0"/>
    <n v="0"/>
    <n v="0"/>
    <n v="0"/>
    <n v="0"/>
    <n v="0"/>
    <n v="0"/>
    <n v="0"/>
    <n v="0"/>
    <n v="0"/>
    <n v="0"/>
    <n v="0"/>
    <n v="0"/>
    <n v="0"/>
    <n v="840"/>
    <n v="0"/>
    <n v="195"/>
    <n v="4819.47"/>
    <n v="620"/>
    <n v="-747.24"/>
    <n v="34286.050000000003"/>
    <n v="-60535.85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Bolivar"/>
    <s v="Electric"/>
    <s v="Wholesale Municipalities"/>
    <s v="GFR-Lockwood"/>
    <n v="996608"/>
    <n v="31938.93"/>
    <m/>
    <n v="0"/>
    <n v="19942.1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30"/>
    <m/>
    <x v="9"/>
  </r>
  <r>
    <x v="3"/>
    <s v="Bolivar"/>
    <s v="Lighting"/>
    <s v="Commercial"/>
    <s v="PL-Private Lighting"/>
    <n v="56645"/>
    <n v="17529.73"/>
    <m/>
    <n v="138.19999999999999"/>
    <n v="0"/>
    <n v="0"/>
    <m/>
    <n v="0"/>
    <n v="199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7.55000000000001"/>
    <n v="0"/>
    <n v="-1.91"/>
    <n v="721.65"/>
    <n v="-621.6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3"/>
    <s v="Bolivar"/>
    <s v="Lighting"/>
    <s v="Industrial"/>
    <s v="PL-Private Lighting"/>
    <n v="515"/>
    <n v="182.15"/>
    <m/>
    <n v="5.7"/>
    <n v="0"/>
    <n v="0"/>
    <m/>
    <n v="0"/>
    <n v="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73"/>
    <n v="0"/>
    <n v="0"/>
    <n v="11.16"/>
    <n v="-5.66"/>
    <n v="0"/>
    <n v="0"/>
    <m/>
    <m/>
    <m/>
    <m/>
    <x v="0"/>
    <m/>
    <m/>
    <m/>
    <m/>
    <m/>
    <m/>
    <m/>
    <m/>
    <n v="0"/>
    <n v="0"/>
    <m/>
    <m/>
    <x v="2"/>
    <x v="4"/>
    <m/>
    <x v="9"/>
  </r>
  <r>
    <x v="3"/>
    <s v="Bolivar"/>
    <s v="Lighting"/>
    <s v="Muni Street &amp; Highway Lighting"/>
    <s v="PL-Private Lighting"/>
    <n v="249"/>
    <n v="86.66"/>
    <m/>
    <n v="0"/>
    <n v="0"/>
    <n v="0"/>
    <m/>
    <n v="0"/>
    <n v="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m/>
    <m/>
    <m/>
    <m/>
    <x v="0"/>
    <m/>
    <m/>
    <m/>
    <m/>
    <m/>
    <m/>
    <m/>
    <m/>
    <n v="0"/>
    <n v="0"/>
    <m/>
    <m/>
    <x v="4"/>
    <x v="4"/>
    <m/>
    <x v="9"/>
  </r>
  <r>
    <x v="3"/>
    <s v="Bolivar"/>
    <s v="Lighting"/>
    <s v="Muni Street &amp; Highway Lighting"/>
    <s v="SPL-Municipal St Lighting"/>
    <n v="194828"/>
    <n v="25787.27"/>
    <m/>
    <n v="0"/>
    <n v="0"/>
    <n v="0"/>
    <m/>
    <n v="0"/>
    <n v="683.86"/>
    <n v="0"/>
    <n v="0"/>
    <n v="0"/>
    <n v="0"/>
    <n v="0"/>
    <n v="0"/>
    <n v="0"/>
    <n v="0"/>
    <n v="0"/>
    <n v="0"/>
    <n v="6469.24"/>
    <n v="0"/>
    <n v="0"/>
    <n v="0"/>
    <n v="0"/>
    <n v="0"/>
    <n v="0"/>
    <n v="0"/>
    <n v="0"/>
    <n v="0"/>
    <n v="0"/>
    <n v="0"/>
    <n v="0"/>
    <n v="0"/>
    <n v="0"/>
    <n v="-1165.07"/>
    <n v="0"/>
    <n v="0"/>
    <m/>
    <m/>
    <m/>
    <m/>
    <x v="0"/>
    <m/>
    <m/>
    <m/>
    <m/>
    <m/>
    <m/>
    <m/>
    <m/>
    <n v="0"/>
    <n v="0"/>
    <m/>
    <m/>
    <x v="4"/>
    <x v="11"/>
    <m/>
    <x v="9"/>
  </r>
  <r>
    <x v="3"/>
    <s v="Bolivar"/>
    <s v="Lighting"/>
    <s v="Residential"/>
    <s v="PL-Private Lighting"/>
    <n v="42578"/>
    <n v="16036.09"/>
    <m/>
    <n v="55.45"/>
    <n v="0"/>
    <n v="0"/>
    <m/>
    <n v="0"/>
    <n v="15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72"/>
    <n v="0"/>
    <n v="0"/>
    <n v="256.01"/>
    <n v="-466.89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3"/>
    <s v="Branson"/>
    <s v="Electric"/>
    <s v="Commercial"/>
    <s v="CB-Commercial"/>
    <n v="3443798"/>
    <n v="502038.24"/>
    <m/>
    <n v="8088.63"/>
    <n v="0"/>
    <n v="0"/>
    <m/>
    <n v="0"/>
    <n v="12088.17"/>
    <n v="0"/>
    <n v="0"/>
    <n v="2445.4499999999998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5286.08"/>
    <n v="60"/>
    <n v="-11.91"/>
    <n v="32537.22"/>
    <n v="-17288.830000000002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Branson"/>
    <s v="Electric"/>
    <s v="Commercial"/>
    <s v="GP-General Power"/>
    <n v="6576656"/>
    <n v="698975.74"/>
    <m/>
    <n v="9611.35"/>
    <n v="0"/>
    <n v="0"/>
    <m/>
    <n v="0"/>
    <n v="23084.06"/>
    <n v="0"/>
    <n v="0"/>
    <n v="4455.2700000000004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7115.24"/>
    <n v="0"/>
    <n v="-130.72"/>
    <n v="46013.91"/>
    <n v="-24333.65"/>
    <n v="0"/>
    <n v="0"/>
    <m/>
    <m/>
    <m/>
    <m/>
    <x v="0"/>
    <m/>
    <m/>
    <m/>
    <m/>
    <m/>
    <m/>
    <m/>
    <m/>
    <n v="0"/>
    <n v="0"/>
    <m/>
    <m/>
    <x v="1"/>
    <x v="6"/>
    <m/>
    <x v="9"/>
  </r>
  <r>
    <x v="3"/>
    <s v="Branson"/>
    <s v="Electric"/>
    <s v="Commercial"/>
    <s v="LP-Large Power"/>
    <n v="2760000"/>
    <n v="241515.71"/>
    <m/>
    <n v="1353.34"/>
    <n v="0"/>
    <n v="0"/>
    <m/>
    <n v="0"/>
    <n v="9522"/>
    <n v="0"/>
    <n v="0"/>
    <n v="1959.6"/>
    <n v="0"/>
    <n v="0"/>
    <n v="0"/>
    <n v="0"/>
    <n v="0"/>
    <n v="0"/>
    <n v="0"/>
    <n v="9278.27"/>
    <n v="0"/>
    <n v="0"/>
    <n v="0"/>
    <n v="0"/>
    <n v="0"/>
    <n v="0"/>
    <n v="0"/>
    <n v="0"/>
    <n v="0"/>
    <n v="0"/>
    <n v="0"/>
    <n v="0"/>
    <n v="0"/>
    <n v="0"/>
    <n v="-8224.7999999999993"/>
    <n v="0"/>
    <n v="0"/>
    <m/>
    <m/>
    <m/>
    <m/>
    <x v="0"/>
    <m/>
    <m/>
    <m/>
    <m/>
    <m/>
    <m/>
    <m/>
    <m/>
    <n v="0"/>
    <n v="0"/>
    <m/>
    <m/>
    <x v="1"/>
    <x v="17"/>
    <m/>
    <x v="9"/>
  </r>
  <r>
    <x v="3"/>
    <s v="Branson"/>
    <s v="Electric"/>
    <s v="Commercial"/>
    <s v="SH-Small Heating"/>
    <n v="3004391"/>
    <n v="389639.26"/>
    <m/>
    <n v="7581.23"/>
    <n v="0"/>
    <n v="0"/>
    <m/>
    <n v="0"/>
    <n v="10545.48"/>
    <n v="0"/>
    <n v="0"/>
    <n v="2133.1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514.8500000000004"/>
    <n v="20"/>
    <n v="-103.86"/>
    <n v="28291.360000000001"/>
    <n v="-14270.91"/>
    <n v="0"/>
    <n v="0"/>
    <m/>
    <m/>
    <m/>
    <m/>
    <x v="0"/>
    <m/>
    <m/>
    <m/>
    <m/>
    <m/>
    <m/>
    <m/>
    <m/>
    <n v="0"/>
    <n v="0"/>
    <m/>
    <m/>
    <x v="1"/>
    <x v="12"/>
    <m/>
    <x v="9"/>
  </r>
  <r>
    <x v="3"/>
    <s v="Branson"/>
    <s v="Electric"/>
    <s v="Commercial"/>
    <s v="TEB-Total Electric Bldg"/>
    <n v="15846725"/>
    <n v="1783287.3"/>
    <m/>
    <n v="25387.06"/>
    <n v="0"/>
    <n v="0"/>
    <m/>
    <n v="0"/>
    <n v="55621.919999999998"/>
    <n v="0"/>
    <n v="0"/>
    <n v="10856.95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9218.740000000002"/>
    <n v="0"/>
    <n v="-1487.52"/>
    <n v="105169.74"/>
    <n v="-64654.66"/>
    <n v="0"/>
    <n v="0"/>
    <m/>
    <m/>
    <m/>
    <m/>
    <x v="0"/>
    <m/>
    <m/>
    <m/>
    <m/>
    <m/>
    <m/>
    <m/>
    <m/>
    <n v="0"/>
    <n v="0"/>
    <m/>
    <m/>
    <x v="1"/>
    <x v="13"/>
    <m/>
    <x v="9"/>
  </r>
  <r>
    <x v="3"/>
    <s v="Branson"/>
    <s v="Electric"/>
    <s v="Industrial"/>
    <s v="CB-Commercial"/>
    <n v="5458"/>
    <n v="678.12"/>
    <m/>
    <n v="0"/>
    <n v="0"/>
    <n v="0"/>
    <m/>
    <n v="0"/>
    <n v="19.16"/>
    <n v="0"/>
    <n v="0"/>
    <n v="3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1"/>
    <n v="-27.4"/>
    <n v="0"/>
    <n v="0"/>
    <m/>
    <m/>
    <m/>
    <m/>
    <x v="0"/>
    <m/>
    <m/>
    <m/>
    <m/>
    <m/>
    <m/>
    <m/>
    <m/>
    <n v="0"/>
    <n v="0"/>
    <m/>
    <m/>
    <x v="2"/>
    <x v="5"/>
    <m/>
    <x v="9"/>
  </r>
  <r>
    <x v="3"/>
    <s v="Branson"/>
    <s v="Electric"/>
    <s v="Industrial"/>
    <s v="SH-Small Heating"/>
    <n v="17227"/>
    <n v="1971.09"/>
    <m/>
    <n v="21.04"/>
    <n v="0"/>
    <n v="0"/>
    <m/>
    <n v="0"/>
    <n v="60.47"/>
    <n v="0"/>
    <n v="0"/>
    <n v="12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71"/>
    <n v="-81.83"/>
    <n v="0"/>
    <n v="0"/>
    <m/>
    <m/>
    <m/>
    <m/>
    <x v="0"/>
    <m/>
    <m/>
    <m/>
    <m/>
    <m/>
    <m/>
    <m/>
    <m/>
    <n v="0"/>
    <n v="0"/>
    <m/>
    <m/>
    <x v="2"/>
    <x v="12"/>
    <m/>
    <x v="9"/>
  </r>
  <r>
    <x v="3"/>
    <s v="Branson"/>
    <s v="Electric"/>
    <s v="Industrial"/>
    <s v="TEB-Total Electric Bldg"/>
    <n v="36080"/>
    <n v="3581.9"/>
    <m/>
    <n v="0"/>
    <n v="0"/>
    <n v="0"/>
    <m/>
    <n v="0"/>
    <n v="126.64"/>
    <n v="0"/>
    <n v="0"/>
    <n v="25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.92"/>
    <n v="-147.19999999999999"/>
    <n v="0"/>
    <n v="0"/>
    <m/>
    <m/>
    <m/>
    <m/>
    <x v="0"/>
    <m/>
    <m/>
    <m/>
    <m/>
    <m/>
    <m/>
    <m/>
    <m/>
    <n v="0"/>
    <n v="0"/>
    <m/>
    <m/>
    <x v="2"/>
    <x v="13"/>
    <m/>
    <x v="9"/>
  </r>
  <r>
    <x v="3"/>
    <s v="Branson"/>
    <s v="Electric"/>
    <s v="Interdepartmental"/>
    <s v="CB-Commercial"/>
    <n v="7846"/>
    <n v="1098.1600000000001"/>
    <m/>
    <n v="0"/>
    <n v="0"/>
    <n v="0"/>
    <m/>
    <n v="0"/>
    <n v="27.55"/>
    <n v="0"/>
    <n v="0"/>
    <n v="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11"/>
    <n v="-39.39"/>
    <n v="0"/>
    <n v="0"/>
    <m/>
    <m/>
    <m/>
    <m/>
    <x v="0"/>
    <m/>
    <m/>
    <m/>
    <m/>
    <m/>
    <m/>
    <m/>
    <m/>
    <n v="0"/>
    <n v="0"/>
    <m/>
    <m/>
    <x v="5"/>
    <x v="5"/>
    <m/>
    <x v="9"/>
  </r>
  <r>
    <x v="3"/>
    <s v="Branson"/>
    <s v="Electric"/>
    <s v="Other Public Authority"/>
    <s v="CB-Commercial"/>
    <n v="73130"/>
    <n v="11005.8"/>
    <m/>
    <n v="0"/>
    <n v="0"/>
    <n v="0"/>
    <m/>
    <n v="0"/>
    <n v="256.67"/>
    <n v="0"/>
    <n v="0"/>
    <n v="5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7.13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Branson"/>
    <s v="Electric"/>
    <s v="Other Public Authority"/>
    <s v="GP-General Power"/>
    <n v="155480"/>
    <n v="19114.7"/>
    <m/>
    <n v="0"/>
    <n v="0"/>
    <n v="0"/>
    <m/>
    <n v="0"/>
    <n v="545.74"/>
    <n v="0"/>
    <n v="0"/>
    <n v="11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5.27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Branson"/>
    <s v="Electric"/>
    <s v="Other Public Authority"/>
    <s v="SH-Small Heating"/>
    <n v="23724"/>
    <n v="2777.21"/>
    <m/>
    <n v="0"/>
    <n v="0"/>
    <n v="0"/>
    <m/>
    <n v="0"/>
    <n v="83.26"/>
    <n v="0"/>
    <n v="0"/>
    <n v="16.85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2.69"/>
    <n v="0"/>
    <n v="0"/>
    <m/>
    <m/>
    <m/>
    <m/>
    <x v="0"/>
    <m/>
    <m/>
    <m/>
    <m/>
    <m/>
    <m/>
    <m/>
    <m/>
    <n v="0"/>
    <n v="0"/>
    <m/>
    <m/>
    <x v="3"/>
    <x v="12"/>
    <m/>
    <x v="9"/>
  </r>
  <r>
    <x v="3"/>
    <s v="Branson"/>
    <s v="Electric"/>
    <s v="Other Public Authority"/>
    <s v="TEB-Total Electric Bldg"/>
    <n v="468120"/>
    <n v="55590.44"/>
    <m/>
    <n v="0"/>
    <n v="0"/>
    <n v="0"/>
    <m/>
    <n v="0"/>
    <n v="1643.11"/>
    <n v="0"/>
    <n v="0"/>
    <n v="33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09.92"/>
    <n v="0"/>
    <n v="0"/>
    <m/>
    <m/>
    <m/>
    <m/>
    <x v="0"/>
    <m/>
    <m/>
    <m/>
    <m/>
    <m/>
    <m/>
    <m/>
    <m/>
    <n v="0"/>
    <n v="0"/>
    <m/>
    <m/>
    <x v="3"/>
    <x v="13"/>
    <m/>
    <x v="9"/>
  </r>
  <r>
    <x v="3"/>
    <s v="Branson"/>
    <s v="Electric"/>
    <s v="Muni Street &amp; Highway Lighting"/>
    <s v="CB-Commercial"/>
    <n v="41942"/>
    <n v="6729.31"/>
    <m/>
    <n v="0"/>
    <n v="0"/>
    <n v="0"/>
    <m/>
    <n v="0"/>
    <n v="147.25"/>
    <n v="0"/>
    <n v="0"/>
    <n v="2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0.58"/>
    <n v="0"/>
    <n v="0"/>
    <m/>
    <m/>
    <m/>
    <m/>
    <x v="0"/>
    <m/>
    <m/>
    <m/>
    <m/>
    <m/>
    <m/>
    <m/>
    <m/>
    <n v="0"/>
    <n v="0"/>
    <m/>
    <m/>
    <x v="4"/>
    <x v="5"/>
    <m/>
    <x v="9"/>
  </r>
  <r>
    <x v="3"/>
    <s v="Branson"/>
    <s v="Electric"/>
    <s v="Muni Street &amp; Highway Lighting"/>
    <s v="GP-General Power"/>
    <n v="37600"/>
    <n v="4702.67"/>
    <m/>
    <n v="0"/>
    <n v="0"/>
    <n v="0"/>
    <m/>
    <n v="0"/>
    <n v="131.97999999999999"/>
    <n v="0"/>
    <n v="0"/>
    <n v="26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9.12"/>
    <n v="0"/>
    <n v="0"/>
    <m/>
    <m/>
    <m/>
    <m/>
    <x v="0"/>
    <m/>
    <m/>
    <m/>
    <m/>
    <m/>
    <m/>
    <m/>
    <m/>
    <n v="0"/>
    <n v="0"/>
    <m/>
    <m/>
    <x v="4"/>
    <x v="6"/>
    <m/>
    <x v="9"/>
  </r>
  <r>
    <x v="3"/>
    <s v="Branson"/>
    <s v="Electric"/>
    <s v="Muni Street &amp; Highway Lighting"/>
    <s v="LS-Special Lighting"/>
    <n v="1601"/>
    <n v="410.52"/>
    <m/>
    <n v="0"/>
    <n v="0"/>
    <n v="0"/>
    <m/>
    <n v="0"/>
    <n v="5.61"/>
    <n v="0"/>
    <n v="0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82"/>
    <n v="0"/>
    <n v="0"/>
    <m/>
    <m/>
    <m/>
    <m/>
    <x v="0"/>
    <m/>
    <m/>
    <m/>
    <m/>
    <m/>
    <m/>
    <m/>
    <m/>
    <n v="0"/>
    <n v="0"/>
    <m/>
    <m/>
    <x v="4"/>
    <x v="7"/>
    <m/>
    <x v="9"/>
  </r>
  <r>
    <x v="3"/>
    <s v="Branson"/>
    <s v="Electric"/>
    <s v="Muni Street &amp; Highway Lighting"/>
    <s v="SH-Small Heating"/>
    <n v="743"/>
    <n v="141.01"/>
    <m/>
    <n v="0"/>
    <n v="0"/>
    <n v="0"/>
    <m/>
    <n v="0"/>
    <n v="2.61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53"/>
    <n v="0"/>
    <n v="0"/>
    <m/>
    <m/>
    <m/>
    <m/>
    <x v="0"/>
    <m/>
    <m/>
    <m/>
    <m/>
    <m/>
    <m/>
    <m/>
    <m/>
    <n v="0"/>
    <n v="0"/>
    <m/>
    <m/>
    <x v="4"/>
    <x v="12"/>
    <m/>
    <x v="9"/>
  </r>
  <r>
    <x v="3"/>
    <s v="Branson"/>
    <s v="Electric"/>
    <s v="Other Public Authority"/>
    <s v="CB-Commercial"/>
    <n v="112063"/>
    <n v="16485.8"/>
    <m/>
    <n v="0"/>
    <n v="0"/>
    <n v="0"/>
    <m/>
    <n v="0"/>
    <n v="393.34"/>
    <n v="0"/>
    <n v="0"/>
    <n v="7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2.66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Branson"/>
    <s v="Electric"/>
    <s v="Other Public Authority"/>
    <s v="GP-General Power"/>
    <n v="1114163"/>
    <n v="122038.83"/>
    <m/>
    <n v="0"/>
    <n v="0"/>
    <n v="0"/>
    <m/>
    <n v="0"/>
    <n v="3910.71"/>
    <n v="0"/>
    <n v="0"/>
    <n v="79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22.3900000000003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Branson"/>
    <s v="Electric"/>
    <s v="Residential"/>
    <s v="RGL-Residential Pilot"/>
    <n v="105729"/>
    <n v="13307.4"/>
    <m/>
    <n v="217.38"/>
    <n v="0"/>
    <n v="0"/>
    <m/>
    <n v="0"/>
    <n v="371.09"/>
    <n v="0"/>
    <n v="0"/>
    <n v="41.2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21.56"/>
    <n v="0"/>
    <n v="0"/>
    <n v="90.24"/>
    <n v="-545.53"/>
    <n v="0"/>
    <n v="0"/>
    <m/>
    <m/>
    <m/>
    <m/>
    <x v="0"/>
    <m/>
    <m/>
    <m/>
    <m/>
    <m/>
    <m/>
    <m/>
    <m/>
    <n v="0"/>
    <n v="0"/>
    <m/>
    <m/>
    <x v="0"/>
    <x v="25"/>
    <m/>
    <x v="9"/>
  </r>
  <r>
    <x v="3"/>
    <s v="Branson"/>
    <s v="Electric"/>
    <s v="Residential"/>
    <s v="RG-Residential"/>
    <n v="15028613"/>
    <n v="2112194.92"/>
    <m/>
    <n v="31630.51"/>
    <n v="0"/>
    <n v="0"/>
    <m/>
    <n v="0"/>
    <n v="52812.05"/>
    <n v="0"/>
    <n v="0"/>
    <n v="5860.82"/>
    <n v="0"/>
    <n v="0"/>
    <n v="0"/>
    <n v="0"/>
    <n v="0"/>
    <n v="0"/>
    <n v="0"/>
    <n v="0"/>
    <n v="0"/>
    <n v="0"/>
    <n v="0"/>
    <n v="0"/>
    <n v="0"/>
    <n v="0"/>
    <n v="0"/>
    <n v="1110"/>
    <n v="50"/>
    <n v="165"/>
    <n v="4997.1499999999996"/>
    <n v="620"/>
    <n v="-1007.85"/>
    <n v="14235.19"/>
    <n v="-77592.77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Branson"/>
    <s v="Lighting"/>
    <s v="Commercial"/>
    <s v="PL-Private Lighting"/>
    <n v="86254"/>
    <n v="30462.99"/>
    <m/>
    <n v="0"/>
    <n v="0"/>
    <n v="0"/>
    <m/>
    <n v="0"/>
    <n v="302.67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67.51"/>
    <n v="0"/>
    <n v="0"/>
    <n v="1571.71"/>
    <n v="-946.89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3"/>
    <s v="Branson"/>
    <s v="Lighting"/>
    <s v="Industrial"/>
    <s v="PL-Private Lighting"/>
    <n v="164"/>
    <n v="60.73"/>
    <m/>
    <n v="0"/>
    <n v="0"/>
    <n v="0"/>
    <m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1.8"/>
    <n v="0"/>
    <n v="0"/>
    <m/>
    <m/>
    <m/>
    <m/>
    <x v="0"/>
    <m/>
    <m/>
    <m/>
    <m/>
    <m/>
    <m/>
    <m/>
    <m/>
    <n v="0"/>
    <n v="0"/>
    <m/>
    <m/>
    <x v="2"/>
    <x v="4"/>
    <m/>
    <x v="9"/>
  </r>
  <r>
    <x v="3"/>
    <s v="Branson"/>
    <s v="Lighting"/>
    <s v="Muni Street &amp; Highway Lighting"/>
    <s v="PL-Private Lighting"/>
    <n v="386"/>
    <n v="144.06"/>
    <m/>
    <n v="0"/>
    <n v="0"/>
    <n v="0"/>
    <m/>
    <n v="0"/>
    <n v="1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m/>
    <m/>
    <m/>
    <m/>
    <x v="0"/>
    <m/>
    <m/>
    <m/>
    <m/>
    <m/>
    <m/>
    <m/>
    <m/>
    <n v="0"/>
    <n v="0"/>
    <m/>
    <m/>
    <x v="4"/>
    <x v="4"/>
    <m/>
    <x v="9"/>
  </r>
  <r>
    <x v="3"/>
    <s v="Branson"/>
    <s v="Lighting"/>
    <s v="Muni Street &amp; Highway Lighting"/>
    <s v="SPL-Municipal St Lighting"/>
    <n v="201814"/>
    <n v="25684.880000000001"/>
    <m/>
    <n v="0"/>
    <n v="0"/>
    <n v="0"/>
    <m/>
    <n v="0"/>
    <n v="708.36"/>
    <n v="0"/>
    <n v="0"/>
    <n v="0"/>
    <n v="0"/>
    <n v="0"/>
    <n v="0"/>
    <n v="0"/>
    <n v="0"/>
    <n v="0"/>
    <n v="0"/>
    <n v="19818.259999999998"/>
    <n v="0"/>
    <n v="0"/>
    <n v="0"/>
    <n v="0"/>
    <n v="0"/>
    <n v="0"/>
    <n v="0"/>
    <n v="0"/>
    <n v="0"/>
    <n v="0"/>
    <n v="0"/>
    <n v="0"/>
    <n v="0"/>
    <n v="0"/>
    <n v="-1206.8399999999999"/>
    <n v="0"/>
    <n v="0"/>
    <m/>
    <m/>
    <m/>
    <m/>
    <x v="0"/>
    <m/>
    <m/>
    <m/>
    <m/>
    <m/>
    <m/>
    <m/>
    <m/>
    <n v="0"/>
    <n v="0"/>
    <m/>
    <m/>
    <x v="4"/>
    <x v="11"/>
    <m/>
    <x v="9"/>
  </r>
  <r>
    <x v="3"/>
    <s v="Branson"/>
    <s v="Lighting"/>
    <s v="Residential"/>
    <s v="PL-Private Lighting"/>
    <n v="24656"/>
    <n v="9804.7800000000007"/>
    <m/>
    <n v="0"/>
    <n v="0"/>
    <n v="0"/>
    <m/>
    <n v="0"/>
    <n v="86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899999999999999"/>
    <n v="0"/>
    <n v="0"/>
    <n v="50.97"/>
    <n v="-270.39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3"/>
    <s v="Buffalo"/>
    <s v="Electric"/>
    <s v="Commercial"/>
    <s v="CB-Commercial"/>
    <n v="1675"/>
    <n v="311.33"/>
    <m/>
    <n v="12.56"/>
    <n v="0"/>
    <n v="0"/>
    <m/>
    <n v="0"/>
    <n v="5.89"/>
    <n v="0"/>
    <n v="0"/>
    <n v="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36"/>
    <n v="-8.41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Buffalo"/>
    <s v="Electric"/>
    <s v="Residential"/>
    <s v="RG-Residential"/>
    <n v="16291"/>
    <n v="2229.2399999999998"/>
    <m/>
    <n v="22.79"/>
    <n v="0"/>
    <n v="0"/>
    <m/>
    <n v="0"/>
    <n v="57.18"/>
    <n v="0"/>
    <n v="0"/>
    <n v="6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4"/>
    <n v="0"/>
    <n v="0"/>
    <n v="42.56"/>
    <n v="-84.06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Buffalo"/>
    <s v="Lighting"/>
    <s v="Residential"/>
    <s v="PL-Private Lighting"/>
    <n v="31"/>
    <n v="15.08"/>
    <m/>
    <n v="0.3"/>
    <n v="0"/>
    <n v="0"/>
    <m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3"/>
    <s v="Gravette"/>
    <s v="Electric"/>
    <s v="Commercial"/>
    <s v="CB-Commercial"/>
    <n v="16270"/>
    <n v="2150.91"/>
    <m/>
    <n v="93.5"/>
    <n v="0"/>
    <n v="0"/>
    <m/>
    <n v="0"/>
    <n v="57.09"/>
    <n v="0"/>
    <n v="0"/>
    <n v="1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72"/>
    <n v="0"/>
    <n v="0"/>
    <n v="157.56"/>
    <n v="-81.680000000000007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Gravette"/>
    <s v="Electric"/>
    <s v="Industrial"/>
    <s v="GP-General Power"/>
    <n v="112736"/>
    <n v="9630.3700000000008"/>
    <m/>
    <n v="0"/>
    <n v="0"/>
    <n v="0"/>
    <m/>
    <n v="0"/>
    <n v="395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6.39"/>
    <n v="-417.12"/>
    <n v="0"/>
    <n v="0"/>
    <m/>
    <m/>
    <m/>
    <m/>
    <x v="0"/>
    <m/>
    <m/>
    <m/>
    <m/>
    <m/>
    <m/>
    <m/>
    <m/>
    <n v="0"/>
    <n v="0"/>
    <m/>
    <m/>
    <x v="2"/>
    <x v="6"/>
    <m/>
    <x v="9"/>
  </r>
  <r>
    <x v="3"/>
    <s v="Gravette"/>
    <s v="Electric"/>
    <s v="Residential"/>
    <s v="RG-Residential"/>
    <n v="15494"/>
    <n v="2183.15"/>
    <m/>
    <n v="91.8"/>
    <n v="0"/>
    <n v="0"/>
    <m/>
    <n v="0"/>
    <n v="54.39"/>
    <n v="0"/>
    <n v="0"/>
    <n v="6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67"/>
    <n v="0"/>
    <n v="0"/>
    <n v="45.4"/>
    <n v="-79.95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Gravette"/>
    <s v="Lighting"/>
    <s v="Commercial"/>
    <s v="PL-Private Lighting"/>
    <n v="341"/>
    <n v="143.28"/>
    <m/>
    <n v="0"/>
    <n v="0"/>
    <n v="0"/>
    <m/>
    <n v="0"/>
    <n v="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0"/>
    <n v="0"/>
    <n v="1.29"/>
    <n v="-3.75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3"/>
    <s v="Gravette"/>
    <s v="Lighting"/>
    <s v="Residential"/>
    <s v="PL-Private Lighting"/>
    <n v="62"/>
    <n v="29.16"/>
    <m/>
    <n v="0"/>
    <n v="0"/>
    <n v="0"/>
    <m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4000000000000001"/>
    <n v="0"/>
    <n v="0"/>
    <n v="0.42"/>
    <n v="-0.68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3"/>
    <s v="Greenfield"/>
    <s v="Electric"/>
    <s v="Industrial"/>
    <s v="Oil Pipe GP-General Power"/>
    <n v="222792"/>
    <n v="27921.06"/>
    <m/>
    <n v="0"/>
    <n v="0"/>
    <n v="0"/>
    <m/>
    <n v="0"/>
    <n v="782"/>
    <n v="0"/>
    <n v="0"/>
    <n v="158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40.14"/>
    <n v="-824.33"/>
    <n v="0"/>
    <n v="0"/>
    <m/>
    <m/>
    <m/>
    <m/>
    <x v="0"/>
    <m/>
    <m/>
    <m/>
    <m/>
    <m/>
    <m/>
    <m/>
    <m/>
    <n v="0"/>
    <n v="0"/>
    <m/>
    <m/>
    <x v="2"/>
    <x v="24"/>
    <m/>
    <x v="9"/>
  </r>
  <r>
    <x v="3"/>
    <s v="Joplin"/>
    <s v="Electric"/>
    <s v="Commercial"/>
    <s v="CB-Commercial"/>
    <n v="6880201"/>
    <n v="962734.57"/>
    <m/>
    <n v="47887.65"/>
    <n v="0"/>
    <n v="0"/>
    <m/>
    <n v="0"/>
    <n v="24151.25"/>
    <n v="0"/>
    <n v="0"/>
    <n v="4844.2700000000004"/>
    <n v="0"/>
    <n v="0"/>
    <n v="0"/>
    <n v="0"/>
    <n v="0"/>
    <n v="0"/>
    <n v="0"/>
    <n v="55.9"/>
    <n v="0"/>
    <n v="0"/>
    <n v="0"/>
    <n v="0"/>
    <n v="0"/>
    <n v="0"/>
    <n v="0"/>
    <n v="120"/>
    <n v="0"/>
    <n v="120"/>
    <n v="14241.05"/>
    <n v="20"/>
    <n v="-277.56"/>
    <n v="64005.7"/>
    <n v="-34539.69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Joplin"/>
    <s v="Electric"/>
    <s v="Commercial"/>
    <s v="GP-General Power"/>
    <n v="18817808"/>
    <n v="1917888.97"/>
    <m/>
    <n v="32765.56"/>
    <n v="0"/>
    <n v="0"/>
    <m/>
    <n v="0"/>
    <n v="66050.48"/>
    <n v="0"/>
    <n v="0"/>
    <n v="11995.75"/>
    <n v="0"/>
    <n v="0"/>
    <n v="0"/>
    <n v="0"/>
    <n v="0"/>
    <n v="0"/>
    <n v="0"/>
    <n v="3955.52"/>
    <n v="0"/>
    <n v="0"/>
    <n v="0"/>
    <n v="0"/>
    <n v="0"/>
    <n v="0"/>
    <n v="0"/>
    <n v="0"/>
    <n v="0"/>
    <n v="15"/>
    <n v="16915.7"/>
    <n v="40"/>
    <n v="-403.36"/>
    <n v="103481.32"/>
    <n v="-69625.91"/>
    <n v="0"/>
    <n v="0"/>
    <m/>
    <m/>
    <m/>
    <m/>
    <x v="0"/>
    <m/>
    <m/>
    <m/>
    <m/>
    <m/>
    <m/>
    <m/>
    <m/>
    <n v="0"/>
    <n v="0"/>
    <m/>
    <m/>
    <x v="1"/>
    <x v="6"/>
    <m/>
    <x v="9"/>
  </r>
  <r>
    <x v="3"/>
    <s v="Joplin"/>
    <s v="Electric"/>
    <s v="Commercial"/>
    <s v="LP-Large Power"/>
    <n v="7555200"/>
    <n v="638369.25"/>
    <m/>
    <n v="240"/>
    <n v="0"/>
    <n v="0"/>
    <m/>
    <n v="0"/>
    <n v="26065.439999999999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22514.5"/>
    <n v="0"/>
    <n v="0"/>
    <m/>
    <m/>
    <m/>
    <m/>
    <x v="0"/>
    <m/>
    <m/>
    <m/>
    <m/>
    <m/>
    <m/>
    <m/>
    <m/>
    <n v="0"/>
    <n v="0"/>
    <m/>
    <m/>
    <x v="1"/>
    <x v="17"/>
    <m/>
    <x v="9"/>
  </r>
  <r>
    <x v="3"/>
    <s v="Joplin"/>
    <s v="Electric"/>
    <s v="Commercial"/>
    <s v="LS-Special Lighting"/>
    <n v="-2934"/>
    <n v="-358.18"/>
    <m/>
    <n v="-10.19"/>
    <n v="0"/>
    <n v="0"/>
    <m/>
    <n v="0"/>
    <n v="-10.31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850000000000001"/>
    <n v="0"/>
    <n v="0"/>
    <m/>
    <m/>
    <m/>
    <m/>
    <x v="0"/>
    <m/>
    <m/>
    <m/>
    <m/>
    <m/>
    <m/>
    <m/>
    <m/>
    <n v="0"/>
    <n v="0"/>
    <m/>
    <m/>
    <x v="1"/>
    <x v="7"/>
    <m/>
    <x v="9"/>
  </r>
  <r>
    <x v="3"/>
    <s v="Joplin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"/>
    <m/>
    <x v="9"/>
  </r>
  <r>
    <x v="3"/>
    <s v="Joplin"/>
    <s v="Electric"/>
    <s v="Commercial"/>
    <s v="SH-Small Heating"/>
    <n v="783267"/>
    <n v="99443.74"/>
    <m/>
    <n v="5981.91"/>
    <n v="0"/>
    <n v="0"/>
    <m/>
    <n v="0"/>
    <n v="2749.28"/>
    <n v="0"/>
    <n v="0"/>
    <n v="51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0.73"/>
    <n v="0"/>
    <n v="-9.27"/>
    <n v="5895.67"/>
    <n v="-3720.59"/>
    <n v="0"/>
    <n v="0"/>
    <m/>
    <m/>
    <m/>
    <m/>
    <x v="0"/>
    <m/>
    <m/>
    <m/>
    <m/>
    <m/>
    <m/>
    <m/>
    <m/>
    <n v="0"/>
    <n v="0"/>
    <m/>
    <m/>
    <x v="1"/>
    <x v="12"/>
    <m/>
    <x v="9"/>
  </r>
  <r>
    <x v="3"/>
    <s v="Joplin"/>
    <s v="Electric"/>
    <s v="Commercial"/>
    <s v="TEB-Total Electric Bldg"/>
    <n v="3226773"/>
    <n v="334306.5"/>
    <m/>
    <n v="6445.45"/>
    <n v="0"/>
    <n v="0"/>
    <m/>
    <n v="0"/>
    <n v="11325.95"/>
    <n v="0"/>
    <n v="0"/>
    <n v="1987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02.7399999999998"/>
    <n v="0"/>
    <n v="-368.15"/>
    <n v="16998.04"/>
    <n v="-13165.21"/>
    <n v="0"/>
    <n v="0"/>
    <m/>
    <m/>
    <m/>
    <m/>
    <x v="0"/>
    <m/>
    <m/>
    <m/>
    <m/>
    <m/>
    <m/>
    <m/>
    <m/>
    <n v="0"/>
    <n v="0"/>
    <m/>
    <m/>
    <x v="1"/>
    <x v="13"/>
    <m/>
    <x v="9"/>
  </r>
  <r>
    <x v="3"/>
    <s v="Joplin"/>
    <s v="Electric"/>
    <s v="Industrial"/>
    <s v="CB-Commercial"/>
    <n v="29562"/>
    <n v="4132.62"/>
    <m/>
    <n v="227.61"/>
    <n v="0"/>
    <n v="0"/>
    <m/>
    <n v="0"/>
    <n v="103.76"/>
    <n v="0"/>
    <n v="0"/>
    <n v="18.78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231.32"/>
    <n v="-148.38999999999999"/>
    <n v="0"/>
    <n v="0"/>
    <m/>
    <m/>
    <m/>
    <m/>
    <x v="0"/>
    <m/>
    <m/>
    <m/>
    <m/>
    <m/>
    <m/>
    <m/>
    <m/>
    <n v="0"/>
    <n v="0"/>
    <m/>
    <m/>
    <x v="2"/>
    <x v="5"/>
    <m/>
    <x v="9"/>
  </r>
  <r>
    <x v="3"/>
    <s v="Joplin"/>
    <s v="Electric"/>
    <s v="Industrial"/>
    <s v="GP-General Power"/>
    <n v="7796633"/>
    <n v="690175.42"/>
    <m/>
    <n v="3063.31"/>
    <n v="0"/>
    <n v="0"/>
    <m/>
    <n v="0"/>
    <n v="27366.17"/>
    <n v="0"/>
    <n v="0"/>
    <n v="3373.31"/>
    <n v="0"/>
    <n v="0"/>
    <n v="0"/>
    <n v="0"/>
    <n v="0"/>
    <n v="0"/>
    <n v="0"/>
    <n v="2761.25"/>
    <n v="0"/>
    <n v="0"/>
    <n v="0"/>
    <n v="0"/>
    <n v="0"/>
    <n v="0"/>
    <n v="0"/>
    <n v="0"/>
    <n v="0"/>
    <n v="0"/>
    <n v="11256.15"/>
    <n v="0"/>
    <n v="0"/>
    <n v="27965.15"/>
    <n v="-28847.53"/>
    <n v="0"/>
    <n v="0"/>
    <m/>
    <m/>
    <m/>
    <m/>
    <x v="0"/>
    <m/>
    <m/>
    <m/>
    <m/>
    <m/>
    <m/>
    <m/>
    <m/>
    <n v="0"/>
    <n v="0"/>
    <m/>
    <m/>
    <x v="2"/>
    <x v="6"/>
    <m/>
    <x v="9"/>
  </r>
  <r>
    <x v="3"/>
    <s v="Joplin"/>
    <s v="Electric"/>
    <s v="Industrial"/>
    <s v="LP-Large Power"/>
    <n v="25266480"/>
    <n v="2285427.5099999998"/>
    <m/>
    <n v="960"/>
    <n v="0"/>
    <n v="0"/>
    <m/>
    <n v="0"/>
    <n v="87169.35"/>
    <n v="0"/>
    <n v="0"/>
    <n v="3269.88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3869.39"/>
    <n v="0"/>
    <n v="0"/>
    <n v="96157.86"/>
    <n v="-75294.12"/>
    <n v="0"/>
    <n v="0"/>
    <m/>
    <m/>
    <m/>
    <m/>
    <x v="0"/>
    <m/>
    <m/>
    <m/>
    <m/>
    <m/>
    <m/>
    <m/>
    <m/>
    <n v="0"/>
    <n v="0"/>
    <m/>
    <m/>
    <x v="2"/>
    <x v="17"/>
    <m/>
    <x v="9"/>
  </r>
  <r>
    <x v="3"/>
    <s v="Joplin"/>
    <s v="Electric"/>
    <s v="Industrial"/>
    <s v="SH-Small Heating"/>
    <n v="2760"/>
    <n v="310.88"/>
    <m/>
    <n v="19.75"/>
    <n v="0"/>
    <n v="0"/>
    <m/>
    <n v="0"/>
    <n v="9.69"/>
    <n v="0"/>
    <n v="0"/>
    <n v="1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91"/>
    <n v="-13.11"/>
    <n v="0"/>
    <n v="0"/>
    <m/>
    <m/>
    <m/>
    <m/>
    <x v="0"/>
    <m/>
    <m/>
    <m/>
    <m/>
    <m/>
    <m/>
    <m/>
    <m/>
    <n v="0"/>
    <n v="0"/>
    <m/>
    <m/>
    <x v="2"/>
    <x v="12"/>
    <m/>
    <x v="9"/>
  </r>
  <r>
    <x v="3"/>
    <s v="Joplin"/>
    <s v="Electric"/>
    <s v="Industrial"/>
    <s v="TEB-Total Electric Bldg"/>
    <n v="319440"/>
    <n v="36371.42"/>
    <m/>
    <n v="985.04"/>
    <n v="0"/>
    <n v="0"/>
    <m/>
    <n v="0"/>
    <n v="1121.23"/>
    <n v="0"/>
    <n v="0"/>
    <n v="226.8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607.11"/>
    <n v="-1303.31"/>
    <n v="0"/>
    <n v="0"/>
    <m/>
    <m/>
    <m/>
    <m/>
    <x v="0"/>
    <m/>
    <m/>
    <m/>
    <m/>
    <m/>
    <m/>
    <m/>
    <m/>
    <n v="0"/>
    <n v="0"/>
    <m/>
    <m/>
    <x v="2"/>
    <x v="13"/>
    <m/>
    <x v="9"/>
  </r>
  <r>
    <x v="3"/>
    <s v="Joplin"/>
    <s v="Electric"/>
    <s v="Interdepartmental"/>
    <s v="CB-Commercial"/>
    <n v="61450"/>
    <n v="7494.31"/>
    <m/>
    <n v="0"/>
    <n v="0"/>
    <n v="0"/>
    <m/>
    <n v="0"/>
    <n v="215.67"/>
    <n v="0"/>
    <n v="0"/>
    <n v="43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8.48"/>
    <n v="0"/>
    <n v="0"/>
    <m/>
    <m/>
    <m/>
    <m/>
    <x v="0"/>
    <m/>
    <m/>
    <m/>
    <m/>
    <m/>
    <m/>
    <m/>
    <m/>
    <n v="0"/>
    <n v="0"/>
    <m/>
    <m/>
    <x v="5"/>
    <x v="5"/>
    <m/>
    <x v="9"/>
  </r>
  <r>
    <x v="3"/>
    <s v="Joplin"/>
    <s v="Electric"/>
    <s v="Other Public Authority"/>
    <s v="CB-Commercial"/>
    <n v="167523"/>
    <n v="22223.25"/>
    <m/>
    <n v="0"/>
    <n v="0"/>
    <n v="0"/>
    <m/>
    <n v="0"/>
    <n v="588.03"/>
    <n v="0"/>
    <n v="0"/>
    <n v="118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40.97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Joplin"/>
    <s v="Electric"/>
    <s v="Other Public Authority"/>
    <s v="GP-General Power"/>
    <n v="549560"/>
    <n v="54718.85"/>
    <m/>
    <n v="0"/>
    <n v="0"/>
    <n v="0"/>
    <m/>
    <n v="0"/>
    <n v="1928.94"/>
    <n v="0"/>
    <n v="0"/>
    <n v="39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33.37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Joplin"/>
    <s v="Electric"/>
    <s v="Other Public Authority"/>
    <s v="SH-Small Heating"/>
    <n v="1079"/>
    <n v="229.64"/>
    <m/>
    <n v="0"/>
    <n v="0"/>
    <n v="0"/>
    <m/>
    <n v="0"/>
    <n v="3.79"/>
    <n v="0"/>
    <n v="0"/>
    <n v="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12"/>
    <n v="0"/>
    <n v="0"/>
    <m/>
    <m/>
    <m/>
    <m/>
    <x v="0"/>
    <m/>
    <m/>
    <m/>
    <m/>
    <m/>
    <m/>
    <m/>
    <m/>
    <n v="0"/>
    <n v="0"/>
    <m/>
    <m/>
    <x v="3"/>
    <x v="12"/>
    <m/>
    <x v="9"/>
  </r>
  <r>
    <x v="3"/>
    <s v="Joplin"/>
    <s v="Electric"/>
    <s v="Other Public Authority"/>
    <s v="TEB-Total Electric Bldg"/>
    <n v="28120"/>
    <n v="3713.24"/>
    <m/>
    <n v="0"/>
    <n v="0"/>
    <n v="0"/>
    <m/>
    <n v="0"/>
    <n v="98.7"/>
    <n v="0"/>
    <n v="0"/>
    <n v="19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4.73"/>
    <n v="0"/>
    <n v="0"/>
    <m/>
    <m/>
    <m/>
    <m/>
    <x v="0"/>
    <m/>
    <m/>
    <m/>
    <m/>
    <m/>
    <m/>
    <m/>
    <m/>
    <n v="0"/>
    <n v="0"/>
    <m/>
    <m/>
    <x v="3"/>
    <x v="13"/>
    <m/>
    <x v="9"/>
  </r>
  <r>
    <x v="3"/>
    <s v="Joplin"/>
    <s v="Electric"/>
    <s v="Muni Street &amp; Highway Lighting"/>
    <s v="CB-Commercial"/>
    <n v="53565"/>
    <n v="8673.8799999999992"/>
    <m/>
    <n v="0"/>
    <n v="0"/>
    <n v="0"/>
    <m/>
    <n v="0"/>
    <n v="188.06"/>
    <n v="0"/>
    <n v="0"/>
    <n v="38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8.95999999999998"/>
    <n v="0"/>
    <n v="0"/>
    <m/>
    <m/>
    <m/>
    <m/>
    <x v="0"/>
    <m/>
    <m/>
    <m/>
    <m/>
    <m/>
    <m/>
    <m/>
    <m/>
    <n v="0"/>
    <n v="0"/>
    <m/>
    <m/>
    <x v="4"/>
    <x v="5"/>
    <m/>
    <x v="9"/>
  </r>
  <r>
    <x v="3"/>
    <s v="Joplin"/>
    <s v="Electric"/>
    <s v="Muni Street &amp; Highway Lighting"/>
    <s v="GP-General Power"/>
    <n v="4240"/>
    <n v="953.26"/>
    <m/>
    <n v="0"/>
    <n v="0"/>
    <n v="0"/>
    <m/>
    <n v="0"/>
    <n v="14.88"/>
    <n v="0"/>
    <n v="0"/>
    <n v="3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69"/>
    <n v="0"/>
    <n v="0"/>
    <m/>
    <m/>
    <m/>
    <m/>
    <x v="0"/>
    <m/>
    <m/>
    <m/>
    <m/>
    <m/>
    <m/>
    <m/>
    <m/>
    <n v="0"/>
    <n v="0"/>
    <m/>
    <m/>
    <x v="4"/>
    <x v="6"/>
    <m/>
    <x v="9"/>
  </r>
  <r>
    <x v="3"/>
    <s v="Joplin"/>
    <s v="Electric"/>
    <s v="Muni Street &amp; Highway Lighting"/>
    <s v="LS-Special Lighting"/>
    <n v="212"/>
    <n v="93.32"/>
    <m/>
    <n v="0"/>
    <n v="0"/>
    <n v="0"/>
    <m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43"/>
    <n v="0"/>
    <n v="0"/>
    <m/>
    <m/>
    <m/>
    <m/>
    <x v="0"/>
    <m/>
    <m/>
    <m/>
    <m/>
    <m/>
    <m/>
    <m/>
    <m/>
    <n v="0"/>
    <n v="0"/>
    <m/>
    <m/>
    <x v="4"/>
    <x v="7"/>
    <m/>
    <x v="9"/>
  </r>
  <r>
    <x v="3"/>
    <s v="Joplin"/>
    <s v="Electric"/>
    <s v="Muni Street &amp; Highway Lighting"/>
    <s v="MS-Miscellaneous"/>
    <n v="11295"/>
    <n v="1168.21"/>
    <m/>
    <n v="0"/>
    <n v="0"/>
    <n v="0"/>
    <m/>
    <n v="0"/>
    <n v="39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m/>
    <m/>
    <m/>
    <m/>
    <x v="0"/>
    <m/>
    <m/>
    <m/>
    <m/>
    <m/>
    <m/>
    <m/>
    <m/>
    <n v="0"/>
    <n v="0"/>
    <m/>
    <m/>
    <x v="4"/>
    <x v="22"/>
    <m/>
    <x v="9"/>
  </r>
  <r>
    <x v="3"/>
    <s v="Joplin"/>
    <s v="Electric"/>
    <s v="Other Public Authority"/>
    <s v="CB-Commercial"/>
    <n v="17244"/>
    <n v="2968.18"/>
    <m/>
    <n v="0"/>
    <n v="0"/>
    <n v="0"/>
    <m/>
    <n v="0"/>
    <n v="60.55"/>
    <n v="0"/>
    <n v="0"/>
    <n v="12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.56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Joplin"/>
    <s v="Electric"/>
    <s v="Other Public Authority"/>
    <s v="GP-General Power"/>
    <n v="850150"/>
    <n v="76763.350000000006"/>
    <m/>
    <n v="0"/>
    <n v="0"/>
    <n v="0"/>
    <m/>
    <n v="0"/>
    <n v="2984.03"/>
    <n v="0"/>
    <n v="0"/>
    <n v="603.62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145.56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Joplin"/>
    <s v="Electric"/>
    <s v="Industrial"/>
    <s v="Oil Pipe LP-Large Power"/>
    <n v="215120"/>
    <n v="58005.43"/>
    <m/>
    <n v="0"/>
    <n v="0"/>
    <n v="0"/>
    <m/>
    <n v="0"/>
    <n v="74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08.7099999999987"/>
    <n v="-641.05999999999995"/>
    <n v="0"/>
    <n v="0"/>
    <m/>
    <m/>
    <m/>
    <m/>
    <x v="0"/>
    <m/>
    <m/>
    <m/>
    <m/>
    <m/>
    <m/>
    <m/>
    <m/>
    <n v="0"/>
    <n v="0"/>
    <m/>
    <m/>
    <x v="2"/>
    <x v="29"/>
    <m/>
    <x v="9"/>
  </r>
  <r>
    <x v="3"/>
    <s v="Joplin"/>
    <s v="Electric"/>
    <s v="Residential"/>
    <s v="RGL-Residential Pilot"/>
    <n v="109443"/>
    <n v="13886.1"/>
    <m/>
    <n v="751.86"/>
    <n v="0"/>
    <n v="0"/>
    <m/>
    <n v="0"/>
    <n v="384.19"/>
    <n v="0"/>
    <n v="0"/>
    <n v="42.65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0"/>
    <n v="0"/>
    <n v="0"/>
    <n v="13.16"/>
    <n v="-564.80999999999995"/>
    <n v="0"/>
    <n v="0"/>
    <m/>
    <m/>
    <m/>
    <m/>
    <x v="0"/>
    <m/>
    <m/>
    <m/>
    <m/>
    <m/>
    <m/>
    <m/>
    <m/>
    <n v="0"/>
    <n v="0"/>
    <m/>
    <m/>
    <x v="0"/>
    <x v="25"/>
    <m/>
    <x v="9"/>
  </r>
  <r>
    <x v="3"/>
    <s v="Joplin"/>
    <s v="Electric"/>
    <s v="Residential"/>
    <s v="RG-Residential"/>
    <n v="29093899"/>
    <n v="4038330.58"/>
    <m/>
    <n v="201542.35"/>
    <n v="0"/>
    <n v="0"/>
    <m/>
    <n v="0"/>
    <n v="102079.93"/>
    <n v="0"/>
    <n v="0"/>
    <n v="11346.36"/>
    <n v="0"/>
    <n v="0"/>
    <n v="0"/>
    <n v="0"/>
    <n v="0"/>
    <n v="0"/>
    <n v="0"/>
    <n v="0"/>
    <n v="0"/>
    <n v="0"/>
    <n v="0"/>
    <n v="0"/>
    <n v="0"/>
    <n v="0"/>
    <n v="0"/>
    <n v="2100"/>
    <n v="450"/>
    <n v="390"/>
    <n v="12308.45"/>
    <n v="1220"/>
    <n v="-1833.25"/>
    <n v="10576.92"/>
    <n v="-150113.70000000001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Joplin"/>
    <s v="Lighting"/>
    <s v="Commercial"/>
    <s v="PL-Private Lighting"/>
    <n v="214614"/>
    <n v="58256.68"/>
    <m/>
    <n v="2386.98"/>
    <n v="0"/>
    <n v="0"/>
    <m/>
    <n v="0"/>
    <n v="753.14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15"/>
    <n v="481.74"/>
    <n v="0"/>
    <n v="-321.77999999999997"/>
    <n v="3508.32"/>
    <n v="-2355.52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3"/>
    <s v="Joplin"/>
    <s v="Lighting"/>
    <s v="Industrial"/>
    <s v="PL-Private Lighting"/>
    <n v="13653"/>
    <n v="3579.53"/>
    <m/>
    <n v="195.61"/>
    <n v="0"/>
    <n v="0"/>
    <m/>
    <n v="0"/>
    <n v="4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.67"/>
    <n v="-149.9"/>
    <n v="0"/>
    <n v="0"/>
    <m/>
    <m/>
    <m/>
    <m/>
    <x v="0"/>
    <m/>
    <m/>
    <m/>
    <m/>
    <m/>
    <m/>
    <m/>
    <m/>
    <n v="0"/>
    <n v="0"/>
    <m/>
    <m/>
    <x v="2"/>
    <x v="4"/>
    <m/>
    <x v="9"/>
  </r>
  <r>
    <x v="3"/>
    <s v="Joplin"/>
    <s v="Lighting"/>
    <s v="Other Public Authority"/>
    <s v="PL-Private Lighting"/>
    <n v="540"/>
    <n v="185.16"/>
    <m/>
    <n v="0"/>
    <n v="0"/>
    <n v="0"/>
    <m/>
    <n v="0"/>
    <n v="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m/>
    <m/>
    <m/>
    <m/>
    <x v="0"/>
    <m/>
    <m/>
    <m/>
    <m/>
    <m/>
    <m/>
    <m/>
    <m/>
    <n v="0"/>
    <n v="0"/>
    <m/>
    <m/>
    <x v="3"/>
    <x v="4"/>
    <m/>
    <x v="9"/>
  </r>
  <r>
    <x v="3"/>
    <s v="Joplin"/>
    <s v="Lighting"/>
    <s v="Muni Street &amp; Highway Lighting"/>
    <s v="PL-Private Lighting"/>
    <n v="4396"/>
    <n v="1009.78"/>
    <m/>
    <n v="0"/>
    <n v="0"/>
    <n v="0"/>
    <m/>
    <n v="0"/>
    <n v="1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m/>
    <m/>
    <m/>
    <m/>
    <x v="0"/>
    <m/>
    <m/>
    <m/>
    <m/>
    <m/>
    <m/>
    <m/>
    <m/>
    <n v="0"/>
    <n v="0"/>
    <m/>
    <m/>
    <x v="4"/>
    <x v="4"/>
    <m/>
    <x v="9"/>
  </r>
  <r>
    <x v="3"/>
    <s v="Joplin"/>
    <s v="Lighting"/>
    <s v="Muni Street &amp; Highway Lighting"/>
    <s v="SPL-Municipal St Lighting"/>
    <n v="359575"/>
    <n v="51539.75"/>
    <m/>
    <n v="0"/>
    <n v="0"/>
    <n v="0"/>
    <m/>
    <n v="0"/>
    <n v="1262.1099999999999"/>
    <n v="0"/>
    <n v="0"/>
    <n v="0"/>
    <n v="0"/>
    <n v="0"/>
    <n v="0"/>
    <n v="0"/>
    <n v="0"/>
    <n v="0"/>
    <n v="0"/>
    <n v="27157.3"/>
    <n v="0"/>
    <n v="0"/>
    <n v="0"/>
    <n v="0"/>
    <n v="0"/>
    <n v="0"/>
    <n v="0"/>
    <n v="0"/>
    <n v="0"/>
    <n v="0"/>
    <n v="0"/>
    <n v="0"/>
    <n v="0"/>
    <n v="0"/>
    <n v="-2150.2600000000002"/>
    <n v="0"/>
    <n v="0"/>
    <m/>
    <m/>
    <m/>
    <m/>
    <x v="0"/>
    <m/>
    <m/>
    <m/>
    <m/>
    <m/>
    <m/>
    <m/>
    <m/>
    <n v="0"/>
    <n v="0"/>
    <m/>
    <m/>
    <x v="4"/>
    <x v="11"/>
    <m/>
    <x v="9"/>
  </r>
  <r>
    <x v="3"/>
    <s v="Joplin"/>
    <s v="Lighting"/>
    <s v="Residential"/>
    <s v="PL-Private Lighting"/>
    <n v="57263"/>
    <n v="20812.59"/>
    <m/>
    <n v="474.17"/>
    <n v="0"/>
    <n v="0"/>
    <m/>
    <n v="0"/>
    <n v="201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35"/>
    <n v="0"/>
    <n v="-2.02"/>
    <n v="82.47"/>
    <n v="-627.75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3"/>
    <s v="Neosho"/>
    <s v="Electric"/>
    <s v="Commercial"/>
    <s v="CB-Commercial"/>
    <n v="3095971"/>
    <n v="435137.7"/>
    <m/>
    <n v="11065.84"/>
    <n v="0"/>
    <n v="0"/>
    <m/>
    <n v="0"/>
    <n v="10871.05"/>
    <n v="0"/>
    <n v="0"/>
    <n v="2191.88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6004.18"/>
    <n v="40"/>
    <n v="-96.7"/>
    <n v="23671.82"/>
    <n v="-15542.44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Neosho"/>
    <s v="Electric"/>
    <s v="Commercial"/>
    <s v="GP-General Power"/>
    <n v="1636540"/>
    <n v="368877.41"/>
    <m/>
    <n v="84.11"/>
    <n v="0"/>
    <n v="0"/>
    <m/>
    <n v="0"/>
    <n v="5744.24"/>
    <n v="0"/>
    <n v="0"/>
    <n v="837.59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7057.02"/>
    <n v="0"/>
    <n v="0"/>
    <n v="2726.3399999999951"/>
    <n v="-6055.26"/>
    <n v="0"/>
    <n v="0"/>
    <m/>
    <m/>
    <m/>
    <m/>
    <x v="0"/>
    <m/>
    <m/>
    <m/>
    <m/>
    <m/>
    <m/>
    <m/>
    <m/>
    <n v="0"/>
    <n v="0"/>
    <m/>
    <m/>
    <x v="1"/>
    <x v="6"/>
    <m/>
    <x v="9"/>
  </r>
  <r>
    <x v="3"/>
    <s v="Neosho"/>
    <s v="Electric"/>
    <s v="Commercial"/>
    <s v="LS-Special Lighting"/>
    <n v="3647"/>
    <n v="673.38"/>
    <m/>
    <n v="3.72"/>
    <n v="0"/>
    <n v="0"/>
    <m/>
    <n v="0"/>
    <n v="12.79"/>
    <n v="0"/>
    <n v="0"/>
    <n v="2.50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"/>
    <n v="-24.65"/>
    <n v="0"/>
    <n v="0"/>
    <m/>
    <m/>
    <m/>
    <m/>
    <x v="0"/>
    <m/>
    <m/>
    <m/>
    <m/>
    <m/>
    <m/>
    <m/>
    <m/>
    <n v="0"/>
    <n v="0"/>
    <m/>
    <m/>
    <x v="1"/>
    <x v="7"/>
    <m/>
    <x v="9"/>
  </r>
  <r>
    <x v="3"/>
    <s v="Neosho"/>
    <s v="Electric"/>
    <s v="Commercial"/>
    <s v="SH-Small Heating"/>
    <n v="61795"/>
    <n v="5321.5600000000013"/>
    <m/>
    <n v="71.84"/>
    <n v="0"/>
    <n v="0"/>
    <m/>
    <n v="0"/>
    <n v="216.89"/>
    <n v="0"/>
    <n v="0"/>
    <n v="43.0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701.84"/>
    <n v="0"/>
    <n v="0"/>
    <n v="526.67999999999995"/>
    <n v="-293.5"/>
    <n v="0"/>
    <n v="0"/>
    <m/>
    <m/>
    <m/>
    <m/>
    <x v="0"/>
    <m/>
    <m/>
    <m/>
    <m/>
    <m/>
    <m/>
    <m/>
    <m/>
    <n v="0"/>
    <n v="0"/>
    <m/>
    <m/>
    <x v="1"/>
    <x v="12"/>
    <m/>
    <x v="9"/>
  </r>
  <r>
    <x v="3"/>
    <s v="Neosho"/>
    <s v="Electric"/>
    <s v="Commercial"/>
    <s v="TEB-Total Electric Bldg"/>
    <n v="1002790"/>
    <n v="109189.46"/>
    <m/>
    <n v="0"/>
    <n v="0"/>
    <n v="0"/>
    <m/>
    <n v="0"/>
    <n v="3519.8"/>
    <n v="0"/>
    <n v="0"/>
    <n v="711.98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332.59"/>
    <n v="0"/>
    <n v="0"/>
    <n v="3100.06"/>
    <n v="-4091.4"/>
    <n v="0"/>
    <n v="0"/>
    <m/>
    <m/>
    <m/>
    <m/>
    <x v="0"/>
    <m/>
    <m/>
    <m/>
    <m/>
    <m/>
    <m/>
    <m/>
    <m/>
    <n v="0"/>
    <n v="0"/>
    <m/>
    <m/>
    <x v="1"/>
    <x v="13"/>
    <m/>
    <x v="9"/>
  </r>
  <r>
    <x v="3"/>
    <s v="Neosho"/>
    <s v="Electric"/>
    <s v="Industrial"/>
    <s v="CB-Commercial"/>
    <n v="46970"/>
    <n v="6020.08"/>
    <m/>
    <n v="243.14"/>
    <n v="0"/>
    <n v="0"/>
    <m/>
    <n v="0"/>
    <n v="164.88"/>
    <n v="0"/>
    <n v="0"/>
    <n v="29.68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74.02"/>
    <n v="20"/>
    <n v="0"/>
    <n v="446.45"/>
    <n v="-235.78"/>
    <n v="0"/>
    <n v="0"/>
    <m/>
    <m/>
    <m/>
    <m/>
    <x v="0"/>
    <m/>
    <m/>
    <m/>
    <m/>
    <m/>
    <m/>
    <m/>
    <m/>
    <n v="0"/>
    <n v="0"/>
    <m/>
    <m/>
    <x v="2"/>
    <x v="5"/>
    <m/>
    <x v="9"/>
  </r>
  <r>
    <x v="3"/>
    <s v="Neosho"/>
    <s v="Electric"/>
    <s v="Industrial"/>
    <s v="GP-General Power"/>
    <n v="1026643"/>
    <n v="108302.64"/>
    <m/>
    <n v="0"/>
    <n v="0"/>
    <n v="0"/>
    <m/>
    <n v="0"/>
    <n v="3603.53"/>
    <n v="0"/>
    <n v="0"/>
    <n v="493.71"/>
    <n v="0"/>
    <n v="0"/>
    <n v="0"/>
    <n v="0"/>
    <n v="0"/>
    <n v="0"/>
    <n v="0"/>
    <n v="6455.22"/>
    <n v="0"/>
    <n v="0"/>
    <n v="0"/>
    <n v="0"/>
    <n v="0"/>
    <n v="0"/>
    <n v="0"/>
    <n v="0"/>
    <n v="0"/>
    <n v="15"/>
    <n v="1840.57"/>
    <n v="40"/>
    <n v="0"/>
    <n v="5065.47"/>
    <n v="-3798.58"/>
    <n v="0"/>
    <n v="0"/>
    <m/>
    <m/>
    <m/>
    <m/>
    <x v="0"/>
    <m/>
    <m/>
    <m/>
    <m/>
    <m/>
    <m/>
    <m/>
    <m/>
    <n v="0"/>
    <n v="0"/>
    <m/>
    <m/>
    <x v="2"/>
    <x v="6"/>
    <m/>
    <x v="9"/>
  </r>
  <r>
    <x v="3"/>
    <s v="Neosho"/>
    <s v="Electric"/>
    <s v="Industrial"/>
    <s v="LP-Large Power"/>
    <n v="8797610"/>
    <n v="844301.25"/>
    <m/>
    <n v="0"/>
    <n v="0"/>
    <n v="0"/>
    <m/>
    <n v="0"/>
    <n v="30351.759999999998"/>
    <n v="0"/>
    <n v="0"/>
    <n v="575.82000000000005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6697.990000000002"/>
    <n v="-26216.880000000001"/>
    <n v="0"/>
    <n v="0"/>
    <m/>
    <m/>
    <m/>
    <m/>
    <x v="0"/>
    <m/>
    <m/>
    <m/>
    <m/>
    <m/>
    <m/>
    <m/>
    <m/>
    <n v="0"/>
    <n v="0"/>
    <m/>
    <m/>
    <x v="2"/>
    <x v="17"/>
    <m/>
    <x v="9"/>
  </r>
  <r>
    <x v="3"/>
    <s v="Neosho"/>
    <s v="Electric"/>
    <s v="Industrial"/>
    <s v="TEB-Total Electric Bldg"/>
    <n v="44640"/>
    <n v="5147.62"/>
    <m/>
    <n v="0"/>
    <n v="0"/>
    <n v="0"/>
    <m/>
    <n v="0"/>
    <n v="156.69"/>
    <n v="0"/>
    <n v="0"/>
    <n v="31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5.74"/>
    <n v="-182.13"/>
    <n v="0"/>
    <n v="0"/>
    <m/>
    <m/>
    <m/>
    <m/>
    <x v="0"/>
    <m/>
    <m/>
    <m/>
    <m/>
    <m/>
    <m/>
    <m/>
    <m/>
    <n v="0"/>
    <n v="0"/>
    <m/>
    <m/>
    <x v="2"/>
    <x v="13"/>
    <m/>
    <x v="9"/>
  </r>
  <r>
    <x v="3"/>
    <s v="Neosho"/>
    <s v="Electric"/>
    <s v="Interdepartmental"/>
    <s v="CB-Commercial"/>
    <n v="3064"/>
    <n v="483.2"/>
    <m/>
    <n v="0"/>
    <n v="0"/>
    <n v="0"/>
    <m/>
    <n v="0"/>
    <n v="10.76"/>
    <n v="0"/>
    <n v="0"/>
    <n v="2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37"/>
    <n v="0"/>
    <n v="0"/>
    <m/>
    <m/>
    <m/>
    <m/>
    <x v="0"/>
    <m/>
    <m/>
    <m/>
    <m/>
    <m/>
    <m/>
    <m/>
    <m/>
    <n v="0"/>
    <n v="0"/>
    <m/>
    <m/>
    <x v="5"/>
    <x v="5"/>
    <m/>
    <x v="9"/>
  </r>
  <r>
    <x v="3"/>
    <s v="Neosho"/>
    <s v="Electric"/>
    <s v="Other Public Authority"/>
    <s v="CB-Commercial"/>
    <n v="156623"/>
    <n v="21424.23"/>
    <m/>
    <n v="0"/>
    <n v="0"/>
    <n v="0"/>
    <m/>
    <n v="0"/>
    <n v="549.71"/>
    <n v="0"/>
    <n v="0"/>
    <n v="111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86.28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Neosho"/>
    <s v="Electric"/>
    <s v="Other Public Authority"/>
    <s v="GP-General Power"/>
    <n v="66080"/>
    <n v="7603.98"/>
    <m/>
    <n v="0"/>
    <n v="0"/>
    <n v="0"/>
    <m/>
    <n v="0"/>
    <n v="231.94"/>
    <n v="0"/>
    <n v="0"/>
    <n v="46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4.49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Neosho"/>
    <s v="Electric"/>
    <s v="Other Public Authority"/>
    <s v="SH-Small Heating"/>
    <n v="6722"/>
    <n v="762.57"/>
    <m/>
    <n v="0"/>
    <n v="0"/>
    <n v="0"/>
    <m/>
    <n v="0"/>
    <n v="23.6"/>
    <n v="0"/>
    <n v="0"/>
    <n v="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.93"/>
    <n v="0"/>
    <n v="0"/>
    <m/>
    <m/>
    <m/>
    <m/>
    <x v="0"/>
    <m/>
    <m/>
    <m/>
    <m/>
    <m/>
    <m/>
    <m/>
    <m/>
    <n v="0"/>
    <n v="0"/>
    <m/>
    <m/>
    <x v="3"/>
    <x v="12"/>
    <m/>
    <x v="9"/>
  </r>
  <r>
    <x v="3"/>
    <s v="Neosho"/>
    <s v="Electric"/>
    <s v="Other Public Authority"/>
    <s v="TEB-Total Electric Bldg"/>
    <n v="18560"/>
    <n v="2550.59"/>
    <m/>
    <n v="0"/>
    <n v="0"/>
    <n v="0"/>
    <m/>
    <n v="0"/>
    <n v="65.150000000000006"/>
    <n v="0"/>
    <n v="0"/>
    <n v="13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5.72"/>
    <n v="0"/>
    <n v="0"/>
    <m/>
    <m/>
    <m/>
    <m/>
    <x v="0"/>
    <m/>
    <m/>
    <m/>
    <m/>
    <m/>
    <m/>
    <m/>
    <m/>
    <n v="0"/>
    <n v="0"/>
    <m/>
    <m/>
    <x v="3"/>
    <x v="13"/>
    <m/>
    <x v="9"/>
  </r>
  <r>
    <x v="3"/>
    <s v="Neosho"/>
    <s v="Electric"/>
    <s v="Muni Street &amp; Highway Lighting"/>
    <s v="CB-Commercial"/>
    <n v="6359"/>
    <n v="2005.93"/>
    <m/>
    <n v="0"/>
    <n v="0"/>
    <n v="0"/>
    <m/>
    <n v="0"/>
    <n v="22.37"/>
    <n v="0"/>
    <n v="0"/>
    <n v="4.51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.96"/>
    <n v="0"/>
    <n v="0"/>
    <m/>
    <m/>
    <m/>
    <m/>
    <x v="0"/>
    <m/>
    <m/>
    <m/>
    <m/>
    <m/>
    <m/>
    <m/>
    <m/>
    <n v="0"/>
    <n v="0"/>
    <m/>
    <m/>
    <x v="4"/>
    <x v="5"/>
    <m/>
    <x v="9"/>
  </r>
  <r>
    <x v="3"/>
    <s v="Neosho"/>
    <s v="Electric"/>
    <s v="Muni Street &amp; Highway Lighting"/>
    <s v="LS-Special Lighting"/>
    <n v="-98212"/>
    <n v="-13363.83"/>
    <m/>
    <n v="0"/>
    <n v="0"/>
    <n v="0"/>
    <m/>
    <n v="0"/>
    <n v="-34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3.92"/>
    <n v="0"/>
    <n v="0"/>
    <m/>
    <m/>
    <m/>
    <m/>
    <x v="0"/>
    <m/>
    <m/>
    <m/>
    <m/>
    <m/>
    <m/>
    <m/>
    <m/>
    <n v="0"/>
    <n v="0"/>
    <m/>
    <m/>
    <x v="4"/>
    <x v="7"/>
    <m/>
    <x v="9"/>
  </r>
  <r>
    <x v="3"/>
    <s v="Neosho"/>
    <s v="Electric"/>
    <s v="Other Public Authority"/>
    <s v="CB-Commercial"/>
    <n v="136186"/>
    <n v="18557.53"/>
    <m/>
    <n v="0"/>
    <n v="0"/>
    <n v="0"/>
    <m/>
    <n v="0"/>
    <n v="478.02"/>
    <n v="0"/>
    <n v="0"/>
    <n v="96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3.73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Neosho"/>
    <s v="Electric"/>
    <s v="Other Public Authority"/>
    <s v="GP-General Power"/>
    <n v="643726"/>
    <n v="62967.11"/>
    <m/>
    <n v="0"/>
    <n v="0"/>
    <n v="0"/>
    <m/>
    <n v="0"/>
    <n v="2259.4899999999998"/>
    <n v="0"/>
    <n v="0"/>
    <n v="457.06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381.8000000000002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Neosho"/>
    <s v="Electric"/>
    <s v="Other Public Authority"/>
    <s v="TEB-Total Electric Bldg"/>
    <n v="37531"/>
    <n v="3838.05"/>
    <m/>
    <n v="0"/>
    <n v="0"/>
    <n v="0"/>
    <m/>
    <n v="0"/>
    <n v="131.72999999999999"/>
    <n v="0"/>
    <n v="0"/>
    <n v="26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3.13"/>
    <n v="0"/>
    <n v="0"/>
    <m/>
    <m/>
    <m/>
    <m/>
    <x v="0"/>
    <m/>
    <m/>
    <m/>
    <m/>
    <m/>
    <m/>
    <m/>
    <m/>
    <n v="0"/>
    <n v="0"/>
    <m/>
    <m/>
    <x v="3"/>
    <x v="13"/>
    <m/>
    <x v="9"/>
  </r>
  <r>
    <x v="3"/>
    <s v="Neosho"/>
    <s v="Electric"/>
    <s v="Industrial"/>
    <s v="Oil Pipe LP-Large Power"/>
    <n v="1752000"/>
    <n v="157289.38"/>
    <m/>
    <n v="0"/>
    <n v="0"/>
    <n v="0"/>
    <m/>
    <n v="0"/>
    <n v="6044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59.02"/>
    <n v="-5220.96"/>
    <n v="0"/>
    <n v="0"/>
    <m/>
    <m/>
    <m/>
    <m/>
    <x v="0"/>
    <m/>
    <m/>
    <m/>
    <m/>
    <m/>
    <m/>
    <m/>
    <m/>
    <n v="0"/>
    <n v="0"/>
    <m/>
    <m/>
    <x v="2"/>
    <x v="29"/>
    <m/>
    <x v="9"/>
  </r>
  <r>
    <x v="3"/>
    <s v="Neosho"/>
    <s v="Electric"/>
    <s v="Industrial"/>
    <s v="SC-P PRAXAIR Transmission"/>
    <n v="5818095"/>
    <n v="416595.63"/>
    <m/>
    <n v="0"/>
    <n v="0"/>
    <n v="0"/>
    <m/>
    <n v="0"/>
    <n v="20072.43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4254.33"/>
    <n v="0"/>
    <n v="0"/>
    <m/>
    <m/>
    <m/>
    <m/>
    <x v="0"/>
    <m/>
    <m/>
    <m/>
    <m/>
    <m/>
    <m/>
    <m/>
    <m/>
    <n v="0"/>
    <n v="0"/>
    <m/>
    <m/>
    <x v="2"/>
    <x v="31"/>
    <m/>
    <x v="9"/>
  </r>
  <r>
    <x v="3"/>
    <s v="Neosho"/>
    <s v="Electric"/>
    <s v="Residential"/>
    <s v="RGL-Residential Pilot"/>
    <n v="56986"/>
    <n v="7070.4"/>
    <m/>
    <n v="208.67"/>
    <n v="0"/>
    <n v="0"/>
    <m/>
    <n v="0"/>
    <n v="200.03"/>
    <n v="0"/>
    <n v="0"/>
    <n v="2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7"/>
    <n v="0"/>
    <n v="-16.98"/>
    <n v="147.78"/>
    <n v="-294.05"/>
    <n v="0"/>
    <n v="0"/>
    <m/>
    <m/>
    <m/>
    <m/>
    <x v="0"/>
    <m/>
    <m/>
    <m/>
    <m/>
    <m/>
    <m/>
    <m/>
    <m/>
    <n v="0"/>
    <n v="0"/>
    <m/>
    <m/>
    <x v="0"/>
    <x v="25"/>
    <m/>
    <x v="9"/>
  </r>
  <r>
    <x v="3"/>
    <s v="Neosho"/>
    <s v="Electric"/>
    <s v="Residential"/>
    <s v="RG-Residential"/>
    <n v="12204455"/>
    <n v="1699049.36"/>
    <m/>
    <n v="48204.61"/>
    <n v="0"/>
    <n v="0"/>
    <m/>
    <n v="0"/>
    <n v="42837.54"/>
    <n v="0"/>
    <n v="0"/>
    <n v="4759.5"/>
    <n v="0"/>
    <n v="0"/>
    <n v="0"/>
    <n v="0"/>
    <n v="0"/>
    <n v="0"/>
    <n v="0"/>
    <n v="0"/>
    <n v="0"/>
    <n v="0"/>
    <n v="0"/>
    <n v="0"/>
    <n v="0"/>
    <n v="0"/>
    <n v="0"/>
    <n v="1170"/>
    <n v="400"/>
    <n v="315"/>
    <n v="5470.03"/>
    <n v="560"/>
    <n v="-955.85"/>
    <n v="33057.11"/>
    <n v="-62960.160000000003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Neosho"/>
    <s v="Lighting"/>
    <s v="Commercial"/>
    <s v="PL-Private Lighting"/>
    <n v="134499"/>
    <n v="41114.19"/>
    <m/>
    <n v="64.56"/>
    <n v="0"/>
    <n v="0"/>
    <m/>
    <n v="0"/>
    <n v="471.94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45.64"/>
    <n v="0"/>
    <n v="-6"/>
    <n v="1787.03"/>
    <n v="-1476.63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3"/>
    <s v="Neosho"/>
    <s v="Lighting"/>
    <s v="Industrial"/>
    <s v="PL-Private Lighting"/>
    <n v="11707"/>
    <n v="2863.22"/>
    <m/>
    <n v="0"/>
    <n v="0"/>
    <n v="0"/>
    <m/>
    <n v="0"/>
    <n v="41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3"/>
    <n v="0"/>
    <n v="0"/>
    <n v="90.69"/>
    <n v="-128.54"/>
    <n v="0"/>
    <n v="0"/>
    <m/>
    <m/>
    <m/>
    <m/>
    <x v="0"/>
    <m/>
    <m/>
    <m/>
    <m/>
    <m/>
    <m/>
    <m/>
    <m/>
    <n v="0"/>
    <n v="0"/>
    <m/>
    <m/>
    <x v="2"/>
    <x v="4"/>
    <m/>
    <x v="9"/>
  </r>
  <r>
    <x v="3"/>
    <s v="Neosho"/>
    <s v="Lighting"/>
    <s v="Other Public Authority"/>
    <s v="PL-Private Lighting"/>
    <n v="424"/>
    <n v="146.83000000000001"/>
    <m/>
    <n v="0"/>
    <n v="0"/>
    <n v="0"/>
    <m/>
    <n v="0"/>
    <n v="1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m/>
    <m/>
    <m/>
    <m/>
    <x v="0"/>
    <m/>
    <m/>
    <m/>
    <m/>
    <m/>
    <m/>
    <m/>
    <m/>
    <n v="0"/>
    <n v="0"/>
    <m/>
    <m/>
    <x v="3"/>
    <x v="4"/>
    <m/>
    <x v="9"/>
  </r>
  <r>
    <x v="3"/>
    <s v="Neosho"/>
    <s v="Lighting"/>
    <s v="Muni Street &amp; Highway Lighting"/>
    <s v="PL-Private Lighting"/>
    <n v="441"/>
    <n v="151.81"/>
    <m/>
    <n v="0"/>
    <n v="0"/>
    <n v="0"/>
    <m/>
    <n v="0"/>
    <n v="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m/>
    <m/>
    <m/>
    <m/>
    <x v="0"/>
    <m/>
    <m/>
    <m/>
    <m/>
    <m/>
    <m/>
    <m/>
    <m/>
    <n v="0"/>
    <n v="0"/>
    <m/>
    <m/>
    <x v="4"/>
    <x v="4"/>
    <m/>
    <x v="9"/>
  </r>
  <r>
    <x v="3"/>
    <s v="Neosho"/>
    <s v="Lighting"/>
    <s v="Muni Street &amp; Highway Lighting"/>
    <s v="SPL-Municipal St Lighting"/>
    <n v="172989"/>
    <n v="22557.15"/>
    <m/>
    <n v="0"/>
    <n v="0"/>
    <n v="0"/>
    <m/>
    <n v="0"/>
    <n v="607.19000000000005"/>
    <n v="0"/>
    <n v="0"/>
    <n v="0"/>
    <n v="0"/>
    <n v="0"/>
    <n v="0"/>
    <n v="0"/>
    <n v="0"/>
    <n v="0"/>
    <n v="0"/>
    <n v="7563.6"/>
    <n v="0"/>
    <n v="0"/>
    <n v="0"/>
    <n v="0"/>
    <n v="0"/>
    <n v="0"/>
    <n v="0"/>
    <n v="0"/>
    <n v="0"/>
    <n v="0"/>
    <n v="0"/>
    <n v="0"/>
    <n v="0"/>
    <n v="0"/>
    <n v="-1034.49"/>
    <n v="0"/>
    <n v="0"/>
    <m/>
    <m/>
    <m/>
    <m/>
    <x v="0"/>
    <m/>
    <m/>
    <m/>
    <m/>
    <m/>
    <m/>
    <m/>
    <m/>
    <n v="0"/>
    <n v="0"/>
    <m/>
    <m/>
    <x v="4"/>
    <x v="11"/>
    <m/>
    <x v="9"/>
  </r>
  <r>
    <x v="3"/>
    <s v="Neosho"/>
    <s v="Lighting"/>
    <s v="Residential"/>
    <s v="PL-Private Lighting"/>
    <n v="64849"/>
    <n v="24243.46"/>
    <m/>
    <n v="59.94"/>
    <n v="0"/>
    <n v="0"/>
    <m/>
    <n v="0"/>
    <n v="228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87"/>
    <n v="0"/>
    <n v="-0.6"/>
    <n v="373.34"/>
    <n v="-710.92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3"/>
    <s v="Ozark"/>
    <s v="Electric"/>
    <s v="Commercial"/>
    <s v="CB-Commercial"/>
    <n v="3585353"/>
    <n v="510337.89"/>
    <m/>
    <n v="10059.06"/>
    <n v="0"/>
    <n v="0"/>
    <m/>
    <n v="0"/>
    <n v="12584.51"/>
    <n v="0"/>
    <n v="0"/>
    <n v="2545.29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7322.36"/>
    <n v="60"/>
    <n v="-277.64"/>
    <n v="32415.38"/>
    <n v="-17998.64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Ozark"/>
    <s v="Electric"/>
    <s v="Commercial"/>
    <s v="GP-General Power"/>
    <n v="6313233"/>
    <n v="659451.56000000006"/>
    <m/>
    <n v="3068.52"/>
    <n v="0"/>
    <n v="0"/>
    <m/>
    <n v="0"/>
    <n v="22159.37"/>
    <n v="0"/>
    <n v="0"/>
    <n v="4206.88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5174.7299999999996"/>
    <n v="0"/>
    <n v="0"/>
    <n v="30201.58"/>
    <n v="-23358.93"/>
    <n v="0"/>
    <n v="0"/>
    <m/>
    <m/>
    <m/>
    <m/>
    <x v="0"/>
    <m/>
    <m/>
    <m/>
    <m/>
    <m/>
    <m/>
    <m/>
    <m/>
    <n v="0"/>
    <n v="0"/>
    <m/>
    <m/>
    <x v="1"/>
    <x v="6"/>
    <m/>
    <x v="9"/>
  </r>
  <r>
    <x v="3"/>
    <s v="Ozark"/>
    <s v="Electric"/>
    <s v="Commercial"/>
    <s v="LS-Special Lighting"/>
    <n v="2226"/>
    <n v="471.68"/>
    <m/>
    <n v="3.26"/>
    <n v="0"/>
    <n v="0"/>
    <m/>
    <n v="0"/>
    <n v="7.8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8"/>
    <n v="-15.05"/>
    <n v="0"/>
    <n v="0"/>
    <m/>
    <m/>
    <m/>
    <m/>
    <x v="0"/>
    <m/>
    <m/>
    <m/>
    <m/>
    <m/>
    <m/>
    <m/>
    <m/>
    <n v="0"/>
    <n v="0"/>
    <m/>
    <m/>
    <x v="1"/>
    <x v="7"/>
    <m/>
    <x v="9"/>
  </r>
  <r>
    <x v="3"/>
    <s v="Ozark"/>
    <s v="Electric"/>
    <s v="Commercial"/>
    <s v="SH-Small Heating"/>
    <n v="539227"/>
    <n v="65798.61"/>
    <m/>
    <n v="1877.58"/>
    <n v="0"/>
    <n v="0"/>
    <m/>
    <n v="0"/>
    <n v="1892.66"/>
    <n v="0"/>
    <n v="0"/>
    <n v="382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9.95"/>
    <n v="20"/>
    <n v="0"/>
    <n v="4602.03"/>
    <n v="-2561.35"/>
    <n v="0"/>
    <n v="0"/>
    <m/>
    <m/>
    <m/>
    <m/>
    <x v="0"/>
    <m/>
    <m/>
    <m/>
    <m/>
    <m/>
    <m/>
    <m/>
    <m/>
    <n v="0"/>
    <n v="0"/>
    <m/>
    <m/>
    <x v="1"/>
    <x v="12"/>
    <m/>
    <x v="9"/>
  </r>
  <r>
    <x v="3"/>
    <s v="Ozark"/>
    <s v="Electric"/>
    <s v="Commercial"/>
    <s v="TEB-Total Electric Bldg"/>
    <n v="1388790"/>
    <n v="142764.19"/>
    <m/>
    <n v="1454.24"/>
    <n v="0"/>
    <n v="0"/>
    <m/>
    <n v="0"/>
    <n v="4874.66"/>
    <n v="0"/>
    <n v="0"/>
    <n v="98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29.72"/>
    <n v="0"/>
    <n v="0"/>
    <n v="4241.1000000000004"/>
    <n v="-5666.27"/>
    <n v="0"/>
    <n v="0"/>
    <m/>
    <m/>
    <m/>
    <m/>
    <x v="0"/>
    <m/>
    <m/>
    <m/>
    <m/>
    <m/>
    <m/>
    <m/>
    <m/>
    <n v="0"/>
    <n v="0"/>
    <m/>
    <m/>
    <x v="1"/>
    <x v="13"/>
    <m/>
    <x v="9"/>
  </r>
  <r>
    <x v="3"/>
    <s v="Ozark"/>
    <s v="Electric"/>
    <s v="Industrial"/>
    <s v="CB-Commercial"/>
    <n v="7869"/>
    <n v="1134.48"/>
    <m/>
    <n v="21.17"/>
    <n v="0"/>
    <n v="0"/>
    <m/>
    <n v="0"/>
    <n v="27.63"/>
    <n v="0"/>
    <n v="0"/>
    <n v="5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.06"/>
    <n v="-39.51"/>
    <n v="0"/>
    <n v="0"/>
    <m/>
    <m/>
    <m/>
    <m/>
    <x v="0"/>
    <m/>
    <m/>
    <m/>
    <m/>
    <m/>
    <m/>
    <m/>
    <m/>
    <n v="0"/>
    <n v="0"/>
    <m/>
    <m/>
    <x v="2"/>
    <x v="5"/>
    <m/>
    <x v="9"/>
  </r>
  <r>
    <x v="3"/>
    <s v="Ozark"/>
    <s v="Electric"/>
    <s v="Industrial"/>
    <s v="GP-General Power"/>
    <n v="644034"/>
    <n v="88420.17"/>
    <m/>
    <n v="2772.65"/>
    <n v="0"/>
    <n v="0"/>
    <m/>
    <n v="0"/>
    <n v="2260.5500000000002"/>
    <n v="0"/>
    <n v="0"/>
    <n v="457.27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220.38"/>
    <n v="0"/>
    <n v="0"/>
    <n v="4271.24"/>
    <n v="-2382.9299999999998"/>
    <n v="0"/>
    <n v="0"/>
    <m/>
    <m/>
    <m/>
    <m/>
    <x v="0"/>
    <m/>
    <m/>
    <m/>
    <m/>
    <m/>
    <m/>
    <m/>
    <m/>
    <n v="0"/>
    <n v="0"/>
    <m/>
    <m/>
    <x v="2"/>
    <x v="6"/>
    <m/>
    <x v="9"/>
  </r>
  <r>
    <x v="3"/>
    <s v="Ozark"/>
    <s v="Electric"/>
    <s v="Industrial"/>
    <s v="TEB-Total Electric Bldg"/>
    <n v="2480"/>
    <n v="-20782.310000000001"/>
    <m/>
    <n v="-1091.21"/>
    <n v="0"/>
    <n v="0"/>
    <m/>
    <n v="0"/>
    <n v="8.6999999999999993"/>
    <n v="0"/>
    <n v="0"/>
    <n v="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3.28"/>
    <n v="-442.96"/>
    <n v="0"/>
    <n v="0"/>
    <m/>
    <m/>
    <m/>
    <m/>
    <x v="0"/>
    <m/>
    <m/>
    <m/>
    <m/>
    <m/>
    <m/>
    <m/>
    <m/>
    <n v="0"/>
    <n v="0"/>
    <m/>
    <m/>
    <x v="2"/>
    <x v="13"/>
    <m/>
    <x v="9"/>
  </r>
  <r>
    <x v="3"/>
    <s v="Ozark"/>
    <s v="Electric"/>
    <s v="Interdepartmental"/>
    <s v="CB-Commercial"/>
    <n v="6572"/>
    <n v="933.47"/>
    <m/>
    <n v="0"/>
    <n v="0"/>
    <n v="0"/>
    <m/>
    <n v="0"/>
    <n v="23.07"/>
    <n v="0"/>
    <n v="0"/>
    <n v="4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5"/>
    <n v="-32.99"/>
    <n v="0"/>
    <n v="0"/>
    <m/>
    <m/>
    <m/>
    <m/>
    <x v="0"/>
    <m/>
    <m/>
    <m/>
    <m/>
    <m/>
    <m/>
    <m/>
    <m/>
    <n v="0"/>
    <n v="0"/>
    <m/>
    <m/>
    <x v="5"/>
    <x v="5"/>
    <m/>
    <x v="9"/>
  </r>
  <r>
    <x v="3"/>
    <s v="Ozark"/>
    <s v="Electric"/>
    <s v="Other Public Authority"/>
    <s v="CB-Commercial"/>
    <n v="62512"/>
    <n v="8978.44"/>
    <m/>
    <n v="0"/>
    <n v="0"/>
    <n v="0"/>
    <m/>
    <n v="0"/>
    <n v="219.41"/>
    <n v="0"/>
    <n v="0"/>
    <n v="44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3.82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Ozark"/>
    <s v="Electric"/>
    <s v="Other Public Authority"/>
    <s v="GP-General Power"/>
    <n v="150160"/>
    <n v="16377.15"/>
    <m/>
    <n v="0"/>
    <n v="0"/>
    <n v="0"/>
    <m/>
    <n v="0"/>
    <n v="527.07000000000005"/>
    <n v="0"/>
    <n v="0"/>
    <n v="106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5.59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Ozark"/>
    <s v="Electric"/>
    <s v="Other Public Authority"/>
    <s v="SH-Small Heating"/>
    <n v="11127"/>
    <n v="1277.02"/>
    <m/>
    <n v="0"/>
    <n v="0"/>
    <n v="0"/>
    <m/>
    <n v="0"/>
    <n v="39.049999999999997"/>
    <n v="0"/>
    <n v="0"/>
    <n v="7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2.86"/>
    <n v="0"/>
    <n v="0"/>
    <m/>
    <m/>
    <m/>
    <m/>
    <x v="0"/>
    <m/>
    <m/>
    <m/>
    <m/>
    <m/>
    <m/>
    <m/>
    <m/>
    <n v="0"/>
    <n v="0"/>
    <m/>
    <m/>
    <x v="3"/>
    <x v="12"/>
    <m/>
    <x v="9"/>
  </r>
  <r>
    <x v="3"/>
    <s v="Ozark"/>
    <s v="Electric"/>
    <s v="Muni Street &amp; Highway Lighting"/>
    <s v="CB-Commercial"/>
    <n v="6408"/>
    <n v="1549.62"/>
    <m/>
    <n v="0"/>
    <n v="0"/>
    <n v="0"/>
    <m/>
    <n v="0"/>
    <n v="22.5"/>
    <n v="0"/>
    <n v="0"/>
    <n v="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.19"/>
    <n v="0"/>
    <n v="0"/>
    <m/>
    <m/>
    <m/>
    <m/>
    <x v="0"/>
    <m/>
    <m/>
    <m/>
    <m/>
    <m/>
    <m/>
    <m/>
    <m/>
    <n v="0"/>
    <n v="0"/>
    <m/>
    <m/>
    <x v="4"/>
    <x v="5"/>
    <m/>
    <x v="9"/>
  </r>
  <r>
    <x v="3"/>
    <s v="Ozark"/>
    <s v="Electric"/>
    <s v="Muni Street &amp; Highway Lighting"/>
    <s v="LS-Special Lighting"/>
    <n v="3667"/>
    <n v="716.29"/>
    <m/>
    <n v="0"/>
    <n v="0"/>
    <n v="0"/>
    <m/>
    <n v="0"/>
    <n v="12.87"/>
    <n v="0"/>
    <n v="0"/>
    <n v="1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8"/>
    <n v="0"/>
    <n v="0"/>
    <m/>
    <m/>
    <m/>
    <m/>
    <x v="0"/>
    <m/>
    <m/>
    <m/>
    <m/>
    <m/>
    <m/>
    <m/>
    <m/>
    <n v="0"/>
    <n v="0"/>
    <m/>
    <m/>
    <x v="4"/>
    <x v="7"/>
    <m/>
    <x v="9"/>
  </r>
  <r>
    <x v="3"/>
    <s v="Ozark"/>
    <s v="Electric"/>
    <s v="Other Public Authority"/>
    <s v="CB-Commercial"/>
    <n v="111862"/>
    <n v="15520.22"/>
    <m/>
    <n v="0"/>
    <n v="0"/>
    <n v="0"/>
    <m/>
    <n v="0"/>
    <n v="392.64"/>
    <n v="0"/>
    <n v="0"/>
    <n v="79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1.6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Ozark"/>
    <s v="Electric"/>
    <s v="Other Public Authority"/>
    <s v="GP-General Power"/>
    <n v="521386"/>
    <n v="60540.28"/>
    <m/>
    <n v="0"/>
    <n v="0"/>
    <n v="0"/>
    <m/>
    <n v="0"/>
    <n v="1830.08"/>
    <n v="0"/>
    <n v="0"/>
    <n v="37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29.12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Ozark"/>
    <s v="Electric"/>
    <s v="Other Public Authority"/>
    <s v="TEB-Total Electric Bldg"/>
    <n v="26920"/>
    <n v="2999.99"/>
    <m/>
    <n v="0"/>
    <n v="0"/>
    <n v="0"/>
    <m/>
    <n v="0"/>
    <n v="94.49"/>
    <n v="0"/>
    <n v="0"/>
    <n v="19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9.83"/>
    <n v="0"/>
    <n v="0"/>
    <m/>
    <m/>
    <m/>
    <m/>
    <x v="0"/>
    <m/>
    <m/>
    <m/>
    <m/>
    <m/>
    <m/>
    <m/>
    <m/>
    <n v="0"/>
    <n v="0"/>
    <m/>
    <m/>
    <x v="3"/>
    <x v="13"/>
    <m/>
    <x v="9"/>
  </r>
  <r>
    <x v="3"/>
    <s v="Ozark"/>
    <s v="Electric"/>
    <s v="Residential"/>
    <s v="RGL-Residential Pilot"/>
    <n v="49465"/>
    <n v="6223.96"/>
    <m/>
    <n v="144.49"/>
    <n v="0"/>
    <n v="0"/>
    <m/>
    <n v="0"/>
    <n v="173.6"/>
    <n v="0"/>
    <n v="0"/>
    <n v="19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93"/>
    <n v="40"/>
    <n v="0"/>
    <n v="35.270000000000003"/>
    <n v="-255.25"/>
    <n v="0"/>
    <n v="0"/>
    <m/>
    <m/>
    <m/>
    <m/>
    <x v="0"/>
    <m/>
    <m/>
    <m/>
    <m/>
    <m/>
    <m/>
    <m/>
    <m/>
    <n v="0"/>
    <n v="0"/>
    <m/>
    <m/>
    <x v="0"/>
    <x v="25"/>
    <m/>
    <x v="9"/>
  </r>
  <r>
    <x v="3"/>
    <s v="Ozark"/>
    <s v="Electric"/>
    <s v="Residential"/>
    <s v="RG-Residential"/>
    <n v="17878769"/>
    <n v="2478716.94"/>
    <m/>
    <n v="48645.53"/>
    <n v="0"/>
    <n v="0"/>
    <m/>
    <n v="0"/>
    <n v="62751.11"/>
    <n v="0"/>
    <n v="0"/>
    <n v="6972.54"/>
    <n v="0"/>
    <n v="0"/>
    <n v="0"/>
    <n v="0"/>
    <n v="0"/>
    <n v="0"/>
    <n v="0"/>
    <n v="0"/>
    <n v="0"/>
    <n v="0"/>
    <n v="0"/>
    <n v="0"/>
    <n v="0"/>
    <n v="0"/>
    <n v="0"/>
    <n v="1470"/>
    <n v="100"/>
    <n v="315"/>
    <n v="6582.27"/>
    <n v="1040"/>
    <n v="-624.1"/>
    <n v="15047.35"/>
    <n v="-92251.03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Ozark"/>
    <s v="Lighting"/>
    <s v="Commercial"/>
    <s v="PL-Private Lighting"/>
    <n v="50416"/>
    <n v="16888.45"/>
    <m/>
    <n v="133.84"/>
    <n v="0"/>
    <n v="0"/>
    <m/>
    <n v="0"/>
    <n v="178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10.01"/>
    <n v="0"/>
    <n v="0"/>
    <n v="689.4"/>
    <n v="-561.76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3"/>
    <s v="Ozark"/>
    <s v="Lighting"/>
    <s v="Muni Street &amp; Highway Lighting"/>
    <s v="PL-Private Lighting"/>
    <n v="671"/>
    <n v="194.2"/>
    <m/>
    <n v="0"/>
    <n v="0"/>
    <n v="0"/>
    <m/>
    <n v="0"/>
    <n v="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m/>
    <m/>
    <m/>
    <m/>
    <x v="0"/>
    <m/>
    <m/>
    <m/>
    <m/>
    <m/>
    <m/>
    <m/>
    <m/>
    <n v="0"/>
    <n v="0"/>
    <m/>
    <m/>
    <x v="4"/>
    <x v="4"/>
    <m/>
    <x v="9"/>
  </r>
  <r>
    <x v="3"/>
    <s v="Ozark"/>
    <s v="Lighting"/>
    <s v="Muni Street &amp; Highway Lighting"/>
    <s v="SPL-Municipal St Lighting"/>
    <n v="145336"/>
    <n v="20248.25"/>
    <m/>
    <n v="0"/>
    <n v="0"/>
    <n v="0"/>
    <m/>
    <n v="0"/>
    <n v="510.12"/>
    <n v="0"/>
    <n v="0"/>
    <n v="0"/>
    <n v="0"/>
    <n v="0"/>
    <n v="0"/>
    <n v="0"/>
    <n v="0"/>
    <n v="0"/>
    <n v="0"/>
    <n v="8558.41"/>
    <n v="0"/>
    <n v="0"/>
    <n v="0"/>
    <n v="0"/>
    <n v="0"/>
    <n v="0"/>
    <n v="0"/>
    <n v="0"/>
    <n v="0"/>
    <n v="0"/>
    <n v="0"/>
    <n v="0"/>
    <n v="0"/>
    <n v="0"/>
    <n v="-869.12"/>
    <n v="0"/>
    <n v="0"/>
    <m/>
    <m/>
    <m/>
    <m/>
    <x v="0"/>
    <m/>
    <m/>
    <m/>
    <m/>
    <m/>
    <m/>
    <m/>
    <m/>
    <n v="0"/>
    <n v="0"/>
    <m/>
    <m/>
    <x v="4"/>
    <x v="11"/>
    <m/>
    <x v="9"/>
  </r>
  <r>
    <x v="3"/>
    <s v="Ozark"/>
    <s v="Lighting"/>
    <s v="Residential"/>
    <s v="PL-Private Lighting"/>
    <n v="27484"/>
    <n v="10346.07"/>
    <m/>
    <n v="37.64"/>
    <n v="0"/>
    <n v="0"/>
    <m/>
    <n v="0"/>
    <n v="96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95"/>
    <n v="0"/>
    <n v="0"/>
    <n v="61"/>
    <n v="-302.29000000000002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3"/>
    <s v="Pierce City"/>
    <s v="Electric"/>
    <s v="Commercial"/>
    <s v="CB-Commercial"/>
    <n v="9191"/>
    <n v="1275.3699999999999"/>
    <m/>
    <n v="0"/>
    <n v="0"/>
    <n v="0"/>
    <m/>
    <n v="0"/>
    <n v="32.26"/>
    <n v="0"/>
    <n v="0"/>
    <n v="6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33"/>
    <n v="-46.139999999999993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Pierce City"/>
    <s v="Electric"/>
    <s v="Residential"/>
    <s v="RG-Residential"/>
    <n v="11227"/>
    <n v="1621.31"/>
    <m/>
    <n v="31.97"/>
    <n v="0"/>
    <n v="0"/>
    <m/>
    <n v="0"/>
    <n v="39.409999999999997"/>
    <n v="0"/>
    <n v="0"/>
    <n v="4.38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49"/>
    <n v="0"/>
    <n v="-8.0399999999999991"/>
    <n v="0"/>
    <n v="-57.93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Pierce City"/>
    <s v="Lighting"/>
    <s v="Residential"/>
    <s v="PL-Private Lighting"/>
    <n v="65"/>
    <n v="15.79"/>
    <m/>
    <n v="0"/>
    <n v="0"/>
    <n v="0"/>
    <m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3"/>
    <s v="Republic"/>
    <s v="Electric"/>
    <s v="Commercial"/>
    <s v="CB-Commercial"/>
    <n v="600222"/>
    <n v="86860.81"/>
    <m/>
    <n v="2035.42"/>
    <n v="0"/>
    <n v="0"/>
    <m/>
    <n v="0"/>
    <n v="2092.5"/>
    <n v="0"/>
    <n v="0"/>
    <n v="426.21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196.7"/>
    <n v="0"/>
    <n v="-111.05"/>
    <n v="5128.0600000000004"/>
    <n v="-3013.18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Republic"/>
    <s v="Electric"/>
    <s v="Commercial"/>
    <s v="GP-General Power"/>
    <n v="412360"/>
    <n v="41199.03"/>
    <m/>
    <n v="0"/>
    <n v="0"/>
    <n v="0"/>
    <m/>
    <n v="0"/>
    <n v="1447.37"/>
    <n v="0"/>
    <n v="0"/>
    <n v="292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3.02"/>
    <n v="0"/>
    <n v="0"/>
    <n v="2594.7399999999998"/>
    <n v="-1525.77"/>
    <n v="0"/>
    <n v="0"/>
    <m/>
    <m/>
    <m/>
    <m/>
    <x v="0"/>
    <m/>
    <m/>
    <m/>
    <m/>
    <m/>
    <m/>
    <m/>
    <m/>
    <n v="0"/>
    <n v="0"/>
    <m/>
    <m/>
    <x v="1"/>
    <x v="6"/>
    <m/>
    <x v="9"/>
  </r>
  <r>
    <x v="3"/>
    <s v="Republic"/>
    <s v="Electric"/>
    <s v="Commercial"/>
    <s v="SH-Small Heating"/>
    <n v="50063"/>
    <n v="6926.69"/>
    <m/>
    <n v="97.8"/>
    <n v="0"/>
    <n v="0"/>
    <m/>
    <n v="0"/>
    <n v="175.71"/>
    <n v="0"/>
    <n v="0"/>
    <n v="3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.36"/>
    <n v="0"/>
    <n v="-2.21"/>
    <n v="438.87"/>
    <n v="-237.79"/>
    <n v="0"/>
    <n v="0"/>
    <m/>
    <m/>
    <m/>
    <m/>
    <x v="0"/>
    <m/>
    <m/>
    <m/>
    <m/>
    <m/>
    <m/>
    <m/>
    <m/>
    <n v="0"/>
    <n v="0"/>
    <m/>
    <m/>
    <x v="1"/>
    <x v="12"/>
    <m/>
    <x v="9"/>
  </r>
  <r>
    <x v="3"/>
    <s v="Republic"/>
    <s v="Electric"/>
    <s v="Commercial"/>
    <s v="TEB-Total Electric Bldg"/>
    <n v="46000"/>
    <n v="5496.99"/>
    <m/>
    <n v="0"/>
    <n v="0"/>
    <n v="0"/>
    <m/>
    <n v="0"/>
    <n v="161.44999999999999"/>
    <n v="0"/>
    <n v="0"/>
    <n v="32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5.62"/>
    <n v="0"/>
    <n v="0"/>
    <n v="431.27"/>
    <n v="-187.68"/>
    <n v="0"/>
    <n v="0"/>
    <m/>
    <m/>
    <m/>
    <m/>
    <x v="0"/>
    <m/>
    <m/>
    <m/>
    <m/>
    <m/>
    <m/>
    <m/>
    <m/>
    <n v="0"/>
    <n v="0"/>
    <m/>
    <m/>
    <x v="1"/>
    <x v="13"/>
    <m/>
    <x v="9"/>
  </r>
  <r>
    <x v="3"/>
    <s v="Republic"/>
    <s v="Electric"/>
    <s v="Industrial"/>
    <s v="CB-Commercial"/>
    <n v="1586"/>
    <n v="231.54"/>
    <m/>
    <n v="6.91"/>
    <n v="0"/>
    <n v="0"/>
    <m/>
    <n v="0"/>
    <n v="5.57"/>
    <n v="0"/>
    <n v="0"/>
    <n v="1.12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23"/>
    <n v="-7.96"/>
    <n v="0"/>
    <n v="0"/>
    <m/>
    <m/>
    <m/>
    <m/>
    <x v="0"/>
    <m/>
    <m/>
    <m/>
    <m/>
    <m/>
    <m/>
    <m/>
    <m/>
    <n v="0"/>
    <n v="0"/>
    <m/>
    <m/>
    <x v="2"/>
    <x v="5"/>
    <m/>
    <x v="9"/>
  </r>
  <r>
    <x v="3"/>
    <s v="Republic"/>
    <s v="Electric"/>
    <s v="Other Public Authority"/>
    <s v="CB-Commercial"/>
    <n v="27904"/>
    <n v="3953.71"/>
    <m/>
    <n v="0"/>
    <n v="0"/>
    <n v="0"/>
    <m/>
    <n v="0"/>
    <n v="97.93"/>
    <n v="0"/>
    <n v="0"/>
    <n v="19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0.08000000000001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Republic"/>
    <s v="Electric"/>
    <s v="Other Public Authority"/>
    <s v="GP-General Power"/>
    <n v="80960"/>
    <n v="8310.2199999999993"/>
    <m/>
    <n v="0"/>
    <n v="0"/>
    <n v="0"/>
    <m/>
    <n v="0"/>
    <n v="284.17"/>
    <n v="0"/>
    <n v="0"/>
    <n v="57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9.55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Republic"/>
    <s v="Electric"/>
    <s v="Muni Street &amp; Highway Lighting"/>
    <s v="CB-Commercial"/>
    <n v="2680"/>
    <n v="579.80999999999995"/>
    <m/>
    <n v="0"/>
    <n v="0"/>
    <n v="0"/>
    <m/>
    <n v="0"/>
    <n v="9.41"/>
    <n v="0"/>
    <n v="0"/>
    <n v="1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47"/>
    <n v="0"/>
    <n v="0"/>
    <m/>
    <m/>
    <m/>
    <m/>
    <x v="0"/>
    <m/>
    <m/>
    <m/>
    <m/>
    <m/>
    <m/>
    <m/>
    <m/>
    <n v="0"/>
    <n v="0"/>
    <m/>
    <m/>
    <x v="4"/>
    <x v="5"/>
    <m/>
    <x v="9"/>
  </r>
  <r>
    <x v="3"/>
    <s v="Republic"/>
    <s v="Electric"/>
    <s v="Muni Street &amp; Highway Lighting"/>
    <s v="LS-Special Lighting"/>
    <n v="-6"/>
    <n v="-46.66"/>
    <m/>
    <n v="0"/>
    <n v="0"/>
    <n v="0"/>
    <m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m/>
    <m/>
    <m/>
    <m/>
    <x v="0"/>
    <m/>
    <m/>
    <m/>
    <m/>
    <m/>
    <m/>
    <m/>
    <m/>
    <n v="0"/>
    <n v="0"/>
    <m/>
    <m/>
    <x v="4"/>
    <x v="7"/>
    <m/>
    <x v="9"/>
  </r>
  <r>
    <x v="3"/>
    <s v="Republic"/>
    <s v="Electric"/>
    <s v="Other Public Authority"/>
    <s v="CB-Commercial"/>
    <n v="-86887"/>
    <n v="-11210.11"/>
    <m/>
    <n v="0"/>
    <n v="0"/>
    <n v="0"/>
    <m/>
    <n v="0"/>
    <n v="-304.97000000000003"/>
    <n v="0"/>
    <n v="0"/>
    <n v="-6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6.16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Republic"/>
    <s v="Electric"/>
    <s v="Other Public Authority"/>
    <s v="GP-General Power"/>
    <n v="53517"/>
    <n v="6381.72"/>
    <m/>
    <n v="0"/>
    <n v="0"/>
    <n v="0"/>
    <m/>
    <n v="0"/>
    <n v="187.85"/>
    <n v="0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8.01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Republic"/>
    <s v="Electric"/>
    <s v="Residential"/>
    <s v="RGL-Residential Pilot"/>
    <n v="11908"/>
    <n v="1542.7"/>
    <m/>
    <n v="45.83"/>
    <n v="0"/>
    <n v="0"/>
    <m/>
    <n v="0"/>
    <n v="41.79"/>
    <n v="0"/>
    <n v="0"/>
    <n v="4.63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77"/>
    <n v="0"/>
    <n v="0"/>
    <n v="14.03"/>
    <n v="-61.45"/>
    <n v="0"/>
    <n v="0"/>
    <m/>
    <m/>
    <m/>
    <m/>
    <x v="0"/>
    <m/>
    <m/>
    <m/>
    <m/>
    <m/>
    <m/>
    <m/>
    <m/>
    <n v="0"/>
    <n v="0"/>
    <m/>
    <m/>
    <x v="0"/>
    <x v="25"/>
    <m/>
    <x v="9"/>
  </r>
  <r>
    <x v="3"/>
    <s v="Republic"/>
    <s v="Electric"/>
    <s v="Residential"/>
    <s v="RG-Residential"/>
    <n v="4520862"/>
    <n v="643077.55000000005"/>
    <m/>
    <n v="17382.64"/>
    <n v="0"/>
    <n v="0"/>
    <m/>
    <n v="0"/>
    <n v="15868.24"/>
    <n v="0"/>
    <n v="0"/>
    <n v="1763.1"/>
    <n v="0"/>
    <n v="0"/>
    <n v="0"/>
    <n v="0"/>
    <n v="0"/>
    <n v="0"/>
    <n v="0"/>
    <n v="0"/>
    <n v="0"/>
    <n v="0"/>
    <n v="0"/>
    <n v="0"/>
    <n v="0"/>
    <n v="0"/>
    <n v="0"/>
    <n v="240"/>
    <n v="200"/>
    <n v="105"/>
    <n v="1988.33"/>
    <n v="240"/>
    <n v="-114.51"/>
    <n v="5774.18"/>
    <n v="-23327.94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Republic"/>
    <s v="Lighting"/>
    <s v="Commercial"/>
    <s v="PL-Private Lighting"/>
    <n v="12045"/>
    <n v="4195.05"/>
    <m/>
    <n v="0"/>
    <n v="0"/>
    <n v="0"/>
    <m/>
    <n v="0"/>
    <n v="42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86"/>
    <n v="0"/>
    <n v="-1.58"/>
    <n v="181.79"/>
    <n v="-132.19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3"/>
    <s v="Republic"/>
    <s v="Lighting"/>
    <s v="Other Public Authority"/>
    <s v="PL-Private Lighting"/>
    <n v="31"/>
    <n v="14.58"/>
    <m/>
    <n v="0"/>
    <n v="0"/>
    <n v="0"/>
    <m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m/>
    <m/>
    <m/>
    <m/>
    <x v="0"/>
    <m/>
    <m/>
    <m/>
    <m/>
    <m/>
    <m/>
    <m/>
    <m/>
    <n v="0"/>
    <n v="0"/>
    <m/>
    <m/>
    <x v="3"/>
    <x v="4"/>
    <m/>
    <x v="9"/>
  </r>
  <r>
    <x v="3"/>
    <s v="Republic"/>
    <s v="Lighting"/>
    <s v="Muni Street &amp; Highway Lighting"/>
    <s v="PL-Private Lighting"/>
    <n v="431"/>
    <n v="82.03"/>
    <m/>
    <n v="0"/>
    <n v="0"/>
    <n v="0"/>
    <m/>
    <n v="0"/>
    <n v="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399999999999993"/>
    <n v="0"/>
    <n v="0"/>
    <m/>
    <m/>
    <m/>
    <m/>
    <x v="0"/>
    <m/>
    <m/>
    <m/>
    <m/>
    <m/>
    <m/>
    <m/>
    <m/>
    <n v="0"/>
    <n v="0"/>
    <m/>
    <m/>
    <x v="4"/>
    <x v="4"/>
    <m/>
    <x v="9"/>
  </r>
  <r>
    <x v="3"/>
    <s v="Republic"/>
    <s v="Lighting"/>
    <s v="Muni Street &amp; Highway Lighting"/>
    <s v="SPL-Municipal St Lighting"/>
    <n v="96060"/>
    <n v="14084.63"/>
    <m/>
    <n v="0"/>
    <n v="0"/>
    <n v="0"/>
    <m/>
    <n v="0"/>
    <n v="337.17"/>
    <n v="0"/>
    <n v="0"/>
    <n v="0"/>
    <n v="0"/>
    <n v="0"/>
    <n v="0"/>
    <n v="0"/>
    <n v="0"/>
    <n v="0"/>
    <n v="0"/>
    <n v="6286.43"/>
    <n v="0"/>
    <n v="0"/>
    <n v="0"/>
    <n v="0"/>
    <n v="0"/>
    <n v="0"/>
    <n v="0"/>
    <n v="0"/>
    <n v="0"/>
    <n v="0"/>
    <n v="0"/>
    <n v="0"/>
    <n v="0"/>
    <n v="0"/>
    <n v="-574.44000000000005"/>
    <n v="0"/>
    <n v="0"/>
    <m/>
    <m/>
    <m/>
    <m/>
    <x v="0"/>
    <m/>
    <m/>
    <m/>
    <m/>
    <m/>
    <m/>
    <m/>
    <m/>
    <n v="0"/>
    <n v="0"/>
    <m/>
    <m/>
    <x v="4"/>
    <x v="11"/>
    <m/>
    <x v="9"/>
  </r>
  <r>
    <x v="3"/>
    <s v="Republic"/>
    <s v="Lighting"/>
    <s v="Residential"/>
    <s v="PL-Private Lighting"/>
    <n v="6151"/>
    <n v="2091.08"/>
    <m/>
    <n v="0"/>
    <n v="0"/>
    <n v="0"/>
    <m/>
    <n v="0"/>
    <n v="2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32"/>
    <n v="0"/>
    <n v="0"/>
    <n v="14.3"/>
    <n v="-67.010000000000005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3"/>
    <s v="Webb City"/>
    <s v="Electric"/>
    <s v="Commercial"/>
    <s v="CB-Commercial"/>
    <n v="2466080"/>
    <n v="349921.73"/>
    <m/>
    <n v="8181.06"/>
    <n v="0"/>
    <n v="0"/>
    <m/>
    <n v="0"/>
    <n v="8656.06"/>
    <n v="0"/>
    <n v="0"/>
    <n v="1729.57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4787.21"/>
    <n v="40"/>
    <n v="-31.05"/>
    <n v="19085.810000000001"/>
    <n v="-12380.13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3"/>
    <s v="Webb City"/>
    <s v="Electric"/>
    <s v="Commercial"/>
    <s v="GP-General Power"/>
    <n v="4346372"/>
    <n v="460668.34"/>
    <m/>
    <n v="869.31"/>
    <n v="0"/>
    <n v="0"/>
    <m/>
    <n v="0"/>
    <n v="15255.73"/>
    <n v="0"/>
    <n v="0"/>
    <n v="2789.41"/>
    <n v="0"/>
    <n v="0"/>
    <n v="0"/>
    <n v="0"/>
    <n v="0"/>
    <n v="0"/>
    <n v="0"/>
    <n v="50"/>
    <n v="0"/>
    <n v="0"/>
    <n v="0"/>
    <n v="0"/>
    <n v="0"/>
    <n v="0"/>
    <n v="0"/>
    <n v="0"/>
    <n v="0"/>
    <n v="30"/>
    <n v="3818.36"/>
    <n v="20"/>
    <n v="0"/>
    <n v="17165.55"/>
    <n v="-16081.6"/>
    <n v="0"/>
    <n v="0"/>
    <m/>
    <m/>
    <m/>
    <m/>
    <x v="0"/>
    <m/>
    <m/>
    <m/>
    <m/>
    <m/>
    <m/>
    <m/>
    <m/>
    <n v="0"/>
    <n v="0"/>
    <m/>
    <m/>
    <x v="1"/>
    <x v="6"/>
    <m/>
    <x v="9"/>
  </r>
  <r>
    <x v="3"/>
    <s v="Webb City"/>
    <s v="Electric"/>
    <s v="Commercial"/>
    <s v="LS-Special Lighting"/>
    <n v="10620"/>
    <n v="1566.22"/>
    <m/>
    <n v="0"/>
    <n v="0"/>
    <n v="0"/>
    <m/>
    <n v="0"/>
    <n v="37.28"/>
    <n v="0"/>
    <n v="0"/>
    <n v="6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.790000000000006"/>
    <n v="0"/>
    <n v="0"/>
    <m/>
    <m/>
    <m/>
    <m/>
    <x v="0"/>
    <m/>
    <m/>
    <m/>
    <m/>
    <m/>
    <m/>
    <m/>
    <m/>
    <n v="0"/>
    <n v="0"/>
    <m/>
    <m/>
    <x v="1"/>
    <x v="7"/>
    <m/>
    <x v="9"/>
  </r>
  <r>
    <x v="3"/>
    <s v="Webb City"/>
    <s v="Electric"/>
    <s v="Commercial"/>
    <s v="SH-Small Heating"/>
    <n v="259913"/>
    <n v="34425.980000000003"/>
    <m/>
    <n v="756.1"/>
    <n v="0"/>
    <n v="0"/>
    <m/>
    <n v="0"/>
    <n v="912.31"/>
    <n v="0"/>
    <n v="0"/>
    <n v="179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7.33"/>
    <n v="0"/>
    <n v="0"/>
    <n v="1846.33"/>
    <n v="-1234.5899999999999"/>
    <n v="0"/>
    <n v="0"/>
    <m/>
    <m/>
    <m/>
    <m/>
    <x v="0"/>
    <m/>
    <m/>
    <m/>
    <m/>
    <m/>
    <m/>
    <m/>
    <m/>
    <n v="0"/>
    <n v="0"/>
    <m/>
    <m/>
    <x v="1"/>
    <x v="12"/>
    <m/>
    <x v="9"/>
  </r>
  <r>
    <x v="3"/>
    <s v="Webb City"/>
    <s v="Electric"/>
    <s v="Commercial"/>
    <s v="TEB-Total Electric Bldg"/>
    <n v="995839"/>
    <n v="112675.29"/>
    <m/>
    <n v="160"/>
    <n v="0"/>
    <n v="0"/>
    <m/>
    <n v="0"/>
    <n v="3495.39"/>
    <n v="0"/>
    <n v="0"/>
    <n v="707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5.94"/>
    <n v="0"/>
    <n v="0"/>
    <n v="5630.46"/>
    <n v="-4063.02"/>
    <n v="0"/>
    <n v="0"/>
    <m/>
    <m/>
    <m/>
    <m/>
    <x v="0"/>
    <m/>
    <m/>
    <m/>
    <m/>
    <m/>
    <m/>
    <m/>
    <m/>
    <n v="0"/>
    <n v="0"/>
    <m/>
    <m/>
    <x v="1"/>
    <x v="13"/>
    <m/>
    <x v="9"/>
  </r>
  <r>
    <x v="3"/>
    <s v="Webb City"/>
    <s v="Electric"/>
    <s v="Industrial"/>
    <s v="CB-Commercial"/>
    <n v="10343"/>
    <n v="1563.8"/>
    <m/>
    <n v="49.98"/>
    <n v="0"/>
    <n v="0"/>
    <m/>
    <n v="0"/>
    <n v="36.31"/>
    <n v="0"/>
    <n v="0"/>
    <n v="7.35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37.11"/>
    <n v="0"/>
    <n v="0"/>
    <n v="82.72"/>
    <n v="-51.93"/>
    <n v="0"/>
    <n v="0"/>
    <m/>
    <m/>
    <m/>
    <m/>
    <x v="0"/>
    <m/>
    <m/>
    <m/>
    <m/>
    <m/>
    <m/>
    <m/>
    <m/>
    <n v="0"/>
    <n v="0"/>
    <m/>
    <m/>
    <x v="2"/>
    <x v="5"/>
    <m/>
    <x v="9"/>
  </r>
  <r>
    <x v="3"/>
    <s v="Webb City"/>
    <s v="Electric"/>
    <s v="Industrial"/>
    <s v="GP-General Power"/>
    <n v="2472701"/>
    <n v="270754.58"/>
    <m/>
    <n v="80"/>
    <n v="0"/>
    <n v="0"/>
    <m/>
    <n v="0"/>
    <n v="8679.17"/>
    <n v="0"/>
    <n v="0"/>
    <n v="1443.51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490.2"/>
    <n v="0"/>
    <n v="0"/>
    <n v="7882.76"/>
    <n v="-9148.99"/>
    <n v="0"/>
    <n v="0"/>
    <m/>
    <m/>
    <m/>
    <m/>
    <x v="0"/>
    <m/>
    <m/>
    <m/>
    <m/>
    <m/>
    <m/>
    <m/>
    <m/>
    <n v="0"/>
    <n v="0"/>
    <m/>
    <m/>
    <x v="2"/>
    <x v="6"/>
    <m/>
    <x v="9"/>
  </r>
  <r>
    <x v="3"/>
    <s v="Webb City"/>
    <s v="Electric"/>
    <s v="Industrial"/>
    <s v="LP-Large Power"/>
    <n v="14604318"/>
    <n v="1314901.93"/>
    <m/>
    <n v="0"/>
    <n v="0"/>
    <n v="0"/>
    <m/>
    <n v="0"/>
    <n v="50384.9"/>
    <n v="0"/>
    <n v="0"/>
    <n v="4758.37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15321.75"/>
    <n v="0"/>
    <n v="0"/>
    <n v="31869.89"/>
    <n v="-43520.86"/>
    <n v="0"/>
    <n v="0"/>
    <m/>
    <m/>
    <m/>
    <m/>
    <x v="0"/>
    <m/>
    <m/>
    <m/>
    <m/>
    <m/>
    <m/>
    <m/>
    <m/>
    <n v="0"/>
    <n v="0"/>
    <m/>
    <m/>
    <x v="2"/>
    <x v="17"/>
    <m/>
    <x v="9"/>
  </r>
  <r>
    <x v="3"/>
    <s v="Webb City"/>
    <s v="Electric"/>
    <s v="Industrial"/>
    <s v="PFM-Feed Mill/Grain Elev"/>
    <n v="7440"/>
    <n v="1296.33"/>
    <m/>
    <n v="51.46"/>
    <n v="0"/>
    <n v="0"/>
    <m/>
    <n v="0"/>
    <n v="26.11"/>
    <n v="0"/>
    <n v="0"/>
    <n v="5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.87"/>
    <n v="-41.06"/>
    <n v="0"/>
    <n v="0"/>
    <m/>
    <m/>
    <m/>
    <m/>
    <x v="0"/>
    <m/>
    <m/>
    <m/>
    <m/>
    <m/>
    <m/>
    <m/>
    <m/>
    <n v="0"/>
    <n v="0"/>
    <m/>
    <m/>
    <x v="2"/>
    <x v="18"/>
    <m/>
    <x v="9"/>
  </r>
  <r>
    <x v="3"/>
    <s v="Webb City"/>
    <s v="Electric"/>
    <s v="Industrial"/>
    <s v="TEB-Total Electric Bldg"/>
    <n v="568400"/>
    <n v="45837.32"/>
    <m/>
    <n v="0"/>
    <n v="0"/>
    <n v="0"/>
    <m/>
    <n v="0"/>
    <n v="1995.08"/>
    <n v="0"/>
    <n v="0"/>
    <n v="403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50.41"/>
    <n v="-2319.0700000000002"/>
    <n v="0"/>
    <n v="0"/>
    <m/>
    <m/>
    <m/>
    <m/>
    <x v="0"/>
    <m/>
    <m/>
    <m/>
    <m/>
    <m/>
    <m/>
    <m/>
    <m/>
    <n v="0"/>
    <n v="0"/>
    <m/>
    <m/>
    <x v="2"/>
    <x v="13"/>
    <m/>
    <x v="9"/>
  </r>
  <r>
    <x v="3"/>
    <s v="Webb City"/>
    <s v="Electric"/>
    <s v="Interdepartmental"/>
    <s v="CB-Commercial"/>
    <n v="4065"/>
    <n v="596.54999999999995"/>
    <m/>
    <n v="0"/>
    <n v="0"/>
    <n v="0"/>
    <m/>
    <n v="0"/>
    <n v="14.26"/>
    <n v="0"/>
    <n v="0"/>
    <n v="2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41"/>
    <n v="0"/>
    <n v="0"/>
    <m/>
    <m/>
    <m/>
    <m/>
    <x v="0"/>
    <m/>
    <m/>
    <m/>
    <m/>
    <m/>
    <m/>
    <m/>
    <m/>
    <n v="0"/>
    <n v="0"/>
    <m/>
    <m/>
    <x v="5"/>
    <x v="5"/>
    <m/>
    <x v="9"/>
  </r>
  <r>
    <x v="3"/>
    <s v="Webb City"/>
    <s v="Electric"/>
    <s v="Other Public Authority"/>
    <s v="CB-Commercial"/>
    <n v="79371"/>
    <n v="11430.28"/>
    <m/>
    <n v="0"/>
    <n v="0"/>
    <n v="0"/>
    <m/>
    <n v="0"/>
    <n v="278.58"/>
    <n v="0"/>
    <n v="0"/>
    <n v="56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8.44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Webb City"/>
    <s v="Electric"/>
    <s v="Other Public Authority"/>
    <s v="GP-General Power"/>
    <n v="86920"/>
    <n v="9545.92"/>
    <m/>
    <n v="0"/>
    <n v="0"/>
    <n v="0"/>
    <m/>
    <n v="0"/>
    <n v="305.10000000000002"/>
    <n v="0"/>
    <n v="0"/>
    <n v="61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1.58999999999997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Webb City"/>
    <s v="Electric"/>
    <s v="Other Public Authority"/>
    <s v="SH-Small Heating"/>
    <n v="9920"/>
    <n v="1322.27"/>
    <m/>
    <n v="0"/>
    <n v="0"/>
    <n v="0"/>
    <m/>
    <n v="0"/>
    <n v="34.82"/>
    <n v="0"/>
    <n v="0"/>
    <n v="7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.12"/>
    <n v="0"/>
    <n v="0"/>
    <m/>
    <m/>
    <m/>
    <m/>
    <x v="0"/>
    <m/>
    <m/>
    <m/>
    <m/>
    <m/>
    <m/>
    <m/>
    <m/>
    <n v="0"/>
    <n v="0"/>
    <m/>
    <m/>
    <x v="3"/>
    <x v="12"/>
    <m/>
    <x v="9"/>
  </r>
  <r>
    <x v="3"/>
    <s v="Webb City"/>
    <s v="Electric"/>
    <s v="Muni Street &amp; Highway Lighting"/>
    <s v="CB-Commercial"/>
    <n v="24934"/>
    <n v="4196.82"/>
    <m/>
    <n v="0"/>
    <n v="0"/>
    <n v="0"/>
    <m/>
    <n v="0"/>
    <n v="87.53"/>
    <n v="0"/>
    <n v="0"/>
    <n v="17.69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5.22"/>
    <n v="0"/>
    <n v="0"/>
    <m/>
    <m/>
    <m/>
    <m/>
    <x v="0"/>
    <m/>
    <m/>
    <m/>
    <m/>
    <m/>
    <m/>
    <m/>
    <m/>
    <n v="0"/>
    <n v="0"/>
    <m/>
    <m/>
    <x v="4"/>
    <x v="5"/>
    <m/>
    <x v="9"/>
  </r>
  <r>
    <x v="3"/>
    <s v="Webb City"/>
    <s v="Electric"/>
    <s v="Muni Street &amp; Highway Lighting"/>
    <s v="LS-Special Lighting"/>
    <n v="4614"/>
    <n v="781.96"/>
    <m/>
    <n v="0"/>
    <n v="0"/>
    <n v="0"/>
    <m/>
    <n v="0"/>
    <n v="16.2"/>
    <n v="0"/>
    <n v="0"/>
    <n v="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.19"/>
    <n v="0"/>
    <n v="0"/>
    <m/>
    <m/>
    <m/>
    <m/>
    <x v="0"/>
    <m/>
    <m/>
    <m/>
    <m/>
    <m/>
    <m/>
    <m/>
    <m/>
    <n v="0"/>
    <n v="0"/>
    <m/>
    <m/>
    <x v="4"/>
    <x v="7"/>
    <m/>
    <x v="9"/>
  </r>
  <r>
    <x v="3"/>
    <s v="Webb City"/>
    <s v="Electric"/>
    <s v="Other Public Authority"/>
    <s v="CB-Commercial"/>
    <n v="69524"/>
    <n v="10296.56"/>
    <m/>
    <n v="0"/>
    <n v="0"/>
    <n v="0"/>
    <m/>
    <n v="0"/>
    <n v="244.04"/>
    <n v="0"/>
    <n v="0"/>
    <n v="49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9.02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3"/>
    <s v="Webb City"/>
    <s v="Electric"/>
    <s v="Other Public Authority"/>
    <s v="GP-General Power"/>
    <n v="440451"/>
    <n v="47306.77"/>
    <m/>
    <n v="0"/>
    <n v="0"/>
    <n v="0"/>
    <m/>
    <n v="0"/>
    <n v="1546"/>
    <n v="0"/>
    <n v="0"/>
    <n v="312.70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29.66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3"/>
    <s v="Webb City"/>
    <s v="Electric"/>
    <s v="Industrial"/>
    <s v="Oil Pipe GP-General Power"/>
    <n v="374981"/>
    <n v="36471.5"/>
    <m/>
    <n v="0"/>
    <n v="0"/>
    <n v="0"/>
    <m/>
    <n v="0"/>
    <n v="1316.18"/>
    <n v="0"/>
    <n v="0"/>
    <n v="266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98.33"/>
    <n v="-1387.43"/>
    <n v="0"/>
    <n v="0"/>
    <m/>
    <m/>
    <m/>
    <m/>
    <x v="0"/>
    <m/>
    <m/>
    <m/>
    <m/>
    <m/>
    <m/>
    <m/>
    <m/>
    <n v="0"/>
    <n v="0"/>
    <m/>
    <m/>
    <x v="2"/>
    <x v="24"/>
    <m/>
    <x v="9"/>
  </r>
  <r>
    <x v="3"/>
    <s v="Webb City"/>
    <s v="Electric"/>
    <s v="Residential"/>
    <s v="RGL-Residential Pilot"/>
    <n v="49005"/>
    <n v="6059.41"/>
    <m/>
    <n v="243.28"/>
    <n v="0"/>
    <n v="0"/>
    <m/>
    <n v="0"/>
    <n v="172"/>
    <n v="0"/>
    <n v="0"/>
    <n v="19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29"/>
    <n v="0"/>
    <n v="0"/>
    <n v="54.81"/>
    <n v="-252.85"/>
    <n v="0"/>
    <n v="0"/>
    <m/>
    <m/>
    <m/>
    <m/>
    <x v="0"/>
    <m/>
    <m/>
    <m/>
    <m/>
    <m/>
    <m/>
    <m/>
    <m/>
    <n v="0"/>
    <n v="0"/>
    <m/>
    <m/>
    <x v="0"/>
    <x v="25"/>
    <m/>
    <x v="9"/>
  </r>
  <r>
    <x v="3"/>
    <s v="Webb City"/>
    <s v="Electric"/>
    <s v="Residential"/>
    <s v="RG-Residential"/>
    <n v="18657183"/>
    <n v="2558458.96"/>
    <m/>
    <n v="81877.210000000006"/>
    <n v="0"/>
    <n v="0"/>
    <m/>
    <n v="0"/>
    <n v="65485.36"/>
    <n v="0"/>
    <n v="0"/>
    <n v="7274.48"/>
    <n v="0"/>
    <n v="0"/>
    <n v="0"/>
    <n v="0"/>
    <n v="0"/>
    <n v="0"/>
    <n v="0"/>
    <n v="0"/>
    <n v="0"/>
    <n v="0"/>
    <n v="0"/>
    <n v="0"/>
    <n v="0"/>
    <n v="0"/>
    <n v="0"/>
    <n v="960"/>
    <n v="500"/>
    <n v="180"/>
    <n v="7334.05"/>
    <n v="720"/>
    <n v="-813.13"/>
    <n v="16178.12"/>
    <n v="-96269.1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3"/>
    <s v="Webb City"/>
    <s v="Lighting"/>
    <s v="Commercial"/>
    <s v="PL-Private Lighting"/>
    <n v="68620"/>
    <n v="20567.36"/>
    <m/>
    <n v="35.36"/>
    <n v="0"/>
    <n v="0"/>
    <m/>
    <n v="0"/>
    <n v="240.84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.75"/>
    <n v="0"/>
    <n v="0"/>
    <n v="954.27"/>
    <n v="-753.36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3"/>
    <s v="Webb City"/>
    <s v="Lighting"/>
    <s v="Industrial"/>
    <s v="PL-Private Lighting"/>
    <n v="2308"/>
    <n v="961.78"/>
    <m/>
    <n v="0"/>
    <n v="0"/>
    <n v="0"/>
    <m/>
    <n v="0"/>
    <n v="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88"/>
    <n v="0"/>
    <n v="0"/>
    <n v="31.17"/>
    <n v="-25.35"/>
    <n v="0"/>
    <n v="0"/>
    <m/>
    <m/>
    <m/>
    <m/>
    <x v="0"/>
    <m/>
    <m/>
    <m/>
    <m/>
    <m/>
    <m/>
    <m/>
    <m/>
    <n v="0"/>
    <n v="0"/>
    <m/>
    <m/>
    <x v="2"/>
    <x v="4"/>
    <m/>
    <x v="9"/>
  </r>
  <r>
    <x v="3"/>
    <s v="Webb City"/>
    <s v="Lighting"/>
    <s v="Interdepartmental"/>
    <s v="PL-Private Lighting"/>
    <n v="58"/>
    <n v="21.22"/>
    <m/>
    <n v="0"/>
    <n v="0"/>
    <n v="0"/>
    <m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m/>
    <m/>
    <m/>
    <m/>
    <x v="0"/>
    <m/>
    <m/>
    <m/>
    <m/>
    <m/>
    <m/>
    <m/>
    <m/>
    <n v="0"/>
    <n v="0"/>
    <m/>
    <m/>
    <x v="5"/>
    <x v="4"/>
    <m/>
    <x v="9"/>
  </r>
  <r>
    <x v="3"/>
    <s v="Webb City"/>
    <s v="Lighting"/>
    <s v="Muni Street &amp; Highway Lighting"/>
    <s v="PL-Private Lighting"/>
    <n v="930"/>
    <n v="345.44"/>
    <m/>
    <n v="0"/>
    <n v="0"/>
    <n v="0"/>
    <m/>
    <n v="0"/>
    <n v="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m/>
    <m/>
    <m/>
    <m/>
    <x v="0"/>
    <m/>
    <m/>
    <m/>
    <m/>
    <m/>
    <m/>
    <m/>
    <m/>
    <n v="0"/>
    <n v="0"/>
    <m/>
    <m/>
    <x v="4"/>
    <x v="4"/>
    <m/>
    <x v="9"/>
  </r>
  <r>
    <x v="3"/>
    <s v="Webb City"/>
    <s v="Lighting"/>
    <s v="Muni Street &amp; Highway Lighting"/>
    <s v="SPL-Municipal St Lighting"/>
    <n v="123218"/>
    <n v="16066.65"/>
    <m/>
    <n v="0"/>
    <n v="0"/>
    <n v="0"/>
    <m/>
    <n v="0"/>
    <n v="432.49"/>
    <n v="0"/>
    <n v="0"/>
    <n v="0"/>
    <n v="0"/>
    <n v="0"/>
    <n v="0"/>
    <n v="0"/>
    <n v="0"/>
    <n v="0"/>
    <n v="0"/>
    <n v="7688.39"/>
    <n v="0"/>
    <n v="0"/>
    <n v="0"/>
    <n v="0"/>
    <n v="0"/>
    <n v="0"/>
    <n v="0"/>
    <n v="0"/>
    <n v="0"/>
    <n v="0"/>
    <n v="0"/>
    <n v="0"/>
    <n v="0"/>
    <n v="0"/>
    <n v="-736.84"/>
    <n v="0"/>
    <n v="0"/>
    <m/>
    <m/>
    <m/>
    <m/>
    <x v="0"/>
    <m/>
    <m/>
    <m/>
    <m/>
    <m/>
    <m/>
    <m/>
    <m/>
    <n v="0"/>
    <n v="0"/>
    <m/>
    <m/>
    <x v="4"/>
    <x v="11"/>
    <m/>
    <x v="9"/>
  </r>
  <r>
    <x v="3"/>
    <s v="Webb City"/>
    <s v="Lighting"/>
    <s v="Residential"/>
    <s v="PL-Private Lighting"/>
    <n v="66393"/>
    <n v="24915.88"/>
    <m/>
    <n v="15.09"/>
    <n v="0"/>
    <n v="0"/>
    <m/>
    <n v="0"/>
    <n v="23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48"/>
    <n v="0"/>
    <n v="0"/>
    <n v="50.31"/>
    <n v="-727.63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2"/>
    <s v="Baxter Springs"/>
    <s v="Electric"/>
    <s v="Commercial"/>
    <s v="CB-Commercial"/>
    <n v="962546"/>
    <n v="107187.45"/>
    <m/>
    <n v="2514.4899999999998"/>
    <n v="23991.77"/>
    <n v="6011.32"/>
    <m/>
    <n v="0"/>
    <n v="0"/>
    <n v="0"/>
    <n v="0"/>
    <n v="0"/>
    <n v="0"/>
    <n v="0"/>
    <n v="0"/>
    <n v="0"/>
    <n v="0"/>
    <n v="0"/>
    <n v="0"/>
    <n v="0"/>
    <n v="0"/>
    <n v="0"/>
    <n v="0"/>
    <n v="302.82"/>
    <n v="0"/>
    <n v="0"/>
    <n v="0"/>
    <n v="0"/>
    <n v="0"/>
    <n v="0"/>
    <n v="565.22"/>
    <n v="8"/>
    <n v="0"/>
    <n v="6778.47"/>
    <n v="-10608.48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2"/>
    <s v="Baxter Springs"/>
    <s v="Electric"/>
    <s v="Commercial"/>
    <s v="GP-General Power"/>
    <n v="1742587"/>
    <n v="124854.51"/>
    <m/>
    <n v="0"/>
    <n v="43355.26"/>
    <n v="10381.07"/>
    <m/>
    <n v="0"/>
    <n v="0"/>
    <n v="0"/>
    <n v="0"/>
    <n v="0"/>
    <n v="0"/>
    <n v="0"/>
    <n v="0"/>
    <n v="0"/>
    <n v="0"/>
    <n v="0"/>
    <n v="0"/>
    <n v="0"/>
    <n v="0"/>
    <n v="0"/>
    <n v="0"/>
    <n v="818.73"/>
    <n v="0"/>
    <n v="0"/>
    <n v="0"/>
    <n v="0"/>
    <n v="0"/>
    <n v="0"/>
    <n v="1053.74"/>
    <n v="0"/>
    <n v="0"/>
    <n v="4911.76"/>
    <n v="-11135.16"/>
    <n v="0"/>
    <n v="0"/>
    <m/>
    <m/>
    <m/>
    <m/>
    <x v="0"/>
    <m/>
    <m/>
    <m/>
    <m/>
    <m/>
    <m/>
    <m/>
    <m/>
    <n v="0"/>
    <n v="0"/>
    <m/>
    <m/>
    <x v="1"/>
    <x v="6"/>
    <m/>
    <x v="9"/>
  </r>
  <r>
    <x v="2"/>
    <s v="Baxter Springs"/>
    <s v="Electric"/>
    <s v="Commercial"/>
    <s v="LS-Special Lighting"/>
    <n v="5825"/>
    <n v="657.03"/>
    <m/>
    <n v="1.44"/>
    <n v="145.19999999999999"/>
    <n v="104.26"/>
    <m/>
    <n v="0"/>
    <n v="0"/>
    <n v="0"/>
    <n v="0"/>
    <n v="0"/>
    <n v="0"/>
    <n v="0"/>
    <n v="0"/>
    <n v="0"/>
    <n v="0"/>
    <n v="0"/>
    <n v="0"/>
    <n v="0"/>
    <n v="0"/>
    <n v="0"/>
    <n v="0"/>
    <n v="0.52"/>
    <n v="0"/>
    <n v="0"/>
    <n v="0"/>
    <n v="0"/>
    <n v="0"/>
    <n v="0"/>
    <n v="1.74"/>
    <n v="0"/>
    <n v="0"/>
    <n v="3.21"/>
    <n v="-61"/>
    <n v="0"/>
    <n v="0"/>
    <m/>
    <m/>
    <m/>
    <m/>
    <x v="0"/>
    <m/>
    <m/>
    <m/>
    <m/>
    <m/>
    <m/>
    <m/>
    <m/>
    <n v="0"/>
    <n v="0"/>
    <m/>
    <m/>
    <x v="1"/>
    <x v="7"/>
    <m/>
    <x v="9"/>
  </r>
  <r>
    <x v="2"/>
    <s v="Baxter Springs"/>
    <s v="Electric"/>
    <s v="Commercial"/>
    <s v="NEB-Optional Net Bill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0"/>
    <m/>
    <x v="9"/>
  </r>
  <r>
    <x v="2"/>
    <s v="Baxter Springs"/>
    <s v="Electric"/>
    <s v="Commercial"/>
    <s v="PT-Transmission"/>
    <n v="2040000"/>
    <n v="68207.039999999994"/>
    <m/>
    <n v="0"/>
    <n v="47558.52"/>
    <n v="12036"/>
    <m/>
    <n v="0"/>
    <n v="0"/>
    <n v="0"/>
    <n v="0"/>
    <n v="0"/>
    <n v="0"/>
    <n v="0"/>
    <n v="0"/>
    <n v="0"/>
    <n v="0"/>
    <n v="0"/>
    <n v="0"/>
    <n v="4665.22"/>
    <n v="0"/>
    <n v="0"/>
    <n v="0"/>
    <n v="1754.4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9"/>
    <m/>
    <x v="9"/>
  </r>
  <r>
    <x v="2"/>
    <s v="Baxter Springs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"/>
    <m/>
    <x v="9"/>
  </r>
  <r>
    <x v="2"/>
    <s v="Baxter Springs"/>
    <s v="Electric"/>
    <s v="Commercial"/>
    <s v="TEB-Total Electric Bldg"/>
    <n v="243045"/>
    <n v="20437"/>
    <m/>
    <n v="0"/>
    <n v="6058.63"/>
    <n v="1555.5"/>
    <m/>
    <n v="0"/>
    <n v="0"/>
    <n v="0"/>
    <n v="0"/>
    <n v="0"/>
    <n v="0"/>
    <n v="0"/>
    <n v="0"/>
    <n v="0"/>
    <n v="0"/>
    <n v="0"/>
    <n v="0"/>
    <n v="0"/>
    <n v="0"/>
    <n v="0"/>
    <n v="0"/>
    <n v="291.66000000000003"/>
    <n v="0"/>
    <n v="0"/>
    <n v="0"/>
    <n v="0"/>
    <n v="0"/>
    <n v="0"/>
    <n v="39.119999999999997"/>
    <n v="0"/>
    <n v="0"/>
    <n v="435.24"/>
    <n v="-1059.3900000000001"/>
    <n v="0"/>
    <n v="0"/>
    <m/>
    <m/>
    <m/>
    <m/>
    <x v="0"/>
    <m/>
    <m/>
    <m/>
    <m/>
    <m/>
    <m/>
    <m/>
    <m/>
    <n v="0"/>
    <n v="0"/>
    <m/>
    <m/>
    <x v="1"/>
    <x v="13"/>
    <m/>
    <x v="9"/>
  </r>
  <r>
    <x v="2"/>
    <s v="Baxter Springs"/>
    <s v="Electric"/>
    <s v="Industrial"/>
    <s v="CB-Commercial"/>
    <n v="7"/>
    <n v="41.31"/>
    <m/>
    <n v="0"/>
    <n v="0.17"/>
    <n v="0.04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4"/>
    <n v="-0.14000000000000001"/>
    <n v="0"/>
    <n v="0"/>
    <m/>
    <m/>
    <m/>
    <m/>
    <x v="0"/>
    <m/>
    <m/>
    <m/>
    <m/>
    <m/>
    <m/>
    <m/>
    <m/>
    <n v="0"/>
    <n v="0"/>
    <m/>
    <m/>
    <x v="2"/>
    <x v="5"/>
    <m/>
    <x v="9"/>
  </r>
  <r>
    <x v="2"/>
    <s v="Baxter Springs"/>
    <s v="Electric"/>
    <s v="Industrial"/>
    <s v="GP-General Power"/>
    <n v="344054"/>
    <n v="26248.13"/>
    <m/>
    <n v="63.44"/>
    <n v="8576.59"/>
    <n v="2167.5500000000002"/>
    <m/>
    <n v="0"/>
    <n v="0"/>
    <n v="0"/>
    <n v="0"/>
    <n v="0"/>
    <n v="0"/>
    <n v="0"/>
    <n v="0"/>
    <n v="0"/>
    <n v="0"/>
    <n v="0"/>
    <n v="0"/>
    <n v="2045.83"/>
    <n v="0"/>
    <n v="0"/>
    <n v="0"/>
    <n v="106.66"/>
    <n v="0"/>
    <n v="0"/>
    <n v="0"/>
    <n v="0"/>
    <n v="0"/>
    <n v="0"/>
    <n v="437.46"/>
    <n v="0"/>
    <n v="0"/>
    <n v="3279.99"/>
    <n v="-2835"/>
    <n v="0"/>
    <n v="0"/>
    <m/>
    <m/>
    <m/>
    <m/>
    <x v="0"/>
    <m/>
    <m/>
    <m/>
    <m/>
    <m/>
    <m/>
    <m/>
    <m/>
    <n v="0"/>
    <n v="0"/>
    <m/>
    <m/>
    <x v="2"/>
    <x v="6"/>
    <m/>
    <x v="9"/>
  </r>
  <r>
    <x v="2"/>
    <s v="Baxter Springs"/>
    <s v="Electric"/>
    <s v="Industrial"/>
    <s v="PT-Transmission"/>
    <n v="2192889"/>
    <n v="96190.86"/>
    <m/>
    <n v="0"/>
    <n v="52267.08"/>
    <n v="12938.05"/>
    <m/>
    <n v="0"/>
    <n v="0"/>
    <n v="0"/>
    <n v="0"/>
    <n v="0"/>
    <n v="0"/>
    <n v="0"/>
    <n v="0"/>
    <n v="0"/>
    <n v="0"/>
    <n v="0"/>
    <n v="0"/>
    <n v="6905.05"/>
    <n v="0"/>
    <n v="0"/>
    <n v="0"/>
    <n v="1210.53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2"/>
    <x v="9"/>
    <m/>
    <x v="9"/>
  </r>
  <r>
    <x v="2"/>
    <s v="Baxter Springs"/>
    <s v="Electric"/>
    <s v="Other Public Authority"/>
    <s v="CB-Commercial"/>
    <n v="36267"/>
    <n v="4257.75"/>
    <m/>
    <n v="0"/>
    <n v="904.06"/>
    <n v="228.44"/>
    <m/>
    <n v="0"/>
    <n v="0"/>
    <n v="0"/>
    <n v="0"/>
    <n v="0"/>
    <n v="0"/>
    <n v="0"/>
    <n v="0"/>
    <n v="0"/>
    <n v="0"/>
    <n v="0"/>
    <n v="0"/>
    <n v="0"/>
    <n v="0"/>
    <n v="0"/>
    <n v="0"/>
    <n v="11.24"/>
    <n v="0"/>
    <n v="0"/>
    <n v="0"/>
    <n v="0"/>
    <n v="0"/>
    <n v="0"/>
    <n v="0"/>
    <n v="0"/>
    <n v="0"/>
    <n v="0"/>
    <n v="-559.09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2"/>
    <s v="Baxter Springs"/>
    <s v="Electric"/>
    <s v="Other Public Authority"/>
    <s v="GP-General Power"/>
    <n v="10160"/>
    <n v="1487.45"/>
    <m/>
    <n v="0"/>
    <n v="253.27"/>
    <n v="64.010000000000005"/>
    <m/>
    <n v="0"/>
    <n v="0"/>
    <n v="0"/>
    <n v="0"/>
    <n v="0"/>
    <n v="0"/>
    <n v="0"/>
    <n v="0"/>
    <n v="0"/>
    <n v="0"/>
    <n v="0"/>
    <n v="0"/>
    <n v="0"/>
    <n v="0"/>
    <n v="0"/>
    <n v="0"/>
    <n v="3.15"/>
    <n v="0"/>
    <n v="0"/>
    <n v="0"/>
    <n v="0"/>
    <n v="0"/>
    <n v="0"/>
    <n v="0"/>
    <n v="0"/>
    <n v="0"/>
    <n v="0"/>
    <n v="-83.72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2"/>
    <s v="Baxter Springs"/>
    <s v="Electric"/>
    <s v="Other Public Authority"/>
    <s v="TEB-Total Electric Bldg"/>
    <n v="584"/>
    <n v="100.6"/>
    <m/>
    <n v="0"/>
    <n v="14.56"/>
    <n v="3.74"/>
    <m/>
    <n v="0"/>
    <n v="0"/>
    <n v="0"/>
    <n v="0"/>
    <n v="0"/>
    <n v="0"/>
    <n v="0"/>
    <n v="0"/>
    <n v="0"/>
    <n v="0"/>
    <n v="0"/>
    <n v="0"/>
    <n v="0"/>
    <n v="0"/>
    <n v="0"/>
    <n v="0"/>
    <n v="0.7"/>
    <n v="0"/>
    <n v="0"/>
    <n v="0"/>
    <n v="0"/>
    <n v="0"/>
    <n v="0"/>
    <n v="0"/>
    <n v="0"/>
    <n v="0"/>
    <n v="0"/>
    <n v="-2.88"/>
    <n v="0"/>
    <n v="0"/>
    <m/>
    <m/>
    <m/>
    <m/>
    <x v="0"/>
    <m/>
    <m/>
    <m/>
    <m/>
    <m/>
    <m/>
    <m/>
    <m/>
    <n v="0"/>
    <n v="0"/>
    <m/>
    <m/>
    <x v="3"/>
    <x v="13"/>
    <m/>
    <x v="9"/>
  </r>
  <r>
    <x v="2"/>
    <s v="Baxter Springs"/>
    <s v="Electric"/>
    <s v="Muni Street &amp; Highway Lighting"/>
    <s v="CB-Commercial"/>
    <n v="1744"/>
    <n v="428.39"/>
    <m/>
    <n v="0"/>
    <n v="43.48"/>
    <n v="7.77"/>
    <m/>
    <n v="0"/>
    <n v="0"/>
    <n v="0"/>
    <n v="0"/>
    <n v="0"/>
    <n v="0"/>
    <n v="0"/>
    <n v="0"/>
    <n v="0"/>
    <n v="0"/>
    <n v="0"/>
    <n v="0"/>
    <n v="0"/>
    <n v="0"/>
    <n v="0"/>
    <n v="0"/>
    <n v="0.55000000000000004"/>
    <n v="0"/>
    <n v="0"/>
    <n v="0"/>
    <n v="0"/>
    <n v="0"/>
    <n v="0"/>
    <n v="0"/>
    <n v="0"/>
    <n v="0"/>
    <n v="0"/>
    <n v="-20.25"/>
    <n v="0"/>
    <n v="0"/>
    <m/>
    <m/>
    <m/>
    <m/>
    <x v="0"/>
    <m/>
    <m/>
    <m/>
    <m/>
    <m/>
    <m/>
    <m/>
    <m/>
    <n v="0"/>
    <n v="0"/>
    <m/>
    <m/>
    <x v="4"/>
    <x v="5"/>
    <m/>
    <x v="9"/>
  </r>
  <r>
    <x v="2"/>
    <s v="Baxter Springs"/>
    <s v="Electric"/>
    <s v="Muni Street &amp; Highway Lighting"/>
    <s v="LS-Special Lighting"/>
    <n v="80"/>
    <n v="32.07"/>
    <m/>
    <n v="0"/>
    <n v="1.99"/>
    <n v="1.43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0"/>
    <n v="-2.34"/>
    <n v="0"/>
    <n v="0"/>
    <m/>
    <m/>
    <m/>
    <m/>
    <x v="0"/>
    <m/>
    <m/>
    <m/>
    <m/>
    <m/>
    <m/>
    <m/>
    <m/>
    <n v="0"/>
    <n v="0"/>
    <m/>
    <m/>
    <x v="4"/>
    <x v="7"/>
    <m/>
    <x v="9"/>
  </r>
  <r>
    <x v="2"/>
    <s v="Baxter Springs"/>
    <s v="Electric"/>
    <s v="Other Public Authority"/>
    <s v="CB-Commercial"/>
    <n v="60709"/>
    <n v="6639.58"/>
    <m/>
    <n v="0"/>
    <n v="1513.35"/>
    <n v="382.48"/>
    <m/>
    <n v="0"/>
    <n v="0"/>
    <n v="0"/>
    <n v="0"/>
    <n v="0"/>
    <n v="0"/>
    <n v="0"/>
    <n v="0"/>
    <n v="0"/>
    <n v="0"/>
    <n v="0"/>
    <n v="0"/>
    <n v="0"/>
    <n v="0"/>
    <n v="0"/>
    <n v="0"/>
    <n v="18.829999999999998"/>
    <n v="0"/>
    <n v="0"/>
    <n v="0"/>
    <n v="0"/>
    <n v="0"/>
    <n v="0"/>
    <n v="0"/>
    <n v="0"/>
    <n v="0"/>
    <n v="0"/>
    <n v="-648.58000000000004"/>
    <n v="0"/>
    <n v="0"/>
    <m/>
    <m/>
    <m/>
    <m/>
    <x v="0"/>
    <m/>
    <m/>
    <m/>
    <m/>
    <m/>
    <m/>
    <m/>
    <m/>
    <n v="0"/>
    <n v="0"/>
    <m/>
    <m/>
    <x v="3"/>
    <x v="5"/>
    <m/>
    <x v="9"/>
  </r>
  <r>
    <x v="2"/>
    <s v="Baxter Springs"/>
    <s v="Electric"/>
    <s v="Other Public Authority"/>
    <s v="GP-General Power"/>
    <n v="77695"/>
    <n v="6327.52"/>
    <m/>
    <n v="0"/>
    <n v="1936.78"/>
    <n v="398.75"/>
    <m/>
    <n v="0"/>
    <n v="0"/>
    <n v="0"/>
    <n v="0"/>
    <n v="0"/>
    <n v="0"/>
    <n v="0"/>
    <n v="0"/>
    <n v="0"/>
    <n v="0"/>
    <n v="0"/>
    <n v="0"/>
    <n v="0"/>
    <n v="0"/>
    <n v="0"/>
    <n v="0"/>
    <n v="24.08"/>
    <n v="0"/>
    <n v="0"/>
    <n v="0"/>
    <n v="0"/>
    <n v="0"/>
    <n v="0"/>
    <n v="0"/>
    <n v="0"/>
    <n v="0"/>
    <n v="0"/>
    <n v="-452.22"/>
    <n v="0"/>
    <n v="0"/>
    <m/>
    <m/>
    <m/>
    <m/>
    <x v="0"/>
    <m/>
    <m/>
    <m/>
    <m/>
    <m/>
    <m/>
    <m/>
    <m/>
    <n v="0"/>
    <n v="0"/>
    <m/>
    <m/>
    <x v="3"/>
    <x v="6"/>
    <m/>
    <x v="9"/>
  </r>
  <r>
    <x v="2"/>
    <s v="Baxter Springs"/>
    <s v="Electric"/>
    <s v="Industrial"/>
    <s v="Oil Pipe PT-Transmission"/>
    <n v="1752000"/>
    <n v="59926.080000000002"/>
    <m/>
    <n v="0"/>
    <n v="40844.379999999997"/>
    <n v="10336.799999999999"/>
    <m/>
    <n v="0"/>
    <n v="0"/>
    <n v="0"/>
    <n v="0"/>
    <n v="0"/>
    <n v="0"/>
    <n v="0"/>
    <n v="0"/>
    <n v="0"/>
    <n v="0"/>
    <n v="0"/>
    <n v="0"/>
    <n v="0"/>
    <n v="0"/>
    <n v="0"/>
    <n v="0"/>
    <n v="1506.72"/>
    <n v="0"/>
    <n v="0"/>
    <n v="0"/>
    <n v="0"/>
    <n v="0"/>
    <n v="0"/>
    <n v="0"/>
    <n v="0"/>
    <n v="0"/>
    <n v="6587.93"/>
    <n v="0"/>
    <n v="0"/>
    <n v="0"/>
    <m/>
    <m/>
    <m/>
    <m/>
    <x v="0"/>
    <m/>
    <m/>
    <m/>
    <m/>
    <m/>
    <m/>
    <m/>
    <m/>
    <n v="0"/>
    <n v="0"/>
    <m/>
    <m/>
    <x v="2"/>
    <x v="34"/>
    <m/>
    <x v="9"/>
  </r>
  <r>
    <x v="2"/>
    <s v="Baxter Springs"/>
    <s v="Electric"/>
    <s v="Residential"/>
    <s v="RG-Residential"/>
    <n v="2815203"/>
    <n v="263770.33"/>
    <m/>
    <n v="10061.91"/>
    <n v="70192.92"/>
    <n v="19583.13"/>
    <m/>
    <n v="0"/>
    <n v="0"/>
    <n v="0"/>
    <n v="0"/>
    <n v="0"/>
    <n v="0"/>
    <n v="0"/>
    <n v="0"/>
    <n v="0"/>
    <n v="0"/>
    <n v="0"/>
    <n v="0"/>
    <n v="0"/>
    <n v="0"/>
    <n v="0"/>
    <n v="0"/>
    <n v="2818.52"/>
    <n v="0"/>
    <n v="0"/>
    <n v="0"/>
    <n v="125"/>
    <n v="0"/>
    <n v="52"/>
    <n v="3092.1"/>
    <n v="32"/>
    <n v="-87.81"/>
    <n v="13614.11"/>
    <n v="-23140.09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2"/>
    <s v="Baxter Springs"/>
    <s v="Electric"/>
    <s v="Residential"/>
    <s v="RH-Residential Total Elec"/>
    <n v="1161257"/>
    <n v="94825.18"/>
    <m/>
    <n v="1764.72"/>
    <n v="28943.46"/>
    <n v="8049.21"/>
    <m/>
    <n v="0"/>
    <n v="0"/>
    <n v="0"/>
    <n v="0"/>
    <n v="0"/>
    <n v="0"/>
    <n v="0"/>
    <n v="0"/>
    <n v="0"/>
    <n v="0"/>
    <n v="0"/>
    <n v="0"/>
    <n v="0"/>
    <n v="0"/>
    <n v="0"/>
    <n v="0"/>
    <n v="1162.45"/>
    <n v="0"/>
    <n v="0"/>
    <n v="0"/>
    <n v="0"/>
    <n v="0"/>
    <n v="13"/>
    <n v="858.64"/>
    <n v="8"/>
    <n v="-17.47"/>
    <n v="3316.4"/>
    <n v="-6838.9"/>
    <n v="0"/>
    <n v="0"/>
    <m/>
    <m/>
    <m/>
    <m/>
    <x v="0"/>
    <m/>
    <m/>
    <m/>
    <m/>
    <m/>
    <m/>
    <m/>
    <m/>
    <n v="0"/>
    <n v="0"/>
    <m/>
    <m/>
    <x v="0"/>
    <x v="15"/>
    <m/>
    <x v="9"/>
  </r>
  <r>
    <x v="2"/>
    <s v="Baxter Springs"/>
    <s v="Lighting"/>
    <s v="Commercial"/>
    <s v="PL-Private Lighting"/>
    <n v="42637"/>
    <n v="8861.4599999999991"/>
    <m/>
    <n v="0"/>
    <n v="1061.17"/>
    <n v="250.16"/>
    <m/>
    <n v="0"/>
    <n v="0"/>
    <n v="0"/>
    <n v="0"/>
    <n v="0"/>
    <n v="0"/>
    <n v="0"/>
    <n v="0"/>
    <n v="0"/>
    <n v="0"/>
    <n v="0"/>
    <n v="0"/>
    <n v="0"/>
    <n v="0"/>
    <n v="0"/>
    <n v="0"/>
    <n v="3.5"/>
    <n v="0"/>
    <n v="0"/>
    <n v="0"/>
    <n v="0"/>
    <n v="0"/>
    <n v="0"/>
    <n v="25.54"/>
    <n v="0"/>
    <n v="0"/>
    <n v="350.01"/>
    <n v="0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2"/>
    <s v="Baxter Springs"/>
    <s v="Lighting"/>
    <s v="Industrial"/>
    <s v="PL-Private Lighting"/>
    <n v="1059"/>
    <n v="306.32"/>
    <m/>
    <n v="0"/>
    <n v="26.21"/>
    <n v="6.25"/>
    <m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5.16"/>
    <n v="0"/>
    <n v="0"/>
    <n v="31.15"/>
    <n v="0"/>
    <n v="0"/>
    <n v="0"/>
    <m/>
    <m/>
    <m/>
    <m/>
    <x v="0"/>
    <m/>
    <m/>
    <m/>
    <m/>
    <m/>
    <m/>
    <m/>
    <m/>
    <n v="0"/>
    <n v="0"/>
    <m/>
    <m/>
    <x v="2"/>
    <x v="4"/>
    <m/>
    <x v="9"/>
  </r>
  <r>
    <x v="2"/>
    <s v="Baxter Springs"/>
    <s v="Lighting"/>
    <s v="Muni Street &amp; Highway Lighting"/>
    <s v="PL-Private Lighting"/>
    <n v="205"/>
    <n v="52.8"/>
    <m/>
    <n v="0"/>
    <n v="5.12"/>
    <n v="1.2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4"/>
    <m/>
    <x v="9"/>
  </r>
  <r>
    <x v="2"/>
    <s v="Baxter Springs"/>
    <s v="Lighting"/>
    <s v="Muni Street &amp; Highway Lighting"/>
    <s v="SPL-Municipal St Lighting"/>
    <n v="49125"/>
    <n v="3951.19"/>
    <m/>
    <n v="0"/>
    <n v="1165.3599999999999"/>
    <n v="329.13"/>
    <m/>
    <n v="0"/>
    <n v="0"/>
    <n v="0"/>
    <n v="0"/>
    <n v="0"/>
    <n v="0"/>
    <n v="0"/>
    <n v="0"/>
    <n v="0"/>
    <n v="0"/>
    <n v="0"/>
    <n v="0"/>
    <n v="1030.77"/>
    <n v="0"/>
    <n v="0"/>
    <n v="0"/>
    <n v="-12.76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11"/>
    <m/>
    <x v="9"/>
  </r>
  <r>
    <x v="2"/>
    <s v="Baxter Springs"/>
    <s v="Lighting"/>
    <s v="Residential"/>
    <s v="PL-Private Lighting"/>
    <n v="34007"/>
    <n v="8384.91"/>
    <m/>
    <n v="0"/>
    <n v="846.94"/>
    <n v="195.66"/>
    <m/>
    <n v="0"/>
    <n v="0"/>
    <n v="0"/>
    <n v="0"/>
    <n v="0"/>
    <n v="0"/>
    <n v="0"/>
    <n v="0"/>
    <n v="0"/>
    <n v="0"/>
    <n v="0"/>
    <n v="0"/>
    <n v="0"/>
    <n v="0"/>
    <n v="0"/>
    <n v="0"/>
    <n v="3.01"/>
    <n v="0"/>
    <n v="0"/>
    <n v="0"/>
    <n v="0"/>
    <n v="0"/>
    <n v="0"/>
    <n v="52.86"/>
    <n v="0"/>
    <n v="0"/>
    <n v="222.36"/>
    <n v="0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2"/>
    <s v="Gravette"/>
    <s v="Electric"/>
    <s v="Commercial"/>
    <s v="CB-Commercial"/>
    <n v="130"/>
    <n v="55.82"/>
    <m/>
    <n v="0"/>
    <n v="3.24"/>
    <n v="0.82"/>
    <m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3.52"/>
    <n v="-2.52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2"/>
    <s v="Gravette"/>
    <s v="Electric"/>
    <s v="Residential"/>
    <s v="RG-Residential"/>
    <n v="8589"/>
    <n v="804.82"/>
    <m/>
    <n v="0"/>
    <n v="214.1"/>
    <n v="60.13"/>
    <m/>
    <n v="0"/>
    <n v="0"/>
    <n v="0"/>
    <n v="0"/>
    <n v="0"/>
    <n v="0"/>
    <n v="0"/>
    <n v="0"/>
    <n v="0"/>
    <n v="0"/>
    <n v="0"/>
    <n v="0"/>
    <n v="0"/>
    <n v="0"/>
    <n v="0"/>
    <n v="0"/>
    <n v="8.58"/>
    <n v="0"/>
    <n v="0"/>
    <n v="0"/>
    <n v="0"/>
    <n v="0"/>
    <n v="0"/>
    <n v="12.54"/>
    <n v="0"/>
    <n v="0"/>
    <n v="15.21"/>
    <n v="-84.83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2"/>
    <s v="Gravette"/>
    <s v="Electric"/>
    <s v="Residential"/>
    <s v="RH-Residential Total Elec"/>
    <n v="1232"/>
    <n v="83.41"/>
    <m/>
    <n v="0"/>
    <n v="30.71"/>
    <n v="8.6199999999999992"/>
    <m/>
    <n v="0"/>
    <n v="0"/>
    <n v="0"/>
    <n v="0"/>
    <n v="0"/>
    <n v="0"/>
    <n v="0"/>
    <n v="0"/>
    <n v="0"/>
    <n v="0"/>
    <n v="0"/>
    <n v="0"/>
    <n v="0"/>
    <n v="0"/>
    <n v="0"/>
    <n v="0"/>
    <n v="1.23"/>
    <n v="0"/>
    <n v="0"/>
    <n v="0"/>
    <n v="0"/>
    <n v="0"/>
    <n v="0"/>
    <n v="0"/>
    <n v="0"/>
    <n v="0"/>
    <n v="1.74"/>
    <n v="-10.58"/>
    <n v="0"/>
    <n v="0"/>
    <m/>
    <m/>
    <m/>
    <m/>
    <x v="0"/>
    <m/>
    <m/>
    <m/>
    <m/>
    <m/>
    <m/>
    <m/>
    <m/>
    <n v="0"/>
    <n v="0"/>
    <m/>
    <m/>
    <x v="0"/>
    <x v="15"/>
    <m/>
    <x v="9"/>
  </r>
  <r>
    <x v="2"/>
    <s v="Gravette"/>
    <s v="Lighting"/>
    <s v="Residential"/>
    <s v="PL-Private Lighting"/>
    <n v="31"/>
    <n v="9.44"/>
    <m/>
    <n v="0"/>
    <n v="0.77"/>
    <n v="0.18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2"/>
    <n v="0"/>
    <n v="0"/>
    <n v="0.14000000000000001"/>
    <n v="0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2"/>
    <s v="Neosho"/>
    <s v="Electric"/>
    <s v="Commercial"/>
    <s v="CB-Commercial"/>
    <n v="5930"/>
    <n v="625.28000000000009"/>
    <m/>
    <n v="0"/>
    <n v="147.82"/>
    <n v="37.35"/>
    <m/>
    <n v="0"/>
    <n v="0"/>
    <n v="0"/>
    <n v="0"/>
    <n v="0"/>
    <n v="0"/>
    <n v="0"/>
    <n v="0"/>
    <n v="0"/>
    <n v="0"/>
    <n v="0"/>
    <n v="0"/>
    <n v="0"/>
    <n v="0"/>
    <n v="0"/>
    <n v="0"/>
    <n v="1.83"/>
    <n v="0"/>
    <n v="0"/>
    <n v="0"/>
    <n v="0"/>
    <n v="0"/>
    <n v="0"/>
    <n v="10.77"/>
    <n v="0"/>
    <n v="0"/>
    <n v="47.5"/>
    <n v="-115.17"/>
    <n v="0"/>
    <n v="0"/>
    <m/>
    <m/>
    <m/>
    <m/>
    <x v="0"/>
    <m/>
    <m/>
    <m/>
    <m/>
    <m/>
    <m/>
    <m/>
    <m/>
    <n v="0"/>
    <n v="0"/>
    <m/>
    <m/>
    <x v="1"/>
    <x v="5"/>
    <m/>
    <x v="9"/>
  </r>
  <r>
    <x v="2"/>
    <s v="Neosho"/>
    <s v="Electric"/>
    <s v="Commercial"/>
    <s v="GP-General Power"/>
    <n v="260000"/>
    <n v="15757.06"/>
    <m/>
    <n v="0"/>
    <n v="6481.28"/>
    <n v="1638"/>
    <m/>
    <n v="0"/>
    <n v="0"/>
    <n v="0"/>
    <n v="0"/>
    <n v="0"/>
    <n v="0"/>
    <n v="0"/>
    <n v="0"/>
    <n v="0"/>
    <n v="0"/>
    <n v="0"/>
    <n v="0"/>
    <n v="0"/>
    <n v="0"/>
    <n v="0"/>
    <n v="0"/>
    <n v="80.599999999999994"/>
    <n v="0"/>
    <n v="0"/>
    <n v="0"/>
    <n v="0"/>
    <n v="0"/>
    <n v="0"/>
    <n v="0"/>
    <n v="0"/>
    <n v="0"/>
    <n v="0"/>
    <n v="-2142.4"/>
    <n v="0"/>
    <n v="0"/>
    <m/>
    <m/>
    <m/>
    <m/>
    <x v="0"/>
    <m/>
    <m/>
    <m/>
    <m/>
    <m/>
    <m/>
    <m/>
    <m/>
    <n v="0"/>
    <n v="0"/>
    <m/>
    <m/>
    <x v="1"/>
    <x v="6"/>
    <m/>
    <x v="9"/>
  </r>
  <r>
    <x v="2"/>
    <s v="Neosho"/>
    <s v="Electric"/>
    <s v="Residential"/>
    <s v="RG-Residential"/>
    <n v="6431"/>
    <n v="620.79999999999995"/>
    <m/>
    <n v="0"/>
    <n v="160.32"/>
    <n v="45.03"/>
    <m/>
    <n v="0"/>
    <n v="0"/>
    <n v="0"/>
    <n v="0"/>
    <n v="0"/>
    <n v="0"/>
    <n v="0"/>
    <n v="0"/>
    <n v="0"/>
    <n v="0"/>
    <n v="0"/>
    <n v="0"/>
    <n v="0"/>
    <n v="0"/>
    <n v="0"/>
    <n v="0"/>
    <n v="6.44"/>
    <n v="0"/>
    <n v="0"/>
    <n v="0"/>
    <n v="0"/>
    <n v="0"/>
    <n v="0"/>
    <n v="5.62"/>
    <n v="0"/>
    <n v="0"/>
    <n v="11.24"/>
    <n v="-80.37"/>
    <n v="0"/>
    <n v="0"/>
    <m/>
    <m/>
    <m/>
    <m/>
    <x v="0"/>
    <m/>
    <m/>
    <m/>
    <m/>
    <m/>
    <m/>
    <m/>
    <m/>
    <n v="0"/>
    <n v="0"/>
    <m/>
    <m/>
    <x v="0"/>
    <x v="1"/>
    <m/>
    <x v="9"/>
  </r>
  <r>
    <x v="2"/>
    <s v="Neosho"/>
    <s v="Lighting"/>
    <s v="Commercial"/>
    <s v="PL-Private Lighting"/>
    <n v="1436"/>
    <n v="188.32"/>
    <m/>
    <n v="0"/>
    <n v="35.799999999999997"/>
    <n v="8.4700000000000006"/>
    <m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4"/>
    <m/>
    <x v="9"/>
  </r>
  <r>
    <x v="2"/>
    <s v="Neosho"/>
    <s v="Lighting"/>
    <s v="Residential"/>
    <s v="PL-Private Lighting"/>
    <n v="161"/>
    <n v="30.34"/>
    <m/>
    <n v="0"/>
    <n v="4.01"/>
    <n v="0.94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.16"/>
    <n v="0"/>
    <n v="0"/>
    <n v="0.49"/>
    <n v="0"/>
    <n v="0"/>
    <n v="0"/>
    <m/>
    <m/>
    <m/>
    <m/>
    <x v="0"/>
    <m/>
    <m/>
    <m/>
    <m/>
    <m/>
    <m/>
    <m/>
    <m/>
    <n v="0"/>
    <n v="0"/>
    <m/>
    <m/>
    <x v="0"/>
    <x v="4"/>
    <m/>
    <x v="9"/>
  </r>
  <r>
    <x v="1"/>
    <m/>
    <m/>
    <s v="Residential "/>
    <s v="RG-Residential"/>
    <n v="99995"/>
    <n v="6130.08"/>
    <m/>
    <m/>
    <m/>
    <m/>
    <m/>
    <m/>
    <m/>
    <m/>
    <m/>
    <m/>
    <m/>
    <n v="2933.85"/>
    <m/>
    <m/>
    <n v="131.99"/>
    <m/>
    <m/>
    <m/>
    <m/>
    <m/>
    <m/>
    <m/>
    <m/>
    <m/>
    <m/>
    <m/>
    <m/>
    <m/>
    <m/>
    <m/>
    <m/>
    <n v="157.93"/>
    <m/>
    <m/>
    <n v="1332.93"/>
    <m/>
    <m/>
    <m/>
    <m/>
    <x v="0"/>
    <m/>
    <m/>
    <m/>
    <m/>
    <m/>
    <m/>
    <m/>
    <m/>
    <n v="3044.8399999999997"/>
    <n v="-110.99"/>
    <m/>
    <m/>
    <x v="0"/>
    <x v="1"/>
    <m/>
    <x v="9"/>
  </r>
  <r>
    <x v="3"/>
    <m/>
    <m/>
    <s v="Residential "/>
    <s v="RG-Residential"/>
    <n v="100000"/>
    <n v="13006"/>
    <m/>
    <n v="644"/>
    <m/>
    <m/>
    <m/>
    <m/>
    <n v="351"/>
    <m/>
    <m/>
    <n v="39"/>
    <m/>
    <m/>
    <m/>
    <m/>
    <m/>
    <m/>
    <m/>
    <m/>
    <m/>
    <m/>
    <m/>
    <m/>
    <m/>
    <m/>
    <m/>
    <m/>
    <m/>
    <m/>
    <m/>
    <m/>
    <m/>
    <n v="402.5"/>
    <n v="-516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963"/>
    <n v="13001.19"/>
    <m/>
    <n v="772.51"/>
    <m/>
    <m/>
    <m/>
    <m/>
    <n v="350.87"/>
    <m/>
    <m/>
    <n v="38.99"/>
    <m/>
    <m/>
    <m/>
    <m/>
    <m/>
    <m/>
    <m/>
    <m/>
    <m/>
    <m/>
    <m/>
    <m/>
    <m/>
    <m/>
    <m/>
    <m/>
    <m/>
    <m/>
    <m/>
    <m/>
    <m/>
    <n v="321.87"/>
    <n v="-515.80999999999995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900"/>
    <n v="12993"/>
    <m/>
    <n v="643.36"/>
    <m/>
    <m/>
    <m/>
    <m/>
    <n v="350.65"/>
    <m/>
    <m/>
    <n v="38.96"/>
    <m/>
    <m/>
    <m/>
    <m/>
    <m/>
    <m/>
    <m/>
    <m/>
    <m/>
    <m/>
    <m/>
    <m/>
    <m/>
    <m/>
    <m/>
    <m/>
    <m/>
    <m/>
    <m/>
    <m/>
    <m/>
    <n v="385.98"/>
    <n v="-515.49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690"/>
    <n v="12888.94"/>
    <m/>
    <n v="638.21"/>
    <m/>
    <m/>
    <m/>
    <m/>
    <n v="347.49"/>
    <m/>
    <m/>
    <n v="38.61"/>
    <m/>
    <m/>
    <m/>
    <m/>
    <m/>
    <m/>
    <m/>
    <m/>
    <m/>
    <m/>
    <m/>
    <m/>
    <m/>
    <m/>
    <m/>
    <m/>
    <m/>
    <m/>
    <m/>
    <m/>
    <m/>
    <n v="319.11"/>
    <n v="-510.84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690"/>
    <n v="12965.68"/>
    <m/>
    <n v="513.6"/>
    <m/>
    <m/>
    <m/>
    <m/>
    <n v="349.91"/>
    <m/>
    <m/>
    <n v="38.880000000000003"/>
    <m/>
    <m/>
    <m/>
    <m/>
    <m/>
    <m/>
    <m/>
    <m/>
    <m/>
    <m/>
    <m/>
    <m/>
    <m/>
    <m/>
    <m/>
    <m/>
    <m/>
    <m/>
    <m/>
    <m/>
    <m/>
    <n v="272.83999999999997"/>
    <n v="-514.4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000"/>
    <n v="12875.94"/>
    <m/>
    <n v="510.05"/>
    <m/>
    <m/>
    <m/>
    <m/>
    <n v="347.49"/>
    <m/>
    <m/>
    <n v="38.61"/>
    <m/>
    <m/>
    <m/>
    <m/>
    <m/>
    <m/>
    <m/>
    <m/>
    <m/>
    <m/>
    <m/>
    <m/>
    <m/>
    <m/>
    <m/>
    <m/>
    <m/>
    <m/>
    <m/>
    <m/>
    <m/>
    <n v="270.99"/>
    <n v="-510.84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743"/>
    <n v="12972.58"/>
    <m/>
    <n v="385.41"/>
    <m/>
    <m/>
    <m/>
    <m/>
    <n v="350.1"/>
    <m/>
    <m/>
    <n v="38.9"/>
    <m/>
    <m/>
    <m/>
    <m/>
    <m/>
    <m/>
    <m/>
    <m/>
    <m/>
    <m/>
    <m/>
    <m/>
    <m/>
    <m/>
    <m/>
    <m/>
    <m/>
    <m/>
    <m/>
    <m/>
    <m/>
    <n v="224.82"/>
    <n v="-514.67999999999995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153"/>
    <n v="12895.84"/>
    <m/>
    <n v="383.13"/>
    <m/>
    <m/>
    <m/>
    <m/>
    <n v="348.03"/>
    <m/>
    <m/>
    <n v="38.67"/>
    <m/>
    <m/>
    <m/>
    <m/>
    <m/>
    <m/>
    <m/>
    <m/>
    <m/>
    <m/>
    <m/>
    <m/>
    <m/>
    <m/>
    <m/>
    <m/>
    <m/>
    <m/>
    <m/>
    <m/>
    <m/>
    <n v="223.49"/>
    <n v="-511.63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233"/>
    <n v="12906.25"/>
    <m/>
    <n v="383.43"/>
    <m/>
    <m/>
    <m/>
    <m/>
    <n v="348.31"/>
    <m/>
    <m/>
    <n v="38.700000000000003"/>
    <m/>
    <m/>
    <m/>
    <m/>
    <m/>
    <m/>
    <m/>
    <m/>
    <m/>
    <m/>
    <m/>
    <m/>
    <m/>
    <m/>
    <m/>
    <m/>
    <m/>
    <m/>
    <m/>
    <m/>
    <m/>
    <n v="223.69"/>
    <n v="-512.04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891"/>
    <n v="13004.83"/>
    <m/>
    <n v="257.58"/>
    <m/>
    <m/>
    <m/>
    <m/>
    <n v="350.62"/>
    <m/>
    <m/>
    <n v="38.96"/>
    <m/>
    <m/>
    <m/>
    <m/>
    <m/>
    <m/>
    <m/>
    <m/>
    <m/>
    <m/>
    <m/>
    <m/>
    <m/>
    <m/>
    <m/>
    <m/>
    <m/>
    <m/>
    <m/>
    <m/>
    <m/>
    <n v="32.200000000000003"/>
    <n v="-515.44000000000005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000"/>
    <n v="12875.94"/>
    <m/>
    <n v="71.66"/>
    <m/>
    <m/>
    <m/>
    <m/>
    <n v="347.49"/>
    <m/>
    <m/>
    <n v="38.61"/>
    <m/>
    <m/>
    <m/>
    <m/>
    <m/>
    <m/>
    <m/>
    <m/>
    <m/>
    <m/>
    <m/>
    <m/>
    <m/>
    <m/>
    <m/>
    <m/>
    <m/>
    <m/>
    <m/>
    <m/>
    <m/>
    <n v="0"/>
    <n v="-510.84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8314"/>
    <n v="12799.72"/>
    <m/>
    <n v="253.52"/>
    <m/>
    <m/>
    <m/>
    <m/>
    <n v="345.08"/>
    <m/>
    <m/>
    <n v="38.340000000000003"/>
    <m/>
    <m/>
    <m/>
    <m/>
    <m/>
    <m/>
    <m/>
    <m/>
    <m/>
    <m/>
    <m/>
    <m/>
    <m/>
    <m/>
    <m/>
    <m/>
    <m/>
    <m/>
    <m/>
    <m/>
    <m/>
    <n v="364.44"/>
    <n v="-507.3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000"/>
    <n v="12875.94"/>
    <m/>
    <n v="75.33"/>
    <m/>
    <m/>
    <m/>
    <m/>
    <n v="347.49"/>
    <m/>
    <m/>
    <n v="38.61"/>
    <m/>
    <m/>
    <m/>
    <m/>
    <m/>
    <m/>
    <m/>
    <m/>
    <m/>
    <m/>
    <m/>
    <m/>
    <m/>
    <m/>
    <m/>
    <m/>
    <m/>
    <m/>
    <m/>
    <m/>
    <m/>
    <n v="143.47"/>
    <n v="-510.84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000"/>
    <n v="12875.95"/>
    <m/>
    <n v="76.05"/>
    <m/>
    <m/>
    <m/>
    <m/>
    <n v="347.49"/>
    <m/>
    <m/>
    <n v="38.61"/>
    <m/>
    <m/>
    <m/>
    <m/>
    <m/>
    <m/>
    <m/>
    <m/>
    <m/>
    <m/>
    <m/>
    <m/>
    <m/>
    <m/>
    <m/>
    <m/>
    <m/>
    <m/>
    <m/>
    <m/>
    <m/>
    <n v="143.44999999999999"/>
    <n v="-510.84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960"/>
    <n v="13000.8"/>
    <m/>
    <m/>
    <m/>
    <m/>
    <m/>
    <m/>
    <n v="350.86"/>
    <m/>
    <m/>
    <n v="38.99"/>
    <m/>
    <m/>
    <m/>
    <m/>
    <m/>
    <m/>
    <m/>
    <m/>
    <m/>
    <m/>
    <m/>
    <m/>
    <m/>
    <m/>
    <m/>
    <m/>
    <m/>
    <m/>
    <m/>
    <m/>
    <m/>
    <n v="32.19"/>
    <n v="-515.79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885"/>
    <n v="12991.04"/>
    <m/>
    <m/>
    <m/>
    <m/>
    <m/>
    <m/>
    <n v="350.6"/>
    <m/>
    <m/>
    <n v="38.96"/>
    <m/>
    <m/>
    <m/>
    <m/>
    <m/>
    <m/>
    <m/>
    <m/>
    <m/>
    <m/>
    <m/>
    <m/>
    <m/>
    <m/>
    <m/>
    <m/>
    <m/>
    <m/>
    <m/>
    <m/>
    <m/>
    <n v="32.17"/>
    <n v="-515.41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8920"/>
    <n v="12865.54"/>
    <m/>
    <m/>
    <m/>
    <m/>
    <m/>
    <m/>
    <n v="347.21"/>
    <m/>
    <m/>
    <n v="38.58"/>
    <m/>
    <m/>
    <m/>
    <m/>
    <m/>
    <m/>
    <m/>
    <m/>
    <m/>
    <m/>
    <m/>
    <m/>
    <m/>
    <m/>
    <m/>
    <m/>
    <m/>
    <m/>
    <m/>
    <m/>
    <m/>
    <n v="143.35"/>
    <n v="-510.42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917"/>
    <n v="13008.21"/>
    <m/>
    <m/>
    <m/>
    <m/>
    <m/>
    <m/>
    <n v="350.71"/>
    <m/>
    <m/>
    <n v="38.97"/>
    <m/>
    <m/>
    <m/>
    <m/>
    <m/>
    <m/>
    <m/>
    <m/>
    <m/>
    <m/>
    <m/>
    <m/>
    <m/>
    <m/>
    <m/>
    <m/>
    <m/>
    <m/>
    <m/>
    <m/>
    <m/>
    <n v="0"/>
    <n v="-515.57000000000005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766"/>
    <n v="12975.57"/>
    <m/>
    <m/>
    <m/>
    <m/>
    <m/>
    <m/>
    <n v="350.18"/>
    <m/>
    <m/>
    <n v="38.909999999999997"/>
    <m/>
    <m/>
    <m/>
    <m/>
    <m/>
    <m/>
    <m/>
    <m/>
    <m/>
    <m/>
    <m/>
    <m/>
    <m/>
    <m/>
    <m/>
    <m/>
    <m/>
    <m/>
    <m/>
    <m/>
    <m/>
    <n v="32.130000000000003"/>
    <n v="-514.79999999999995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042"/>
    <n v="12894.41"/>
    <m/>
    <n v="80"/>
    <m/>
    <m/>
    <m/>
    <m/>
    <n v="347.64"/>
    <m/>
    <m/>
    <n v="38.630000000000003"/>
    <m/>
    <m/>
    <m/>
    <m/>
    <m/>
    <m/>
    <m/>
    <m/>
    <m/>
    <m/>
    <m/>
    <m/>
    <m/>
    <m/>
    <m/>
    <m/>
    <m/>
    <m/>
    <m/>
    <m/>
    <m/>
    <n v="0"/>
    <n v="-511.06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000"/>
    <n v="12875.95"/>
    <m/>
    <m/>
    <m/>
    <m/>
    <m/>
    <m/>
    <n v="347.49"/>
    <m/>
    <m/>
    <n v="38.61"/>
    <m/>
    <m/>
    <m/>
    <m/>
    <m/>
    <m/>
    <m/>
    <m/>
    <m/>
    <m/>
    <m/>
    <m/>
    <m/>
    <m/>
    <m/>
    <m/>
    <m/>
    <m/>
    <m/>
    <m/>
    <m/>
    <n v="191.27"/>
    <n v="-510.84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9162"/>
    <n v="12832.42"/>
    <m/>
    <m/>
    <m/>
    <m/>
    <m/>
    <m/>
    <n v="348.06"/>
    <m/>
    <m/>
    <n v="38.67"/>
    <m/>
    <m/>
    <m/>
    <m/>
    <m/>
    <m/>
    <m/>
    <m/>
    <m/>
    <m/>
    <m/>
    <m/>
    <m/>
    <m/>
    <m/>
    <m/>
    <m/>
    <m/>
    <m/>
    <m/>
    <m/>
    <n v="143.84"/>
    <n v="-511.68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6896"/>
    <n v="12602.29"/>
    <m/>
    <m/>
    <m/>
    <m/>
    <m/>
    <m/>
    <n v="340.11"/>
    <m/>
    <m/>
    <n v="37.79"/>
    <m/>
    <m/>
    <m/>
    <m/>
    <m/>
    <m/>
    <m/>
    <m/>
    <m/>
    <m/>
    <m/>
    <m/>
    <m/>
    <m/>
    <m/>
    <m/>
    <m/>
    <m/>
    <m/>
    <m/>
    <m/>
    <n v="0"/>
    <n v="-499.98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8081"/>
    <n v="12769.42"/>
    <m/>
    <n v="25"/>
    <m/>
    <m/>
    <m/>
    <m/>
    <n v="344.26"/>
    <m/>
    <m/>
    <n v="38.25"/>
    <m/>
    <m/>
    <m/>
    <m/>
    <m/>
    <m/>
    <m/>
    <m/>
    <m/>
    <m/>
    <m/>
    <m/>
    <m/>
    <m/>
    <m/>
    <m/>
    <m/>
    <m/>
    <m/>
    <m/>
    <m/>
    <n v="63.23"/>
    <n v="-506.1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93467"/>
    <n v="12169.32"/>
    <m/>
    <n v="602.58000000000004"/>
    <m/>
    <m/>
    <m/>
    <m/>
    <n v="328.07"/>
    <m/>
    <m/>
    <n v="36.450000000000003"/>
    <m/>
    <m/>
    <m/>
    <m/>
    <m/>
    <m/>
    <m/>
    <m/>
    <m/>
    <m/>
    <m/>
    <m/>
    <m/>
    <m/>
    <m/>
    <m/>
    <m/>
    <m/>
    <m/>
    <m/>
    <m/>
    <n v="0"/>
    <n v="-482.29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27000"/>
    <n v="3511.63"/>
    <m/>
    <n v="78.83"/>
    <m/>
    <m/>
    <m/>
    <m/>
    <n v="94.77"/>
    <m/>
    <m/>
    <n v="10.53"/>
    <m/>
    <m/>
    <m/>
    <m/>
    <m/>
    <m/>
    <m/>
    <m/>
    <m/>
    <m/>
    <m/>
    <m/>
    <m/>
    <m/>
    <m/>
    <m/>
    <m/>
    <m/>
    <m/>
    <m/>
    <m/>
    <n v="0"/>
    <n v="-139.32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 "/>
    <s v="RG-Residential"/>
    <n v="21003"/>
    <n v="2744.65"/>
    <m/>
    <n v="81.55"/>
    <m/>
    <m/>
    <m/>
    <m/>
    <n v="73.72"/>
    <m/>
    <m/>
    <n v="8.19"/>
    <m/>
    <m/>
    <m/>
    <m/>
    <m/>
    <m/>
    <m/>
    <m/>
    <m/>
    <m/>
    <m/>
    <m/>
    <m/>
    <m/>
    <m/>
    <m/>
    <m/>
    <m/>
    <m/>
    <m/>
    <m/>
    <n v="23.78"/>
    <n v="-108.38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Commercial "/>
    <s v="SH-Small Heating"/>
    <n v="99050"/>
    <n v="12749.71"/>
    <m/>
    <n v="72.239999999999995"/>
    <m/>
    <m/>
    <m/>
    <m/>
    <n v="347.67"/>
    <m/>
    <m/>
    <n v="70.319999999999993"/>
    <m/>
    <m/>
    <m/>
    <m/>
    <m/>
    <m/>
    <m/>
    <m/>
    <m/>
    <m/>
    <m/>
    <m/>
    <m/>
    <m/>
    <m/>
    <m/>
    <m/>
    <m/>
    <m/>
    <m/>
    <m/>
    <n v="1025.3"/>
    <n v="-470.48"/>
    <m/>
    <m/>
    <m/>
    <m/>
    <m/>
    <m/>
    <x v="0"/>
    <m/>
    <m/>
    <m/>
    <m/>
    <m/>
    <m/>
    <m/>
    <m/>
    <n v="0"/>
    <n v="0"/>
    <m/>
    <m/>
    <x v="1"/>
    <x v="12"/>
    <m/>
    <x v="9"/>
  </r>
  <r>
    <x v="3"/>
    <m/>
    <m/>
    <s v="Commercial "/>
    <s v="CB-Commercial"/>
    <n v="98824"/>
    <n v="13013.14"/>
    <m/>
    <n v="72.16"/>
    <m/>
    <m/>
    <m/>
    <m/>
    <n v="346.87"/>
    <m/>
    <m/>
    <n v="70.16"/>
    <m/>
    <m/>
    <m/>
    <m/>
    <m/>
    <m/>
    <m/>
    <m/>
    <m/>
    <m/>
    <m/>
    <m/>
    <m/>
    <m/>
    <m/>
    <m/>
    <m/>
    <m/>
    <m/>
    <m/>
    <m/>
    <n v="934.5"/>
    <n v="-496.09"/>
    <m/>
    <m/>
    <m/>
    <m/>
    <m/>
    <m/>
    <x v="0"/>
    <m/>
    <m/>
    <m/>
    <m/>
    <m/>
    <m/>
    <m/>
    <m/>
    <n v="0"/>
    <n v="0"/>
    <m/>
    <m/>
    <x v="1"/>
    <x v="5"/>
    <m/>
    <x v="9"/>
  </r>
  <r>
    <x v="3"/>
    <m/>
    <m/>
    <s v="Municipal Pumping "/>
    <s v="CB-Commercial"/>
    <n v="99000"/>
    <n v="13036.32"/>
    <m/>
    <m/>
    <m/>
    <m/>
    <m/>
    <m/>
    <n v="347.49"/>
    <m/>
    <m/>
    <n v="70.290000000000006"/>
    <m/>
    <m/>
    <m/>
    <m/>
    <m/>
    <m/>
    <m/>
    <m/>
    <m/>
    <m/>
    <m/>
    <m/>
    <m/>
    <m/>
    <m/>
    <m/>
    <m/>
    <m/>
    <m/>
    <m/>
    <m/>
    <n v="0"/>
    <n v="-496.98"/>
    <m/>
    <m/>
    <m/>
    <m/>
    <m/>
    <m/>
    <x v="0"/>
    <m/>
    <m/>
    <m/>
    <m/>
    <m/>
    <m/>
    <m/>
    <m/>
    <n v="0"/>
    <n v="0"/>
    <m/>
    <m/>
    <x v="3"/>
    <x v="5"/>
    <m/>
    <x v="9"/>
  </r>
  <r>
    <x v="3"/>
    <m/>
    <m/>
    <s v="Municipal Pumping "/>
    <s v="CB-Commercial"/>
    <n v="98950"/>
    <n v="13029.74"/>
    <m/>
    <m/>
    <m/>
    <m/>
    <m/>
    <m/>
    <n v="347.32"/>
    <m/>
    <m/>
    <n v="70.260000000000005"/>
    <m/>
    <m/>
    <m/>
    <m/>
    <m/>
    <m/>
    <m/>
    <m/>
    <m/>
    <m/>
    <m/>
    <m/>
    <m/>
    <m/>
    <m/>
    <m/>
    <m/>
    <m/>
    <m/>
    <m/>
    <m/>
    <n v="0"/>
    <n v="-496.73"/>
    <m/>
    <m/>
    <m/>
    <m/>
    <m/>
    <m/>
    <x v="0"/>
    <m/>
    <m/>
    <m/>
    <m/>
    <m/>
    <m/>
    <m/>
    <m/>
    <n v="0"/>
    <n v="0"/>
    <m/>
    <m/>
    <x v="3"/>
    <x v="5"/>
    <m/>
    <x v="9"/>
  </r>
  <r>
    <x v="1"/>
    <m/>
    <m/>
    <s v="Industrial "/>
    <s v="CB-Commercial"/>
    <n v="2740160"/>
    <n v="145563.84"/>
    <m/>
    <n v="25"/>
    <m/>
    <m/>
    <m/>
    <m/>
    <n v="0"/>
    <m/>
    <m/>
    <n v="0"/>
    <m/>
    <n v="80396.289999999994"/>
    <m/>
    <m/>
    <n v="3617.01"/>
    <m/>
    <m/>
    <m/>
    <m/>
    <m/>
    <m/>
    <m/>
    <n v="0"/>
    <m/>
    <m/>
    <m/>
    <m/>
    <m/>
    <m/>
    <m/>
    <m/>
    <n v="22037.09"/>
    <n v="0"/>
    <m/>
    <n v="15254.37"/>
    <m/>
    <m/>
    <m/>
    <m/>
    <x v="0"/>
    <m/>
    <m/>
    <m/>
    <m/>
    <m/>
    <m/>
    <m/>
    <m/>
    <n v="83437.87"/>
    <n v="-3041.58"/>
    <m/>
    <m/>
    <x v="2"/>
    <x v="5"/>
    <m/>
    <x v="9"/>
  </r>
  <r>
    <x v="4"/>
    <m/>
    <m/>
    <s v="Commercial"/>
    <s v="CB-Commercial"/>
    <n v="-92000"/>
    <n v="-4994.5200000000004"/>
    <m/>
    <m/>
    <m/>
    <m/>
    <m/>
    <m/>
    <m/>
    <n v="-2682.72"/>
    <n v="-184"/>
    <m/>
    <n v="-300.83999999999997"/>
    <n v="0"/>
    <n v="-345.92"/>
    <n v="-448.96"/>
    <m/>
    <m/>
    <m/>
    <m/>
    <m/>
    <m/>
    <m/>
    <m/>
    <m/>
    <m/>
    <m/>
    <m/>
    <m/>
    <m/>
    <m/>
    <m/>
    <m/>
    <n v="-748.41000000000008"/>
    <n v="1078.82"/>
    <m/>
    <m/>
    <m/>
    <m/>
    <m/>
    <m/>
    <x v="0"/>
    <m/>
    <m/>
    <m/>
    <m/>
    <m/>
    <m/>
    <m/>
    <m/>
    <n v="0"/>
    <n v="0"/>
    <m/>
    <m/>
    <x v="1"/>
    <x v="5"/>
    <m/>
    <x v="9"/>
  </r>
  <r>
    <x v="3"/>
    <m/>
    <m/>
    <s v="Commercial"/>
    <s v="CB-Commercial"/>
    <n v="-99055"/>
    <n v="-11758.13"/>
    <m/>
    <m/>
    <m/>
    <m/>
    <m/>
    <m/>
    <n v="-347.68"/>
    <m/>
    <m/>
    <n v="-70.33"/>
    <m/>
    <m/>
    <m/>
    <m/>
    <m/>
    <m/>
    <m/>
    <m/>
    <m/>
    <m/>
    <m/>
    <m/>
    <m/>
    <m/>
    <m/>
    <m/>
    <m/>
    <m/>
    <m/>
    <m/>
    <m/>
    <n v="-727"/>
    <n v="497.26"/>
    <m/>
    <m/>
    <m/>
    <m/>
    <m/>
    <m/>
    <x v="0"/>
    <m/>
    <m/>
    <m/>
    <m/>
    <m/>
    <m/>
    <m/>
    <m/>
    <n v="0"/>
    <n v="0"/>
    <m/>
    <m/>
    <x v="1"/>
    <x v="5"/>
    <m/>
    <x v="9"/>
  </r>
  <r>
    <x v="3"/>
    <m/>
    <m/>
    <s v="Commercial"/>
    <s v="CB-Commercial"/>
    <n v="-90000"/>
    <n v="-10655.36"/>
    <m/>
    <m/>
    <m/>
    <m/>
    <m/>
    <m/>
    <n v="-315.89999999999998"/>
    <m/>
    <m/>
    <n v="-63.9"/>
    <m/>
    <m/>
    <m/>
    <m/>
    <m/>
    <m/>
    <m/>
    <m/>
    <m/>
    <m/>
    <m/>
    <m/>
    <m/>
    <m/>
    <m/>
    <m/>
    <m/>
    <m/>
    <m/>
    <m/>
    <m/>
    <n v="0"/>
    <n v="451.8"/>
    <m/>
    <m/>
    <m/>
    <m/>
    <m/>
    <m/>
    <x v="0"/>
    <m/>
    <m/>
    <m/>
    <m/>
    <m/>
    <m/>
    <m/>
    <m/>
    <n v="0"/>
    <n v="0"/>
    <m/>
    <m/>
    <x v="1"/>
    <x v="5"/>
    <m/>
    <x v="9"/>
  </r>
  <r>
    <x v="3"/>
    <m/>
    <m/>
    <s v="Commercial"/>
    <s v="GP-General Power"/>
    <n v="-2942720"/>
    <n v="-189183.43"/>
    <m/>
    <m/>
    <m/>
    <m/>
    <m/>
    <m/>
    <n v="-10328.950000000001"/>
    <m/>
    <m/>
    <n v="-2089.33"/>
    <m/>
    <m/>
    <m/>
    <m/>
    <m/>
    <m/>
    <m/>
    <m/>
    <m/>
    <m/>
    <m/>
    <m/>
    <m/>
    <m/>
    <m/>
    <m/>
    <m/>
    <m/>
    <m/>
    <m/>
    <m/>
    <n v="-14971"/>
    <n v="10888.06"/>
    <m/>
    <m/>
    <m/>
    <m/>
    <m/>
    <m/>
    <x v="0"/>
    <m/>
    <m/>
    <m/>
    <m/>
    <m/>
    <m/>
    <m/>
    <m/>
    <n v="0"/>
    <n v="0"/>
    <m/>
    <m/>
    <x v="1"/>
    <x v="6"/>
    <m/>
    <x v="9"/>
  </r>
  <r>
    <x v="3"/>
    <m/>
    <m/>
    <s v="Residential"/>
    <s v="RG-Residential"/>
    <n v="-100026"/>
    <n v="-10604.35"/>
    <m/>
    <n v="-314.35000000000002"/>
    <m/>
    <m/>
    <m/>
    <m/>
    <n v="-351.09"/>
    <m/>
    <m/>
    <n v="-39.01"/>
    <m/>
    <m/>
    <m/>
    <m/>
    <m/>
    <m/>
    <m/>
    <m/>
    <m/>
    <m/>
    <m/>
    <m/>
    <m/>
    <m/>
    <m/>
    <m/>
    <m/>
    <m/>
    <m/>
    <m/>
    <m/>
    <n v="0"/>
    <n v="516.13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"/>
    <s v="RG-Residential"/>
    <n v="-100025"/>
    <n v="-13022.26"/>
    <m/>
    <n v="-644.80999999999995"/>
    <m/>
    <m/>
    <m/>
    <m/>
    <n v="-351.09"/>
    <m/>
    <m/>
    <n v="-39.01"/>
    <m/>
    <m/>
    <m/>
    <m/>
    <m/>
    <m/>
    <m/>
    <m/>
    <m/>
    <m/>
    <m/>
    <m/>
    <m/>
    <m/>
    <m/>
    <m/>
    <m/>
    <m/>
    <m/>
    <m/>
    <m/>
    <n v="-128.96"/>
    <n v="516.13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"/>
    <s v="RG-Residential"/>
    <n v="-100567"/>
    <n v="-13092.75"/>
    <m/>
    <n v="-388.98"/>
    <m/>
    <m/>
    <m/>
    <m/>
    <n v="-352.99"/>
    <m/>
    <m/>
    <n v="-39.22"/>
    <m/>
    <m/>
    <m/>
    <m/>
    <m/>
    <m/>
    <m/>
    <m/>
    <m/>
    <m/>
    <m/>
    <m/>
    <m/>
    <m/>
    <m/>
    <m/>
    <m/>
    <m/>
    <m/>
    <m/>
    <m/>
    <n v="-226.92"/>
    <n v="518.92999999999995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"/>
    <s v="RG-Residential"/>
    <n v="-90402"/>
    <n v="-11757.68"/>
    <m/>
    <n v="-465.75"/>
    <m/>
    <m/>
    <m/>
    <m/>
    <n v="-317.31"/>
    <m/>
    <m/>
    <n v="-35.26"/>
    <m/>
    <m/>
    <m/>
    <m/>
    <m/>
    <m/>
    <m/>
    <m/>
    <m/>
    <m/>
    <m/>
    <m/>
    <m/>
    <m/>
    <m/>
    <m/>
    <m/>
    <m/>
    <m/>
    <m/>
    <m/>
    <n v="-174.66"/>
    <n v="466.47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"/>
    <s v="RG-Residential"/>
    <n v="-99310"/>
    <n v="-10509.8"/>
    <m/>
    <n v="-623.08000000000004"/>
    <m/>
    <m/>
    <m/>
    <m/>
    <n v="-348.58"/>
    <m/>
    <m/>
    <n v="-38.729999999999997"/>
    <m/>
    <m/>
    <m/>
    <m/>
    <m/>
    <m/>
    <m/>
    <m/>
    <m/>
    <m/>
    <m/>
    <m/>
    <m/>
    <m/>
    <m/>
    <m/>
    <m/>
    <m/>
    <m/>
    <m/>
    <m/>
    <n v="-259.63"/>
    <n v="512.44000000000005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"/>
    <s v="RG-Residential"/>
    <n v="-99853"/>
    <n v="-10569.94"/>
    <m/>
    <n v="-522.21"/>
    <m/>
    <m/>
    <m/>
    <m/>
    <n v="-350.48"/>
    <m/>
    <m/>
    <n v="-38.94"/>
    <m/>
    <m/>
    <m/>
    <m/>
    <m/>
    <m/>
    <m/>
    <m/>
    <m/>
    <m/>
    <m/>
    <m/>
    <m/>
    <m/>
    <m/>
    <m/>
    <m/>
    <m/>
    <m/>
    <m/>
    <m/>
    <n v="-156.65"/>
    <n v="515.24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"/>
    <s v="RG-Residential"/>
    <n v="-96949"/>
    <n v="-10251.39"/>
    <m/>
    <n v="-607.76"/>
    <m/>
    <m/>
    <m/>
    <m/>
    <n v="-340.3"/>
    <m/>
    <m/>
    <n v="-37.81"/>
    <m/>
    <m/>
    <m/>
    <m/>
    <m/>
    <m/>
    <m/>
    <m/>
    <m/>
    <m/>
    <m/>
    <m/>
    <m/>
    <m/>
    <m/>
    <m/>
    <m/>
    <m/>
    <m/>
    <m/>
    <m/>
    <n v="-253.23"/>
    <n v="500.26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"/>
    <s v="RG-Residential"/>
    <n v="-99000"/>
    <n v="-10468.26"/>
    <m/>
    <n v="-413.75"/>
    <m/>
    <m/>
    <m/>
    <m/>
    <n v="-347.49"/>
    <m/>
    <m/>
    <n v="-38.61"/>
    <m/>
    <m/>
    <m/>
    <m/>
    <m/>
    <m/>
    <m/>
    <m/>
    <m/>
    <m/>
    <m/>
    <m/>
    <m/>
    <m/>
    <m/>
    <m/>
    <m/>
    <m/>
    <m/>
    <m/>
    <m/>
    <n v="-219.81"/>
    <n v="510.84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"/>
    <s v="RG-Residential"/>
    <n v="-97838"/>
    <n v="-10345.39"/>
    <m/>
    <n v="-408.89"/>
    <m/>
    <m/>
    <m/>
    <m/>
    <n v="-343.41"/>
    <m/>
    <m/>
    <n v="-38.159999999999997"/>
    <m/>
    <m/>
    <m/>
    <m/>
    <m/>
    <m/>
    <m/>
    <m/>
    <m/>
    <m/>
    <m/>
    <m/>
    <m/>
    <m/>
    <m/>
    <m/>
    <m/>
    <m/>
    <m/>
    <m/>
    <m/>
    <n v="-217.20999999999998"/>
    <n v="504.85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"/>
    <s v="RG-Residential"/>
    <n v="-98723"/>
    <n v="-10438.969999999999"/>
    <m/>
    <n v="-73.17"/>
    <m/>
    <m/>
    <m/>
    <m/>
    <n v="-346.52"/>
    <m/>
    <m/>
    <n v="-38.5"/>
    <m/>
    <m/>
    <m/>
    <m/>
    <m/>
    <m/>
    <m/>
    <m/>
    <m/>
    <m/>
    <m/>
    <m/>
    <m/>
    <m/>
    <m/>
    <m/>
    <m/>
    <m/>
    <m/>
    <m/>
    <m/>
    <n v="0"/>
    <n v="509.41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"/>
    <s v="RG-Residential"/>
    <n v="-99822"/>
    <n v="-10569.77"/>
    <m/>
    <m/>
    <m/>
    <m/>
    <m/>
    <m/>
    <n v="-350.38"/>
    <m/>
    <m/>
    <n v="-38.93"/>
    <m/>
    <m/>
    <m/>
    <m/>
    <m/>
    <m/>
    <m/>
    <m/>
    <m/>
    <m/>
    <m/>
    <m/>
    <m/>
    <m/>
    <m/>
    <m/>
    <m/>
    <m/>
    <m/>
    <m/>
    <m/>
    <n v="-156.66"/>
    <n v="515.08000000000004"/>
    <m/>
    <m/>
    <m/>
    <m/>
    <m/>
    <m/>
    <x v="0"/>
    <m/>
    <m/>
    <m/>
    <m/>
    <m/>
    <m/>
    <m/>
    <m/>
    <n v="0"/>
    <n v="0"/>
    <m/>
    <m/>
    <x v="0"/>
    <x v="1"/>
    <m/>
    <x v="9"/>
  </r>
  <r>
    <x v="3"/>
    <m/>
    <m/>
    <s v="Residential"/>
    <s v="RGL- Residential Pilot"/>
    <n v="0"/>
    <n v="9152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25"/>
    <m/>
    <x v="9"/>
  </r>
  <r>
    <x v="3"/>
    <m/>
    <m/>
    <s v="Commercial"/>
    <s v="CB-Commercial"/>
    <n v="-7998640"/>
    <n v="-946881.93"/>
    <m/>
    <m/>
    <m/>
    <m/>
    <m/>
    <m/>
    <n v="-28075.23"/>
    <m/>
    <m/>
    <n v="-5679.04"/>
    <m/>
    <m/>
    <m/>
    <m/>
    <m/>
    <m/>
    <m/>
    <m/>
    <m/>
    <m/>
    <m/>
    <m/>
    <m/>
    <m/>
    <m/>
    <m/>
    <m/>
    <m/>
    <m/>
    <m/>
    <m/>
    <n v="0"/>
    <n v="40153.17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991"/>
    <n v="-11846.25"/>
    <m/>
    <n v="-235.33"/>
    <m/>
    <m/>
    <m/>
    <m/>
    <n v="-350.97"/>
    <m/>
    <m/>
    <n v="-70.989999999999995"/>
    <m/>
    <m/>
    <m/>
    <m/>
    <m/>
    <m/>
    <m/>
    <m/>
    <m/>
    <m/>
    <m/>
    <m/>
    <m/>
    <m/>
    <m/>
    <m/>
    <m/>
    <m/>
    <m/>
    <m/>
    <m/>
    <n v="-953.07"/>
    <n v="501.95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939"/>
    <n v="-11839.64"/>
    <m/>
    <n v="-352.8"/>
    <m/>
    <m/>
    <m/>
    <m/>
    <n v="-350.79"/>
    <m/>
    <m/>
    <n v="-70.959999999999994"/>
    <m/>
    <m/>
    <m/>
    <m/>
    <m/>
    <m/>
    <m/>
    <m/>
    <m/>
    <m/>
    <m/>
    <m/>
    <m/>
    <m/>
    <m/>
    <m/>
    <m/>
    <m/>
    <m/>
    <m/>
    <m/>
    <n v="-923.14"/>
    <n v="501.69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900"/>
    <n v="-11835.38"/>
    <m/>
    <n v="-470.22"/>
    <m/>
    <m/>
    <m/>
    <m/>
    <n v="-350.65"/>
    <m/>
    <m/>
    <n v="-70.930000000000007"/>
    <m/>
    <m/>
    <m/>
    <m/>
    <m/>
    <m/>
    <m/>
    <m/>
    <m/>
    <m/>
    <m/>
    <m/>
    <m/>
    <m/>
    <m/>
    <m/>
    <m/>
    <m/>
    <m/>
    <m/>
    <m/>
    <n v="0"/>
    <n v="501.49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900"/>
    <n v="-11835.07"/>
    <m/>
    <n v="-78.290000000000006"/>
    <m/>
    <m/>
    <m/>
    <m/>
    <n v="-350.65"/>
    <m/>
    <m/>
    <n v="-70.930000000000007"/>
    <m/>
    <m/>
    <m/>
    <m/>
    <m/>
    <m/>
    <m/>
    <m/>
    <m/>
    <m/>
    <m/>
    <m/>
    <m/>
    <m/>
    <m/>
    <m/>
    <m/>
    <m/>
    <m/>
    <m/>
    <m/>
    <n v="-949.24"/>
    <n v="501.49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890"/>
    <n v="-11834.29"/>
    <m/>
    <n v="-352.63"/>
    <m/>
    <m/>
    <m/>
    <m/>
    <n v="-350.61"/>
    <m/>
    <m/>
    <n v="-70.92"/>
    <m/>
    <m/>
    <m/>
    <m/>
    <m/>
    <m/>
    <m/>
    <m/>
    <m/>
    <m/>
    <m/>
    <m/>
    <m/>
    <m/>
    <m/>
    <m/>
    <m/>
    <m/>
    <m/>
    <m/>
    <m/>
    <n v="-922.71"/>
    <n v="501.45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864"/>
    <n v="-11830.26"/>
    <m/>
    <n v="-235.01"/>
    <m/>
    <m/>
    <m/>
    <m/>
    <n v="-350.53"/>
    <m/>
    <m/>
    <n v="-70.900000000000006"/>
    <m/>
    <m/>
    <m/>
    <m/>
    <m/>
    <m/>
    <m/>
    <m/>
    <m/>
    <m/>
    <m/>
    <m/>
    <m/>
    <m/>
    <m/>
    <m/>
    <m/>
    <m/>
    <m/>
    <m/>
    <m/>
    <n v="-951.80000000000007"/>
    <n v="501.32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864"/>
    <n v="-11829.72"/>
    <m/>
    <n v="-234.99"/>
    <m/>
    <m/>
    <m/>
    <m/>
    <n v="-350.53"/>
    <m/>
    <m/>
    <n v="-70.900000000000006"/>
    <m/>
    <m/>
    <m/>
    <m/>
    <m/>
    <m/>
    <m/>
    <m/>
    <m/>
    <m/>
    <m/>
    <m/>
    <m/>
    <m/>
    <m/>
    <m/>
    <m/>
    <m/>
    <m/>
    <m/>
    <m/>
    <n v="-951.73"/>
    <n v="501.32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822"/>
    <n v="-11825.6"/>
    <m/>
    <m/>
    <m/>
    <m/>
    <m/>
    <m/>
    <n v="-350.37"/>
    <m/>
    <m/>
    <n v="-70.88"/>
    <m/>
    <m/>
    <m/>
    <m/>
    <m/>
    <m/>
    <m/>
    <m/>
    <m/>
    <m/>
    <m/>
    <m/>
    <m/>
    <m/>
    <m/>
    <m/>
    <m/>
    <m/>
    <m/>
    <m/>
    <m/>
    <n v="-701.81"/>
    <n v="501.11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687"/>
    <n v="-11807.51"/>
    <m/>
    <n v="-234.55"/>
    <m/>
    <m/>
    <m/>
    <m/>
    <n v="-349.9"/>
    <m/>
    <m/>
    <n v="-70.77"/>
    <m/>
    <m/>
    <m/>
    <m/>
    <m/>
    <m/>
    <m/>
    <m/>
    <m/>
    <m/>
    <m/>
    <m/>
    <m/>
    <m/>
    <m/>
    <m/>
    <m/>
    <m/>
    <m/>
    <m/>
    <m/>
    <n v="-949.94999999999993"/>
    <n v="500.43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028"/>
    <n v="-11754.94"/>
    <m/>
    <n v="-233.51"/>
    <m/>
    <m/>
    <m/>
    <m/>
    <n v="-347.59"/>
    <m/>
    <m/>
    <n v="-70.31"/>
    <m/>
    <m/>
    <m/>
    <m/>
    <m/>
    <m/>
    <m/>
    <m/>
    <m/>
    <m/>
    <m/>
    <m/>
    <m/>
    <m/>
    <m/>
    <m/>
    <m/>
    <m/>
    <m/>
    <m/>
    <m/>
    <n v="-945.76"/>
    <n v="497.12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000"/>
    <n v="-11726.26"/>
    <m/>
    <n v="-465.88"/>
    <m/>
    <m/>
    <m/>
    <m/>
    <n v="-347.49"/>
    <m/>
    <m/>
    <n v="-70.290000000000006"/>
    <m/>
    <m/>
    <m/>
    <m/>
    <m/>
    <m/>
    <m/>
    <m/>
    <m/>
    <m/>
    <m/>
    <m/>
    <m/>
    <m/>
    <m/>
    <m/>
    <m/>
    <m/>
    <m/>
    <m/>
    <m/>
    <n v="-914.3"/>
    <n v="496.98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9002"/>
    <n v="-11722.9"/>
    <m/>
    <n v="-232.87"/>
    <m/>
    <m/>
    <m/>
    <m/>
    <n v="-347.49"/>
    <m/>
    <m/>
    <n v="-70.290000000000006"/>
    <m/>
    <m/>
    <m/>
    <m/>
    <m/>
    <m/>
    <m/>
    <m/>
    <m/>
    <m/>
    <m/>
    <m/>
    <m/>
    <m/>
    <m/>
    <m/>
    <m/>
    <m/>
    <m/>
    <m/>
    <m/>
    <n v="-943.11999999999989"/>
    <n v="496.99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Other Public Authority"/>
    <s v="CB-Commercial"/>
    <n v="-98893"/>
    <n v="-11712.87"/>
    <m/>
    <m/>
    <m/>
    <m/>
    <m/>
    <m/>
    <n v="-347.11"/>
    <m/>
    <m/>
    <n v="-70.22"/>
    <m/>
    <m/>
    <m/>
    <m/>
    <m/>
    <m/>
    <m/>
    <m/>
    <m/>
    <m/>
    <m/>
    <m/>
    <m/>
    <m/>
    <m/>
    <m/>
    <m/>
    <m/>
    <m/>
    <m/>
    <m/>
    <n v="0"/>
    <n v="496.44"/>
    <m/>
    <m/>
    <m/>
    <m/>
    <m/>
    <m/>
    <x v="0"/>
    <m/>
    <m/>
    <m/>
    <m/>
    <m/>
    <m/>
    <m/>
    <m/>
    <n v="0"/>
    <n v="0"/>
    <m/>
    <m/>
    <x v="3"/>
    <x v="5"/>
    <m/>
    <x v="10"/>
  </r>
  <r>
    <x v="3"/>
    <m/>
    <m/>
    <s v="Commercial"/>
    <s v="CB-Commercial"/>
    <n v="-98660"/>
    <n v="-11711.37"/>
    <m/>
    <m/>
    <m/>
    <m/>
    <m/>
    <m/>
    <n v="-70.05"/>
    <m/>
    <m/>
    <n v="-346.3"/>
    <m/>
    <m/>
    <m/>
    <m/>
    <m/>
    <m/>
    <m/>
    <m/>
    <m/>
    <m/>
    <m/>
    <m/>
    <m/>
    <m/>
    <m/>
    <m/>
    <m/>
    <m/>
    <m/>
    <m/>
    <m/>
    <n v="0"/>
    <n v="495.27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8027"/>
    <n v="-11611.93"/>
    <m/>
    <m/>
    <m/>
    <m/>
    <m/>
    <m/>
    <n v="-344.08"/>
    <m/>
    <m/>
    <n v="-69.599999999999994"/>
    <m/>
    <m/>
    <m/>
    <m/>
    <m/>
    <m/>
    <m/>
    <m/>
    <m/>
    <m/>
    <m/>
    <m/>
    <m/>
    <m/>
    <m/>
    <m/>
    <m/>
    <m/>
    <m/>
    <m/>
    <m/>
    <n v="-689.13"/>
    <n v="492.09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Commercial"/>
    <s v="CB-Commercial"/>
    <n v="-94978"/>
    <n v="-11243.49"/>
    <m/>
    <n v="-223.35"/>
    <m/>
    <m/>
    <m/>
    <m/>
    <n v="-333.38"/>
    <m/>
    <m/>
    <n v="-67.44"/>
    <m/>
    <m/>
    <m/>
    <m/>
    <m/>
    <m/>
    <m/>
    <m/>
    <m/>
    <m/>
    <m/>
    <m/>
    <m/>
    <m/>
    <m/>
    <m/>
    <m/>
    <m/>
    <m/>
    <m/>
    <m/>
    <n v="-904.55"/>
    <n v="476.79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Other Public Authority"/>
    <s v="CB-Commercial"/>
    <n v="-94118"/>
    <n v="-11141.69"/>
    <m/>
    <m/>
    <m/>
    <m/>
    <m/>
    <m/>
    <n v="-330.36"/>
    <m/>
    <m/>
    <n v="-66.819999999999993"/>
    <m/>
    <m/>
    <m/>
    <m/>
    <m/>
    <m/>
    <m/>
    <m/>
    <m/>
    <m/>
    <m/>
    <m/>
    <m/>
    <m/>
    <m/>
    <m/>
    <m/>
    <m/>
    <m/>
    <m/>
    <m/>
    <n v="0"/>
    <n v="472.47"/>
    <m/>
    <m/>
    <m/>
    <m/>
    <m/>
    <m/>
    <x v="0"/>
    <m/>
    <m/>
    <m/>
    <m/>
    <m/>
    <m/>
    <m/>
    <m/>
    <n v="0"/>
    <n v="0"/>
    <m/>
    <m/>
    <x v="3"/>
    <x v="5"/>
    <m/>
    <x v="10"/>
  </r>
  <r>
    <x v="3"/>
    <m/>
    <m/>
    <s v="Commercial"/>
    <s v="CB-Commercial"/>
    <n v="-93766"/>
    <n v="-11100.02"/>
    <m/>
    <m/>
    <m/>
    <m/>
    <m/>
    <m/>
    <n v="-329.12"/>
    <m/>
    <m/>
    <n v="-66.569999999999993"/>
    <m/>
    <m/>
    <m/>
    <m/>
    <m/>
    <m/>
    <m/>
    <m/>
    <m/>
    <m/>
    <m/>
    <m/>
    <m/>
    <m/>
    <m/>
    <m/>
    <m/>
    <m/>
    <m/>
    <m/>
    <m/>
    <n v="-686.31999999999994"/>
    <n v="470.7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Other Public Authority"/>
    <s v="CB-Commercial"/>
    <n v="-93370"/>
    <n v="-11053.14"/>
    <m/>
    <m/>
    <m/>
    <m/>
    <m/>
    <m/>
    <n v="-327.73"/>
    <m/>
    <m/>
    <n v="-66.290000000000006"/>
    <m/>
    <m/>
    <m/>
    <m/>
    <m/>
    <m/>
    <m/>
    <m/>
    <m/>
    <m/>
    <m/>
    <m/>
    <m/>
    <m/>
    <m/>
    <m/>
    <m/>
    <m/>
    <m/>
    <m/>
    <m/>
    <n v="0"/>
    <n v="468.71"/>
    <m/>
    <m/>
    <m/>
    <m/>
    <m/>
    <m/>
    <x v="0"/>
    <m/>
    <m/>
    <m/>
    <m/>
    <m/>
    <m/>
    <m/>
    <m/>
    <n v="0"/>
    <n v="0"/>
    <m/>
    <m/>
    <x v="3"/>
    <x v="5"/>
    <m/>
    <x v="10"/>
  </r>
  <r>
    <x v="3"/>
    <m/>
    <m/>
    <s v="Residential"/>
    <s v="RG-Residential"/>
    <n v="-99990"/>
    <n v="-10586.56"/>
    <m/>
    <m/>
    <m/>
    <m/>
    <m/>
    <m/>
    <n v="-350.96"/>
    <m/>
    <m/>
    <n v="-39"/>
    <m/>
    <m/>
    <m/>
    <m/>
    <m/>
    <m/>
    <m/>
    <m/>
    <m/>
    <m/>
    <m/>
    <m/>
    <m/>
    <m/>
    <m/>
    <m/>
    <m/>
    <m/>
    <m/>
    <m/>
    <m/>
    <n v="0"/>
    <n v="515.95000000000005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979"/>
    <n v="-10586.04"/>
    <m/>
    <m/>
    <m/>
    <m/>
    <m/>
    <m/>
    <n v="-350.93"/>
    <m/>
    <m/>
    <n v="-38.99"/>
    <m/>
    <m/>
    <m/>
    <m/>
    <m/>
    <m/>
    <m/>
    <m/>
    <m/>
    <m/>
    <m/>
    <m/>
    <m/>
    <m/>
    <m/>
    <m/>
    <m/>
    <m/>
    <m/>
    <m/>
    <m/>
    <n v="-26.16"/>
    <n v="515.89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930"/>
    <n v="-10580.18"/>
    <m/>
    <m/>
    <m/>
    <m/>
    <m/>
    <m/>
    <n v="-350.75"/>
    <m/>
    <m/>
    <n v="-38.97"/>
    <m/>
    <m/>
    <m/>
    <m/>
    <m/>
    <m/>
    <m/>
    <m/>
    <m/>
    <m/>
    <m/>
    <m/>
    <m/>
    <m/>
    <m/>
    <m/>
    <m/>
    <m/>
    <m/>
    <m/>
    <m/>
    <n v="0"/>
    <n v="515.64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900"/>
    <n v="-10575.95"/>
    <m/>
    <m/>
    <m/>
    <m/>
    <m/>
    <m/>
    <n v="-350.65"/>
    <m/>
    <m/>
    <n v="-38.96"/>
    <m/>
    <m/>
    <m/>
    <m/>
    <m/>
    <m/>
    <m/>
    <m/>
    <m/>
    <m/>
    <m/>
    <m/>
    <m/>
    <m/>
    <m/>
    <m/>
    <m/>
    <m/>
    <m/>
    <m/>
    <m/>
    <n v="-26.13"/>
    <n v="515.48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870"/>
    <n v="-10574.75"/>
    <m/>
    <n v="-626.94000000000005"/>
    <m/>
    <m/>
    <m/>
    <m/>
    <n v="-350.55"/>
    <m/>
    <m/>
    <n v="-38.950000000000003"/>
    <m/>
    <m/>
    <m/>
    <m/>
    <m/>
    <m/>
    <m/>
    <m/>
    <m/>
    <m/>
    <m/>
    <m/>
    <m/>
    <m/>
    <m/>
    <m/>
    <m/>
    <m/>
    <m/>
    <m/>
    <m/>
    <n v="0"/>
    <n v="515.33000000000004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808"/>
    <n v="-10567.28"/>
    <m/>
    <n v="-313.25"/>
    <m/>
    <m/>
    <m/>
    <m/>
    <n v="-350.32"/>
    <m/>
    <m/>
    <n v="-38.92"/>
    <m/>
    <m/>
    <m/>
    <m/>
    <m/>
    <m/>
    <m/>
    <m/>
    <m/>
    <m/>
    <m/>
    <m/>
    <m/>
    <m/>
    <m/>
    <m/>
    <m/>
    <m/>
    <m/>
    <m/>
    <m/>
    <n v="-182.73000000000002"/>
    <n v="515.01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795"/>
    <n v="-10566.68"/>
    <m/>
    <n v="-208.81"/>
    <m/>
    <m/>
    <m/>
    <m/>
    <n v="-350.28"/>
    <m/>
    <m/>
    <n v="-38.92"/>
    <m/>
    <m/>
    <m/>
    <m/>
    <m/>
    <m/>
    <m/>
    <m/>
    <m/>
    <m/>
    <m/>
    <m/>
    <m/>
    <m/>
    <m/>
    <m/>
    <m/>
    <m/>
    <m/>
    <m/>
    <m/>
    <n v="-104.41"/>
    <n v="514.94000000000005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900"/>
    <n v="-10566.2"/>
    <m/>
    <n v="-208.8"/>
    <m/>
    <m/>
    <m/>
    <m/>
    <n v="-350.65"/>
    <m/>
    <m/>
    <n v="-38.96"/>
    <m/>
    <m/>
    <m/>
    <m/>
    <m/>
    <m/>
    <m/>
    <m/>
    <m/>
    <m/>
    <m/>
    <m/>
    <m/>
    <m/>
    <m/>
    <m/>
    <m/>
    <m/>
    <m/>
    <m/>
    <m/>
    <n v="-26.11"/>
    <n v="515.48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900"/>
    <n v="-10564.08"/>
    <m/>
    <n v="-79.069999999999993"/>
    <m/>
    <m/>
    <m/>
    <m/>
    <n v="-350.65"/>
    <m/>
    <m/>
    <n v="-38.96"/>
    <m/>
    <m/>
    <m/>
    <m/>
    <m/>
    <m/>
    <m/>
    <m/>
    <m/>
    <m/>
    <m/>
    <m/>
    <m/>
    <m/>
    <m/>
    <m/>
    <m/>
    <m/>
    <m/>
    <m/>
    <m/>
    <n v="0"/>
    <n v="515.48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763"/>
    <n v="-10561.15"/>
    <m/>
    <m/>
    <m/>
    <m/>
    <m/>
    <m/>
    <n v="-350.17"/>
    <m/>
    <m/>
    <n v="-38.909999999999997"/>
    <m/>
    <m/>
    <m/>
    <m/>
    <m/>
    <m/>
    <m/>
    <m/>
    <m/>
    <m/>
    <m/>
    <m/>
    <m/>
    <m/>
    <m/>
    <m/>
    <m/>
    <m/>
    <m/>
    <m/>
    <m/>
    <n v="-104.37"/>
    <n v="514.77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569"/>
    <n v="-10556.02"/>
    <m/>
    <n v="-208.61"/>
    <m/>
    <m/>
    <m/>
    <m/>
    <n v="-349.49"/>
    <m/>
    <m/>
    <n v="-38.83"/>
    <m/>
    <m/>
    <m/>
    <m/>
    <m/>
    <m/>
    <m/>
    <m/>
    <m/>
    <m/>
    <m/>
    <m/>
    <m/>
    <m/>
    <m/>
    <m/>
    <m/>
    <m/>
    <m/>
    <m/>
    <m/>
    <n v="-299.89"/>
    <n v="513.78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736"/>
    <n v="-10555.04"/>
    <m/>
    <n v="-312.88"/>
    <m/>
    <m/>
    <m/>
    <m/>
    <n v="-350.08"/>
    <m/>
    <m/>
    <n v="-38.9"/>
    <m/>
    <m/>
    <m/>
    <m/>
    <m/>
    <m/>
    <m/>
    <m/>
    <m/>
    <m/>
    <m/>
    <m/>
    <m/>
    <m/>
    <m/>
    <m/>
    <m/>
    <m/>
    <m/>
    <m/>
    <m/>
    <n v="-182.51"/>
    <n v="514.63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557"/>
    <n v="-10554.75"/>
    <m/>
    <n v="-521.47"/>
    <m/>
    <m/>
    <m/>
    <m/>
    <n v="-349.45"/>
    <m/>
    <m/>
    <n v="-38.83"/>
    <m/>
    <m/>
    <m/>
    <m/>
    <m/>
    <m/>
    <m/>
    <m/>
    <m/>
    <m/>
    <m/>
    <m/>
    <m/>
    <m/>
    <m/>
    <m/>
    <m/>
    <m/>
    <m/>
    <m/>
    <m/>
    <n v="-312.88"/>
    <n v="513.71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702"/>
    <n v="-10550.25"/>
    <m/>
    <n v="-208.5"/>
    <m/>
    <m/>
    <m/>
    <m/>
    <n v="-349.95"/>
    <m/>
    <m/>
    <n v="-38.880000000000003"/>
    <m/>
    <m/>
    <m/>
    <m/>
    <m/>
    <m/>
    <m/>
    <m/>
    <m/>
    <m/>
    <m/>
    <m/>
    <m/>
    <m/>
    <m/>
    <m/>
    <m/>
    <m/>
    <m/>
    <m/>
    <m/>
    <n v="-104.24"/>
    <n v="514.46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680"/>
    <n v="-10548.73"/>
    <m/>
    <n v="-312.69"/>
    <m/>
    <m/>
    <m/>
    <m/>
    <n v="-349.88"/>
    <m/>
    <m/>
    <n v="-38.869999999999997"/>
    <m/>
    <m/>
    <m/>
    <m/>
    <m/>
    <m/>
    <m/>
    <m/>
    <m/>
    <m/>
    <m/>
    <m/>
    <m/>
    <m/>
    <m/>
    <m/>
    <m/>
    <m/>
    <m/>
    <m/>
    <m/>
    <n v="-182.41"/>
    <n v="514.35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592"/>
    <n v="-10544.1"/>
    <m/>
    <m/>
    <m/>
    <m/>
    <m/>
    <m/>
    <n v="-349.56"/>
    <m/>
    <m/>
    <n v="-38.840000000000003"/>
    <m/>
    <m/>
    <m/>
    <m/>
    <m/>
    <m/>
    <m/>
    <m/>
    <m/>
    <m/>
    <m/>
    <m/>
    <m/>
    <m/>
    <m/>
    <m/>
    <m/>
    <m/>
    <m/>
    <m/>
    <m/>
    <n v="-26.04"/>
    <n v="513.89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604"/>
    <n v="-10541.18"/>
    <m/>
    <n v="-312.47000000000003"/>
    <m/>
    <m/>
    <m/>
    <m/>
    <n v="-349.61"/>
    <m/>
    <m/>
    <n v="-38.840000000000003"/>
    <m/>
    <m/>
    <m/>
    <m/>
    <m/>
    <m/>
    <m/>
    <m/>
    <m/>
    <m/>
    <m/>
    <m/>
    <m/>
    <m/>
    <m/>
    <m/>
    <m/>
    <m/>
    <m/>
    <m/>
    <m/>
    <n v="-182.29000000000002"/>
    <n v="513.95000000000005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472"/>
    <n v="-10525.15"/>
    <m/>
    <n v="-207.99"/>
    <m/>
    <m/>
    <m/>
    <m/>
    <n v="-349.15"/>
    <m/>
    <m/>
    <n v="-38.799999999999997"/>
    <m/>
    <m/>
    <m/>
    <m/>
    <m/>
    <m/>
    <m/>
    <m/>
    <m/>
    <m/>
    <m/>
    <m/>
    <m/>
    <m/>
    <m/>
    <m/>
    <m/>
    <m/>
    <m/>
    <m/>
    <m/>
    <n v="-104"/>
    <n v="513.27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472"/>
    <n v="-10523.62"/>
    <m/>
    <n v="-519.91999999999996"/>
    <m/>
    <m/>
    <m/>
    <m/>
    <n v="-349.15"/>
    <m/>
    <m/>
    <n v="-38.79"/>
    <m/>
    <m/>
    <m/>
    <m/>
    <m/>
    <m/>
    <m/>
    <m/>
    <m/>
    <m/>
    <m/>
    <m/>
    <m/>
    <m/>
    <m/>
    <m/>
    <m/>
    <m/>
    <m/>
    <m/>
    <m/>
    <n v="-246.96999999999997"/>
    <n v="513.28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440"/>
    <n v="-10516.35"/>
    <m/>
    <m/>
    <m/>
    <m/>
    <m/>
    <m/>
    <n v="-349.04"/>
    <m/>
    <m/>
    <n v="-38.78"/>
    <m/>
    <m/>
    <m/>
    <m/>
    <m/>
    <m/>
    <m/>
    <m/>
    <m/>
    <m/>
    <m/>
    <m/>
    <m/>
    <m/>
    <m/>
    <m/>
    <m/>
    <m/>
    <m/>
    <m/>
    <m/>
    <n v="-26"/>
    <n v="513.11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283"/>
    <n v="-10512.05"/>
    <m/>
    <m/>
    <m/>
    <m/>
    <m/>
    <m/>
    <n v="-348.48"/>
    <m/>
    <m/>
    <n v="-38.72"/>
    <m/>
    <m/>
    <m/>
    <m/>
    <m/>
    <m/>
    <m/>
    <m/>
    <m/>
    <m/>
    <m/>
    <m/>
    <m/>
    <m/>
    <m/>
    <m/>
    <m/>
    <m/>
    <m/>
    <m/>
    <m/>
    <n v="0"/>
    <n v="512.30999999999995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360"/>
    <n v="-10506.32"/>
    <m/>
    <m/>
    <m/>
    <m/>
    <m/>
    <m/>
    <n v="-348.75"/>
    <m/>
    <m/>
    <n v="-38.75"/>
    <m/>
    <m/>
    <m/>
    <m/>
    <m/>
    <m/>
    <m/>
    <m/>
    <m/>
    <m/>
    <m/>
    <m/>
    <m/>
    <m/>
    <m/>
    <m/>
    <m/>
    <m/>
    <m/>
    <m/>
    <m/>
    <n v="-25.96"/>
    <n v="512.70000000000005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327"/>
    <n v="-10503.91"/>
    <m/>
    <n v="-207.58"/>
    <m/>
    <m/>
    <m/>
    <m/>
    <n v="-348.64"/>
    <m/>
    <m/>
    <n v="-38.729999999999997"/>
    <m/>
    <m/>
    <m/>
    <m/>
    <m/>
    <m/>
    <m/>
    <m/>
    <m/>
    <m/>
    <m/>
    <m/>
    <m/>
    <m/>
    <m/>
    <m/>
    <m/>
    <m/>
    <m/>
    <m/>
    <m/>
    <n v="-103.8"/>
    <n v="512.53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231"/>
    <n v="-10503.56"/>
    <m/>
    <n v="-207.57"/>
    <m/>
    <m/>
    <m/>
    <m/>
    <n v="-348.3"/>
    <m/>
    <m/>
    <n v="-38.700000000000003"/>
    <m/>
    <m/>
    <m/>
    <m/>
    <m/>
    <m/>
    <m/>
    <m/>
    <m/>
    <m/>
    <m/>
    <m/>
    <m/>
    <m/>
    <m/>
    <m/>
    <m/>
    <m/>
    <m/>
    <m/>
    <m/>
    <n v="-103.78"/>
    <n v="512.03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251"/>
    <n v="-10494.8"/>
    <m/>
    <m/>
    <m/>
    <m/>
    <m/>
    <m/>
    <n v="-348.37"/>
    <m/>
    <m/>
    <n v="-38.700000000000003"/>
    <m/>
    <m/>
    <m/>
    <m/>
    <m/>
    <m/>
    <m/>
    <m/>
    <m/>
    <m/>
    <m/>
    <m/>
    <m/>
    <m/>
    <m/>
    <m/>
    <m/>
    <m/>
    <m/>
    <m/>
    <m/>
    <n v="-25.92"/>
    <n v="512.13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193"/>
    <n v="-10494.8"/>
    <m/>
    <m/>
    <m/>
    <m/>
    <m/>
    <m/>
    <n v="-348.17"/>
    <m/>
    <m/>
    <n v="-38.68"/>
    <m/>
    <m/>
    <m/>
    <m/>
    <m/>
    <m/>
    <m/>
    <m/>
    <m/>
    <m/>
    <m/>
    <m/>
    <m/>
    <m/>
    <m/>
    <m/>
    <m/>
    <m/>
    <m/>
    <m/>
    <m/>
    <n v="0"/>
    <n v="511.83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118"/>
    <n v="-10487.67"/>
    <m/>
    <n v="-207.26"/>
    <m/>
    <m/>
    <m/>
    <m/>
    <n v="-347.9"/>
    <m/>
    <m/>
    <n v="-38.659999999999997"/>
    <m/>
    <m/>
    <m/>
    <m/>
    <m/>
    <m/>
    <m/>
    <m/>
    <m/>
    <m/>
    <m/>
    <m/>
    <m/>
    <m/>
    <m/>
    <m/>
    <m/>
    <m/>
    <m/>
    <m/>
    <m/>
    <n v="-103.64"/>
    <n v="511.44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036"/>
    <n v="-10486.66"/>
    <m/>
    <m/>
    <m/>
    <m/>
    <m/>
    <m/>
    <n v="-347.62"/>
    <m/>
    <m/>
    <n v="-38.619999999999997"/>
    <m/>
    <m/>
    <m/>
    <m/>
    <m/>
    <m/>
    <m/>
    <m/>
    <m/>
    <m/>
    <m/>
    <m/>
    <m/>
    <m/>
    <m/>
    <m/>
    <m/>
    <m/>
    <m/>
    <m/>
    <m/>
    <n v="0"/>
    <n v="511.03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060"/>
    <n v="-10482.99"/>
    <m/>
    <n v="-310.74"/>
    <m/>
    <m/>
    <m/>
    <m/>
    <n v="-347.7"/>
    <m/>
    <m/>
    <n v="-38.630000000000003"/>
    <m/>
    <m/>
    <m/>
    <m/>
    <m/>
    <m/>
    <m/>
    <m/>
    <m/>
    <m/>
    <m/>
    <m/>
    <m/>
    <m/>
    <m/>
    <m/>
    <m/>
    <m/>
    <m/>
    <m/>
    <m/>
    <n v="-181.27"/>
    <n v="511.15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000"/>
    <n v="-10477"/>
    <m/>
    <n v="-414.09"/>
    <m/>
    <m/>
    <m/>
    <m/>
    <n v="-347.49"/>
    <m/>
    <m/>
    <n v="-38.61"/>
    <m/>
    <m/>
    <m/>
    <m/>
    <m/>
    <m/>
    <m/>
    <m/>
    <m/>
    <m/>
    <m/>
    <m/>
    <m/>
    <m/>
    <m/>
    <m/>
    <m/>
    <m/>
    <m/>
    <m/>
    <m/>
    <n v="-219.99"/>
    <n v="510.84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055"/>
    <n v="-10476.83"/>
    <m/>
    <n v="-310.56"/>
    <m/>
    <m/>
    <m/>
    <m/>
    <n v="-347.68"/>
    <m/>
    <m/>
    <n v="-38.630000000000003"/>
    <m/>
    <m/>
    <m/>
    <m/>
    <m/>
    <m/>
    <m/>
    <m/>
    <m/>
    <m/>
    <m/>
    <m/>
    <m/>
    <m/>
    <m/>
    <m/>
    <m/>
    <m/>
    <m/>
    <m/>
    <m/>
    <n v="-181.17000000000002"/>
    <n v="511.13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8951"/>
    <n v="-10474.49"/>
    <m/>
    <n v="-517.49"/>
    <m/>
    <m/>
    <m/>
    <m/>
    <n v="-347.32"/>
    <m/>
    <m/>
    <n v="-38.590000000000003"/>
    <m/>
    <m/>
    <m/>
    <m/>
    <m/>
    <m/>
    <m/>
    <m/>
    <m/>
    <m/>
    <m/>
    <m/>
    <m/>
    <m/>
    <m/>
    <m/>
    <m/>
    <m/>
    <m/>
    <m/>
    <m/>
    <n v="0"/>
    <n v="510.58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000"/>
    <n v="-10472.870000000001"/>
    <m/>
    <n v="-413.92"/>
    <m/>
    <m/>
    <m/>
    <m/>
    <n v="-347.49"/>
    <m/>
    <m/>
    <n v="-38.61"/>
    <m/>
    <m/>
    <m/>
    <m/>
    <m/>
    <m/>
    <m/>
    <m/>
    <m/>
    <m/>
    <m/>
    <m/>
    <m/>
    <m/>
    <m/>
    <m/>
    <m/>
    <m/>
    <m/>
    <m/>
    <m/>
    <n v="-219.91"/>
    <n v="510.84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000"/>
    <n v="-10468.76"/>
    <m/>
    <n v="-413.76"/>
    <m/>
    <m/>
    <m/>
    <m/>
    <n v="-347.49"/>
    <m/>
    <m/>
    <n v="-38.61"/>
    <m/>
    <m/>
    <m/>
    <m/>
    <m/>
    <m/>
    <m/>
    <m/>
    <m/>
    <m/>
    <m/>
    <m/>
    <m/>
    <m/>
    <m/>
    <m/>
    <m/>
    <m/>
    <m/>
    <m/>
    <m/>
    <n v="-219.81"/>
    <n v="510.84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9000"/>
    <n v="-10468.26"/>
    <m/>
    <n v="-413.74"/>
    <m/>
    <m/>
    <m/>
    <m/>
    <n v="-347.49"/>
    <m/>
    <m/>
    <n v="-38.61"/>
    <m/>
    <m/>
    <m/>
    <m/>
    <m/>
    <m/>
    <m/>
    <m/>
    <m/>
    <m/>
    <m/>
    <m/>
    <m/>
    <m/>
    <m/>
    <m/>
    <m/>
    <m/>
    <m/>
    <m/>
    <m/>
    <n v="-219.82999999999998"/>
    <n v="510.84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8956"/>
    <n v="-10463.6"/>
    <m/>
    <n v="-206.78"/>
    <m/>
    <m/>
    <m/>
    <m/>
    <n v="-347.34"/>
    <m/>
    <m/>
    <n v="-38.6"/>
    <m/>
    <m/>
    <m/>
    <m/>
    <m/>
    <m/>
    <m/>
    <m/>
    <m/>
    <m/>
    <m/>
    <m/>
    <m/>
    <m/>
    <m/>
    <m/>
    <m/>
    <m/>
    <m/>
    <m/>
    <m/>
    <n v="-103.39"/>
    <n v="510.61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8946"/>
    <n v="-10462.549999999999"/>
    <m/>
    <n v="-206.76"/>
    <m/>
    <m/>
    <m/>
    <m/>
    <n v="-347.3"/>
    <m/>
    <m/>
    <n v="-38.590000000000003"/>
    <m/>
    <m/>
    <m/>
    <m/>
    <m/>
    <m/>
    <m/>
    <m/>
    <m/>
    <m/>
    <m/>
    <m/>
    <m/>
    <m/>
    <m/>
    <m/>
    <m/>
    <m/>
    <m/>
    <m/>
    <m/>
    <n v="-103.38"/>
    <n v="510.56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8821"/>
    <n v="-10454.23"/>
    <m/>
    <n v="-309.89"/>
    <m/>
    <m/>
    <m/>
    <m/>
    <n v="-346.86"/>
    <m/>
    <m/>
    <n v="-38.54"/>
    <m/>
    <m/>
    <m/>
    <m/>
    <m/>
    <m/>
    <m/>
    <m/>
    <m/>
    <m/>
    <m/>
    <m/>
    <m/>
    <m/>
    <m/>
    <m/>
    <m/>
    <m/>
    <m/>
    <m/>
    <m/>
    <n v="-180.78"/>
    <n v="509.92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8788"/>
    <n v="-10453.700000000001"/>
    <m/>
    <n v="-516.47"/>
    <m/>
    <m/>
    <m/>
    <m/>
    <n v="-346.75"/>
    <m/>
    <m/>
    <n v="-38.53"/>
    <m/>
    <m/>
    <m/>
    <m/>
    <m/>
    <m/>
    <m/>
    <m/>
    <m/>
    <m/>
    <m/>
    <m/>
    <m/>
    <m/>
    <m/>
    <m/>
    <m/>
    <m/>
    <m/>
    <m/>
    <m/>
    <n v="-245.32999999999998"/>
    <n v="509.75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8836"/>
    <n v="-10450.91"/>
    <m/>
    <n v="-206.53"/>
    <m/>
    <m/>
    <m/>
    <m/>
    <n v="-346.91"/>
    <m/>
    <m/>
    <n v="-38.54"/>
    <m/>
    <m/>
    <m/>
    <m/>
    <m/>
    <m/>
    <m/>
    <m/>
    <m/>
    <m/>
    <m/>
    <m/>
    <m/>
    <m/>
    <m/>
    <m/>
    <m/>
    <m/>
    <m/>
    <m/>
    <m/>
    <n v="-103.27"/>
    <n v="510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8774"/>
    <n v="-10444.36"/>
    <m/>
    <n v="-206.4"/>
    <m/>
    <m/>
    <m/>
    <m/>
    <n v="-346.69"/>
    <m/>
    <m/>
    <n v="-38.520000000000003"/>
    <m/>
    <m/>
    <m/>
    <m/>
    <m/>
    <m/>
    <m/>
    <m/>
    <m/>
    <m/>
    <m/>
    <m/>
    <m/>
    <m/>
    <m/>
    <m/>
    <m/>
    <m/>
    <m/>
    <m/>
    <m/>
    <n v="-103.22"/>
    <n v="509.67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8020"/>
    <n v="-10392.23"/>
    <m/>
    <n v="-410.75"/>
    <m/>
    <m/>
    <m/>
    <m/>
    <n v="-344.05"/>
    <m/>
    <m/>
    <n v="-38.229999999999997"/>
    <m/>
    <m/>
    <m/>
    <m/>
    <m/>
    <m/>
    <m/>
    <m/>
    <m/>
    <m/>
    <m/>
    <m/>
    <m/>
    <m/>
    <m/>
    <m/>
    <m/>
    <m/>
    <m/>
    <m/>
    <m/>
    <n v="-218.21"/>
    <n v="505.78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8109"/>
    <n v="-10384.34"/>
    <m/>
    <n v="-615.64"/>
    <m/>
    <m/>
    <m/>
    <m/>
    <n v="-344.36"/>
    <m/>
    <m/>
    <n v="-38.26"/>
    <m/>
    <m/>
    <m/>
    <m/>
    <m/>
    <m/>
    <m/>
    <m/>
    <m/>
    <m/>
    <m/>
    <m/>
    <m/>
    <m/>
    <m/>
    <m/>
    <m/>
    <m/>
    <m/>
    <m/>
    <m/>
    <n v="-256.5"/>
    <n v="506.25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7789"/>
    <n v="-10340.209999999999"/>
    <m/>
    <n v="-204.34"/>
    <m/>
    <m/>
    <m/>
    <m/>
    <n v="-343.24"/>
    <m/>
    <m/>
    <n v="-38.14"/>
    <m/>
    <m/>
    <m/>
    <m/>
    <m/>
    <m/>
    <m/>
    <m/>
    <m/>
    <m/>
    <m/>
    <m/>
    <m/>
    <m/>
    <m/>
    <m/>
    <m/>
    <m/>
    <m/>
    <m/>
    <m/>
    <n v="-102.16"/>
    <n v="504.59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Other Public Authority"/>
    <s v="CB-Commercial"/>
    <n v="-87162"/>
    <n v="-10319.6"/>
    <m/>
    <m/>
    <m/>
    <m/>
    <m/>
    <m/>
    <n v="-305.94"/>
    <m/>
    <m/>
    <n v="-61.89"/>
    <m/>
    <m/>
    <m/>
    <m/>
    <m/>
    <m/>
    <m/>
    <m/>
    <m/>
    <m/>
    <m/>
    <m/>
    <m/>
    <m/>
    <m/>
    <m/>
    <m/>
    <m/>
    <m/>
    <m/>
    <m/>
    <n v="0"/>
    <n v="437.56"/>
    <m/>
    <m/>
    <m/>
    <m/>
    <m/>
    <m/>
    <x v="0"/>
    <m/>
    <m/>
    <m/>
    <m/>
    <m/>
    <m/>
    <m/>
    <m/>
    <n v="0"/>
    <n v="0"/>
    <m/>
    <m/>
    <x v="3"/>
    <x v="5"/>
    <m/>
    <x v="10"/>
  </r>
  <r>
    <x v="3"/>
    <m/>
    <m/>
    <s v="Residential"/>
    <s v="RG-Residential"/>
    <n v="-96612"/>
    <n v="-10223.51"/>
    <m/>
    <n v="-202.04"/>
    <m/>
    <m/>
    <m/>
    <m/>
    <n v="-339.1"/>
    <m/>
    <m/>
    <n v="-37.68"/>
    <m/>
    <m/>
    <m/>
    <m/>
    <m/>
    <m/>
    <m/>
    <m/>
    <m/>
    <m/>
    <m/>
    <m/>
    <m/>
    <m/>
    <m/>
    <m/>
    <m/>
    <m/>
    <m/>
    <m/>
    <m/>
    <n v="-101.01"/>
    <n v="498.52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6450"/>
    <n v="-10198.620000000001"/>
    <m/>
    <n v="-302.31"/>
    <m/>
    <m/>
    <m/>
    <m/>
    <n v="-338.54"/>
    <m/>
    <m/>
    <n v="-37.619999999999997"/>
    <m/>
    <m/>
    <m/>
    <m/>
    <m/>
    <m/>
    <m/>
    <m/>
    <m/>
    <m/>
    <m/>
    <m/>
    <m/>
    <m/>
    <m/>
    <m/>
    <m/>
    <m/>
    <m/>
    <m/>
    <m/>
    <n v="-100.77"/>
    <n v="497.68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6300"/>
    <n v="-10182.76"/>
    <m/>
    <n v="-402.46"/>
    <m/>
    <m/>
    <m/>
    <m/>
    <n v="-338.02"/>
    <m/>
    <m/>
    <n v="-37.56"/>
    <m/>
    <m/>
    <m/>
    <m/>
    <m/>
    <m/>
    <m/>
    <m/>
    <m/>
    <m/>
    <m/>
    <m/>
    <m/>
    <m/>
    <m/>
    <m/>
    <m/>
    <m/>
    <m/>
    <m/>
    <m/>
    <n v="-213.82"/>
    <n v="496.91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3605"/>
    <n v="-9925.39"/>
    <m/>
    <n v="-392.3"/>
    <m/>
    <m/>
    <m/>
    <m/>
    <n v="-328.55"/>
    <m/>
    <m/>
    <n v="-36.51"/>
    <m/>
    <m/>
    <m/>
    <m/>
    <m/>
    <m/>
    <m/>
    <m/>
    <m/>
    <m/>
    <m/>
    <m/>
    <m/>
    <m/>
    <m/>
    <m/>
    <m/>
    <m/>
    <m/>
    <m/>
    <m/>
    <n v="-208.42000000000002"/>
    <n v="483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-90000"/>
    <n v="-9518.77"/>
    <m/>
    <n v="-376.22"/>
    <m/>
    <m/>
    <m/>
    <m/>
    <n v="-315.89999999999998"/>
    <m/>
    <m/>
    <n v="-35.1"/>
    <m/>
    <m/>
    <m/>
    <m/>
    <m/>
    <m/>
    <m/>
    <m/>
    <m/>
    <m/>
    <m/>
    <m/>
    <m/>
    <m/>
    <m/>
    <m/>
    <m/>
    <m/>
    <m/>
    <m/>
    <m/>
    <n v="-199.87"/>
    <n v="464.4"/>
    <m/>
    <m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Commercial"/>
    <s v="CB-Commercial"/>
    <n v="-98634"/>
    <n v="-9491.57"/>
    <m/>
    <n v="-188.79"/>
    <m/>
    <m/>
    <m/>
    <m/>
    <n v="-346.2"/>
    <m/>
    <m/>
    <n v="-70.03"/>
    <m/>
    <m/>
    <m/>
    <m/>
    <m/>
    <m/>
    <m/>
    <m/>
    <m/>
    <m/>
    <m/>
    <m/>
    <m/>
    <m/>
    <m/>
    <m/>
    <m/>
    <m/>
    <m/>
    <m/>
    <m/>
    <n v="0"/>
    <n v="468.51"/>
    <m/>
    <m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Residential"/>
    <s v="RG-Residential"/>
    <n v="-82272"/>
    <n v="-8699.44"/>
    <m/>
    <n v="-343.83"/>
    <m/>
    <m/>
    <m/>
    <m/>
    <n v="-288.77999999999997"/>
    <m/>
    <m/>
    <n v="-32.08"/>
    <m/>
    <m/>
    <m/>
    <m/>
    <m/>
    <m/>
    <m/>
    <m/>
    <m/>
    <m/>
    <m/>
    <m/>
    <m/>
    <m/>
    <m/>
    <m/>
    <m/>
    <m/>
    <m/>
    <m/>
    <m/>
    <n v="-182.66"/>
    <n v="424.52"/>
    <m/>
    <m/>
    <m/>
    <m/>
    <m/>
    <m/>
    <x v="0"/>
    <m/>
    <m/>
    <m/>
    <m/>
    <m/>
    <m/>
    <m/>
    <m/>
    <n v="0"/>
    <n v="0"/>
    <m/>
    <m/>
    <x v="0"/>
    <x v="1"/>
    <m/>
    <x v="10"/>
  </r>
  <r>
    <x v="4"/>
    <m/>
    <m/>
    <s v="Residential"/>
    <s v="RG-Residential"/>
    <n v="-99320"/>
    <n v="-6376.64"/>
    <m/>
    <n v="-376.02"/>
    <m/>
    <n v="0"/>
    <m/>
    <m/>
    <m/>
    <n v="-2896.17"/>
    <n v="-198.64"/>
    <m/>
    <n v="-370.46"/>
    <n v="-562.15"/>
    <m/>
    <m/>
    <n v="-406.22"/>
    <m/>
    <m/>
    <m/>
    <m/>
    <m/>
    <m/>
    <m/>
    <m/>
    <m/>
    <m/>
    <m/>
    <m/>
    <m/>
    <m/>
    <m/>
    <m/>
    <n v="-928.73"/>
    <n v="1409.88"/>
    <m/>
    <m/>
    <m/>
    <m/>
    <m/>
    <m/>
    <x v="0"/>
    <m/>
    <m/>
    <m/>
    <m/>
    <m/>
    <m/>
    <m/>
    <m/>
    <n v="0"/>
    <n v="0"/>
    <m/>
    <m/>
    <x v="0"/>
    <x v="1"/>
    <m/>
    <x v="10"/>
  </r>
  <r>
    <x v="4"/>
    <s v="Gravette"/>
    <s v="Electric"/>
    <s v="Other Public Authority"/>
    <s v="CB-Commercial"/>
    <n v="-48451"/>
    <n v="-1474.12"/>
    <m/>
    <n v="0"/>
    <n v="0"/>
    <n v="0"/>
    <m/>
    <m/>
    <n v="0"/>
    <n v="-1412.83"/>
    <n v="-96.9"/>
    <n v="0"/>
    <n v="-158.4"/>
    <n v="0"/>
    <n v="-182.21"/>
    <n v="-236.41"/>
    <n v="0"/>
    <n v="0"/>
    <n v="0"/>
    <n v="0"/>
    <n v="0"/>
    <n v="0"/>
    <n v="0"/>
    <n v="0"/>
    <n v="0"/>
    <n v="0"/>
    <n v="0"/>
    <n v="0"/>
    <n v="0"/>
    <n v="0"/>
    <n v="0"/>
    <n v="0"/>
    <n v="0"/>
    <n v="-328.97"/>
    <n v="318.42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Neosho"/>
    <s v="Electric"/>
    <s v="Other Public Authority"/>
    <s v="CB-Commercial"/>
    <n v="-32814"/>
    <n v="-1124.3800000000001"/>
    <m/>
    <n v="0"/>
    <n v="0"/>
    <n v="0"/>
    <m/>
    <m/>
    <n v="-115.19"/>
    <n v="0"/>
    <n v="0"/>
    <n v="-23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4.69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4"/>
    <s v="Gravette"/>
    <s v="Electric"/>
    <s v="Residential"/>
    <s v="NM-Net Metering"/>
    <n v="-856"/>
    <n v="-58.02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10"/>
  </r>
  <r>
    <x v="1"/>
    <s v="Baxter Springs"/>
    <s v="Electric"/>
    <s v="Residential"/>
    <s v="NM-Net Metering"/>
    <n v="-152"/>
    <n v="-15.66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10"/>
  </r>
  <r>
    <x v="1"/>
    <s v="Columbus"/>
    <s v="Electric"/>
    <s v="Residential"/>
    <s v="NM-Net Metering"/>
    <n v="132"/>
    <n v="-4.17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.15"/>
    <n v="-0.15"/>
    <m/>
    <m/>
    <x v="0"/>
    <x v="10"/>
    <m/>
    <x v="10"/>
  </r>
  <r>
    <x v="1"/>
    <s v="Baxter Springs"/>
    <s v="Electric"/>
    <s v="Commercial"/>
    <s v="NM-Net Metering"/>
    <n v="0"/>
    <n v="0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0"/>
    <m/>
    <x v="10"/>
  </r>
  <r>
    <x v="3"/>
    <s v="Republic"/>
    <s v="Electric"/>
    <s v="Muni Street &amp; Highway Lighting"/>
    <s v="LS-Special Lighting"/>
    <n v="0"/>
    <n v="0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7"/>
    <m/>
    <x v="10"/>
  </r>
  <r>
    <x v="2"/>
    <s v="Baxter Springs"/>
    <s v="Electric"/>
    <s v="Commercial"/>
    <s v="NEB-Optional Net Billing"/>
    <n v="0"/>
    <n v="0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0"/>
    <m/>
    <x v="10"/>
  </r>
  <r>
    <x v="2"/>
    <s v="Baxter Springs"/>
    <s v="Electric"/>
    <s v="Residential"/>
    <s v="RG-Residential"/>
    <n v="0"/>
    <n v="0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Ozark"/>
    <s v="Electric"/>
    <s v="Commercial"/>
    <s v="RG-Residential"/>
    <n v="38"/>
    <n v="4.93"/>
    <m/>
    <n v="0.2"/>
    <n v="0"/>
    <n v="0"/>
    <m/>
    <m/>
    <n v="0.13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-0.2"/>
    <n v="0"/>
    <n v="0"/>
    <m/>
    <m/>
    <m/>
    <m/>
    <x v="0"/>
    <m/>
    <m/>
    <m/>
    <m/>
    <m/>
    <m/>
    <m/>
    <m/>
    <n v="0"/>
    <n v="0"/>
    <m/>
    <m/>
    <x v="1"/>
    <x v="1"/>
    <m/>
    <x v="10"/>
  </r>
  <r>
    <x v="3"/>
    <s v="Joplin"/>
    <s v="Electric"/>
    <s v="Residential"/>
    <s v="RG-Residential"/>
    <n v="26"/>
    <n v="5.69"/>
    <m/>
    <n v="0"/>
    <n v="0"/>
    <n v="0"/>
    <m/>
    <m/>
    <n v="0.09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3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4"/>
    <s v="Gravette"/>
    <s v="Lighting"/>
    <s v="Other Public Authority"/>
    <s v="PL-Private Lighting"/>
    <n v="65"/>
    <n v="8.11"/>
    <m/>
    <n v="0"/>
    <n v="0"/>
    <n v="0"/>
    <m/>
    <m/>
    <n v="0"/>
    <n v="1.9"/>
    <n v="0.13"/>
    <n v="0"/>
    <n v="0"/>
    <n v="0"/>
    <n v="0.09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83"/>
    <n v="-1.74"/>
    <n v="0"/>
    <n v="0"/>
    <m/>
    <m/>
    <m/>
    <m/>
    <x v="0"/>
    <m/>
    <m/>
    <m/>
    <m/>
    <m/>
    <m/>
    <m/>
    <m/>
    <n v="0"/>
    <n v="0"/>
    <m/>
    <m/>
    <x v="3"/>
    <x v="4"/>
    <m/>
    <x v="10"/>
  </r>
  <r>
    <x v="2"/>
    <s v="Gravette"/>
    <s v="Lighting"/>
    <s v="Residential"/>
    <s v="PL-Private Lighting"/>
    <n v="31"/>
    <n v="9.44"/>
    <m/>
    <n v="0"/>
    <n v="0.87"/>
    <n v="-0.18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4000000000000001"/>
    <n v="0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1"/>
    <s v="Columbus"/>
    <s v="Electric"/>
    <s v="Commercial"/>
    <s v="NM-Net Metering"/>
    <n v="400"/>
    <n v="10.220000000000001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.44"/>
    <n v="-0.44"/>
    <m/>
    <m/>
    <x v="1"/>
    <x v="10"/>
    <m/>
    <x v="10"/>
  </r>
  <r>
    <x v="4"/>
    <s v="Neosho"/>
    <s v="Lighting"/>
    <s v="Residential"/>
    <s v="PL-Private Lighting"/>
    <n v="62"/>
    <n v="12.1"/>
    <m/>
    <n v="0"/>
    <n v="0"/>
    <n v="0"/>
    <m/>
    <m/>
    <n v="0"/>
    <n v="1.8"/>
    <n v="0.12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2.6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3"/>
    <s v="Republic"/>
    <s v="Lighting"/>
    <s v="Other Public Authority"/>
    <s v="PL-Private Lighting"/>
    <n v="31"/>
    <n v="14.58"/>
    <m/>
    <n v="0"/>
    <n v="0"/>
    <n v="0"/>
    <m/>
    <m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m/>
    <m/>
    <m/>
    <m/>
    <x v="0"/>
    <m/>
    <m/>
    <m/>
    <m/>
    <m/>
    <m/>
    <m/>
    <m/>
    <n v="0"/>
    <n v="0"/>
    <m/>
    <m/>
    <x v="3"/>
    <x v="4"/>
    <m/>
    <x v="10"/>
  </r>
  <r>
    <x v="3"/>
    <s v="Buffalo"/>
    <s v="Lighting"/>
    <s v="Residential"/>
    <s v="PL-Private Lighting"/>
    <n v="31"/>
    <n v="15.08"/>
    <m/>
    <n v="0.3"/>
    <n v="0"/>
    <n v="0"/>
    <m/>
    <m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3"/>
    <s v="Pierce City"/>
    <s v="Lighting"/>
    <s v="Residential"/>
    <s v="PL-Private Lighting"/>
    <n v="65"/>
    <n v="15.79"/>
    <m/>
    <n v="0"/>
    <n v="0"/>
    <n v="0"/>
    <m/>
    <m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3"/>
    <s v="Aurora"/>
    <s v="Electric"/>
    <s v="Muni Street &amp; Highway Lighting"/>
    <s v="MS-Miscellaneous"/>
    <n v="0"/>
    <n v="19.510000000000002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22"/>
    <m/>
    <x v="10"/>
  </r>
  <r>
    <x v="1"/>
    <s v="Neosho"/>
    <s v="Electric"/>
    <s v="Commercial"/>
    <s v="CB-Commercial"/>
    <n v="7"/>
    <n v="20.62"/>
    <m/>
    <n v="1.05"/>
    <n v="0"/>
    <n v="0"/>
    <m/>
    <m/>
    <n v="0"/>
    <n v="0"/>
    <n v="0"/>
    <n v="0"/>
    <n v="0"/>
    <n v="0.22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1.98"/>
    <n v="0"/>
    <n v="0"/>
    <n v="0.08"/>
    <m/>
    <m/>
    <m/>
    <m/>
    <x v="0"/>
    <m/>
    <m/>
    <m/>
    <m/>
    <m/>
    <m/>
    <m/>
    <m/>
    <n v="0.23"/>
    <n v="-0.01"/>
    <m/>
    <m/>
    <x v="1"/>
    <x v="5"/>
    <m/>
    <x v="10"/>
  </r>
  <r>
    <x v="3"/>
    <s v="Aurora"/>
    <s v="Lighting"/>
    <s v="Other Public Authority"/>
    <s v="PL-Private Lighting"/>
    <n v="58"/>
    <n v="21.22"/>
    <m/>
    <n v="0"/>
    <n v="0"/>
    <n v="0"/>
    <m/>
    <m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m/>
    <m/>
    <m/>
    <m/>
    <x v="0"/>
    <m/>
    <m/>
    <m/>
    <m/>
    <m/>
    <m/>
    <m/>
    <m/>
    <n v="0"/>
    <n v="0"/>
    <m/>
    <m/>
    <x v="3"/>
    <x v="4"/>
    <m/>
    <x v="10"/>
  </r>
  <r>
    <x v="3"/>
    <s v="Webb City"/>
    <s v="Lighting"/>
    <s v="Interdepartmental"/>
    <s v="PL-Private Lighting"/>
    <n v="58"/>
    <n v="21.22"/>
    <m/>
    <n v="0"/>
    <n v="0"/>
    <n v="0"/>
    <m/>
    <m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m/>
    <m/>
    <m/>
    <m/>
    <x v="0"/>
    <m/>
    <m/>
    <m/>
    <m/>
    <m/>
    <m/>
    <m/>
    <m/>
    <n v="0"/>
    <n v="0"/>
    <m/>
    <m/>
    <x v="5"/>
    <x v="4"/>
    <m/>
    <x v="10"/>
  </r>
  <r>
    <x v="3"/>
    <s v="Baxter Springs"/>
    <s v="Electric"/>
    <s v="Commercial"/>
    <s v="CB-Commercial"/>
    <n v="-7"/>
    <n v="21.77"/>
    <m/>
    <n v="1.0900000000000001"/>
    <n v="0"/>
    <n v="0"/>
    <m/>
    <m/>
    <n v="-0.02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1"/>
    <n v="0.03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Gravette"/>
    <s v="Lighting"/>
    <s v="Residential"/>
    <s v="PL-Private Lighting"/>
    <n v="62"/>
    <n v="29.16"/>
    <m/>
    <n v="0"/>
    <n v="0"/>
    <n v="0"/>
    <m/>
    <m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.42"/>
    <n v="-0.68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2"/>
    <s v="Neosho"/>
    <s v="Lighting"/>
    <s v="Residential"/>
    <s v="PL-Private Lighting"/>
    <n v="161"/>
    <n v="30.34"/>
    <m/>
    <n v="0"/>
    <n v="4.51"/>
    <n v="-0.94"/>
    <m/>
    <m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.16"/>
    <n v="0"/>
    <n v="0"/>
    <n v="0.46"/>
    <n v="0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3"/>
    <s v="Baxter Springs"/>
    <s v="Electric"/>
    <s v="Residential"/>
    <s v="RG-Residential"/>
    <n v="182"/>
    <n v="36.67"/>
    <m/>
    <n v="1.82"/>
    <n v="0"/>
    <n v="0"/>
    <m/>
    <m/>
    <n v="0.64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5"/>
    <n v="0"/>
    <n v="0"/>
    <n v="0.93"/>
    <n v="-0.94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1"/>
    <s v="Baxter Springs"/>
    <s v="Lighting"/>
    <s v="Other Public Authority"/>
    <s v="PL-Private Lighting"/>
    <n v="157"/>
    <n v="39.520000000000003"/>
    <m/>
    <n v="0"/>
    <n v="0"/>
    <n v="0"/>
    <m/>
    <m/>
    <n v="0"/>
    <n v="0"/>
    <n v="0"/>
    <n v="0"/>
    <n v="0"/>
    <n v="4.92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m/>
    <m/>
    <m/>
    <m/>
    <x v="0"/>
    <m/>
    <m/>
    <m/>
    <m/>
    <m/>
    <m/>
    <m/>
    <m/>
    <n v="5.09"/>
    <n v="-0.17"/>
    <m/>
    <m/>
    <x v="3"/>
    <x v="4"/>
    <m/>
    <x v="10"/>
  </r>
  <r>
    <x v="1"/>
    <s v="Columbus"/>
    <s v="Electric"/>
    <s v="Muni Street &amp; Highway Lighting"/>
    <s v="LS-Special Lighting"/>
    <n v="19"/>
    <n v="39.6"/>
    <m/>
    <n v="0"/>
    <n v="0"/>
    <n v="0"/>
    <m/>
    <m/>
    <n v="0"/>
    <n v="0"/>
    <n v="0"/>
    <n v="0"/>
    <n v="0"/>
    <n v="0.6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1"/>
    <m/>
    <m/>
    <m/>
    <m/>
    <x v="0"/>
    <m/>
    <m/>
    <m/>
    <m/>
    <m/>
    <m/>
    <m/>
    <m/>
    <n v="0.62"/>
    <n v="-0.02"/>
    <m/>
    <m/>
    <x v="4"/>
    <x v="7"/>
    <m/>
    <x v="10"/>
  </r>
  <r>
    <x v="2"/>
    <s v="Baxter Springs"/>
    <s v="Electric"/>
    <s v="Industrial"/>
    <s v="CB-Commercial"/>
    <n v="11"/>
    <n v="41.78"/>
    <m/>
    <n v="0"/>
    <n v="0.31"/>
    <n v="-0.04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1.27"/>
    <n v="-0.21"/>
    <n v="0"/>
    <n v="0"/>
    <m/>
    <m/>
    <m/>
    <m/>
    <x v="0"/>
    <m/>
    <m/>
    <m/>
    <m/>
    <m/>
    <m/>
    <m/>
    <m/>
    <n v="0"/>
    <n v="0"/>
    <m/>
    <m/>
    <x v="2"/>
    <x v="5"/>
    <m/>
    <x v="10"/>
  </r>
  <r>
    <x v="1"/>
    <s v="Baxter Springs"/>
    <s v="Electric"/>
    <s v="Other Public Authority"/>
    <s v="LS-Special Lighting"/>
    <n v="320"/>
    <n v="41.86"/>
    <m/>
    <n v="0"/>
    <n v="0"/>
    <n v="0"/>
    <m/>
    <m/>
    <n v="0"/>
    <n v="0"/>
    <n v="0"/>
    <n v="0"/>
    <n v="0"/>
    <n v="10.029999999999999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m/>
    <m/>
    <m/>
    <m/>
    <x v="0"/>
    <m/>
    <m/>
    <m/>
    <m/>
    <m/>
    <m/>
    <m/>
    <m/>
    <n v="10.389999999999999"/>
    <n v="-0.36"/>
    <m/>
    <m/>
    <x v="3"/>
    <x v="7"/>
    <m/>
    <x v="10"/>
  </r>
  <r>
    <x v="3"/>
    <s v="Aurora"/>
    <s v="Lighting"/>
    <s v="Interdepartmental"/>
    <s v="PL-Private Lighting"/>
    <n v="195"/>
    <n v="47.37"/>
    <m/>
    <n v="0"/>
    <n v="0"/>
    <n v="0"/>
    <m/>
    <m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m/>
    <m/>
    <m/>
    <m/>
    <x v="0"/>
    <m/>
    <m/>
    <m/>
    <m/>
    <m/>
    <m/>
    <m/>
    <m/>
    <n v="0"/>
    <n v="0"/>
    <m/>
    <m/>
    <x v="5"/>
    <x v="4"/>
    <m/>
    <x v="10"/>
  </r>
  <r>
    <x v="2"/>
    <s v="Baxter Springs"/>
    <s v="Electric"/>
    <s v="Muni Street &amp; Highway Lighting"/>
    <s v="LS-Special Lighting"/>
    <n v="320"/>
    <n v="52.1"/>
    <m/>
    <n v="0"/>
    <n v="8.9600000000000009"/>
    <n v="-1.43"/>
    <m/>
    <m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-9.3699999999999992"/>
    <n v="0"/>
    <n v="0"/>
    <m/>
    <m/>
    <m/>
    <m/>
    <x v="0"/>
    <m/>
    <m/>
    <m/>
    <m/>
    <m/>
    <m/>
    <m/>
    <m/>
    <n v="0"/>
    <n v="0"/>
    <m/>
    <m/>
    <x v="4"/>
    <x v="7"/>
    <m/>
    <x v="10"/>
  </r>
  <r>
    <x v="2"/>
    <s v="Baxter Springs"/>
    <s v="Lighting"/>
    <s v="Muni Street &amp; Highway Lighting"/>
    <s v="PL-Private Lighting"/>
    <n v="205"/>
    <n v="52.8"/>
    <m/>
    <n v="0"/>
    <n v="5.73"/>
    <n v="-1.2"/>
    <m/>
    <m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4"/>
    <m/>
    <x v="10"/>
  </r>
  <r>
    <x v="2"/>
    <s v="Gravette"/>
    <s v="Electric"/>
    <s v="Commercial"/>
    <s v="CB-Commercial"/>
    <n v="106"/>
    <n v="52.99"/>
    <m/>
    <n v="0"/>
    <n v="2.97"/>
    <n v="-0.82"/>
    <m/>
    <m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3.24"/>
    <n v="-2.0499999999999998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4"/>
    <s v="Neosho"/>
    <s v="Lighting"/>
    <s v="Commercial"/>
    <s v="PL-Private Lighting"/>
    <n v="389"/>
    <n v="58.17"/>
    <m/>
    <n v="0"/>
    <n v="0"/>
    <n v="0"/>
    <m/>
    <m/>
    <n v="0"/>
    <n v="11.34"/>
    <n v="0.78"/>
    <n v="0"/>
    <n v="0"/>
    <n v="0"/>
    <n v="0.56000000000000005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5.62"/>
    <n v="-12.46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3"/>
    <s v="Branson"/>
    <s v="Lighting"/>
    <s v="Industrial"/>
    <s v="PL-Private Lighting"/>
    <n v="164"/>
    <n v="60.73"/>
    <m/>
    <n v="0"/>
    <n v="0"/>
    <n v="0"/>
    <m/>
    <m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1.8"/>
    <n v="0"/>
    <n v="0"/>
    <m/>
    <m/>
    <m/>
    <m/>
    <x v="0"/>
    <m/>
    <m/>
    <m/>
    <m/>
    <m/>
    <m/>
    <m/>
    <m/>
    <n v="0"/>
    <n v="0"/>
    <m/>
    <m/>
    <x v="2"/>
    <x v="4"/>
    <m/>
    <x v="10"/>
  </r>
  <r>
    <x v="3"/>
    <s v="Aurora"/>
    <s v="Lighting"/>
    <s v="Muni Street &amp; Highway Lighting"/>
    <s v="PL-Private Lighting"/>
    <n v="174"/>
    <n v="68.19"/>
    <m/>
    <n v="0"/>
    <n v="0"/>
    <n v="0"/>
    <m/>
    <m/>
    <n v="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m/>
    <m/>
    <m/>
    <m/>
    <x v="0"/>
    <m/>
    <m/>
    <m/>
    <m/>
    <m/>
    <m/>
    <m/>
    <m/>
    <n v="0"/>
    <n v="0"/>
    <m/>
    <m/>
    <x v="4"/>
    <x v="4"/>
    <m/>
    <x v="10"/>
  </r>
  <r>
    <x v="3"/>
    <s v="Republic"/>
    <s v="Lighting"/>
    <s v="Muni Street &amp; Highway Lighting"/>
    <s v="PL-Private Lighting"/>
    <n v="431"/>
    <n v="82.03"/>
    <m/>
    <n v="0"/>
    <n v="0"/>
    <n v="0"/>
    <m/>
    <m/>
    <n v="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m/>
    <m/>
    <m/>
    <m/>
    <x v="0"/>
    <m/>
    <m/>
    <m/>
    <m/>
    <m/>
    <m/>
    <m/>
    <m/>
    <n v="0"/>
    <n v="0"/>
    <m/>
    <m/>
    <x v="4"/>
    <x v="4"/>
    <m/>
    <x v="10"/>
  </r>
  <r>
    <x v="1"/>
    <s v="Baxter Springs"/>
    <s v="Lighting"/>
    <s v="Muni Street &amp; Highway Lighting"/>
    <s v="PL-Private Lighting"/>
    <n v="487"/>
    <n v="84.52"/>
    <m/>
    <n v="0"/>
    <n v="0"/>
    <n v="0"/>
    <m/>
    <m/>
    <n v="0"/>
    <n v="0"/>
    <n v="0"/>
    <n v="0"/>
    <n v="0"/>
    <n v="15.27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m/>
    <m/>
    <m/>
    <m/>
    <x v="0"/>
    <m/>
    <m/>
    <m/>
    <m/>
    <m/>
    <m/>
    <m/>
    <m/>
    <n v="15.809999999999999"/>
    <n v="-0.54"/>
    <m/>
    <m/>
    <x v="4"/>
    <x v="4"/>
    <m/>
    <x v="10"/>
  </r>
  <r>
    <x v="3"/>
    <s v="Joplin"/>
    <s v="Electric"/>
    <s v="Muni Street &amp; Highway Lighting"/>
    <s v="LS-Special Lighting"/>
    <n v="485"/>
    <n v="84.68"/>
    <m/>
    <n v="0"/>
    <n v="0"/>
    <n v="0"/>
    <m/>
    <m/>
    <n v="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28"/>
    <n v="0"/>
    <n v="0"/>
    <m/>
    <m/>
    <m/>
    <m/>
    <x v="0"/>
    <m/>
    <m/>
    <m/>
    <m/>
    <m/>
    <m/>
    <m/>
    <m/>
    <n v="0"/>
    <n v="0"/>
    <m/>
    <m/>
    <x v="4"/>
    <x v="7"/>
    <m/>
    <x v="10"/>
  </r>
  <r>
    <x v="3"/>
    <s v="Bolivar"/>
    <s v="Lighting"/>
    <s v="Muni Street &amp; Highway Lighting"/>
    <s v="PL-Private Lighting"/>
    <n v="249"/>
    <n v="86.66"/>
    <m/>
    <n v="0"/>
    <n v="0"/>
    <n v="0"/>
    <m/>
    <m/>
    <n v="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m/>
    <m/>
    <m/>
    <m/>
    <x v="0"/>
    <m/>
    <m/>
    <m/>
    <m/>
    <m/>
    <m/>
    <m/>
    <m/>
    <n v="0"/>
    <n v="0"/>
    <m/>
    <m/>
    <x v="4"/>
    <x v="4"/>
    <m/>
    <x v="10"/>
  </r>
  <r>
    <x v="1"/>
    <s v="Columbus"/>
    <s v="Lighting"/>
    <s v="Muni Street &amp; Highway Lighting"/>
    <s v="PL-Private Lighting"/>
    <n v="290"/>
    <n v="87.1"/>
    <m/>
    <n v="0"/>
    <n v="0"/>
    <n v="0"/>
    <m/>
    <m/>
    <n v="0"/>
    <n v="0"/>
    <n v="0"/>
    <n v="0"/>
    <n v="0"/>
    <n v="9.09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m/>
    <m/>
    <m/>
    <m/>
    <x v="0"/>
    <m/>
    <m/>
    <m/>
    <m/>
    <m/>
    <m/>
    <m/>
    <m/>
    <n v="9.41"/>
    <n v="-0.32"/>
    <m/>
    <m/>
    <x v="4"/>
    <x v="4"/>
    <m/>
    <x v="10"/>
  </r>
  <r>
    <x v="4"/>
    <s v="Gravette"/>
    <s v="Lighting"/>
    <s v="Muni Street &amp; Highway Lighting"/>
    <s v="PL-Private Lighting"/>
    <n v="711"/>
    <n v="93.93"/>
    <m/>
    <n v="0"/>
    <n v="0"/>
    <n v="0"/>
    <m/>
    <m/>
    <n v="0"/>
    <n v="20.73"/>
    <n v="1.41"/>
    <n v="0"/>
    <n v="0"/>
    <n v="0"/>
    <n v="1.04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8.7899999999999991"/>
    <n v="-20.100000000000001"/>
    <n v="0"/>
    <n v="0"/>
    <m/>
    <m/>
    <m/>
    <m/>
    <x v="0"/>
    <m/>
    <m/>
    <m/>
    <m/>
    <m/>
    <m/>
    <m/>
    <m/>
    <n v="0"/>
    <n v="0"/>
    <m/>
    <m/>
    <x v="4"/>
    <x v="4"/>
    <m/>
    <x v="10"/>
  </r>
  <r>
    <x v="2"/>
    <s v="Baxter Springs"/>
    <s v="Electric"/>
    <s v="Other Public Authority"/>
    <s v="TEB-Total Electric Bldg"/>
    <n v="631"/>
    <n v="104.57"/>
    <m/>
    <n v="0"/>
    <n v="17.66"/>
    <n v="-3.74"/>
    <m/>
    <m/>
    <n v="0"/>
    <n v="0"/>
    <n v="0"/>
    <n v="0"/>
    <n v="0"/>
    <n v="0"/>
    <n v="0"/>
    <n v="0"/>
    <n v="0"/>
    <n v="0"/>
    <n v="0"/>
    <n v="0"/>
    <n v="0"/>
    <n v="0"/>
    <n v="0"/>
    <n v="0.76"/>
    <n v="0"/>
    <n v="0"/>
    <n v="0"/>
    <n v="0"/>
    <n v="0"/>
    <n v="0"/>
    <n v="0"/>
    <n v="0"/>
    <n v="0"/>
    <n v="0"/>
    <n v="-3.11"/>
    <n v="0"/>
    <n v="0"/>
    <m/>
    <m/>
    <m/>
    <m/>
    <x v="0"/>
    <m/>
    <m/>
    <m/>
    <m/>
    <m/>
    <m/>
    <m/>
    <m/>
    <n v="0"/>
    <n v="0"/>
    <m/>
    <m/>
    <x v="3"/>
    <x v="13"/>
    <m/>
    <x v="10"/>
  </r>
  <r>
    <x v="1"/>
    <s v="Baxter Springs"/>
    <s v="Electric"/>
    <s v="Other Public Authority"/>
    <s v="SH-Small Heating"/>
    <n v="1120"/>
    <n v="105.22"/>
    <m/>
    <n v="0"/>
    <n v="0"/>
    <n v="0"/>
    <m/>
    <m/>
    <n v="0"/>
    <n v="0"/>
    <n v="0"/>
    <n v="0"/>
    <n v="0"/>
    <n v="35.1"/>
    <n v="0"/>
    <n v="0"/>
    <n v="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69"/>
    <m/>
    <m/>
    <m/>
    <m/>
    <x v="0"/>
    <m/>
    <m/>
    <m/>
    <m/>
    <m/>
    <m/>
    <m/>
    <m/>
    <n v="36.340000000000003"/>
    <n v="-1.24"/>
    <m/>
    <m/>
    <x v="3"/>
    <x v="12"/>
    <m/>
    <x v="10"/>
  </r>
  <r>
    <x v="3"/>
    <s v="Aurora"/>
    <s v="Water"/>
    <s v="WA-Interdepartmental"/>
    <s v="WA-Water"/>
    <n v="2"/>
    <n v="106.29"/>
    <m/>
    <n v="0"/>
    <n v="0"/>
    <n v="0"/>
    <m/>
    <m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9"/>
    <x v="28"/>
    <m/>
    <x v="10"/>
  </r>
  <r>
    <x v="3"/>
    <s v="Republic"/>
    <s v="Electric"/>
    <s v="Industrial"/>
    <s v="CB-Commercial"/>
    <n v="759"/>
    <n v="121.85"/>
    <m/>
    <n v="3.64"/>
    <n v="0"/>
    <n v="0"/>
    <m/>
    <m/>
    <n v="2.66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130000000000001"/>
    <n v="-3.81"/>
    <n v="0"/>
    <n v="0"/>
    <m/>
    <m/>
    <m/>
    <m/>
    <x v="0"/>
    <m/>
    <m/>
    <m/>
    <m/>
    <m/>
    <m/>
    <m/>
    <m/>
    <n v="0"/>
    <n v="0"/>
    <m/>
    <m/>
    <x v="2"/>
    <x v="5"/>
    <m/>
    <x v="10"/>
  </r>
  <r>
    <x v="3"/>
    <s v="Gravette"/>
    <s v="Lighting"/>
    <s v="Commercial"/>
    <s v="PL-Private Lighting"/>
    <n v="341"/>
    <n v="143.28"/>
    <m/>
    <n v="0"/>
    <n v="0"/>
    <n v="0"/>
    <m/>
    <m/>
    <n v="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38"/>
    <n v="0"/>
    <n v="0"/>
    <n v="1.29"/>
    <n v="-3.75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2"/>
    <s v="Gravette"/>
    <s v="Electric"/>
    <s v="Residential"/>
    <s v="RH-Residential Total Elec"/>
    <n v="2277"/>
    <n v="143.35"/>
    <m/>
    <n v="0"/>
    <n v="63.74"/>
    <n v="-8.6199999999999992"/>
    <m/>
    <m/>
    <n v="0"/>
    <n v="0"/>
    <n v="0"/>
    <n v="0"/>
    <n v="0"/>
    <n v="0"/>
    <n v="0"/>
    <n v="0"/>
    <n v="0"/>
    <n v="0"/>
    <n v="0"/>
    <n v="0"/>
    <n v="0"/>
    <n v="0"/>
    <n v="0"/>
    <n v="2.2799999999999998"/>
    <n v="0"/>
    <n v="0"/>
    <n v="0"/>
    <n v="0"/>
    <n v="0"/>
    <n v="0"/>
    <n v="0"/>
    <n v="0"/>
    <n v="0"/>
    <n v="2.81"/>
    <n v="-19.559999999999999"/>
    <n v="0"/>
    <n v="0"/>
    <m/>
    <m/>
    <m/>
    <m/>
    <x v="0"/>
    <m/>
    <m/>
    <m/>
    <m/>
    <m/>
    <m/>
    <m/>
    <m/>
    <n v="0"/>
    <n v="0"/>
    <m/>
    <m/>
    <x v="0"/>
    <x v="15"/>
    <m/>
    <x v="10"/>
  </r>
  <r>
    <x v="3"/>
    <s v="Branson"/>
    <s v="Lighting"/>
    <s v="Muni Street &amp; Highway Lighting"/>
    <s v="PL-Private Lighting"/>
    <n v="386"/>
    <n v="144.06"/>
    <m/>
    <n v="0"/>
    <n v="0"/>
    <n v="0"/>
    <m/>
    <m/>
    <n v="1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m/>
    <m/>
    <m/>
    <m/>
    <x v="0"/>
    <m/>
    <m/>
    <m/>
    <m/>
    <m/>
    <m/>
    <m/>
    <m/>
    <n v="0"/>
    <n v="0"/>
    <m/>
    <m/>
    <x v="4"/>
    <x v="4"/>
    <m/>
    <x v="10"/>
  </r>
  <r>
    <x v="3"/>
    <s v="Bolivar"/>
    <s v="Electric"/>
    <s v="Industrial"/>
    <s v="SH-Small Heating"/>
    <n v="1040"/>
    <n v="145.47999999999999"/>
    <m/>
    <n v="2.9"/>
    <n v="0"/>
    <n v="0"/>
    <m/>
    <m/>
    <n v="3.65"/>
    <n v="0"/>
    <n v="0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7"/>
    <n v="20"/>
    <n v="0"/>
    <n v="11.18"/>
    <n v="-4.9400000000000004"/>
    <n v="0"/>
    <n v="0"/>
    <m/>
    <m/>
    <m/>
    <m/>
    <x v="0"/>
    <m/>
    <m/>
    <m/>
    <m/>
    <m/>
    <m/>
    <m/>
    <m/>
    <n v="0"/>
    <n v="0"/>
    <m/>
    <m/>
    <x v="2"/>
    <x v="12"/>
    <m/>
    <x v="10"/>
  </r>
  <r>
    <x v="3"/>
    <s v="Neosho"/>
    <s v="Lighting"/>
    <s v="Other Public Authority"/>
    <s v="PL-Private Lighting"/>
    <n v="424"/>
    <n v="146.83000000000001"/>
    <m/>
    <n v="0"/>
    <n v="0"/>
    <n v="0"/>
    <m/>
    <m/>
    <n v="1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m/>
    <m/>
    <m/>
    <m/>
    <x v="0"/>
    <m/>
    <m/>
    <m/>
    <m/>
    <m/>
    <m/>
    <m/>
    <m/>
    <n v="0"/>
    <n v="0"/>
    <m/>
    <m/>
    <x v="3"/>
    <x v="4"/>
    <m/>
    <x v="10"/>
  </r>
  <r>
    <x v="3"/>
    <s v="Neosho"/>
    <s v="Lighting"/>
    <s v="Muni Street &amp; Highway Lighting"/>
    <s v="PL-Private Lighting"/>
    <n v="441"/>
    <n v="151.81"/>
    <m/>
    <n v="0"/>
    <n v="0"/>
    <n v="0"/>
    <m/>
    <m/>
    <n v="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m/>
    <m/>
    <m/>
    <m/>
    <x v="0"/>
    <m/>
    <m/>
    <m/>
    <m/>
    <m/>
    <m/>
    <m/>
    <m/>
    <n v="0"/>
    <n v="0"/>
    <m/>
    <m/>
    <x v="4"/>
    <x v="4"/>
    <m/>
    <x v="10"/>
  </r>
  <r>
    <x v="4"/>
    <s v="Gravette"/>
    <s v="Electric"/>
    <s v="Industrial"/>
    <s v="CB-Commercial"/>
    <n v="2266"/>
    <n v="156.59"/>
    <m/>
    <n v="8.81"/>
    <n v="0"/>
    <n v="0"/>
    <m/>
    <m/>
    <n v="0"/>
    <n v="66.08"/>
    <n v="4.53"/>
    <n v="0"/>
    <n v="7.41"/>
    <n v="0"/>
    <n v="8.52"/>
    <n v="11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.82"/>
    <n v="0"/>
    <n v="0"/>
    <m/>
    <m/>
    <m/>
    <m/>
    <x v="0"/>
    <m/>
    <m/>
    <m/>
    <m/>
    <m/>
    <m/>
    <m/>
    <m/>
    <n v="0"/>
    <n v="0"/>
    <m/>
    <m/>
    <x v="2"/>
    <x v="5"/>
    <m/>
    <x v="10"/>
  </r>
  <r>
    <x v="2"/>
    <s v="Neosho"/>
    <s v="Electric"/>
    <s v="Commercial"/>
    <s v="CB-Commercial"/>
    <n v="916"/>
    <n v="168.16"/>
    <m/>
    <n v="0"/>
    <n v="25.64"/>
    <n v="-37.35"/>
    <m/>
    <m/>
    <n v="0"/>
    <n v="0"/>
    <n v="0"/>
    <n v="0"/>
    <n v="0"/>
    <n v="0"/>
    <n v="0"/>
    <n v="0"/>
    <n v="0"/>
    <n v="0"/>
    <n v="0"/>
    <n v="0"/>
    <n v="0"/>
    <n v="0"/>
    <n v="0"/>
    <n v="0.28000000000000003"/>
    <n v="0"/>
    <n v="0"/>
    <n v="0"/>
    <n v="0"/>
    <n v="0"/>
    <n v="0"/>
    <n v="8.24"/>
    <n v="0"/>
    <n v="0"/>
    <n v="9.1300000000000008"/>
    <n v="-17.78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1"/>
    <s v="Baxter Springs"/>
    <s v="Electric"/>
    <s v="Muni Street &amp; Highway Lighting"/>
    <s v="LS-Special Lighting"/>
    <n v="681"/>
    <n v="170.86"/>
    <m/>
    <n v="0"/>
    <n v="0"/>
    <n v="0"/>
    <m/>
    <m/>
    <n v="0"/>
    <n v="0"/>
    <n v="0"/>
    <n v="0"/>
    <n v="0"/>
    <n v="21.35"/>
    <n v="0"/>
    <n v="0"/>
    <n v="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6"/>
    <m/>
    <m/>
    <m/>
    <m/>
    <x v="0"/>
    <m/>
    <m/>
    <m/>
    <m/>
    <m/>
    <m/>
    <m/>
    <m/>
    <n v="22.110000000000003"/>
    <n v="-0.76"/>
    <m/>
    <m/>
    <x v="4"/>
    <x v="7"/>
    <m/>
    <x v="10"/>
  </r>
  <r>
    <x v="3"/>
    <s v="Bolivar"/>
    <s v="Lighting"/>
    <s v="Industrial"/>
    <s v="PL-Private Lighting"/>
    <n v="515"/>
    <n v="182.15"/>
    <m/>
    <n v="5.7"/>
    <n v="0"/>
    <n v="0"/>
    <m/>
    <m/>
    <n v="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16"/>
    <n v="-5.66"/>
    <n v="0"/>
    <n v="0"/>
    <m/>
    <m/>
    <m/>
    <m/>
    <x v="0"/>
    <m/>
    <m/>
    <m/>
    <m/>
    <m/>
    <m/>
    <m/>
    <m/>
    <n v="0"/>
    <n v="0"/>
    <m/>
    <m/>
    <x v="2"/>
    <x v="4"/>
    <m/>
    <x v="10"/>
  </r>
  <r>
    <x v="3"/>
    <s v="Joplin"/>
    <s v="Lighting"/>
    <s v="Other Public Authority"/>
    <s v="PL-Private Lighting"/>
    <n v="540"/>
    <n v="185.16"/>
    <m/>
    <n v="0"/>
    <n v="0"/>
    <n v="0"/>
    <m/>
    <m/>
    <n v="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m/>
    <m/>
    <m/>
    <m/>
    <x v="0"/>
    <m/>
    <m/>
    <m/>
    <m/>
    <m/>
    <m/>
    <m/>
    <m/>
    <n v="0"/>
    <n v="0"/>
    <m/>
    <m/>
    <x v="3"/>
    <x v="4"/>
    <m/>
    <x v="10"/>
  </r>
  <r>
    <x v="2"/>
    <s v="Neosho"/>
    <s v="Lighting"/>
    <s v="Commercial"/>
    <s v="PL-Private Lighting"/>
    <n v="1436"/>
    <n v="188.32"/>
    <m/>
    <n v="0"/>
    <n v="40.200000000000003"/>
    <n v="-8.4700000000000006"/>
    <m/>
    <m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3"/>
    <s v="Branson"/>
    <s v="Electric"/>
    <s v="Other Public Authority"/>
    <s v="LS-Special Lighting"/>
    <n v="1174"/>
    <n v="188.35"/>
    <m/>
    <n v="0"/>
    <n v="0"/>
    <n v="0"/>
    <m/>
    <m/>
    <n v="4.12"/>
    <n v="0"/>
    <n v="0"/>
    <n v="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94"/>
    <n v="0"/>
    <n v="0"/>
    <m/>
    <m/>
    <m/>
    <m/>
    <x v="0"/>
    <m/>
    <m/>
    <m/>
    <m/>
    <m/>
    <m/>
    <m/>
    <m/>
    <n v="0"/>
    <n v="0"/>
    <m/>
    <m/>
    <x v="3"/>
    <x v="7"/>
    <m/>
    <x v="10"/>
  </r>
  <r>
    <x v="3"/>
    <s v="Ozark"/>
    <s v="Lighting"/>
    <s v="Muni Street &amp; Highway Lighting"/>
    <s v="PL-Private Lighting"/>
    <n v="671"/>
    <n v="194.2"/>
    <m/>
    <n v="0"/>
    <n v="0"/>
    <n v="0"/>
    <m/>
    <m/>
    <n v="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m/>
    <m/>
    <m/>
    <m/>
    <x v="0"/>
    <m/>
    <m/>
    <m/>
    <m/>
    <m/>
    <m/>
    <m/>
    <m/>
    <n v="0"/>
    <n v="0"/>
    <m/>
    <m/>
    <x v="4"/>
    <x v="4"/>
    <m/>
    <x v="10"/>
  </r>
  <r>
    <x v="3"/>
    <s v="Aurora"/>
    <s v="Water"/>
    <s v="WA-Municipal Buildings"/>
    <s v="WA-Water"/>
    <n v="14"/>
    <n v="201.6"/>
    <m/>
    <n v="0"/>
    <n v="0"/>
    <n v="0"/>
    <m/>
    <m/>
    <n v="0"/>
    <n v="0"/>
    <n v="0"/>
    <n v="0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0"/>
    <x v="28"/>
    <m/>
    <x v="10"/>
  </r>
  <r>
    <x v="3"/>
    <s v=""/>
    <s v="Tank Water"/>
    <s v="WA-Commercial"/>
    <s v="WA-Tank Water"/>
    <n v="12"/>
    <n v="220.2"/>
    <m/>
    <n v="0"/>
    <m/>
    <n v="0"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489999999999998"/>
    <n v="0"/>
    <n v="0"/>
    <n v="0"/>
    <m/>
    <m/>
    <m/>
    <m/>
    <x v="0"/>
    <m/>
    <m/>
    <m/>
    <m/>
    <m/>
    <m/>
    <m/>
    <m/>
    <n v="0"/>
    <n v="0"/>
    <m/>
    <m/>
    <x v="7"/>
    <x v="44"/>
    <m/>
    <x v="10"/>
  </r>
  <r>
    <x v="4"/>
    <s v="Gravette"/>
    <s v="Electric"/>
    <s v="Commercial"/>
    <s v="LS-Special Lighting"/>
    <n v="1235"/>
    <n v="233.48"/>
    <m/>
    <n v="1.31"/>
    <n v="0"/>
    <n v="0"/>
    <m/>
    <m/>
    <n v="0"/>
    <n v="36.020000000000003"/>
    <n v="2.4700000000000002"/>
    <n v="0"/>
    <n v="0"/>
    <n v="0"/>
    <n v="1.77"/>
    <n v="4.87"/>
    <n v="0"/>
    <n v="0"/>
    <n v="0"/>
    <n v="0"/>
    <n v="0"/>
    <n v="0"/>
    <n v="0"/>
    <n v="0"/>
    <n v="0"/>
    <n v="0"/>
    <n v="0"/>
    <n v="0"/>
    <n v="0"/>
    <n v="0"/>
    <n v="0"/>
    <n v="0"/>
    <n v="0"/>
    <n v="16.28"/>
    <n v="-50.39"/>
    <n v="0"/>
    <n v="0"/>
    <m/>
    <m/>
    <m/>
    <m/>
    <x v="0"/>
    <m/>
    <m/>
    <m/>
    <m/>
    <m/>
    <m/>
    <m/>
    <m/>
    <n v="0"/>
    <n v="0"/>
    <m/>
    <m/>
    <x v="1"/>
    <x v="7"/>
    <m/>
    <x v="10"/>
  </r>
  <r>
    <x v="3"/>
    <s v="Buffalo"/>
    <s v="Electric"/>
    <s v="Commercial"/>
    <s v="CB-Commercial"/>
    <n v="1167"/>
    <n v="244.43"/>
    <m/>
    <n v="9.17"/>
    <n v="0"/>
    <n v="0"/>
    <m/>
    <m/>
    <n v="4.0999999999999996"/>
    <n v="0"/>
    <n v="0"/>
    <n v="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52"/>
    <n v="-5.87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4"/>
    <s v="Gravette"/>
    <s v="Electric"/>
    <s v="Muni Street &amp; Highway Lighting"/>
    <s v="LS-Special Lighting"/>
    <n v="1028"/>
    <n v="255.78"/>
    <m/>
    <n v="0"/>
    <n v="0"/>
    <n v="0"/>
    <m/>
    <m/>
    <n v="0"/>
    <n v="29.97"/>
    <n v="2.06"/>
    <n v="0"/>
    <n v="0"/>
    <n v="0"/>
    <n v="1.48"/>
    <n v="4.07"/>
    <n v="0"/>
    <n v="0"/>
    <n v="0"/>
    <n v="0"/>
    <n v="0"/>
    <n v="0"/>
    <n v="0"/>
    <n v="0"/>
    <n v="0"/>
    <n v="0"/>
    <n v="0"/>
    <n v="0"/>
    <n v="0"/>
    <n v="0"/>
    <n v="0"/>
    <n v="0"/>
    <n v="0"/>
    <n v="21.52"/>
    <n v="-55.2"/>
    <n v="0"/>
    <n v="0"/>
    <m/>
    <m/>
    <m/>
    <m/>
    <x v="0"/>
    <m/>
    <m/>
    <m/>
    <m/>
    <m/>
    <m/>
    <m/>
    <m/>
    <n v="0"/>
    <n v="0"/>
    <m/>
    <m/>
    <x v="4"/>
    <x v="7"/>
    <m/>
    <x v="10"/>
  </r>
  <r>
    <x v="2"/>
    <s v="Baxter Springs"/>
    <s v="Lighting"/>
    <s v="Industrial"/>
    <s v="PL-Private Lighting"/>
    <n v="1059"/>
    <n v="306.32"/>
    <m/>
    <n v="0"/>
    <n v="29.16"/>
    <n v="-5.32"/>
    <m/>
    <m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5.0999999999999996"/>
    <n v="0"/>
    <n v="0"/>
    <n v="30.38"/>
    <n v="0"/>
    <n v="0"/>
    <n v="0"/>
    <m/>
    <m/>
    <m/>
    <m/>
    <x v="0"/>
    <m/>
    <m/>
    <m/>
    <m/>
    <m/>
    <m/>
    <m/>
    <m/>
    <n v="0"/>
    <n v="0"/>
    <m/>
    <m/>
    <x v="2"/>
    <x v="4"/>
    <m/>
    <x v="10"/>
  </r>
  <r>
    <x v="3"/>
    <s v="Branson"/>
    <s v="Electric"/>
    <s v="Muni Street &amp; Highway Lighting"/>
    <s v="SH-Small Heating"/>
    <n v="2305"/>
    <n v="310.64999999999998"/>
    <m/>
    <n v="0"/>
    <n v="0"/>
    <n v="0"/>
    <m/>
    <m/>
    <n v="8.09"/>
    <n v="0"/>
    <n v="0"/>
    <n v="1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95"/>
    <n v="0"/>
    <n v="0"/>
    <m/>
    <m/>
    <m/>
    <m/>
    <x v="0"/>
    <m/>
    <m/>
    <m/>
    <m/>
    <m/>
    <m/>
    <m/>
    <m/>
    <n v="0"/>
    <n v="0"/>
    <m/>
    <m/>
    <x v="4"/>
    <x v="12"/>
    <m/>
    <x v="10"/>
  </r>
  <r>
    <x v="3"/>
    <s v="Neosho"/>
    <s v="Electric"/>
    <s v="Muni Street &amp; Highway Lighting"/>
    <s v="LS-Special Lighting"/>
    <n v="1429"/>
    <n v="320.06"/>
    <m/>
    <n v="0"/>
    <n v="0"/>
    <n v="0"/>
    <m/>
    <m/>
    <n v="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66"/>
    <n v="0"/>
    <n v="0"/>
    <m/>
    <m/>
    <m/>
    <m/>
    <x v="0"/>
    <m/>
    <m/>
    <m/>
    <m/>
    <m/>
    <m/>
    <m/>
    <m/>
    <n v="0"/>
    <n v="0"/>
    <m/>
    <m/>
    <x v="4"/>
    <x v="7"/>
    <m/>
    <x v="10"/>
  </r>
  <r>
    <x v="3"/>
    <s v="Neosho"/>
    <s v="Electric"/>
    <s v="Commercial"/>
    <s v="LS-Special Lighting"/>
    <n v="1888"/>
    <n v="320.92"/>
    <m/>
    <n v="0"/>
    <n v="0"/>
    <n v="0"/>
    <m/>
    <m/>
    <n v="6.63"/>
    <n v="0"/>
    <n v="0"/>
    <n v="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76"/>
    <n v="0"/>
    <n v="0"/>
    <m/>
    <m/>
    <m/>
    <m/>
    <x v="0"/>
    <m/>
    <m/>
    <m/>
    <m/>
    <m/>
    <m/>
    <m/>
    <m/>
    <n v="0"/>
    <n v="0"/>
    <m/>
    <m/>
    <x v="1"/>
    <x v="7"/>
    <m/>
    <x v="10"/>
  </r>
  <r>
    <x v="3"/>
    <s v="Ozark"/>
    <s v="Electric"/>
    <s v="Muni Street &amp; Highway Lighting"/>
    <s v="LS-Special Lighting"/>
    <n v="1115"/>
    <n v="327.19"/>
    <m/>
    <n v="0"/>
    <n v="0"/>
    <n v="0"/>
    <m/>
    <m/>
    <n v="3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54"/>
    <n v="0"/>
    <n v="0"/>
    <m/>
    <m/>
    <m/>
    <m/>
    <x v="0"/>
    <m/>
    <m/>
    <m/>
    <m/>
    <m/>
    <m/>
    <m/>
    <m/>
    <n v="0"/>
    <n v="0"/>
    <m/>
    <m/>
    <x v="4"/>
    <x v="7"/>
    <m/>
    <x v="10"/>
  </r>
  <r>
    <x v="3"/>
    <s v="Webb City"/>
    <s v="Lighting"/>
    <s v="Muni Street &amp; Highway Lighting"/>
    <s v="PL-Private Lighting"/>
    <n v="930"/>
    <n v="345.44"/>
    <m/>
    <n v="0"/>
    <n v="0"/>
    <n v="0"/>
    <m/>
    <m/>
    <n v="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m/>
    <m/>
    <m/>
    <m/>
    <x v="0"/>
    <m/>
    <m/>
    <m/>
    <m/>
    <m/>
    <m/>
    <m/>
    <m/>
    <n v="0"/>
    <n v="0"/>
    <m/>
    <m/>
    <x v="4"/>
    <x v="4"/>
    <m/>
    <x v="10"/>
  </r>
  <r>
    <x v="1"/>
    <s v="Columbus"/>
    <s v="Lighting"/>
    <s v="Industrial"/>
    <s v="PL-Private Lighting"/>
    <n v="1171"/>
    <n v="349.41"/>
    <m/>
    <n v="0"/>
    <n v="0"/>
    <n v="0"/>
    <m/>
    <m/>
    <n v="0"/>
    <n v="0"/>
    <n v="0"/>
    <n v="0"/>
    <n v="0"/>
    <n v="36.71"/>
    <n v="0"/>
    <n v="0"/>
    <n v="1.56"/>
    <n v="0"/>
    <n v="0"/>
    <n v="0"/>
    <n v="0"/>
    <n v="0"/>
    <n v="0"/>
    <n v="0"/>
    <n v="0"/>
    <n v="0"/>
    <n v="0"/>
    <n v="0"/>
    <n v="0"/>
    <n v="0"/>
    <n v="0"/>
    <n v="0"/>
    <n v="0"/>
    <n v="31.35"/>
    <n v="0"/>
    <n v="0"/>
    <n v="2.3199999999999998"/>
    <m/>
    <m/>
    <m/>
    <m/>
    <x v="0"/>
    <m/>
    <m/>
    <m/>
    <m/>
    <m/>
    <m/>
    <m/>
    <m/>
    <n v="38.01"/>
    <n v="-1.3"/>
    <m/>
    <m/>
    <x v="2"/>
    <x v="4"/>
    <m/>
    <x v="10"/>
  </r>
  <r>
    <x v="2"/>
    <s v="Baxter Springs"/>
    <s v="Electric"/>
    <s v="Muni Street &amp; Highway Lighting"/>
    <s v="CB-Commercial"/>
    <n v="1230"/>
    <n v="367.76"/>
    <m/>
    <n v="0"/>
    <n v="34.43"/>
    <n v="-7.77"/>
    <m/>
    <m/>
    <n v="0"/>
    <n v="0"/>
    <n v="0"/>
    <n v="0"/>
    <n v="0"/>
    <n v="0"/>
    <n v="0"/>
    <n v="0"/>
    <n v="0"/>
    <n v="0"/>
    <n v="0"/>
    <n v="0"/>
    <n v="0"/>
    <n v="0"/>
    <n v="0"/>
    <n v="0.38"/>
    <n v="0"/>
    <n v="0"/>
    <n v="0"/>
    <n v="0"/>
    <n v="0"/>
    <n v="0"/>
    <n v="0"/>
    <n v="0"/>
    <n v="0"/>
    <n v="0"/>
    <n v="-23.88"/>
    <n v="0"/>
    <n v="0"/>
    <m/>
    <m/>
    <m/>
    <m/>
    <x v="0"/>
    <m/>
    <m/>
    <m/>
    <m/>
    <m/>
    <m/>
    <m/>
    <m/>
    <n v="0"/>
    <n v="0"/>
    <m/>
    <m/>
    <x v="4"/>
    <x v="5"/>
    <m/>
    <x v="10"/>
  </r>
  <r>
    <x v="3"/>
    <s v="Joplin"/>
    <s v="Electric"/>
    <s v="Commercial"/>
    <s v="LS-Special Lighting"/>
    <n v="2212"/>
    <n v="370.22"/>
    <m/>
    <n v="16.93"/>
    <n v="0"/>
    <n v="0"/>
    <m/>
    <m/>
    <n v="7.76"/>
    <n v="0"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95"/>
    <n v="0"/>
    <n v="0"/>
    <m/>
    <m/>
    <m/>
    <m/>
    <x v="0"/>
    <m/>
    <m/>
    <m/>
    <m/>
    <m/>
    <m/>
    <m/>
    <m/>
    <n v="0"/>
    <n v="0"/>
    <m/>
    <m/>
    <x v="1"/>
    <x v="7"/>
    <m/>
    <x v="10"/>
  </r>
  <r>
    <x v="3"/>
    <s v="Aurora"/>
    <s v="Sprinkler System"/>
    <s v="WA-Commercial"/>
    <s v="WA-Sprinkler System"/>
    <n v="0"/>
    <n v="371.89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5"/>
    <n v="0"/>
    <n v="0"/>
    <n v="0"/>
    <m/>
    <m/>
    <m/>
    <m/>
    <x v="0"/>
    <m/>
    <m/>
    <m/>
    <m/>
    <m/>
    <m/>
    <m/>
    <m/>
    <n v="0"/>
    <n v="0"/>
    <m/>
    <m/>
    <x v="7"/>
    <x v="43"/>
    <m/>
    <x v="10"/>
  </r>
  <r>
    <x v="3"/>
    <s v="Aurora"/>
    <s v="Electric"/>
    <s v="Other Public Authority"/>
    <s v="SH-Small Heating"/>
    <n v="2936"/>
    <n v="373.28"/>
    <m/>
    <n v="0"/>
    <n v="0"/>
    <n v="0"/>
    <m/>
    <m/>
    <n v="10.31"/>
    <n v="0"/>
    <n v="0"/>
    <n v="2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95"/>
    <n v="0"/>
    <n v="0"/>
    <m/>
    <m/>
    <m/>
    <m/>
    <x v="0"/>
    <m/>
    <m/>
    <m/>
    <m/>
    <m/>
    <m/>
    <m/>
    <m/>
    <n v="0"/>
    <n v="0"/>
    <m/>
    <m/>
    <x v="3"/>
    <x v="12"/>
    <m/>
    <x v="10"/>
  </r>
  <r>
    <x v="3"/>
    <s v="Joplin"/>
    <s v="Electric"/>
    <s v="Other Public Authority"/>
    <s v="SH-Small Heating"/>
    <n v="2668"/>
    <n v="388"/>
    <m/>
    <n v="0"/>
    <n v="0"/>
    <n v="0"/>
    <m/>
    <m/>
    <n v="9.36"/>
    <n v="0"/>
    <n v="0"/>
    <n v="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68"/>
    <n v="0"/>
    <n v="0"/>
    <m/>
    <m/>
    <m/>
    <m/>
    <x v="0"/>
    <m/>
    <m/>
    <m/>
    <m/>
    <m/>
    <m/>
    <m/>
    <m/>
    <n v="0"/>
    <n v="0"/>
    <m/>
    <m/>
    <x v="3"/>
    <x v="12"/>
    <m/>
    <x v="10"/>
  </r>
  <r>
    <x v="2"/>
    <s v="Baxter Springs"/>
    <s v="Electric"/>
    <s v="Commercial"/>
    <s v="LS-Special Lighting"/>
    <n v="3771"/>
    <n v="455.75"/>
    <m/>
    <n v="0"/>
    <n v="105.55"/>
    <n v="-190.24"/>
    <m/>
    <m/>
    <n v="0"/>
    <n v="0"/>
    <n v="0"/>
    <n v="0"/>
    <n v="0"/>
    <n v="0"/>
    <n v="0"/>
    <n v="0"/>
    <n v="0"/>
    <n v="0"/>
    <n v="0"/>
    <n v="0"/>
    <n v="0"/>
    <n v="0"/>
    <n v="0"/>
    <n v="0.33"/>
    <n v="0"/>
    <n v="0"/>
    <n v="0"/>
    <n v="0"/>
    <n v="0"/>
    <n v="0"/>
    <n v="0"/>
    <n v="0"/>
    <n v="-3.36"/>
    <n v="-0.12"/>
    <n v="-110.41"/>
    <n v="0"/>
    <n v="0"/>
    <m/>
    <m/>
    <m/>
    <m/>
    <x v="0"/>
    <m/>
    <m/>
    <m/>
    <m/>
    <m/>
    <m/>
    <m/>
    <m/>
    <n v="0"/>
    <n v="0"/>
    <m/>
    <m/>
    <x v="1"/>
    <x v="7"/>
    <m/>
    <x v="10"/>
  </r>
  <r>
    <x v="3"/>
    <s v="Neosho"/>
    <s v="Electric"/>
    <s v="Interdepartmental"/>
    <s v="CB-Commercial"/>
    <n v="2885"/>
    <n v="464.6"/>
    <m/>
    <n v="0"/>
    <n v="0"/>
    <n v="0"/>
    <m/>
    <m/>
    <n v="10.130000000000001"/>
    <n v="0"/>
    <n v="0"/>
    <n v="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48"/>
    <n v="0"/>
    <n v="0"/>
    <m/>
    <m/>
    <m/>
    <m/>
    <x v="0"/>
    <m/>
    <m/>
    <m/>
    <m/>
    <m/>
    <m/>
    <m/>
    <m/>
    <n v="0"/>
    <n v="0"/>
    <m/>
    <m/>
    <x v="5"/>
    <x v="5"/>
    <m/>
    <x v="10"/>
  </r>
  <r>
    <x v="3"/>
    <s v="Ozark"/>
    <s v="Electric"/>
    <s v="Commercial"/>
    <s v="LS-Special Lighting"/>
    <n v="2452"/>
    <n v="496.42"/>
    <m/>
    <n v="3.26"/>
    <n v="0"/>
    <n v="0"/>
    <m/>
    <m/>
    <n v="8.61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8"/>
    <n v="-16.57"/>
    <n v="0"/>
    <n v="0"/>
    <m/>
    <m/>
    <m/>
    <m/>
    <x v="0"/>
    <m/>
    <m/>
    <m/>
    <m/>
    <m/>
    <m/>
    <m/>
    <m/>
    <n v="0"/>
    <n v="0"/>
    <m/>
    <m/>
    <x v="1"/>
    <x v="7"/>
    <m/>
    <x v="10"/>
  </r>
  <r>
    <x v="3"/>
    <s v="Bolivar"/>
    <s v="Electric"/>
    <s v="Muni Street &amp; Highway Lighting"/>
    <s v="LS-Special Lighting"/>
    <n v="2337"/>
    <n v="500.99"/>
    <m/>
    <n v="0"/>
    <n v="0"/>
    <n v="0"/>
    <m/>
    <m/>
    <n v="8.1999999999999993"/>
    <n v="0"/>
    <n v="0"/>
    <n v="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8"/>
    <n v="0"/>
    <n v="0"/>
    <m/>
    <m/>
    <m/>
    <m/>
    <x v="0"/>
    <m/>
    <m/>
    <m/>
    <m/>
    <m/>
    <m/>
    <m/>
    <m/>
    <n v="0"/>
    <n v="0"/>
    <m/>
    <m/>
    <x v="4"/>
    <x v="7"/>
    <m/>
    <x v="10"/>
  </r>
  <r>
    <x v="4"/>
    <s v="Gravette"/>
    <s v="Lighting"/>
    <s v="Industrial"/>
    <s v="PL-Private Lighting"/>
    <n v="5882"/>
    <n v="522.32000000000005"/>
    <m/>
    <n v="7.35"/>
    <n v="0"/>
    <n v="0"/>
    <m/>
    <m/>
    <n v="0"/>
    <n v="171.52"/>
    <n v="3.15"/>
    <n v="0"/>
    <n v="0"/>
    <n v="0"/>
    <n v="8.4600000000000009"/>
    <n v="12.58"/>
    <n v="0"/>
    <n v="0"/>
    <n v="0"/>
    <n v="395.21"/>
    <n v="0"/>
    <n v="0"/>
    <n v="0"/>
    <n v="0"/>
    <n v="0"/>
    <n v="0"/>
    <n v="0"/>
    <n v="0"/>
    <n v="0"/>
    <n v="0"/>
    <n v="0"/>
    <n v="0"/>
    <n v="0"/>
    <n v="9.35"/>
    <n v="-111.83"/>
    <n v="0"/>
    <n v="0"/>
    <m/>
    <m/>
    <m/>
    <m/>
    <x v="0"/>
    <m/>
    <m/>
    <m/>
    <m/>
    <m/>
    <m/>
    <m/>
    <m/>
    <n v="0"/>
    <n v="0"/>
    <m/>
    <m/>
    <x v="2"/>
    <x v="4"/>
    <m/>
    <x v="10"/>
  </r>
  <r>
    <x v="2"/>
    <s v="Neosho"/>
    <s v="Electric"/>
    <s v="Residential"/>
    <s v="RG-Residential"/>
    <n v="6101"/>
    <n v="545.04"/>
    <m/>
    <n v="0"/>
    <n v="170.77"/>
    <n v="-45.03"/>
    <m/>
    <m/>
    <n v="0"/>
    <n v="0"/>
    <n v="0"/>
    <n v="0"/>
    <n v="0"/>
    <n v="0"/>
    <n v="0"/>
    <n v="0"/>
    <n v="0"/>
    <n v="0"/>
    <n v="0"/>
    <n v="0"/>
    <n v="0"/>
    <n v="0"/>
    <n v="0"/>
    <n v="6.1"/>
    <n v="0"/>
    <n v="0"/>
    <n v="0"/>
    <n v="0"/>
    <n v="0"/>
    <n v="0"/>
    <n v="6.22"/>
    <n v="0"/>
    <n v="0"/>
    <n v="9.19"/>
    <n v="-84.26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1"/>
    <s v="Baxter Springs"/>
    <s v="Electric"/>
    <s v="Commercial"/>
    <s v="LS-Special Lighting"/>
    <n v="4380"/>
    <n v="586.69000000000005"/>
    <m/>
    <n v="9.9"/>
    <n v="0"/>
    <n v="0"/>
    <m/>
    <m/>
    <n v="0"/>
    <n v="0"/>
    <n v="0"/>
    <n v="0"/>
    <n v="0"/>
    <n v="137.27000000000001"/>
    <n v="0"/>
    <n v="0"/>
    <n v="5.79"/>
    <n v="0"/>
    <n v="0"/>
    <n v="0"/>
    <n v="0"/>
    <n v="0"/>
    <n v="0"/>
    <n v="0"/>
    <n v="0"/>
    <n v="0"/>
    <n v="0"/>
    <n v="0"/>
    <n v="0"/>
    <n v="0"/>
    <n v="0"/>
    <n v="0"/>
    <n v="0"/>
    <n v="3.79"/>
    <n v="0"/>
    <n v="0"/>
    <n v="3.02"/>
    <m/>
    <m/>
    <m/>
    <m/>
    <x v="0"/>
    <m/>
    <m/>
    <m/>
    <m/>
    <m/>
    <m/>
    <m/>
    <m/>
    <n v="142.13000000000002"/>
    <n v="-4.8600000000000003"/>
    <m/>
    <m/>
    <x v="1"/>
    <x v="7"/>
    <m/>
    <x v="10"/>
  </r>
  <r>
    <x v="1"/>
    <s v="Columbus"/>
    <s v="Electric"/>
    <s v="Muni Street &amp; Highway Lighting"/>
    <s v="CB-Commercial"/>
    <n v="2894"/>
    <n v="596.65"/>
    <m/>
    <n v="0"/>
    <n v="0"/>
    <n v="0"/>
    <m/>
    <m/>
    <n v="0"/>
    <n v="0"/>
    <n v="0"/>
    <n v="0"/>
    <n v="0"/>
    <n v="90.71"/>
    <n v="0"/>
    <n v="0"/>
    <n v="3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1"/>
    <m/>
    <m/>
    <m/>
    <m/>
    <x v="0"/>
    <m/>
    <m/>
    <m/>
    <m/>
    <m/>
    <m/>
    <m/>
    <m/>
    <n v="93.919999999999987"/>
    <n v="-3.21"/>
    <m/>
    <m/>
    <x v="4"/>
    <x v="5"/>
    <m/>
    <x v="10"/>
  </r>
  <r>
    <x v="3"/>
    <s v="Joplin"/>
    <s v="Electric"/>
    <s v="Industrial"/>
    <s v="SH-Small Heating"/>
    <n v="5737"/>
    <n v="597.15"/>
    <m/>
    <n v="37.92"/>
    <n v="0"/>
    <n v="0"/>
    <m/>
    <m/>
    <n v="20.14"/>
    <n v="0"/>
    <n v="0"/>
    <n v="4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89"/>
    <n v="-27.25"/>
    <n v="0"/>
    <n v="0"/>
    <m/>
    <m/>
    <m/>
    <m/>
    <x v="0"/>
    <m/>
    <m/>
    <m/>
    <m/>
    <m/>
    <m/>
    <m/>
    <m/>
    <n v="0"/>
    <n v="0"/>
    <m/>
    <m/>
    <x v="2"/>
    <x v="12"/>
    <m/>
    <x v="10"/>
  </r>
  <r>
    <x v="3"/>
    <s v="Branson"/>
    <s v="Electric"/>
    <s v="Industrial"/>
    <s v="CB-Commercial"/>
    <n v="4944"/>
    <n v="617.27"/>
    <m/>
    <n v="0"/>
    <n v="0"/>
    <n v="0"/>
    <m/>
    <m/>
    <n v="17.350000000000001"/>
    <n v="0"/>
    <n v="0"/>
    <n v="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42"/>
    <n v="-24.82"/>
    <n v="0"/>
    <n v="0"/>
    <m/>
    <m/>
    <m/>
    <m/>
    <x v="0"/>
    <m/>
    <m/>
    <m/>
    <m/>
    <m/>
    <m/>
    <m/>
    <m/>
    <n v="0"/>
    <n v="0"/>
    <m/>
    <m/>
    <x v="2"/>
    <x v="5"/>
    <m/>
    <x v="10"/>
  </r>
  <r>
    <x v="3"/>
    <s v="Aurora"/>
    <s v="Electric"/>
    <s v="Commercial"/>
    <s v="LS-Special Lighting"/>
    <n v="3224"/>
    <n v="625.05999999999995"/>
    <m/>
    <n v="10.99"/>
    <n v="0"/>
    <n v="0"/>
    <m/>
    <m/>
    <n v="11.32"/>
    <n v="0"/>
    <n v="0"/>
    <n v="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.79"/>
    <n v="0"/>
    <n v="0"/>
    <m/>
    <m/>
    <m/>
    <m/>
    <x v="0"/>
    <m/>
    <m/>
    <m/>
    <m/>
    <m/>
    <m/>
    <m/>
    <m/>
    <n v="0"/>
    <n v="0"/>
    <m/>
    <m/>
    <x v="1"/>
    <x v="7"/>
    <m/>
    <x v="10"/>
  </r>
  <r>
    <x v="1"/>
    <s v="Baxter Springs"/>
    <s v="Electric"/>
    <s v="Industrial"/>
    <s v="TEB-Total Electric Bldg"/>
    <n v="7360"/>
    <n v="635.84"/>
    <m/>
    <n v="0"/>
    <n v="0"/>
    <n v="0"/>
    <m/>
    <m/>
    <n v="0"/>
    <n v="0"/>
    <n v="0"/>
    <n v="0"/>
    <n v="0"/>
    <n v="230.66"/>
    <n v="0"/>
    <n v="0"/>
    <n v="9.7200000000000006"/>
    <n v="0"/>
    <n v="0"/>
    <n v="0"/>
    <n v="0"/>
    <n v="0"/>
    <n v="0"/>
    <n v="0"/>
    <n v="0"/>
    <n v="0"/>
    <n v="0"/>
    <n v="0"/>
    <n v="0"/>
    <n v="0"/>
    <n v="17.23"/>
    <n v="0"/>
    <n v="0"/>
    <n v="9.15"/>
    <n v="0"/>
    <n v="0"/>
    <n v="76.099999999999994"/>
    <m/>
    <m/>
    <m/>
    <m/>
    <x v="0"/>
    <m/>
    <m/>
    <m/>
    <m/>
    <m/>
    <m/>
    <m/>
    <m/>
    <n v="238.82999999999998"/>
    <n v="-8.17"/>
    <m/>
    <m/>
    <x v="2"/>
    <x v="13"/>
    <m/>
    <x v="10"/>
  </r>
  <r>
    <x v="3"/>
    <s v="Ozark"/>
    <s v="Electric"/>
    <s v="Interdepartmental"/>
    <s v="CB-Commercial"/>
    <n v="4664"/>
    <n v="636.13"/>
    <m/>
    <n v="0"/>
    <n v="0"/>
    <n v="0"/>
    <m/>
    <m/>
    <n v="16.37"/>
    <n v="0"/>
    <n v="0"/>
    <n v="3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-23.41"/>
    <n v="0"/>
    <n v="0"/>
    <m/>
    <m/>
    <m/>
    <m/>
    <x v="0"/>
    <m/>
    <m/>
    <m/>
    <m/>
    <m/>
    <m/>
    <m/>
    <m/>
    <n v="0"/>
    <n v="0"/>
    <m/>
    <m/>
    <x v="5"/>
    <x v="5"/>
    <m/>
    <x v="10"/>
  </r>
  <r>
    <x v="3"/>
    <s v="Webb City"/>
    <s v="Electric"/>
    <s v="Muni Street &amp; Highway Lighting"/>
    <s v="LS-Special Lighting"/>
    <n v="3496"/>
    <n v="675.61"/>
    <m/>
    <n v="0"/>
    <n v="0"/>
    <n v="0"/>
    <m/>
    <m/>
    <n v="12.27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.63"/>
    <n v="0"/>
    <n v="0"/>
    <m/>
    <m/>
    <m/>
    <m/>
    <x v="0"/>
    <m/>
    <m/>
    <m/>
    <m/>
    <m/>
    <m/>
    <m/>
    <m/>
    <n v="0"/>
    <n v="0"/>
    <m/>
    <m/>
    <x v="4"/>
    <x v="7"/>
    <m/>
    <x v="10"/>
  </r>
  <r>
    <x v="1"/>
    <s v="Columbus"/>
    <s v="Electric"/>
    <s v="Industrial"/>
    <s v="SH-Small Heating"/>
    <n v="8526"/>
    <n v="702.58"/>
    <m/>
    <n v="0"/>
    <n v="0"/>
    <n v="0"/>
    <m/>
    <m/>
    <n v="0"/>
    <n v="0"/>
    <n v="0"/>
    <n v="0"/>
    <n v="0"/>
    <n v="267.20999999999998"/>
    <n v="0"/>
    <n v="0"/>
    <n v="11.26"/>
    <n v="0"/>
    <n v="0"/>
    <n v="0"/>
    <n v="0"/>
    <n v="0"/>
    <n v="0"/>
    <n v="0"/>
    <n v="0"/>
    <n v="0"/>
    <n v="0"/>
    <n v="0"/>
    <n v="0"/>
    <n v="0"/>
    <n v="0"/>
    <n v="0"/>
    <n v="0"/>
    <n v="44.2"/>
    <n v="0"/>
    <n v="0"/>
    <n v="104.19"/>
    <m/>
    <m/>
    <m/>
    <m/>
    <x v="0"/>
    <m/>
    <m/>
    <m/>
    <m/>
    <m/>
    <m/>
    <m/>
    <m/>
    <n v="276.66999999999996"/>
    <n v="-9.4600000000000009"/>
    <m/>
    <m/>
    <x v="2"/>
    <x v="12"/>
    <m/>
    <x v="10"/>
  </r>
  <r>
    <x v="3"/>
    <s v="Republic"/>
    <s v="Electric"/>
    <s v="Muni Street &amp; Highway Lighting"/>
    <s v="CB-Commercial"/>
    <n v="3904"/>
    <n v="703.13"/>
    <m/>
    <n v="0"/>
    <n v="0"/>
    <n v="0"/>
    <m/>
    <m/>
    <n v="13.71"/>
    <n v="0"/>
    <n v="0"/>
    <n v="2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600000000000001"/>
    <n v="0"/>
    <n v="0"/>
    <m/>
    <m/>
    <m/>
    <m/>
    <x v="0"/>
    <m/>
    <m/>
    <m/>
    <m/>
    <m/>
    <m/>
    <m/>
    <m/>
    <n v="0"/>
    <n v="0"/>
    <m/>
    <m/>
    <x v="4"/>
    <x v="5"/>
    <m/>
    <x v="10"/>
  </r>
  <r>
    <x v="1"/>
    <s v="Columbus"/>
    <s v="Electric"/>
    <s v="Other Public Authority"/>
    <s v="SH-Small Heating"/>
    <n v="9320"/>
    <n v="703.41"/>
    <m/>
    <n v="0"/>
    <n v="0"/>
    <n v="0"/>
    <m/>
    <m/>
    <n v="0"/>
    <n v="0"/>
    <n v="0"/>
    <n v="0"/>
    <n v="0"/>
    <n v="292.08999999999997"/>
    <n v="0"/>
    <n v="0"/>
    <n v="12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.89"/>
    <m/>
    <m/>
    <m/>
    <m/>
    <x v="0"/>
    <m/>
    <m/>
    <m/>
    <m/>
    <m/>
    <m/>
    <m/>
    <m/>
    <n v="302.44"/>
    <n v="-10.35"/>
    <m/>
    <m/>
    <x v="3"/>
    <x v="12"/>
    <m/>
    <x v="10"/>
  </r>
  <r>
    <x v="3"/>
    <s v="Branson"/>
    <s v="Electric"/>
    <s v="Muni Street &amp; Highway Lighting"/>
    <s v="LS-Special Lighting"/>
    <n v="3693"/>
    <n v="707.71"/>
    <m/>
    <n v="0"/>
    <n v="0"/>
    <n v="0"/>
    <m/>
    <m/>
    <n v="12.97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6"/>
    <n v="0"/>
    <n v="0"/>
    <m/>
    <m/>
    <m/>
    <m/>
    <x v="0"/>
    <m/>
    <m/>
    <m/>
    <m/>
    <m/>
    <m/>
    <m/>
    <m/>
    <n v="0"/>
    <n v="0"/>
    <m/>
    <m/>
    <x v="4"/>
    <x v="7"/>
    <m/>
    <x v="10"/>
  </r>
  <r>
    <x v="1"/>
    <s v="Baxter Springs"/>
    <s v="Electric"/>
    <s v="Industrial"/>
    <s v="SH-Small Heating"/>
    <n v="9626"/>
    <n v="717.75"/>
    <m/>
    <n v="0"/>
    <n v="0"/>
    <n v="0"/>
    <m/>
    <m/>
    <n v="0"/>
    <n v="0"/>
    <n v="0"/>
    <n v="0"/>
    <n v="0"/>
    <n v="301.68"/>
    <n v="0"/>
    <n v="0"/>
    <n v="12.71"/>
    <n v="0"/>
    <n v="0"/>
    <n v="0"/>
    <n v="0"/>
    <n v="0"/>
    <n v="0"/>
    <n v="0"/>
    <n v="0"/>
    <n v="0"/>
    <n v="0"/>
    <n v="0"/>
    <n v="0"/>
    <n v="0"/>
    <n v="0"/>
    <n v="0"/>
    <n v="0"/>
    <n v="91.98"/>
    <n v="0"/>
    <n v="0"/>
    <n v="117.63"/>
    <m/>
    <m/>
    <m/>
    <m/>
    <x v="0"/>
    <m/>
    <m/>
    <m/>
    <m/>
    <m/>
    <m/>
    <m/>
    <m/>
    <n v="312.36"/>
    <n v="-10.68"/>
    <m/>
    <m/>
    <x v="2"/>
    <x v="12"/>
    <m/>
    <x v="10"/>
  </r>
  <r>
    <x v="4"/>
    <s v="Gravette"/>
    <s v="Electric"/>
    <s v="Muni Street &amp; Highway Lighting"/>
    <s v="CB-Commercial"/>
    <n v="4781"/>
    <n v="722.08"/>
    <m/>
    <n v="0"/>
    <n v="0"/>
    <n v="0"/>
    <m/>
    <m/>
    <n v="0"/>
    <n v="139.41"/>
    <n v="9.56"/>
    <n v="0"/>
    <n v="15.65"/>
    <n v="0"/>
    <n v="17.989999999999998"/>
    <n v="23.32"/>
    <n v="0"/>
    <n v="0"/>
    <n v="0"/>
    <n v="0"/>
    <n v="0"/>
    <n v="0"/>
    <n v="0"/>
    <n v="0"/>
    <n v="0"/>
    <n v="0"/>
    <n v="0"/>
    <n v="0"/>
    <n v="0"/>
    <n v="0"/>
    <n v="0"/>
    <n v="0"/>
    <n v="0"/>
    <n v="71.41"/>
    <n v="-155.96"/>
    <n v="0"/>
    <n v="0"/>
    <m/>
    <m/>
    <m/>
    <m/>
    <x v="0"/>
    <m/>
    <m/>
    <m/>
    <m/>
    <m/>
    <m/>
    <m/>
    <m/>
    <n v="0"/>
    <n v="0"/>
    <m/>
    <m/>
    <x v="4"/>
    <x v="5"/>
    <m/>
    <x v="10"/>
  </r>
  <r>
    <x v="3"/>
    <s v="Bolivar"/>
    <s v="Electric"/>
    <s v="Commercial"/>
    <s v="LS-Special Lighting"/>
    <n v="4739"/>
    <n v="843.21"/>
    <m/>
    <n v="0.92"/>
    <n v="0"/>
    <n v="0"/>
    <m/>
    <m/>
    <n v="16.63"/>
    <n v="0"/>
    <n v="0"/>
    <n v="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.049999999999997"/>
    <n v="0"/>
    <n v="0"/>
    <m/>
    <m/>
    <m/>
    <m/>
    <x v="0"/>
    <m/>
    <m/>
    <m/>
    <m/>
    <m/>
    <m/>
    <m/>
    <m/>
    <n v="0"/>
    <n v="0"/>
    <m/>
    <m/>
    <x v="1"/>
    <x v="7"/>
    <m/>
    <x v="10"/>
  </r>
  <r>
    <x v="2"/>
    <s v="Gravette"/>
    <s v="Electric"/>
    <s v="Residential"/>
    <s v="RG-Residential"/>
    <n v="9802"/>
    <n v="872.08"/>
    <m/>
    <n v="0"/>
    <n v="274.37"/>
    <n v="-60.13"/>
    <m/>
    <m/>
    <n v="0"/>
    <n v="0"/>
    <n v="0"/>
    <n v="0"/>
    <n v="0"/>
    <n v="0"/>
    <n v="0"/>
    <n v="0"/>
    <n v="0"/>
    <n v="0"/>
    <n v="0"/>
    <n v="0"/>
    <n v="0"/>
    <n v="0"/>
    <n v="0"/>
    <n v="9.81"/>
    <n v="0"/>
    <n v="0"/>
    <n v="0"/>
    <n v="0"/>
    <n v="0"/>
    <n v="0"/>
    <n v="6.59"/>
    <n v="0"/>
    <n v="0"/>
    <n v="15.35"/>
    <n v="-135.37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1"/>
    <s v="Columbus"/>
    <s v="Electric"/>
    <s v="Other Public Authority"/>
    <s v="TEB-Total Electric Bldg"/>
    <n v="10480"/>
    <n v="885.43"/>
    <m/>
    <n v="0"/>
    <n v="0"/>
    <n v="0"/>
    <m/>
    <m/>
    <n v="0"/>
    <n v="0"/>
    <n v="0"/>
    <n v="0"/>
    <n v="0"/>
    <n v="328.44"/>
    <n v="0"/>
    <n v="0"/>
    <n v="13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.36"/>
    <m/>
    <m/>
    <m/>
    <m/>
    <x v="0"/>
    <m/>
    <m/>
    <m/>
    <m/>
    <m/>
    <m/>
    <m/>
    <m/>
    <n v="340.07"/>
    <n v="-11.63"/>
    <m/>
    <m/>
    <x v="3"/>
    <x v="13"/>
    <m/>
    <x v="10"/>
  </r>
  <r>
    <x v="3"/>
    <s v="Republic"/>
    <s v="Electric"/>
    <s v="Residential"/>
    <s v="RGL-Residential Pilot"/>
    <n v="7475"/>
    <n v="923.15"/>
    <m/>
    <n v="27.4"/>
    <n v="0"/>
    <n v="0"/>
    <m/>
    <m/>
    <n v="26.23"/>
    <n v="0"/>
    <n v="0"/>
    <n v="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3"/>
    <n v="0"/>
    <n v="0"/>
    <n v="8.41"/>
    <n v="-38.590000000000003"/>
    <n v="0"/>
    <n v="0"/>
    <m/>
    <m/>
    <m/>
    <m/>
    <x v="0"/>
    <m/>
    <m/>
    <m/>
    <m/>
    <m/>
    <m/>
    <m/>
    <m/>
    <n v="0"/>
    <n v="0"/>
    <m/>
    <m/>
    <x v="0"/>
    <x v="25"/>
    <m/>
    <x v="10"/>
  </r>
  <r>
    <x v="3"/>
    <s v="Bolivar"/>
    <s v="Electric"/>
    <s v="Other Public Authority"/>
    <s v="TEB-Total Electric Bldg"/>
    <n v="8561"/>
    <n v="935.63"/>
    <m/>
    <n v="0"/>
    <n v="0"/>
    <n v="0"/>
    <m/>
    <m/>
    <n v="30.05"/>
    <n v="0"/>
    <n v="0"/>
    <n v="6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.93"/>
    <n v="0"/>
    <n v="0"/>
    <m/>
    <m/>
    <m/>
    <m/>
    <x v="0"/>
    <m/>
    <m/>
    <m/>
    <m/>
    <m/>
    <m/>
    <m/>
    <m/>
    <n v="0"/>
    <n v="0"/>
    <m/>
    <m/>
    <x v="3"/>
    <x v="13"/>
    <m/>
    <x v="10"/>
  </r>
  <r>
    <x v="3"/>
    <s v="Joplin"/>
    <s v="Electric"/>
    <s v="Muni Street &amp; Highway Lighting"/>
    <s v="GP-General Power"/>
    <n v="4320"/>
    <n v="945.16"/>
    <m/>
    <n v="0"/>
    <n v="0"/>
    <n v="0"/>
    <m/>
    <m/>
    <n v="15.16"/>
    <n v="0"/>
    <n v="0"/>
    <n v="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98"/>
    <n v="0"/>
    <n v="0"/>
    <m/>
    <m/>
    <m/>
    <m/>
    <x v="0"/>
    <m/>
    <m/>
    <m/>
    <m/>
    <m/>
    <m/>
    <m/>
    <m/>
    <n v="0"/>
    <n v="0"/>
    <m/>
    <m/>
    <x v="4"/>
    <x v="6"/>
    <m/>
    <x v="10"/>
  </r>
  <r>
    <x v="3"/>
    <s v="Webb City"/>
    <s v="Lighting"/>
    <s v="Industrial"/>
    <s v="PL-Private Lighting"/>
    <n v="2308"/>
    <n v="961.78"/>
    <m/>
    <n v="0"/>
    <n v="0"/>
    <n v="0"/>
    <m/>
    <m/>
    <n v="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.05"/>
    <n v="-25.35"/>
    <n v="0"/>
    <n v="0"/>
    <m/>
    <m/>
    <m/>
    <m/>
    <x v="0"/>
    <m/>
    <m/>
    <m/>
    <m/>
    <m/>
    <m/>
    <m/>
    <m/>
    <n v="0"/>
    <n v="0"/>
    <m/>
    <m/>
    <x v="2"/>
    <x v="4"/>
    <m/>
    <x v="10"/>
  </r>
  <r>
    <x v="1"/>
    <s v="Columbus"/>
    <s v="Electric"/>
    <s v="Industrial"/>
    <s v="CB-Commercial"/>
    <n v="11280"/>
    <n v="1005.71"/>
    <m/>
    <n v="0"/>
    <n v="0"/>
    <n v="0"/>
    <m/>
    <m/>
    <n v="0"/>
    <n v="0"/>
    <n v="0"/>
    <n v="0"/>
    <n v="0"/>
    <n v="353.51"/>
    <n v="0"/>
    <n v="0"/>
    <n v="14.89"/>
    <n v="0"/>
    <n v="0"/>
    <n v="0"/>
    <n v="0"/>
    <n v="0"/>
    <n v="0"/>
    <n v="0"/>
    <n v="0"/>
    <n v="0"/>
    <n v="0"/>
    <n v="0"/>
    <n v="0"/>
    <n v="0"/>
    <n v="0"/>
    <n v="0"/>
    <n v="0"/>
    <n v="112.65"/>
    <n v="0"/>
    <n v="0"/>
    <n v="121.14"/>
    <m/>
    <m/>
    <m/>
    <m/>
    <x v="0"/>
    <m/>
    <m/>
    <m/>
    <m/>
    <m/>
    <m/>
    <m/>
    <m/>
    <n v="366.03"/>
    <n v="-12.52"/>
    <m/>
    <m/>
    <x v="2"/>
    <x v="5"/>
    <m/>
    <x v="10"/>
  </r>
  <r>
    <x v="3"/>
    <s v="Joplin"/>
    <s v="Lighting"/>
    <s v="Muni Street &amp; Highway Lighting"/>
    <s v="PL-Private Lighting"/>
    <n v="4396"/>
    <n v="1009.78"/>
    <m/>
    <n v="0"/>
    <n v="0"/>
    <n v="0"/>
    <m/>
    <m/>
    <n v="1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m/>
    <m/>
    <m/>
    <m/>
    <x v="0"/>
    <m/>
    <m/>
    <m/>
    <m/>
    <m/>
    <m/>
    <m/>
    <m/>
    <n v="0"/>
    <n v="0"/>
    <m/>
    <m/>
    <x v="4"/>
    <x v="4"/>
    <m/>
    <x v="10"/>
  </r>
  <r>
    <x v="3"/>
    <s v="Neosho"/>
    <s v="Electric"/>
    <s v="Other Public Authority"/>
    <s v="SH-Small Heating"/>
    <n v="9158"/>
    <n v="1010.26"/>
    <m/>
    <n v="0"/>
    <n v="0"/>
    <n v="0"/>
    <m/>
    <m/>
    <n v="32.14"/>
    <n v="0"/>
    <n v="0"/>
    <n v="6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5"/>
    <n v="0"/>
    <n v="0"/>
    <m/>
    <m/>
    <m/>
    <m/>
    <x v="0"/>
    <m/>
    <m/>
    <m/>
    <m/>
    <m/>
    <m/>
    <m/>
    <m/>
    <n v="0"/>
    <n v="0"/>
    <m/>
    <m/>
    <x v="3"/>
    <x v="12"/>
    <m/>
    <x v="10"/>
  </r>
  <r>
    <x v="1"/>
    <s v="Baxter Springs"/>
    <s v="Electric"/>
    <s v="Industrial"/>
    <s v="CB-Commercial"/>
    <n v="10354"/>
    <n v="1016.81"/>
    <m/>
    <n v="59.04"/>
    <n v="0"/>
    <n v="0"/>
    <m/>
    <m/>
    <n v="0"/>
    <n v="0"/>
    <n v="0"/>
    <n v="0"/>
    <n v="0"/>
    <n v="324.49"/>
    <n v="0"/>
    <n v="0"/>
    <n v="13.66"/>
    <n v="0"/>
    <n v="0"/>
    <n v="0"/>
    <n v="0"/>
    <n v="0"/>
    <n v="0"/>
    <n v="0"/>
    <n v="0"/>
    <n v="0"/>
    <n v="0"/>
    <n v="0"/>
    <n v="0"/>
    <n v="0"/>
    <n v="16.8"/>
    <n v="0"/>
    <n v="0"/>
    <n v="137.43"/>
    <n v="0"/>
    <n v="0"/>
    <n v="111.2"/>
    <m/>
    <m/>
    <m/>
    <m/>
    <x v="0"/>
    <m/>
    <m/>
    <m/>
    <m/>
    <m/>
    <m/>
    <m/>
    <m/>
    <n v="335.98"/>
    <n v="-11.49"/>
    <m/>
    <m/>
    <x v="2"/>
    <x v="5"/>
    <m/>
    <x v="10"/>
  </r>
  <r>
    <x v="1"/>
    <s v="Baxter Springs"/>
    <s v="Electric"/>
    <s v="Interdepartmental"/>
    <s v="GP-General Power"/>
    <n v="240"/>
    <n v="1032.1600000000001"/>
    <m/>
    <n v="0"/>
    <n v="0"/>
    <n v="0"/>
    <m/>
    <m/>
    <n v="0"/>
    <n v="0"/>
    <n v="0"/>
    <n v="0"/>
    <n v="0"/>
    <n v="7.52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7.7899999999999991"/>
    <n v="-0.27"/>
    <m/>
    <m/>
    <x v="5"/>
    <x v="6"/>
    <m/>
    <x v="10"/>
  </r>
  <r>
    <x v="3"/>
    <s v="Bolivar"/>
    <s v="Electric"/>
    <s v="Industrial"/>
    <s v="PFM-Feed Mill/Grain Elev"/>
    <n v="5315"/>
    <n v="1048.0899999999999"/>
    <m/>
    <n v="35.299999999999997"/>
    <n v="0"/>
    <n v="0"/>
    <m/>
    <m/>
    <n v="18.64"/>
    <n v="0"/>
    <n v="0"/>
    <n v="3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.29"/>
    <n v="-29.34"/>
    <n v="0"/>
    <n v="0"/>
    <m/>
    <m/>
    <m/>
    <m/>
    <x v="0"/>
    <m/>
    <m/>
    <m/>
    <m/>
    <m/>
    <m/>
    <m/>
    <m/>
    <n v="0"/>
    <n v="0"/>
    <m/>
    <m/>
    <x v="2"/>
    <x v="18"/>
    <m/>
    <x v="10"/>
  </r>
  <r>
    <x v="3"/>
    <s v="Bolivar"/>
    <s v="Electric"/>
    <s v="Interdepartmental"/>
    <s v="CB-Commercial"/>
    <n v="7879"/>
    <n v="1051.96"/>
    <m/>
    <n v="0"/>
    <n v="0"/>
    <n v="0"/>
    <m/>
    <m/>
    <n v="27.64"/>
    <n v="0"/>
    <n v="0"/>
    <n v="5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.56"/>
    <n v="0"/>
    <n v="0"/>
    <m/>
    <m/>
    <m/>
    <m/>
    <x v="0"/>
    <m/>
    <m/>
    <m/>
    <m/>
    <m/>
    <m/>
    <m/>
    <m/>
    <n v="0"/>
    <n v="0"/>
    <m/>
    <m/>
    <x v="5"/>
    <x v="5"/>
    <m/>
    <x v="10"/>
  </r>
  <r>
    <x v="3"/>
    <s v="Webb City"/>
    <s v="Electric"/>
    <s v="Interdepartmental"/>
    <s v="CB-Commercial"/>
    <n v="8007"/>
    <n v="1059.31"/>
    <m/>
    <n v="0"/>
    <n v="0"/>
    <n v="0"/>
    <m/>
    <m/>
    <n v="28.1"/>
    <n v="0"/>
    <n v="0"/>
    <n v="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.200000000000003"/>
    <n v="0"/>
    <n v="0"/>
    <m/>
    <m/>
    <m/>
    <m/>
    <x v="0"/>
    <m/>
    <m/>
    <m/>
    <m/>
    <m/>
    <m/>
    <m/>
    <m/>
    <n v="0"/>
    <n v="0"/>
    <m/>
    <m/>
    <x v="5"/>
    <x v="5"/>
    <m/>
    <x v="10"/>
  </r>
  <r>
    <x v="3"/>
    <s v="Webb City"/>
    <s v="Electric"/>
    <s v="Other Public Authority"/>
    <s v="SH-Small Heating"/>
    <n v="10880"/>
    <n v="1137.18"/>
    <m/>
    <n v="0"/>
    <n v="0"/>
    <n v="0"/>
    <m/>
    <m/>
    <n v="38.19"/>
    <n v="0"/>
    <n v="0"/>
    <n v="7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.68"/>
    <n v="0"/>
    <n v="0"/>
    <m/>
    <m/>
    <m/>
    <m/>
    <x v="0"/>
    <m/>
    <m/>
    <m/>
    <m/>
    <m/>
    <m/>
    <m/>
    <m/>
    <n v="0"/>
    <n v="0"/>
    <m/>
    <m/>
    <x v="3"/>
    <x v="12"/>
    <m/>
    <x v="10"/>
  </r>
  <r>
    <x v="3"/>
    <s v="Neosho"/>
    <s v="Electric"/>
    <s v="Muni Street &amp; Highway Lighting"/>
    <s v="CB-Commercial"/>
    <n v="-685"/>
    <n v="1137.32"/>
    <m/>
    <n v="0"/>
    <n v="0"/>
    <n v="0"/>
    <m/>
    <m/>
    <n v="-2.36"/>
    <n v="0"/>
    <n v="0"/>
    <n v="-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41"/>
    <n v="0"/>
    <n v="0"/>
    <m/>
    <m/>
    <m/>
    <m/>
    <x v="0"/>
    <m/>
    <m/>
    <m/>
    <m/>
    <m/>
    <m/>
    <m/>
    <m/>
    <n v="0"/>
    <n v="0"/>
    <m/>
    <m/>
    <x v="4"/>
    <x v="5"/>
    <m/>
    <x v="10"/>
  </r>
  <r>
    <x v="1"/>
    <s v="Baxter Springs"/>
    <s v="Electric"/>
    <s v="Interdepartmental"/>
    <s v="CB-Commercial"/>
    <n v="13215"/>
    <n v="1141.05"/>
    <m/>
    <n v="0"/>
    <n v="0"/>
    <n v="0"/>
    <m/>
    <m/>
    <n v="0"/>
    <n v="0"/>
    <n v="0"/>
    <n v="0"/>
    <n v="0"/>
    <n v="414.16"/>
    <n v="0"/>
    <n v="0"/>
    <n v="17.4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.93"/>
    <m/>
    <m/>
    <m/>
    <m/>
    <x v="0"/>
    <m/>
    <m/>
    <m/>
    <m/>
    <m/>
    <m/>
    <m/>
    <m/>
    <n v="428.83000000000004"/>
    <n v="-14.67"/>
    <m/>
    <m/>
    <x v="5"/>
    <x v="5"/>
    <m/>
    <x v="10"/>
  </r>
  <r>
    <x v="3"/>
    <s v="Joplin"/>
    <s v="Electric"/>
    <s v="Muni Street &amp; Highway Lighting"/>
    <s v="MS-Miscellaneous"/>
    <n v="11295"/>
    <n v="1168.21"/>
    <m/>
    <n v="0"/>
    <n v="0"/>
    <n v="0"/>
    <m/>
    <m/>
    <n v="39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m/>
    <m/>
    <m/>
    <m/>
    <x v="0"/>
    <m/>
    <m/>
    <m/>
    <m/>
    <m/>
    <m/>
    <m/>
    <m/>
    <n v="0"/>
    <n v="0"/>
    <m/>
    <m/>
    <x v="4"/>
    <x v="22"/>
    <m/>
    <x v="10"/>
  </r>
  <r>
    <x v="3"/>
    <s v="Pierce City"/>
    <s v="Electric"/>
    <s v="Commercial"/>
    <s v="CB-Commercial"/>
    <n v="9229"/>
    <n v="1184.58"/>
    <m/>
    <n v="0"/>
    <n v="0"/>
    <n v="0"/>
    <m/>
    <m/>
    <n v="32.4"/>
    <n v="0"/>
    <n v="0"/>
    <n v="6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590000000000003"/>
    <n v="-46.34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Ozark"/>
    <s v="Electric"/>
    <s v="Muni Street &amp; Highway Lighting"/>
    <s v="CB-Commercial"/>
    <n v="4159"/>
    <n v="1272.3900000000001"/>
    <m/>
    <n v="0"/>
    <n v="0"/>
    <n v="0"/>
    <m/>
    <m/>
    <n v="14.6"/>
    <n v="0"/>
    <n v="0"/>
    <n v="2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89"/>
    <n v="0"/>
    <n v="0"/>
    <m/>
    <m/>
    <m/>
    <m/>
    <x v="0"/>
    <m/>
    <m/>
    <m/>
    <m/>
    <m/>
    <m/>
    <m/>
    <m/>
    <n v="0"/>
    <n v="0"/>
    <m/>
    <m/>
    <x v="4"/>
    <x v="5"/>
    <m/>
    <x v="10"/>
  </r>
  <r>
    <x v="3"/>
    <s v="Aurora"/>
    <s v="Electric"/>
    <s v="Muni Street &amp; Highway Lighting"/>
    <s v="LS-Special Lighting"/>
    <n v="5355"/>
    <n v="1337.74"/>
    <m/>
    <n v="0"/>
    <n v="0"/>
    <n v="0"/>
    <m/>
    <m/>
    <n v="18.8"/>
    <n v="0"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18"/>
    <n v="0"/>
    <n v="0"/>
    <m/>
    <m/>
    <m/>
    <m/>
    <x v="0"/>
    <m/>
    <m/>
    <m/>
    <m/>
    <m/>
    <m/>
    <m/>
    <m/>
    <n v="0"/>
    <n v="0"/>
    <m/>
    <m/>
    <x v="4"/>
    <x v="7"/>
    <m/>
    <x v="10"/>
  </r>
  <r>
    <x v="1"/>
    <s v="Columbus"/>
    <s v="Electric"/>
    <s v="Other Public Authority"/>
    <s v="CB-Commercial"/>
    <n v="12315"/>
    <n v="1391.7"/>
    <m/>
    <n v="0"/>
    <n v="0"/>
    <n v="0"/>
    <m/>
    <m/>
    <n v="0"/>
    <n v="0"/>
    <n v="0"/>
    <n v="0"/>
    <n v="0"/>
    <n v="385.96"/>
    <n v="0"/>
    <n v="0"/>
    <n v="16.26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.27000000000001"/>
    <m/>
    <m/>
    <m/>
    <m/>
    <x v="0"/>
    <m/>
    <m/>
    <m/>
    <m/>
    <m/>
    <m/>
    <m/>
    <m/>
    <n v="399.63"/>
    <n v="-13.67"/>
    <m/>
    <m/>
    <x v="3"/>
    <x v="5"/>
    <m/>
    <x v="10"/>
  </r>
  <r>
    <x v="3"/>
    <s v="Ozark"/>
    <s v="Electric"/>
    <s v="Industrial"/>
    <s v="CB-Commercial"/>
    <n v="10766"/>
    <n v="1419.68"/>
    <m/>
    <n v="26.56"/>
    <n v="0"/>
    <n v="0"/>
    <m/>
    <m/>
    <n v="37.78"/>
    <n v="0"/>
    <n v="0"/>
    <n v="7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7"/>
    <n v="0"/>
    <n v="0"/>
    <n v="95.52"/>
    <n v="-54.05"/>
    <n v="0"/>
    <n v="0"/>
    <m/>
    <m/>
    <m/>
    <m/>
    <x v="0"/>
    <m/>
    <m/>
    <m/>
    <m/>
    <m/>
    <m/>
    <m/>
    <m/>
    <n v="0"/>
    <n v="0"/>
    <m/>
    <m/>
    <x v="2"/>
    <x v="5"/>
    <m/>
    <x v="10"/>
  </r>
  <r>
    <x v="3"/>
    <s v="Pierce City"/>
    <s v="Electric"/>
    <s v="Residential"/>
    <s v="RG-Residential"/>
    <n v="11330"/>
    <n v="1521.42"/>
    <m/>
    <n v="29.06"/>
    <n v="0"/>
    <n v="0"/>
    <m/>
    <m/>
    <n v="39.76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"/>
    <n v="0"/>
    <n v="0"/>
    <n v="0"/>
    <n v="-58.47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1"/>
    <s v="Baxter Springs"/>
    <s v="Electric"/>
    <s v="Muni Street &amp; Highway Lighting"/>
    <s v="CB-Commercial"/>
    <n v="11558"/>
    <n v="1542.02"/>
    <m/>
    <n v="0"/>
    <n v="0"/>
    <n v="0"/>
    <m/>
    <m/>
    <n v="0"/>
    <n v="0"/>
    <n v="0"/>
    <n v="0"/>
    <n v="0"/>
    <n v="362.23"/>
    <n v="0"/>
    <n v="0"/>
    <n v="15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15"/>
    <m/>
    <m/>
    <m/>
    <m/>
    <x v="0"/>
    <m/>
    <m/>
    <m/>
    <m/>
    <m/>
    <m/>
    <m/>
    <m/>
    <n v="375.06"/>
    <n v="-12.83"/>
    <m/>
    <m/>
    <x v="4"/>
    <x v="5"/>
    <m/>
    <x v="10"/>
  </r>
  <r>
    <x v="2"/>
    <s v="Baxter Springs"/>
    <s v="Electric"/>
    <s v="Other Public Authority"/>
    <s v="GP-General Power"/>
    <n v="10960"/>
    <n v="1546.32"/>
    <m/>
    <n v="0"/>
    <n v="306.79000000000002"/>
    <n v="-64.010000000000005"/>
    <m/>
    <m/>
    <n v="0"/>
    <n v="0"/>
    <n v="0"/>
    <n v="0"/>
    <n v="0"/>
    <n v="0"/>
    <n v="0"/>
    <n v="0"/>
    <n v="0"/>
    <n v="0"/>
    <n v="0"/>
    <n v="0"/>
    <n v="0"/>
    <n v="0"/>
    <n v="0"/>
    <n v="3.4"/>
    <n v="0"/>
    <n v="0"/>
    <n v="0"/>
    <n v="0"/>
    <n v="0"/>
    <n v="0"/>
    <n v="0"/>
    <n v="0"/>
    <n v="0"/>
    <n v="0"/>
    <n v="-90.31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Aurora"/>
    <s v="Lighting"/>
    <s v="Industrial"/>
    <s v="PL-Private Lighting"/>
    <n v="6169"/>
    <n v="1553.22"/>
    <m/>
    <n v="0"/>
    <n v="0"/>
    <n v="0"/>
    <m/>
    <m/>
    <n v="2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4"/>
    <n v="0"/>
    <n v="0"/>
    <n v="82.99"/>
    <n v="-67.709999999999994"/>
    <n v="0"/>
    <n v="0"/>
    <m/>
    <m/>
    <m/>
    <m/>
    <x v="0"/>
    <m/>
    <m/>
    <m/>
    <m/>
    <m/>
    <m/>
    <m/>
    <m/>
    <n v="0"/>
    <n v="0"/>
    <m/>
    <m/>
    <x v="2"/>
    <x v="4"/>
    <m/>
    <x v="10"/>
  </r>
  <r>
    <x v="3"/>
    <s v="Webb City"/>
    <s v="Electric"/>
    <s v="Commercial"/>
    <s v="LS-Special Lighting"/>
    <n v="10676"/>
    <n v="1558.21"/>
    <m/>
    <n v="0"/>
    <n v="0"/>
    <n v="0"/>
    <m/>
    <m/>
    <n v="37.47"/>
    <n v="0"/>
    <n v="0"/>
    <n v="7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2.180000000000007"/>
    <n v="0"/>
    <n v="0"/>
    <m/>
    <m/>
    <m/>
    <m/>
    <x v="0"/>
    <m/>
    <m/>
    <m/>
    <m/>
    <m/>
    <m/>
    <m/>
    <m/>
    <n v="0"/>
    <n v="0"/>
    <m/>
    <m/>
    <x v="1"/>
    <x v="7"/>
    <m/>
    <x v="10"/>
  </r>
  <r>
    <x v="1"/>
    <s v="Columbus"/>
    <s v="Electric"/>
    <s v="Other Public Authority"/>
    <s v="GP-General Power"/>
    <n v="21680"/>
    <n v="1581.6"/>
    <m/>
    <n v="0"/>
    <n v="0"/>
    <n v="0"/>
    <m/>
    <m/>
    <n v="0"/>
    <n v="0"/>
    <n v="0"/>
    <n v="0"/>
    <n v="0"/>
    <n v="679.45"/>
    <n v="0"/>
    <n v="0"/>
    <n v="28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.89"/>
    <m/>
    <m/>
    <m/>
    <m/>
    <x v="0"/>
    <m/>
    <m/>
    <m/>
    <m/>
    <m/>
    <m/>
    <m/>
    <m/>
    <n v="703.51"/>
    <n v="-24.06"/>
    <m/>
    <m/>
    <x v="3"/>
    <x v="6"/>
    <m/>
    <x v="10"/>
  </r>
  <r>
    <x v="3"/>
    <s v="Gravette"/>
    <s v="Electric"/>
    <s v="Commercial"/>
    <s v="CB-Commercial"/>
    <n v="11506"/>
    <n v="1581.79"/>
    <m/>
    <n v="69.819999999999993"/>
    <n v="0"/>
    <n v="0"/>
    <m/>
    <m/>
    <n v="40.4"/>
    <n v="0"/>
    <n v="0"/>
    <n v="8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619999999999997"/>
    <n v="0"/>
    <n v="0"/>
    <n v="117.93"/>
    <n v="-57.76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Webb City"/>
    <s v="Electric"/>
    <s v="Industrial"/>
    <s v="CB-Commercial"/>
    <n v="11327"/>
    <n v="1586.17"/>
    <m/>
    <n v="55.69"/>
    <n v="0"/>
    <n v="0"/>
    <m/>
    <m/>
    <n v="39.74"/>
    <n v="0"/>
    <n v="0"/>
    <n v="8.0399999999999991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23.99"/>
    <n v="0"/>
    <n v="0"/>
    <n v="89.15"/>
    <n v="-56.86"/>
    <n v="0"/>
    <n v="0"/>
    <m/>
    <m/>
    <m/>
    <m/>
    <x v="0"/>
    <m/>
    <m/>
    <m/>
    <m/>
    <m/>
    <m/>
    <m/>
    <m/>
    <n v="0"/>
    <n v="0"/>
    <m/>
    <m/>
    <x v="2"/>
    <x v="5"/>
    <m/>
    <x v="10"/>
  </r>
  <r>
    <x v="3"/>
    <s v="Ozark"/>
    <s v="Electric"/>
    <s v="Other Public Authority"/>
    <s v="SH-Small Heating"/>
    <n v="14432"/>
    <n v="1594.66"/>
    <m/>
    <n v="0"/>
    <n v="0"/>
    <n v="0"/>
    <m/>
    <m/>
    <n v="50.67"/>
    <n v="0"/>
    <n v="0"/>
    <n v="1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.55"/>
    <n v="0"/>
    <n v="0"/>
    <m/>
    <m/>
    <m/>
    <m/>
    <x v="0"/>
    <m/>
    <m/>
    <m/>
    <m/>
    <m/>
    <m/>
    <m/>
    <m/>
    <n v="0"/>
    <n v="0"/>
    <m/>
    <m/>
    <x v="3"/>
    <x v="12"/>
    <m/>
    <x v="10"/>
  </r>
  <r>
    <x v="3"/>
    <s v="Bolivar"/>
    <s v="Electric"/>
    <s v="Other Public Authority"/>
    <s v="TEB-Total Electric Bldg"/>
    <n v="14640"/>
    <n v="1626.33"/>
    <m/>
    <n v="0"/>
    <n v="0"/>
    <n v="0"/>
    <m/>
    <m/>
    <n v="51.39"/>
    <n v="0"/>
    <n v="0"/>
    <n v="1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.73"/>
    <n v="0"/>
    <n v="0"/>
    <m/>
    <m/>
    <m/>
    <m/>
    <x v="0"/>
    <m/>
    <m/>
    <m/>
    <m/>
    <m/>
    <m/>
    <m/>
    <m/>
    <n v="0"/>
    <n v="0"/>
    <m/>
    <m/>
    <x v="3"/>
    <x v="13"/>
    <m/>
    <x v="10"/>
  </r>
  <r>
    <x v="3"/>
    <s v="Webb City"/>
    <s v="Electric"/>
    <s v="Industrial"/>
    <s v="PFM-Feed Mill/Grain Elev"/>
    <n v="10880"/>
    <n v="1853.18"/>
    <m/>
    <n v="73.569999999999993"/>
    <n v="0"/>
    <n v="0"/>
    <m/>
    <m/>
    <n v="38.19"/>
    <n v="0"/>
    <n v="0"/>
    <n v="7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7"/>
    <n v="-60.06"/>
    <n v="0"/>
    <n v="0"/>
    <m/>
    <m/>
    <m/>
    <m/>
    <x v="0"/>
    <m/>
    <m/>
    <m/>
    <m/>
    <m/>
    <m/>
    <m/>
    <m/>
    <n v="0"/>
    <n v="0"/>
    <m/>
    <m/>
    <x v="2"/>
    <x v="18"/>
    <m/>
    <x v="10"/>
  </r>
  <r>
    <x v="3"/>
    <s v="Aurora"/>
    <s v="Electric"/>
    <s v="Muni Street &amp; Highway Lighting"/>
    <s v="CB-Commercial"/>
    <n v="8322"/>
    <n v="1893.43"/>
    <m/>
    <n v="0"/>
    <n v="0"/>
    <n v="0"/>
    <m/>
    <m/>
    <n v="29.2"/>
    <n v="0"/>
    <n v="0"/>
    <n v="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81"/>
    <n v="0"/>
    <n v="0"/>
    <m/>
    <m/>
    <m/>
    <m/>
    <x v="0"/>
    <m/>
    <m/>
    <m/>
    <m/>
    <m/>
    <m/>
    <m/>
    <m/>
    <n v="0"/>
    <n v="0"/>
    <m/>
    <m/>
    <x v="4"/>
    <x v="5"/>
    <m/>
    <x v="10"/>
  </r>
  <r>
    <x v="3"/>
    <s v="Neosho"/>
    <s v="Electric"/>
    <s v="Other Public Authority"/>
    <s v="TEB-Total Electric Bldg"/>
    <n v="15600"/>
    <n v="2000.44"/>
    <m/>
    <n v="0"/>
    <n v="0"/>
    <n v="0"/>
    <m/>
    <m/>
    <n v="54.76"/>
    <n v="0"/>
    <n v="0"/>
    <n v="11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3.65"/>
    <n v="0"/>
    <n v="0"/>
    <m/>
    <m/>
    <m/>
    <m/>
    <x v="0"/>
    <m/>
    <m/>
    <m/>
    <m/>
    <m/>
    <m/>
    <m/>
    <m/>
    <n v="0"/>
    <n v="0"/>
    <m/>
    <m/>
    <x v="3"/>
    <x v="13"/>
    <m/>
    <x v="10"/>
  </r>
  <r>
    <x v="3"/>
    <s v="Bolivar"/>
    <s v="Electric"/>
    <s v="Muni Street &amp; Highway Lighting"/>
    <s v="CB-Commercial"/>
    <n v="8696"/>
    <n v="2058.85"/>
    <m/>
    <n v="0"/>
    <n v="0"/>
    <n v="0"/>
    <m/>
    <m/>
    <n v="30.52"/>
    <n v="0"/>
    <n v="0"/>
    <n v="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69"/>
    <n v="0"/>
    <n v="0"/>
    <m/>
    <m/>
    <m/>
    <m/>
    <x v="0"/>
    <m/>
    <m/>
    <m/>
    <m/>
    <m/>
    <m/>
    <m/>
    <m/>
    <n v="0"/>
    <n v="0"/>
    <m/>
    <m/>
    <x v="4"/>
    <x v="5"/>
    <m/>
    <x v="10"/>
  </r>
  <r>
    <x v="4"/>
    <s v="Neosho"/>
    <s v="Electric"/>
    <s v="Commercial"/>
    <s v="CB-Commercial"/>
    <n v="31408"/>
    <n v="2060.66"/>
    <m/>
    <n v="118.74"/>
    <n v="0"/>
    <n v="0"/>
    <m/>
    <m/>
    <n v="0"/>
    <n v="915.86"/>
    <n v="62.81"/>
    <n v="0"/>
    <n v="102.69"/>
    <n v="0"/>
    <n v="118.09"/>
    <n v="153.28"/>
    <n v="0"/>
    <n v="0"/>
    <n v="0"/>
    <n v="0"/>
    <n v="0"/>
    <n v="0"/>
    <n v="0"/>
    <n v="0"/>
    <n v="0"/>
    <n v="0"/>
    <n v="0"/>
    <n v="0"/>
    <n v="0"/>
    <n v="0"/>
    <n v="0"/>
    <n v="0"/>
    <n v="0"/>
    <n v="293.25"/>
    <n v="-445.1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Republic"/>
    <s v="Lighting"/>
    <s v="Residential"/>
    <s v="PL-Private Lighting"/>
    <n v="6128"/>
    <n v="2096.29"/>
    <m/>
    <n v="0"/>
    <n v="0"/>
    <n v="0"/>
    <m/>
    <m/>
    <n v="21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38"/>
    <n v="0"/>
    <n v="0"/>
    <n v="14.35"/>
    <n v="-66.77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3"/>
    <s v="Branson"/>
    <s v="Electric"/>
    <s v="Industrial"/>
    <s v="SH-Small Heating"/>
    <n v="18806"/>
    <n v="2111.39"/>
    <m/>
    <n v="25.66"/>
    <n v="0"/>
    <n v="0"/>
    <m/>
    <m/>
    <n v="66.010000000000005"/>
    <n v="0"/>
    <n v="0"/>
    <n v="13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.25"/>
    <n v="-89.33"/>
    <n v="0"/>
    <n v="0"/>
    <m/>
    <m/>
    <m/>
    <m/>
    <x v="0"/>
    <m/>
    <m/>
    <m/>
    <m/>
    <m/>
    <m/>
    <m/>
    <m/>
    <n v="0"/>
    <n v="0"/>
    <m/>
    <m/>
    <x v="2"/>
    <x v="12"/>
    <m/>
    <x v="10"/>
  </r>
  <r>
    <x v="3"/>
    <s v="Aurora"/>
    <s v="Electric"/>
    <s v="Industrial"/>
    <s v="CB-Commercial"/>
    <n v="15597"/>
    <n v="2131.77"/>
    <m/>
    <n v="48.61"/>
    <n v="0"/>
    <n v="0"/>
    <m/>
    <m/>
    <n v="54.73"/>
    <n v="0"/>
    <n v="0"/>
    <n v="11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12.11"/>
    <n v="0"/>
    <n v="0"/>
    <n v="150.27000000000001"/>
    <n v="-78.3"/>
    <n v="0"/>
    <n v="0"/>
    <m/>
    <m/>
    <m/>
    <m/>
    <x v="0"/>
    <m/>
    <m/>
    <m/>
    <m/>
    <m/>
    <m/>
    <m/>
    <m/>
    <n v="0"/>
    <n v="0"/>
    <m/>
    <m/>
    <x v="2"/>
    <x v="5"/>
    <m/>
    <x v="10"/>
  </r>
  <r>
    <x v="4"/>
    <s v="Gravette"/>
    <s v="Lighting"/>
    <s v="Muni Street &amp; Highway Lighting"/>
    <s v="SPL-Municipal St Lighting"/>
    <n v="63613"/>
    <n v="2165.69"/>
    <m/>
    <n v="0"/>
    <n v="0"/>
    <n v="0"/>
    <m/>
    <m/>
    <n v="0"/>
    <n v="1854.96"/>
    <n v="127.23"/>
    <n v="0"/>
    <n v="0"/>
    <n v="0"/>
    <n v="91.61"/>
    <n v="156.47999999999999"/>
    <n v="0"/>
    <n v="0"/>
    <n v="0"/>
    <n v="1590.18"/>
    <n v="0"/>
    <n v="0"/>
    <n v="0"/>
    <n v="0"/>
    <n v="0"/>
    <n v="0"/>
    <n v="0"/>
    <n v="0"/>
    <n v="0"/>
    <n v="0"/>
    <n v="0"/>
    <n v="0"/>
    <n v="0"/>
    <n v="360.97"/>
    <n v="-439"/>
    <n v="0"/>
    <n v="0"/>
    <m/>
    <m/>
    <m/>
    <m/>
    <x v="0"/>
    <m/>
    <m/>
    <m/>
    <m/>
    <m/>
    <m/>
    <m/>
    <m/>
    <n v="0"/>
    <n v="0"/>
    <m/>
    <m/>
    <x v="4"/>
    <x v="11"/>
    <m/>
    <x v="10"/>
  </r>
  <r>
    <x v="1"/>
    <s v="Baxter Springs"/>
    <s v="Lighting"/>
    <s v="Industrial"/>
    <s v="PL-Private Lighting"/>
    <n v="11837"/>
    <n v="2444.5100000000002"/>
    <m/>
    <n v="63.36"/>
    <n v="0"/>
    <n v="0"/>
    <m/>
    <m/>
    <n v="0"/>
    <n v="0"/>
    <n v="0"/>
    <n v="0"/>
    <n v="0"/>
    <n v="370.98"/>
    <n v="0"/>
    <n v="0"/>
    <n v="15.63"/>
    <n v="0"/>
    <n v="0"/>
    <n v="0"/>
    <n v="0"/>
    <n v="0"/>
    <n v="0"/>
    <n v="0"/>
    <n v="0"/>
    <n v="0"/>
    <n v="0"/>
    <n v="0"/>
    <n v="0"/>
    <n v="0"/>
    <n v="9.9600000000000009"/>
    <n v="0"/>
    <n v="0"/>
    <n v="249.61"/>
    <n v="0"/>
    <n v="0"/>
    <n v="23.43"/>
    <m/>
    <m/>
    <m/>
    <m/>
    <x v="0"/>
    <m/>
    <m/>
    <m/>
    <m/>
    <m/>
    <m/>
    <m/>
    <m/>
    <n v="384.12"/>
    <n v="-13.14"/>
    <m/>
    <m/>
    <x v="2"/>
    <x v="4"/>
    <m/>
    <x v="10"/>
  </r>
  <r>
    <x v="4"/>
    <s v="Gravette"/>
    <s v="Lighting"/>
    <s v="Residential"/>
    <s v="PL-Private Lighting"/>
    <n v="15910"/>
    <n v="2536.5300000000002"/>
    <m/>
    <n v="6.14"/>
    <n v="0"/>
    <n v="0"/>
    <m/>
    <m/>
    <n v="0"/>
    <n v="463.54"/>
    <n v="31.43"/>
    <n v="0"/>
    <n v="0"/>
    <n v="0"/>
    <n v="21.6"/>
    <n v="34.78"/>
    <n v="0"/>
    <n v="0"/>
    <n v="0"/>
    <n v="0"/>
    <n v="0"/>
    <n v="0"/>
    <n v="0"/>
    <n v="0"/>
    <n v="0"/>
    <n v="0"/>
    <n v="0"/>
    <n v="0"/>
    <n v="0"/>
    <n v="0"/>
    <n v="0"/>
    <n v="0"/>
    <n v="0"/>
    <n v="204.26"/>
    <n v="-532.73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1"/>
    <s v="Columbus"/>
    <s v="Electric"/>
    <s v="Other Public Authority"/>
    <s v="GP-General Power"/>
    <n v="18343"/>
    <n v="2610.59"/>
    <m/>
    <n v="0"/>
    <n v="0"/>
    <n v="0"/>
    <m/>
    <m/>
    <n v="0"/>
    <n v="0"/>
    <n v="0"/>
    <n v="0"/>
    <n v="0"/>
    <n v="574.88"/>
    <n v="0"/>
    <n v="0"/>
    <n v="24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2.89999999999998"/>
    <m/>
    <m/>
    <m/>
    <m/>
    <x v="0"/>
    <m/>
    <m/>
    <m/>
    <m/>
    <m/>
    <m/>
    <m/>
    <m/>
    <n v="595.24"/>
    <n v="-20.36"/>
    <m/>
    <m/>
    <x v="3"/>
    <x v="6"/>
    <m/>
    <x v="10"/>
  </r>
  <r>
    <x v="3"/>
    <s v="Bolivar"/>
    <s v="Electric"/>
    <s v="Other Public Authority"/>
    <s v="SH-Small Heating"/>
    <n v="20525"/>
    <n v="2662.96"/>
    <m/>
    <n v="0"/>
    <n v="0"/>
    <n v="0"/>
    <m/>
    <m/>
    <n v="72.040000000000006"/>
    <n v="0"/>
    <n v="0"/>
    <n v="1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7.5"/>
    <n v="0"/>
    <n v="0"/>
    <m/>
    <m/>
    <m/>
    <m/>
    <x v="0"/>
    <m/>
    <m/>
    <m/>
    <m/>
    <m/>
    <m/>
    <m/>
    <m/>
    <n v="0"/>
    <n v="0"/>
    <m/>
    <m/>
    <x v="3"/>
    <x v="12"/>
    <m/>
    <x v="10"/>
  </r>
  <r>
    <x v="3"/>
    <s v="Buffalo"/>
    <s v="Electric"/>
    <s v="Residential"/>
    <s v="RG-Residential"/>
    <n v="21393"/>
    <n v="2668.85"/>
    <m/>
    <n v="32.85"/>
    <n v="0"/>
    <n v="0"/>
    <m/>
    <m/>
    <n v="75.099999999999994"/>
    <n v="0"/>
    <n v="0"/>
    <n v="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50.02"/>
    <n v="-110.4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Republic"/>
    <s v="Electric"/>
    <s v="Other Public Authority"/>
    <s v="CB-Commercial"/>
    <n v="20105"/>
    <n v="2780.77"/>
    <m/>
    <n v="0"/>
    <n v="0"/>
    <n v="0"/>
    <m/>
    <m/>
    <n v="70.569999999999993"/>
    <n v="0"/>
    <n v="0"/>
    <n v="14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.93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Neosho"/>
    <s v="Lighting"/>
    <s v="Industrial"/>
    <s v="PL-Private Lighting"/>
    <n v="11707"/>
    <n v="2863.22"/>
    <m/>
    <n v="0"/>
    <n v="0"/>
    <n v="0"/>
    <m/>
    <m/>
    <n v="41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35"/>
    <n v="0"/>
    <n v="0"/>
    <n v="90.69"/>
    <n v="-128.54"/>
    <n v="0"/>
    <n v="0"/>
    <m/>
    <m/>
    <m/>
    <m/>
    <x v="0"/>
    <m/>
    <m/>
    <m/>
    <m/>
    <m/>
    <m/>
    <m/>
    <m/>
    <n v="0"/>
    <n v="0"/>
    <m/>
    <m/>
    <x v="2"/>
    <x v="4"/>
    <m/>
    <x v="10"/>
  </r>
  <r>
    <x v="3"/>
    <s v="Ozark"/>
    <s v="Electric"/>
    <s v="Other Public Authority"/>
    <s v="TEB-Total Electric Bldg"/>
    <n v="24880"/>
    <n v="2864.84"/>
    <m/>
    <n v="0"/>
    <n v="0"/>
    <n v="0"/>
    <m/>
    <m/>
    <n v="87.33"/>
    <n v="0"/>
    <n v="0"/>
    <n v="17.67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.51"/>
    <n v="0"/>
    <n v="0"/>
    <m/>
    <m/>
    <m/>
    <m/>
    <x v="0"/>
    <m/>
    <m/>
    <m/>
    <m/>
    <m/>
    <m/>
    <m/>
    <m/>
    <n v="0"/>
    <n v="0"/>
    <m/>
    <m/>
    <x v="3"/>
    <x v="13"/>
    <m/>
    <x v="10"/>
  </r>
  <r>
    <x v="3"/>
    <s v="Bolivar"/>
    <s v="Electric"/>
    <s v="Industrial"/>
    <s v="CB-Commercial"/>
    <n v="22318"/>
    <n v="2866.31"/>
    <m/>
    <n v="94.64"/>
    <n v="0"/>
    <n v="0"/>
    <m/>
    <m/>
    <n v="78.34"/>
    <n v="0"/>
    <n v="0"/>
    <n v="15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6.27"/>
    <n v="-112.04"/>
    <n v="0"/>
    <n v="0"/>
    <m/>
    <m/>
    <m/>
    <m/>
    <x v="0"/>
    <m/>
    <m/>
    <m/>
    <m/>
    <m/>
    <m/>
    <m/>
    <m/>
    <n v="0"/>
    <n v="0"/>
    <m/>
    <m/>
    <x v="2"/>
    <x v="5"/>
    <m/>
    <x v="10"/>
  </r>
  <r>
    <x v="3"/>
    <s v="Gravette"/>
    <s v="Electric"/>
    <s v="Residential"/>
    <s v="RG-Residential"/>
    <n v="21861"/>
    <n v="2876.53"/>
    <m/>
    <n v="115.9"/>
    <n v="0"/>
    <n v="0"/>
    <m/>
    <m/>
    <n v="76.75"/>
    <n v="0"/>
    <n v="0"/>
    <n v="8.53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42"/>
    <n v="0"/>
    <n v="0"/>
    <n v="56.85"/>
    <n v="-112.79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Branson"/>
    <s v="Electric"/>
    <s v="Industrial"/>
    <s v="TEB-Total Electric Bldg"/>
    <n v="25600"/>
    <n v="2917.01"/>
    <m/>
    <n v="0"/>
    <n v="0"/>
    <n v="0"/>
    <m/>
    <m/>
    <n v="89.86"/>
    <n v="0"/>
    <n v="0"/>
    <n v="18.17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"/>
    <n v="-104.45"/>
    <n v="0"/>
    <n v="0"/>
    <m/>
    <m/>
    <m/>
    <m/>
    <x v="0"/>
    <m/>
    <m/>
    <m/>
    <m/>
    <m/>
    <m/>
    <m/>
    <m/>
    <n v="0"/>
    <n v="0"/>
    <m/>
    <m/>
    <x v="2"/>
    <x v="13"/>
    <m/>
    <x v="10"/>
  </r>
  <r>
    <x v="1"/>
    <s v="Baxter Springs"/>
    <s v="Electric"/>
    <s v="Other Public Authority"/>
    <s v="CB-Commercial"/>
    <n v="28499"/>
    <n v="2934.51"/>
    <m/>
    <n v="0"/>
    <n v="0"/>
    <n v="0"/>
    <m/>
    <m/>
    <n v="0"/>
    <n v="0"/>
    <n v="0"/>
    <n v="0"/>
    <n v="0"/>
    <n v="893.15"/>
    <n v="0"/>
    <n v="0"/>
    <n v="37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6.08999999999997"/>
    <m/>
    <m/>
    <m/>
    <m/>
    <x v="0"/>
    <m/>
    <m/>
    <m/>
    <m/>
    <m/>
    <m/>
    <m/>
    <m/>
    <n v="924.78"/>
    <n v="-31.63"/>
    <m/>
    <m/>
    <x v="3"/>
    <x v="5"/>
    <m/>
    <x v="10"/>
  </r>
  <r>
    <x v="3"/>
    <s v="Neosho"/>
    <s v="Electric"/>
    <s v="Industrial"/>
    <s v="TEB-Total Electric Bldg"/>
    <n v="30720"/>
    <n v="3023.72"/>
    <m/>
    <n v="0"/>
    <n v="0"/>
    <n v="0"/>
    <m/>
    <m/>
    <n v="107.83"/>
    <n v="0"/>
    <n v="0"/>
    <n v="2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2"/>
    <n v="-125.34"/>
    <n v="0"/>
    <n v="0"/>
    <m/>
    <m/>
    <m/>
    <m/>
    <x v="0"/>
    <m/>
    <m/>
    <m/>
    <m/>
    <m/>
    <m/>
    <m/>
    <m/>
    <n v="0"/>
    <n v="0"/>
    <m/>
    <m/>
    <x v="2"/>
    <x v="13"/>
    <m/>
    <x v="10"/>
  </r>
  <r>
    <x v="2"/>
    <s v="Baxter Springs"/>
    <s v="Electric"/>
    <s v="Other Public Authority"/>
    <s v="CB-Commercial"/>
    <n v="23289"/>
    <n v="3048.72"/>
    <m/>
    <n v="0"/>
    <n v="651.89"/>
    <n v="-228.44"/>
    <m/>
    <m/>
    <n v="0"/>
    <n v="0"/>
    <n v="0"/>
    <n v="0"/>
    <n v="0"/>
    <n v="0"/>
    <n v="0"/>
    <n v="0"/>
    <n v="0"/>
    <n v="0"/>
    <n v="0"/>
    <n v="0"/>
    <n v="0"/>
    <n v="0"/>
    <n v="0"/>
    <n v="7.22"/>
    <n v="0"/>
    <n v="0"/>
    <n v="0"/>
    <n v="0"/>
    <n v="0"/>
    <n v="0"/>
    <n v="0"/>
    <n v="0"/>
    <n v="0"/>
    <n v="0"/>
    <n v="-452.28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Branson"/>
    <s v="Electric"/>
    <s v="Interdepartmental"/>
    <s v="CB-Commercial"/>
    <n v="24643"/>
    <n v="3089.06"/>
    <m/>
    <n v="0"/>
    <n v="0"/>
    <n v="0"/>
    <m/>
    <m/>
    <n v="86.5"/>
    <n v="0"/>
    <n v="0"/>
    <n v="17.48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.25"/>
    <n v="-123.7"/>
    <n v="0"/>
    <n v="0"/>
    <m/>
    <m/>
    <m/>
    <m/>
    <x v="0"/>
    <m/>
    <m/>
    <m/>
    <m/>
    <m/>
    <m/>
    <m/>
    <m/>
    <n v="0"/>
    <n v="0"/>
    <m/>
    <m/>
    <x v="5"/>
    <x v="5"/>
    <m/>
    <x v="10"/>
  </r>
  <r>
    <x v="4"/>
    <s v="Gravette"/>
    <s v="Electric"/>
    <s v="Other Public Authority"/>
    <s v="CB-Commercial"/>
    <n v="46135"/>
    <n v="3090.71"/>
    <m/>
    <n v="0"/>
    <n v="0"/>
    <n v="0"/>
    <m/>
    <m/>
    <n v="0"/>
    <n v="1345.29"/>
    <n v="92.28"/>
    <n v="0"/>
    <n v="150.85"/>
    <n v="0"/>
    <n v="173.46"/>
    <n v="225.14"/>
    <n v="0"/>
    <n v="0"/>
    <n v="0"/>
    <n v="0"/>
    <n v="0"/>
    <n v="0"/>
    <n v="0"/>
    <n v="0"/>
    <n v="0"/>
    <n v="0"/>
    <n v="0"/>
    <n v="0"/>
    <n v="0"/>
    <n v="0"/>
    <n v="0"/>
    <n v="0"/>
    <n v="0"/>
    <n v="392.58"/>
    <n v="-667.59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Joplin"/>
    <s v="Electric"/>
    <s v="Other Public Authority"/>
    <s v="TEB-Total Electric Bldg"/>
    <n v="24760"/>
    <n v="3097.36"/>
    <m/>
    <n v="0"/>
    <n v="0"/>
    <n v="0"/>
    <m/>
    <m/>
    <n v="86.91"/>
    <n v="0"/>
    <n v="0"/>
    <n v="17.57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.03"/>
    <n v="0"/>
    <n v="0"/>
    <m/>
    <m/>
    <m/>
    <m/>
    <x v="0"/>
    <m/>
    <m/>
    <m/>
    <m/>
    <m/>
    <m/>
    <m/>
    <m/>
    <n v="0"/>
    <n v="0"/>
    <m/>
    <m/>
    <x v="3"/>
    <x v="13"/>
    <m/>
    <x v="10"/>
  </r>
  <r>
    <x v="1"/>
    <s v="Baxter Springs"/>
    <s v="Electric"/>
    <s v="Other Public Authority"/>
    <s v="CB-Commercial"/>
    <n v="33540"/>
    <n v="3101.96"/>
    <m/>
    <n v="0"/>
    <n v="0"/>
    <n v="0"/>
    <m/>
    <m/>
    <n v="0"/>
    <n v="0"/>
    <n v="0"/>
    <n v="0"/>
    <n v="0"/>
    <n v="1051.1600000000001"/>
    <n v="0"/>
    <n v="0"/>
    <n v="44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0.24"/>
    <m/>
    <m/>
    <m/>
    <m/>
    <x v="0"/>
    <m/>
    <m/>
    <m/>
    <m/>
    <m/>
    <m/>
    <m/>
    <m/>
    <n v="1088.3900000000001"/>
    <n v="-37.229999999999997"/>
    <m/>
    <m/>
    <x v="3"/>
    <x v="5"/>
    <m/>
    <x v="10"/>
  </r>
  <r>
    <x v="1"/>
    <s v="Baxter Springs"/>
    <s v="Electric"/>
    <s v="Other Public Authority"/>
    <s v="GP-General Power"/>
    <n v="46000"/>
    <n v="3229.69"/>
    <m/>
    <n v="0"/>
    <n v="0"/>
    <n v="0"/>
    <m/>
    <m/>
    <n v="0"/>
    <n v="0"/>
    <n v="0"/>
    <n v="0"/>
    <n v="0"/>
    <n v="1441.64"/>
    <n v="0"/>
    <n v="0"/>
    <n v="6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8.8"/>
    <m/>
    <m/>
    <m/>
    <m/>
    <x v="0"/>
    <m/>
    <m/>
    <m/>
    <m/>
    <m/>
    <m/>
    <m/>
    <m/>
    <n v="1492.7"/>
    <n v="-51.06"/>
    <m/>
    <m/>
    <x v="3"/>
    <x v="6"/>
    <m/>
    <x v="10"/>
  </r>
  <r>
    <x v="3"/>
    <s v="Joplin"/>
    <s v="Lighting"/>
    <s v="Industrial"/>
    <s v="PL-Private Lighting"/>
    <n v="13653"/>
    <n v="3579.53"/>
    <m/>
    <n v="195.61"/>
    <n v="0"/>
    <n v="0"/>
    <m/>
    <m/>
    <n v="4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58"/>
    <n v="0"/>
    <n v="0"/>
    <n v="179.67"/>
    <n v="-149.9"/>
    <n v="0"/>
    <n v="0"/>
    <m/>
    <m/>
    <m/>
    <m/>
    <x v="0"/>
    <m/>
    <m/>
    <m/>
    <m/>
    <m/>
    <m/>
    <m/>
    <m/>
    <n v="0"/>
    <n v="0"/>
    <m/>
    <m/>
    <x v="2"/>
    <x v="4"/>
    <m/>
    <x v="10"/>
  </r>
  <r>
    <x v="3"/>
    <s v="Joplin"/>
    <s v="Electric"/>
    <s v="Other Public Authority"/>
    <s v="CB-Commercial"/>
    <n v="22952"/>
    <n v="3607.29"/>
    <m/>
    <n v="0"/>
    <n v="0"/>
    <n v="0"/>
    <m/>
    <m/>
    <n v="80.540000000000006"/>
    <n v="0"/>
    <n v="0"/>
    <n v="16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5.24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Webb City"/>
    <s v="Electric"/>
    <s v="Muni Street &amp; Highway Lighting"/>
    <s v="CB-Commercial"/>
    <n v="22876"/>
    <n v="3776.45"/>
    <m/>
    <n v="0"/>
    <n v="0"/>
    <n v="0"/>
    <m/>
    <m/>
    <n v="80.290000000000006"/>
    <n v="0"/>
    <n v="0"/>
    <n v="16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4.9"/>
    <n v="0"/>
    <n v="0"/>
    <m/>
    <m/>
    <m/>
    <m/>
    <x v="0"/>
    <m/>
    <m/>
    <m/>
    <m/>
    <m/>
    <m/>
    <m/>
    <m/>
    <n v="0"/>
    <n v="0"/>
    <m/>
    <m/>
    <x v="4"/>
    <x v="5"/>
    <m/>
    <x v="10"/>
  </r>
  <r>
    <x v="3"/>
    <s v="Neosho"/>
    <s v="Electric"/>
    <s v="Other Public Authority"/>
    <s v="TEB-Total Electric Bldg"/>
    <n v="38096"/>
    <n v="3792.51"/>
    <m/>
    <n v="0"/>
    <n v="0"/>
    <n v="0"/>
    <m/>
    <m/>
    <n v="133.71"/>
    <n v="0"/>
    <n v="0"/>
    <n v="27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5.43"/>
    <n v="0"/>
    <n v="0"/>
    <m/>
    <m/>
    <m/>
    <m/>
    <x v="0"/>
    <m/>
    <m/>
    <m/>
    <m/>
    <m/>
    <m/>
    <m/>
    <m/>
    <n v="0"/>
    <n v="0"/>
    <m/>
    <m/>
    <x v="3"/>
    <x v="13"/>
    <m/>
    <x v="10"/>
  </r>
  <r>
    <x v="3"/>
    <s v="Branson"/>
    <s v="Electric"/>
    <s v="Other Public Authority"/>
    <s v="SH-Small Heating"/>
    <n v="36268"/>
    <n v="3852.54"/>
    <m/>
    <n v="0"/>
    <n v="0"/>
    <n v="0"/>
    <m/>
    <m/>
    <n v="127.3"/>
    <n v="0"/>
    <n v="0"/>
    <n v="25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2.27"/>
    <n v="0"/>
    <n v="0"/>
    <m/>
    <m/>
    <m/>
    <m/>
    <x v="0"/>
    <m/>
    <m/>
    <m/>
    <m/>
    <m/>
    <m/>
    <m/>
    <m/>
    <n v="0"/>
    <n v="0"/>
    <m/>
    <m/>
    <x v="3"/>
    <x v="12"/>
    <m/>
    <x v="10"/>
  </r>
  <r>
    <x v="3"/>
    <s v="Neosho"/>
    <s v="Electric"/>
    <s v="Other Public Authority"/>
    <s v="GP-General Power"/>
    <n v="32800"/>
    <n v="3928.97"/>
    <m/>
    <n v="0"/>
    <n v="0"/>
    <n v="0"/>
    <m/>
    <m/>
    <n v="115.13"/>
    <n v="0"/>
    <n v="0"/>
    <n v="23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1.36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4"/>
    <s v="Gravette"/>
    <s v="Lighting"/>
    <s v="Commercial"/>
    <s v="PL-Private Lighting"/>
    <n v="28682"/>
    <n v="3935.5"/>
    <m/>
    <n v="34.31"/>
    <n v="0"/>
    <n v="0"/>
    <m/>
    <m/>
    <n v="0"/>
    <n v="836.29"/>
    <n v="57.39"/>
    <n v="0"/>
    <n v="0"/>
    <n v="0"/>
    <n v="41.03"/>
    <n v="61.41"/>
    <n v="0"/>
    <n v="0"/>
    <n v="0"/>
    <n v="0"/>
    <n v="0"/>
    <n v="0"/>
    <n v="0"/>
    <n v="0"/>
    <n v="0"/>
    <n v="0"/>
    <n v="0"/>
    <n v="0"/>
    <n v="0"/>
    <n v="0"/>
    <n v="0"/>
    <n v="0"/>
    <n v="0"/>
    <n v="292"/>
    <n v="-790.18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3"/>
    <s v="Branson"/>
    <s v="Electric"/>
    <s v="Muni Street &amp; Highway Lighting"/>
    <s v="GP-General Power"/>
    <n v="42000"/>
    <n v="4030.51"/>
    <m/>
    <n v="0"/>
    <n v="0"/>
    <n v="0"/>
    <m/>
    <m/>
    <n v="147.41999999999999"/>
    <n v="0"/>
    <n v="0"/>
    <n v="29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5.4"/>
    <n v="0"/>
    <n v="0"/>
    <m/>
    <m/>
    <m/>
    <m/>
    <x v="0"/>
    <m/>
    <m/>
    <m/>
    <m/>
    <m/>
    <m/>
    <m/>
    <m/>
    <n v="0"/>
    <n v="0"/>
    <m/>
    <m/>
    <x v="4"/>
    <x v="6"/>
    <m/>
    <x v="10"/>
  </r>
  <r>
    <x v="3"/>
    <s v="Aurora"/>
    <s v="Water"/>
    <s v="WA-Industrial"/>
    <s v="WA-Water"/>
    <n v="1519"/>
    <n v="4040.23"/>
    <m/>
    <n v="0"/>
    <n v="0"/>
    <n v="0"/>
    <m/>
    <m/>
    <n v="0"/>
    <n v="0"/>
    <n v="0"/>
    <n v="0"/>
    <n v="0"/>
    <n v="0"/>
    <n v="0"/>
    <n v="0"/>
    <n v="0"/>
    <n v="0"/>
    <n v="9.66"/>
    <n v="0"/>
    <n v="0"/>
    <n v="0"/>
    <n v="0"/>
    <n v="0"/>
    <n v="0"/>
    <n v="0"/>
    <n v="0"/>
    <n v="0"/>
    <n v="0"/>
    <n v="0"/>
    <n v="6.07"/>
    <n v="0"/>
    <n v="0"/>
    <n v="192.63"/>
    <n v="0"/>
    <n v="0"/>
    <n v="0"/>
    <m/>
    <m/>
    <m/>
    <m/>
    <x v="0"/>
    <m/>
    <m/>
    <m/>
    <m/>
    <m/>
    <m/>
    <m/>
    <m/>
    <n v="0"/>
    <n v="0"/>
    <m/>
    <m/>
    <x v="8"/>
    <x v="28"/>
    <m/>
    <x v="10"/>
  </r>
  <r>
    <x v="3"/>
    <s v="Joplin"/>
    <s v="Electric"/>
    <s v="Industrial"/>
    <s v="CB-Commercial"/>
    <n v="30628"/>
    <n v="4141.24"/>
    <m/>
    <n v="237.39"/>
    <n v="0"/>
    <n v="0"/>
    <m/>
    <m/>
    <n v="107.52"/>
    <n v="0"/>
    <n v="0"/>
    <n v="19.07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44.13"/>
    <n v="0"/>
    <n v="0"/>
    <n v="231.09"/>
    <n v="-153.72999999999999"/>
    <n v="0"/>
    <n v="0"/>
    <m/>
    <m/>
    <m/>
    <m/>
    <x v="0"/>
    <m/>
    <m/>
    <m/>
    <m/>
    <m/>
    <m/>
    <m/>
    <m/>
    <n v="0"/>
    <n v="0"/>
    <m/>
    <m/>
    <x v="2"/>
    <x v="5"/>
    <m/>
    <x v="10"/>
  </r>
  <r>
    <x v="3"/>
    <s v="Aurora"/>
    <s v="Water"/>
    <s v="WA-Municipal Pumping"/>
    <s v="WA-Water"/>
    <n v="1699"/>
    <n v="4163.28"/>
    <m/>
    <n v="0"/>
    <n v="0"/>
    <n v="0"/>
    <m/>
    <m/>
    <n v="0"/>
    <n v="0"/>
    <n v="0"/>
    <n v="0"/>
    <n v="0"/>
    <n v="0"/>
    <n v="0"/>
    <n v="0"/>
    <n v="0"/>
    <n v="0"/>
    <n v="2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0"/>
    <x v="28"/>
    <m/>
    <x v="10"/>
  </r>
  <r>
    <x v="3"/>
    <s v="Republic"/>
    <s v="Lighting"/>
    <s v="Commercial"/>
    <s v="PL-Private Lighting"/>
    <n v="11994"/>
    <n v="4179.29"/>
    <m/>
    <n v="0"/>
    <n v="0"/>
    <n v="0"/>
    <m/>
    <m/>
    <n v="4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13"/>
    <n v="0"/>
    <n v="0"/>
    <n v="180.89"/>
    <n v="-131.63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1"/>
    <s v="Columbus"/>
    <s v="Electric"/>
    <s v="Industrial"/>
    <s v="TEB-Total Electric Bldg"/>
    <n v="61200"/>
    <n v="4264.43"/>
    <m/>
    <n v="0"/>
    <n v="0"/>
    <n v="0"/>
    <m/>
    <m/>
    <n v="0"/>
    <n v="0"/>
    <n v="0"/>
    <n v="0"/>
    <n v="0"/>
    <n v="1918.01"/>
    <n v="0"/>
    <n v="0"/>
    <n v="80.790000000000006"/>
    <n v="0"/>
    <n v="0"/>
    <n v="0"/>
    <n v="0"/>
    <n v="0"/>
    <n v="0"/>
    <n v="0"/>
    <n v="0"/>
    <n v="0"/>
    <n v="0"/>
    <n v="0"/>
    <n v="0"/>
    <n v="0"/>
    <n v="0"/>
    <n v="0"/>
    <n v="0"/>
    <n v="244.41"/>
    <n v="0"/>
    <n v="0"/>
    <n v="632.80999999999995"/>
    <m/>
    <m/>
    <m/>
    <m/>
    <x v="0"/>
    <m/>
    <m/>
    <m/>
    <m/>
    <m/>
    <m/>
    <m/>
    <m/>
    <n v="1985.94"/>
    <n v="-67.930000000000007"/>
    <m/>
    <m/>
    <x v="2"/>
    <x v="13"/>
    <m/>
    <x v="10"/>
  </r>
  <r>
    <x v="3"/>
    <s v="Republic"/>
    <s v="Electric"/>
    <s v="Commercial"/>
    <s v="TEB-Total Electric Bldg"/>
    <n v="41120"/>
    <n v="4284.91"/>
    <m/>
    <n v="0"/>
    <n v="0"/>
    <n v="0"/>
    <m/>
    <m/>
    <n v="144.33000000000001"/>
    <n v="0"/>
    <n v="0"/>
    <n v="2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38"/>
    <n v="0"/>
    <n v="0"/>
    <n v="330.05"/>
    <n v="-167.77"/>
    <n v="0"/>
    <n v="0"/>
    <m/>
    <m/>
    <m/>
    <m/>
    <x v="0"/>
    <m/>
    <m/>
    <m/>
    <m/>
    <m/>
    <m/>
    <m/>
    <m/>
    <n v="0"/>
    <n v="0"/>
    <m/>
    <m/>
    <x v="1"/>
    <x v="13"/>
    <m/>
    <x v="10"/>
  </r>
  <r>
    <x v="3"/>
    <s v="Bolivar"/>
    <s v="Electric"/>
    <s v="Other Public Authority"/>
    <s v="GP-General Power"/>
    <n v="21466"/>
    <n v="4395.91"/>
    <m/>
    <n v="0"/>
    <n v="0"/>
    <n v="0"/>
    <m/>
    <m/>
    <n v="75.34"/>
    <n v="0"/>
    <n v="0"/>
    <n v="15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.430000000000007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1"/>
    <s v="Columbus"/>
    <s v="Electric"/>
    <s v="Other Public Authority"/>
    <s v="CB-Commercial"/>
    <n v="49481"/>
    <n v="4623.43"/>
    <m/>
    <n v="0"/>
    <n v="0"/>
    <n v="0"/>
    <m/>
    <m/>
    <n v="0"/>
    <n v="0"/>
    <n v="0"/>
    <n v="0"/>
    <n v="0"/>
    <n v="1550.75"/>
    <n v="0"/>
    <n v="0"/>
    <n v="65.31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531.45000000000005"/>
    <m/>
    <m/>
    <m/>
    <m/>
    <x v="0"/>
    <m/>
    <m/>
    <m/>
    <m/>
    <m/>
    <m/>
    <m/>
    <m/>
    <n v="1605.67"/>
    <n v="-54.92"/>
    <m/>
    <m/>
    <x v="3"/>
    <x v="5"/>
    <m/>
    <x v="10"/>
  </r>
  <r>
    <x v="1"/>
    <s v="Columbus"/>
    <s v="Lighting"/>
    <s v="Residential"/>
    <s v="PL-Private Lighting"/>
    <n v="14609"/>
    <n v="4848.57"/>
    <m/>
    <n v="0"/>
    <n v="0"/>
    <n v="0"/>
    <m/>
    <m/>
    <n v="0"/>
    <n v="0"/>
    <n v="0"/>
    <n v="0"/>
    <n v="0"/>
    <n v="457.72"/>
    <n v="0"/>
    <n v="0"/>
    <n v="19.41"/>
    <n v="0"/>
    <n v="0"/>
    <n v="0"/>
    <n v="0"/>
    <n v="0"/>
    <n v="0"/>
    <n v="0"/>
    <n v="0"/>
    <n v="0"/>
    <n v="0"/>
    <n v="0"/>
    <n v="0"/>
    <n v="0"/>
    <n v="24.06"/>
    <n v="0"/>
    <n v="0"/>
    <n v="94.13"/>
    <n v="0"/>
    <n v="0"/>
    <n v="28.45"/>
    <m/>
    <m/>
    <m/>
    <m/>
    <x v="0"/>
    <m/>
    <m/>
    <m/>
    <m/>
    <m/>
    <m/>
    <m/>
    <m/>
    <n v="473.94000000000005"/>
    <n v="-16.22"/>
    <m/>
    <m/>
    <x v="0"/>
    <x v="4"/>
    <m/>
    <x v="10"/>
  </r>
  <r>
    <x v="4"/>
    <m/>
    <m/>
    <s v="Commercial"/>
    <s v="CB-Commercial"/>
    <n v="92000"/>
    <n v="4994.5200000000004"/>
    <m/>
    <n v="0"/>
    <n v="0"/>
    <n v="0"/>
    <m/>
    <m/>
    <n v="0"/>
    <n v="2682.72"/>
    <n v="184"/>
    <n v="0"/>
    <n v="300.83999999999997"/>
    <n v="0"/>
    <n v="345.92"/>
    <n v="448.96"/>
    <n v="0"/>
    <n v="0"/>
    <n v="0"/>
    <n v="0"/>
    <n v="0"/>
    <n v="0"/>
    <n v="0"/>
    <n v="0"/>
    <n v="0"/>
    <n v="0"/>
    <n v="0"/>
    <n v="0"/>
    <n v="0"/>
    <n v="0"/>
    <n v="0"/>
    <n v="0"/>
    <n v="0"/>
    <n v="748.41000000000008"/>
    <n v="-1078.82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1"/>
    <s v="Columbus"/>
    <s v="Lighting"/>
    <s v="Muni Street &amp; Highway Lighting"/>
    <s v="SPL-Municipal St Lighting"/>
    <n v="66887"/>
    <n v="5035.96"/>
    <m/>
    <n v="0"/>
    <n v="0"/>
    <n v="0"/>
    <m/>
    <m/>
    <n v="0"/>
    <n v="0"/>
    <n v="0"/>
    <n v="0"/>
    <n v="0"/>
    <n v="2096.2199999999998"/>
    <n v="0"/>
    <n v="0"/>
    <n v="88.29"/>
    <n v="0"/>
    <n v="0"/>
    <n v="1586.77"/>
    <n v="0"/>
    <n v="0"/>
    <n v="0"/>
    <n v="0"/>
    <n v="0"/>
    <n v="0"/>
    <n v="0"/>
    <n v="0"/>
    <n v="0"/>
    <n v="0"/>
    <n v="0"/>
    <n v="0"/>
    <n v="0"/>
    <n v="0"/>
    <n v="0"/>
    <n v="0"/>
    <n v="163.87"/>
    <m/>
    <m/>
    <m/>
    <m/>
    <x v="0"/>
    <m/>
    <m/>
    <m/>
    <m/>
    <m/>
    <m/>
    <m/>
    <m/>
    <n v="2170.4599999999996"/>
    <n v="-74.239999999999995"/>
    <m/>
    <m/>
    <x v="4"/>
    <x v="11"/>
    <m/>
    <x v="10"/>
  </r>
  <r>
    <x v="1"/>
    <s v="Baxter Springs"/>
    <s v="Lighting"/>
    <s v="Muni Street &amp; Highway Lighting"/>
    <s v="SPL-Municipal St Lighting"/>
    <n v="73226"/>
    <n v="5151.01"/>
    <m/>
    <n v="0"/>
    <n v="0"/>
    <n v="0"/>
    <m/>
    <m/>
    <n v="0"/>
    <n v="0"/>
    <n v="0"/>
    <n v="0"/>
    <n v="0"/>
    <n v="2294.91"/>
    <n v="0"/>
    <n v="0"/>
    <n v="96.66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79.4"/>
    <m/>
    <m/>
    <m/>
    <m/>
    <x v="0"/>
    <m/>
    <m/>
    <m/>
    <m/>
    <m/>
    <m/>
    <m/>
    <m/>
    <n v="2376.19"/>
    <n v="-81.28"/>
    <m/>
    <m/>
    <x v="4"/>
    <x v="11"/>
    <m/>
    <x v="10"/>
  </r>
  <r>
    <x v="1"/>
    <s v="Columbus"/>
    <s v="Lighting"/>
    <s v="Commercial"/>
    <s v="PL-Private Lighting"/>
    <n v="21092"/>
    <n v="5230.26"/>
    <m/>
    <n v="0"/>
    <n v="0"/>
    <n v="0"/>
    <m/>
    <m/>
    <n v="0"/>
    <n v="0"/>
    <n v="0"/>
    <n v="0"/>
    <n v="0"/>
    <n v="661.15"/>
    <n v="0"/>
    <n v="0"/>
    <n v="27.97"/>
    <n v="0"/>
    <n v="0"/>
    <n v="0"/>
    <n v="0"/>
    <n v="0"/>
    <n v="0"/>
    <n v="0"/>
    <n v="0"/>
    <n v="0"/>
    <n v="0"/>
    <n v="0"/>
    <n v="0"/>
    <n v="0"/>
    <n v="14.01"/>
    <n v="0"/>
    <n v="0"/>
    <n v="344.29"/>
    <n v="0"/>
    <n v="0"/>
    <n v="41.6"/>
    <m/>
    <m/>
    <m/>
    <m/>
    <x v="0"/>
    <m/>
    <m/>
    <m/>
    <m/>
    <m/>
    <m/>
    <m/>
    <m/>
    <n v="684.56"/>
    <n v="-23.41"/>
    <m/>
    <m/>
    <x v="1"/>
    <x v="4"/>
    <m/>
    <x v="10"/>
  </r>
  <r>
    <x v="1"/>
    <s v="Columbus"/>
    <s v="Electric"/>
    <s v="Commercial"/>
    <s v="SH-Small Heating"/>
    <n v="60063"/>
    <n v="5295.26"/>
    <m/>
    <n v="274.66000000000003"/>
    <n v="0"/>
    <n v="0"/>
    <m/>
    <m/>
    <n v="0"/>
    <n v="0"/>
    <n v="0"/>
    <n v="0"/>
    <n v="0"/>
    <n v="1882.35"/>
    <n v="0"/>
    <n v="0"/>
    <n v="79.290000000000006"/>
    <n v="0"/>
    <n v="0"/>
    <n v="0"/>
    <n v="0"/>
    <n v="0"/>
    <n v="0"/>
    <n v="0"/>
    <n v="0"/>
    <n v="0"/>
    <n v="0"/>
    <n v="0"/>
    <n v="0"/>
    <n v="0"/>
    <n v="18.149999999999999"/>
    <n v="0"/>
    <n v="0"/>
    <n v="585.92999999999995"/>
    <n v="0"/>
    <n v="0"/>
    <n v="733.97"/>
    <m/>
    <m/>
    <m/>
    <m/>
    <x v="0"/>
    <m/>
    <m/>
    <m/>
    <m/>
    <m/>
    <m/>
    <m/>
    <m/>
    <n v="1949.02"/>
    <n v="-66.67"/>
    <m/>
    <m/>
    <x v="1"/>
    <x v="12"/>
    <m/>
    <x v="10"/>
  </r>
  <r>
    <x v="4"/>
    <s v="Neosho"/>
    <s v="Electric"/>
    <s v="Residential"/>
    <s v="RG-Residential"/>
    <n v="56062"/>
    <n v="5337.25"/>
    <m/>
    <n v="258.33"/>
    <n v="0"/>
    <n v="0"/>
    <m/>
    <m/>
    <n v="0"/>
    <n v="1634.76"/>
    <n v="112.06"/>
    <n v="0"/>
    <n v="209.14"/>
    <n v="0"/>
    <n v="229.27"/>
    <n v="317.3"/>
    <n v="0"/>
    <n v="0"/>
    <n v="0"/>
    <n v="0"/>
    <n v="0"/>
    <n v="0"/>
    <n v="0"/>
    <n v="0"/>
    <n v="0"/>
    <n v="0"/>
    <n v="0"/>
    <n v="0"/>
    <n v="0"/>
    <n v="0"/>
    <n v="0"/>
    <n v="25"/>
    <n v="-1.62"/>
    <n v="653.86"/>
    <n v="-1168.4000000000001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2"/>
    <s v="Baxter Springs"/>
    <s v="Lighting"/>
    <s v="Muni Street &amp; Highway Lighting"/>
    <s v="SPL-Municipal St Lighting"/>
    <n v="56630"/>
    <n v="5507.64"/>
    <m/>
    <n v="0"/>
    <n v="1411.67"/>
    <n v="0"/>
    <m/>
    <m/>
    <n v="0"/>
    <n v="0"/>
    <n v="0"/>
    <n v="0"/>
    <n v="0"/>
    <n v="0"/>
    <n v="0"/>
    <n v="0"/>
    <n v="0"/>
    <n v="0"/>
    <n v="0"/>
    <n v="1031.23"/>
    <n v="0"/>
    <n v="0"/>
    <n v="0"/>
    <n v="5.0999999999999996"/>
    <n v="0"/>
    <n v="0"/>
    <n v="0"/>
    <n v="0"/>
    <n v="0"/>
    <n v="0"/>
    <n v="0"/>
    <n v="0"/>
    <n v="0"/>
    <n v="0"/>
    <n v="-1286.6300000000001"/>
    <n v="0"/>
    <n v="0"/>
    <m/>
    <m/>
    <m/>
    <m/>
    <x v="0"/>
    <m/>
    <m/>
    <m/>
    <m/>
    <m/>
    <m/>
    <m/>
    <m/>
    <n v="0"/>
    <n v="0"/>
    <m/>
    <m/>
    <x v="4"/>
    <x v="11"/>
    <m/>
    <x v="10"/>
  </r>
  <r>
    <x v="3"/>
    <s v="Republic"/>
    <s v="Electric"/>
    <s v="Other Public Authority"/>
    <s v="GP-General Power"/>
    <n v="60080"/>
    <n v="5957.61"/>
    <m/>
    <n v="0"/>
    <n v="0"/>
    <n v="0"/>
    <m/>
    <m/>
    <n v="210.88"/>
    <n v="0"/>
    <n v="0"/>
    <n v="42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2.29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Republic"/>
    <s v="Electric"/>
    <s v="Commercial"/>
    <s v="SH-Small Heating"/>
    <n v="57780"/>
    <n v="6560.45"/>
    <m/>
    <n v="91.42"/>
    <n v="0"/>
    <n v="0"/>
    <m/>
    <m/>
    <n v="202.79"/>
    <n v="0"/>
    <n v="0"/>
    <n v="4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02"/>
    <n v="0"/>
    <n v="0"/>
    <n v="393.48"/>
    <n v="-274.47000000000003"/>
    <n v="0"/>
    <n v="0"/>
    <m/>
    <m/>
    <m/>
    <m/>
    <x v="0"/>
    <m/>
    <m/>
    <m/>
    <m/>
    <m/>
    <m/>
    <m/>
    <m/>
    <n v="0"/>
    <n v="0"/>
    <m/>
    <m/>
    <x v="1"/>
    <x v="12"/>
    <m/>
    <x v="10"/>
  </r>
  <r>
    <x v="3"/>
    <s v="Branson"/>
    <s v="Electric"/>
    <s v="Muni Street &amp; Highway Lighting"/>
    <s v="CB-Commercial"/>
    <n v="42329"/>
    <n v="6563.72"/>
    <m/>
    <n v="0"/>
    <n v="0"/>
    <n v="0"/>
    <m/>
    <m/>
    <n v="148.6"/>
    <n v="0"/>
    <n v="0"/>
    <n v="30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2.49"/>
    <n v="0"/>
    <n v="0"/>
    <m/>
    <m/>
    <m/>
    <m/>
    <x v="0"/>
    <m/>
    <m/>
    <m/>
    <m/>
    <m/>
    <m/>
    <m/>
    <m/>
    <n v="0"/>
    <n v="0"/>
    <m/>
    <m/>
    <x v="4"/>
    <x v="5"/>
    <m/>
    <x v="10"/>
  </r>
  <r>
    <x v="2"/>
    <s v="Baxter Springs"/>
    <s v="Electric"/>
    <s v="Other Public Authority"/>
    <s v="CB-Commercial"/>
    <n v="61746"/>
    <n v="6761.49"/>
    <m/>
    <n v="0"/>
    <n v="1728.37"/>
    <n v="-382.48"/>
    <m/>
    <m/>
    <n v="0"/>
    <n v="0"/>
    <n v="0"/>
    <n v="0"/>
    <n v="0"/>
    <n v="0"/>
    <n v="0"/>
    <n v="0"/>
    <n v="0"/>
    <n v="0"/>
    <n v="0"/>
    <n v="0"/>
    <n v="0"/>
    <n v="0"/>
    <n v="0"/>
    <n v="19.13"/>
    <n v="0"/>
    <n v="0"/>
    <n v="0"/>
    <n v="0"/>
    <n v="0"/>
    <n v="0"/>
    <n v="0"/>
    <n v="0"/>
    <n v="0"/>
    <n v="0"/>
    <n v="-1199.1300000000001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Republic"/>
    <s v="Electric"/>
    <s v="Other Public Authority"/>
    <s v="GP-General Power"/>
    <n v="54083"/>
    <n v="6763.58"/>
    <m/>
    <n v="0"/>
    <n v="0"/>
    <n v="0"/>
    <m/>
    <m/>
    <n v="189.83"/>
    <n v="0"/>
    <n v="0"/>
    <n v="3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.11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2"/>
    <s v="Baxter Springs"/>
    <s v="Electric"/>
    <s v="Other Public Authority"/>
    <s v="GP-General Power"/>
    <n v="81178"/>
    <n v="6986.06"/>
    <m/>
    <n v="0"/>
    <n v="2272.33"/>
    <n v="-544.91"/>
    <m/>
    <m/>
    <n v="0"/>
    <n v="0"/>
    <n v="0"/>
    <n v="0"/>
    <n v="0"/>
    <n v="0"/>
    <n v="0"/>
    <n v="0"/>
    <n v="0"/>
    <n v="0"/>
    <n v="0"/>
    <n v="0"/>
    <n v="0"/>
    <n v="0"/>
    <n v="0"/>
    <n v="25.16"/>
    <n v="0"/>
    <n v="0"/>
    <n v="0"/>
    <n v="0"/>
    <n v="0"/>
    <n v="0"/>
    <n v="0"/>
    <n v="0"/>
    <n v="0"/>
    <n v="0"/>
    <n v="-668.9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Aurora"/>
    <s v="Electric"/>
    <s v="Industrial"/>
    <s v="PFM-Feed Mill/Grain Elev"/>
    <n v="42400"/>
    <n v="7091.4"/>
    <m/>
    <n v="80.78"/>
    <n v="0"/>
    <n v="0"/>
    <m/>
    <m/>
    <n v="148.82"/>
    <n v="0"/>
    <n v="0"/>
    <n v="3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3.76"/>
    <n v="-234.05"/>
    <n v="0"/>
    <n v="0"/>
    <m/>
    <m/>
    <m/>
    <m/>
    <x v="0"/>
    <m/>
    <m/>
    <m/>
    <m/>
    <m/>
    <m/>
    <m/>
    <m/>
    <n v="0"/>
    <n v="0"/>
    <m/>
    <m/>
    <x v="2"/>
    <x v="18"/>
    <m/>
    <x v="10"/>
  </r>
  <r>
    <x v="3"/>
    <s v="Joplin"/>
    <s v="Electric"/>
    <s v="Interdepartmental"/>
    <s v="CB-Commercial"/>
    <n v="59719"/>
    <n v="7261.57"/>
    <m/>
    <n v="0"/>
    <n v="0"/>
    <n v="0"/>
    <m/>
    <m/>
    <n v="209.61"/>
    <n v="0"/>
    <n v="0"/>
    <n v="42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9.79000000000002"/>
    <n v="0"/>
    <n v="0"/>
    <m/>
    <m/>
    <m/>
    <m/>
    <x v="0"/>
    <m/>
    <m/>
    <m/>
    <m/>
    <m/>
    <m/>
    <m/>
    <m/>
    <n v="0"/>
    <n v="0"/>
    <m/>
    <m/>
    <x v="5"/>
    <x v="5"/>
    <m/>
    <x v="10"/>
  </r>
  <r>
    <x v="3"/>
    <s v="Ozark"/>
    <s v="Electric"/>
    <s v="Residential"/>
    <s v="RGL-Residential Pilot"/>
    <n v="61001"/>
    <n v="7262.69"/>
    <m/>
    <n v="181.48"/>
    <n v="0"/>
    <n v="0"/>
    <m/>
    <m/>
    <n v="214.11"/>
    <n v="0"/>
    <n v="0"/>
    <n v="23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57"/>
    <n v="0"/>
    <n v="0"/>
    <n v="50.58"/>
    <n v="-314.69"/>
    <n v="0"/>
    <n v="0"/>
    <m/>
    <m/>
    <m/>
    <m/>
    <x v="0"/>
    <m/>
    <m/>
    <m/>
    <m/>
    <m/>
    <m/>
    <m/>
    <m/>
    <n v="0"/>
    <n v="0"/>
    <m/>
    <m/>
    <x v="0"/>
    <x v="25"/>
    <m/>
    <x v="10"/>
  </r>
  <r>
    <x v="3"/>
    <s v="Aurora"/>
    <s v="Electric"/>
    <s v="Other Public Authority"/>
    <s v="CB-Commercial"/>
    <n v="48264"/>
    <n v="7461.78"/>
    <m/>
    <n v="0"/>
    <n v="0"/>
    <n v="0"/>
    <m/>
    <m/>
    <n v="169.36"/>
    <n v="0"/>
    <n v="0"/>
    <n v="34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2.34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Webb City"/>
    <s v="Electric"/>
    <s v="Residential"/>
    <s v="RGL-Residential Pilot"/>
    <n v="66090"/>
    <n v="7711.8"/>
    <m/>
    <n v="283.77999999999997"/>
    <n v="0"/>
    <n v="0"/>
    <m/>
    <m/>
    <n v="231.97"/>
    <n v="0"/>
    <n v="0"/>
    <n v="25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65"/>
    <n v="0"/>
    <n v="0"/>
    <n v="62.72"/>
    <n v="-341.03"/>
    <n v="0"/>
    <n v="0"/>
    <m/>
    <m/>
    <m/>
    <m/>
    <x v="0"/>
    <m/>
    <m/>
    <m/>
    <m/>
    <m/>
    <m/>
    <m/>
    <m/>
    <n v="0"/>
    <n v="0"/>
    <m/>
    <m/>
    <x v="0"/>
    <x v="25"/>
    <m/>
    <x v="10"/>
  </r>
  <r>
    <x v="3"/>
    <s v="Joplin"/>
    <s v="Electric"/>
    <s v="Muni Street &amp; Highway Lighting"/>
    <s v="CB-Commercial"/>
    <n v="49327"/>
    <n v="7828.35"/>
    <m/>
    <n v="0"/>
    <n v="0"/>
    <n v="0"/>
    <m/>
    <m/>
    <n v="173.18"/>
    <n v="0"/>
    <n v="0"/>
    <n v="3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7.64"/>
    <n v="0"/>
    <n v="0"/>
    <m/>
    <m/>
    <m/>
    <m/>
    <x v="0"/>
    <m/>
    <m/>
    <m/>
    <m/>
    <m/>
    <m/>
    <m/>
    <m/>
    <n v="0"/>
    <n v="0"/>
    <m/>
    <m/>
    <x v="4"/>
    <x v="5"/>
    <m/>
    <x v="10"/>
  </r>
  <r>
    <x v="3"/>
    <s v="Webb City"/>
    <s v="Electric"/>
    <s v="Other Public Authority"/>
    <s v="GP-General Power"/>
    <n v="69840"/>
    <n v="7930.66"/>
    <m/>
    <n v="0"/>
    <n v="0"/>
    <n v="0"/>
    <m/>
    <m/>
    <n v="245.13"/>
    <n v="0"/>
    <n v="0"/>
    <n v="49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8.42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Bolivar"/>
    <s v="Electric"/>
    <s v="Other Public Authority"/>
    <s v="CB-Commercial"/>
    <n v="47344"/>
    <n v="8137.27"/>
    <m/>
    <n v="0"/>
    <n v="0"/>
    <n v="0"/>
    <m/>
    <m/>
    <n v="166.19"/>
    <n v="0"/>
    <n v="0"/>
    <n v="3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7.74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1"/>
    <s v="Baxter Springs"/>
    <s v="Lighting"/>
    <s v="Commercial"/>
    <s v="PL-Private Lighting"/>
    <n v="32522"/>
    <n v="8255.07"/>
    <m/>
    <n v="157.1"/>
    <n v="0"/>
    <n v="0"/>
    <m/>
    <m/>
    <n v="0"/>
    <n v="0"/>
    <n v="0"/>
    <n v="0"/>
    <n v="0"/>
    <n v="1019.37"/>
    <n v="0"/>
    <n v="0"/>
    <n v="43.09"/>
    <n v="0"/>
    <n v="0"/>
    <n v="69"/>
    <n v="0"/>
    <n v="0"/>
    <n v="0"/>
    <n v="0"/>
    <n v="0"/>
    <n v="0"/>
    <n v="0"/>
    <n v="0"/>
    <n v="0"/>
    <n v="0"/>
    <n v="43.97"/>
    <n v="0"/>
    <n v="0"/>
    <n v="645.80999999999995"/>
    <n v="0"/>
    <n v="0"/>
    <n v="64.17"/>
    <m/>
    <m/>
    <m/>
    <m/>
    <x v="0"/>
    <m/>
    <m/>
    <m/>
    <m/>
    <m/>
    <m/>
    <m/>
    <m/>
    <n v="1055.47"/>
    <n v="-36.1"/>
    <m/>
    <m/>
    <x v="1"/>
    <x v="4"/>
    <m/>
    <x v="10"/>
  </r>
  <r>
    <x v="2"/>
    <s v="Baxter Springs"/>
    <s v="Lighting"/>
    <s v="Residential"/>
    <s v="PL-Private Lighting"/>
    <n v="33774"/>
    <n v="8337.31"/>
    <m/>
    <n v="0"/>
    <n v="946.26"/>
    <n v="-195.57"/>
    <m/>
    <m/>
    <n v="0"/>
    <n v="0"/>
    <n v="0"/>
    <n v="0"/>
    <n v="0"/>
    <n v="0"/>
    <n v="0"/>
    <n v="0"/>
    <n v="0"/>
    <n v="0"/>
    <n v="0"/>
    <n v="0"/>
    <n v="0"/>
    <n v="0"/>
    <n v="0"/>
    <n v="3.04"/>
    <n v="0"/>
    <n v="0"/>
    <n v="0"/>
    <n v="0"/>
    <n v="0"/>
    <n v="0"/>
    <n v="42.06"/>
    <n v="0"/>
    <n v="0"/>
    <n v="216.03"/>
    <n v="0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3"/>
    <s v="Neosho"/>
    <s v="Electric"/>
    <s v="Industrial"/>
    <s v="CB-Commercial"/>
    <n v="68065"/>
    <n v="8361"/>
    <m/>
    <n v="345.16"/>
    <n v="0"/>
    <n v="0"/>
    <m/>
    <m/>
    <n v="238.9"/>
    <n v="0"/>
    <n v="0"/>
    <n v="43.96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49.02"/>
    <n v="0"/>
    <n v="-68.81"/>
    <n v="612.86"/>
    <n v="-341.67"/>
    <n v="0"/>
    <n v="0"/>
    <m/>
    <m/>
    <m/>
    <m/>
    <x v="0"/>
    <m/>
    <m/>
    <m/>
    <m/>
    <m/>
    <m/>
    <m/>
    <m/>
    <n v="0"/>
    <n v="0"/>
    <m/>
    <m/>
    <x v="2"/>
    <x v="5"/>
    <m/>
    <x v="10"/>
  </r>
  <r>
    <x v="1"/>
    <s v="Baxter Springs"/>
    <s v="Electric"/>
    <s v="Commercial"/>
    <s v="SH-Small Heating"/>
    <n v="101137"/>
    <n v="8394.6200000000008"/>
    <m/>
    <n v="371.93"/>
    <n v="0"/>
    <n v="0"/>
    <m/>
    <m/>
    <n v="0"/>
    <n v="0"/>
    <n v="0"/>
    <n v="0"/>
    <n v="0"/>
    <n v="3169.61"/>
    <n v="0"/>
    <n v="0"/>
    <n v="133.49"/>
    <n v="0"/>
    <n v="0"/>
    <n v="0"/>
    <n v="0"/>
    <n v="0"/>
    <n v="0"/>
    <n v="0"/>
    <n v="0"/>
    <n v="0"/>
    <n v="0"/>
    <n v="0"/>
    <n v="0"/>
    <n v="0"/>
    <n v="74.33"/>
    <n v="0"/>
    <n v="0"/>
    <n v="844.84"/>
    <n v="0"/>
    <n v="0"/>
    <n v="1235.8900000000001"/>
    <m/>
    <m/>
    <m/>
    <m/>
    <x v="0"/>
    <m/>
    <m/>
    <m/>
    <m/>
    <m/>
    <m/>
    <m/>
    <m/>
    <n v="3281.8700000000003"/>
    <n v="-112.26"/>
    <m/>
    <m/>
    <x v="1"/>
    <x v="12"/>
    <m/>
    <x v="10"/>
  </r>
  <r>
    <x v="1"/>
    <s v="Baxter Springs"/>
    <s v="Electric"/>
    <s v="Other Public Authority"/>
    <s v="GP-General Power"/>
    <n v="127280"/>
    <n v="8532.43"/>
    <m/>
    <n v="0"/>
    <n v="0"/>
    <n v="0"/>
    <m/>
    <m/>
    <n v="0"/>
    <n v="0"/>
    <n v="0"/>
    <n v="0"/>
    <n v="0"/>
    <n v="3988.96"/>
    <n v="0"/>
    <n v="0"/>
    <n v="16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4.65"/>
    <m/>
    <m/>
    <m/>
    <m/>
    <x v="0"/>
    <m/>
    <m/>
    <m/>
    <m/>
    <m/>
    <m/>
    <m/>
    <m/>
    <n v="4130.24"/>
    <n v="-141.28"/>
    <m/>
    <m/>
    <x v="3"/>
    <x v="6"/>
    <m/>
    <x v="10"/>
  </r>
  <r>
    <x v="3"/>
    <s v="Ozark"/>
    <s v="Electric"/>
    <s v="Other Public Authority"/>
    <s v="CB-Commercial"/>
    <n v="59571"/>
    <n v="8618.57"/>
    <m/>
    <n v="0"/>
    <n v="0"/>
    <n v="0"/>
    <m/>
    <m/>
    <n v="209.07"/>
    <n v="0"/>
    <n v="0"/>
    <n v="42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9.07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Gravette"/>
    <s v="Electric"/>
    <s v="Industrial"/>
    <s v="GP-General Power"/>
    <n v="99100"/>
    <n v="8687.7900000000009"/>
    <m/>
    <n v="0"/>
    <n v="0"/>
    <n v="0"/>
    <m/>
    <m/>
    <n v="347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7.61"/>
    <n v="-366.67"/>
    <n v="0"/>
    <n v="0"/>
    <m/>
    <m/>
    <m/>
    <m/>
    <x v="0"/>
    <m/>
    <m/>
    <m/>
    <m/>
    <m/>
    <m/>
    <m/>
    <m/>
    <n v="0"/>
    <n v="0"/>
    <m/>
    <m/>
    <x v="2"/>
    <x v="6"/>
    <m/>
    <x v="10"/>
  </r>
  <r>
    <x v="3"/>
    <m/>
    <m/>
    <s v="Residential"/>
    <s v="RGL-Residential Pilot"/>
    <n v="0"/>
    <n v="8853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25"/>
    <m/>
    <x v="10"/>
  </r>
  <r>
    <x v="2"/>
    <s v="Baxter Springs"/>
    <s v="Lighting"/>
    <s v="Commercial"/>
    <s v="PL-Private Lighting"/>
    <n v="42668"/>
    <n v="8868.93"/>
    <m/>
    <n v="0"/>
    <n v="1189.94"/>
    <n v="-241.52"/>
    <m/>
    <m/>
    <n v="0"/>
    <n v="0"/>
    <n v="0"/>
    <n v="0"/>
    <n v="0"/>
    <n v="0"/>
    <n v="0"/>
    <n v="0"/>
    <n v="0"/>
    <n v="0"/>
    <n v="0"/>
    <n v="0"/>
    <n v="0"/>
    <n v="0"/>
    <n v="0"/>
    <n v="4.04"/>
    <n v="0"/>
    <n v="0"/>
    <n v="0"/>
    <n v="0"/>
    <n v="0"/>
    <n v="0"/>
    <n v="22.09"/>
    <n v="0"/>
    <n v="0"/>
    <n v="339.58"/>
    <n v="0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3"/>
    <s v="Neosho"/>
    <s v="Electric"/>
    <s v="Residential"/>
    <s v="RGL-Residential Pilot"/>
    <n v="76544"/>
    <n v="8973.5400000000009"/>
    <m/>
    <n v="245.88"/>
    <n v="0"/>
    <n v="0"/>
    <m/>
    <m/>
    <n v="268.69"/>
    <n v="0"/>
    <n v="0"/>
    <n v="29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7"/>
    <n v="20"/>
    <n v="-23.22"/>
    <n v="179.82"/>
    <n v="-394.95"/>
    <n v="0"/>
    <n v="0"/>
    <m/>
    <m/>
    <m/>
    <m/>
    <x v="0"/>
    <m/>
    <m/>
    <m/>
    <m/>
    <m/>
    <m/>
    <m/>
    <m/>
    <n v="0"/>
    <n v="0"/>
    <m/>
    <m/>
    <x v="0"/>
    <x v="25"/>
    <m/>
    <x v="10"/>
  </r>
  <r>
    <x v="3"/>
    <s v="Bolivar"/>
    <s v="Electric"/>
    <s v="Industrial"/>
    <s v="Oil Pipe GP-General Power"/>
    <n v="110612"/>
    <n v="9577.89"/>
    <m/>
    <n v="0"/>
    <n v="0"/>
    <n v="0"/>
    <m/>
    <m/>
    <n v="388.25"/>
    <n v="0"/>
    <n v="0"/>
    <n v="78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1.86"/>
    <n v="-409.26"/>
    <n v="0"/>
    <n v="0"/>
    <m/>
    <m/>
    <m/>
    <m/>
    <x v="0"/>
    <m/>
    <m/>
    <m/>
    <m/>
    <m/>
    <m/>
    <m/>
    <m/>
    <n v="0"/>
    <n v="0"/>
    <m/>
    <m/>
    <x v="2"/>
    <x v="24"/>
    <m/>
    <x v="10"/>
  </r>
  <r>
    <x v="3"/>
    <s v="Branson"/>
    <s v="Lighting"/>
    <s v="Residential"/>
    <s v="PL-Private Lighting"/>
    <n v="24570"/>
    <n v="9783.8799999999992"/>
    <m/>
    <n v="0"/>
    <n v="0"/>
    <n v="0"/>
    <m/>
    <m/>
    <n v="86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55"/>
    <n v="0"/>
    <n v="0"/>
    <n v="51.06"/>
    <n v="-269.45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3"/>
    <s v="Aurora"/>
    <s v="Electric"/>
    <s v="Other Public Authority"/>
    <s v="GP-General Power"/>
    <n v="96000"/>
    <n v="9836.8799999999992"/>
    <m/>
    <n v="0"/>
    <n v="0"/>
    <n v="0"/>
    <m/>
    <m/>
    <n v="336.96"/>
    <n v="0"/>
    <n v="0"/>
    <n v="68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5.2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Bolivar"/>
    <s v="Electric"/>
    <s v="Industrial"/>
    <s v="LP-Large Power"/>
    <n v="9600"/>
    <n v="9842.85"/>
    <m/>
    <n v="0"/>
    <n v="0"/>
    <n v="0"/>
    <m/>
    <m/>
    <n v="33.119999999999997"/>
    <n v="0"/>
    <n v="0"/>
    <n v="6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61"/>
    <n v="0"/>
    <n v="0"/>
    <m/>
    <m/>
    <m/>
    <m/>
    <x v="0"/>
    <m/>
    <m/>
    <m/>
    <m/>
    <m/>
    <m/>
    <m/>
    <m/>
    <n v="0"/>
    <n v="0"/>
    <m/>
    <m/>
    <x v="2"/>
    <x v="17"/>
    <m/>
    <x v="10"/>
  </r>
  <r>
    <x v="3"/>
    <s v="Webb City"/>
    <s v="Electric"/>
    <s v="Other Public Authority"/>
    <s v="CB-Commercial"/>
    <n v="69399"/>
    <n v="10108.51"/>
    <m/>
    <n v="0"/>
    <n v="0"/>
    <n v="0"/>
    <m/>
    <m/>
    <n v="243.61"/>
    <n v="0"/>
    <n v="0"/>
    <n v="49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8.45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Aurora"/>
    <s v="Electric"/>
    <s v="Residential"/>
    <s v="RGL-Residential Pilot"/>
    <n v="86368"/>
    <n v="10128.06"/>
    <m/>
    <n v="411.9"/>
    <n v="0"/>
    <n v="0"/>
    <m/>
    <m/>
    <n v="303.16000000000003"/>
    <n v="0"/>
    <n v="0"/>
    <n v="3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49"/>
    <n v="20"/>
    <n v="0"/>
    <n v="107.46"/>
    <n v="-445.65"/>
    <n v="0"/>
    <n v="0"/>
    <m/>
    <m/>
    <m/>
    <m/>
    <x v="0"/>
    <m/>
    <m/>
    <m/>
    <m/>
    <m/>
    <m/>
    <m/>
    <m/>
    <n v="0"/>
    <n v="0"/>
    <m/>
    <m/>
    <x v="0"/>
    <x v="25"/>
    <m/>
    <x v="10"/>
  </r>
  <r>
    <x v="1"/>
    <s v="Columbus"/>
    <s v="Electric"/>
    <s v="Commercial"/>
    <s v="TEB-Total Electric Bldg"/>
    <n v="136560"/>
    <n v="10243.43"/>
    <m/>
    <n v="0"/>
    <n v="0"/>
    <n v="0"/>
    <m/>
    <m/>
    <n v="0"/>
    <n v="0"/>
    <n v="0"/>
    <n v="0"/>
    <n v="0"/>
    <n v="4279.78"/>
    <n v="0"/>
    <n v="0"/>
    <n v="180.27"/>
    <n v="0"/>
    <n v="0"/>
    <n v="0"/>
    <n v="0"/>
    <n v="0"/>
    <n v="0"/>
    <n v="0"/>
    <n v="0"/>
    <n v="0"/>
    <n v="0"/>
    <n v="0"/>
    <n v="0"/>
    <n v="0"/>
    <n v="0"/>
    <n v="0"/>
    <n v="0"/>
    <n v="1016.03"/>
    <n v="0"/>
    <n v="0"/>
    <n v="1412.02"/>
    <m/>
    <m/>
    <m/>
    <m/>
    <x v="0"/>
    <m/>
    <m/>
    <m/>
    <m/>
    <m/>
    <m/>
    <m/>
    <m/>
    <n v="4431.3599999999997"/>
    <n v="-151.58000000000001"/>
    <m/>
    <m/>
    <x v="1"/>
    <x v="13"/>
    <m/>
    <x v="10"/>
  </r>
  <r>
    <x v="3"/>
    <m/>
    <m/>
    <s v="Residential"/>
    <s v="RG-Residential"/>
    <n v="96949"/>
    <n v="10251.39"/>
    <m/>
    <n v="607.76"/>
    <n v="0"/>
    <n v="0"/>
    <m/>
    <m/>
    <n v="340.3"/>
    <n v="0"/>
    <n v="0"/>
    <n v="37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3.23"/>
    <n v="-500.26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97838"/>
    <n v="10345.39"/>
    <m/>
    <n v="408.89"/>
    <n v="0"/>
    <n v="0"/>
    <m/>
    <m/>
    <n v="343.41"/>
    <n v="0"/>
    <n v="0"/>
    <n v="38.1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.20999999999998"/>
    <n v="-504.85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98723"/>
    <n v="10438.969999999999"/>
    <m/>
    <n v="73.17"/>
    <n v="0"/>
    <n v="0"/>
    <m/>
    <m/>
    <n v="346.52"/>
    <n v="0"/>
    <n v="0"/>
    <n v="38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9.41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Ozark"/>
    <s v="Lighting"/>
    <s v="Residential"/>
    <s v="PL-Private Lighting"/>
    <n v="27791"/>
    <n v="10457.700000000001"/>
    <m/>
    <n v="39.51"/>
    <n v="0"/>
    <n v="0"/>
    <m/>
    <m/>
    <n v="98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99"/>
    <n v="0"/>
    <n v="0"/>
    <n v="62.28"/>
    <n v="-303.57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3"/>
    <m/>
    <m/>
    <s v="Residential"/>
    <s v="RG-Residential"/>
    <n v="99000"/>
    <n v="10468.26"/>
    <m/>
    <n v="413.75"/>
    <n v="0"/>
    <n v="0"/>
    <m/>
    <m/>
    <n v="347.49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9.81"/>
    <n v="-510.84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Aurora"/>
    <s v="Electric"/>
    <s v="Interdepartmental"/>
    <s v="GP-General Power"/>
    <n v="128108"/>
    <n v="10486.17"/>
    <m/>
    <n v="0"/>
    <n v="0"/>
    <n v="0"/>
    <m/>
    <m/>
    <n v="449.66"/>
    <n v="0"/>
    <n v="0"/>
    <n v="9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4.01"/>
    <n v="0"/>
    <n v="0"/>
    <m/>
    <m/>
    <m/>
    <m/>
    <x v="0"/>
    <m/>
    <m/>
    <m/>
    <m/>
    <m/>
    <m/>
    <m/>
    <m/>
    <n v="0"/>
    <n v="0"/>
    <m/>
    <m/>
    <x v="5"/>
    <x v="6"/>
    <m/>
    <x v="10"/>
  </r>
  <r>
    <x v="3"/>
    <m/>
    <m/>
    <s v="Residential"/>
    <s v="RG-Residential"/>
    <n v="99310"/>
    <n v="10509.8"/>
    <m/>
    <n v="623.08000000000004"/>
    <n v="0"/>
    <n v="0"/>
    <m/>
    <m/>
    <n v="348.58"/>
    <n v="0"/>
    <n v="0"/>
    <n v="38.7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9.63"/>
    <n v="-512.44000000000005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99822"/>
    <n v="10569.77"/>
    <m/>
    <n v="0"/>
    <n v="0"/>
    <n v="0"/>
    <m/>
    <m/>
    <n v="350.38"/>
    <n v="0"/>
    <n v="0"/>
    <n v="38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6.66"/>
    <n v="-515.08000000000004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99853"/>
    <n v="10569.94"/>
    <m/>
    <n v="522.21"/>
    <n v="0"/>
    <n v="0"/>
    <m/>
    <m/>
    <n v="350.48"/>
    <n v="0"/>
    <n v="0"/>
    <n v="38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6.65"/>
    <n v="-515.24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100026"/>
    <n v="10604.35"/>
    <m/>
    <n v="314.35000000000002"/>
    <n v="0"/>
    <n v="0"/>
    <m/>
    <m/>
    <n v="351.09"/>
    <n v="0"/>
    <n v="0"/>
    <n v="39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6.13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Commercial"/>
    <s v="CB-Commercial"/>
    <n v="90000"/>
    <n v="10655.36"/>
    <m/>
    <n v="0"/>
    <n v="0"/>
    <n v="0"/>
    <m/>
    <m/>
    <n v="315.89999999999998"/>
    <n v="0"/>
    <n v="0"/>
    <n v="6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1.8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Webb City"/>
    <s v="Electric"/>
    <s v="Other Public Authority"/>
    <s v="CB-Commercial"/>
    <n v="77149"/>
    <n v="10825.87"/>
    <m/>
    <n v="0"/>
    <n v="0"/>
    <n v="0"/>
    <m/>
    <m/>
    <n v="270.82"/>
    <n v="0"/>
    <n v="0"/>
    <n v="5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7.36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2"/>
    <s v="Neosho"/>
    <s v="Electric"/>
    <s v="Commercial"/>
    <s v="GP-General Power"/>
    <n v="187200"/>
    <n v="11281.06"/>
    <m/>
    <n v="0"/>
    <n v="5240.1000000000004"/>
    <n v="-1638"/>
    <m/>
    <m/>
    <n v="0"/>
    <n v="0"/>
    <n v="0"/>
    <n v="0"/>
    <n v="0"/>
    <n v="0"/>
    <n v="0"/>
    <n v="0"/>
    <n v="0"/>
    <n v="0"/>
    <n v="0"/>
    <n v="0"/>
    <n v="0"/>
    <n v="0"/>
    <n v="0"/>
    <n v="58.03"/>
    <n v="0"/>
    <n v="0"/>
    <n v="0"/>
    <n v="0"/>
    <n v="0"/>
    <n v="0"/>
    <n v="0"/>
    <n v="0"/>
    <n v="0"/>
    <n v="0"/>
    <n v="-1542.53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1"/>
    <s v="Baxter Springs"/>
    <s v="Lighting"/>
    <s v="Residential"/>
    <s v="PL-Private Lighting"/>
    <n v="37168"/>
    <n v="11354.61"/>
    <m/>
    <n v="95.3"/>
    <n v="0"/>
    <n v="0"/>
    <m/>
    <m/>
    <n v="0"/>
    <n v="0"/>
    <n v="0"/>
    <n v="0"/>
    <n v="0"/>
    <n v="1164.8900000000001"/>
    <n v="0"/>
    <n v="0"/>
    <n v="49.77"/>
    <n v="0"/>
    <n v="0"/>
    <n v="0"/>
    <n v="0"/>
    <n v="0"/>
    <n v="0"/>
    <n v="0"/>
    <n v="0"/>
    <n v="0"/>
    <n v="0"/>
    <n v="0"/>
    <n v="0"/>
    <n v="0"/>
    <n v="23.24"/>
    <n v="0"/>
    <n v="-0.95"/>
    <n v="227.26"/>
    <n v="0"/>
    <n v="0"/>
    <n v="72.86"/>
    <m/>
    <m/>
    <m/>
    <m/>
    <x v="0"/>
    <m/>
    <m/>
    <m/>
    <m/>
    <m/>
    <m/>
    <m/>
    <m/>
    <n v="1206.1500000000001"/>
    <n v="-41.26"/>
    <m/>
    <m/>
    <x v="0"/>
    <x v="4"/>
    <m/>
    <x v="10"/>
  </r>
  <r>
    <x v="3"/>
    <m/>
    <m/>
    <s v="Residential"/>
    <s v="RG-Residential"/>
    <n v="90402"/>
    <n v="11757.68"/>
    <m/>
    <n v="465.75"/>
    <n v="0"/>
    <n v="0"/>
    <m/>
    <m/>
    <n v="317.31"/>
    <n v="0"/>
    <n v="0"/>
    <n v="35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.66"/>
    <n v="-466.47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Commercial"/>
    <s v="CB-Commercial"/>
    <n v="99055"/>
    <n v="11758.13"/>
    <m/>
    <n v="0"/>
    <n v="0"/>
    <n v="0"/>
    <m/>
    <m/>
    <n v="347.68"/>
    <n v="0"/>
    <n v="0"/>
    <n v="7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7"/>
    <n v="-497.26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m/>
    <m/>
    <s v="Residential"/>
    <s v="RG-Residential"/>
    <n v="100025"/>
    <n v="13022.26"/>
    <m/>
    <n v="644.80999999999995"/>
    <n v="0"/>
    <n v="0"/>
    <m/>
    <m/>
    <n v="351.09"/>
    <n v="0"/>
    <n v="0"/>
    <n v="39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.96"/>
    <n v="-516.13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Residential"/>
    <s v="RG-Residential"/>
    <n v="100567"/>
    <n v="13092.75"/>
    <m/>
    <n v="388.98"/>
    <n v="0"/>
    <n v="0"/>
    <m/>
    <m/>
    <n v="352.99"/>
    <n v="0"/>
    <n v="0"/>
    <n v="39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6.92"/>
    <n v="-518.92999999999995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Republic"/>
    <s v="Electric"/>
    <s v="Other Public Authority"/>
    <s v="CB-Commercial"/>
    <n v="113565"/>
    <n v="13768.13"/>
    <m/>
    <n v="0"/>
    <n v="0"/>
    <n v="0"/>
    <m/>
    <m/>
    <n v="398.63"/>
    <n v="0"/>
    <n v="0"/>
    <n v="80.65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0.08000000000004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Ozark"/>
    <s v="Electric"/>
    <s v="Other Public Authority"/>
    <s v="GP-General Power"/>
    <n v="134720"/>
    <n v="13837.04"/>
    <m/>
    <n v="0"/>
    <n v="0"/>
    <n v="0"/>
    <m/>
    <m/>
    <n v="472.87"/>
    <n v="0"/>
    <n v="0"/>
    <n v="95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8.47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Branson"/>
    <s v="Electric"/>
    <s v="Other Public Authority"/>
    <s v="CB-Commercial"/>
    <n v="101625"/>
    <n v="13898.87"/>
    <m/>
    <n v="0"/>
    <n v="0"/>
    <n v="0"/>
    <m/>
    <m/>
    <n v="356.71"/>
    <n v="0"/>
    <n v="0"/>
    <n v="7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2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Aurora"/>
    <s v="Lighting"/>
    <s v="Muni Street &amp; Highway Lighting"/>
    <s v="SPL-Municipal St Lighting"/>
    <n v="126969"/>
    <n v="13951.68"/>
    <m/>
    <n v="0"/>
    <n v="0"/>
    <n v="0"/>
    <m/>
    <m/>
    <n v="445.67"/>
    <n v="0"/>
    <n v="0"/>
    <n v="0"/>
    <n v="0"/>
    <n v="0"/>
    <n v="0"/>
    <n v="0"/>
    <n v="0"/>
    <n v="0"/>
    <n v="0"/>
    <n v="3058.97"/>
    <n v="0"/>
    <n v="0"/>
    <n v="0"/>
    <n v="0"/>
    <n v="0"/>
    <n v="0"/>
    <n v="0"/>
    <n v="0"/>
    <n v="0"/>
    <n v="0"/>
    <n v="0"/>
    <n v="0"/>
    <n v="0"/>
    <n v="0"/>
    <n v="-759.28"/>
    <n v="0"/>
    <n v="0"/>
    <m/>
    <m/>
    <m/>
    <m/>
    <x v="0"/>
    <m/>
    <m/>
    <m/>
    <m/>
    <m/>
    <m/>
    <m/>
    <m/>
    <n v="0"/>
    <n v="0"/>
    <m/>
    <m/>
    <x v="4"/>
    <x v="11"/>
    <m/>
    <x v="10"/>
  </r>
  <r>
    <x v="3"/>
    <s v="Joplin"/>
    <s v="Electric"/>
    <s v="Residential"/>
    <s v="RGL-Residential Pilot"/>
    <n v="118349"/>
    <n v="14047.09"/>
    <m/>
    <n v="684.41"/>
    <n v="0"/>
    <n v="0"/>
    <m/>
    <m/>
    <n v="415.4"/>
    <n v="0"/>
    <n v="0"/>
    <n v="46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25"/>
    <n v="0"/>
    <n v="0"/>
    <n v="19.47"/>
    <n v="-610.71"/>
    <n v="0"/>
    <n v="0"/>
    <m/>
    <m/>
    <m/>
    <m/>
    <x v="0"/>
    <m/>
    <m/>
    <m/>
    <m/>
    <m/>
    <m/>
    <m/>
    <m/>
    <n v="0"/>
    <n v="0"/>
    <m/>
    <m/>
    <x v="0"/>
    <x v="25"/>
    <m/>
    <x v="10"/>
  </r>
  <r>
    <x v="3"/>
    <s v="Republic"/>
    <s v="Lighting"/>
    <s v="Muni Street &amp; Highway Lighting"/>
    <s v="SPL-Municipal St Lighting"/>
    <n v="113052"/>
    <n v="14409.62"/>
    <m/>
    <n v="0"/>
    <n v="0"/>
    <n v="0"/>
    <m/>
    <m/>
    <n v="396.81"/>
    <n v="0"/>
    <n v="0"/>
    <n v="0"/>
    <n v="0"/>
    <n v="0"/>
    <n v="0"/>
    <n v="0"/>
    <n v="0"/>
    <n v="0"/>
    <n v="0"/>
    <n v="6302.48"/>
    <n v="0"/>
    <n v="0"/>
    <n v="0"/>
    <n v="0"/>
    <n v="0"/>
    <n v="0"/>
    <n v="0"/>
    <n v="0"/>
    <n v="0"/>
    <n v="0"/>
    <n v="0"/>
    <n v="0"/>
    <n v="0"/>
    <n v="0"/>
    <n v="-676.05"/>
    <n v="0"/>
    <n v="0"/>
    <m/>
    <m/>
    <m/>
    <m/>
    <x v="0"/>
    <m/>
    <m/>
    <m/>
    <m/>
    <m/>
    <m/>
    <m/>
    <m/>
    <n v="0"/>
    <n v="0"/>
    <m/>
    <m/>
    <x v="4"/>
    <x v="11"/>
    <m/>
    <x v="10"/>
  </r>
  <r>
    <x v="3"/>
    <s v="Branson"/>
    <s v="Electric"/>
    <s v="Residential"/>
    <s v="RGL-Residential Pilot"/>
    <n v="125531"/>
    <n v="15070.7"/>
    <m/>
    <n v="234.64"/>
    <n v="0"/>
    <n v="0"/>
    <m/>
    <m/>
    <n v="440"/>
    <n v="0"/>
    <n v="0"/>
    <n v="4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25"/>
    <n v="0"/>
    <n v="0"/>
    <n v="92.96"/>
    <n v="-647.77"/>
    <n v="0"/>
    <n v="0"/>
    <m/>
    <m/>
    <m/>
    <m/>
    <x v="0"/>
    <m/>
    <m/>
    <m/>
    <m/>
    <m/>
    <m/>
    <m/>
    <m/>
    <n v="0"/>
    <n v="0"/>
    <m/>
    <m/>
    <x v="0"/>
    <x v="25"/>
    <m/>
    <x v="10"/>
  </r>
  <r>
    <x v="2"/>
    <s v="Baxter Springs"/>
    <s v="Electric"/>
    <s v="Commercial"/>
    <s v="TEB-Total Electric Bldg"/>
    <n v="226427"/>
    <n v="15458.08"/>
    <m/>
    <n v="0"/>
    <n v="6338.14"/>
    <n v="-1555.5"/>
    <m/>
    <m/>
    <n v="0"/>
    <n v="0"/>
    <n v="0"/>
    <n v="0"/>
    <n v="0"/>
    <n v="0"/>
    <n v="0"/>
    <n v="0"/>
    <n v="0"/>
    <n v="0"/>
    <n v="0"/>
    <n v="0"/>
    <n v="0"/>
    <n v="0"/>
    <n v="0"/>
    <n v="271.7"/>
    <n v="0"/>
    <n v="0"/>
    <n v="0"/>
    <n v="0"/>
    <n v="0"/>
    <n v="0"/>
    <n v="15.1"/>
    <n v="0"/>
    <n v="0"/>
    <n v="332.09"/>
    <n v="-1116.26"/>
    <n v="0"/>
    <n v="0"/>
    <m/>
    <m/>
    <m/>
    <m/>
    <x v="0"/>
    <m/>
    <m/>
    <m/>
    <m/>
    <m/>
    <m/>
    <m/>
    <m/>
    <n v="0"/>
    <n v="0"/>
    <m/>
    <m/>
    <x v="1"/>
    <x v="13"/>
    <m/>
    <x v="10"/>
  </r>
  <r>
    <x v="3"/>
    <s v="Bolivar"/>
    <s v="Lighting"/>
    <s v="Residential"/>
    <s v="PL-Private Lighting"/>
    <n v="42335"/>
    <n v="15948.85"/>
    <m/>
    <n v="55.74"/>
    <n v="0"/>
    <n v="0"/>
    <m/>
    <m/>
    <n v="149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86"/>
    <n v="0"/>
    <n v="0"/>
    <n v="253.21"/>
    <n v="-463.17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3"/>
    <s v="Webb City"/>
    <s v="Lighting"/>
    <s v="Muni Street &amp; Highway Lighting"/>
    <s v="SPL-Municipal St Lighting"/>
    <n v="141963"/>
    <n v="16079.27"/>
    <m/>
    <n v="0"/>
    <n v="0"/>
    <n v="0"/>
    <m/>
    <m/>
    <n v="498.3"/>
    <n v="0"/>
    <n v="0"/>
    <n v="0"/>
    <n v="0"/>
    <n v="0"/>
    <n v="0"/>
    <n v="0"/>
    <n v="0"/>
    <n v="0"/>
    <n v="0"/>
    <n v="4059.31"/>
    <n v="0"/>
    <n v="0"/>
    <n v="0"/>
    <n v="0"/>
    <n v="0"/>
    <n v="0"/>
    <n v="0"/>
    <n v="0"/>
    <n v="0"/>
    <n v="0"/>
    <n v="0"/>
    <n v="0"/>
    <n v="0"/>
    <n v="0"/>
    <n v="-848.95"/>
    <n v="0"/>
    <n v="0"/>
    <m/>
    <m/>
    <m/>
    <m/>
    <x v="0"/>
    <m/>
    <m/>
    <m/>
    <m/>
    <m/>
    <m/>
    <m/>
    <m/>
    <n v="0"/>
    <n v="0"/>
    <m/>
    <m/>
    <x v="4"/>
    <x v="11"/>
    <m/>
    <x v="10"/>
  </r>
  <r>
    <x v="3"/>
    <s v="Aurora"/>
    <s v="Electric"/>
    <s v="Interdepartmental"/>
    <s v="CB-Commercial"/>
    <n v="134484"/>
    <n v="16159.24"/>
    <m/>
    <n v="0"/>
    <n v="0"/>
    <n v="0"/>
    <m/>
    <m/>
    <n v="472.04"/>
    <n v="0"/>
    <n v="0"/>
    <n v="95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5.11"/>
    <n v="0"/>
    <n v="0"/>
    <m/>
    <m/>
    <m/>
    <m/>
    <x v="0"/>
    <m/>
    <m/>
    <m/>
    <m/>
    <m/>
    <m/>
    <m/>
    <m/>
    <n v="0"/>
    <n v="0"/>
    <m/>
    <m/>
    <x v="5"/>
    <x v="5"/>
    <m/>
    <x v="10"/>
  </r>
  <r>
    <x v="3"/>
    <s v="Aurora"/>
    <s v="Lighting"/>
    <s v="Commercial"/>
    <s v="PL-Private Lighting"/>
    <n v="49466"/>
    <n v="16241.62"/>
    <m/>
    <n v="0"/>
    <n v="0"/>
    <n v="0"/>
    <m/>
    <m/>
    <n v="173.86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.09"/>
    <n v="0"/>
    <n v="0"/>
    <n v="797.68"/>
    <n v="-542.85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3"/>
    <s v="Bolivar"/>
    <s v="Electric"/>
    <s v="Residential"/>
    <s v="RGL-Residential Pilot"/>
    <n v="141926"/>
    <n v="16932.63"/>
    <m/>
    <n v="413.71"/>
    <n v="0"/>
    <n v="0"/>
    <m/>
    <m/>
    <n v="498.15"/>
    <n v="0"/>
    <n v="0"/>
    <n v="55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42"/>
    <n v="0"/>
    <n v="0"/>
    <n v="422.45"/>
    <n v="-732.38"/>
    <n v="0"/>
    <n v="0"/>
    <m/>
    <m/>
    <m/>
    <m/>
    <x v="0"/>
    <m/>
    <m/>
    <m/>
    <m/>
    <m/>
    <m/>
    <m/>
    <m/>
    <n v="0"/>
    <n v="0"/>
    <m/>
    <m/>
    <x v="0"/>
    <x v="25"/>
    <m/>
    <x v="10"/>
  </r>
  <r>
    <x v="3"/>
    <s v="Ozark"/>
    <s v="Lighting"/>
    <s v="Commercial"/>
    <s v="PL-Private Lighting"/>
    <n v="50880"/>
    <n v="17060.16"/>
    <m/>
    <n v="133.84"/>
    <n v="0"/>
    <n v="0"/>
    <m/>
    <m/>
    <n v="178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.15"/>
    <n v="0"/>
    <n v="0"/>
    <n v="791.48"/>
    <n v="-550.21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3"/>
    <s v="Aurora"/>
    <s v="Electric"/>
    <s v="Commercial"/>
    <s v="SH-Small Heating"/>
    <n v="145482"/>
    <n v="17363.78"/>
    <m/>
    <n v="645.82000000000005"/>
    <n v="0"/>
    <n v="0"/>
    <m/>
    <m/>
    <n v="510.65"/>
    <n v="0"/>
    <n v="0"/>
    <n v="103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9.28"/>
    <n v="0"/>
    <n v="0"/>
    <n v="1288.48"/>
    <n v="-691.02"/>
    <n v="0"/>
    <n v="0"/>
    <m/>
    <m/>
    <m/>
    <m/>
    <x v="0"/>
    <m/>
    <m/>
    <m/>
    <m/>
    <m/>
    <m/>
    <m/>
    <m/>
    <n v="0"/>
    <n v="0"/>
    <m/>
    <m/>
    <x v="1"/>
    <x v="12"/>
    <m/>
    <x v="10"/>
  </r>
  <r>
    <x v="3"/>
    <s v="Branson"/>
    <s v="Electric"/>
    <s v="Other Public Authority"/>
    <s v="CB-Commercial"/>
    <n v="121143"/>
    <n v="17502.34"/>
    <m/>
    <n v="0"/>
    <n v="0"/>
    <n v="0"/>
    <m/>
    <m/>
    <n v="425.23"/>
    <n v="0"/>
    <n v="0"/>
    <n v="86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8.17999999999995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Bolivar"/>
    <s v="Lighting"/>
    <s v="Commercial"/>
    <s v="PL-Private Lighting"/>
    <n v="56823"/>
    <n v="17569.09"/>
    <m/>
    <n v="138.13999999999999"/>
    <n v="0"/>
    <n v="0"/>
    <m/>
    <m/>
    <n v="199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53"/>
    <n v="0"/>
    <n v="0"/>
    <n v="724.47"/>
    <n v="-623.54999999999995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3"/>
    <s v="Ozark"/>
    <s v="Lighting"/>
    <s v="Muni Street &amp; Highway Lighting"/>
    <s v="SPL-Municipal St Lighting"/>
    <n v="168910"/>
    <n v="20457.86"/>
    <m/>
    <n v="0"/>
    <n v="0"/>
    <n v="0"/>
    <m/>
    <m/>
    <n v="592.89"/>
    <n v="0"/>
    <n v="0"/>
    <n v="0"/>
    <n v="0"/>
    <n v="0"/>
    <n v="0"/>
    <n v="0"/>
    <n v="0"/>
    <n v="0"/>
    <n v="0"/>
    <n v="8569.66"/>
    <n v="0"/>
    <n v="0"/>
    <n v="0"/>
    <n v="0"/>
    <n v="0"/>
    <n v="0"/>
    <n v="0"/>
    <n v="0"/>
    <n v="0"/>
    <n v="0"/>
    <n v="0"/>
    <n v="0"/>
    <n v="0"/>
    <n v="0"/>
    <n v="-1010.07"/>
    <n v="0"/>
    <n v="0"/>
    <m/>
    <m/>
    <m/>
    <m/>
    <x v="0"/>
    <m/>
    <m/>
    <m/>
    <m/>
    <m/>
    <m/>
    <m/>
    <m/>
    <n v="0"/>
    <n v="0"/>
    <m/>
    <m/>
    <x v="4"/>
    <x v="11"/>
    <m/>
    <x v="10"/>
  </r>
  <r>
    <x v="3"/>
    <s v="Aurora"/>
    <s v="Lighting"/>
    <s v="Residential"/>
    <s v="PL-Private Lighting"/>
    <n v="54984"/>
    <n v="20483.72"/>
    <m/>
    <n v="0"/>
    <n v="0"/>
    <n v="0"/>
    <m/>
    <m/>
    <n v="194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36.28"/>
    <n v="0"/>
    <n v="-2.3199999999999998"/>
    <n v="62.91"/>
    <n v="-602.48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1"/>
    <s v="Columbus"/>
    <s v="Electric"/>
    <s v="Residential"/>
    <s v="RG-Residential Water Heat"/>
    <n v="274249"/>
    <n v="20680.05"/>
    <m/>
    <n v="933.77"/>
    <n v="0"/>
    <n v="0"/>
    <m/>
    <m/>
    <n v="0"/>
    <n v="0"/>
    <n v="0"/>
    <n v="0"/>
    <n v="0"/>
    <n v="8594.8799999999992"/>
    <n v="0"/>
    <n v="0"/>
    <n v="362"/>
    <n v="0"/>
    <n v="0"/>
    <n v="0"/>
    <n v="0"/>
    <n v="0"/>
    <n v="0"/>
    <n v="0"/>
    <n v="0"/>
    <n v="0"/>
    <n v="0"/>
    <n v="0"/>
    <n v="0"/>
    <n v="0"/>
    <n v="350.89"/>
    <n v="0"/>
    <n v="-9.7200000000000006"/>
    <n v="691.61"/>
    <n v="0"/>
    <n v="0"/>
    <n v="3672.23"/>
    <m/>
    <m/>
    <m/>
    <m/>
    <x v="0"/>
    <m/>
    <m/>
    <m/>
    <m/>
    <m/>
    <m/>
    <m/>
    <m/>
    <n v="8899.2999999999993"/>
    <n v="-304.42"/>
    <m/>
    <m/>
    <x v="0"/>
    <x v="14"/>
    <m/>
    <x v="10"/>
  </r>
  <r>
    <x v="3"/>
    <s v="Joplin"/>
    <s v="Lighting"/>
    <s v="Residential"/>
    <s v="PL-Private Lighting"/>
    <n v="57293"/>
    <n v="20716.599999999999"/>
    <m/>
    <n v="470.22"/>
    <n v="0"/>
    <n v="0"/>
    <m/>
    <m/>
    <n v="202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79"/>
    <n v="0"/>
    <n v="0"/>
    <n v="82.39"/>
    <n v="-628.1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4"/>
    <s v="Gravette"/>
    <s v="Electric"/>
    <s v="Other Public Authority"/>
    <s v="GP-General Power"/>
    <n v="454018"/>
    <n v="20788.05"/>
    <m/>
    <n v="0"/>
    <n v="0"/>
    <n v="0"/>
    <m/>
    <m/>
    <n v="0"/>
    <n v="13239.16"/>
    <n v="908.04"/>
    <n v="0"/>
    <n v="753.32"/>
    <n v="0"/>
    <n v="1366.59"/>
    <n v="1196.06"/>
    <n v="0"/>
    <n v="0"/>
    <n v="0"/>
    <n v="0"/>
    <n v="0"/>
    <n v="0"/>
    <n v="0"/>
    <n v="0"/>
    <n v="0"/>
    <n v="0"/>
    <n v="0"/>
    <n v="0"/>
    <n v="0"/>
    <n v="0"/>
    <n v="0"/>
    <n v="0"/>
    <n v="0"/>
    <n v="2899.73"/>
    <n v="-4440.33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Webb City"/>
    <s v="Lighting"/>
    <s v="Commercial"/>
    <s v="PL-Private Lighting"/>
    <n v="69470"/>
    <n v="20872.61"/>
    <m/>
    <n v="35.36"/>
    <n v="0"/>
    <n v="0"/>
    <m/>
    <m/>
    <n v="243.83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3.87"/>
    <n v="0"/>
    <n v="-0.3"/>
    <n v="970.66"/>
    <n v="-762.69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3"/>
    <s v="Neosho"/>
    <s v="Electric"/>
    <s v="Other Public Authority"/>
    <s v="CB-Commercial"/>
    <n v="161847"/>
    <n v="21246.6"/>
    <m/>
    <n v="0"/>
    <n v="0"/>
    <n v="0"/>
    <m/>
    <m/>
    <n v="568.05999999999995"/>
    <n v="0"/>
    <n v="0"/>
    <n v="114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12.5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Joplin"/>
    <s v="Electric"/>
    <s v="Other Public Authority"/>
    <s v="CB-Commercial"/>
    <n v="162083"/>
    <n v="21339.21"/>
    <m/>
    <n v="0"/>
    <n v="0"/>
    <n v="0"/>
    <m/>
    <m/>
    <n v="568.91"/>
    <n v="0"/>
    <n v="0"/>
    <n v="115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13.71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Branson"/>
    <s v="Electric"/>
    <s v="Other Public Authority"/>
    <s v="GP-General Power"/>
    <n v="212480"/>
    <n v="22071.39"/>
    <m/>
    <n v="0"/>
    <n v="0"/>
    <n v="0"/>
    <m/>
    <m/>
    <n v="745.8"/>
    <n v="0"/>
    <n v="0"/>
    <n v="150.86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86.18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Neosho"/>
    <s v="Lighting"/>
    <s v="Muni Street &amp; Highway Lighting"/>
    <s v="SPL-Municipal St Lighting"/>
    <n v="199216"/>
    <n v="22559.57"/>
    <m/>
    <n v="0"/>
    <n v="0"/>
    <n v="0"/>
    <m/>
    <m/>
    <n v="699.24"/>
    <n v="0"/>
    <n v="0"/>
    <n v="0"/>
    <n v="0"/>
    <n v="0"/>
    <n v="0"/>
    <n v="0"/>
    <n v="0"/>
    <n v="0"/>
    <n v="0"/>
    <n v="7596.23"/>
    <n v="0"/>
    <n v="0"/>
    <n v="0"/>
    <n v="0"/>
    <n v="0"/>
    <n v="0"/>
    <n v="0"/>
    <n v="0"/>
    <n v="0"/>
    <n v="0"/>
    <n v="0"/>
    <n v="0"/>
    <n v="0"/>
    <n v="0"/>
    <n v="-1191.3"/>
    <n v="0"/>
    <n v="0"/>
    <m/>
    <m/>
    <m/>
    <m/>
    <x v="0"/>
    <m/>
    <m/>
    <m/>
    <m/>
    <m/>
    <m/>
    <m/>
    <m/>
    <n v="0"/>
    <n v="0"/>
    <m/>
    <m/>
    <x v="4"/>
    <x v="11"/>
    <m/>
    <x v="10"/>
  </r>
  <r>
    <x v="3"/>
    <s v="Bolivar"/>
    <s v="Electric"/>
    <s v="Other Public Authority"/>
    <s v="CB-Commercial"/>
    <n v="166490"/>
    <n v="23056.83"/>
    <m/>
    <n v="0"/>
    <n v="0"/>
    <n v="0"/>
    <m/>
    <m/>
    <n v="584.34"/>
    <n v="0"/>
    <n v="0"/>
    <n v="118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35.77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Greenfield"/>
    <s v="Electric"/>
    <s v="Industrial"/>
    <s v="Oil Pipe GP-General Power"/>
    <n v="219654"/>
    <n v="23719.79"/>
    <m/>
    <n v="0"/>
    <n v="0"/>
    <n v="0"/>
    <m/>
    <m/>
    <n v="770.99"/>
    <n v="0"/>
    <n v="0"/>
    <n v="155.94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13.45"/>
    <n v="-812.72"/>
    <n v="0"/>
    <n v="0"/>
    <m/>
    <m/>
    <m/>
    <m/>
    <x v="0"/>
    <m/>
    <m/>
    <m/>
    <m/>
    <m/>
    <m/>
    <m/>
    <m/>
    <n v="0"/>
    <n v="0"/>
    <m/>
    <m/>
    <x v="2"/>
    <x v="24"/>
    <m/>
    <x v="10"/>
  </r>
  <r>
    <x v="3"/>
    <s v="Neosho"/>
    <s v="Lighting"/>
    <s v="Residential"/>
    <s v="PL-Private Lighting"/>
    <n v="64729"/>
    <n v="24246.07"/>
    <m/>
    <n v="60.11"/>
    <n v="0"/>
    <n v="0"/>
    <m/>
    <m/>
    <n v="228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52"/>
    <n v="0"/>
    <n v="-1.7"/>
    <n v="374.88"/>
    <n v="-709.6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3"/>
    <s v="Webb City"/>
    <s v="Lighting"/>
    <s v="Residential"/>
    <s v="PL-Private Lighting"/>
    <n v="66317"/>
    <n v="24857.48"/>
    <m/>
    <n v="15.09"/>
    <n v="0"/>
    <n v="0"/>
    <m/>
    <m/>
    <n v="234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24"/>
    <n v="0"/>
    <n v="-1.73"/>
    <n v="50.49"/>
    <n v="-726.8"/>
    <n v="0"/>
    <n v="0"/>
    <m/>
    <m/>
    <m/>
    <m/>
    <x v="0"/>
    <m/>
    <m/>
    <m/>
    <m/>
    <m/>
    <m/>
    <m/>
    <m/>
    <n v="0"/>
    <n v="0"/>
    <m/>
    <m/>
    <x v="0"/>
    <x v="4"/>
    <m/>
    <x v="10"/>
  </r>
  <r>
    <x v="3"/>
    <s v="Branson"/>
    <s v="Lighting"/>
    <s v="Muni Street &amp; Highway Lighting"/>
    <s v="SPL-Municipal St Lighting"/>
    <n v="234979"/>
    <n v="25931.119999999999"/>
    <m/>
    <n v="0"/>
    <n v="0"/>
    <n v="0"/>
    <m/>
    <m/>
    <n v="824.77"/>
    <n v="0"/>
    <n v="0"/>
    <n v="0"/>
    <n v="0"/>
    <n v="0"/>
    <n v="0"/>
    <n v="0"/>
    <n v="0"/>
    <n v="0"/>
    <n v="0"/>
    <n v="19798.43"/>
    <n v="0"/>
    <n v="0"/>
    <n v="0"/>
    <n v="0"/>
    <n v="0"/>
    <n v="0"/>
    <n v="0"/>
    <n v="0"/>
    <n v="0"/>
    <n v="0"/>
    <n v="0"/>
    <n v="0"/>
    <n v="0"/>
    <n v="0"/>
    <n v="-1405.17"/>
    <n v="0"/>
    <n v="0"/>
    <m/>
    <m/>
    <m/>
    <m/>
    <x v="0"/>
    <m/>
    <m/>
    <m/>
    <m/>
    <m/>
    <m/>
    <m/>
    <m/>
    <n v="0"/>
    <n v="0"/>
    <m/>
    <m/>
    <x v="4"/>
    <x v="11"/>
    <m/>
    <x v="10"/>
  </r>
  <r>
    <x v="3"/>
    <s v="Bolivar"/>
    <s v="Lighting"/>
    <s v="Muni Street &amp; Highway Lighting"/>
    <s v="SPL-Municipal St Lighting"/>
    <n v="225162"/>
    <n v="25939.73"/>
    <m/>
    <n v="0"/>
    <n v="0"/>
    <n v="0"/>
    <m/>
    <m/>
    <n v="790.3"/>
    <n v="0"/>
    <n v="0"/>
    <n v="0"/>
    <n v="0"/>
    <n v="0"/>
    <n v="0"/>
    <n v="0"/>
    <n v="0"/>
    <n v="0"/>
    <n v="0"/>
    <n v="6498.04"/>
    <n v="0"/>
    <n v="0"/>
    <n v="0"/>
    <n v="0"/>
    <n v="0"/>
    <n v="0"/>
    <n v="0"/>
    <n v="0"/>
    <n v="0"/>
    <n v="0"/>
    <n v="0"/>
    <n v="0"/>
    <n v="0"/>
    <n v="0"/>
    <n v="-1346.47"/>
    <n v="0"/>
    <n v="0"/>
    <m/>
    <m/>
    <m/>
    <m/>
    <x v="0"/>
    <m/>
    <m/>
    <m/>
    <m/>
    <m/>
    <m/>
    <m/>
    <m/>
    <n v="0"/>
    <n v="0"/>
    <m/>
    <m/>
    <x v="4"/>
    <x v="11"/>
    <m/>
    <x v="10"/>
  </r>
  <r>
    <x v="2"/>
    <s v="Baxter Springs"/>
    <s v="Electric"/>
    <s v="Industrial"/>
    <s v="GP-General Power"/>
    <n v="352911"/>
    <n v="26448.22"/>
    <m/>
    <n v="59.53"/>
    <n v="9878.69"/>
    <n v="-2167.5500000000002"/>
    <m/>
    <m/>
    <n v="0"/>
    <n v="0"/>
    <n v="0"/>
    <n v="0"/>
    <n v="0"/>
    <n v="0"/>
    <n v="0"/>
    <n v="0"/>
    <n v="0"/>
    <n v="0"/>
    <n v="0"/>
    <n v="2045.83"/>
    <n v="0"/>
    <n v="0"/>
    <n v="0"/>
    <n v="109.41"/>
    <n v="0"/>
    <n v="0"/>
    <n v="0"/>
    <n v="0"/>
    <n v="0"/>
    <n v="0"/>
    <n v="418.29"/>
    <n v="0"/>
    <n v="0"/>
    <n v="3024.48"/>
    <n v="-2907.98"/>
    <n v="0"/>
    <n v="0"/>
    <m/>
    <m/>
    <m/>
    <m/>
    <x v="0"/>
    <m/>
    <m/>
    <m/>
    <m/>
    <m/>
    <m/>
    <m/>
    <m/>
    <n v="0"/>
    <n v="0"/>
    <m/>
    <m/>
    <x v="2"/>
    <x v="6"/>
    <m/>
    <x v="10"/>
  </r>
  <r>
    <x v="1"/>
    <s v="Baxter Springs"/>
    <s v="Electric"/>
    <s v="Wholesale Municipalities"/>
    <s v="GFR-Chetopa"/>
    <n v="641382"/>
    <n v="26920.560000000001"/>
    <m/>
    <n v="0"/>
    <n v="14360.54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16"/>
    <m/>
    <x v="10"/>
  </r>
  <r>
    <x v="3"/>
    <s v="Bolivar"/>
    <s v="Electric"/>
    <s v="Other Public Authority"/>
    <s v="GP-General Power"/>
    <n v="273254"/>
    <n v="27833.1"/>
    <m/>
    <n v="0"/>
    <n v="0"/>
    <n v="0"/>
    <m/>
    <m/>
    <n v="959.12"/>
    <n v="0"/>
    <n v="0"/>
    <n v="194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1.05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Bolivar"/>
    <s v="Electric"/>
    <s v="Wholesale Municipalities"/>
    <s v="GFR-Lockwood"/>
    <n v="796793"/>
    <n v="27895.5"/>
    <m/>
    <n v="0"/>
    <n v="17840.2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30"/>
    <m/>
    <x v="10"/>
  </r>
  <r>
    <x v="3"/>
    <s v="Ozark"/>
    <s v="Electric"/>
    <s v="Other Public Authority"/>
    <s v="CB-Commercial"/>
    <n v="228072"/>
    <n v="29360.84"/>
    <m/>
    <n v="0"/>
    <n v="0"/>
    <n v="0"/>
    <m/>
    <m/>
    <n v="800.54"/>
    <n v="0"/>
    <n v="0"/>
    <n v="161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45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Branson"/>
    <s v="Lighting"/>
    <s v="Commercial"/>
    <s v="PL-Private Lighting"/>
    <n v="86683"/>
    <n v="30569.94"/>
    <m/>
    <n v="0"/>
    <n v="0"/>
    <n v="0"/>
    <m/>
    <m/>
    <n v="304.18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15"/>
    <n v="124.65"/>
    <n v="0"/>
    <n v="0"/>
    <n v="1580.14"/>
    <n v="-951.6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4"/>
    <s v="Gravette"/>
    <s v="Electric"/>
    <s v="Industrial"/>
    <s v="GP-General Power"/>
    <n v="450212"/>
    <n v="30738.44"/>
    <m/>
    <n v="50"/>
    <n v="0"/>
    <n v="0"/>
    <m/>
    <m/>
    <n v="0"/>
    <n v="13128.18"/>
    <n v="900.42"/>
    <n v="0"/>
    <n v="1583.41"/>
    <n v="0"/>
    <n v="1355.13"/>
    <n v="2514.02"/>
    <n v="0"/>
    <n v="0"/>
    <n v="0"/>
    <n v="60"/>
    <n v="0"/>
    <n v="0"/>
    <n v="0"/>
    <n v="0"/>
    <n v="0"/>
    <n v="0"/>
    <n v="0"/>
    <n v="0"/>
    <n v="0"/>
    <n v="0"/>
    <n v="0"/>
    <n v="0"/>
    <n v="0"/>
    <n v="1771.83"/>
    <n v="-6565.73"/>
    <n v="0"/>
    <n v="0"/>
    <m/>
    <m/>
    <m/>
    <m/>
    <x v="0"/>
    <m/>
    <m/>
    <m/>
    <m/>
    <m/>
    <m/>
    <m/>
    <m/>
    <n v="0"/>
    <n v="0"/>
    <m/>
    <m/>
    <x v="2"/>
    <x v="6"/>
    <m/>
    <x v="10"/>
  </r>
  <r>
    <x v="3"/>
    <s v="Webb City"/>
    <s v="Electric"/>
    <s v="Industrial"/>
    <s v="Oil Pipe GP-General Power"/>
    <n v="382826"/>
    <n v="32400.12"/>
    <m/>
    <n v="0"/>
    <n v="0"/>
    <n v="0"/>
    <m/>
    <m/>
    <n v="1343.72"/>
    <n v="0"/>
    <n v="0"/>
    <n v="27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6.65"/>
    <n v="-1416.46"/>
    <n v="0"/>
    <n v="0"/>
    <m/>
    <m/>
    <m/>
    <m/>
    <x v="0"/>
    <m/>
    <m/>
    <m/>
    <m/>
    <m/>
    <m/>
    <m/>
    <m/>
    <n v="0"/>
    <n v="0"/>
    <m/>
    <m/>
    <x v="2"/>
    <x v="24"/>
    <m/>
    <x v="10"/>
  </r>
  <r>
    <x v="3"/>
    <s v="Webb City"/>
    <s v="Electric"/>
    <s v="Commercial"/>
    <s v="SH-Small Heating"/>
    <n v="312115"/>
    <n v="34926.31"/>
    <m/>
    <n v="667.05"/>
    <n v="0"/>
    <n v="0"/>
    <m/>
    <m/>
    <n v="1095.49"/>
    <n v="0"/>
    <n v="0"/>
    <n v="218.29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501.76"/>
    <n v="0"/>
    <n v="0"/>
    <n v="1843.8"/>
    <n v="-1482.6"/>
    <n v="0"/>
    <n v="0"/>
    <m/>
    <m/>
    <m/>
    <m/>
    <x v="0"/>
    <m/>
    <m/>
    <m/>
    <m/>
    <m/>
    <m/>
    <m/>
    <m/>
    <n v="0"/>
    <n v="0"/>
    <m/>
    <m/>
    <x v="1"/>
    <x v="12"/>
    <m/>
    <x v="10"/>
  </r>
  <r>
    <x v="3"/>
    <s v="Aurora"/>
    <s v="Electric"/>
    <s v="Other Public Authority"/>
    <s v="CB-Commercial"/>
    <n v="285190"/>
    <n v="35343.08"/>
    <m/>
    <n v="0"/>
    <n v="0"/>
    <n v="0"/>
    <m/>
    <m/>
    <n v="1001.01"/>
    <n v="0"/>
    <n v="0"/>
    <n v="202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31.67"/>
    <n v="0"/>
    <n v="0"/>
    <m/>
    <m/>
    <m/>
    <m/>
    <x v="0"/>
    <m/>
    <m/>
    <m/>
    <m/>
    <m/>
    <m/>
    <m/>
    <m/>
    <n v="0"/>
    <n v="0"/>
    <m/>
    <m/>
    <x v="3"/>
    <x v="5"/>
    <m/>
    <x v="10"/>
  </r>
  <r>
    <x v="3"/>
    <s v="Republic"/>
    <s v="Electric"/>
    <s v="Commercial"/>
    <s v="GP-General Power"/>
    <n v="362921"/>
    <n v="36010.94"/>
    <m/>
    <n v="0"/>
    <n v="0"/>
    <n v="0"/>
    <m/>
    <m/>
    <n v="1273.8499999999999"/>
    <n v="0"/>
    <n v="0"/>
    <n v="257.64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7.54"/>
    <n v="0"/>
    <n v="0"/>
    <n v="2153.0700000000002"/>
    <n v="-1342.81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1"/>
    <s v="Baxter Springs"/>
    <s v="Electric"/>
    <s v="Commercial"/>
    <s v="TEB-Total Electric Bldg"/>
    <n v="524158"/>
    <n v="36092.239999999998"/>
    <m/>
    <n v="286.52"/>
    <n v="0"/>
    <n v="0"/>
    <m/>
    <m/>
    <n v="0"/>
    <n v="0"/>
    <n v="0"/>
    <n v="0"/>
    <n v="0"/>
    <n v="16427.11"/>
    <n v="0"/>
    <n v="0"/>
    <n v="691.9"/>
    <n v="0"/>
    <n v="0"/>
    <n v="0"/>
    <n v="0"/>
    <n v="0"/>
    <n v="0"/>
    <n v="0"/>
    <n v="0"/>
    <n v="0"/>
    <n v="0"/>
    <n v="0"/>
    <n v="0"/>
    <n v="0"/>
    <n v="24.49"/>
    <n v="0"/>
    <n v="0"/>
    <n v="1261.08"/>
    <n v="0"/>
    <n v="0"/>
    <n v="5419.8"/>
    <m/>
    <m/>
    <m/>
    <m/>
    <x v="0"/>
    <m/>
    <m/>
    <m/>
    <m/>
    <m/>
    <m/>
    <m/>
    <m/>
    <n v="17008.93"/>
    <n v="-581.82000000000005"/>
    <m/>
    <m/>
    <x v="1"/>
    <x v="13"/>
    <m/>
    <x v="10"/>
  </r>
  <r>
    <x v="3"/>
    <s v="Ozark"/>
    <s v="Electric"/>
    <s v="Industrial"/>
    <s v="GP-General Power"/>
    <n v="346746"/>
    <n v="36689.56"/>
    <m/>
    <n v="425.68"/>
    <n v="0"/>
    <n v="0"/>
    <m/>
    <m/>
    <n v="1217.08"/>
    <n v="0"/>
    <n v="0"/>
    <n v="246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6.97"/>
    <n v="0"/>
    <n v="0"/>
    <n v="2191.63"/>
    <n v="-1282.95"/>
    <n v="0"/>
    <n v="0"/>
    <m/>
    <m/>
    <m/>
    <m/>
    <x v="0"/>
    <m/>
    <m/>
    <m/>
    <m/>
    <m/>
    <m/>
    <m/>
    <m/>
    <n v="0"/>
    <n v="0"/>
    <m/>
    <m/>
    <x v="2"/>
    <x v="6"/>
    <m/>
    <x v="10"/>
  </r>
  <r>
    <x v="3"/>
    <s v="Joplin"/>
    <s v="Electric"/>
    <s v="Industrial"/>
    <s v="Oil Pipe LP-Large Power"/>
    <n v="266339"/>
    <n v="37238.89"/>
    <m/>
    <n v="0"/>
    <n v="0"/>
    <n v="0"/>
    <m/>
    <m/>
    <n v="918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98.98"/>
    <n v="-793.69"/>
    <n v="0"/>
    <n v="0"/>
    <m/>
    <m/>
    <m/>
    <m/>
    <x v="0"/>
    <m/>
    <m/>
    <m/>
    <m/>
    <m/>
    <m/>
    <m/>
    <m/>
    <n v="0"/>
    <n v="0"/>
    <m/>
    <m/>
    <x v="2"/>
    <x v="29"/>
    <m/>
    <x v="10"/>
  </r>
  <r>
    <x v="1"/>
    <s v="Baxter Springs"/>
    <s v="Electric"/>
    <s v="Residential"/>
    <s v="RG-Residential Water Heat"/>
    <n v="494106"/>
    <n v="37463.94"/>
    <m/>
    <n v="1815.51"/>
    <n v="0"/>
    <n v="0"/>
    <m/>
    <m/>
    <n v="0"/>
    <n v="0"/>
    <n v="0"/>
    <n v="0"/>
    <n v="0"/>
    <n v="15485.28"/>
    <n v="0"/>
    <n v="0"/>
    <n v="652.21"/>
    <n v="0"/>
    <n v="0"/>
    <n v="0"/>
    <n v="0"/>
    <n v="0"/>
    <n v="0"/>
    <n v="0"/>
    <n v="0"/>
    <n v="0"/>
    <n v="0"/>
    <n v="0"/>
    <n v="0"/>
    <n v="0"/>
    <n v="447.05"/>
    <n v="0"/>
    <n v="-6.16"/>
    <n v="1431.61"/>
    <n v="0"/>
    <n v="0"/>
    <n v="6616.12"/>
    <m/>
    <m/>
    <m/>
    <m/>
    <x v="0"/>
    <m/>
    <m/>
    <m/>
    <m/>
    <m/>
    <m/>
    <m/>
    <m/>
    <n v="16033.740000000002"/>
    <n v="-548.46"/>
    <m/>
    <m/>
    <x v="0"/>
    <x v="14"/>
    <m/>
    <x v="10"/>
  </r>
  <r>
    <x v="1"/>
    <s v="Columbus"/>
    <s v="Electric"/>
    <s v="Industrial"/>
    <s v="GP-General Power"/>
    <n v="459600"/>
    <n v="37991.519999999997"/>
    <m/>
    <n v="0"/>
    <n v="0"/>
    <n v="0"/>
    <m/>
    <m/>
    <n v="0"/>
    <n v="0"/>
    <n v="0"/>
    <n v="0"/>
    <n v="0"/>
    <n v="14403.85"/>
    <n v="0"/>
    <n v="0"/>
    <n v="606.66999999999996"/>
    <n v="0"/>
    <n v="0"/>
    <n v="0"/>
    <n v="0"/>
    <n v="0"/>
    <n v="0"/>
    <n v="0"/>
    <n v="0"/>
    <n v="0"/>
    <n v="0"/>
    <n v="0"/>
    <n v="0"/>
    <n v="0"/>
    <n v="0"/>
    <n v="0"/>
    <n v="0"/>
    <n v="1512.07"/>
    <n v="0"/>
    <n v="0"/>
    <n v="4896.93"/>
    <m/>
    <m/>
    <m/>
    <m/>
    <x v="0"/>
    <m/>
    <m/>
    <m/>
    <m/>
    <m/>
    <m/>
    <m/>
    <m/>
    <n v="14914.01"/>
    <n v="-510.16"/>
    <m/>
    <m/>
    <x v="2"/>
    <x v="6"/>
    <m/>
    <x v="10"/>
  </r>
  <r>
    <x v="1"/>
    <s v="Columbus"/>
    <s v="Electric"/>
    <s v="Residential"/>
    <s v="RH-Residential Total Elec"/>
    <n v="565501"/>
    <n v="38898.07"/>
    <m/>
    <n v="1615.37"/>
    <n v="0"/>
    <n v="0"/>
    <m/>
    <m/>
    <n v="0"/>
    <n v="0"/>
    <n v="0"/>
    <n v="0"/>
    <n v="0"/>
    <n v="17722.84"/>
    <n v="0"/>
    <n v="0"/>
    <n v="746.47"/>
    <n v="0"/>
    <n v="0"/>
    <n v="0"/>
    <n v="0"/>
    <n v="0"/>
    <n v="0"/>
    <n v="0"/>
    <n v="0"/>
    <n v="0"/>
    <n v="0"/>
    <n v="0"/>
    <n v="0"/>
    <n v="0"/>
    <n v="394.81"/>
    <n v="0"/>
    <n v="0"/>
    <n v="1327.46"/>
    <n v="0"/>
    <n v="0"/>
    <n v="7374.12"/>
    <m/>
    <m/>
    <m/>
    <m/>
    <x v="0"/>
    <m/>
    <m/>
    <m/>
    <m/>
    <m/>
    <m/>
    <m/>
    <m/>
    <n v="18350.55"/>
    <n v="-627.71"/>
    <m/>
    <m/>
    <x v="0"/>
    <x v="15"/>
    <m/>
    <x v="10"/>
  </r>
  <r>
    <x v="3"/>
    <s v="Joplin"/>
    <s v="Electric"/>
    <s v="Industrial"/>
    <s v="TEB-Total Electric Bldg"/>
    <n v="415760"/>
    <n v="39202.01"/>
    <m/>
    <n v="939.63"/>
    <n v="0"/>
    <n v="0"/>
    <m/>
    <m/>
    <n v="1459.32"/>
    <n v="0"/>
    <n v="0"/>
    <n v="295.20999999999998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83.41"/>
    <n v="0"/>
    <n v="0"/>
    <n v="791.85"/>
    <n v="-1696.31"/>
    <n v="0"/>
    <n v="0"/>
    <m/>
    <m/>
    <m/>
    <m/>
    <x v="0"/>
    <m/>
    <m/>
    <m/>
    <m/>
    <m/>
    <m/>
    <m/>
    <m/>
    <n v="0"/>
    <n v="0"/>
    <m/>
    <m/>
    <x v="2"/>
    <x v="13"/>
    <m/>
    <x v="10"/>
  </r>
  <r>
    <x v="3"/>
    <s v="Branson"/>
    <s v="Electric"/>
    <s v="Other Public Authority"/>
    <s v="TEB-Total Electric Bldg"/>
    <n v="332240"/>
    <n v="39725.71"/>
    <m/>
    <n v="0"/>
    <n v="0"/>
    <n v="0"/>
    <m/>
    <m/>
    <n v="1166.1500000000001"/>
    <n v="0"/>
    <n v="0"/>
    <n v="23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55.53"/>
    <n v="0"/>
    <n v="0"/>
    <m/>
    <m/>
    <m/>
    <m/>
    <x v="0"/>
    <m/>
    <m/>
    <m/>
    <m/>
    <m/>
    <m/>
    <m/>
    <m/>
    <n v="0"/>
    <n v="0"/>
    <m/>
    <m/>
    <x v="3"/>
    <x v="13"/>
    <m/>
    <x v="10"/>
  </r>
  <r>
    <x v="3"/>
    <s v="Ozark"/>
    <s v="Electric"/>
    <s v="Industrial"/>
    <s v="TEB-Total Electric Bldg"/>
    <n v="341215"/>
    <n v="39775.129999999997"/>
    <m/>
    <n v="1965.59"/>
    <n v="0"/>
    <n v="0"/>
    <m/>
    <m/>
    <n v="1197.6600000000001"/>
    <n v="0"/>
    <n v="0"/>
    <n v="242.27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1495.28"/>
    <n v="-1392.16"/>
    <n v="0"/>
    <n v="0"/>
    <m/>
    <m/>
    <m/>
    <m/>
    <x v="0"/>
    <m/>
    <m/>
    <m/>
    <m/>
    <m/>
    <m/>
    <m/>
    <m/>
    <n v="0"/>
    <n v="0"/>
    <m/>
    <m/>
    <x v="2"/>
    <x v="13"/>
    <m/>
    <x v="10"/>
  </r>
  <r>
    <x v="3"/>
    <s v="Neosho"/>
    <s v="Lighting"/>
    <s v="Commercial"/>
    <s v="PL-Private Lighting"/>
    <n v="134786"/>
    <n v="41198.78"/>
    <m/>
    <n v="64.52"/>
    <n v="0"/>
    <n v="0"/>
    <m/>
    <m/>
    <n v="472.96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15"/>
    <n v="225.37"/>
    <n v="0"/>
    <n v="0"/>
    <n v="1785.19"/>
    <n v="-1479.76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3"/>
    <s v="Webb City"/>
    <s v="Electric"/>
    <s v="Industrial"/>
    <s v="TEB-Total Electric Bldg"/>
    <n v="524800"/>
    <n v="43850.38"/>
    <m/>
    <n v="0"/>
    <n v="0"/>
    <n v="0"/>
    <m/>
    <m/>
    <n v="1842.05"/>
    <n v="0"/>
    <n v="0"/>
    <n v="372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91.99"/>
    <n v="-2141.19"/>
    <n v="0"/>
    <n v="0"/>
    <m/>
    <m/>
    <m/>
    <m/>
    <x v="0"/>
    <m/>
    <m/>
    <m/>
    <m/>
    <m/>
    <m/>
    <m/>
    <m/>
    <n v="0"/>
    <n v="0"/>
    <m/>
    <m/>
    <x v="2"/>
    <x v="13"/>
    <m/>
    <x v="10"/>
  </r>
  <r>
    <x v="3"/>
    <s v="Neosho"/>
    <s v="Electric"/>
    <s v="Commercial"/>
    <s v="SH-Small Heating"/>
    <n v="384145"/>
    <n v="44390.03"/>
    <m/>
    <n v="1161.08"/>
    <n v="0"/>
    <n v="0"/>
    <m/>
    <m/>
    <n v="1348.29"/>
    <n v="0"/>
    <n v="0"/>
    <n v="271.97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9.09"/>
    <n v="0"/>
    <n v="-8.82"/>
    <n v="2425.91"/>
    <n v="-1824.71"/>
    <n v="0"/>
    <n v="0"/>
    <m/>
    <m/>
    <m/>
    <m/>
    <x v="0"/>
    <m/>
    <m/>
    <m/>
    <m/>
    <m/>
    <m/>
    <m/>
    <m/>
    <n v="0"/>
    <n v="0"/>
    <m/>
    <m/>
    <x v="1"/>
    <x v="12"/>
    <m/>
    <x v="10"/>
  </r>
  <r>
    <x v="1"/>
    <s v="Baxter Springs"/>
    <s v="Electric"/>
    <s v="Industrial"/>
    <s v="GP-General Power"/>
    <n v="577400"/>
    <n v="45426.78"/>
    <m/>
    <n v="275"/>
    <n v="0"/>
    <n v="0"/>
    <m/>
    <m/>
    <n v="0"/>
    <n v="0"/>
    <n v="0"/>
    <n v="0"/>
    <n v="0"/>
    <n v="18095.7"/>
    <n v="0"/>
    <n v="0"/>
    <n v="762.18"/>
    <n v="0"/>
    <n v="0"/>
    <n v="0"/>
    <n v="0"/>
    <n v="0"/>
    <n v="0"/>
    <n v="0"/>
    <n v="0"/>
    <n v="0"/>
    <n v="0"/>
    <n v="0"/>
    <n v="0"/>
    <n v="0"/>
    <n v="107.3"/>
    <n v="0"/>
    <n v="0"/>
    <n v="3865.33"/>
    <n v="0"/>
    <n v="0"/>
    <n v="5758.08"/>
    <m/>
    <m/>
    <m/>
    <m/>
    <x v="0"/>
    <m/>
    <m/>
    <m/>
    <m/>
    <m/>
    <m/>
    <m/>
    <m/>
    <n v="18736.61"/>
    <n v="-640.91"/>
    <m/>
    <m/>
    <x v="2"/>
    <x v="6"/>
    <m/>
    <x v="10"/>
  </r>
  <r>
    <x v="3"/>
    <s v="Aurora"/>
    <s v="Electric"/>
    <s v="Other Public Authority"/>
    <s v="GP-General Power"/>
    <n v="476762"/>
    <n v="46487.29"/>
    <m/>
    <n v="0"/>
    <n v="0"/>
    <n v="0"/>
    <m/>
    <m/>
    <n v="1673.43"/>
    <n v="0"/>
    <n v="0"/>
    <n v="338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64.02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Aurora"/>
    <s v="Electric"/>
    <s v="Industrial"/>
    <s v="Oil Pipe GP-General Power"/>
    <n v="421395"/>
    <n v="48391.45"/>
    <m/>
    <n v="0"/>
    <n v="0"/>
    <n v="0"/>
    <m/>
    <m/>
    <n v="1479.1"/>
    <n v="0"/>
    <n v="0"/>
    <n v="118.73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3268.19"/>
    <n v="-1559.17"/>
    <n v="0"/>
    <n v="0"/>
    <m/>
    <m/>
    <m/>
    <m/>
    <x v="0"/>
    <m/>
    <m/>
    <m/>
    <m/>
    <m/>
    <m/>
    <m/>
    <m/>
    <n v="0"/>
    <n v="0"/>
    <m/>
    <m/>
    <x v="2"/>
    <x v="24"/>
    <m/>
    <x v="10"/>
  </r>
  <r>
    <x v="1"/>
    <s v="Columbus"/>
    <s v="Electric"/>
    <s v="Commercial"/>
    <s v="CB-Commercial"/>
    <n v="481739"/>
    <n v="48665.7"/>
    <m/>
    <n v="2077.0700000000002"/>
    <n v="0"/>
    <n v="0"/>
    <m/>
    <m/>
    <n v="0"/>
    <n v="0"/>
    <n v="0"/>
    <n v="0"/>
    <n v="0"/>
    <n v="15097.68"/>
    <n v="0"/>
    <n v="0"/>
    <n v="635.86"/>
    <n v="0"/>
    <n v="0"/>
    <n v="0"/>
    <n v="0"/>
    <n v="0"/>
    <n v="0"/>
    <n v="0"/>
    <n v="0"/>
    <n v="0"/>
    <n v="0"/>
    <n v="0"/>
    <n v="0"/>
    <n v="0"/>
    <n v="147.55000000000001"/>
    <n v="0"/>
    <n v="0"/>
    <n v="5095.26"/>
    <n v="0"/>
    <n v="0"/>
    <n v="5173.8999999999996"/>
    <m/>
    <m/>
    <m/>
    <m/>
    <x v="0"/>
    <m/>
    <m/>
    <m/>
    <m/>
    <m/>
    <m/>
    <m/>
    <m/>
    <n v="15632.41"/>
    <n v="-534.73"/>
    <m/>
    <m/>
    <x v="1"/>
    <x v="5"/>
    <m/>
    <x v="10"/>
  </r>
  <r>
    <x v="1"/>
    <s v="Columbus"/>
    <s v="Electric"/>
    <s v="Industrial"/>
    <s v="PT-Transmission"/>
    <n v="808800"/>
    <n v="51108.22"/>
    <m/>
    <n v="0"/>
    <n v="0"/>
    <n v="0"/>
    <m/>
    <m/>
    <n v="0"/>
    <n v="0"/>
    <n v="0"/>
    <n v="0"/>
    <n v="0"/>
    <n v="25347.79"/>
    <n v="0"/>
    <n v="0"/>
    <n v="1067.6199999999999"/>
    <n v="0"/>
    <n v="0"/>
    <n v="2620.46"/>
    <n v="0"/>
    <n v="0"/>
    <n v="0"/>
    <n v="0"/>
    <n v="0"/>
    <n v="0"/>
    <n v="0"/>
    <n v="0"/>
    <n v="0"/>
    <n v="0"/>
    <n v="0"/>
    <n v="0"/>
    <n v="0"/>
    <n v="1079.44"/>
    <n v="0"/>
    <n v="0"/>
    <n v="12689.82"/>
    <m/>
    <m/>
    <m/>
    <m/>
    <x v="0"/>
    <m/>
    <m/>
    <m/>
    <m/>
    <m/>
    <m/>
    <m/>
    <m/>
    <n v="26245.56"/>
    <n v="-897.77"/>
    <m/>
    <m/>
    <x v="2"/>
    <x v="9"/>
    <m/>
    <x v="10"/>
  </r>
  <r>
    <x v="3"/>
    <s v="Joplin"/>
    <s v="Lighting"/>
    <s v="Muni Street &amp; Highway Lighting"/>
    <s v="SPL-Municipal St Lighting"/>
    <n v="532562"/>
    <n v="51983.88"/>
    <m/>
    <n v="0"/>
    <n v="0"/>
    <n v="0"/>
    <m/>
    <m/>
    <n v="1500.33"/>
    <n v="0"/>
    <n v="0"/>
    <n v="0"/>
    <n v="0"/>
    <n v="0"/>
    <n v="0"/>
    <n v="0"/>
    <n v="0"/>
    <n v="0"/>
    <n v="0"/>
    <n v="27152.07"/>
    <n v="0"/>
    <n v="0"/>
    <n v="0"/>
    <n v="0"/>
    <n v="0"/>
    <n v="0"/>
    <n v="0"/>
    <n v="0"/>
    <n v="0"/>
    <n v="0"/>
    <n v="0"/>
    <n v="0"/>
    <n v="0"/>
    <n v="0"/>
    <n v="-2556.11"/>
    <n v="0"/>
    <n v="0"/>
    <m/>
    <m/>
    <m/>
    <m/>
    <x v="0"/>
    <m/>
    <m/>
    <m/>
    <m/>
    <m/>
    <m/>
    <m/>
    <m/>
    <n v="0"/>
    <n v="0"/>
    <m/>
    <m/>
    <x v="4"/>
    <x v="11"/>
    <m/>
    <x v="10"/>
  </r>
  <r>
    <x v="3"/>
    <s v="Joplin"/>
    <s v="Electric"/>
    <s v="Other Public Authority"/>
    <s v="GP-General Power"/>
    <n v="567040"/>
    <n v="52278.03"/>
    <m/>
    <n v="0"/>
    <n v="0"/>
    <n v="0"/>
    <m/>
    <m/>
    <n v="1990.3"/>
    <n v="0"/>
    <n v="0"/>
    <n v="402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98.04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1"/>
    <s v="Columbus"/>
    <s v="Electric"/>
    <s v="Commercial"/>
    <s v="GP-General Power"/>
    <n v="652596"/>
    <n v="52509.3"/>
    <m/>
    <n v="0"/>
    <n v="0"/>
    <n v="0"/>
    <m/>
    <m/>
    <n v="0"/>
    <n v="0"/>
    <n v="0"/>
    <n v="0"/>
    <n v="0"/>
    <n v="20452.36"/>
    <n v="0"/>
    <n v="0"/>
    <n v="861.43"/>
    <n v="0"/>
    <n v="0"/>
    <n v="663.34"/>
    <n v="0"/>
    <n v="0"/>
    <n v="0"/>
    <n v="0"/>
    <n v="0"/>
    <n v="0"/>
    <n v="0"/>
    <n v="0"/>
    <n v="0"/>
    <n v="0"/>
    <n v="0.13"/>
    <n v="0"/>
    <n v="0"/>
    <n v="3321.14"/>
    <n v="0"/>
    <n v="0"/>
    <n v="6366.74"/>
    <m/>
    <m/>
    <m/>
    <m/>
    <x v="0"/>
    <m/>
    <m/>
    <m/>
    <m/>
    <m/>
    <m/>
    <m/>
    <m/>
    <n v="21176.74"/>
    <n v="-724.38"/>
    <m/>
    <m/>
    <x v="1"/>
    <x v="6"/>
    <m/>
    <x v="10"/>
  </r>
  <r>
    <x v="3"/>
    <s v="Webb City"/>
    <s v="Electric"/>
    <s v="Other Public Authority"/>
    <s v="GP-General Power"/>
    <n v="543819"/>
    <n v="52854.44"/>
    <m/>
    <n v="0"/>
    <n v="0"/>
    <n v="0"/>
    <m/>
    <m/>
    <n v="1908.78"/>
    <n v="0"/>
    <n v="0"/>
    <n v="386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12.12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Joplin"/>
    <s v="Lighting"/>
    <s v="Commercial"/>
    <s v="PL-Private Lighting"/>
    <n v="196400"/>
    <n v="54131.08"/>
    <m/>
    <n v="2128.08"/>
    <n v="0"/>
    <n v="0"/>
    <m/>
    <m/>
    <n v="692.08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321.81"/>
    <n v="0"/>
    <n v="0"/>
    <n v="2955.6"/>
    <n v="-2155.61"/>
    <n v="0"/>
    <n v="0"/>
    <m/>
    <m/>
    <m/>
    <m/>
    <x v="0"/>
    <m/>
    <m/>
    <m/>
    <m/>
    <m/>
    <m/>
    <m/>
    <m/>
    <n v="0"/>
    <n v="0"/>
    <m/>
    <m/>
    <x v="1"/>
    <x v="4"/>
    <m/>
    <x v="10"/>
  </r>
  <r>
    <x v="3"/>
    <s v="Neosho"/>
    <s v="Electric"/>
    <s v="Other Public Authority"/>
    <s v="GP-General Power"/>
    <n v="616235"/>
    <n v="58322.94"/>
    <m/>
    <n v="0"/>
    <n v="0"/>
    <n v="0"/>
    <m/>
    <m/>
    <n v="2163"/>
    <n v="0"/>
    <n v="0"/>
    <n v="437.52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280.08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Ozark"/>
    <s v="Electric"/>
    <s v="Other Public Authority"/>
    <s v="GP-General Power"/>
    <n v="543302"/>
    <n v="58915.47"/>
    <m/>
    <n v="0"/>
    <n v="0"/>
    <n v="0"/>
    <m/>
    <m/>
    <n v="1907"/>
    <n v="0"/>
    <n v="0"/>
    <n v="385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10.23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4"/>
    <s v="Gravette"/>
    <s v="Electric"/>
    <s v="Commercial"/>
    <s v="CB-Commercial"/>
    <n v="822876"/>
    <n v="59661.94"/>
    <m/>
    <n v="1865.11"/>
    <n v="0"/>
    <n v="0"/>
    <m/>
    <m/>
    <n v="0"/>
    <n v="23995.06"/>
    <n v="1637.65"/>
    <n v="0"/>
    <n v="2690.86"/>
    <n v="0"/>
    <n v="3093.89"/>
    <n v="4015.63"/>
    <n v="0"/>
    <n v="0"/>
    <n v="0"/>
    <n v="18.18"/>
    <n v="0"/>
    <n v="0"/>
    <n v="0"/>
    <n v="0"/>
    <n v="0"/>
    <n v="0"/>
    <n v="0"/>
    <n v="0"/>
    <n v="0"/>
    <n v="0"/>
    <n v="0"/>
    <n v="0"/>
    <n v="-1.65"/>
    <n v="6692.67"/>
    <n v="-12863.22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Republic"/>
    <s v="Electric"/>
    <s v="Commercial"/>
    <s v="CB-Commercial"/>
    <n v="440024"/>
    <n v="64007.05"/>
    <m/>
    <n v="1545.31"/>
    <n v="0"/>
    <n v="0"/>
    <m/>
    <m/>
    <n v="1544.36"/>
    <n v="0"/>
    <n v="0"/>
    <n v="312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4.27"/>
    <n v="0"/>
    <n v="-11.47"/>
    <n v="3911.29"/>
    <n v="-2209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Ozark"/>
    <s v="Electric"/>
    <s v="Commercial"/>
    <s v="SH-Small Heating"/>
    <n v="581850"/>
    <n v="66151.05"/>
    <m/>
    <n v="2004.99"/>
    <n v="0"/>
    <n v="0"/>
    <m/>
    <m/>
    <n v="2042.28"/>
    <n v="0"/>
    <n v="0"/>
    <n v="413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0.49"/>
    <n v="0"/>
    <n v="0"/>
    <n v="4447.97"/>
    <n v="-2763.79"/>
    <n v="0"/>
    <n v="0"/>
    <m/>
    <m/>
    <m/>
    <m/>
    <x v="0"/>
    <m/>
    <m/>
    <m/>
    <m/>
    <m/>
    <m/>
    <m/>
    <m/>
    <n v="0"/>
    <n v="0"/>
    <m/>
    <m/>
    <x v="1"/>
    <x v="12"/>
    <m/>
    <x v="10"/>
  </r>
  <r>
    <x v="3"/>
    <s v="Aurora"/>
    <s v="Electric"/>
    <s v="Commercial"/>
    <s v="TEB-Total Electric Bldg"/>
    <n v="670921"/>
    <n v="66243.22"/>
    <m/>
    <n v="224.4"/>
    <n v="0"/>
    <n v="0"/>
    <m/>
    <m/>
    <n v="2354.9499999999998"/>
    <n v="0"/>
    <n v="0"/>
    <n v="47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4"/>
    <n v="0"/>
    <n v="0"/>
    <n v="2812.01"/>
    <n v="-2737.34"/>
    <n v="0"/>
    <n v="0"/>
    <m/>
    <m/>
    <m/>
    <m/>
    <x v="0"/>
    <m/>
    <m/>
    <m/>
    <m/>
    <m/>
    <m/>
    <m/>
    <m/>
    <n v="0"/>
    <n v="0"/>
    <m/>
    <m/>
    <x v="1"/>
    <x v="13"/>
    <m/>
    <x v="10"/>
  </r>
  <r>
    <x v="3"/>
    <s v="Aurora"/>
    <s v="Water"/>
    <s v="WA-Commercial"/>
    <s v="WA-Water"/>
    <n v="27687"/>
    <n v="67181.509999999995"/>
    <m/>
    <n v="0"/>
    <n v="0"/>
    <n v="0"/>
    <m/>
    <m/>
    <n v="0"/>
    <n v="0"/>
    <n v="0"/>
    <n v="0"/>
    <n v="0"/>
    <n v="0"/>
    <n v="0"/>
    <n v="0"/>
    <n v="0"/>
    <n v="0"/>
    <n v="471.41"/>
    <n v="18.579999999999998"/>
    <n v="0"/>
    <n v="0"/>
    <n v="0"/>
    <n v="0"/>
    <n v="0"/>
    <n v="0"/>
    <n v="0"/>
    <n v="0"/>
    <n v="0"/>
    <n v="0"/>
    <n v="290.22000000000003"/>
    <n v="0"/>
    <n v="-2.35"/>
    <n v="4804.01"/>
    <n v="0"/>
    <n v="0"/>
    <n v="0"/>
    <m/>
    <m/>
    <m/>
    <m/>
    <x v="0"/>
    <m/>
    <m/>
    <m/>
    <m/>
    <m/>
    <m/>
    <m/>
    <m/>
    <n v="0"/>
    <n v="0"/>
    <m/>
    <m/>
    <x v="7"/>
    <x v="28"/>
    <m/>
    <x v="10"/>
  </r>
  <r>
    <x v="2"/>
    <s v="Baxter Springs"/>
    <s v="Electric"/>
    <s v="Industrial"/>
    <s v="Oil Pipe PT-Transmission"/>
    <n v="1392000"/>
    <n v="67686.58"/>
    <m/>
    <n v="0"/>
    <n v="34102.61"/>
    <n v="0"/>
    <m/>
    <m/>
    <n v="0"/>
    <n v="0"/>
    <n v="0"/>
    <n v="0"/>
    <n v="0"/>
    <n v="0"/>
    <n v="0"/>
    <n v="0"/>
    <n v="0"/>
    <n v="0"/>
    <n v="0"/>
    <n v="0"/>
    <n v="0"/>
    <n v="0"/>
    <n v="0"/>
    <n v="222.72"/>
    <n v="0"/>
    <n v="0"/>
    <n v="0"/>
    <n v="0"/>
    <n v="0"/>
    <n v="0"/>
    <n v="0"/>
    <n v="0"/>
    <n v="0"/>
    <n v="5967.7"/>
    <n v="-7586.4"/>
    <n v="0"/>
    <n v="0"/>
    <m/>
    <m/>
    <m/>
    <m/>
    <x v="0"/>
    <m/>
    <m/>
    <m/>
    <m/>
    <m/>
    <m/>
    <m/>
    <m/>
    <n v="0"/>
    <n v="0"/>
    <m/>
    <m/>
    <x v="2"/>
    <x v="34"/>
    <m/>
    <x v="10"/>
  </r>
  <r>
    <x v="2"/>
    <s v="Baxter Springs"/>
    <s v="Electric"/>
    <s v="Residential"/>
    <s v="RH-Residential Total Elec"/>
    <n v="1102371"/>
    <n v="74759.55"/>
    <m/>
    <n v="1511.47"/>
    <n v="30857.43"/>
    <n v="-8030.14"/>
    <m/>
    <m/>
    <n v="0"/>
    <n v="0"/>
    <n v="0"/>
    <n v="0"/>
    <n v="0"/>
    <n v="0"/>
    <n v="0"/>
    <n v="0"/>
    <n v="0"/>
    <n v="0"/>
    <n v="0"/>
    <n v="0"/>
    <n v="0"/>
    <n v="0"/>
    <n v="0"/>
    <n v="1103.01"/>
    <n v="0"/>
    <n v="0"/>
    <n v="0"/>
    <n v="50"/>
    <n v="0"/>
    <n v="0"/>
    <n v="551.46"/>
    <n v="16"/>
    <n v="-12.66"/>
    <n v="2641.37"/>
    <n v="-9469.4599999999991"/>
    <n v="0"/>
    <n v="0"/>
    <m/>
    <m/>
    <m/>
    <m/>
    <x v="0"/>
    <m/>
    <m/>
    <m/>
    <m/>
    <m/>
    <m/>
    <m/>
    <m/>
    <n v="0"/>
    <n v="0"/>
    <m/>
    <m/>
    <x v="0"/>
    <x v="15"/>
    <m/>
    <x v="10"/>
  </r>
  <r>
    <x v="1"/>
    <s v="Baxter Springs"/>
    <s v="Electric"/>
    <s v="Commercial"/>
    <s v="CB-Commercial"/>
    <n v="736529"/>
    <n v="75233.45"/>
    <m/>
    <n v="3274.71"/>
    <n v="0"/>
    <n v="0"/>
    <m/>
    <m/>
    <n v="0"/>
    <n v="0"/>
    <n v="0"/>
    <n v="0"/>
    <n v="0"/>
    <n v="23031.919999999998"/>
    <n v="0"/>
    <n v="0"/>
    <n v="970.02"/>
    <n v="0"/>
    <n v="0"/>
    <n v="0"/>
    <n v="0"/>
    <n v="0"/>
    <n v="0"/>
    <n v="0"/>
    <n v="0"/>
    <n v="0"/>
    <n v="0"/>
    <n v="0"/>
    <n v="0"/>
    <n v="0"/>
    <n v="403"/>
    <n v="20"/>
    <n v="0"/>
    <n v="8348.51"/>
    <n v="0"/>
    <n v="0"/>
    <n v="7892.91"/>
    <m/>
    <m/>
    <m/>
    <m/>
    <x v="0"/>
    <m/>
    <m/>
    <m/>
    <m/>
    <m/>
    <m/>
    <m/>
    <m/>
    <n v="23849.469999999998"/>
    <n v="-817.55"/>
    <m/>
    <m/>
    <x v="1"/>
    <x v="5"/>
    <m/>
    <x v="10"/>
  </r>
  <r>
    <x v="2"/>
    <s v="Baxter Springs"/>
    <s v="Electric"/>
    <s v="Commercial"/>
    <s v="PT-Transmission"/>
    <n v="1699200"/>
    <n v="78069.77"/>
    <m/>
    <n v="0"/>
    <n v="41628.699999999997"/>
    <n v="0"/>
    <m/>
    <m/>
    <n v="0"/>
    <n v="0"/>
    <n v="0"/>
    <n v="0"/>
    <n v="0"/>
    <n v="0"/>
    <n v="0"/>
    <n v="0"/>
    <n v="0"/>
    <n v="0"/>
    <n v="0"/>
    <n v="4665.22"/>
    <n v="0"/>
    <n v="0"/>
    <n v="0"/>
    <n v="271.87"/>
    <n v="0"/>
    <n v="0"/>
    <n v="0"/>
    <n v="0"/>
    <n v="0"/>
    <n v="0"/>
    <n v="0"/>
    <n v="0"/>
    <n v="0"/>
    <n v="0"/>
    <n v="-9260.64"/>
    <n v="0"/>
    <n v="0"/>
    <m/>
    <m/>
    <m/>
    <m/>
    <x v="0"/>
    <m/>
    <m/>
    <m/>
    <m/>
    <m/>
    <m/>
    <m/>
    <m/>
    <n v="0"/>
    <n v="0"/>
    <m/>
    <m/>
    <x v="1"/>
    <x v="9"/>
    <m/>
    <x v="10"/>
  </r>
  <r>
    <x v="3"/>
    <s v="Joplin"/>
    <s v="Electric"/>
    <s v="Other Public Authority"/>
    <s v="GP-General Power"/>
    <n v="921395"/>
    <n v="80948.649999999994"/>
    <m/>
    <n v="0"/>
    <n v="0"/>
    <n v="0"/>
    <m/>
    <m/>
    <n v="3234.1"/>
    <n v="0"/>
    <n v="0"/>
    <n v="654.19000000000005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409.15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1"/>
    <s v="Baxter Springs"/>
    <s v="Electric"/>
    <s v="Commercial"/>
    <s v="GP-General Power"/>
    <n v="1174620"/>
    <n v="84258.1"/>
    <m/>
    <n v="725"/>
    <n v="0"/>
    <n v="0"/>
    <m/>
    <m/>
    <n v="0"/>
    <n v="0"/>
    <n v="0"/>
    <n v="0"/>
    <n v="0"/>
    <n v="36812.6"/>
    <n v="0"/>
    <n v="0"/>
    <n v="1550.51"/>
    <n v="0"/>
    <n v="0"/>
    <n v="0"/>
    <n v="0"/>
    <n v="0"/>
    <n v="0"/>
    <n v="0"/>
    <n v="0"/>
    <n v="0"/>
    <n v="0"/>
    <n v="0"/>
    <n v="0"/>
    <n v="0"/>
    <n v="354.26"/>
    <n v="0"/>
    <n v="0"/>
    <n v="8168.45"/>
    <n v="0"/>
    <n v="0"/>
    <n v="8976.0300000000007"/>
    <m/>
    <m/>
    <m/>
    <m/>
    <x v="0"/>
    <m/>
    <m/>
    <m/>
    <m/>
    <m/>
    <m/>
    <m/>
    <m/>
    <n v="38116.43"/>
    <n v="-1303.83"/>
    <m/>
    <m/>
    <x v="1"/>
    <x v="6"/>
    <m/>
    <x v="10"/>
  </r>
  <r>
    <x v="3"/>
    <s v="Bolivar"/>
    <s v="Electric"/>
    <s v="Industrial"/>
    <s v="GP-General Power"/>
    <n v="755800"/>
    <n v="84823.98"/>
    <m/>
    <n v="2725.23"/>
    <n v="0"/>
    <n v="0"/>
    <m/>
    <m/>
    <n v="2652.85"/>
    <n v="0"/>
    <n v="0"/>
    <n v="536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4.47"/>
    <n v="0"/>
    <n v="0"/>
    <n v="3572.02"/>
    <n v="-2796.45"/>
    <n v="0"/>
    <n v="0"/>
    <m/>
    <m/>
    <m/>
    <m/>
    <x v="0"/>
    <m/>
    <m/>
    <m/>
    <m/>
    <m/>
    <m/>
    <m/>
    <m/>
    <n v="0"/>
    <n v="0"/>
    <m/>
    <m/>
    <x v="2"/>
    <x v="6"/>
    <m/>
    <x v="10"/>
  </r>
  <r>
    <x v="4"/>
    <s v="Gravette"/>
    <s v="Electric"/>
    <s v="Commercial"/>
    <s v="GP-General Power"/>
    <n v="1503904"/>
    <n v="87432.37"/>
    <m/>
    <n v="274.75"/>
    <n v="0"/>
    <n v="0"/>
    <m/>
    <m/>
    <n v="0"/>
    <n v="43853.83"/>
    <n v="3007.81"/>
    <n v="0"/>
    <n v="3539.53"/>
    <n v="0"/>
    <n v="4526.7700000000004"/>
    <n v="5619.83"/>
    <n v="0"/>
    <n v="0"/>
    <n v="0"/>
    <n v="6"/>
    <n v="0"/>
    <n v="0"/>
    <n v="0"/>
    <n v="0"/>
    <n v="0"/>
    <n v="0"/>
    <n v="0"/>
    <n v="0"/>
    <n v="0"/>
    <n v="0"/>
    <n v="0"/>
    <n v="0"/>
    <n v="0"/>
    <n v="11382.82"/>
    <n v="-18675.54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2"/>
    <s v="Baxter Springs"/>
    <s v="Electric"/>
    <s v="Commercial"/>
    <s v="CB-Commercial"/>
    <n v="755284"/>
    <n v="87864.38"/>
    <m/>
    <n v="2050.89"/>
    <n v="21121.81"/>
    <n v="-5992.32"/>
    <m/>
    <m/>
    <n v="0"/>
    <n v="0"/>
    <n v="0"/>
    <n v="0"/>
    <n v="0"/>
    <n v="0"/>
    <n v="0"/>
    <n v="0"/>
    <n v="0"/>
    <n v="0"/>
    <n v="0"/>
    <n v="0"/>
    <n v="0"/>
    <n v="0"/>
    <n v="0"/>
    <n v="233.95"/>
    <n v="0"/>
    <n v="0"/>
    <n v="0"/>
    <n v="0"/>
    <n v="0"/>
    <n v="0"/>
    <n v="318.52"/>
    <n v="0"/>
    <n v="0"/>
    <n v="5418.35"/>
    <n v="-14667.59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Webb City"/>
    <s v="Electric"/>
    <s v="Commercial"/>
    <s v="TEB-Total Electric Bldg"/>
    <n v="884498"/>
    <n v="90840.65"/>
    <m/>
    <n v="160"/>
    <n v="0"/>
    <n v="0"/>
    <m/>
    <m/>
    <n v="3104.6"/>
    <n v="0"/>
    <n v="0"/>
    <n v="62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3.86"/>
    <n v="0"/>
    <n v="0"/>
    <n v="4462.58"/>
    <n v="-3608.72"/>
    <n v="0"/>
    <n v="0"/>
    <m/>
    <m/>
    <m/>
    <m/>
    <x v="0"/>
    <m/>
    <m/>
    <m/>
    <m/>
    <m/>
    <m/>
    <m/>
    <m/>
    <n v="0"/>
    <n v="0"/>
    <m/>
    <m/>
    <x v="1"/>
    <x v="13"/>
    <m/>
    <x v="10"/>
  </r>
  <r>
    <x v="1"/>
    <s v="Baxter Springs"/>
    <s v="Electric"/>
    <s v="Industrial"/>
    <s v="PT-Transmission"/>
    <n v="2748069"/>
    <n v="92791.7"/>
    <m/>
    <n v="50"/>
    <n v="0"/>
    <n v="0"/>
    <m/>
    <m/>
    <n v="0"/>
    <n v="0"/>
    <n v="0"/>
    <n v="0"/>
    <n v="0"/>
    <n v="86124.479999999996"/>
    <n v="0"/>
    <n v="0"/>
    <n v="3627.44"/>
    <n v="0"/>
    <n v="0"/>
    <n v="7670.8"/>
    <n v="0"/>
    <n v="0"/>
    <n v="0"/>
    <n v="0"/>
    <n v="0"/>
    <n v="0"/>
    <n v="0"/>
    <n v="0"/>
    <n v="0"/>
    <n v="0"/>
    <n v="1984.56"/>
    <n v="0"/>
    <n v="0"/>
    <n v="15960.4"/>
    <n v="0"/>
    <n v="0"/>
    <n v="16353.87"/>
    <m/>
    <m/>
    <m/>
    <m/>
    <x v="0"/>
    <m/>
    <m/>
    <m/>
    <m/>
    <m/>
    <m/>
    <m/>
    <m/>
    <n v="89174.84"/>
    <n v="-3050.36"/>
    <m/>
    <m/>
    <x v="2"/>
    <x v="9"/>
    <m/>
    <x v="10"/>
  </r>
  <r>
    <x v="3"/>
    <s v="Neosho"/>
    <s v="Electric"/>
    <s v="Industrial"/>
    <s v="GP-General Power"/>
    <n v="935972"/>
    <n v="96230.96"/>
    <m/>
    <n v="0"/>
    <n v="0"/>
    <n v="0"/>
    <m/>
    <m/>
    <n v="3285.24"/>
    <n v="0"/>
    <n v="0"/>
    <n v="457.96"/>
    <n v="0"/>
    <n v="0"/>
    <n v="0"/>
    <n v="0"/>
    <n v="0"/>
    <n v="0"/>
    <n v="0"/>
    <n v="6334.32"/>
    <n v="0"/>
    <n v="0"/>
    <n v="0"/>
    <n v="0"/>
    <n v="0"/>
    <n v="0"/>
    <n v="0"/>
    <n v="0"/>
    <n v="0"/>
    <n v="0"/>
    <n v="1438.51"/>
    <n v="0"/>
    <n v="0"/>
    <n v="4871.8500000000004"/>
    <n v="-3463.11"/>
    <n v="0"/>
    <n v="0"/>
    <m/>
    <m/>
    <m/>
    <m/>
    <x v="0"/>
    <m/>
    <m/>
    <m/>
    <m/>
    <m/>
    <m/>
    <m/>
    <m/>
    <n v="0"/>
    <n v="0"/>
    <m/>
    <m/>
    <x v="2"/>
    <x v="6"/>
    <m/>
    <x v="10"/>
  </r>
  <r>
    <x v="2"/>
    <s v="Baxter Springs"/>
    <s v="Electric"/>
    <s v="Industrial"/>
    <s v="PT-Transmission"/>
    <n v="1813389"/>
    <n v="97706.95"/>
    <m/>
    <n v="0"/>
    <n v="46630.27"/>
    <n v="-5692.32"/>
    <m/>
    <m/>
    <n v="0"/>
    <n v="0"/>
    <n v="0"/>
    <n v="0"/>
    <n v="0"/>
    <n v="0"/>
    <n v="0"/>
    <n v="0"/>
    <n v="0"/>
    <n v="0"/>
    <n v="0"/>
    <n v="6905.05"/>
    <n v="0"/>
    <n v="0"/>
    <n v="0"/>
    <n v="290.14999999999998"/>
    <n v="0"/>
    <n v="0"/>
    <n v="0"/>
    <n v="0"/>
    <n v="0"/>
    <n v="0"/>
    <n v="387.32"/>
    <n v="0"/>
    <n v="0"/>
    <n v="0"/>
    <n v="-9882.9699999999993"/>
    <n v="0"/>
    <n v="0"/>
    <m/>
    <m/>
    <m/>
    <m/>
    <x v="0"/>
    <m/>
    <m/>
    <m/>
    <m/>
    <m/>
    <m/>
    <m/>
    <m/>
    <n v="0"/>
    <n v="0"/>
    <m/>
    <m/>
    <x v="2"/>
    <x v="9"/>
    <m/>
    <x v="10"/>
  </r>
  <r>
    <x v="2"/>
    <s v="Baxter Springs"/>
    <s v="Electric"/>
    <s v="Commercial"/>
    <s v="GP-General Power"/>
    <n v="1399062"/>
    <n v="105704.14"/>
    <m/>
    <n v="0"/>
    <n v="39162.53"/>
    <n v="-9942.59"/>
    <m/>
    <m/>
    <n v="0"/>
    <n v="0"/>
    <n v="0"/>
    <n v="0"/>
    <n v="0"/>
    <n v="0"/>
    <n v="0"/>
    <n v="0"/>
    <n v="0"/>
    <n v="0"/>
    <n v="0"/>
    <n v="0"/>
    <n v="0"/>
    <n v="0"/>
    <n v="0"/>
    <n v="433.72"/>
    <n v="0"/>
    <n v="0"/>
    <n v="0"/>
    <n v="0"/>
    <n v="0"/>
    <n v="0"/>
    <n v="94.89"/>
    <n v="0"/>
    <n v="0"/>
    <n v="4165.33"/>
    <n v="-11528.26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3"/>
    <s v="Joplin"/>
    <s v="Electric"/>
    <s v="Commercial"/>
    <s v="SH-Small Heating"/>
    <n v="914674"/>
    <n v="106128.95"/>
    <m/>
    <n v="5651.67"/>
    <n v="0"/>
    <n v="0"/>
    <m/>
    <m/>
    <n v="3210.65"/>
    <n v="0"/>
    <n v="0"/>
    <n v="589.42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933.46"/>
    <n v="0"/>
    <n v="-76.06"/>
    <n v="6378.54"/>
    <n v="-4344.72"/>
    <n v="0"/>
    <n v="0"/>
    <m/>
    <m/>
    <m/>
    <m/>
    <x v="0"/>
    <m/>
    <m/>
    <m/>
    <m/>
    <m/>
    <m/>
    <m/>
    <m/>
    <n v="0"/>
    <n v="0"/>
    <m/>
    <m/>
    <x v="1"/>
    <x v="12"/>
    <m/>
    <x v="10"/>
  </r>
  <r>
    <x v="3"/>
    <s v="Bolivar"/>
    <s v="Electric"/>
    <s v="Commercial"/>
    <s v="SH-Small Heating"/>
    <n v="917572"/>
    <n v="107953.89"/>
    <m/>
    <n v="2257.35"/>
    <n v="0"/>
    <n v="0"/>
    <m/>
    <m/>
    <n v="3220.64"/>
    <n v="0"/>
    <n v="0"/>
    <n v="651.41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3.99"/>
    <n v="20"/>
    <n v="-149.22999999999999"/>
    <n v="5953.45"/>
    <n v="-4358.46"/>
    <n v="0"/>
    <n v="0"/>
    <m/>
    <m/>
    <m/>
    <m/>
    <x v="0"/>
    <m/>
    <m/>
    <m/>
    <m/>
    <m/>
    <m/>
    <m/>
    <m/>
    <n v="0"/>
    <n v="0"/>
    <m/>
    <m/>
    <x v="1"/>
    <x v="12"/>
    <m/>
    <x v="10"/>
  </r>
  <r>
    <x v="3"/>
    <s v="Aurora"/>
    <s v="Water"/>
    <s v="WA-Residential"/>
    <s v="WA-Water"/>
    <n v="13709"/>
    <n v="110441.83"/>
    <m/>
    <n v="0"/>
    <n v="0"/>
    <n v="0"/>
    <m/>
    <m/>
    <n v="0"/>
    <n v="0"/>
    <n v="0"/>
    <n v="0"/>
    <n v="0"/>
    <n v="0"/>
    <n v="0"/>
    <n v="0"/>
    <n v="0"/>
    <n v="0"/>
    <n v="4017.87"/>
    <n v="0"/>
    <n v="0"/>
    <n v="0"/>
    <n v="0"/>
    <n v="0"/>
    <n v="0"/>
    <n v="0"/>
    <n v="0"/>
    <n v="30"/>
    <n v="0"/>
    <n v="0"/>
    <n v="294.41000000000003"/>
    <n v="0"/>
    <n v="-67.709999999999994"/>
    <n v="2007.31"/>
    <n v="0"/>
    <n v="0"/>
    <n v="0"/>
    <m/>
    <m/>
    <m/>
    <m/>
    <x v="0"/>
    <m/>
    <m/>
    <m/>
    <m/>
    <m/>
    <m/>
    <m/>
    <m/>
    <n v="0"/>
    <n v="0"/>
    <m/>
    <m/>
    <x v="11"/>
    <x v="28"/>
    <m/>
    <x v="10"/>
  </r>
  <r>
    <x v="3"/>
    <s v="Neosho"/>
    <s v="Electric"/>
    <s v="Industrial"/>
    <s v="Oil Pipe LP-Large Power"/>
    <n v="1384000"/>
    <n v="110855.51"/>
    <m/>
    <n v="0"/>
    <n v="0"/>
    <n v="0"/>
    <m/>
    <m/>
    <n v="4774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65.57"/>
    <n v="-4124.32"/>
    <n v="0"/>
    <n v="0"/>
    <m/>
    <m/>
    <m/>
    <m/>
    <x v="0"/>
    <m/>
    <m/>
    <m/>
    <m/>
    <m/>
    <m/>
    <m/>
    <m/>
    <n v="0"/>
    <n v="0"/>
    <m/>
    <m/>
    <x v="2"/>
    <x v="29"/>
    <m/>
    <x v="10"/>
  </r>
  <r>
    <x v="3"/>
    <s v="Bolivar"/>
    <s v="Electric"/>
    <s v="Commercial"/>
    <s v="LP-Large Power"/>
    <n v="1373478"/>
    <n v="113544.1"/>
    <m/>
    <n v="0"/>
    <n v="0"/>
    <n v="0"/>
    <m/>
    <m/>
    <n v="4738.5"/>
    <n v="0"/>
    <n v="0"/>
    <n v="975.17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4092.96"/>
    <n v="0"/>
    <n v="0"/>
    <m/>
    <m/>
    <m/>
    <m/>
    <x v="0"/>
    <m/>
    <m/>
    <m/>
    <m/>
    <m/>
    <m/>
    <m/>
    <m/>
    <n v="0"/>
    <n v="0"/>
    <m/>
    <m/>
    <x v="1"/>
    <x v="17"/>
    <m/>
    <x v="10"/>
  </r>
  <r>
    <x v="3"/>
    <s v="Neosho"/>
    <s v="Electric"/>
    <s v="Commercial"/>
    <s v="TEB-Total Electric Bldg"/>
    <n v="1163995"/>
    <n v="114890.57"/>
    <m/>
    <n v="0"/>
    <n v="0"/>
    <n v="0"/>
    <m/>
    <m/>
    <n v="4085.63"/>
    <n v="0"/>
    <n v="0"/>
    <n v="826.47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246.59"/>
    <n v="0"/>
    <n v="0"/>
    <n v="2850.89"/>
    <n v="-4749.08"/>
    <n v="0"/>
    <n v="0"/>
    <m/>
    <m/>
    <m/>
    <m/>
    <x v="0"/>
    <m/>
    <m/>
    <m/>
    <m/>
    <m/>
    <m/>
    <m/>
    <m/>
    <n v="0"/>
    <n v="0"/>
    <m/>
    <m/>
    <x v="1"/>
    <x v="13"/>
    <m/>
    <x v="10"/>
  </r>
  <r>
    <x v="3"/>
    <s v="Branson"/>
    <s v="Electric"/>
    <s v="Other Public Authority"/>
    <s v="GP-General Power"/>
    <n v="1248037"/>
    <n v="122314.19"/>
    <m/>
    <n v="0"/>
    <n v="0"/>
    <n v="0"/>
    <m/>
    <m/>
    <n v="4380.6099999999997"/>
    <n v="0"/>
    <n v="0"/>
    <n v="886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17.75"/>
    <n v="0"/>
    <n v="0"/>
    <m/>
    <m/>
    <m/>
    <m/>
    <x v="0"/>
    <m/>
    <m/>
    <m/>
    <m/>
    <m/>
    <m/>
    <m/>
    <m/>
    <n v="0"/>
    <n v="0"/>
    <m/>
    <m/>
    <x v="3"/>
    <x v="6"/>
    <m/>
    <x v="10"/>
  </r>
  <r>
    <x v="3"/>
    <s v="Ozark"/>
    <s v="Electric"/>
    <s v="Commercial"/>
    <s v="TEB-Total Electric Bldg"/>
    <n v="1310965"/>
    <n v="129404.73"/>
    <m/>
    <n v="1568.15"/>
    <n v="0"/>
    <n v="0"/>
    <m/>
    <m/>
    <n v="4601.4799999999996"/>
    <n v="0"/>
    <n v="0"/>
    <n v="93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2.64"/>
    <n v="0"/>
    <n v="0"/>
    <n v="3677.92"/>
    <n v="-5348.74"/>
    <n v="0"/>
    <n v="0"/>
    <m/>
    <m/>
    <m/>
    <m/>
    <x v="0"/>
    <m/>
    <m/>
    <m/>
    <m/>
    <m/>
    <m/>
    <m/>
    <m/>
    <n v="0"/>
    <n v="0"/>
    <m/>
    <m/>
    <x v="1"/>
    <x v="13"/>
    <m/>
    <x v="10"/>
  </r>
  <r>
    <x v="1"/>
    <s v="Columbus"/>
    <s v="Electric"/>
    <s v="Residential"/>
    <s v="RG-Residential"/>
    <n v="1693568"/>
    <n v="138397.95000000001"/>
    <m/>
    <n v="7647.49"/>
    <n v="0"/>
    <n v="0"/>
    <m/>
    <m/>
    <n v="0"/>
    <n v="0"/>
    <n v="0"/>
    <n v="0"/>
    <n v="0"/>
    <n v="53076.5"/>
    <n v="0"/>
    <n v="0"/>
    <n v="2235.5300000000002"/>
    <n v="0"/>
    <n v="0"/>
    <n v="0"/>
    <n v="0"/>
    <n v="0"/>
    <n v="0"/>
    <n v="0"/>
    <n v="0"/>
    <n v="0"/>
    <n v="0"/>
    <n v="0"/>
    <n v="0"/>
    <n v="0"/>
    <n v="2135.25"/>
    <n v="20"/>
    <n v="-24.11"/>
    <n v="4946.76"/>
    <n v="0"/>
    <n v="0"/>
    <n v="22575.38"/>
    <m/>
    <m/>
    <m/>
    <m/>
    <x v="0"/>
    <m/>
    <m/>
    <m/>
    <m/>
    <m/>
    <m/>
    <m/>
    <m/>
    <n v="54956.36"/>
    <n v="-1879.86"/>
    <m/>
    <m/>
    <x v="0"/>
    <x v="1"/>
    <m/>
    <x v="10"/>
  </r>
  <r>
    <x v="1"/>
    <s v="Baxter Springs"/>
    <s v="Electric"/>
    <s v="Residential"/>
    <s v="RH-Residential Total Elec"/>
    <n v="2137044"/>
    <n v="143042.71"/>
    <m/>
    <n v="4362.67"/>
    <n v="0"/>
    <n v="0"/>
    <m/>
    <m/>
    <n v="0"/>
    <n v="0"/>
    <n v="0"/>
    <n v="0"/>
    <n v="0"/>
    <n v="66975.789999999994"/>
    <n v="0"/>
    <n v="-3.72"/>
    <n v="2820.9"/>
    <n v="0"/>
    <n v="0"/>
    <n v="0"/>
    <n v="0"/>
    <n v="0"/>
    <n v="0"/>
    <n v="0"/>
    <n v="0"/>
    <n v="0"/>
    <n v="0"/>
    <n v="0"/>
    <n v="0"/>
    <n v="0"/>
    <n v="948.41"/>
    <n v="20"/>
    <n v="-5.81"/>
    <n v="4883.9399999999996"/>
    <n v="0"/>
    <n v="-15.3"/>
    <n v="27846.78"/>
    <m/>
    <m/>
    <m/>
    <m/>
    <x v="0"/>
    <m/>
    <m/>
    <m/>
    <m/>
    <m/>
    <m/>
    <m/>
    <m/>
    <n v="69347.909999999989"/>
    <n v="-2372.12"/>
    <m/>
    <m/>
    <x v="0"/>
    <x v="15"/>
    <m/>
    <x v="10"/>
  </r>
  <r>
    <x v="3"/>
    <s v="Branson"/>
    <s v="Electric"/>
    <s v="Commercial"/>
    <s v="LP-Large Power"/>
    <n v="2407200"/>
    <n v="179387.18"/>
    <m/>
    <n v="1106.68"/>
    <n v="0"/>
    <n v="0"/>
    <m/>
    <m/>
    <n v="8304.84"/>
    <n v="0"/>
    <n v="0"/>
    <n v="1709.11"/>
    <n v="0"/>
    <n v="0"/>
    <n v="0"/>
    <n v="0"/>
    <n v="0"/>
    <n v="0"/>
    <n v="0"/>
    <n v="8786.4599999999991"/>
    <n v="0"/>
    <n v="0"/>
    <n v="0"/>
    <n v="0"/>
    <n v="0"/>
    <n v="0"/>
    <n v="0"/>
    <n v="0"/>
    <n v="0"/>
    <n v="0"/>
    <n v="0"/>
    <n v="0"/>
    <n v="0"/>
    <n v="0"/>
    <n v="-7173.46"/>
    <n v="0"/>
    <n v="0"/>
    <m/>
    <m/>
    <m/>
    <m/>
    <x v="0"/>
    <m/>
    <m/>
    <m/>
    <m/>
    <m/>
    <m/>
    <m/>
    <m/>
    <n v="0"/>
    <n v="0"/>
    <m/>
    <m/>
    <x v="1"/>
    <x v="17"/>
    <m/>
    <x v="10"/>
  </r>
  <r>
    <x v="3"/>
    <s v="Aurora"/>
    <s v="Electric"/>
    <s v="Wholesale Municipalities"/>
    <s v="GFR-Mt Vernon"/>
    <n v="4774592"/>
    <n v="180936.09"/>
    <m/>
    <n v="0"/>
    <n v="106903.12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27"/>
    <m/>
    <x v="10"/>
  </r>
  <r>
    <x v="3"/>
    <m/>
    <m/>
    <s v="Commercial"/>
    <s v="GP-General Power"/>
    <n v="2942720"/>
    <n v="189183.43"/>
    <m/>
    <n v="0"/>
    <n v="0"/>
    <n v="0"/>
    <m/>
    <m/>
    <n v="10328.950000000001"/>
    <n v="0"/>
    <n v="0"/>
    <n v="2089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71"/>
    <n v="-10888.06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2"/>
    <s v="Baxter Springs"/>
    <s v="Electric"/>
    <s v="Residential"/>
    <s v="RG-Residential"/>
    <n v="2139104"/>
    <n v="199421.06"/>
    <m/>
    <n v="7252.98"/>
    <n v="59929.71"/>
    <n v="-19600.810000000001"/>
    <m/>
    <m/>
    <n v="0"/>
    <n v="0"/>
    <n v="0"/>
    <n v="0"/>
    <n v="0"/>
    <n v="0"/>
    <n v="0"/>
    <n v="0"/>
    <n v="0"/>
    <n v="0"/>
    <n v="0"/>
    <n v="0"/>
    <n v="0"/>
    <n v="0"/>
    <n v="0"/>
    <n v="2138.7399999999998"/>
    <n v="0"/>
    <n v="0"/>
    <n v="0"/>
    <n v="75"/>
    <n v="0"/>
    <n v="13"/>
    <n v="1851.11"/>
    <n v="48"/>
    <n v="-46.31"/>
    <n v="9645.8700000000008"/>
    <n v="-29630.25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Aurora"/>
    <s v="Electric"/>
    <s v="Industrial"/>
    <s v="GP-General Power"/>
    <n v="2289104"/>
    <n v="216751.76"/>
    <m/>
    <n v="4433.8100000000004"/>
    <n v="0"/>
    <n v="0"/>
    <m/>
    <m/>
    <n v="8034.75"/>
    <n v="0"/>
    <n v="0"/>
    <n v="1431.62"/>
    <n v="0"/>
    <n v="0"/>
    <n v="0"/>
    <n v="0"/>
    <n v="0"/>
    <n v="0"/>
    <n v="0"/>
    <n v="436.32"/>
    <n v="0"/>
    <n v="0"/>
    <n v="0"/>
    <n v="0"/>
    <n v="0"/>
    <n v="-1012"/>
    <n v="0"/>
    <n v="0"/>
    <n v="0"/>
    <n v="0"/>
    <n v="123.97"/>
    <n v="0"/>
    <n v="0"/>
    <n v="10068.129999999999"/>
    <n v="-8469.7099999999991"/>
    <n v="0"/>
    <n v="0"/>
    <m/>
    <m/>
    <m/>
    <m/>
    <x v="0"/>
    <m/>
    <m/>
    <m/>
    <m/>
    <m/>
    <m/>
    <m/>
    <m/>
    <n v="0"/>
    <n v="0"/>
    <m/>
    <m/>
    <x v="2"/>
    <x v="6"/>
    <m/>
    <x v="10"/>
  </r>
  <r>
    <x v="3"/>
    <s v="Webb City"/>
    <s v="Electric"/>
    <s v="Industrial"/>
    <s v="GP-General Power"/>
    <n v="2336051"/>
    <n v="232040.57"/>
    <m/>
    <n v="80"/>
    <n v="0"/>
    <n v="0"/>
    <m/>
    <m/>
    <n v="8199.5300000000007"/>
    <n v="0"/>
    <n v="0"/>
    <n v="1266.8699999999999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827.34"/>
    <n v="0"/>
    <n v="0"/>
    <n v="6702.72"/>
    <n v="-8643.42"/>
    <n v="0"/>
    <n v="0"/>
    <m/>
    <m/>
    <m/>
    <m/>
    <x v="0"/>
    <m/>
    <m/>
    <m/>
    <m/>
    <m/>
    <m/>
    <m/>
    <m/>
    <n v="0"/>
    <n v="0"/>
    <m/>
    <m/>
    <x v="2"/>
    <x v="6"/>
    <m/>
    <x v="10"/>
  </r>
  <r>
    <x v="1"/>
    <s v="Baxter Springs"/>
    <s v="Electric"/>
    <s v="Residential"/>
    <s v="RG-Residential"/>
    <n v="2854147"/>
    <n v="234747.3"/>
    <m/>
    <n v="14684.1"/>
    <n v="0"/>
    <n v="0"/>
    <m/>
    <m/>
    <n v="0"/>
    <n v="0"/>
    <n v="0"/>
    <n v="0"/>
    <n v="0"/>
    <n v="89436.7"/>
    <n v="0"/>
    <n v="0"/>
    <n v="3766.58"/>
    <n v="0"/>
    <n v="0"/>
    <n v="0"/>
    <n v="0"/>
    <n v="0"/>
    <n v="0"/>
    <n v="0"/>
    <n v="0"/>
    <n v="0"/>
    <n v="0"/>
    <n v="0"/>
    <n v="0"/>
    <n v="0"/>
    <n v="3306.25"/>
    <n v="20"/>
    <n v="-20.13"/>
    <n v="9724.64"/>
    <n v="0"/>
    <n v="0"/>
    <n v="38038.18"/>
    <m/>
    <m/>
    <m/>
    <m/>
    <x v="0"/>
    <m/>
    <m/>
    <m/>
    <m/>
    <m/>
    <m/>
    <m/>
    <m/>
    <n v="92604.800000000003"/>
    <n v="-3168.1"/>
    <m/>
    <m/>
    <x v="0"/>
    <x v="1"/>
    <m/>
    <x v="10"/>
  </r>
  <r>
    <x v="4"/>
    <s v="Gravette"/>
    <s v="Electric"/>
    <s v="Residential"/>
    <s v="RG-Residential"/>
    <n v="2788220"/>
    <n v="241538.97"/>
    <m/>
    <n v="10082.15"/>
    <n v="0"/>
    <n v="0"/>
    <m/>
    <m/>
    <n v="0"/>
    <n v="81290.5"/>
    <n v="5575.52"/>
    <n v="0"/>
    <n v="10398.530000000001"/>
    <n v="0"/>
    <n v="11401.81"/>
    <n v="15778.73"/>
    <n v="0"/>
    <n v="0"/>
    <n v="0"/>
    <n v="0"/>
    <n v="0"/>
    <n v="0"/>
    <n v="0"/>
    <n v="0"/>
    <n v="0"/>
    <n v="0"/>
    <n v="0"/>
    <n v="0"/>
    <n v="0"/>
    <n v="0"/>
    <n v="0"/>
    <n v="225"/>
    <n v="-10.58"/>
    <n v="28658.22"/>
    <n v="-53066.74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Aurora"/>
    <s v="Electric"/>
    <s v="Industrial"/>
    <s v="LP-Large Power"/>
    <n v="3177003"/>
    <n v="247176.67"/>
    <m/>
    <n v="0"/>
    <n v="0"/>
    <n v="0"/>
    <m/>
    <m/>
    <n v="10960.66"/>
    <n v="0"/>
    <n v="0"/>
    <n v="552.1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5191.1400000000003"/>
    <n v="-9467.4699999999993"/>
    <n v="0"/>
    <n v="0"/>
    <m/>
    <m/>
    <m/>
    <m/>
    <x v="0"/>
    <m/>
    <m/>
    <m/>
    <m/>
    <m/>
    <m/>
    <m/>
    <m/>
    <n v="0"/>
    <n v="0"/>
    <m/>
    <m/>
    <x v="2"/>
    <x v="17"/>
    <m/>
    <x v="10"/>
  </r>
  <r>
    <x v="3"/>
    <s v="Bolivar"/>
    <s v="Electric"/>
    <s v="Industrial"/>
    <s v="Oil Pipe LP-Large Power"/>
    <n v="3080142"/>
    <n v="251869.89"/>
    <m/>
    <n v="0"/>
    <n v="0"/>
    <n v="0"/>
    <m/>
    <m/>
    <n v="10626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700.43"/>
    <n v="-9178.82"/>
    <n v="0"/>
    <n v="0"/>
    <m/>
    <m/>
    <m/>
    <m/>
    <x v="0"/>
    <m/>
    <m/>
    <m/>
    <m/>
    <m/>
    <m/>
    <m/>
    <m/>
    <n v="0"/>
    <n v="0"/>
    <m/>
    <m/>
    <x v="2"/>
    <x v="29"/>
    <m/>
    <x v="10"/>
  </r>
  <r>
    <x v="4"/>
    <s v="Gravette"/>
    <s v="Electric"/>
    <s v="Industrial"/>
    <s v="PT-Transmission"/>
    <n v="6759951"/>
    <n v="267989.71999999997"/>
    <m/>
    <n v="150"/>
    <n v="0"/>
    <n v="0"/>
    <m/>
    <m/>
    <n v="0"/>
    <n v="197120.18"/>
    <n v="3820.8"/>
    <n v="0"/>
    <n v="16760.509999999998"/>
    <n v="0"/>
    <n v="17237.87"/>
    <n v="26061.58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58475.35"/>
    <n v="0"/>
    <n v="0"/>
    <m/>
    <m/>
    <m/>
    <m/>
    <x v="0"/>
    <m/>
    <m/>
    <m/>
    <m/>
    <m/>
    <m/>
    <m/>
    <m/>
    <n v="0"/>
    <n v="0"/>
    <m/>
    <m/>
    <x v="2"/>
    <x v="9"/>
    <m/>
    <x v="10"/>
  </r>
  <r>
    <x v="3"/>
    <s v="Bolivar"/>
    <s v="Electric"/>
    <s v="Commercial"/>
    <s v="TEB-Total Electric Bldg"/>
    <n v="2829492"/>
    <n v="289018.09999999998"/>
    <m/>
    <n v="1661.44"/>
    <n v="0"/>
    <n v="0"/>
    <m/>
    <m/>
    <n v="9931.5"/>
    <n v="0"/>
    <n v="0"/>
    <n v="1973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4.1400000000001"/>
    <n v="0"/>
    <n v="0"/>
    <n v="10655.21"/>
    <n v="-11544.27"/>
    <n v="0"/>
    <n v="0"/>
    <m/>
    <m/>
    <m/>
    <m/>
    <x v="0"/>
    <m/>
    <m/>
    <m/>
    <m/>
    <m/>
    <m/>
    <m/>
    <m/>
    <n v="0"/>
    <n v="0"/>
    <m/>
    <m/>
    <x v="1"/>
    <x v="13"/>
    <m/>
    <x v="10"/>
  </r>
  <r>
    <x v="3"/>
    <s v="Bolivar"/>
    <s v="Electric"/>
    <s v="Commercial"/>
    <s v="CB-Commercial"/>
    <n v="2023505"/>
    <n v="293970.65000000002"/>
    <m/>
    <n v="6250.89"/>
    <n v="0"/>
    <n v="0"/>
    <m/>
    <m/>
    <n v="7102.44"/>
    <n v="0"/>
    <n v="0"/>
    <n v="1436.57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2493.83"/>
    <n v="60"/>
    <n v="-137.68"/>
    <n v="16799.38"/>
    <n v="-10158.31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Webb City"/>
    <s v="Electric"/>
    <s v="Commercial"/>
    <s v="CB-Commercial"/>
    <n v="2184372"/>
    <n v="303361.73"/>
    <m/>
    <n v="7322.38"/>
    <n v="0"/>
    <n v="0"/>
    <m/>
    <m/>
    <n v="7667.34"/>
    <n v="0"/>
    <n v="0"/>
    <n v="1533.36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2601.41"/>
    <n v="40"/>
    <n v="-42.86"/>
    <n v="16778.2"/>
    <n v="-10966.06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Joplin"/>
    <s v="Electric"/>
    <s v="Commercial"/>
    <s v="TEB-Total Electric Bldg"/>
    <n v="3232606"/>
    <n v="312679.34000000003"/>
    <m/>
    <n v="6256.07"/>
    <n v="0"/>
    <n v="0"/>
    <m/>
    <m/>
    <n v="11346.44"/>
    <n v="0"/>
    <n v="0"/>
    <n v="201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32.15"/>
    <n v="0"/>
    <n v="0"/>
    <n v="15765.7"/>
    <n v="-13189.01"/>
    <n v="0"/>
    <n v="0"/>
    <m/>
    <m/>
    <m/>
    <m/>
    <x v="0"/>
    <m/>
    <m/>
    <m/>
    <m/>
    <m/>
    <m/>
    <m/>
    <m/>
    <n v="0"/>
    <n v="0"/>
    <m/>
    <m/>
    <x v="1"/>
    <x v="13"/>
    <m/>
    <x v="10"/>
  </r>
  <r>
    <x v="3"/>
    <s v="Neosho"/>
    <s v="Electric"/>
    <s v="Industrial"/>
    <s v="SC-P PRAXAIR Transmission"/>
    <n v="5890822"/>
    <n v="321515.7"/>
    <m/>
    <n v="0"/>
    <n v="0"/>
    <n v="0"/>
    <m/>
    <m/>
    <n v="20323.34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4432.51"/>
    <n v="0"/>
    <n v="0"/>
    <m/>
    <m/>
    <m/>
    <m/>
    <x v="0"/>
    <m/>
    <m/>
    <m/>
    <m/>
    <m/>
    <m/>
    <m/>
    <m/>
    <n v="0"/>
    <n v="0"/>
    <m/>
    <m/>
    <x v="2"/>
    <x v="31"/>
    <m/>
    <x v="10"/>
  </r>
  <r>
    <x v="3"/>
    <s v="Bolivar"/>
    <s v="Electric"/>
    <s v="Commercial"/>
    <s v="GP-General Power"/>
    <n v="3275280"/>
    <n v="336120.23"/>
    <m/>
    <n v="2006.63"/>
    <n v="0"/>
    <n v="0"/>
    <m/>
    <m/>
    <n v="11496.25"/>
    <n v="0"/>
    <n v="0"/>
    <n v="2325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11.63"/>
    <n v="20"/>
    <n v="0"/>
    <n v="14679.04"/>
    <n v="-12118.55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3"/>
    <s v="Aurora"/>
    <s v="Electric"/>
    <s v="Commercial"/>
    <s v="CB-Commercial"/>
    <n v="2618307"/>
    <n v="360012.04"/>
    <m/>
    <n v="9000.0400000000009"/>
    <n v="0"/>
    <n v="0"/>
    <m/>
    <m/>
    <n v="9190.2900000000009"/>
    <n v="0"/>
    <n v="0"/>
    <n v="1858.9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3071.96"/>
    <n v="0"/>
    <n v="-116.76"/>
    <n v="21889.37"/>
    <n v="-13144.55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Branson"/>
    <s v="Electric"/>
    <s v="Commercial"/>
    <s v="SH-Small Heating"/>
    <n v="3287728"/>
    <n v="371126.61"/>
    <m/>
    <n v="7110.66"/>
    <n v="0"/>
    <n v="0"/>
    <m/>
    <m/>
    <n v="11539.93"/>
    <n v="0"/>
    <n v="0"/>
    <n v="2334.15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2245.77"/>
    <n v="20"/>
    <n v="-243.43"/>
    <n v="26218.23"/>
    <n v="-15616.61"/>
    <n v="0"/>
    <n v="0"/>
    <m/>
    <m/>
    <m/>
    <m/>
    <x v="0"/>
    <m/>
    <m/>
    <m/>
    <m/>
    <m/>
    <m/>
    <m/>
    <m/>
    <n v="0"/>
    <n v="0"/>
    <m/>
    <m/>
    <x v="1"/>
    <x v="12"/>
    <m/>
    <x v="10"/>
  </r>
  <r>
    <x v="3"/>
    <s v="Webb City"/>
    <s v="Electric"/>
    <s v="Commercial"/>
    <s v="GP-General Power"/>
    <n v="3776006"/>
    <n v="384777.21"/>
    <m/>
    <n v="830.6"/>
    <n v="0"/>
    <n v="0"/>
    <m/>
    <m/>
    <n v="13253.79"/>
    <n v="0"/>
    <n v="0"/>
    <n v="2413.62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2426.77"/>
    <n v="0"/>
    <n v="0"/>
    <n v="14961.71"/>
    <n v="-13971.22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3"/>
    <s v="Neosho"/>
    <s v="Electric"/>
    <s v="Commercial"/>
    <s v="CB-Commercial"/>
    <n v="2819739"/>
    <n v="396838.06"/>
    <m/>
    <n v="9862.34"/>
    <n v="0"/>
    <n v="0"/>
    <m/>
    <m/>
    <n v="9897.2900000000009"/>
    <n v="0"/>
    <n v="0"/>
    <n v="1995.1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4364.3599999999997"/>
    <n v="60"/>
    <n v="-270.01"/>
    <n v="21388.16"/>
    <n v="-14155.61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Aurora"/>
    <s v="Electric"/>
    <s v="Commercial"/>
    <s v="GP-General Power"/>
    <n v="3939127"/>
    <n v="411434.93"/>
    <m/>
    <n v="11290.86"/>
    <n v="0"/>
    <n v="0"/>
    <m/>
    <m/>
    <n v="13826.33"/>
    <n v="0"/>
    <n v="0"/>
    <n v="2464.19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042.0899999999999"/>
    <n v="0"/>
    <n v="0"/>
    <n v="20148.93"/>
    <n v="-14574.78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3"/>
    <s v="Ozark"/>
    <s v="Electric"/>
    <s v="Commercial"/>
    <s v="CB-Commercial"/>
    <n v="3158806"/>
    <n v="439551"/>
    <m/>
    <n v="9433.6"/>
    <n v="0"/>
    <n v="0"/>
    <m/>
    <m/>
    <n v="11087.28"/>
    <n v="0"/>
    <n v="0"/>
    <n v="2242.4499999999998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4479.83"/>
    <n v="240"/>
    <n v="-151.69999999999999"/>
    <n v="26644.74"/>
    <n v="-15857.53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Neosho"/>
    <s v="Electric"/>
    <s v="Commercial"/>
    <s v="GP-General Power"/>
    <n v="3113347"/>
    <n v="440503.32"/>
    <m/>
    <n v="90.49"/>
    <n v="0"/>
    <n v="0"/>
    <m/>
    <m/>
    <n v="10927.86"/>
    <n v="0"/>
    <n v="0"/>
    <n v="1913.29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4530.21"/>
    <n v="0"/>
    <n v="-99.9"/>
    <n v="12013.18"/>
    <n v="-11519.36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3"/>
    <s v="Joplin"/>
    <s v="Electric"/>
    <s v="Commercial"/>
    <s v="LP-Large Power"/>
    <n v="5932800"/>
    <n v="463283.82"/>
    <m/>
    <n v="240"/>
    <n v="0"/>
    <n v="0"/>
    <m/>
    <m/>
    <n v="20468.16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17679.740000000002"/>
    <n v="0"/>
    <n v="0"/>
    <m/>
    <m/>
    <m/>
    <m/>
    <x v="0"/>
    <m/>
    <m/>
    <m/>
    <m/>
    <m/>
    <m/>
    <m/>
    <m/>
    <n v="0"/>
    <n v="0"/>
    <m/>
    <m/>
    <x v="1"/>
    <x v="17"/>
    <m/>
    <x v="10"/>
  </r>
  <r>
    <x v="3"/>
    <s v="Aurora"/>
    <s v="Electric"/>
    <s v="Wholesale Municipalities"/>
    <s v="GFR-Monett"/>
    <n v="19575705"/>
    <n v="534625.09"/>
    <m/>
    <n v="0"/>
    <n v="438300.03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26"/>
    <m/>
    <x v="10"/>
  </r>
  <r>
    <x v="3"/>
    <s v="Ozark"/>
    <s v="Electric"/>
    <s v="Commercial"/>
    <s v="GP-General Power"/>
    <n v="5355904"/>
    <n v="535024.12"/>
    <m/>
    <n v="2515.6999999999998"/>
    <n v="0"/>
    <n v="0"/>
    <m/>
    <m/>
    <n v="18799.29"/>
    <n v="0"/>
    <n v="0"/>
    <n v="3620.65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2513.59"/>
    <n v="0"/>
    <n v="0"/>
    <n v="25014.31"/>
    <n v="-19816.849999999999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3"/>
    <s v="Branson"/>
    <s v="Electric"/>
    <s v="Commercial"/>
    <s v="GP-General Power"/>
    <n v="5813837"/>
    <n v="593318.6"/>
    <m/>
    <n v="8745.18"/>
    <n v="0"/>
    <n v="0"/>
    <m/>
    <m/>
    <n v="20406.62"/>
    <n v="0"/>
    <n v="0"/>
    <n v="3848.41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3314.59"/>
    <n v="0"/>
    <n v="0"/>
    <n v="39481.269999999997"/>
    <n v="-21511.200000000001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3"/>
    <s v="Republic"/>
    <s v="Electric"/>
    <s v="Residential"/>
    <s v="RG-Residential"/>
    <n v="4502060"/>
    <n v="594045.23"/>
    <m/>
    <n v="14765.64"/>
    <n v="0"/>
    <n v="0"/>
    <m/>
    <m/>
    <n v="15802.3"/>
    <n v="0"/>
    <n v="0"/>
    <n v="1756.11"/>
    <n v="0"/>
    <n v="0"/>
    <n v="0"/>
    <n v="0"/>
    <n v="0"/>
    <n v="0"/>
    <n v="0"/>
    <n v="0"/>
    <n v="0"/>
    <n v="0"/>
    <n v="0"/>
    <n v="0"/>
    <n v="0"/>
    <n v="0"/>
    <n v="0"/>
    <n v="120"/>
    <n v="0"/>
    <n v="15"/>
    <n v="1067.8599999999999"/>
    <n v="280"/>
    <n v="-208.47"/>
    <n v="5746.08"/>
    <n v="-23230.54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Joplin"/>
    <s v="Electric"/>
    <s v="Industrial"/>
    <s v="GP-General Power"/>
    <n v="7551299"/>
    <n v="621521.56999999995"/>
    <m/>
    <n v="2938.28"/>
    <n v="0"/>
    <n v="0"/>
    <m/>
    <m/>
    <n v="26505.06"/>
    <n v="0"/>
    <n v="0"/>
    <n v="3297.07"/>
    <n v="0"/>
    <n v="0"/>
    <n v="0"/>
    <n v="0"/>
    <n v="0"/>
    <n v="0"/>
    <n v="0"/>
    <n v="2761.25"/>
    <n v="0"/>
    <n v="0"/>
    <n v="0"/>
    <n v="0"/>
    <n v="0"/>
    <n v="0"/>
    <n v="0"/>
    <n v="0"/>
    <n v="0"/>
    <n v="0"/>
    <n v="-4920.68"/>
    <n v="0"/>
    <n v="0"/>
    <n v="25096.06"/>
    <n v="-27939.82"/>
    <n v="0"/>
    <n v="0"/>
    <m/>
    <m/>
    <m/>
    <m/>
    <x v="0"/>
    <m/>
    <m/>
    <m/>
    <m/>
    <m/>
    <m/>
    <m/>
    <m/>
    <n v="0"/>
    <n v="0"/>
    <m/>
    <m/>
    <x v="2"/>
    <x v="6"/>
    <m/>
    <x v="10"/>
  </r>
  <r>
    <x v="3"/>
    <s v="Neosho"/>
    <s v="Electric"/>
    <s v="Industrial"/>
    <s v="LP-Large Power"/>
    <n v="9308980"/>
    <n v="676464.09"/>
    <m/>
    <n v="0"/>
    <n v="0"/>
    <n v="0"/>
    <m/>
    <m/>
    <n v="32115.98"/>
    <n v="0"/>
    <n v="0"/>
    <n v="489.04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2758.98"/>
    <n v="-27740.76"/>
    <n v="0"/>
    <n v="0"/>
    <m/>
    <m/>
    <m/>
    <m/>
    <x v="0"/>
    <m/>
    <m/>
    <m/>
    <m/>
    <m/>
    <m/>
    <m/>
    <m/>
    <n v="0"/>
    <n v="0"/>
    <m/>
    <m/>
    <x v="2"/>
    <x v="17"/>
    <m/>
    <x v="10"/>
  </r>
  <r>
    <x v="3"/>
    <s v="Joplin"/>
    <s v="Electric"/>
    <s v="Commercial"/>
    <s v="CB-Commercial"/>
    <n v="5830143"/>
    <n v="794706.51"/>
    <m/>
    <n v="39166.639999999999"/>
    <n v="0"/>
    <n v="0"/>
    <m/>
    <m/>
    <n v="20464.150000000001"/>
    <n v="0"/>
    <n v="0"/>
    <n v="4094.38"/>
    <n v="0"/>
    <n v="0"/>
    <n v="0"/>
    <n v="0"/>
    <n v="0"/>
    <n v="0"/>
    <n v="0"/>
    <n v="55.9"/>
    <n v="0"/>
    <n v="0"/>
    <n v="0"/>
    <n v="0"/>
    <n v="0"/>
    <n v="0"/>
    <n v="0"/>
    <n v="30"/>
    <n v="0"/>
    <n v="60"/>
    <n v="6862.96"/>
    <n v="80"/>
    <n v="-375.04"/>
    <n v="52391.28"/>
    <n v="-29268.36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Webb City"/>
    <s v="Electric"/>
    <s v="Industrial"/>
    <s v="LP-Large Power"/>
    <n v="14118704"/>
    <n v="1011330.86"/>
    <m/>
    <n v="0"/>
    <n v="0"/>
    <n v="0"/>
    <m/>
    <m/>
    <n v="48709.52"/>
    <n v="0"/>
    <n v="0"/>
    <n v="4668.1400000000003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-12680.44"/>
    <n v="0"/>
    <n v="0"/>
    <n v="41506.82"/>
    <n v="-42073.72"/>
    <n v="0"/>
    <n v="0"/>
    <m/>
    <m/>
    <m/>
    <m/>
    <x v="0"/>
    <m/>
    <m/>
    <m/>
    <m/>
    <m/>
    <m/>
    <m/>
    <m/>
    <n v="0"/>
    <n v="0"/>
    <m/>
    <m/>
    <x v="2"/>
    <x v="17"/>
    <m/>
    <x v="10"/>
  </r>
  <r>
    <x v="3"/>
    <s v="Branson"/>
    <s v="Electric"/>
    <s v="Commercial"/>
    <s v="TEB-Total Electric Bldg"/>
    <n v="14732990"/>
    <n v="1509289.1"/>
    <m/>
    <n v="21178.2"/>
    <n v="0"/>
    <n v="0"/>
    <m/>
    <m/>
    <n v="51712.84"/>
    <n v="0"/>
    <n v="0"/>
    <n v="10007.68"/>
    <n v="0"/>
    <n v="0"/>
    <n v="0"/>
    <n v="0"/>
    <n v="0"/>
    <n v="0"/>
    <n v="0"/>
    <n v="940.24"/>
    <n v="0"/>
    <n v="0"/>
    <n v="0"/>
    <n v="0"/>
    <n v="0"/>
    <n v="0"/>
    <n v="0"/>
    <n v="0"/>
    <n v="0"/>
    <n v="30"/>
    <n v="11853.43"/>
    <n v="0"/>
    <n v="-562.01"/>
    <n v="88682.08"/>
    <n v="-60110.5"/>
    <n v="0"/>
    <n v="0"/>
    <m/>
    <m/>
    <m/>
    <m/>
    <x v="0"/>
    <m/>
    <m/>
    <m/>
    <m/>
    <m/>
    <m/>
    <m/>
    <m/>
    <n v="0"/>
    <n v="0"/>
    <m/>
    <m/>
    <x v="1"/>
    <x v="13"/>
    <m/>
    <x v="10"/>
  </r>
  <r>
    <x v="3"/>
    <s v="Branson"/>
    <s v="Electric"/>
    <s v="Commercial"/>
    <s v="CB-Commercial"/>
    <n v="12171741"/>
    <n v="1514402.84"/>
    <m/>
    <n v="8908.56"/>
    <n v="0"/>
    <n v="0"/>
    <m/>
    <m/>
    <n v="42723.199999999997"/>
    <n v="0"/>
    <n v="0"/>
    <n v="8642.3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524.52"/>
    <n v="0"/>
    <n v="-309.74"/>
    <n v="36598.81"/>
    <n v="-61103.05"/>
    <n v="0"/>
    <n v="0"/>
    <m/>
    <m/>
    <m/>
    <m/>
    <x v="0"/>
    <m/>
    <m/>
    <m/>
    <m/>
    <m/>
    <m/>
    <m/>
    <m/>
    <n v="0"/>
    <n v="0"/>
    <m/>
    <m/>
    <x v="1"/>
    <x v="5"/>
    <m/>
    <x v="10"/>
  </r>
  <r>
    <x v="3"/>
    <s v="Joplin"/>
    <s v="Electric"/>
    <s v="Commercial"/>
    <s v="GP-General Power"/>
    <n v="16039596"/>
    <n v="1570600.37"/>
    <m/>
    <n v="31618.5"/>
    <n v="0"/>
    <n v="0"/>
    <m/>
    <m/>
    <n v="56298.91"/>
    <n v="0"/>
    <n v="0"/>
    <n v="10164.41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10093.48"/>
    <n v="40"/>
    <n v="-268.24"/>
    <n v="83694.53"/>
    <n v="-59346.54"/>
    <n v="0"/>
    <n v="0"/>
    <m/>
    <m/>
    <m/>
    <m/>
    <x v="0"/>
    <m/>
    <m/>
    <m/>
    <m/>
    <m/>
    <m/>
    <m/>
    <m/>
    <n v="0"/>
    <n v="0"/>
    <m/>
    <m/>
    <x v="1"/>
    <x v="6"/>
    <m/>
    <x v="10"/>
  </r>
  <r>
    <x v="3"/>
    <s v="Aurora"/>
    <s v="Electric"/>
    <s v="Residential"/>
    <s v="RG-Residential"/>
    <n v="12451629"/>
    <n v="1655900.39"/>
    <m/>
    <n v="46012.26"/>
    <n v="0"/>
    <n v="0"/>
    <m/>
    <m/>
    <n v="43705.279999999999"/>
    <n v="0"/>
    <n v="0"/>
    <n v="4855.3900000000003"/>
    <n v="0"/>
    <n v="0"/>
    <n v="0"/>
    <n v="0"/>
    <n v="0"/>
    <n v="0"/>
    <n v="0"/>
    <n v="0"/>
    <n v="0"/>
    <n v="0"/>
    <n v="0"/>
    <n v="0"/>
    <n v="0"/>
    <n v="0"/>
    <n v="0"/>
    <n v="120"/>
    <n v="0"/>
    <n v="75"/>
    <n v="3251.75"/>
    <n v="480"/>
    <n v="-723.14"/>
    <n v="12249.84"/>
    <n v="-64243.46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Bolivar"/>
    <s v="Electric"/>
    <s v="Residential"/>
    <s v="RG-Residential"/>
    <n v="12834505"/>
    <n v="1690137.82"/>
    <m/>
    <n v="34652.370000000003"/>
    <n v="0"/>
    <n v="0"/>
    <m/>
    <m/>
    <n v="45055.77"/>
    <n v="0"/>
    <n v="0"/>
    <n v="5005.05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2964.84"/>
    <n v="580"/>
    <n v="-591.03"/>
    <n v="37397.589999999997"/>
    <n v="-66207.8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Joplin"/>
    <s v="Electric"/>
    <s v="Industrial"/>
    <s v="LP-Large Power"/>
    <n v="23576607"/>
    <n v="1717317.66"/>
    <m/>
    <n v="960"/>
    <n v="0"/>
    <n v="0"/>
    <m/>
    <m/>
    <n v="81339.289999999994"/>
    <n v="0"/>
    <n v="0"/>
    <n v="3147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4813.6499999999996"/>
    <n v="0"/>
    <n v="0"/>
    <n v="72275.8"/>
    <n v="-70258.28"/>
    <n v="0"/>
    <n v="0"/>
    <m/>
    <m/>
    <m/>
    <m/>
    <x v="0"/>
    <m/>
    <m/>
    <m/>
    <m/>
    <m/>
    <m/>
    <m/>
    <m/>
    <n v="0"/>
    <n v="0"/>
    <m/>
    <m/>
    <x v="2"/>
    <x v="17"/>
    <m/>
    <x v="10"/>
  </r>
  <r>
    <x v="3"/>
    <s v="Neosho"/>
    <s v="Electric"/>
    <s v="Residential"/>
    <s v="RG-Residential"/>
    <n v="14315986"/>
    <n v="1867008.99"/>
    <m/>
    <n v="53043.85"/>
    <n v="0"/>
    <n v="0"/>
    <m/>
    <m/>
    <n v="50249.43"/>
    <n v="0"/>
    <n v="0"/>
    <n v="5582.79"/>
    <n v="0"/>
    <n v="0"/>
    <n v="0"/>
    <n v="0"/>
    <n v="0"/>
    <n v="0"/>
    <n v="0"/>
    <n v="0"/>
    <n v="0"/>
    <n v="0"/>
    <n v="0"/>
    <n v="0"/>
    <n v="0"/>
    <n v="0"/>
    <n v="0"/>
    <n v="210"/>
    <n v="0"/>
    <n v="60"/>
    <n v="3538.32"/>
    <n v="500"/>
    <n v="-479.34"/>
    <n v="36424.21"/>
    <n v="-73862.320000000007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Ozark"/>
    <s v="Electric"/>
    <s v="Residential"/>
    <s v="RG-Residential"/>
    <n v="17846021"/>
    <n v="2363827.4"/>
    <m/>
    <n v="50172.9"/>
    <n v="0"/>
    <n v="0"/>
    <m/>
    <m/>
    <n v="62610.55"/>
    <n v="0"/>
    <n v="0"/>
    <n v="6960.61"/>
    <n v="0"/>
    <n v="0"/>
    <n v="0"/>
    <n v="0"/>
    <n v="0"/>
    <n v="0"/>
    <n v="0"/>
    <n v="0"/>
    <n v="0"/>
    <n v="0"/>
    <n v="0"/>
    <n v="0"/>
    <n v="0"/>
    <n v="0"/>
    <n v="0"/>
    <n v="90"/>
    <n v="0"/>
    <n v="30"/>
    <n v="4325.95"/>
    <n v="880"/>
    <n v="-556.22"/>
    <n v="15707.79"/>
    <n v="-92061.16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Webb City"/>
    <s v="Electric"/>
    <s v="Residential"/>
    <s v="RG-Residential"/>
    <n v="19065650"/>
    <n v="2475543.4500000002"/>
    <m/>
    <n v="76790.86"/>
    <n v="0"/>
    <n v="0"/>
    <m/>
    <m/>
    <n v="66920.41"/>
    <n v="0"/>
    <n v="0"/>
    <n v="7434.29"/>
    <n v="0"/>
    <n v="0"/>
    <n v="0"/>
    <n v="0"/>
    <n v="0"/>
    <n v="0"/>
    <n v="0"/>
    <n v="0"/>
    <n v="0"/>
    <n v="0"/>
    <n v="0"/>
    <n v="0"/>
    <n v="0"/>
    <n v="0"/>
    <n v="0"/>
    <n v="180"/>
    <n v="0"/>
    <n v="30"/>
    <n v="5165.47"/>
    <n v="500"/>
    <n v="-485.84"/>
    <n v="15176.74"/>
    <n v="-98358.7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Branson"/>
    <s v="Electric"/>
    <s v="Residential"/>
    <s v="RG-Residential"/>
    <n v="19918055"/>
    <n v="2544643.77"/>
    <m/>
    <n v="37530.06"/>
    <n v="0"/>
    <n v="0"/>
    <m/>
    <m/>
    <n v="69913.289999999994"/>
    <n v="0"/>
    <n v="0"/>
    <n v="7768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27.22"/>
    <n v="380"/>
    <n v="-586.96"/>
    <n v="16847.23"/>
    <n v="-102725.17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s v="Joplin"/>
    <s v="Electric"/>
    <s v="Residential"/>
    <s v="RG-Residential"/>
    <n v="24312904"/>
    <n v="3288332.97"/>
    <m/>
    <n v="150073.98000000001"/>
    <n v="0"/>
    <n v="0"/>
    <m/>
    <m/>
    <n v="85338.08"/>
    <n v="0"/>
    <n v="0"/>
    <n v="9480.5300000000007"/>
    <n v="0"/>
    <n v="0"/>
    <n v="0"/>
    <n v="0"/>
    <n v="0"/>
    <n v="0"/>
    <n v="0"/>
    <n v="0"/>
    <n v="0"/>
    <n v="0"/>
    <n v="0"/>
    <n v="0"/>
    <n v="0"/>
    <n v="0"/>
    <n v="0"/>
    <n v="360"/>
    <n v="150"/>
    <n v="105"/>
    <n v="6745.16"/>
    <n v="1180"/>
    <n v="-1160.81"/>
    <n v="10493.75"/>
    <n v="-125425.34"/>
    <n v="0"/>
    <n v="0"/>
    <m/>
    <m/>
    <m/>
    <m/>
    <x v="0"/>
    <m/>
    <m/>
    <m/>
    <m/>
    <m/>
    <m/>
    <m/>
    <m/>
    <n v="0"/>
    <n v="0"/>
    <m/>
    <m/>
    <x v="0"/>
    <x v="1"/>
    <m/>
    <x v="10"/>
  </r>
  <r>
    <x v="3"/>
    <m/>
    <m/>
    <s v="Interdepartmental"/>
    <s v="CB-Commercial"/>
    <n v="-97169"/>
    <n v="-11534.87"/>
    <m/>
    <m/>
    <m/>
    <m/>
    <m/>
    <m/>
    <n v="-341.06"/>
    <m/>
    <m/>
    <n v="-68.989999999999995"/>
    <m/>
    <m/>
    <m/>
    <m/>
    <m/>
    <m/>
    <m/>
    <m/>
    <m/>
    <m/>
    <m/>
    <m/>
    <m/>
    <m/>
    <m/>
    <m/>
    <m/>
    <m/>
    <m/>
    <m/>
    <m/>
    <m/>
    <n v="487.79"/>
    <m/>
    <m/>
    <m/>
    <m/>
    <m/>
    <m/>
    <x v="0"/>
    <m/>
    <m/>
    <m/>
    <m/>
    <m/>
    <m/>
    <m/>
    <m/>
    <n v="0"/>
    <n v="0"/>
    <m/>
    <m/>
    <x v="5"/>
    <x v="5"/>
    <m/>
    <x v="10"/>
  </r>
  <r>
    <x v="4"/>
    <s v="Gravette"/>
    <s v="Electric"/>
    <s v="Commercial"/>
    <s v="CB-Commercial"/>
    <n v="861400"/>
    <n v="63061.64"/>
    <m/>
    <n v="2159.35"/>
    <n v="0"/>
    <n v="0"/>
    <m/>
    <m/>
    <n v="0"/>
    <n v="25118.49"/>
    <n v="1711.82"/>
    <n v="0"/>
    <n v="2816.67"/>
    <n v="0"/>
    <n v="3238.93"/>
    <n v="4203.55"/>
    <n v="0"/>
    <n v="0"/>
    <n v="0"/>
    <n v="18.18"/>
    <n v="0"/>
    <n v="0"/>
    <n v="0"/>
    <n v="0"/>
    <n v="0"/>
    <n v="0"/>
    <n v="0"/>
    <n v="0"/>
    <n v="0"/>
    <n v="0"/>
    <n v="0"/>
    <n v="0"/>
    <n v="-2.87"/>
    <n v="7069.17"/>
    <n v="-13594.67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4"/>
    <s v="Gravette"/>
    <s v="Electric"/>
    <s v="Commercial"/>
    <s v="GP-General Power"/>
    <n v="1487803"/>
    <n v="81620.83"/>
    <m/>
    <n v="276.31"/>
    <n v="0"/>
    <n v="0"/>
    <m/>
    <m/>
    <n v="0"/>
    <n v="43384.39"/>
    <n v="2975.61"/>
    <n v="0"/>
    <n v="3038.05"/>
    <n v="0"/>
    <n v="4478.25"/>
    <n v="4823.59"/>
    <n v="0"/>
    <n v="0"/>
    <n v="0"/>
    <n v="6"/>
    <n v="0"/>
    <n v="0"/>
    <n v="0"/>
    <n v="0"/>
    <n v="0"/>
    <n v="0"/>
    <n v="0"/>
    <n v="0"/>
    <n v="0"/>
    <n v="0"/>
    <n v="0"/>
    <n v="0"/>
    <n v="0"/>
    <n v="10840.89"/>
    <n v="-17434.18"/>
    <n v="0"/>
    <n v="0"/>
    <m/>
    <m/>
    <m/>
    <m/>
    <x v="0"/>
    <m/>
    <m/>
    <m/>
    <m/>
    <m/>
    <m/>
    <m/>
    <m/>
    <n v="0"/>
    <n v="0"/>
    <m/>
    <m/>
    <x v="1"/>
    <x v="6"/>
    <m/>
    <x v="11"/>
  </r>
  <r>
    <x v="4"/>
    <s v="Gravette"/>
    <s v="Electric"/>
    <s v="Commercial"/>
    <s v="LS-Special Lighting"/>
    <n v="98"/>
    <n v="41.7"/>
    <m/>
    <n v="1.45"/>
    <n v="0"/>
    <n v="0"/>
    <m/>
    <m/>
    <n v="0"/>
    <n v="2.86"/>
    <n v="0.2"/>
    <n v="0"/>
    <n v="0"/>
    <n v="0"/>
    <n v="0.14000000000000001"/>
    <n v="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"/>
    <n v="0"/>
    <n v="0"/>
    <m/>
    <m/>
    <m/>
    <m/>
    <x v="0"/>
    <m/>
    <m/>
    <m/>
    <m/>
    <m/>
    <m/>
    <m/>
    <m/>
    <n v="0"/>
    <n v="0"/>
    <m/>
    <m/>
    <x v="1"/>
    <x v="7"/>
    <m/>
    <x v="11"/>
  </r>
  <r>
    <x v="4"/>
    <s v="Gravette"/>
    <s v="Electric"/>
    <s v="Industrial"/>
    <s v="CB-Commercial"/>
    <n v="239"/>
    <n v="33.979999999999997"/>
    <m/>
    <n v="1.48"/>
    <n v="0"/>
    <n v="0"/>
    <m/>
    <m/>
    <n v="0"/>
    <n v="6.97"/>
    <n v="0.48"/>
    <n v="0"/>
    <n v="0.78"/>
    <n v="0"/>
    <n v="0.9"/>
    <n v="1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4"/>
    <n v="0"/>
    <n v="0"/>
    <m/>
    <m/>
    <m/>
    <m/>
    <x v="0"/>
    <m/>
    <m/>
    <m/>
    <m/>
    <m/>
    <m/>
    <m/>
    <m/>
    <n v="0"/>
    <n v="0"/>
    <m/>
    <m/>
    <x v="2"/>
    <x v="5"/>
    <m/>
    <x v="11"/>
  </r>
  <r>
    <x v="4"/>
    <s v="Gravette"/>
    <s v="Electric"/>
    <s v="Industrial"/>
    <s v="GP-General Power"/>
    <n v="471140"/>
    <n v="30837.41"/>
    <m/>
    <n v="50"/>
    <n v="0"/>
    <n v="0"/>
    <m/>
    <m/>
    <n v="0"/>
    <n v="13738.44"/>
    <n v="942.28"/>
    <n v="0"/>
    <n v="1542.17"/>
    <n v="0"/>
    <n v="1418.13"/>
    <n v="2448.54"/>
    <n v="0"/>
    <n v="0"/>
    <n v="0"/>
    <n v="60"/>
    <n v="0"/>
    <n v="0"/>
    <n v="0"/>
    <n v="0"/>
    <n v="0"/>
    <n v="0"/>
    <n v="0"/>
    <n v="0"/>
    <n v="0"/>
    <n v="0"/>
    <n v="0"/>
    <n v="0"/>
    <n v="0"/>
    <n v="1784.18"/>
    <n v="-6586.87"/>
    <n v="0"/>
    <n v="0"/>
    <m/>
    <m/>
    <m/>
    <m/>
    <x v="0"/>
    <m/>
    <m/>
    <m/>
    <m/>
    <m/>
    <m/>
    <m/>
    <m/>
    <n v="0"/>
    <n v="0"/>
    <m/>
    <m/>
    <x v="2"/>
    <x v="6"/>
    <m/>
    <x v="11"/>
  </r>
  <r>
    <x v="4"/>
    <s v="Gravette"/>
    <s v="Electric"/>
    <s v="Industrial"/>
    <s v="PT-Transmission"/>
    <n v="5339151"/>
    <n v="237742.42"/>
    <m/>
    <n v="150"/>
    <n v="0"/>
    <n v="0"/>
    <m/>
    <m/>
    <n v="0"/>
    <n v="155689.65"/>
    <n v="3268.8"/>
    <n v="0"/>
    <n v="13177.75"/>
    <n v="0"/>
    <n v="13614.83"/>
    <n v="20490.599999999999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51875.4"/>
    <n v="0"/>
    <n v="0"/>
    <m/>
    <m/>
    <m/>
    <m/>
    <x v="0"/>
    <m/>
    <m/>
    <m/>
    <m/>
    <m/>
    <m/>
    <m/>
    <m/>
    <n v="0"/>
    <n v="0"/>
    <m/>
    <m/>
    <x v="2"/>
    <x v="9"/>
    <m/>
    <x v="11"/>
  </r>
  <r>
    <x v="4"/>
    <s v="Gravette"/>
    <s v="Electric"/>
    <s v="Municipal Buildings"/>
    <s v="CB-Commercial"/>
    <n v="69785"/>
    <n v="5251.77"/>
    <m/>
    <n v="0"/>
    <n v="0"/>
    <n v="0"/>
    <m/>
    <m/>
    <n v="0"/>
    <n v="2034.97"/>
    <n v="139.57"/>
    <n v="0"/>
    <n v="228.18"/>
    <n v="0"/>
    <n v="262.37"/>
    <n v="340.55"/>
    <n v="0"/>
    <n v="0"/>
    <n v="0"/>
    <n v="0"/>
    <n v="0"/>
    <n v="0"/>
    <n v="0"/>
    <n v="0"/>
    <n v="0"/>
    <n v="0"/>
    <n v="0"/>
    <n v="0"/>
    <n v="0"/>
    <n v="0"/>
    <n v="0"/>
    <n v="0"/>
    <n v="0"/>
    <n v="646.91999999999996"/>
    <n v="-1134.3900000000001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4"/>
    <s v="Gravette"/>
    <s v="Electric"/>
    <s v="Municipal Other Lighting"/>
    <s v="CB-Commercial"/>
    <n v="5294"/>
    <n v="746.38"/>
    <m/>
    <n v="0"/>
    <n v="0"/>
    <n v="0"/>
    <m/>
    <m/>
    <n v="0"/>
    <n v="154.41"/>
    <n v="10.58"/>
    <n v="0"/>
    <n v="17.28"/>
    <n v="0"/>
    <n v="19.920000000000002"/>
    <n v="25.82"/>
    <n v="0"/>
    <n v="0"/>
    <n v="0"/>
    <n v="0"/>
    <n v="0"/>
    <n v="0"/>
    <n v="0"/>
    <n v="0"/>
    <n v="0"/>
    <n v="0"/>
    <n v="0"/>
    <n v="0"/>
    <n v="0"/>
    <n v="0"/>
    <n v="0"/>
    <n v="0"/>
    <n v="0"/>
    <n v="75.239999999999995"/>
    <n v="-161.19999999999999"/>
    <n v="0"/>
    <n v="0"/>
    <m/>
    <m/>
    <m/>
    <m/>
    <x v="0"/>
    <m/>
    <m/>
    <m/>
    <m/>
    <m/>
    <m/>
    <m/>
    <m/>
    <n v="0"/>
    <n v="0"/>
    <m/>
    <m/>
    <x v="4"/>
    <x v="5"/>
    <m/>
    <x v="11"/>
  </r>
  <r>
    <x v="4"/>
    <s v="Gravette"/>
    <s v="Electric"/>
    <s v="Municipal Other Lighting"/>
    <s v="LS-Special Lighting"/>
    <n v="673"/>
    <n v="208.5"/>
    <m/>
    <n v="0"/>
    <n v="0"/>
    <n v="0"/>
    <m/>
    <m/>
    <n v="0"/>
    <n v="19.62"/>
    <n v="1.36"/>
    <n v="0"/>
    <n v="0"/>
    <n v="0"/>
    <n v="0.98"/>
    <n v="2.67"/>
    <n v="0"/>
    <n v="0"/>
    <n v="0"/>
    <n v="0"/>
    <n v="0"/>
    <n v="0"/>
    <n v="0"/>
    <n v="0"/>
    <n v="0"/>
    <n v="0"/>
    <n v="0"/>
    <n v="0"/>
    <n v="0"/>
    <n v="0"/>
    <n v="0"/>
    <n v="0"/>
    <n v="0"/>
    <n v="16.8"/>
    <n v="-45"/>
    <n v="0"/>
    <n v="0"/>
    <m/>
    <m/>
    <m/>
    <m/>
    <x v="0"/>
    <m/>
    <m/>
    <m/>
    <m/>
    <m/>
    <m/>
    <m/>
    <m/>
    <n v="0"/>
    <n v="0"/>
    <m/>
    <m/>
    <x v="4"/>
    <x v="7"/>
    <m/>
    <x v="11"/>
  </r>
  <r>
    <x v="4"/>
    <s v="Gravette"/>
    <s v="Electric"/>
    <s v="Municipal Pumping"/>
    <s v="CB-Commercial"/>
    <n v="132013"/>
    <n v="7731.91"/>
    <m/>
    <n v="0"/>
    <n v="0"/>
    <n v="0"/>
    <m/>
    <m/>
    <n v="0"/>
    <n v="3849.51"/>
    <n v="264.02"/>
    <n v="0"/>
    <n v="431.67"/>
    <n v="0"/>
    <n v="496.36"/>
    <n v="644.21"/>
    <n v="0"/>
    <n v="0"/>
    <n v="0"/>
    <n v="0"/>
    <n v="0"/>
    <n v="0"/>
    <n v="0"/>
    <n v="0"/>
    <n v="0"/>
    <n v="0"/>
    <n v="0"/>
    <n v="0"/>
    <n v="0"/>
    <n v="0"/>
    <n v="0"/>
    <n v="0"/>
    <n v="0"/>
    <n v="1014.92"/>
    <n v="-1670.1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4"/>
    <s v="Gravette"/>
    <s v="Electric"/>
    <s v="Municipal Pumping"/>
    <s v="GP-General Power"/>
    <n v="570680"/>
    <n v="23197.15"/>
    <m/>
    <n v="0"/>
    <n v="0"/>
    <n v="0"/>
    <m/>
    <m/>
    <n v="0"/>
    <n v="16641.03"/>
    <n v="1141.3599999999999"/>
    <n v="0"/>
    <n v="773.87"/>
    <n v="0"/>
    <n v="1717.75"/>
    <n v="1228.7"/>
    <n v="0"/>
    <n v="0"/>
    <n v="0"/>
    <n v="0"/>
    <n v="0"/>
    <n v="0"/>
    <n v="0"/>
    <n v="0"/>
    <n v="0"/>
    <n v="0"/>
    <n v="0"/>
    <n v="0"/>
    <n v="0"/>
    <n v="0"/>
    <n v="0"/>
    <n v="0"/>
    <n v="0"/>
    <n v="3409.36"/>
    <n v="-4954.92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4"/>
    <s v="Gravette"/>
    <s v="Electric"/>
    <s v="Residential"/>
    <s v="NM-Net Metering"/>
    <n v="-262"/>
    <n v="-19.89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11"/>
  </r>
  <r>
    <x v="4"/>
    <s v="Gravette"/>
    <s v="Electric"/>
    <s v="Residential"/>
    <s v="RG-Residential"/>
    <n v="3438077"/>
    <n v="285532.17"/>
    <m/>
    <n v="11702.46"/>
    <n v="0"/>
    <n v="0"/>
    <m/>
    <m/>
    <n v="0"/>
    <n v="100254.25"/>
    <n v="6876.48"/>
    <n v="0"/>
    <n v="12823.87"/>
    <n v="0"/>
    <n v="14061.87"/>
    <n v="19459.68"/>
    <n v="0"/>
    <n v="0"/>
    <n v="0"/>
    <n v="0"/>
    <n v="0"/>
    <n v="0"/>
    <n v="0"/>
    <n v="0"/>
    <n v="0"/>
    <n v="0"/>
    <n v="0"/>
    <n v="0"/>
    <n v="0"/>
    <n v="0"/>
    <n v="0"/>
    <n v="125"/>
    <n v="-14.72"/>
    <n v="34062.6"/>
    <n v="-62776.73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4"/>
    <s v="Gravette"/>
    <s v="Lighting"/>
    <s v="Commercial"/>
    <s v="PL-Private Lighting"/>
    <n v="28704"/>
    <n v="3935.58"/>
    <m/>
    <n v="34.31"/>
    <n v="0"/>
    <n v="0"/>
    <m/>
    <m/>
    <n v="0"/>
    <n v="836.95"/>
    <n v="57.45"/>
    <n v="0"/>
    <n v="0"/>
    <n v="0"/>
    <n v="41.06"/>
    <n v="61.45"/>
    <n v="0"/>
    <n v="0"/>
    <n v="0"/>
    <n v="0"/>
    <n v="0"/>
    <n v="0"/>
    <n v="0"/>
    <n v="0"/>
    <n v="0"/>
    <n v="0"/>
    <n v="0"/>
    <n v="0"/>
    <n v="0"/>
    <n v="0"/>
    <n v="0"/>
    <n v="0"/>
    <n v="0"/>
    <n v="291.76"/>
    <n v="-791.72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4"/>
    <s v="Gravette"/>
    <s v="Lighting"/>
    <s v="Industrial"/>
    <s v="PL-Private Lighting"/>
    <n v="5882"/>
    <n v="522.32000000000005"/>
    <m/>
    <n v="7.35"/>
    <n v="0"/>
    <n v="0"/>
    <m/>
    <m/>
    <n v="0"/>
    <n v="171.52"/>
    <n v="3.15"/>
    <n v="0"/>
    <n v="0"/>
    <n v="0"/>
    <n v="8.4600000000000009"/>
    <n v="12.58"/>
    <n v="0"/>
    <n v="0"/>
    <n v="0"/>
    <n v="395.21"/>
    <n v="0"/>
    <n v="0"/>
    <n v="0"/>
    <n v="0"/>
    <n v="0"/>
    <n v="0"/>
    <n v="0"/>
    <n v="0"/>
    <n v="0"/>
    <n v="0"/>
    <n v="0"/>
    <n v="0"/>
    <n v="0"/>
    <n v="9.35"/>
    <n v="-111.83"/>
    <n v="0"/>
    <n v="0"/>
    <m/>
    <m/>
    <m/>
    <m/>
    <x v="0"/>
    <m/>
    <m/>
    <m/>
    <m/>
    <m/>
    <m/>
    <m/>
    <m/>
    <n v="0"/>
    <n v="0"/>
    <m/>
    <m/>
    <x v="2"/>
    <x v="4"/>
    <m/>
    <x v="11"/>
  </r>
  <r>
    <x v="4"/>
    <s v="Gravette"/>
    <s v="Lighting"/>
    <s v="Municipal Buildings"/>
    <s v="PL-Private Lighting"/>
    <n v="65"/>
    <n v="8.11"/>
    <m/>
    <n v="0"/>
    <n v="0"/>
    <n v="0"/>
    <m/>
    <m/>
    <n v="0"/>
    <n v="1.9"/>
    <n v="0.13"/>
    <n v="0"/>
    <n v="0"/>
    <n v="0"/>
    <n v="0.09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83"/>
    <n v="-1.74"/>
    <n v="0"/>
    <n v="0"/>
    <m/>
    <m/>
    <m/>
    <m/>
    <x v="0"/>
    <m/>
    <m/>
    <m/>
    <m/>
    <m/>
    <m/>
    <m/>
    <m/>
    <n v="0"/>
    <n v="0"/>
    <m/>
    <m/>
    <x v="3"/>
    <x v="4"/>
    <m/>
    <x v="11"/>
  </r>
  <r>
    <x v="4"/>
    <s v="Gravette"/>
    <s v="Lighting"/>
    <s v="Muni Street &amp; Highway Lighting"/>
    <s v="PL-Private Lighting"/>
    <n v="711"/>
    <n v="93.93"/>
    <m/>
    <n v="0"/>
    <n v="0"/>
    <n v="0"/>
    <m/>
    <m/>
    <n v="0"/>
    <n v="20.73"/>
    <n v="1.41"/>
    <n v="0"/>
    <n v="0"/>
    <n v="0"/>
    <n v="1.04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8.7899999999999991"/>
    <n v="-20.100000000000001"/>
    <n v="0"/>
    <n v="0"/>
    <m/>
    <m/>
    <m/>
    <m/>
    <x v="0"/>
    <m/>
    <m/>
    <m/>
    <m/>
    <m/>
    <m/>
    <m/>
    <m/>
    <n v="0"/>
    <n v="0"/>
    <m/>
    <m/>
    <x v="4"/>
    <x v="4"/>
    <m/>
    <x v="11"/>
  </r>
  <r>
    <x v="4"/>
    <s v="Gravette"/>
    <s v="Lighting"/>
    <s v="Municipal Street Lighting"/>
    <s v="SPL-Municipal St Lighting"/>
    <n v="68506"/>
    <n v="2165.69"/>
    <m/>
    <n v="0"/>
    <n v="0"/>
    <n v="0"/>
    <m/>
    <m/>
    <n v="0"/>
    <n v="1997.65"/>
    <n v="137.01"/>
    <n v="0"/>
    <n v="0"/>
    <n v="0"/>
    <n v="98.66"/>
    <n v="168.52"/>
    <n v="0"/>
    <n v="0"/>
    <n v="0"/>
    <n v="1590.18"/>
    <n v="0"/>
    <n v="0"/>
    <n v="0"/>
    <n v="0"/>
    <n v="0"/>
    <n v="0"/>
    <n v="0"/>
    <n v="0"/>
    <n v="0"/>
    <n v="0"/>
    <n v="0"/>
    <n v="0"/>
    <n v="0"/>
    <n v="376.6"/>
    <n v="-439"/>
    <n v="0"/>
    <n v="0"/>
    <m/>
    <m/>
    <m/>
    <m/>
    <x v="0"/>
    <m/>
    <m/>
    <m/>
    <m/>
    <m/>
    <m/>
    <m/>
    <m/>
    <n v="0"/>
    <n v="0"/>
    <m/>
    <m/>
    <x v="4"/>
    <x v="11"/>
    <m/>
    <x v="11"/>
  </r>
  <r>
    <x v="4"/>
    <s v="Gravette"/>
    <s v="Lighting"/>
    <s v="Residential"/>
    <s v="PL-Private Lighting"/>
    <n v="15993"/>
    <n v="2550.33"/>
    <m/>
    <n v="6.31"/>
    <n v="0"/>
    <n v="0"/>
    <m/>
    <m/>
    <n v="0"/>
    <n v="465.96"/>
    <n v="31.6"/>
    <n v="0"/>
    <n v="0"/>
    <n v="0"/>
    <n v="21.7"/>
    <n v="34.96"/>
    <n v="0"/>
    <n v="0"/>
    <n v="0"/>
    <n v="0"/>
    <n v="0"/>
    <n v="0"/>
    <n v="0"/>
    <n v="0"/>
    <n v="0"/>
    <n v="0"/>
    <n v="0"/>
    <n v="0"/>
    <n v="0"/>
    <n v="0"/>
    <n v="0"/>
    <n v="0"/>
    <n v="0"/>
    <n v="205.42"/>
    <n v="-533.78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4"/>
    <s v="Neosho"/>
    <s v="Electric"/>
    <s v="Commercial"/>
    <s v="CB-Commercial"/>
    <n v="33009"/>
    <n v="2160.5700000000002"/>
    <m/>
    <n v="124.63"/>
    <n v="0"/>
    <n v="0"/>
    <m/>
    <m/>
    <n v="0"/>
    <n v="962.56"/>
    <n v="65.989999999999995"/>
    <n v="0"/>
    <n v="107.94"/>
    <n v="0"/>
    <n v="124.11"/>
    <n v="161.07"/>
    <n v="0"/>
    <n v="0"/>
    <n v="0"/>
    <n v="0"/>
    <n v="0"/>
    <n v="0"/>
    <n v="0"/>
    <n v="0"/>
    <n v="0"/>
    <n v="0"/>
    <n v="0"/>
    <n v="0"/>
    <n v="0"/>
    <n v="0"/>
    <n v="0"/>
    <n v="0"/>
    <n v="0"/>
    <n v="307.82"/>
    <n v="-466.69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4"/>
    <s v="Neosho"/>
    <s v="Electric"/>
    <s v="Residential"/>
    <s v="RG-Residential"/>
    <n v="72497"/>
    <n v="6477.51"/>
    <m/>
    <n v="316.39999999999998"/>
    <n v="0"/>
    <n v="0"/>
    <m/>
    <m/>
    <n v="0"/>
    <n v="2114.0100000000002"/>
    <n v="144.97999999999999"/>
    <n v="0"/>
    <n v="270.42"/>
    <n v="0"/>
    <n v="296.54000000000002"/>
    <n v="410.32"/>
    <n v="0"/>
    <n v="0"/>
    <n v="0"/>
    <n v="0"/>
    <n v="0"/>
    <n v="0"/>
    <n v="0"/>
    <n v="0"/>
    <n v="0"/>
    <n v="0"/>
    <n v="0"/>
    <n v="0"/>
    <n v="0"/>
    <n v="0"/>
    <n v="0"/>
    <n v="25"/>
    <n v="0"/>
    <n v="810.01"/>
    <n v="-1417.0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4"/>
    <s v="Neosho"/>
    <s v="Lighting"/>
    <s v="Commercial"/>
    <s v="PL-Private Lighting"/>
    <n v="389"/>
    <n v="58.17"/>
    <m/>
    <n v="0"/>
    <n v="0"/>
    <n v="0"/>
    <m/>
    <m/>
    <n v="0"/>
    <n v="11.34"/>
    <n v="0.78"/>
    <n v="0"/>
    <n v="0"/>
    <n v="0"/>
    <n v="0.56000000000000005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5.62"/>
    <n v="-12.46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4"/>
    <s v="Neosho"/>
    <s v="Lighting"/>
    <s v="Residential"/>
    <s v="PL-Private Lighting"/>
    <n v="62"/>
    <n v="12.1"/>
    <m/>
    <n v="0"/>
    <n v="0"/>
    <n v="0"/>
    <m/>
    <m/>
    <n v="0"/>
    <n v="1.8"/>
    <n v="0.12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2.6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1"/>
    <s v="Baxter Springs"/>
    <s v="Electric"/>
    <s v="Commercial"/>
    <s v="CB-Commercial"/>
    <n v="812522"/>
    <n v="81509.95"/>
    <m/>
    <n v="3503.21"/>
    <n v="0"/>
    <n v="0"/>
    <m/>
    <m/>
    <n v="0"/>
    <n v="0"/>
    <n v="0"/>
    <n v="0"/>
    <n v="0"/>
    <n v="23689.07"/>
    <n v="0"/>
    <n v="0"/>
    <n v="1071.69"/>
    <n v="0"/>
    <n v="0"/>
    <n v="0"/>
    <n v="0"/>
    <n v="0"/>
    <n v="0"/>
    <n v="0"/>
    <n v="0"/>
    <n v="0"/>
    <n v="0"/>
    <n v="0"/>
    <n v="0"/>
    <n v="0"/>
    <n v="517.47"/>
    <n v="0"/>
    <n v="0"/>
    <n v="8871.2000000000007"/>
    <n v="0"/>
    <n v="0"/>
    <n v="8719.6299999999992"/>
    <m/>
    <m/>
    <m/>
    <m/>
    <x v="0"/>
    <m/>
    <m/>
    <m/>
    <m/>
    <m/>
    <m/>
    <m/>
    <m/>
    <n v="24590.97"/>
    <n v="-901.9"/>
    <m/>
    <m/>
    <x v="1"/>
    <x v="5"/>
    <m/>
    <x v="11"/>
  </r>
  <r>
    <x v="1"/>
    <s v="Baxter Springs"/>
    <s v="Electric"/>
    <s v="Commercial"/>
    <s v="GP-General Power"/>
    <n v="1070691"/>
    <n v="81981.14"/>
    <m/>
    <n v="725"/>
    <n v="0"/>
    <n v="0"/>
    <m/>
    <m/>
    <n v="0"/>
    <n v="0"/>
    <n v="0"/>
    <n v="0"/>
    <n v="0"/>
    <n v="31264.19"/>
    <n v="0"/>
    <n v="0"/>
    <n v="1413.29"/>
    <n v="0"/>
    <n v="0"/>
    <n v="0"/>
    <n v="0"/>
    <n v="0"/>
    <n v="0"/>
    <n v="0"/>
    <n v="0"/>
    <n v="0"/>
    <n v="0"/>
    <n v="0"/>
    <n v="0"/>
    <n v="0"/>
    <n v="663.63"/>
    <n v="0"/>
    <n v="0"/>
    <n v="7760.43"/>
    <n v="0"/>
    <n v="0"/>
    <n v="9235.5300000000007"/>
    <m/>
    <m/>
    <m/>
    <m/>
    <x v="0"/>
    <m/>
    <m/>
    <m/>
    <m/>
    <m/>
    <m/>
    <m/>
    <m/>
    <n v="32452.66"/>
    <n v="-1188.47"/>
    <m/>
    <m/>
    <x v="1"/>
    <x v="6"/>
    <m/>
    <x v="11"/>
  </r>
  <r>
    <x v="1"/>
    <s v="Baxter Springs"/>
    <s v="Electric"/>
    <s v="Commercial"/>
    <s v="LS-Special Lighting"/>
    <n v="2088"/>
    <n v="366.72"/>
    <m/>
    <n v="3.3"/>
    <n v="0"/>
    <n v="0"/>
    <m/>
    <m/>
    <n v="0"/>
    <n v="0"/>
    <n v="0"/>
    <n v="0"/>
    <n v="0"/>
    <n v="60.97"/>
    <n v="0"/>
    <n v="0"/>
    <n v="2.78"/>
    <n v="0"/>
    <n v="0"/>
    <n v="0"/>
    <n v="0"/>
    <n v="0"/>
    <n v="0"/>
    <n v="0"/>
    <n v="0"/>
    <n v="0"/>
    <n v="0"/>
    <n v="0"/>
    <n v="0"/>
    <n v="0"/>
    <n v="0"/>
    <n v="0"/>
    <n v="0"/>
    <n v="3.76"/>
    <n v="0"/>
    <n v="0"/>
    <n v="1.45"/>
    <m/>
    <m/>
    <m/>
    <m/>
    <x v="0"/>
    <m/>
    <m/>
    <m/>
    <m/>
    <m/>
    <m/>
    <m/>
    <m/>
    <n v="63.29"/>
    <n v="-2.3199999999999998"/>
    <m/>
    <m/>
    <x v="1"/>
    <x v="7"/>
    <m/>
    <x v="11"/>
  </r>
  <r>
    <x v="1"/>
    <s v="Baxter Springs"/>
    <s v="Electric"/>
    <s v="Commercial"/>
    <s v="NM-Net Metering"/>
    <n v="-207"/>
    <n v="-5.33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0"/>
    <m/>
    <x v="11"/>
  </r>
  <r>
    <x v="1"/>
    <s v="Baxter Springs"/>
    <s v="Electric"/>
    <s v="Commercial"/>
    <s v="SH-Small Heating"/>
    <n v="142559"/>
    <n v="11283.6"/>
    <m/>
    <n v="417.98"/>
    <n v="0"/>
    <n v="0"/>
    <m/>
    <m/>
    <n v="0"/>
    <n v="0"/>
    <n v="0"/>
    <n v="0"/>
    <n v="0"/>
    <n v="4161.4799999999996"/>
    <n v="0"/>
    <n v="0"/>
    <n v="188.23"/>
    <n v="0"/>
    <n v="0"/>
    <n v="0"/>
    <n v="0"/>
    <n v="0"/>
    <n v="0"/>
    <n v="0"/>
    <n v="0"/>
    <n v="0"/>
    <n v="0"/>
    <n v="0"/>
    <n v="0"/>
    <n v="0"/>
    <n v="89.98"/>
    <n v="0"/>
    <n v="0"/>
    <n v="1136.8"/>
    <n v="0"/>
    <n v="0"/>
    <n v="1742.07"/>
    <m/>
    <m/>
    <m/>
    <m/>
    <x v="0"/>
    <m/>
    <m/>
    <m/>
    <m/>
    <m/>
    <m/>
    <m/>
    <m/>
    <n v="4319.7199999999993"/>
    <n v="-158.24"/>
    <m/>
    <m/>
    <x v="1"/>
    <x v="12"/>
    <m/>
    <x v="11"/>
  </r>
  <r>
    <x v="1"/>
    <s v="Baxter Springs"/>
    <s v="Electric"/>
    <s v="Commercial"/>
    <s v="TEB-Total Electric Bldg"/>
    <n v="587628"/>
    <n v="39928.79"/>
    <m/>
    <n v="285.68"/>
    <n v="0"/>
    <n v="0"/>
    <m/>
    <m/>
    <n v="0"/>
    <n v="0"/>
    <n v="0"/>
    <n v="0"/>
    <n v="0"/>
    <n v="17158.73"/>
    <n v="0"/>
    <n v="0"/>
    <n v="775.66"/>
    <n v="0"/>
    <n v="0"/>
    <n v="0"/>
    <n v="0"/>
    <n v="0"/>
    <n v="0"/>
    <n v="0"/>
    <n v="0"/>
    <n v="0"/>
    <n v="0"/>
    <n v="0"/>
    <n v="0"/>
    <n v="0"/>
    <n v="43.16"/>
    <n v="0"/>
    <n v="0"/>
    <n v="1334.94"/>
    <n v="0"/>
    <n v="0"/>
    <n v="6076.08"/>
    <m/>
    <m/>
    <m/>
    <m/>
    <x v="0"/>
    <m/>
    <m/>
    <m/>
    <m/>
    <m/>
    <m/>
    <m/>
    <m/>
    <n v="17811"/>
    <n v="-652.27"/>
    <m/>
    <m/>
    <x v="1"/>
    <x v="13"/>
    <m/>
    <x v="11"/>
  </r>
  <r>
    <x v="1"/>
    <s v="Baxter Springs"/>
    <s v="Electric"/>
    <s v="Industrial"/>
    <s v="CB-Commercial"/>
    <n v="15638"/>
    <n v="1455.46"/>
    <m/>
    <n v="54.23"/>
    <n v="0"/>
    <n v="0"/>
    <m/>
    <m/>
    <n v="0"/>
    <n v="0"/>
    <n v="0"/>
    <n v="0"/>
    <n v="0"/>
    <n v="455.77"/>
    <n v="0"/>
    <n v="0"/>
    <n v="20.63"/>
    <n v="0"/>
    <n v="0"/>
    <n v="0"/>
    <n v="0"/>
    <n v="0"/>
    <n v="0"/>
    <n v="0"/>
    <n v="0"/>
    <n v="0"/>
    <n v="0"/>
    <n v="0"/>
    <n v="0"/>
    <n v="0"/>
    <n v="20.48"/>
    <n v="0"/>
    <n v="0"/>
    <n v="188.37"/>
    <n v="0"/>
    <n v="0"/>
    <n v="167.94"/>
    <m/>
    <m/>
    <m/>
    <m/>
    <x v="0"/>
    <m/>
    <m/>
    <m/>
    <m/>
    <m/>
    <m/>
    <m/>
    <m/>
    <n v="473.13"/>
    <n v="-17.36"/>
    <m/>
    <m/>
    <x v="2"/>
    <x v="5"/>
    <m/>
    <x v="11"/>
  </r>
  <r>
    <x v="1"/>
    <s v="Baxter Springs"/>
    <s v="Electric"/>
    <s v="Industrial"/>
    <s v="GP-General Power"/>
    <n v="622760"/>
    <n v="47769.96"/>
    <m/>
    <n v="275"/>
    <n v="0"/>
    <n v="0"/>
    <m/>
    <m/>
    <n v="0"/>
    <n v="0"/>
    <n v="0"/>
    <n v="0"/>
    <n v="0"/>
    <n v="18572.36"/>
    <n v="0"/>
    <n v="0"/>
    <n v="822.05"/>
    <n v="0"/>
    <n v="0"/>
    <n v="0"/>
    <n v="0"/>
    <n v="0"/>
    <n v="0"/>
    <n v="0"/>
    <n v="0"/>
    <n v="0"/>
    <n v="0"/>
    <n v="0"/>
    <n v="0"/>
    <n v="0"/>
    <n v="626.55999999999995"/>
    <n v="0"/>
    <n v="0"/>
    <n v="4179.4799999999996"/>
    <n v="0"/>
    <n v="0"/>
    <n v="5919.95"/>
    <m/>
    <m/>
    <m/>
    <m/>
    <x v="0"/>
    <m/>
    <m/>
    <m/>
    <m/>
    <m/>
    <m/>
    <m/>
    <m/>
    <n v="19263.62"/>
    <n v="-691.26"/>
    <m/>
    <m/>
    <x v="2"/>
    <x v="6"/>
    <m/>
    <x v="11"/>
  </r>
  <r>
    <x v="1"/>
    <s v="Baxter Springs"/>
    <s v="Electric"/>
    <s v="Industrial"/>
    <s v="PT-Transmission"/>
    <n v="2775493"/>
    <n v="89489.05"/>
    <m/>
    <n v="50"/>
    <n v="0"/>
    <n v="0"/>
    <m/>
    <m/>
    <n v="0"/>
    <n v="0"/>
    <n v="0"/>
    <n v="0"/>
    <n v="0"/>
    <n v="86983.95"/>
    <n v="0"/>
    <n v="0"/>
    <n v="3663.65"/>
    <n v="0"/>
    <n v="0"/>
    <n v="7670.8"/>
    <n v="0"/>
    <n v="0"/>
    <n v="0"/>
    <n v="0"/>
    <n v="0"/>
    <n v="0"/>
    <n v="0"/>
    <n v="0"/>
    <n v="0"/>
    <n v="0"/>
    <n v="644.38"/>
    <n v="0"/>
    <n v="0"/>
    <n v="15604.71"/>
    <n v="0"/>
    <n v="0"/>
    <n v="16983.79"/>
    <m/>
    <m/>
    <m/>
    <m/>
    <x v="0"/>
    <m/>
    <m/>
    <m/>
    <m/>
    <m/>
    <m/>
    <m/>
    <m/>
    <n v="90064.75"/>
    <n v="-3080.8"/>
    <m/>
    <m/>
    <x v="2"/>
    <x v="9"/>
    <m/>
    <x v="11"/>
  </r>
  <r>
    <x v="1"/>
    <s v="Baxter Springs"/>
    <s v="Electric"/>
    <s v="Industrial"/>
    <s v="SH-Small Heating"/>
    <n v="6899"/>
    <n v="528.08000000000004"/>
    <m/>
    <n v="0"/>
    <n v="0"/>
    <n v="0"/>
    <m/>
    <m/>
    <n v="0"/>
    <n v="0"/>
    <n v="0"/>
    <n v="0"/>
    <n v="0"/>
    <n v="201.45"/>
    <n v="0"/>
    <n v="0"/>
    <n v="9.11"/>
    <n v="0"/>
    <n v="0"/>
    <n v="0"/>
    <n v="0"/>
    <n v="0"/>
    <n v="0"/>
    <n v="0"/>
    <n v="0"/>
    <n v="0"/>
    <n v="0"/>
    <n v="0"/>
    <n v="0"/>
    <n v="0"/>
    <n v="24.84"/>
    <n v="0"/>
    <n v="0"/>
    <n v="65.86"/>
    <n v="0"/>
    <n v="0"/>
    <n v="84.31"/>
    <m/>
    <m/>
    <m/>
    <m/>
    <x v="0"/>
    <m/>
    <m/>
    <m/>
    <m/>
    <m/>
    <m/>
    <m/>
    <m/>
    <n v="209.10999999999999"/>
    <n v="-7.66"/>
    <m/>
    <m/>
    <x v="2"/>
    <x v="12"/>
    <m/>
    <x v="11"/>
  </r>
  <r>
    <x v="1"/>
    <s v="Baxter Springs"/>
    <s v="Electric"/>
    <s v="Industrial"/>
    <s v="TEB-Total Electric Bldg"/>
    <n v="15600"/>
    <n v="1189.3"/>
    <m/>
    <n v="0"/>
    <n v="0"/>
    <n v="0"/>
    <m/>
    <m/>
    <n v="0"/>
    <n v="0"/>
    <n v="0"/>
    <n v="0"/>
    <n v="0"/>
    <n v="455.52"/>
    <n v="0"/>
    <n v="0"/>
    <n v="20.59"/>
    <n v="0"/>
    <n v="0"/>
    <n v="0"/>
    <n v="0"/>
    <n v="0"/>
    <n v="0"/>
    <n v="0"/>
    <n v="0"/>
    <n v="0"/>
    <n v="0"/>
    <n v="0"/>
    <n v="0"/>
    <n v="0"/>
    <n v="19.57"/>
    <n v="0"/>
    <n v="0"/>
    <n v="17.54"/>
    <n v="0"/>
    <n v="0"/>
    <n v="161.30000000000001"/>
    <m/>
    <m/>
    <m/>
    <m/>
    <x v="0"/>
    <m/>
    <m/>
    <m/>
    <m/>
    <m/>
    <m/>
    <m/>
    <m/>
    <n v="472.84"/>
    <n v="-17.32"/>
    <m/>
    <m/>
    <x v="2"/>
    <x v="13"/>
    <m/>
    <x v="11"/>
  </r>
  <r>
    <x v="1"/>
    <s v="Baxter Springs"/>
    <s v="Electric"/>
    <s v="Interdepartmental"/>
    <s v="CB-Commercial"/>
    <n v="-1804"/>
    <n v="-99.96"/>
    <m/>
    <n v="0"/>
    <n v="0"/>
    <n v="0"/>
    <m/>
    <m/>
    <n v="0"/>
    <n v="0"/>
    <n v="0"/>
    <n v="0"/>
    <n v="0"/>
    <n v="-71.73"/>
    <n v="0"/>
    <n v="0"/>
    <n v="-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38"/>
    <m/>
    <m/>
    <m/>
    <m/>
    <x v="0"/>
    <m/>
    <m/>
    <m/>
    <m/>
    <m/>
    <m/>
    <m/>
    <m/>
    <n v="-71.73"/>
    <n v="0"/>
    <m/>
    <m/>
    <x v="5"/>
    <x v="5"/>
    <m/>
    <x v="11"/>
  </r>
  <r>
    <x v="1"/>
    <s v="Baxter Springs"/>
    <s v="Electric"/>
    <s v="Interdepartmental"/>
    <s v="GP-General Power"/>
    <n v="4880"/>
    <n v="1189.92"/>
    <m/>
    <n v="0"/>
    <n v="0"/>
    <n v="0"/>
    <m/>
    <m/>
    <n v="0"/>
    <n v="0"/>
    <n v="0"/>
    <n v="0"/>
    <n v="0"/>
    <n v="142.5"/>
    <n v="0"/>
    <n v="0"/>
    <n v="6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.54"/>
    <m/>
    <m/>
    <m/>
    <m/>
    <x v="0"/>
    <m/>
    <m/>
    <m/>
    <m/>
    <m/>
    <m/>
    <m/>
    <m/>
    <n v="147.91999999999999"/>
    <n v="-5.42"/>
    <m/>
    <m/>
    <x v="5"/>
    <x v="6"/>
    <m/>
    <x v="11"/>
  </r>
  <r>
    <x v="1"/>
    <s v="Baxter Springs"/>
    <s v="Electric"/>
    <s v="Municipal Buildings"/>
    <s v="CB-Commercial"/>
    <n v="27951"/>
    <n v="2893.29"/>
    <m/>
    <n v="0"/>
    <n v="0"/>
    <n v="0"/>
    <m/>
    <m/>
    <n v="0"/>
    <n v="0"/>
    <n v="0"/>
    <n v="0"/>
    <n v="0"/>
    <n v="816.15"/>
    <n v="0"/>
    <n v="0"/>
    <n v="36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.20999999999998"/>
    <m/>
    <m/>
    <m/>
    <m/>
    <x v="0"/>
    <m/>
    <m/>
    <m/>
    <m/>
    <m/>
    <m/>
    <m/>
    <m/>
    <n v="847.18"/>
    <n v="-31.03"/>
    <m/>
    <m/>
    <x v="3"/>
    <x v="5"/>
    <m/>
    <x v="11"/>
  </r>
  <r>
    <x v="1"/>
    <s v="Baxter Springs"/>
    <s v="Electric"/>
    <s v="Municipal Buildings"/>
    <s v="GP-General Power"/>
    <n v="48560"/>
    <n v="3305.09"/>
    <m/>
    <n v="0"/>
    <n v="0"/>
    <n v="0"/>
    <m/>
    <m/>
    <n v="0"/>
    <n v="0"/>
    <n v="0"/>
    <n v="0"/>
    <n v="0"/>
    <n v="1417.95"/>
    <n v="0"/>
    <n v="0"/>
    <n v="64.0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7.14"/>
    <m/>
    <m/>
    <m/>
    <m/>
    <x v="0"/>
    <m/>
    <m/>
    <m/>
    <m/>
    <m/>
    <m/>
    <m/>
    <m/>
    <n v="1471.8500000000001"/>
    <n v="-53.9"/>
    <m/>
    <m/>
    <x v="3"/>
    <x v="6"/>
    <m/>
    <x v="11"/>
  </r>
  <r>
    <x v="1"/>
    <s v="Baxter Springs"/>
    <s v="Electric"/>
    <s v="Municipal Buildings"/>
    <s v="LS-Special Lighting"/>
    <n v="400"/>
    <n v="52.32"/>
    <m/>
    <n v="0"/>
    <n v="0"/>
    <n v="0"/>
    <m/>
    <m/>
    <n v="0"/>
    <n v="0"/>
    <n v="0"/>
    <n v="0"/>
    <n v="0"/>
    <n v="11.68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8000000000000003"/>
    <m/>
    <m/>
    <m/>
    <m/>
    <x v="0"/>
    <m/>
    <m/>
    <m/>
    <m/>
    <m/>
    <m/>
    <m/>
    <m/>
    <n v="12.12"/>
    <n v="-0.44"/>
    <m/>
    <m/>
    <x v="3"/>
    <x v="7"/>
    <m/>
    <x v="11"/>
  </r>
  <r>
    <x v="1"/>
    <s v="Baxter Springs"/>
    <s v="Electric"/>
    <s v="Municipal Buildings"/>
    <s v="SH-Small Heating"/>
    <n v="1440"/>
    <n v="127.5"/>
    <m/>
    <n v="0"/>
    <n v="0"/>
    <n v="0"/>
    <m/>
    <m/>
    <n v="0"/>
    <n v="0"/>
    <n v="0"/>
    <n v="0"/>
    <n v="0"/>
    <n v="42.05"/>
    <n v="0"/>
    <n v="0"/>
    <n v="1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600000000000001"/>
    <m/>
    <m/>
    <m/>
    <m/>
    <x v="0"/>
    <m/>
    <m/>
    <m/>
    <m/>
    <m/>
    <m/>
    <m/>
    <m/>
    <n v="43.65"/>
    <n v="-1.6"/>
    <m/>
    <m/>
    <x v="3"/>
    <x v="12"/>
    <m/>
    <x v="11"/>
  </r>
  <r>
    <x v="1"/>
    <s v="Baxter Springs"/>
    <s v="Electric"/>
    <s v="Municipal Other Lighting"/>
    <s v="CB-Commercial"/>
    <n v="14646"/>
    <n v="1798.06"/>
    <m/>
    <n v="0"/>
    <n v="0"/>
    <n v="0"/>
    <m/>
    <m/>
    <n v="0"/>
    <n v="0"/>
    <n v="0"/>
    <n v="0"/>
    <n v="0"/>
    <n v="427.66"/>
    <n v="0"/>
    <n v="0"/>
    <n v="19.32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7.29"/>
    <m/>
    <m/>
    <m/>
    <m/>
    <x v="0"/>
    <m/>
    <m/>
    <m/>
    <m/>
    <m/>
    <m/>
    <m/>
    <m/>
    <n v="443.92"/>
    <n v="-16.260000000000002"/>
    <m/>
    <m/>
    <x v="4"/>
    <x v="5"/>
    <m/>
    <x v="11"/>
  </r>
  <r>
    <x v="1"/>
    <s v="Baxter Springs"/>
    <s v="Electric"/>
    <s v="Municipal Other Lighting"/>
    <s v="LS-Special Lighting"/>
    <n v="431"/>
    <n v="128.38"/>
    <m/>
    <n v="0"/>
    <n v="0"/>
    <n v="0"/>
    <m/>
    <m/>
    <n v="0"/>
    <n v="0"/>
    <n v="0"/>
    <n v="0"/>
    <n v="0"/>
    <n v="12.59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"/>
    <m/>
    <m/>
    <m/>
    <m/>
    <x v="0"/>
    <m/>
    <m/>
    <m/>
    <m/>
    <m/>
    <m/>
    <m/>
    <m/>
    <n v="13.07"/>
    <n v="-0.48"/>
    <m/>
    <m/>
    <x v="4"/>
    <x v="7"/>
    <m/>
    <x v="11"/>
  </r>
  <r>
    <x v="1"/>
    <s v="Baxter Springs"/>
    <s v="Electric"/>
    <s v="Municipal Pumping"/>
    <s v="CB-Commercial"/>
    <n v="16680"/>
    <n v="1711.76"/>
    <m/>
    <n v="0"/>
    <n v="0"/>
    <n v="0"/>
    <m/>
    <m/>
    <n v="0"/>
    <n v="0"/>
    <n v="0"/>
    <n v="0"/>
    <n v="0"/>
    <n v="487.06"/>
    <n v="0"/>
    <n v="0"/>
    <n v="2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.13"/>
    <m/>
    <m/>
    <m/>
    <m/>
    <x v="0"/>
    <m/>
    <m/>
    <m/>
    <m/>
    <m/>
    <m/>
    <m/>
    <m/>
    <n v="505.57"/>
    <n v="-18.510000000000002"/>
    <m/>
    <m/>
    <x v="3"/>
    <x v="5"/>
    <m/>
    <x v="11"/>
  </r>
  <r>
    <x v="1"/>
    <s v="Baxter Springs"/>
    <s v="Electric"/>
    <s v="Municipal Pumping"/>
    <s v="GP-General Power"/>
    <n v="158400"/>
    <n v="9732.65"/>
    <m/>
    <n v="0"/>
    <n v="0"/>
    <n v="0"/>
    <m/>
    <m/>
    <n v="0"/>
    <n v="0"/>
    <n v="0"/>
    <n v="0"/>
    <n v="0"/>
    <n v="4625.28"/>
    <n v="0"/>
    <n v="0"/>
    <n v="209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2.2"/>
    <m/>
    <m/>
    <m/>
    <m/>
    <x v="0"/>
    <m/>
    <m/>
    <m/>
    <m/>
    <m/>
    <m/>
    <m/>
    <m/>
    <n v="4801.0999999999995"/>
    <n v="-175.82"/>
    <m/>
    <m/>
    <x v="3"/>
    <x v="6"/>
    <m/>
    <x v="11"/>
  </r>
  <r>
    <x v="1"/>
    <s v="Baxter Springs"/>
    <s v="Electric"/>
    <s v="Residential"/>
    <s v="NM-Net Metering"/>
    <n v="-816"/>
    <n v="0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11"/>
  </r>
  <r>
    <x v="1"/>
    <s v="Baxter Springs"/>
    <s v="Electric"/>
    <s v="Residential"/>
    <s v="RG-Residential"/>
    <n v="3399949"/>
    <n v="268317.03999999998"/>
    <m/>
    <n v="15780.59"/>
    <n v="0"/>
    <n v="0"/>
    <m/>
    <m/>
    <n v="0"/>
    <n v="0"/>
    <n v="0"/>
    <n v="0"/>
    <n v="0"/>
    <n v="99194.240000000005"/>
    <n v="0"/>
    <n v="0"/>
    <n v="4488.05"/>
    <n v="0"/>
    <n v="0"/>
    <n v="0"/>
    <n v="0"/>
    <n v="0"/>
    <n v="0"/>
    <n v="0"/>
    <n v="0"/>
    <n v="0"/>
    <n v="0"/>
    <n v="0"/>
    <n v="0"/>
    <n v="0"/>
    <n v="4695.82"/>
    <n v="0"/>
    <n v="-10.23"/>
    <n v="10790.65"/>
    <n v="0"/>
    <n v="0"/>
    <n v="45321.94"/>
    <m/>
    <m/>
    <m/>
    <m/>
    <x v="0"/>
    <m/>
    <m/>
    <m/>
    <m/>
    <m/>
    <m/>
    <m/>
    <m/>
    <n v="102968.18000000001"/>
    <n v="-3773.94"/>
    <m/>
    <m/>
    <x v="0"/>
    <x v="1"/>
    <m/>
    <x v="11"/>
  </r>
  <r>
    <x v="1"/>
    <s v="Baxter Springs"/>
    <s v="Electric"/>
    <s v="Residential"/>
    <s v="RG-Residential Water Heat"/>
    <n v="626079"/>
    <n v="45524.24"/>
    <m/>
    <n v="2007.08"/>
    <n v="0"/>
    <n v="0"/>
    <m/>
    <m/>
    <n v="0"/>
    <n v="0"/>
    <n v="0"/>
    <n v="0"/>
    <n v="0"/>
    <n v="18256.75"/>
    <n v="0"/>
    <n v="0"/>
    <n v="826.43"/>
    <n v="0"/>
    <n v="0"/>
    <n v="0"/>
    <n v="0"/>
    <n v="0"/>
    <n v="0"/>
    <n v="0"/>
    <n v="0"/>
    <n v="0"/>
    <n v="0"/>
    <n v="0"/>
    <n v="0"/>
    <n v="0"/>
    <n v="615.24"/>
    <n v="0"/>
    <n v="-11.45"/>
    <n v="1679.3"/>
    <n v="0"/>
    <n v="0"/>
    <n v="8383.44"/>
    <m/>
    <m/>
    <m/>
    <m/>
    <x v="0"/>
    <m/>
    <m/>
    <m/>
    <m/>
    <m/>
    <m/>
    <m/>
    <m/>
    <n v="18951.7"/>
    <n v="-694.95"/>
    <m/>
    <m/>
    <x v="0"/>
    <x v="14"/>
    <m/>
    <x v="11"/>
  </r>
  <r>
    <x v="1"/>
    <s v="Baxter Springs"/>
    <s v="Electric"/>
    <s v="Residential"/>
    <s v="RH-Residential Total Elec"/>
    <n v="2787389"/>
    <n v="180357.35"/>
    <m/>
    <n v="4953.45"/>
    <n v="0"/>
    <n v="0"/>
    <m/>
    <m/>
    <n v="0"/>
    <n v="0"/>
    <n v="0"/>
    <n v="0"/>
    <n v="0"/>
    <n v="81357.740000000005"/>
    <n v="0"/>
    <n v="0"/>
    <n v="3679.51"/>
    <n v="0"/>
    <n v="0"/>
    <n v="0"/>
    <n v="0"/>
    <n v="0"/>
    <n v="0"/>
    <n v="0"/>
    <n v="0"/>
    <n v="0"/>
    <n v="0"/>
    <n v="0"/>
    <n v="0"/>
    <n v="0"/>
    <n v="1734.89"/>
    <n v="0"/>
    <n v="-5.05"/>
    <n v="5964.04"/>
    <n v="0"/>
    <n v="0"/>
    <n v="36313.47"/>
    <m/>
    <m/>
    <m/>
    <m/>
    <x v="0"/>
    <m/>
    <m/>
    <m/>
    <m/>
    <m/>
    <m/>
    <m/>
    <m/>
    <n v="84451.74"/>
    <n v="-3094"/>
    <m/>
    <m/>
    <x v="0"/>
    <x v="15"/>
    <m/>
    <x v="11"/>
  </r>
  <r>
    <x v="1"/>
    <s v="Baxter Springs"/>
    <s v="Electric"/>
    <s v="Wholesale Municipalities"/>
    <s v="GFR-Chetopa"/>
    <n v="782814"/>
    <n v="22961.86"/>
    <m/>
    <n v="0"/>
    <n v="16807.02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16"/>
    <m/>
    <x v="11"/>
  </r>
  <r>
    <x v="1"/>
    <s v="Baxter Springs"/>
    <s v="Lighting"/>
    <s v="Commercial"/>
    <s v="PL-Private Lighting"/>
    <n v="32547"/>
    <n v="8262.6299999999992"/>
    <m/>
    <n v="156.41"/>
    <n v="0"/>
    <n v="0"/>
    <m/>
    <m/>
    <n v="0"/>
    <n v="0"/>
    <n v="0"/>
    <n v="0"/>
    <n v="0"/>
    <n v="950.42"/>
    <n v="0"/>
    <n v="0"/>
    <n v="43.13"/>
    <n v="0"/>
    <n v="0"/>
    <n v="69"/>
    <n v="0"/>
    <n v="0"/>
    <n v="0"/>
    <n v="0"/>
    <n v="0"/>
    <n v="0"/>
    <n v="0"/>
    <n v="0"/>
    <n v="0"/>
    <n v="0"/>
    <n v="52.17"/>
    <n v="0"/>
    <n v="0"/>
    <n v="641.84"/>
    <n v="0"/>
    <n v="0"/>
    <n v="64.209999999999994"/>
    <m/>
    <m/>
    <m/>
    <m/>
    <x v="0"/>
    <m/>
    <m/>
    <m/>
    <m/>
    <m/>
    <m/>
    <m/>
    <m/>
    <n v="986.55"/>
    <n v="-36.130000000000003"/>
    <m/>
    <m/>
    <x v="1"/>
    <x v="4"/>
    <m/>
    <x v="11"/>
  </r>
  <r>
    <x v="1"/>
    <s v="Baxter Springs"/>
    <s v="Lighting"/>
    <s v="Industrial"/>
    <s v="PL-Private Lighting"/>
    <n v="11837"/>
    <n v="2444.5100000000002"/>
    <m/>
    <n v="63.08"/>
    <n v="0"/>
    <n v="0"/>
    <m/>
    <m/>
    <n v="0"/>
    <n v="0"/>
    <n v="0"/>
    <n v="0"/>
    <n v="0"/>
    <n v="351.93"/>
    <n v="0"/>
    <n v="0"/>
    <n v="15.63"/>
    <n v="0"/>
    <n v="0"/>
    <n v="0"/>
    <n v="0"/>
    <n v="0"/>
    <n v="0"/>
    <n v="0"/>
    <n v="0"/>
    <n v="0"/>
    <n v="0"/>
    <n v="0"/>
    <n v="0"/>
    <n v="0"/>
    <n v="38.9"/>
    <n v="0"/>
    <n v="0"/>
    <n v="248.02"/>
    <n v="0"/>
    <n v="0"/>
    <n v="23.43"/>
    <m/>
    <m/>
    <m/>
    <m/>
    <x v="0"/>
    <m/>
    <m/>
    <m/>
    <m/>
    <m/>
    <m/>
    <m/>
    <m/>
    <n v="365.07"/>
    <n v="-13.14"/>
    <m/>
    <m/>
    <x v="2"/>
    <x v="4"/>
    <m/>
    <x v="11"/>
  </r>
  <r>
    <x v="1"/>
    <s v="Baxter Springs"/>
    <s v="Lighting"/>
    <s v="Municipal Buildings"/>
    <s v="PL-Private Lighting"/>
    <n v="157"/>
    <n v="39.520000000000003"/>
    <m/>
    <n v="0"/>
    <n v="0"/>
    <n v="0"/>
    <m/>
    <m/>
    <n v="0"/>
    <n v="0"/>
    <n v="0"/>
    <n v="0"/>
    <n v="0"/>
    <n v="4.58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m/>
    <m/>
    <m/>
    <m/>
    <x v="0"/>
    <m/>
    <m/>
    <m/>
    <m/>
    <m/>
    <m/>
    <m/>
    <m/>
    <n v="4.75"/>
    <n v="-0.17"/>
    <m/>
    <m/>
    <x v="3"/>
    <x v="4"/>
    <m/>
    <x v="11"/>
  </r>
  <r>
    <x v="1"/>
    <s v="Baxter Springs"/>
    <s v="Lighting"/>
    <s v="Municipal Other Lighting"/>
    <s v="PL-Private Lighting"/>
    <n v="487"/>
    <n v="84.52"/>
    <m/>
    <n v="0"/>
    <n v="0"/>
    <n v="0"/>
    <m/>
    <m/>
    <n v="0"/>
    <n v="0"/>
    <n v="0"/>
    <n v="0"/>
    <n v="0"/>
    <n v="14.36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m/>
    <m/>
    <m/>
    <m/>
    <x v="0"/>
    <m/>
    <m/>
    <m/>
    <m/>
    <m/>
    <m/>
    <m/>
    <m/>
    <n v="14.899999999999999"/>
    <n v="-0.54"/>
    <m/>
    <m/>
    <x v="4"/>
    <x v="4"/>
    <m/>
    <x v="11"/>
  </r>
  <r>
    <x v="1"/>
    <s v="Baxter Springs"/>
    <s v="Lighting"/>
    <s v="Municipal Street Lighting"/>
    <s v="SPL-Municipal St Lighting"/>
    <n v="75854"/>
    <n v="5143.37"/>
    <m/>
    <n v="0"/>
    <n v="0"/>
    <n v="0"/>
    <m/>
    <m/>
    <n v="0"/>
    <n v="0"/>
    <n v="0"/>
    <n v="0"/>
    <n v="0"/>
    <n v="2377.27"/>
    <n v="0"/>
    <n v="0"/>
    <n v="100.13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85.84"/>
    <m/>
    <m/>
    <m/>
    <m/>
    <x v="0"/>
    <m/>
    <m/>
    <m/>
    <m/>
    <m/>
    <m/>
    <m/>
    <m/>
    <n v="2461.4699999999998"/>
    <n v="-84.2"/>
    <m/>
    <m/>
    <x v="4"/>
    <x v="11"/>
    <m/>
    <x v="11"/>
  </r>
  <r>
    <x v="1"/>
    <s v="Baxter Springs"/>
    <s v="Lighting"/>
    <s v="Residential"/>
    <s v="PL-Private Lighting"/>
    <n v="37161"/>
    <n v="11360.98"/>
    <m/>
    <n v="97.32"/>
    <n v="0"/>
    <n v="0"/>
    <m/>
    <m/>
    <n v="0"/>
    <n v="0"/>
    <n v="0"/>
    <n v="0"/>
    <n v="0"/>
    <n v="1087.55"/>
    <n v="0"/>
    <n v="0"/>
    <n v="49.77"/>
    <n v="0"/>
    <n v="0"/>
    <n v="0"/>
    <n v="0"/>
    <n v="0"/>
    <n v="0"/>
    <n v="0"/>
    <n v="0"/>
    <n v="0"/>
    <n v="0"/>
    <n v="0"/>
    <n v="0"/>
    <n v="0"/>
    <n v="71.489999999999995"/>
    <n v="0"/>
    <n v="0"/>
    <n v="228.22"/>
    <n v="0"/>
    <n v="0"/>
    <n v="72.84"/>
    <m/>
    <m/>
    <m/>
    <m/>
    <x v="0"/>
    <m/>
    <m/>
    <m/>
    <m/>
    <m/>
    <m/>
    <m/>
    <m/>
    <n v="1128.8"/>
    <n v="-41.25"/>
    <m/>
    <m/>
    <x v="0"/>
    <x v="4"/>
    <m/>
    <x v="11"/>
  </r>
  <r>
    <x v="1"/>
    <s v="Columbus"/>
    <s v="Electric"/>
    <s v="Commercial"/>
    <s v="CB-Commercial"/>
    <n v="436503"/>
    <n v="44872.21"/>
    <m/>
    <n v="1926.94"/>
    <n v="0"/>
    <n v="0"/>
    <m/>
    <m/>
    <n v="0"/>
    <n v="0"/>
    <n v="0"/>
    <n v="0"/>
    <n v="0"/>
    <n v="12685.05"/>
    <n v="0"/>
    <n v="0"/>
    <n v="575.27"/>
    <n v="0"/>
    <n v="0"/>
    <n v="0"/>
    <n v="0"/>
    <n v="0"/>
    <n v="0"/>
    <n v="0"/>
    <n v="0"/>
    <n v="0"/>
    <n v="0"/>
    <n v="0"/>
    <n v="0"/>
    <n v="0"/>
    <n v="285.86"/>
    <n v="0"/>
    <n v="-2.72"/>
    <n v="4579.63"/>
    <n v="0"/>
    <n v="0"/>
    <n v="4680.28"/>
    <m/>
    <m/>
    <m/>
    <m/>
    <x v="0"/>
    <m/>
    <m/>
    <m/>
    <m/>
    <m/>
    <m/>
    <m/>
    <m/>
    <n v="13169.57"/>
    <n v="-484.52"/>
    <m/>
    <m/>
    <x v="1"/>
    <x v="5"/>
    <m/>
    <x v="11"/>
  </r>
  <r>
    <x v="1"/>
    <s v="Columbus"/>
    <s v="Electric"/>
    <s v="Commercial"/>
    <s v="GP-General Power"/>
    <n v="565653"/>
    <n v="52748.42"/>
    <m/>
    <n v="0"/>
    <n v="0"/>
    <n v="0"/>
    <m/>
    <m/>
    <n v="0"/>
    <n v="0"/>
    <n v="0"/>
    <n v="0"/>
    <n v="0"/>
    <n v="16511.32"/>
    <n v="0"/>
    <n v="0"/>
    <n v="746.68"/>
    <n v="0"/>
    <n v="0"/>
    <n v="663.34"/>
    <n v="0"/>
    <n v="0"/>
    <n v="0"/>
    <n v="0"/>
    <n v="0"/>
    <n v="0"/>
    <n v="0"/>
    <n v="0"/>
    <n v="0"/>
    <n v="0"/>
    <n v="186.36"/>
    <n v="0"/>
    <n v="0"/>
    <n v="3073.87"/>
    <n v="0"/>
    <n v="0"/>
    <n v="7137.63"/>
    <m/>
    <m/>
    <m/>
    <m/>
    <x v="0"/>
    <m/>
    <m/>
    <m/>
    <m/>
    <m/>
    <m/>
    <m/>
    <m/>
    <n v="17139.189999999999"/>
    <n v="-627.87"/>
    <m/>
    <m/>
    <x v="1"/>
    <x v="6"/>
    <m/>
    <x v="11"/>
  </r>
  <r>
    <x v="1"/>
    <s v="Columbus"/>
    <s v="Electric"/>
    <s v="Commercial"/>
    <s v="NM-Net Metering"/>
    <n v="-800"/>
    <n v="-20.440000000000001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0"/>
    <m/>
    <x v="11"/>
  </r>
  <r>
    <x v="1"/>
    <s v="Columbus"/>
    <s v="Electric"/>
    <s v="Commercial"/>
    <s v="SH-Small Heating"/>
    <n v="88873"/>
    <n v="7317.53"/>
    <m/>
    <n v="285.77999999999997"/>
    <n v="0"/>
    <n v="0"/>
    <m/>
    <m/>
    <n v="0"/>
    <n v="0"/>
    <n v="0"/>
    <n v="0"/>
    <n v="0"/>
    <n v="2615.4699999999998"/>
    <n v="0"/>
    <n v="0"/>
    <n v="117.31"/>
    <n v="0"/>
    <n v="0"/>
    <n v="0"/>
    <n v="0"/>
    <n v="0"/>
    <n v="0"/>
    <n v="0"/>
    <n v="0"/>
    <n v="0"/>
    <n v="0"/>
    <n v="0"/>
    <n v="0"/>
    <n v="0"/>
    <n v="19.04"/>
    <n v="0"/>
    <n v="0"/>
    <n v="828.25999999999897"/>
    <n v="0"/>
    <n v="0"/>
    <n v="1086.07"/>
    <m/>
    <m/>
    <m/>
    <m/>
    <x v="0"/>
    <m/>
    <m/>
    <m/>
    <m/>
    <m/>
    <m/>
    <m/>
    <m/>
    <n v="2714.12"/>
    <n v="-98.65"/>
    <m/>
    <m/>
    <x v="1"/>
    <x v="12"/>
    <m/>
    <x v="11"/>
  </r>
  <r>
    <x v="1"/>
    <s v="Columbus"/>
    <s v="Electric"/>
    <s v="Commercial"/>
    <s v="TEB-Total Electric Bldg"/>
    <n v="126360"/>
    <n v="9565.83"/>
    <m/>
    <n v="0"/>
    <n v="0"/>
    <n v="0"/>
    <m/>
    <m/>
    <n v="0"/>
    <n v="0"/>
    <n v="0"/>
    <n v="0"/>
    <n v="0"/>
    <n v="3689.7"/>
    <n v="0"/>
    <n v="0"/>
    <n v="166.78"/>
    <n v="0"/>
    <n v="0"/>
    <n v="0"/>
    <n v="0"/>
    <n v="0"/>
    <n v="0"/>
    <n v="0"/>
    <n v="0"/>
    <n v="0"/>
    <n v="0"/>
    <n v="0"/>
    <n v="0"/>
    <n v="0"/>
    <n v="66.099999999999994"/>
    <n v="0"/>
    <n v="0"/>
    <n v="916.07"/>
    <n v="0"/>
    <n v="0"/>
    <n v="1306.56"/>
    <m/>
    <m/>
    <m/>
    <m/>
    <x v="0"/>
    <m/>
    <m/>
    <m/>
    <m/>
    <m/>
    <m/>
    <m/>
    <m/>
    <n v="3829.96"/>
    <n v="-140.26"/>
    <m/>
    <m/>
    <x v="1"/>
    <x v="13"/>
    <m/>
    <x v="11"/>
  </r>
  <r>
    <x v="1"/>
    <s v="Columbus"/>
    <s v="Electric"/>
    <s v="Industrial"/>
    <s v="CB-Commercial"/>
    <n v="14160"/>
    <n v="1243.68"/>
    <m/>
    <n v="0"/>
    <n v="0"/>
    <n v="0"/>
    <m/>
    <m/>
    <n v="0"/>
    <n v="0"/>
    <n v="0"/>
    <n v="0"/>
    <n v="0"/>
    <n v="413.46"/>
    <n v="0"/>
    <n v="0"/>
    <n v="18.690000000000001"/>
    <n v="0"/>
    <n v="0"/>
    <n v="0"/>
    <n v="0"/>
    <n v="0"/>
    <n v="0"/>
    <n v="0"/>
    <n v="0"/>
    <n v="0"/>
    <n v="0"/>
    <n v="0"/>
    <n v="0"/>
    <n v="0"/>
    <n v="0"/>
    <n v="0"/>
    <n v="0"/>
    <n v="137.01"/>
    <n v="0"/>
    <n v="0"/>
    <n v="152.08000000000001"/>
    <m/>
    <m/>
    <m/>
    <m/>
    <x v="0"/>
    <m/>
    <m/>
    <m/>
    <m/>
    <m/>
    <m/>
    <m/>
    <m/>
    <n v="429.18"/>
    <n v="-15.72"/>
    <m/>
    <m/>
    <x v="2"/>
    <x v="5"/>
    <m/>
    <x v="11"/>
  </r>
  <r>
    <x v="1"/>
    <s v="Columbus"/>
    <s v="Electric"/>
    <s v="Industrial"/>
    <s v="GP-General Power"/>
    <n v="496280"/>
    <n v="39831.47"/>
    <m/>
    <n v="0"/>
    <n v="0"/>
    <n v="0"/>
    <m/>
    <m/>
    <n v="0"/>
    <n v="0"/>
    <n v="0"/>
    <n v="0"/>
    <n v="0"/>
    <n v="14491.37"/>
    <n v="0"/>
    <n v="0"/>
    <n v="655.09"/>
    <n v="0"/>
    <n v="0"/>
    <n v="0"/>
    <n v="0"/>
    <n v="0"/>
    <n v="0"/>
    <n v="0"/>
    <n v="0"/>
    <n v="0"/>
    <n v="0"/>
    <n v="0"/>
    <n v="0"/>
    <n v="0"/>
    <n v="0"/>
    <n v="0"/>
    <n v="0"/>
    <n v="1445.66"/>
    <n v="0"/>
    <n v="0"/>
    <n v="5121.3900000000003"/>
    <m/>
    <m/>
    <m/>
    <m/>
    <x v="0"/>
    <m/>
    <m/>
    <m/>
    <m/>
    <m/>
    <m/>
    <m/>
    <m/>
    <n v="15042.240000000002"/>
    <n v="-550.87"/>
    <m/>
    <m/>
    <x v="2"/>
    <x v="6"/>
    <m/>
    <x v="11"/>
  </r>
  <r>
    <x v="1"/>
    <s v="Columbus"/>
    <s v="Electric"/>
    <s v="Industrial"/>
    <s v="PT-Transmission"/>
    <n v="1044000"/>
    <n v="56061.1"/>
    <m/>
    <n v="0"/>
    <n v="0"/>
    <n v="0"/>
    <m/>
    <m/>
    <n v="0"/>
    <n v="0"/>
    <n v="0"/>
    <n v="0"/>
    <n v="0"/>
    <n v="32718.959999999999"/>
    <n v="0"/>
    <n v="0"/>
    <n v="1378.08"/>
    <n v="0"/>
    <n v="0"/>
    <n v="2620.46"/>
    <n v="0"/>
    <n v="0"/>
    <n v="0"/>
    <n v="0"/>
    <n v="0"/>
    <n v="0"/>
    <n v="0"/>
    <n v="0"/>
    <n v="0"/>
    <n v="0"/>
    <n v="0"/>
    <n v="0"/>
    <n v="0"/>
    <n v="1241.8399999999999"/>
    <n v="0"/>
    <n v="0"/>
    <n v="12697.78"/>
    <m/>
    <m/>
    <m/>
    <m/>
    <x v="0"/>
    <m/>
    <m/>
    <m/>
    <m/>
    <m/>
    <m/>
    <m/>
    <m/>
    <n v="33877.799999999996"/>
    <n v="-1158.8399999999999"/>
    <m/>
    <m/>
    <x v="2"/>
    <x v="9"/>
    <m/>
    <x v="11"/>
  </r>
  <r>
    <x v="1"/>
    <s v="Columbus"/>
    <s v="Electric"/>
    <s v="Industrial"/>
    <s v="SH-Small Heating"/>
    <n v="7267"/>
    <n v="612.11"/>
    <m/>
    <n v="0"/>
    <n v="0"/>
    <n v="0"/>
    <m/>
    <m/>
    <n v="0"/>
    <n v="0"/>
    <n v="0"/>
    <n v="0"/>
    <n v="0"/>
    <n v="210.55"/>
    <n v="0"/>
    <n v="0"/>
    <n v="9.59"/>
    <n v="0"/>
    <n v="0"/>
    <n v="0"/>
    <n v="0"/>
    <n v="0"/>
    <n v="0"/>
    <n v="0"/>
    <n v="0"/>
    <n v="0"/>
    <n v="0"/>
    <n v="0"/>
    <n v="0"/>
    <n v="0"/>
    <n v="0"/>
    <n v="0"/>
    <n v="0"/>
    <n v="36.17"/>
    <n v="0"/>
    <n v="0"/>
    <n v="88.8"/>
    <m/>
    <m/>
    <m/>
    <m/>
    <x v="0"/>
    <m/>
    <m/>
    <m/>
    <m/>
    <m/>
    <m/>
    <m/>
    <m/>
    <n v="218.62"/>
    <n v="-8.07"/>
    <m/>
    <m/>
    <x v="2"/>
    <x v="12"/>
    <m/>
    <x v="11"/>
  </r>
  <r>
    <x v="1"/>
    <s v="Columbus"/>
    <s v="Electric"/>
    <s v="Industrial"/>
    <s v="TEB-Total Electric Bldg"/>
    <n v="33280"/>
    <n v="2484.4"/>
    <m/>
    <n v="0"/>
    <n v="0"/>
    <n v="0"/>
    <m/>
    <m/>
    <n v="0"/>
    <n v="0"/>
    <n v="0"/>
    <n v="0"/>
    <n v="0"/>
    <n v="966.64"/>
    <n v="0"/>
    <n v="0"/>
    <n v="43.93"/>
    <n v="0"/>
    <n v="0"/>
    <n v="0"/>
    <n v="0"/>
    <n v="0"/>
    <n v="0"/>
    <n v="0"/>
    <n v="0"/>
    <n v="0"/>
    <n v="0"/>
    <n v="0"/>
    <n v="0"/>
    <n v="0"/>
    <n v="0"/>
    <n v="0"/>
    <n v="0"/>
    <n v="133.9"/>
    <n v="0"/>
    <n v="0"/>
    <n v="344.12"/>
    <m/>
    <m/>
    <m/>
    <m/>
    <x v="0"/>
    <m/>
    <m/>
    <m/>
    <m/>
    <m/>
    <m/>
    <m/>
    <m/>
    <n v="1003.5799999999999"/>
    <n v="-36.94"/>
    <m/>
    <m/>
    <x v="2"/>
    <x v="13"/>
    <m/>
    <x v="11"/>
  </r>
  <r>
    <x v="1"/>
    <s v="Columbus"/>
    <s v="Electric"/>
    <s v="Municipal Buildings"/>
    <s v="CB-Commercial"/>
    <n v="55591"/>
    <n v="5128.93"/>
    <m/>
    <n v="0"/>
    <n v="0"/>
    <n v="0"/>
    <m/>
    <m/>
    <n v="0"/>
    <n v="0"/>
    <n v="0"/>
    <n v="0"/>
    <n v="0"/>
    <n v="1623.23"/>
    <n v="0"/>
    <n v="0"/>
    <n v="73.39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597.05999999999995"/>
    <m/>
    <m/>
    <m/>
    <m/>
    <x v="0"/>
    <m/>
    <m/>
    <m/>
    <m/>
    <m/>
    <m/>
    <m/>
    <m/>
    <n v="1684.94"/>
    <n v="-61.71"/>
    <m/>
    <m/>
    <x v="3"/>
    <x v="5"/>
    <m/>
    <x v="11"/>
  </r>
  <r>
    <x v="1"/>
    <s v="Columbus"/>
    <s v="Electric"/>
    <s v="Municipal Buildings"/>
    <s v="GP-General Power"/>
    <n v="20880"/>
    <n v="1496.22"/>
    <m/>
    <n v="0"/>
    <n v="0"/>
    <n v="0"/>
    <m/>
    <m/>
    <n v="0"/>
    <n v="0"/>
    <n v="0"/>
    <n v="0"/>
    <n v="0"/>
    <n v="609.70000000000005"/>
    <n v="0"/>
    <n v="0"/>
    <n v="27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29"/>
    <m/>
    <m/>
    <m/>
    <m/>
    <x v="0"/>
    <m/>
    <m/>
    <m/>
    <m/>
    <m/>
    <m/>
    <m/>
    <m/>
    <n v="632.88"/>
    <n v="-23.18"/>
    <m/>
    <m/>
    <x v="3"/>
    <x v="6"/>
    <m/>
    <x v="11"/>
  </r>
  <r>
    <x v="1"/>
    <s v="Columbus"/>
    <s v="Electric"/>
    <s v="Municipal Buildings"/>
    <s v="SH-Small Heating"/>
    <n v="17480"/>
    <n v="1271.5999999999999"/>
    <m/>
    <n v="0"/>
    <n v="0"/>
    <n v="0"/>
    <m/>
    <m/>
    <n v="0"/>
    <n v="0"/>
    <n v="0"/>
    <n v="0"/>
    <n v="0"/>
    <n v="510.42"/>
    <n v="0"/>
    <n v="0"/>
    <n v="2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3.61"/>
    <m/>
    <m/>
    <m/>
    <m/>
    <x v="0"/>
    <m/>
    <m/>
    <m/>
    <m/>
    <m/>
    <m/>
    <m/>
    <m/>
    <n v="529.82000000000005"/>
    <n v="-19.399999999999999"/>
    <m/>
    <m/>
    <x v="3"/>
    <x v="12"/>
    <m/>
    <x v="11"/>
  </r>
  <r>
    <x v="1"/>
    <s v="Columbus"/>
    <s v="Electric"/>
    <s v="Municipal Buildings"/>
    <s v="TEB-Total Electric Bldg"/>
    <n v="9840"/>
    <n v="843.54"/>
    <m/>
    <n v="0"/>
    <n v="0"/>
    <n v="0"/>
    <m/>
    <m/>
    <n v="0"/>
    <n v="0"/>
    <n v="0"/>
    <n v="0"/>
    <n v="0"/>
    <n v="287.33"/>
    <n v="0"/>
    <n v="0"/>
    <n v="12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.75"/>
    <m/>
    <m/>
    <m/>
    <m/>
    <x v="0"/>
    <m/>
    <m/>
    <m/>
    <m/>
    <m/>
    <m/>
    <m/>
    <m/>
    <n v="298.25"/>
    <n v="-10.92"/>
    <m/>
    <m/>
    <x v="3"/>
    <x v="13"/>
    <m/>
    <x v="11"/>
  </r>
  <r>
    <x v="1"/>
    <s v="Columbus"/>
    <s v="Electric"/>
    <s v="Municipal Other Lighting"/>
    <s v="CB-Commercial"/>
    <n v="2657"/>
    <n v="574.79"/>
    <m/>
    <n v="0"/>
    <n v="0"/>
    <n v="0"/>
    <m/>
    <m/>
    <n v="0"/>
    <n v="0"/>
    <n v="0"/>
    <n v="0"/>
    <n v="0"/>
    <n v="77.59"/>
    <n v="0"/>
    <n v="0"/>
    <n v="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54"/>
    <m/>
    <m/>
    <m/>
    <m/>
    <x v="0"/>
    <m/>
    <m/>
    <m/>
    <m/>
    <m/>
    <m/>
    <m/>
    <m/>
    <n v="80.540000000000006"/>
    <n v="-2.95"/>
    <m/>
    <m/>
    <x v="4"/>
    <x v="5"/>
    <m/>
    <x v="11"/>
  </r>
  <r>
    <x v="1"/>
    <s v="Columbus"/>
    <s v="Electric"/>
    <s v="Municipal Other Lighting"/>
    <s v="LS-Special Lighting"/>
    <n v="0"/>
    <n v="0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7"/>
    <m/>
    <x v="11"/>
  </r>
  <r>
    <x v="1"/>
    <s v="Columbus"/>
    <s v="Electric"/>
    <s v="Municipal Pumping"/>
    <s v="CB-Commercial"/>
    <n v="12731"/>
    <n v="1426.43"/>
    <m/>
    <n v="0"/>
    <n v="0"/>
    <n v="0"/>
    <m/>
    <m/>
    <n v="0"/>
    <n v="0"/>
    <n v="0"/>
    <n v="0"/>
    <n v="0"/>
    <n v="371.74"/>
    <n v="0"/>
    <n v="0"/>
    <n v="16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.71"/>
    <m/>
    <m/>
    <m/>
    <m/>
    <x v="0"/>
    <m/>
    <m/>
    <m/>
    <m/>
    <m/>
    <m/>
    <m/>
    <m/>
    <n v="385.87"/>
    <n v="-14.13"/>
    <m/>
    <m/>
    <x v="3"/>
    <x v="5"/>
    <m/>
    <x v="11"/>
  </r>
  <r>
    <x v="1"/>
    <s v="Columbus"/>
    <s v="Electric"/>
    <s v="Municipal Pumping"/>
    <s v="GP-General Power"/>
    <n v="18764"/>
    <n v="2173.9699999999998"/>
    <m/>
    <n v="0"/>
    <n v="0"/>
    <n v="0"/>
    <m/>
    <m/>
    <n v="0"/>
    <n v="0"/>
    <n v="0"/>
    <n v="0"/>
    <n v="0"/>
    <n v="547.91"/>
    <n v="0"/>
    <n v="0"/>
    <n v="24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.49"/>
    <m/>
    <m/>
    <m/>
    <m/>
    <x v="0"/>
    <m/>
    <m/>
    <m/>
    <m/>
    <m/>
    <m/>
    <m/>
    <m/>
    <n v="568.74"/>
    <n v="-20.83"/>
    <m/>
    <m/>
    <x v="3"/>
    <x v="6"/>
    <m/>
    <x v="11"/>
  </r>
  <r>
    <x v="1"/>
    <s v="Columbus"/>
    <s v="Electric"/>
    <s v="Residential"/>
    <s v="NM-Net Metering"/>
    <n v="-294"/>
    <n v="0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0"/>
    <m/>
    <x v="11"/>
  </r>
  <r>
    <x v="1"/>
    <s v="Columbus"/>
    <s v="Electric"/>
    <s v="Residential"/>
    <s v="RG-Residential"/>
    <n v="1519574"/>
    <n v="127338.24000000001"/>
    <m/>
    <n v="6733.76"/>
    <n v="0"/>
    <n v="0"/>
    <m/>
    <m/>
    <n v="0"/>
    <n v="0"/>
    <n v="0"/>
    <n v="0"/>
    <n v="0"/>
    <n v="44023.62"/>
    <n v="0"/>
    <n v="0"/>
    <n v="2005.53"/>
    <n v="0"/>
    <n v="0"/>
    <n v="0"/>
    <n v="0"/>
    <n v="0"/>
    <n v="0"/>
    <n v="0"/>
    <n v="0"/>
    <n v="0"/>
    <n v="0"/>
    <n v="0"/>
    <n v="0"/>
    <n v="0"/>
    <n v="1760.12"/>
    <n v="20"/>
    <n v="-29.8"/>
    <n v="4409.63"/>
    <n v="0"/>
    <n v="0"/>
    <n v="20252.740000000002"/>
    <m/>
    <m/>
    <m/>
    <m/>
    <x v="0"/>
    <m/>
    <m/>
    <m/>
    <m/>
    <m/>
    <m/>
    <m/>
    <m/>
    <n v="45710.350000000006"/>
    <n v="-1686.73"/>
    <m/>
    <m/>
    <x v="0"/>
    <x v="1"/>
    <m/>
    <x v="11"/>
  </r>
  <r>
    <x v="1"/>
    <s v="Columbus"/>
    <s v="Electric"/>
    <s v="Residential"/>
    <s v="RG-Residential Water Heat"/>
    <n v="274440"/>
    <n v="20702.53"/>
    <m/>
    <n v="846.6"/>
    <n v="0"/>
    <n v="0"/>
    <m/>
    <m/>
    <n v="0"/>
    <n v="0"/>
    <n v="0"/>
    <n v="0"/>
    <n v="0"/>
    <n v="8000.55"/>
    <n v="0"/>
    <n v="0"/>
    <n v="362.24"/>
    <n v="0"/>
    <n v="0"/>
    <n v="0"/>
    <n v="0"/>
    <n v="0"/>
    <n v="0"/>
    <n v="0"/>
    <n v="0"/>
    <n v="0"/>
    <n v="0"/>
    <n v="0"/>
    <n v="0"/>
    <n v="0"/>
    <n v="295"/>
    <n v="20"/>
    <n v="-3.76"/>
    <n v="663.9"/>
    <n v="0"/>
    <n v="0"/>
    <n v="3674.74"/>
    <m/>
    <m/>
    <m/>
    <m/>
    <x v="0"/>
    <m/>
    <m/>
    <m/>
    <m/>
    <m/>
    <m/>
    <m/>
    <m/>
    <n v="8305.18"/>
    <n v="-304.63"/>
    <m/>
    <m/>
    <x v="0"/>
    <x v="14"/>
    <m/>
    <x v="11"/>
  </r>
  <r>
    <x v="1"/>
    <s v="Columbus"/>
    <s v="Electric"/>
    <s v="Residential"/>
    <s v="RH-Residential Total Elec"/>
    <n v="692850"/>
    <n v="46184.85"/>
    <m/>
    <n v="1905.08"/>
    <n v="0"/>
    <n v="0"/>
    <m/>
    <m/>
    <n v="0"/>
    <n v="0"/>
    <n v="0"/>
    <n v="0"/>
    <n v="0"/>
    <n v="20201.63"/>
    <n v="0"/>
    <n v="0"/>
    <n v="914.3"/>
    <n v="0"/>
    <n v="0"/>
    <n v="0"/>
    <n v="0"/>
    <n v="0"/>
    <n v="0"/>
    <n v="0"/>
    <n v="0"/>
    <n v="0"/>
    <n v="0"/>
    <n v="0"/>
    <n v="0"/>
    <n v="0"/>
    <n v="367.42"/>
    <n v="60"/>
    <n v="0"/>
    <n v="1566.86"/>
    <n v="0"/>
    <n v="0"/>
    <n v="9031.92"/>
    <m/>
    <m/>
    <m/>
    <m/>
    <x v="0"/>
    <m/>
    <m/>
    <m/>
    <m/>
    <m/>
    <m/>
    <m/>
    <m/>
    <n v="20970.690000000002"/>
    <n v="-769.06"/>
    <m/>
    <m/>
    <x v="0"/>
    <x v="15"/>
    <m/>
    <x v="11"/>
  </r>
  <r>
    <x v="1"/>
    <s v="Columbus"/>
    <s v="Lighting"/>
    <s v="Commercial"/>
    <s v="PL-Private Lighting"/>
    <n v="21197"/>
    <n v="5259.5"/>
    <m/>
    <n v="0"/>
    <n v="0"/>
    <n v="0"/>
    <m/>
    <m/>
    <n v="0"/>
    <n v="0"/>
    <n v="0"/>
    <n v="0"/>
    <n v="0"/>
    <n v="619.28"/>
    <n v="0"/>
    <n v="0"/>
    <n v="28.11"/>
    <n v="0"/>
    <n v="0"/>
    <n v="0"/>
    <n v="0"/>
    <n v="0"/>
    <n v="0"/>
    <n v="0"/>
    <n v="0"/>
    <n v="0"/>
    <n v="0"/>
    <n v="0"/>
    <n v="0"/>
    <n v="0"/>
    <n v="11.06"/>
    <n v="0"/>
    <n v="0"/>
    <n v="344.58"/>
    <n v="0"/>
    <n v="0"/>
    <n v="41.81"/>
    <m/>
    <m/>
    <m/>
    <m/>
    <x v="0"/>
    <m/>
    <m/>
    <m/>
    <m/>
    <m/>
    <m/>
    <m/>
    <m/>
    <n v="642.80999999999995"/>
    <n v="-23.53"/>
    <m/>
    <m/>
    <x v="1"/>
    <x v="4"/>
    <m/>
    <x v="11"/>
  </r>
  <r>
    <x v="1"/>
    <s v="Columbus"/>
    <s v="Lighting"/>
    <s v="Industrial"/>
    <s v="PL-Private Lighting"/>
    <n v="1171"/>
    <n v="349.41"/>
    <m/>
    <n v="0"/>
    <n v="0"/>
    <n v="0"/>
    <m/>
    <m/>
    <n v="0"/>
    <n v="0"/>
    <n v="0"/>
    <n v="0"/>
    <n v="0"/>
    <n v="34.53"/>
    <n v="0"/>
    <n v="0"/>
    <n v="1.56"/>
    <n v="0"/>
    <n v="0"/>
    <n v="0"/>
    <n v="0"/>
    <n v="0"/>
    <n v="0"/>
    <n v="0"/>
    <n v="0"/>
    <n v="0"/>
    <n v="0"/>
    <n v="0"/>
    <n v="0"/>
    <n v="0"/>
    <n v="3.56"/>
    <n v="0"/>
    <n v="0"/>
    <n v="31.18"/>
    <n v="0"/>
    <n v="0"/>
    <n v="2.3199999999999998"/>
    <m/>
    <m/>
    <m/>
    <m/>
    <x v="0"/>
    <m/>
    <m/>
    <m/>
    <m/>
    <m/>
    <m/>
    <m/>
    <m/>
    <n v="35.83"/>
    <n v="-1.3"/>
    <m/>
    <m/>
    <x v="2"/>
    <x v="4"/>
    <m/>
    <x v="11"/>
  </r>
  <r>
    <x v="1"/>
    <s v="Columbus"/>
    <s v="Lighting"/>
    <s v="Municipal Other Lighting"/>
    <s v="PL-Private Lighting"/>
    <n v="290"/>
    <n v="87.1"/>
    <m/>
    <n v="0"/>
    <n v="0"/>
    <n v="0"/>
    <m/>
    <m/>
    <n v="0"/>
    <n v="0"/>
    <n v="0"/>
    <n v="0"/>
    <n v="0"/>
    <n v="8.4700000000000006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m/>
    <m/>
    <m/>
    <m/>
    <x v="0"/>
    <m/>
    <m/>
    <m/>
    <m/>
    <m/>
    <m/>
    <m/>
    <m/>
    <n v="8.7900000000000009"/>
    <n v="-0.32"/>
    <m/>
    <m/>
    <x v="4"/>
    <x v="4"/>
    <m/>
    <x v="11"/>
  </r>
  <r>
    <x v="1"/>
    <s v="Columbus"/>
    <s v="Lighting"/>
    <s v="Municipal Street Lighting"/>
    <s v="SPL-Municipal St Lighting"/>
    <n v="72032"/>
    <n v="5035.96"/>
    <m/>
    <n v="0"/>
    <n v="0"/>
    <n v="0"/>
    <m/>
    <m/>
    <n v="0"/>
    <n v="0"/>
    <n v="0"/>
    <n v="0"/>
    <n v="0"/>
    <n v="2257.4699999999998"/>
    <n v="0"/>
    <n v="0"/>
    <n v="95.09"/>
    <n v="0"/>
    <n v="0"/>
    <n v="1586.77"/>
    <n v="0"/>
    <n v="0"/>
    <n v="0"/>
    <n v="0"/>
    <n v="0"/>
    <n v="0"/>
    <n v="0"/>
    <n v="0"/>
    <n v="0"/>
    <n v="0"/>
    <n v="0"/>
    <n v="0"/>
    <n v="0"/>
    <n v="0"/>
    <n v="0"/>
    <n v="0"/>
    <n v="176.47"/>
    <m/>
    <m/>
    <m/>
    <m/>
    <x v="0"/>
    <m/>
    <m/>
    <m/>
    <m/>
    <m/>
    <m/>
    <m/>
    <m/>
    <n v="2337.4299999999998"/>
    <n v="-79.959999999999994"/>
    <m/>
    <m/>
    <x v="4"/>
    <x v="11"/>
    <m/>
    <x v="11"/>
  </r>
  <r>
    <x v="1"/>
    <s v="Columbus"/>
    <s v="Lighting"/>
    <s v="Residential"/>
    <s v="PL-Private Lighting"/>
    <n v="14723"/>
    <n v="4880.0600000000004"/>
    <m/>
    <n v="0"/>
    <n v="0"/>
    <n v="0"/>
    <m/>
    <m/>
    <n v="0"/>
    <n v="0"/>
    <n v="0"/>
    <n v="0"/>
    <n v="0"/>
    <n v="431"/>
    <n v="0"/>
    <n v="0"/>
    <n v="19.55"/>
    <n v="0"/>
    <n v="0"/>
    <n v="0"/>
    <n v="0"/>
    <n v="0"/>
    <n v="0"/>
    <n v="0"/>
    <n v="0"/>
    <n v="0"/>
    <n v="0"/>
    <n v="0"/>
    <n v="0"/>
    <n v="0"/>
    <n v="30.86"/>
    <n v="0"/>
    <n v="0"/>
    <n v="94.77"/>
    <n v="0"/>
    <n v="0"/>
    <n v="28.69"/>
    <m/>
    <m/>
    <m/>
    <m/>
    <x v="0"/>
    <m/>
    <m/>
    <m/>
    <m/>
    <m/>
    <m/>
    <m/>
    <m/>
    <n v="447.34"/>
    <n v="-16.34"/>
    <m/>
    <m/>
    <x v="0"/>
    <x v="4"/>
    <m/>
    <x v="11"/>
  </r>
  <r>
    <x v="1"/>
    <s v="Neosho"/>
    <s v="Electric"/>
    <s v="Commercial"/>
    <s v="CB-Commercial"/>
    <n v="1"/>
    <n v="20.09"/>
    <m/>
    <n v="1.01"/>
    <n v="0"/>
    <n v="0"/>
    <m/>
    <m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1"/>
    <n v="0"/>
    <n v="0"/>
    <n v="0.01"/>
    <m/>
    <m/>
    <m/>
    <m/>
    <x v="0"/>
    <m/>
    <m/>
    <m/>
    <m/>
    <m/>
    <m/>
    <m/>
    <m/>
    <n v="0.03"/>
    <n v="0"/>
    <m/>
    <m/>
    <x v="1"/>
    <x v="5"/>
    <m/>
    <x v="11"/>
  </r>
  <r>
    <x v="3"/>
    <s v="Aurora"/>
    <s v="Electric"/>
    <s v="Commercial"/>
    <s v="CB-Commercial"/>
    <n v="2103522"/>
    <n v="299835.68"/>
    <m/>
    <n v="9198.39"/>
    <n v="0"/>
    <n v="0"/>
    <m/>
    <m/>
    <n v="2328"/>
    <n v="0"/>
    <n v="0"/>
    <n v="1493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06.4399999999996"/>
    <n v="0"/>
    <n v="-109.84"/>
    <n v="17567.810000000001"/>
    <n v="-10560.22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Aurora"/>
    <s v="Electric"/>
    <s v="Commercial"/>
    <s v="GP-General Power"/>
    <n v="4137118"/>
    <n v="412002.8"/>
    <m/>
    <n v="11578.94"/>
    <n v="0"/>
    <n v="0"/>
    <m/>
    <m/>
    <n v="5491.97"/>
    <n v="0"/>
    <n v="0"/>
    <n v="2593.44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3349.78"/>
    <n v="0"/>
    <n v="0"/>
    <n v="20281.169999999998"/>
    <n v="-15307.32"/>
    <n v="0"/>
    <n v="0"/>
    <m/>
    <m/>
    <m/>
    <m/>
    <x v="0"/>
    <m/>
    <m/>
    <m/>
    <m/>
    <m/>
    <m/>
    <m/>
    <m/>
    <n v="0"/>
    <n v="0"/>
    <m/>
    <m/>
    <x v="1"/>
    <x v="6"/>
    <m/>
    <x v="11"/>
  </r>
  <r>
    <x v="3"/>
    <s v="Aurora"/>
    <s v="Electric"/>
    <s v="Commercial"/>
    <s v="LS-Special Lighting"/>
    <n v="1229"/>
    <n v="394.81"/>
    <m/>
    <n v="2.72"/>
    <n v="0"/>
    <n v="0"/>
    <m/>
    <m/>
    <n v="0.15"/>
    <n v="0"/>
    <n v="0"/>
    <n v="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3000000000000007"/>
    <n v="0"/>
    <n v="0"/>
    <m/>
    <m/>
    <m/>
    <m/>
    <x v="0"/>
    <m/>
    <m/>
    <m/>
    <m/>
    <m/>
    <m/>
    <m/>
    <m/>
    <n v="0"/>
    <n v="0"/>
    <m/>
    <m/>
    <x v="1"/>
    <x v="7"/>
    <m/>
    <x v="11"/>
  </r>
  <r>
    <x v="3"/>
    <s v="Aurora"/>
    <s v="Electric"/>
    <s v="Commercial"/>
    <s v="SH-Small Heating"/>
    <n v="164810"/>
    <n v="19331.150000000001"/>
    <m/>
    <n v="680.49"/>
    <n v="0"/>
    <n v="0"/>
    <m/>
    <m/>
    <n v="211.63"/>
    <n v="0"/>
    <n v="0"/>
    <n v="117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.95"/>
    <n v="0"/>
    <n v="-20.94"/>
    <n v="1370.27"/>
    <n v="-782.85"/>
    <n v="0"/>
    <n v="0"/>
    <m/>
    <m/>
    <m/>
    <m/>
    <x v="0"/>
    <m/>
    <m/>
    <m/>
    <m/>
    <m/>
    <m/>
    <m/>
    <m/>
    <n v="0"/>
    <n v="0"/>
    <m/>
    <m/>
    <x v="1"/>
    <x v="12"/>
    <m/>
    <x v="11"/>
  </r>
  <r>
    <x v="3"/>
    <s v="Aurora"/>
    <s v="Electric"/>
    <s v="Commercial"/>
    <s v="TEB-Total Electric Bldg"/>
    <n v="756581"/>
    <n v="72383.92"/>
    <m/>
    <n v="249.48"/>
    <n v="0"/>
    <n v="0"/>
    <m/>
    <m/>
    <n v="1160.45"/>
    <n v="0"/>
    <n v="0"/>
    <n v="537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8.42"/>
    <n v="0"/>
    <n v="0"/>
    <n v="2775.81"/>
    <n v="-3086.85"/>
    <n v="0"/>
    <n v="0"/>
    <m/>
    <m/>
    <m/>
    <m/>
    <x v="0"/>
    <m/>
    <m/>
    <m/>
    <m/>
    <m/>
    <m/>
    <m/>
    <m/>
    <n v="0"/>
    <n v="0"/>
    <m/>
    <m/>
    <x v="1"/>
    <x v="13"/>
    <m/>
    <x v="11"/>
  </r>
  <r>
    <x v="3"/>
    <s v="Aurora"/>
    <s v="Electric"/>
    <s v="Industrial"/>
    <s v="CB-Commercial"/>
    <n v="13228"/>
    <n v="1858.6"/>
    <m/>
    <n v="40.18"/>
    <n v="0"/>
    <n v="0"/>
    <m/>
    <m/>
    <n v="23.87"/>
    <n v="0"/>
    <n v="0"/>
    <n v="9.1300000000000008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52.48"/>
    <n v="0"/>
    <n v="0"/>
    <n v="127.73"/>
    <n v="-66.400000000000006"/>
    <n v="0"/>
    <n v="0"/>
    <m/>
    <m/>
    <m/>
    <m/>
    <x v="0"/>
    <m/>
    <m/>
    <m/>
    <m/>
    <m/>
    <m/>
    <m/>
    <m/>
    <n v="0"/>
    <n v="0"/>
    <m/>
    <m/>
    <x v="2"/>
    <x v="5"/>
    <m/>
    <x v="11"/>
  </r>
  <r>
    <x v="3"/>
    <s v="Aurora"/>
    <s v="Electric"/>
    <s v="Industrial"/>
    <s v="GP-General Power"/>
    <n v="2211910"/>
    <n v="209660.78"/>
    <m/>
    <n v="4305.7"/>
    <n v="0"/>
    <n v="0"/>
    <m/>
    <m/>
    <n v="6598.7"/>
    <n v="0"/>
    <n v="0"/>
    <n v="1405.22"/>
    <n v="0"/>
    <n v="0"/>
    <n v="0"/>
    <n v="0"/>
    <n v="0"/>
    <n v="0"/>
    <n v="0"/>
    <n v="436.32"/>
    <n v="0"/>
    <n v="0"/>
    <n v="0"/>
    <n v="0"/>
    <n v="0"/>
    <n v="-1012"/>
    <n v="0"/>
    <n v="0"/>
    <n v="0"/>
    <n v="0"/>
    <n v="3332.31"/>
    <n v="0"/>
    <n v="0"/>
    <n v="9490.92"/>
    <n v="-8184.08"/>
    <n v="0"/>
    <n v="0"/>
    <m/>
    <m/>
    <m/>
    <m/>
    <x v="0"/>
    <m/>
    <m/>
    <m/>
    <m/>
    <m/>
    <m/>
    <m/>
    <m/>
    <n v="0"/>
    <n v="0"/>
    <m/>
    <m/>
    <x v="2"/>
    <x v="6"/>
    <m/>
    <x v="11"/>
  </r>
  <r>
    <x v="3"/>
    <s v="Aurora"/>
    <s v="Electric"/>
    <s v="Industrial"/>
    <s v="LP-Large Power"/>
    <n v="2825403"/>
    <n v="220158.7"/>
    <m/>
    <n v="0"/>
    <n v="0"/>
    <n v="0"/>
    <m/>
    <m/>
    <n v="9747.64"/>
    <n v="0"/>
    <n v="0"/>
    <n v="541.02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4737.51"/>
    <n v="-8419.7000000000007"/>
    <n v="0"/>
    <n v="0"/>
    <m/>
    <m/>
    <m/>
    <m/>
    <x v="0"/>
    <m/>
    <m/>
    <m/>
    <m/>
    <m/>
    <m/>
    <m/>
    <m/>
    <n v="0"/>
    <n v="0"/>
    <m/>
    <m/>
    <x v="2"/>
    <x v="17"/>
    <m/>
    <x v="11"/>
  </r>
  <r>
    <x v="3"/>
    <s v="Aurora"/>
    <s v="Electric"/>
    <s v="Industrial"/>
    <s v="PFM-Feed Mill/Grain Elev"/>
    <n v="5840"/>
    <n v="1097.6199999999999"/>
    <m/>
    <n v="15.78"/>
    <n v="0"/>
    <n v="0"/>
    <m/>
    <m/>
    <n v="5.39"/>
    <n v="0"/>
    <n v="0"/>
    <n v="4.15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.37"/>
    <n v="-32.24"/>
    <n v="0"/>
    <n v="0"/>
    <m/>
    <m/>
    <m/>
    <m/>
    <x v="0"/>
    <m/>
    <m/>
    <m/>
    <m/>
    <m/>
    <m/>
    <m/>
    <m/>
    <n v="0"/>
    <n v="0"/>
    <m/>
    <m/>
    <x v="2"/>
    <x v="18"/>
    <m/>
    <x v="11"/>
  </r>
  <r>
    <x v="3"/>
    <s v="Aurora"/>
    <s v="Electric"/>
    <s v="Industrial"/>
    <s v="TEB-Total Electric Bldg"/>
    <n v="230637"/>
    <n v="29952.99"/>
    <m/>
    <n v="0"/>
    <n v="0"/>
    <n v="0"/>
    <m/>
    <m/>
    <n v="809.54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893.66"/>
    <n v="-941"/>
    <n v="0"/>
    <n v="0"/>
    <m/>
    <m/>
    <m/>
    <m/>
    <x v="0"/>
    <m/>
    <m/>
    <m/>
    <m/>
    <m/>
    <m/>
    <m/>
    <m/>
    <n v="0"/>
    <n v="0"/>
    <m/>
    <m/>
    <x v="2"/>
    <x v="13"/>
    <m/>
    <x v="11"/>
  </r>
  <r>
    <x v="3"/>
    <s v="Aurora"/>
    <s v="Electric"/>
    <s v="Interdepartmental"/>
    <s v="CB-Commercial"/>
    <n v="-80213"/>
    <n v="-9312.98"/>
    <m/>
    <n v="0"/>
    <n v="0"/>
    <n v="0"/>
    <m/>
    <m/>
    <n v="-307.86"/>
    <n v="0"/>
    <n v="0"/>
    <n v="-56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2.68"/>
    <n v="0"/>
    <n v="0"/>
    <m/>
    <m/>
    <m/>
    <m/>
    <x v="0"/>
    <m/>
    <m/>
    <m/>
    <m/>
    <m/>
    <m/>
    <m/>
    <m/>
    <n v="0"/>
    <n v="0"/>
    <m/>
    <m/>
    <x v="5"/>
    <x v="5"/>
    <m/>
    <x v="11"/>
  </r>
  <r>
    <x v="3"/>
    <s v="Aurora"/>
    <s v="Electric"/>
    <s v="Interdepartmental"/>
    <s v="GP-General Power"/>
    <n v="151911"/>
    <n v="11983.27"/>
    <m/>
    <n v="0"/>
    <n v="0"/>
    <n v="0"/>
    <m/>
    <m/>
    <n v="268.47000000000003"/>
    <n v="0"/>
    <n v="0"/>
    <n v="107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2.08000000000004"/>
    <n v="0"/>
    <n v="0"/>
    <m/>
    <m/>
    <m/>
    <m/>
    <x v="0"/>
    <m/>
    <m/>
    <m/>
    <m/>
    <m/>
    <m/>
    <m/>
    <m/>
    <n v="0"/>
    <n v="0"/>
    <m/>
    <m/>
    <x v="5"/>
    <x v="6"/>
    <m/>
    <x v="11"/>
  </r>
  <r>
    <x v="3"/>
    <s v="Aurora"/>
    <s v="Electric"/>
    <s v="Municipal Buildings"/>
    <s v="CB-Commercial"/>
    <n v="149850"/>
    <n v="19440.669999999998"/>
    <m/>
    <n v="0"/>
    <n v="0"/>
    <n v="0"/>
    <m/>
    <m/>
    <n v="67.88"/>
    <n v="0"/>
    <n v="0"/>
    <n v="106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52.25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Aurora"/>
    <s v="Electric"/>
    <s v="Municipal Buildings"/>
    <s v="GP-General Power"/>
    <n v="102240"/>
    <n v="10179.16"/>
    <m/>
    <n v="0"/>
    <n v="0"/>
    <n v="0"/>
    <m/>
    <m/>
    <n v="206.52"/>
    <n v="0"/>
    <n v="0"/>
    <n v="72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8.29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Aurora"/>
    <s v="Electric"/>
    <s v="Municipal Buildings"/>
    <s v="SH-Small Heating"/>
    <n v="4690"/>
    <n v="541.94000000000005"/>
    <m/>
    <n v="0"/>
    <n v="0"/>
    <n v="0"/>
    <m/>
    <m/>
    <n v="5.64"/>
    <n v="0"/>
    <n v="0"/>
    <n v="3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28"/>
    <n v="0"/>
    <n v="0"/>
    <m/>
    <m/>
    <m/>
    <m/>
    <x v="0"/>
    <m/>
    <m/>
    <m/>
    <m/>
    <m/>
    <m/>
    <m/>
    <m/>
    <n v="0"/>
    <n v="0"/>
    <m/>
    <m/>
    <x v="3"/>
    <x v="12"/>
    <m/>
    <x v="11"/>
  </r>
  <r>
    <x v="3"/>
    <s v="Aurora"/>
    <s v="Electric"/>
    <s v="Municipal Other Lighting"/>
    <s v="CB-Commercial"/>
    <n v="8904"/>
    <n v="1924.9"/>
    <m/>
    <n v="0"/>
    <n v="0"/>
    <n v="0"/>
    <m/>
    <m/>
    <n v="10.93"/>
    <n v="0"/>
    <n v="0"/>
    <n v="6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.72"/>
    <n v="0"/>
    <n v="0"/>
    <m/>
    <m/>
    <m/>
    <m/>
    <x v="0"/>
    <m/>
    <m/>
    <m/>
    <m/>
    <m/>
    <m/>
    <m/>
    <m/>
    <n v="0"/>
    <n v="0"/>
    <m/>
    <m/>
    <x v="4"/>
    <x v="5"/>
    <m/>
    <x v="11"/>
  </r>
  <r>
    <x v="3"/>
    <s v="Aurora"/>
    <s v="Electric"/>
    <s v="Municipal Other Lighting"/>
    <s v="LS-Special Lighting"/>
    <n v="4842"/>
    <n v="1209.58"/>
    <m/>
    <n v="0"/>
    <n v="0"/>
    <n v="0"/>
    <m/>
    <m/>
    <n v="11.58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.729999999999997"/>
    <n v="0"/>
    <n v="0"/>
    <m/>
    <m/>
    <m/>
    <m/>
    <x v="0"/>
    <m/>
    <m/>
    <m/>
    <m/>
    <m/>
    <m/>
    <m/>
    <m/>
    <n v="0"/>
    <n v="0"/>
    <m/>
    <m/>
    <x v="4"/>
    <x v="7"/>
    <m/>
    <x v="11"/>
  </r>
  <r>
    <x v="3"/>
    <s v="Aurora"/>
    <s v="Electric"/>
    <s v="Municipal Other Lighting"/>
    <s v="MS-Miscellaneous"/>
    <n v="0"/>
    <n v="19.510000000000002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22"/>
    <m/>
    <x v="11"/>
  </r>
  <r>
    <x v="3"/>
    <s v="Aurora"/>
    <s v="Electric"/>
    <s v="Municipal Pumping"/>
    <s v="CB-Commercial"/>
    <n v="-106197"/>
    <n v="-11198.99"/>
    <m/>
    <n v="0"/>
    <n v="0"/>
    <n v="0"/>
    <m/>
    <m/>
    <n v="-498.11"/>
    <n v="0"/>
    <n v="0"/>
    <n v="-75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3.1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Aurora"/>
    <s v="Electric"/>
    <s v="Municipal Pumping"/>
    <s v="GP-General Power"/>
    <n v="614568"/>
    <n v="55532.04"/>
    <m/>
    <n v="0"/>
    <n v="0"/>
    <n v="0"/>
    <m/>
    <m/>
    <n v="1515.57"/>
    <n v="0"/>
    <n v="0"/>
    <n v="436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73.92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Aurora"/>
    <s v="Electric"/>
    <s v="Oil Pipeline Pumping"/>
    <s v="GP-General Power"/>
    <n v="174750"/>
    <n v="16924"/>
    <m/>
    <n v="0"/>
    <n v="0"/>
    <n v="0"/>
    <m/>
    <m/>
    <n v="546.97"/>
    <n v="0"/>
    <n v="0"/>
    <n v="124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8.75"/>
    <n v="0"/>
    <n v="0"/>
    <n v="1266.29"/>
    <n v="-646.58000000000004"/>
    <n v="0"/>
    <n v="0"/>
    <m/>
    <m/>
    <m/>
    <m/>
    <x v="0"/>
    <m/>
    <m/>
    <m/>
    <m/>
    <m/>
    <m/>
    <m/>
    <m/>
    <n v="0"/>
    <n v="0"/>
    <m/>
    <m/>
    <x v="2"/>
    <x v="24"/>
    <m/>
    <x v="11"/>
  </r>
  <r>
    <x v="3"/>
    <s v="Aurora"/>
    <s v="Electric"/>
    <s v="Residential"/>
    <s v="RGL-Residential Pilot"/>
    <n v="115056"/>
    <n v="13237.93"/>
    <m/>
    <n v="517.91999999999996"/>
    <n v="0"/>
    <n v="0"/>
    <m/>
    <m/>
    <n v="171.93"/>
    <n v="0"/>
    <n v="0"/>
    <n v="44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39"/>
    <n v="20"/>
    <n v="0"/>
    <n v="138.65"/>
    <n v="-593.70000000000005"/>
    <n v="0"/>
    <n v="0"/>
    <m/>
    <m/>
    <m/>
    <m/>
    <x v="0"/>
    <m/>
    <m/>
    <m/>
    <m/>
    <m/>
    <m/>
    <m/>
    <m/>
    <n v="0"/>
    <n v="0"/>
    <m/>
    <m/>
    <x v="0"/>
    <x v="25"/>
    <m/>
    <x v="11"/>
  </r>
  <r>
    <x v="3"/>
    <s v="Aurora"/>
    <s v="Electric"/>
    <s v="Residential"/>
    <s v="RG-Residential"/>
    <n v="14540036"/>
    <n v="1888759.72"/>
    <m/>
    <n v="53669.37"/>
    <n v="0"/>
    <n v="0"/>
    <m/>
    <m/>
    <n v="22301.54"/>
    <n v="0"/>
    <n v="0"/>
    <n v="567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17.99"/>
    <n v="200"/>
    <n v="-398.48"/>
    <n v="14435.16"/>
    <n v="-75027.56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Aurora"/>
    <s v="Electric"/>
    <s v="Wholesale Municipalities"/>
    <s v="GFR-Monett"/>
    <n v="18994761"/>
    <n v="507399.38"/>
    <m/>
    <n v="0"/>
    <n v="407817.52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26"/>
    <m/>
    <x v="11"/>
  </r>
  <r>
    <x v="3"/>
    <s v="Aurora"/>
    <s v="Electric"/>
    <s v="Wholesale Municipalities"/>
    <s v="GFR-Mt Vernon"/>
    <n v="4780759"/>
    <n v="143172.07999999999"/>
    <m/>
    <n v="0"/>
    <n v="102642.89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27"/>
    <m/>
    <x v="11"/>
  </r>
  <r>
    <x v="3"/>
    <s v="Aurora"/>
    <s v="Lighting"/>
    <s v="Commercial"/>
    <s v="PL-Private Lighting"/>
    <n v="49323"/>
    <n v="16197.23"/>
    <m/>
    <n v="0"/>
    <n v="0"/>
    <n v="0"/>
    <m/>
    <m/>
    <n v="52.61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.94"/>
    <n v="0"/>
    <n v="-3.04"/>
    <n v="788.76"/>
    <n v="-541.28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3"/>
    <s v="Aurora"/>
    <s v="Lighting"/>
    <s v="Industrial"/>
    <s v="PL-Private Lighting"/>
    <n v="6169"/>
    <n v="1553.22"/>
    <m/>
    <n v="0"/>
    <n v="0"/>
    <n v="0"/>
    <m/>
    <m/>
    <n v="17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1"/>
    <n v="0"/>
    <n v="0"/>
    <n v="82.72"/>
    <n v="-67.709999999999994"/>
    <n v="0"/>
    <n v="0"/>
    <m/>
    <m/>
    <m/>
    <m/>
    <x v="0"/>
    <m/>
    <m/>
    <m/>
    <m/>
    <m/>
    <m/>
    <m/>
    <m/>
    <n v="0"/>
    <n v="0"/>
    <m/>
    <m/>
    <x v="2"/>
    <x v="4"/>
    <m/>
    <x v="11"/>
  </r>
  <r>
    <x v="3"/>
    <s v="Aurora"/>
    <s v="Lighting"/>
    <s v="Interdepartmental"/>
    <s v="PL-Private Lighting"/>
    <n v="195"/>
    <n v="47.37"/>
    <m/>
    <n v="0"/>
    <n v="0"/>
    <n v="0"/>
    <m/>
    <m/>
    <n v="0.280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m/>
    <m/>
    <m/>
    <m/>
    <x v="0"/>
    <m/>
    <m/>
    <m/>
    <m/>
    <m/>
    <m/>
    <m/>
    <m/>
    <n v="0"/>
    <n v="0"/>
    <m/>
    <m/>
    <x v="5"/>
    <x v="4"/>
    <m/>
    <x v="11"/>
  </r>
  <r>
    <x v="3"/>
    <s v="Aurora"/>
    <s v="Lighting"/>
    <s v="Municipal Other Lighting"/>
    <s v="PL-Private Lighting"/>
    <n v="174"/>
    <n v="68.19"/>
    <m/>
    <n v="0"/>
    <n v="0"/>
    <n v="0"/>
    <m/>
    <m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m/>
    <m/>
    <m/>
    <m/>
    <x v="0"/>
    <m/>
    <m/>
    <m/>
    <m/>
    <m/>
    <m/>
    <m/>
    <m/>
    <n v="0"/>
    <n v="0"/>
    <m/>
    <m/>
    <x v="4"/>
    <x v="4"/>
    <m/>
    <x v="11"/>
  </r>
  <r>
    <x v="3"/>
    <s v="Aurora"/>
    <s v="Lighting"/>
    <s v="Municipal Pumping"/>
    <s v="PL-Private Lighting"/>
    <n v="58"/>
    <n v="21.22"/>
    <m/>
    <n v="0"/>
    <n v="0"/>
    <n v="0"/>
    <m/>
    <m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m/>
    <m/>
    <m/>
    <m/>
    <x v="0"/>
    <m/>
    <m/>
    <m/>
    <m/>
    <m/>
    <m/>
    <m/>
    <m/>
    <n v="0"/>
    <n v="0"/>
    <m/>
    <m/>
    <x v="3"/>
    <x v="4"/>
    <m/>
    <x v="11"/>
  </r>
  <r>
    <x v="3"/>
    <s v="Aurora"/>
    <s v="Lighting"/>
    <s v="Municipal Street Lighting"/>
    <s v="SPL-Municipal St Lighting"/>
    <n v="135070"/>
    <n v="13802.74"/>
    <m/>
    <n v="0"/>
    <n v="0"/>
    <n v="0"/>
    <m/>
    <m/>
    <n v="474.1"/>
    <n v="0"/>
    <n v="0"/>
    <n v="0"/>
    <n v="0"/>
    <n v="0"/>
    <n v="0"/>
    <n v="0"/>
    <n v="0"/>
    <n v="0"/>
    <n v="0"/>
    <n v="3064.92"/>
    <n v="0"/>
    <n v="0"/>
    <n v="0"/>
    <n v="0"/>
    <n v="0"/>
    <n v="0"/>
    <n v="0"/>
    <n v="0"/>
    <n v="0"/>
    <n v="0"/>
    <n v="0"/>
    <n v="0"/>
    <n v="0"/>
    <n v="0"/>
    <n v="-807.7"/>
    <n v="0"/>
    <n v="0"/>
    <m/>
    <m/>
    <m/>
    <m/>
    <x v="0"/>
    <m/>
    <m/>
    <m/>
    <m/>
    <m/>
    <m/>
    <m/>
    <m/>
    <n v="0"/>
    <n v="0"/>
    <m/>
    <m/>
    <x v="4"/>
    <x v="11"/>
    <m/>
    <x v="11"/>
  </r>
  <r>
    <x v="3"/>
    <s v="Aurora"/>
    <s v="Lighting"/>
    <s v="Residential"/>
    <s v="PL-Private Lighting"/>
    <n v="55423"/>
    <n v="20667.97"/>
    <m/>
    <n v="0"/>
    <n v="0"/>
    <n v="0"/>
    <m/>
    <m/>
    <n v="6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.78"/>
    <n v="0"/>
    <n v="-4.55"/>
    <n v="64.06"/>
    <n v="-607.32000000000005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3"/>
    <s v="Aurora"/>
    <s v="WA-Sprinkler System"/>
    <s v="WA-Commercial"/>
    <s v=""/>
    <n v="0"/>
    <n v="371.89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5"/>
    <n v="0"/>
    <n v="0"/>
    <n v="0"/>
    <m/>
    <m/>
    <m/>
    <m/>
    <x v="0"/>
    <m/>
    <m/>
    <m/>
    <m/>
    <m/>
    <m/>
    <m/>
    <m/>
    <n v="0"/>
    <n v="0"/>
    <m/>
    <m/>
    <x v="7"/>
    <x v="43"/>
    <m/>
    <x v="11"/>
  </r>
  <r>
    <x v="3"/>
    <s v="Aurora"/>
    <s v="Water"/>
    <s v="Commercial"/>
    <s v="WA-Water"/>
    <n v="-14892"/>
    <n v="697.68"/>
    <m/>
    <n v="0"/>
    <n v="0"/>
    <n v="0"/>
    <m/>
    <m/>
    <n v="0"/>
    <n v="0"/>
    <n v="0"/>
    <n v="0"/>
    <n v="0"/>
    <n v="0"/>
    <n v="0"/>
    <n v="0"/>
    <n v="0"/>
    <n v="0"/>
    <n v="463.23"/>
    <n v="18.579999999999998"/>
    <n v="0"/>
    <n v="0"/>
    <n v="0"/>
    <n v="0"/>
    <n v="0"/>
    <n v="0"/>
    <n v="0"/>
    <n v="0"/>
    <n v="0"/>
    <n v="0"/>
    <n v="292.67"/>
    <n v="0"/>
    <n v="-11.54"/>
    <n v="-968.46"/>
    <n v="0"/>
    <n v="0"/>
    <n v="0"/>
    <m/>
    <m/>
    <m/>
    <m/>
    <x v="0"/>
    <m/>
    <m/>
    <m/>
    <m/>
    <m/>
    <m/>
    <m/>
    <m/>
    <n v="0"/>
    <n v="0"/>
    <m/>
    <m/>
    <x v="7"/>
    <x v="43"/>
    <m/>
    <x v="11"/>
  </r>
  <r>
    <x v="3"/>
    <s v="Aurora"/>
    <s v="Water"/>
    <s v="Industrial"/>
    <s v="WA-Water"/>
    <n v="3597"/>
    <n v="7190.45"/>
    <m/>
    <n v="0"/>
    <n v="0"/>
    <n v="0"/>
    <m/>
    <m/>
    <n v="0"/>
    <n v="0"/>
    <n v="0"/>
    <n v="0"/>
    <n v="0"/>
    <n v="0"/>
    <n v="0"/>
    <n v="0"/>
    <n v="0"/>
    <n v="0"/>
    <n v="9.66"/>
    <n v="0"/>
    <n v="0"/>
    <n v="0"/>
    <n v="0"/>
    <n v="0"/>
    <n v="0"/>
    <n v="0"/>
    <n v="0"/>
    <n v="0"/>
    <n v="0"/>
    <n v="0"/>
    <n v="1.22"/>
    <n v="0"/>
    <n v="0"/>
    <n v="322.49"/>
    <n v="0"/>
    <n v="0"/>
    <n v="0"/>
    <m/>
    <m/>
    <m/>
    <m/>
    <x v="0"/>
    <m/>
    <m/>
    <m/>
    <m/>
    <m/>
    <m/>
    <m/>
    <m/>
    <n v="0"/>
    <n v="0"/>
    <m/>
    <m/>
    <x v="8"/>
    <x v="28"/>
    <m/>
    <x v="11"/>
  </r>
  <r>
    <x v="3"/>
    <s v="Aurora"/>
    <s v="Water"/>
    <s v="Interdepartmental"/>
    <s v="WA-Water"/>
    <n v="4"/>
    <n v="114.89"/>
    <m/>
    <n v="0"/>
    <n v="0"/>
    <n v="0"/>
    <m/>
    <m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9"/>
    <x v="28"/>
    <m/>
    <x v="11"/>
  </r>
  <r>
    <x v="3"/>
    <s v="Aurora"/>
    <s v="Water"/>
    <s v="Municipal Buildings"/>
    <s v="WA-Water"/>
    <n v="12"/>
    <n v="193"/>
    <m/>
    <n v="0"/>
    <n v="0"/>
    <n v="0"/>
    <m/>
    <m/>
    <n v="0"/>
    <n v="0"/>
    <n v="0"/>
    <n v="0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0"/>
    <x v="28"/>
    <m/>
    <x v="11"/>
  </r>
  <r>
    <x v="3"/>
    <s v="Aurora"/>
    <s v="Water"/>
    <s v="Municipal Pumping"/>
    <s v="WA-Water"/>
    <n v="-531"/>
    <n v="-21.4"/>
    <m/>
    <n v="0"/>
    <n v="0"/>
    <n v="0"/>
    <m/>
    <m/>
    <n v="0"/>
    <n v="0"/>
    <n v="0"/>
    <n v="0"/>
    <n v="0"/>
    <n v="0"/>
    <n v="0"/>
    <n v="0"/>
    <n v="0"/>
    <n v="0"/>
    <n v="2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0"/>
    <x v="28"/>
    <m/>
    <x v="11"/>
  </r>
  <r>
    <x v="3"/>
    <s v="Aurora"/>
    <s v="Water"/>
    <s v="Residential"/>
    <s v="WA-Water"/>
    <n v="15468"/>
    <n v="118383.17"/>
    <m/>
    <n v="0"/>
    <n v="0"/>
    <n v="0"/>
    <m/>
    <m/>
    <n v="0"/>
    <n v="0"/>
    <n v="0"/>
    <n v="0"/>
    <n v="0"/>
    <n v="0"/>
    <n v="0"/>
    <n v="0"/>
    <n v="0"/>
    <n v="-0.24"/>
    <n v="4010.78"/>
    <n v="0"/>
    <n v="0"/>
    <n v="0"/>
    <n v="0"/>
    <n v="0"/>
    <n v="0"/>
    <n v="0"/>
    <n v="0"/>
    <n v="0"/>
    <n v="0"/>
    <n v="0"/>
    <n v="441.31"/>
    <n v="0"/>
    <n v="-42.97"/>
    <n v="2159.8000000000002"/>
    <n v="0"/>
    <n v="0"/>
    <n v="0"/>
    <m/>
    <m/>
    <m/>
    <m/>
    <x v="0"/>
    <m/>
    <m/>
    <m/>
    <m/>
    <m/>
    <m/>
    <m/>
    <m/>
    <n v="0"/>
    <n v="0"/>
    <m/>
    <m/>
    <x v="11"/>
    <x v="28"/>
    <m/>
    <x v="11"/>
  </r>
  <r>
    <x v="3"/>
    <s v="Baxter Springs"/>
    <s v="Electric"/>
    <s v="Commercial"/>
    <s v="CB-Commercial"/>
    <n v="233"/>
    <n v="53.37"/>
    <m/>
    <n v="2.64"/>
    <n v="0"/>
    <n v="0"/>
    <m/>
    <m/>
    <n v="0.38"/>
    <n v="0"/>
    <n v="0"/>
    <n v="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6"/>
    <n v="-1.17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Baxter Springs"/>
    <s v="Electric"/>
    <s v="Residential"/>
    <s v="RG-Residential"/>
    <n v="214"/>
    <n v="40.83"/>
    <m/>
    <n v="2"/>
    <n v="0"/>
    <n v="0"/>
    <m/>
    <m/>
    <n v="0.09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-1.100000000000000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Bolivar"/>
    <s v="Electric"/>
    <s v="Commercial"/>
    <s v="CB-Commercial"/>
    <n v="2452685"/>
    <n v="345000.5"/>
    <m/>
    <n v="7349.55"/>
    <n v="0"/>
    <n v="0"/>
    <m/>
    <m/>
    <n v="5423.44"/>
    <n v="0"/>
    <n v="0"/>
    <n v="1741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87.79"/>
    <n v="0"/>
    <n v="-53.37"/>
    <n v="19491.53"/>
    <n v="-12313.31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Bolivar"/>
    <s v="Electric"/>
    <s v="Commercial"/>
    <s v="GP-General Power"/>
    <n v="3740320"/>
    <n v="362852.67"/>
    <m/>
    <n v="2062.21"/>
    <n v="0"/>
    <n v="0"/>
    <m/>
    <m/>
    <n v="8214.0300000000007"/>
    <n v="0"/>
    <n v="0"/>
    <n v="2655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77.31"/>
    <n v="0"/>
    <n v="0"/>
    <n v="15594.37"/>
    <n v="-13839.16"/>
    <n v="0"/>
    <n v="0"/>
    <m/>
    <m/>
    <m/>
    <m/>
    <x v="0"/>
    <m/>
    <m/>
    <m/>
    <m/>
    <m/>
    <m/>
    <m/>
    <m/>
    <n v="0"/>
    <n v="0"/>
    <m/>
    <m/>
    <x v="1"/>
    <x v="6"/>
    <m/>
    <x v="11"/>
  </r>
  <r>
    <x v="3"/>
    <s v="Bolivar"/>
    <s v="Electric"/>
    <s v="Commercial"/>
    <s v="LP-Large Power"/>
    <n v="1296388"/>
    <n v="115457.83"/>
    <m/>
    <n v="0"/>
    <n v="0"/>
    <n v="0"/>
    <m/>
    <m/>
    <n v="3476.56"/>
    <n v="0"/>
    <n v="0"/>
    <n v="920.44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3863.23"/>
    <n v="0"/>
    <n v="0"/>
    <m/>
    <m/>
    <m/>
    <m/>
    <x v="0"/>
    <m/>
    <m/>
    <m/>
    <m/>
    <m/>
    <m/>
    <m/>
    <m/>
    <n v="0"/>
    <n v="0"/>
    <m/>
    <m/>
    <x v="1"/>
    <x v="17"/>
    <m/>
    <x v="11"/>
  </r>
  <r>
    <x v="3"/>
    <s v="Bolivar"/>
    <s v="Electric"/>
    <s v="Commercial"/>
    <s v="LS-Special Lighting"/>
    <n v="1114"/>
    <n v="356.96"/>
    <m/>
    <n v="1.84"/>
    <n v="0"/>
    <n v="0"/>
    <m/>
    <m/>
    <n v="2.14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"/>
    <n v="-7.53"/>
    <n v="0"/>
    <n v="0"/>
    <m/>
    <m/>
    <m/>
    <m/>
    <x v="0"/>
    <m/>
    <m/>
    <m/>
    <m/>
    <m/>
    <m/>
    <m/>
    <m/>
    <n v="0"/>
    <n v="0"/>
    <m/>
    <m/>
    <x v="1"/>
    <x v="7"/>
    <m/>
    <x v="11"/>
  </r>
  <r>
    <x v="3"/>
    <s v="Bolivar"/>
    <s v="Electric"/>
    <s v="Commercial"/>
    <s v="MS-Miscellaneous"/>
    <n v="98"/>
    <n v="22.98"/>
    <m/>
    <n v="0.69"/>
    <n v="0"/>
    <n v="0"/>
    <m/>
    <m/>
    <n v="0.32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5"/>
    <n v="-0.26"/>
    <n v="0"/>
    <n v="0"/>
    <m/>
    <m/>
    <m/>
    <m/>
    <x v="0"/>
    <m/>
    <m/>
    <m/>
    <m/>
    <m/>
    <m/>
    <m/>
    <m/>
    <n v="0"/>
    <n v="0"/>
    <m/>
    <m/>
    <x v="1"/>
    <x v="22"/>
    <m/>
    <x v="11"/>
  </r>
  <r>
    <x v="3"/>
    <s v="Bolivar"/>
    <s v="Electric"/>
    <s v="Commercial"/>
    <s v="SH-Small Heating"/>
    <n v="1165447"/>
    <n v="132184.54999999999"/>
    <m/>
    <n v="2756.08"/>
    <n v="0"/>
    <n v="0"/>
    <m/>
    <m/>
    <n v="2095.7199999999998"/>
    <n v="0"/>
    <n v="0"/>
    <n v="82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7.61"/>
    <n v="0"/>
    <n v="-95.41"/>
    <n v="7198.81"/>
    <n v="-5535.77"/>
    <n v="0"/>
    <n v="0"/>
    <m/>
    <m/>
    <m/>
    <m/>
    <x v="0"/>
    <m/>
    <m/>
    <m/>
    <m/>
    <m/>
    <m/>
    <m/>
    <m/>
    <n v="0"/>
    <n v="0"/>
    <m/>
    <m/>
    <x v="1"/>
    <x v="12"/>
    <m/>
    <x v="11"/>
  </r>
  <r>
    <x v="3"/>
    <s v="Bolivar"/>
    <s v="Electric"/>
    <s v="Commercial"/>
    <s v="TEB-Total Electric Bldg"/>
    <n v="3271781"/>
    <n v="323209.71000000002"/>
    <m/>
    <n v="1869.71"/>
    <n v="0"/>
    <n v="0"/>
    <m/>
    <m/>
    <n v="6199.31"/>
    <n v="0"/>
    <n v="0"/>
    <n v="228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64.42"/>
    <n v="0"/>
    <n v="0"/>
    <n v="11810.14"/>
    <n v="-13348.85"/>
    <n v="0"/>
    <n v="0"/>
    <m/>
    <m/>
    <m/>
    <m/>
    <x v="0"/>
    <m/>
    <m/>
    <m/>
    <m/>
    <m/>
    <m/>
    <m/>
    <m/>
    <n v="0"/>
    <n v="0"/>
    <m/>
    <m/>
    <x v="1"/>
    <x v="13"/>
    <m/>
    <x v="11"/>
  </r>
  <r>
    <x v="3"/>
    <s v="Bolivar"/>
    <s v="Electric"/>
    <s v="Industrial"/>
    <s v="CB-Commercial"/>
    <n v="27873"/>
    <n v="3525.28"/>
    <m/>
    <n v="110.04"/>
    <n v="0"/>
    <n v="0"/>
    <m/>
    <m/>
    <n v="58.34"/>
    <n v="0"/>
    <n v="0"/>
    <n v="19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38"/>
    <n v="0"/>
    <n v="0"/>
    <n v="252.66"/>
    <n v="-139.91"/>
    <n v="0"/>
    <n v="0"/>
    <m/>
    <m/>
    <m/>
    <m/>
    <x v="0"/>
    <m/>
    <m/>
    <m/>
    <m/>
    <m/>
    <m/>
    <m/>
    <m/>
    <n v="0"/>
    <n v="0"/>
    <m/>
    <m/>
    <x v="2"/>
    <x v="5"/>
    <m/>
    <x v="11"/>
  </r>
  <r>
    <x v="3"/>
    <s v="Bolivar"/>
    <s v="Electric"/>
    <s v="Industrial"/>
    <s v="GP-General Power"/>
    <n v="845680"/>
    <n v="85970.09"/>
    <m/>
    <n v="2611.2199999999998"/>
    <n v="0"/>
    <n v="0"/>
    <m/>
    <m/>
    <n v="1770.27"/>
    <n v="0"/>
    <n v="0"/>
    <n v="600.44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2.46"/>
    <n v="0"/>
    <n v="0"/>
    <n v="3604.28"/>
    <n v="-3129.02"/>
    <n v="0"/>
    <n v="0"/>
    <m/>
    <m/>
    <m/>
    <m/>
    <x v="0"/>
    <m/>
    <m/>
    <m/>
    <m/>
    <m/>
    <m/>
    <m/>
    <m/>
    <n v="0"/>
    <n v="0"/>
    <m/>
    <m/>
    <x v="2"/>
    <x v="6"/>
    <m/>
    <x v="11"/>
  </r>
  <r>
    <x v="3"/>
    <s v="Bolivar"/>
    <s v="Electric"/>
    <s v="Industrial"/>
    <s v="LP-Large Power"/>
    <n v="9600"/>
    <n v="9524.16"/>
    <m/>
    <n v="0"/>
    <n v="0"/>
    <n v="0"/>
    <m/>
    <m/>
    <n v="33.119999999999997"/>
    <n v="0"/>
    <n v="0"/>
    <n v="6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61"/>
    <n v="0"/>
    <n v="0"/>
    <m/>
    <m/>
    <m/>
    <m/>
    <x v="0"/>
    <m/>
    <m/>
    <m/>
    <m/>
    <m/>
    <m/>
    <m/>
    <m/>
    <n v="0"/>
    <n v="0"/>
    <m/>
    <m/>
    <x v="2"/>
    <x v="17"/>
    <m/>
    <x v="11"/>
  </r>
  <r>
    <x v="3"/>
    <s v="Bolivar"/>
    <s v="Electric"/>
    <s v="Industrial"/>
    <s v="PFM-Feed Mill/Grain Elev"/>
    <n v="6203"/>
    <n v="1156.43"/>
    <m/>
    <n v="38.49"/>
    <n v="0"/>
    <n v="0"/>
    <m/>
    <m/>
    <n v="16.670000000000002"/>
    <n v="0"/>
    <n v="0"/>
    <n v="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.7"/>
    <n v="-34.24"/>
    <n v="0"/>
    <n v="0"/>
    <m/>
    <m/>
    <m/>
    <m/>
    <x v="0"/>
    <m/>
    <m/>
    <m/>
    <m/>
    <m/>
    <m/>
    <m/>
    <m/>
    <n v="0"/>
    <n v="0"/>
    <m/>
    <m/>
    <x v="2"/>
    <x v="18"/>
    <m/>
    <x v="11"/>
  </r>
  <r>
    <x v="3"/>
    <s v="Bolivar"/>
    <s v="Electric"/>
    <s v="Industrial"/>
    <s v="SH-Small Heating"/>
    <n v="640"/>
    <n v="105.07"/>
    <m/>
    <n v="2.0699999999999998"/>
    <n v="0"/>
    <n v="0"/>
    <m/>
    <m/>
    <n v="1.1000000000000001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01"/>
    <n v="-3.04"/>
    <n v="0"/>
    <n v="0"/>
    <m/>
    <m/>
    <m/>
    <m/>
    <x v="0"/>
    <m/>
    <m/>
    <m/>
    <m/>
    <m/>
    <m/>
    <m/>
    <m/>
    <n v="0"/>
    <n v="0"/>
    <m/>
    <m/>
    <x v="2"/>
    <x v="12"/>
    <m/>
    <x v="11"/>
  </r>
  <r>
    <x v="3"/>
    <s v="Bolivar"/>
    <s v="Electric"/>
    <s v="Interdepartmental"/>
    <s v="CB-Commercial"/>
    <n v="8429"/>
    <n v="1118.71"/>
    <m/>
    <n v="0"/>
    <n v="0"/>
    <n v="0"/>
    <m/>
    <m/>
    <n v="25.5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.31"/>
    <n v="0"/>
    <n v="0"/>
    <m/>
    <m/>
    <m/>
    <m/>
    <x v="0"/>
    <m/>
    <m/>
    <m/>
    <m/>
    <m/>
    <m/>
    <m/>
    <m/>
    <n v="0"/>
    <n v="0"/>
    <m/>
    <m/>
    <x v="5"/>
    <x v="5"/>
    <m/>
    <x v="11"/>
  </r>
  <r>
    <x v="3"/>
    <s v="Bolivar"/>
    <s v="Electric"/>
    <s v="Municipal Buildings"/>
    <s v="CB-Commercial"/>
    <n v="70174"/>
    <n v="10604.31"/>
    <m/>
    <n v="0"/>
    <n v="0"/>
    <n v="0"/>
    <m/>
    <m/>
    <n v="152.22999999999999"/>
    <n v="0"/>
    <n v="0"/>
    <n v="49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2.3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Bolivar"/>
    <s v="Electric"/>
    <s v="Municipal Buildings"/>
    <s v="GP-General Power"/>
    <n v="34601"/>
    <n v="4967.2299999999996"/>
    <m/>
    <n v="0"/>
    <n v="0"/>
    <n v="0"/>
    <m/>
    <m/>
    <n v="69.84"/>
    <n v="0"/>
    <n v="0"/>
    <n v="2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8.03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Bolivar"/>
    <s v="Electric"/>
    <s v="Municipal Buildings"/>
    <s v="SH-Small Heating"/>
    <n v="28704"/>
    <n v="3467.47"/>
    <m/>
    <n v="0"/>
    <n v="0"/>
    <n v="0"/>
    <m/>
    <m/>
    <n v="66.959999999999994"/>
    <n v="0"/>
    <n v="0"/>
    <n v="2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6.35"/>
    <n v="0"/>
    <n v="0"/>
    <m/>
    <m/>
    <m/>
    <m/>
    <x v="0"/>
    <m/>
    <m/>
    <m/>
    <m/>
    <m/>
    <m/>
    <m/>
    <m/>
    <n v="0"/>
    <n v="0"/>
    <m/>
    <m/>
    <x v="3"/>
    <x v="12"/>
    <m/>
    <x v="11"/>
  </r>
  <r>
    <x v="3"/>
    <s v="Bolivar"/>
    <s v="Electric"/>
    <s v="Municipal Buildings"/>
    <s v="TEB-Total Electric Bldg"/>
    <n v="16080"/>
    <n v="1676.43"/>
    <m/>
    <n v="0"/>
    <n v="0"/>
    <n v="0"/>
    <m/>
    <m/>
    <n v="26.9"/>
    <n v="0"/>
    <n v="0"/>
    <n v="1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.61"/>
    <n v="0"/>
    <n v="0"/>
    <m/>
    <m/>
    <m/>
    <m/>
    <x v="0"/>
    <m/>
    <m/>
    <m/>
    <m/>
    <m/>
    <m/>
    <m/>
    <m/>
    <n v="0"/>
    <n v="0"/>
    <m/>
    <m/>
    <x v="3"/>
    <x v="13"/>
    <m/>
    <x v="11"/>
  </r>
  <r>
    <x v="3"/>
    <s v="Bolivar"/>
    <s v="Electric"/>
    <s v="Municipal Other Lighting"/>
    <s v="CB-Commercial"/>
    <n v="15413"/>
    <n v="2888.72"/>
    <m/>
    <n v="0"/>
    <n v="0"/>
    <n v="0"/>
    <m/>
    <m/>
    <n v="22.71"/>
    <n v="0"/>
    <n v="0"/>
    <n v="1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.400000000000006"/>
    <n v="0"/>
    <n v="0"/>
    <m/>
    <m/>
    <m/>
    <m/>
    <x v="0"/>
    <m/>
    <m/>
    <m/>
    <m/>
    <m/>
    <m/>
    <m/>
    <m/>
    <n v="0"/>
    <n v="0"/>
    <m/>
    <m/>
    <x v="4"/>
    <x v="5"/>
    <m/>
    <x v="11"/>
  </r>
  <r>
    <x v="3"/>
    <s v="Bolivar"/>
    <s v="Electric"/>
    <s v="Municipal Other Lighting"/>
    <s v="LS-Special Lighting"/>
    <n v="790"/>
    <n v="336.53"/>
    <m/>
    <n v="0"/>
    <n v="0"/>
    <n v="0"/>
    <m/>
    <m/>
    <n v="1.1499999999999999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33"/>
    <n v="0"/>
    <n v="0"/>
    <m/>
    <m/>
    <m/>
    <m/>
    <x v="0"/>
    <m/>
    <m/>
    <m/>
    <m/>
    <m/>
    <m/>
    <m/>
    <m/>
    <n v="0"/>
    <n v="0"/>
    <m/>
    <m/>
    <x v="4"/>
    <x v="7"/>
    <m/>
    <x v="11"/>
  </r>
  <r>
    <x v="3"/>
    <s v="Bolivar"/>
    <s v="Electric"/>
    <s v="Municipal Pumping"/>
    <s v="CB-Commercial"/>
    <n v="396790"/>
    <n v="50359.72"/>
    <m/>
    <n v="0"/>
    <n v="0"/>
    <n v="0"/>
    <m/>
    <m/>
    <n v="1011.06"/>
    <n v="0"/>
    <n v="0"/>
    <n v="281.70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91.92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Bolivar"/>
    <s v="Electric"/>
    <s v="Municipal Pumping"/>
    <s v="GP-General Power"/>
    <n v="264392"/>
    <n v="26758.98"/>
    <m/>
    <n v="0"/>
    <n v="0"/>
    <n v="0"/>
    <m/>
    <m/>
    <n v="500.18"/>
    <n v="0"/>
    <n v="0"/>
    <n v="18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78.25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Bolivar"/>
    <s v="Electric"/>
    <s v="Municipal Pumping"/>
    <s v="TEB-Total Electric Bldg"/>
    <n v="11592"/>
    <n v="1139.5899999999999"/>
    <m/>
    <n v="0"/>
    <n v="0"/>
    <n v="0"/>
    <m/>
    <m/>
    <n v="35.71"/>
    <n v="0"/>
    <n v="0"/>
    <n v="8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.3"/>
    <n v="0"/>
    <n v="0"/>
    <m/>
    <m/>
    <m/>
    <m/>
    <x v="0"/>
    <m/>
    <m/>
    <m/>
    <m/>
    <m/>
    <m/>
    <m/>
    <m/>
    <n v="0"/>
    <n v="0"/>
    <m/>
    <m/>
    <x v="3"/>
    <x v="13"/>
    <m/>
    <x v="11"/>
  </r>
  <r>
    <x v="3"/>
    <s v="Bolivar"/>
    <s v="Electric"/>
    <s v="Oil Pipeline Pumping"/>
    <s v="GP-General Power"/>
    <n v="104336"/>
    <n v="9178.23"/>
    <m/>
    <n v="0"/>
    <n v="0"/>
    <n v="0"/>
    <m/>
    <m/>
    <n v="366.22"/>
    <n v="0"/>
    <n v="0"/>
    <n v="74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6.26"/>
    <n v="-386.04"/>
    <n v="0"/>
    <n v="0"/>
    <m/>
    <m/>
    <m/>
    <m/>
    <x v="0"/>
    <m/>
    <m/>
    <m/>
    <m/>
    <m/>
    <m/>
    <m/>
    <m/>
    <n v="0"/>
    <n v="0"/>
    <m/>
    <m/>
    <x v="2"/>
    <x v="24"/>
    <m/>
    <x v="11"/>
  </r>
  <r>
    <x v="3"/>
    <s v="Bolivar"/>
    <s v="Electric"/>
    <s v="Oil Pipeline Pumping"/>
    <s v="LP-Large Power"/>
    <n v="4601946"/>
    <n v="322091.63"/>
    <m/>
    <n v="0"/>
    <n v="0"/>
    <n v="0"/>
    <m/>
    <m/>
    <n v="15876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36.89"/>
    <n v="-13713.8"/>
    <n v="0"/>
    <n v="0"/>
    <m/>
    <m/>
    <m/>
    <m/>
    <x v="0"/>
    <m/>
    <m/>
    <m/>
    <m/>
    <m/>
    <m/>
    <m/>
    <m/>
    <n v="0"/>
    <n v="0"/>
    <m/>
    <m/>
    <x v="2"/>
    <x v="29"/>
    <m/>
    <x v="11"/>
  </r>
  <r>
    <x v="3"/>
    <s v="Bolivar"/>
    <s v="Electric"/>
    <s v="Residential"/>
    <s v="RGL-Residential Pilot"/>
    <n v="200971"/>
    <n v="23288.240000000002"/>
    <m/>
    <n v="597.34"/>
    <n v="0"/>
    <n v="0"/>
    <m/>
    <m/>
    <n v="418.19"/>
    <n v="0"/>
    <n v="0"/>
    <n v="7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12"/>
    <n v="0"/>
    <n v="0"/>
    <n v="555.98"/>
    <n v="-1036.99"/>
    <n v="0"/>
    <n v="0"/>
    <m/>
    <m/>
    <m/>
    <m/>
    <x v="0"/>
    <m/>
    <m/>
    <m/>
    <m/>
    <m/>
    <m/>
    <m/>
    <m/>
    <n v="0"/>
    <n v="0"/>
    <m/>
    <m/>
    <x v="0"/>
    <x v="25"/>
    <m/>
    <x v="11"/>
  </r>
  <r>
    <x v="3"/>
    <s v="Bolivar"/>
    <s v="Electric"/>
    <s v="Residential"/>
    <s v="RG-Residential"/>
    <n v="18240235"/>
    <n v="2275434.25"/>
    <m/>
    <n v="47503.49"/>
    <n v="0"/>
    <n v="0"/>
    <m/>
    <m/>
    <n v="39662.199999999997"/>
    <n v="0"/>
    <n v="0"/>
    <n v="7113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90.93"/>
    <n v="480"/>
    <n v="-529.33000000000004"/>
    <n v="48083.11"/>
    <n v="-94102.3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Bolivar"/>
    <s v="Electric"/>
    <s v="Wholesale Municipalities"/>
    <s v="GFR-Lockwood"/>
    <n v="804194"/>
    <n v="22420.83"/>
    <m/>
    <n v="0"/>
    <n v="17266.05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6"/>
    <x v="30"/>
    <m/>
    <x v="11"/>
  </r>
  <r>
    <x v="3"/>
    <s v="Bolivar"/>
    <s v="Lighting"/>
    <s v="Commercial"/>
    <s v="PL-Private Lighting"/>
    <n v="56885"/>
    <n v="17594.189999999999"/>
    <m/>
    <n v="137.6"/>
    <n v="0"/>
    <n v="0"/>
    <m/>
    <m/>
    <n v="7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72"/>
    <n v="0"/>
    <n v="0"/>
    <n v="721.36"/>
    <n v="-624.24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3"/>
    <s v="Bolivar"/>
    <s v="Lighting"/>
    <s v="Industrial"/>
    <s v="PL-Private Lighting"/>
    <n v="515"/>
    <n v="182.15"/>
    <m/>
    <n v="5.66"/>
    <n v="0"/>
    <n v="0"/>
    <m/>
    <m/>
    <n v="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8"/>
    <n v="-5.66"/>
    <n v="0"/>
    <n v="0"/>
    <m/>
    <m/>
    <m/>
    <m/>
    <x v="0"/>
    <m/>
    <m/>
    <m/>
    <m/>
    <m/>
    <m/>
    <m/>
    <m/>
    <n v="0"/>
    <n v="0"/>
    <m/>
    <m/>
    <x v="2"/>
    <x v="4"/>
    <m/>
    <x v="11"/>
  </r>
  <r>
    <x v="3"/>
    <s v="Bolivar"/>
    <s v="Lighting"/>
    <s v="Municipal Other Lighting"/>
    <s v="PL-Private Lighting"/>
    <n v="249"/>
    <n v="86.66"/>
    <m/>
    <n v="0"/>
    <n v="0"/>
    <n v="0"/>
    <m/>
    <m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m/>
    <m/>
    <m/>
    <m/>
    <x v="0"/>
    <m/>
    <m/>
    <m/>
    <m/>
    <m/>
    <m/>
    <m/>
    <m/>
    <n v="0"/>
    <n v="0"/>
    <m/>
    <m/>
    <x v="4"/>
    <x v="4"/>
    <m/>
    <x v="11"/>
  </r>
  <r>
    <x v="3"/>
    <s v="Bolivar"/>
    <s v="Lighting"/>
    <s v="Municipal Street Lighting"/>
    <s v="SPL-Municipal St Lighting"/>
    <n v="241156"/>
    <n v="25839.02"/>
    <m/>
    <n v="0"/>
    <n v="0"/>
    <n v="0"/>
    <m/>
    <m/>
    <n v="846.45"/>
    <n v="0"/>
    <n v="0"/>
    <n v="0"/>
    <n v="0"/>
    <n v="0"/>
    <n v="0"/>
    <n v="0"/>
    <n v="0"/>
    <n v="0"/>
    <n v="0"/>
    <n v="6505.86"/>
    <n v="0"/>
    <n v="0"/>
    <n v="0"/>
    <n v="0"/>
    <n v="0"/>
    <n v="0"/>
    <n v="0"/>
    <n v="0"/>
    <n v="0"/>
    <n v="0"/>
    <n v="0"/>
    <n v="0"/>
    <n v="0"/>
    <n v="0"/>
    <n v="-1442.12"/>
    <n v="0"/>
    <n v="0"/>
    <m/>
    <m/>
    <m/>
    <m/>
    <x v="0"/>
    <m/>
    <m/>
    <m/>
    <m/>
    <m/>
    <m/>
    <m/>
    <m/>
    <n v="0"/>
    <n v="0"/>
    <m/>
    <m/>
    <x v="4"/>
    <x v="11"/>
    <m/>
    <x v="11"/>
  </r>
  <r>
    <x v="3"/>
    <s v="Bolivar"/>
    <s v="Lighting"/>
    <s v="Residential"/>
    <s v="PL-Private Lighting"/>
    <n v="42312"/>
    <n v="15957.47"/>
    <m/>
    <n v="55.14"/>
    <n v="0"/>
    <n v="0"/>
    <m/>
    <m/>
    <n v="6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020000000000003"/>
    <n v="0"/>
    <n v="-1.54"/>
    <n v="253.68"/>
    <n v="-463.47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3"/>
    <s v="Branson"/>
    <s v="Electric"/>
    <s v="Commercial"/>
    <s v="CB-Commercial"/>
    <n v="-4811092"/>
    <n v="-496671.35"/>
    <m/>
    <n v="6385.36"/>
    <n v="0"/>
    <n v="0"/>
    <m/>
    <m/>
    <n v="-26533.93"/>
    <n v="0"/>
    <n v="0"/>
    <n v="-3415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83.55"/>
    <n v="20"/>
    <n v="-60.63"/>
    <n v="27120.55"/>
    <n v="24150.75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Branson"/>
    <s v="Electric"/>
    <s v="Commercial"/>
    <s v="GP-General Power"/>
    <n v="6214180"/>
    <n v="620087.01"/>
    <m/>
    <n v="9114.99"/>
    <n v="0"/>
    <n v="0"/>
    <m/>
    <m/>
    <n v="8135.03"/>
    <n v="0"/>
    <n v="0"/>
    <n v="4076.35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7121.27"/>
    <n v="0"/>
    <n v="0"/>
    <n v="40452.53"/>
    <n v="-22992.46"/>
    <n v="0"/>
    <n v="0"/>
    <m/>
    <m/>
    <m/>
    <m/>
    <x v="0"/>
    <m/>
    <m/>
    <m/>
    <m/>
    <m/>
    <m/>
    <m/>
    <m/>
    <n v="0"/>
    <n v="0"/>
    <m/>
    <m/>
    <x v="1"/>
    <x v="6"/>
    <m/>
    <x v="11"/>
  </r>
  <r>
    <x v="3"/>
    <s v="Branson"/>
    <s v="Electric"/>
    <s v="Commercial"/>
    <s v="LP-Large Power"/>
    <n v="5383200"/>
    <n v="360312.86"/>
    <m/>
    <n v="4969.3900000000003"/>
    <n v="0"/>
    <n v="0"/>
    <m/>
    <m/>
    <n v="6210.5"/>
    <n v="0"/>
    <n v="0"/>
    <n v="3822.07"/>
    <n v="0"/>
    <n v="0"/>
    <n v="0"/>
    <n v="0"/>
    <n v="0"/>
    <n v="0"/>
    <n v="0"/>
    <n v="8786.4599999999991"/>
    <n v="0"/>
    <n v="0"/>
    <n v="0"/>
    <n v="0"/>
    <n v="0"/>
    <n v="0"/>
    <n v="0"/>
    <n v="0"/>
    <n v="0"/>
    <n v="0"/>
    <n v="0"/>
    <n v="0"/>
    <n v="0"/>
    <n v="0"/>
    <n v="-16041.94"/>
    <n v="0"/>
    <n v="0"/>
    <m/>
    <m/>
    <m/>
    <m/>
    <x v="0"/>
    <m/>
    <m/>
    <m/>
    <m/>
    <m/>
    <m/>
    <m/>
    <m/>
    <n v="0"/>
    <n v="0"/>
    <m/>
    <m/>
    <x v="1"/>
    <x v="17"/>
    <m/>
    <x v="11"/>
  </r>
  <r>
    <x v="3"/>
    <s v="Branson"/>
    <s v="Electric"/>
    <s v="Commercial"/>
    <s v="SH-Small Heating"/>
    <n v="11374623"/>
    <n v="1146985.79"/>
    <m/>
    <n v="21651.78"/>
    <n v="0"/>
    <n v="0"/>
    <m/>
    <m/>
    <n v="-1990"/>
    <n v="0"/>
    <n v="0"/>
    <n v="8076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42.75"/>
    <n v="40"/>
    <n v="-155.47999999999999"/>
    <n v="86285.78"/>
    <n v="-54029.56"/>
    <n v="0"/>
    <n v="0"/>
    <m/>
    <m/>
    <m/>
    <m/>
    <x v="0"/>
    <m/>
    <m/>
    <m/>
    <m/>
    <m/>
    <m/>
    <m/>
    <m/>
    <n v="0"/>
    <n v="0"/>
    <m/>
    <m/>
    <x v="1"/>
    <x v="12"/>
    <m/>
    <x v="11"/>
  </r>
  <r>
    <x v="3"/>
    <s v="Branson"/>
    <s v="Electric"/>
    <s v="Commercial"/>
    <s v="TEB-Total Electric Bldg"/>
    <n v="17981998"/>
    <n v="1760488.83"/>
    <m/>
    <n v="24018.27"/>
    <n v="0"/>
    <n v="0"/>
    <m/>
    <m/>
    <n v="28776.43"/>
    <n v="0"/>
    <n v="0"/>
    <n v="12194.26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6161.99"/>
    <n v="0"/>
    <n v="-393.6"/>
    <n v="99740.2"/>
    <n v="-73366.47"/>
    <n v="0"/>
    <n v="0"/>
    <m/>
    <m/>
    <m/>
    <m/>
    <x v="0"/>
    <m/>
    <m/>
    <m/>
    <m/>
    <m/>
    <m/>
    <m/>
    <m/>
    <n v="0"/>
    <n v="0"/>
    <m/>
    <m/>
    <x v="1"/>
    <x v="13"/>
    <m/>
    <x v="11"/>
  </r>
  <r>
    <x v="3"/>
    <s v="Branson"/>
    <s v="Electric"/>
    <s v="Industrial"/>
    <s v="CB-Commercial"/>
    <n v="6384"/>
    <n v="787.74"/>
    <m/>
    <n v="0"/>
    <n v="0"/>
    <n v="0"/>
    <m/>
    <m/>
    <n v="0.74"/>
    <n v="0"/>
    <n v="0"/>
    <n v="4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.41"/>
    <n v="-32.049999999999997"/>
    <n v="0"/>
    <n v="0"/>
    <m/>
    <m/>
    <m/>
    <m/>
    <x v="0"/>
    <m/>
    <m/>
    <m/>
    <m/>
    <m/>
    <m/>
    <m/>
    <m/>
    <n v="0"/>
    <n v="0"/>
    <m/>
    <m/>
    <x v="2"/>
    <x v="5"/>
    <m/>
    <x v="11"/>
  </r>
  <r>
    <x v="3"/>
    <s v="Branson"/>
    <s v="Electric"/>
    <s v="Industrial"/>
    <s v="SH-Small Heating"/>
    <n v="20189"/>
    <n v="2250.75"/>
    <m/>
    <n v="27.11"/>
    <n v="0"/>
    <n v="0"/>
    <m/>
    <m/>
    <n v="11.28"/>
    <n v="0"/>
    <n v="0"/>
    <n v="14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.1"/>
    <n v="-95.9"/>
    <n v="0"/>
    <n v="0"/>
    <m/>
    <m/>
    <m/>
    <m/>
    <x v="0"/>
    <m/>
    <m/>
    <m/>
    <m/>
    <m/>
    <m/>
    <m/>
    <m/>
    <n v="0"/>
    <n v="0"/>
    <m/>
    <m/>
    <x v="2"/>
    <x v="12"/>
    <m/>
    <x v="11"/>
  </r>
  <r>
    <x v="3"/>
    <s v="Branson"/>
    <s v="Electric"/>
    <s v="Industrial"/>
    <s v="TEB-Total Electric Bldg"/>
    <n v="36560"/>
    <n v="3598.08"/>
    <m/>
    <n v="0"/>
    <n v="0"/>
    <n v="0"/>
    <m/>
    <m/>
    <n v="16.02"/>
    <n v="0"/>
    <n v="0"/>
    <n v="25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48"/>
    <n v="-149.16999999999999"/>
    <n v="0"/>
    <n v="0"/>
    <m/>
    <m/>
    <m/>
    <m/>
    <x v="0"/>
    <m/>
    <m/>
    <m/>
    <m/>
    <m/>
    <m/>
    <m/>
    <m/>
    <n v="0"/>
    <n v="0"/>
    <m/>
    <m/>
    <x v="2"/>
    <x v="13"/>
    <m/>
    <x v="11"/>
  </r>
  <r>
    <x v="3"/>
    <s v="Branson"/>
    <s v="Electric"/>
    <s v="Interdepartmental"/>
    <s v="CB-Commercial"/>
    <n v="96816"/>
    <n v="11633.46"/>
    <m/>
    <n v="0"/>
    <n v="0"/>
    <n v="0"/>
    <m/>
    <m/>
    <n v="101.91"/>
    <n v="0"/>
    <n v="0"/>
    <n v="68.73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4.58"/>
    <n v="-486.03"/>
    <n v="0"/>
    <n v="0"/>
    <m/>
    <m/>
    <m/>
    <m/>
    <x v="0"/>
    <m/>
    <m/>
    <m/>
    <m/>
    <m/>
    <m/>
    <m/>
    <m/>
    <n v="0"/>
    <n v="0"/>
    <m/>
    <m/>
    <x v="5"/>
    <x v="5"/>
    <m/>
    <x v="11"/>
  </r>
  <r>
    <x v="3"/>
    <s v="Branson"/>
    <s v="Electric"/>
    <s v="Municipal Buildings"/>
    <s v="CB-Commercial"/>
    <n v="277138"/>
    <n v="34715.199999999997"/>
    <m/>
    <n v="0"/>
    <n v="0"/>
    <n v="0"/>
    <m/>
    <m/>
    <n v="637.79"/>
    <n v="0"/>
    <n v="0"/>
    <n v="196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91.29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Branson"/>
    <s v="Electric"/>
    <s v="Municipal Buildings"/>
    <s v="GP-General Power"/>
    <n v="249400"/>
    <n v="24558.12"/>
    <m/>
    <n v="0"/>
    <n v="0"/>
    <n v="0"/>
    <m/>
    <m/>
    <n v="637.62"/>
    <n v="0"/>
    <n v="0"/>
    <n v="177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22.79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Branson"/>
    <s v="Electric"/>
    <s v="Municipal Buildings"/>
    <s v="LS-Special Lighting"/>
    <n v="2233"/>
    <n v="343.4"/>
    <m/>
    <n v="0"/>
    <n v="0"/>
    <n v="0"/>
    <m/>
    <m/>
    <n v="-1.71"/>
    <n v="0"/>
    <n v="0"/>
    <n v="1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1"/>
    <n v="0"/>
    <n v="0"/>
    <m/>
    <m/>
    <m/>
    <m/>
    <x v="0"/>
    <m/>
    <m/>
    <m/>
    <m/>
    <m/>
    <m/>
    <m/>
    <m/>
    <n v="0"/>
    <n v="0"/>
    <m/>
    <m/>
    <x v="3"/>
    <x v="7"/>
    <m/>
    <x v="11"/>
  </r>
  <r>
    <x v="3"/>
    <s v="Branson"/>
    <s v="Electric"/>
    <s v="Municipal Buildings"/>
    <s v="SH-Small Heating"/>
    <n v="44594"/>
    <n v="4680.37"/>
    <m/>
    <n v="0"/>
    <n v="0"/>
    <n v="0"/>
    <m/>
    <m/>
    <n v="50.09"/>
    <n v="0"/>
    <n v="0"/>
    <n v="3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1.81"/>
    <n v="0"/>
    <n v="0"/>
    <m/>
    <m/>
    <m/>
    <m/>
    <x v="0"/>
    <m/>
    <m/>
    <m/>
    <m/>
    <m/>
    <m/>
    <m/>
    <m/>
    <n v="0"/>
    <n v="0"/>
    <m/>
    <m/>
    <x v="3"/>
    <x v="12"/>
    <m/>
    <x v="11"/>
  </r>
  <r>
    <x v="3"/>
    <s v="Branson"/>
    <s v="Electric"/>
    <s v="Municipal Buildings"/>
    <s v="TEB-Total Electric Bldg"/>
    <n v="440960"/>
    <n v="47518.86"/>
    <m/>
    <n v="0"/>
    <n v="0"/>
    <n v="0"/>
    <m/>
    <m/>
    <n v="811.95"/>
    <n v="0"/>
    <n v="0"/>
    <n v="313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99.13"/>
    <n v="0"/>
    <n v="0"/>
    <m/>
    <m/>
    <m/>
    <m/>
    <x v="0"/>
    <m/>
    <m/>
    <m/>
    <m/>
    <m/>
    <m/>
    <m/>
    <m/>
    <n v="0"/>
    <n v="0"/>
    <m/>
    <m/>
    <x v="3"/>
    <x v="13"/>
    <m/>
    <x v="11"/>
  </r>
  <r>
    <x v="3"/>
    <s v="Branson"/>
    <s v="Electric"/>
    <s v="Municipal Other Lighting"/>
    <s v="CB-Commercial"/>
    <n v="129513"/>
    <n v="16889.919999999998"/>
    <m/>
    <n v="0"/>
    <n v="0"/>
    <n v="0"/>
    <m/>
    <m/>
    <n v="6.02"/>
    <n v="0"/>
    <n v="0"/>
    <n v="9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0.19000000000005"/>
    <n v="0"/>
    <n v="0"/>
    <m/>
    <m/>
    <m/>
    <m/>
    <x v="0"/>
    <m/>
    <m/>
    <m/>
    <m/>
    <m/>
    <m/>
    <m/>
    <m/>
    <n v="0"/>
    <n v="0"/>
    <m/>
    <m/>
    <x v="4"/>
    <x v="5"/>
    <m/>
    <x v="11"/>
  </r>
  <r>
    <x v="3"/>
    <s v="Branson"/>
    <s v="Electric"/>
    <s v="Municipal Other Lighting"/>
    <s v="GP-General Power"/>
    <n v="40000"/>
    <n v="4063.91"/>
    <m/>
    <n v="0"/>
    <n v="0"/>
    <n v="0"/>
    <m/>
    <m/>
    <n v="113.68"/>
    <n v="0"/>
    <n v="0"/>
    <n v="2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8"/>
    <n v="0"/>
    <n v="0"/>
    <m/>
    <m/>
    <m/>
    <m/>
    <x v="0"/>
    <m/>
    <m/>
    <m/>
    <m/>
    <m/>
    <m/>
    <m/>
    <m/>
    <n v="0"/>
    <n v="0"/>
    <m/>
    <m/>
    <x v="4"/>
    <x v="6"/>
    <m/>
    <x v="11"/>
  </r>
  <r>
    <x v="3"/>
    <s v="Branson"/>
    <s v="Electric"/>
    <s v="Municipal Other Lighting"/>
    <s v="LS-Special Lighting"/>
    <n v="1961"/>
    <n v="372.39"/>
    <m/>
    <n v="0"/>
    <n v="0"/>
    <n v="0"/>
    <m/>
    <m/>
    <n v="3.78"/>
    <n v="0"/>
    <n v="0"/>
    <n v="1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26"/>
    <n v="0"/>
    <n v="0"/>
    <m/>
    <m/>
    <m/>
    <m/>
    <x v="0"/>
    <m/>
    <m/>
    <m/>
    <m/>
    <m/>
    <m/>
    <m/>
    <m/>
    <n v="0"/>
    <n v="0"/>
    <m/>
    <m/>
    <x v="4"/>
    <x v="7"/>
    <m/>
    <x v="11"/>
  </r>
  <r>
    <x v="3"/>
    <s v="Branson"/>
    <s v="Electric"/>
    <s v="Municipal Other Lighting"/>
    <s v="SH-Small Heating"/>
    <n v="1050"/>
    <n v="180.53"/>
    <m/>
    <n v="0"/>
    <n v="0"/>
    <n v="0"/>
    <m/>
    <m/>
    <n v="1.66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9"/>
    <n v="0"/>
    <n v="0"/>
    <m/>
    <m/>
    <m/>
    <m/>
    <x v="0"/>
    <m/>
    <m/>
    <m/>
    <m/>
    <m/>
    <m/>
    <m/>
    <m/>
    <n v="0"/>
    <n v="0"/>
    <m/>
    <m/>
    <x v="4"/>
    <x v="12"/>
    <m/>
    <x v="11"/>
  </r>
  <r>
    <x v="3"/>
    <s v="Branson"/>
    <s v="Electric"/>
    <s v="Municipal Pumping"/>
    <s v="CB-Commercial"/>
    <n v="189468"/>
    <n v="25648.78"/>
    <m/>
    <n v="0"/>
    <n v="0"/>
    <n v="0"/>
    <m/>
    <m/>
    <n v="34.83"/>
    <n v="0"/>
    <n v="0"/>
    <n v="134.55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51.21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Branson"/>
    <s v="Electric"/>
    <s v="Municipal Pumping"/>
    <s v="GP-General Power"/>
    <n v="1286318"/>
    <n v="126951.56"/>
    <m/>
    <n v="0"/>
    <n v="0"/>
    <n v="0"/>
    <m/>
    <m/>
    <n v="2451.0100000000002"/>
    <n v="0"/>
    <n v="0"/>
    <n v="913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59.3999999999996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Branson"/>
    <s v="Electric"/>
    <s v="Residential"/>
    <s v="CB-Commercial"/>
    <n v="0"/>
    <n v="0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Branson"/>
    <s v="Electric"/>
    <s v="Residential"/>
    <s v="RGL-Residential Pilot"/>
    <n v="160733"/>
    <n v="18780.29"/>
    <m/>
    <n v="297.45"/>
    <n v="0"/>
    <n v="0"/>
    <m/>
    <m/>
    <n v="147.16999999999999"/>
    <n v="0"/>
    <n v="0"/>
    <n v="62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46"/>
    <n v="0"/>
    <n v="0"/>
    <n v="117.02"/>
    <n v="-829.36"/>
    <n v="0"/>
    <n v="0"/>
    <m/>
    <m/>
    <m/>
    <m/>
    <x v="0"/>
    <m/>
    <m/>
    <m/>
    <m/>
    <m/>
    <m/>
    <m/>
    <m/>
    <n v="0"/>
    <n v="0"/>
    <m/>
    <m/>
    <x v="0"/>
    <x v="25"/>
    <m/>
    <x v="11"/>
  </r>
  <r>
    <x v="3"/>
    <s v="Branson"/>
    <s v="Electric"/>
    <s v="Residential"/>
    <s v="RG-Residential"/>
    <n v="23343483"/>
    <n v="2921373.37"/>
    <m/>
    <n v="41084.53"/>
    <n v="0"/>
    <n v="0"/>
    <m/>
    <m/>
    <n v="18730.39"/>
    <n v="0"/>
    <n v="0"/>
    <n v="910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78.1099999999997"/>
    <n v="660"/>
    <n v="-836.03"/>
    <n v="18491.52"/>
    <n v="-120414.29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Branson"/>
    <s v="Lighting"/>
    <s v="Commercial"/>
    <s v="PL-Private Lighting"/>
    <n v="86638"/>
    <n v="30506.3"/>
    <m/>
    <n v="0"/>
    <n v="0"/>
    <n v="0"/>
    <m/>
    <m/>
    <n v="125.12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45.53"/>
    <n v="0"/>
    <n v="0"/>
    <n v="1570.81"/>
    <n v="-951.11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3"/>
    <s v="Branson"/>
    <s v="Lighting"/>
    <s v="Industrial"/>
    <s v="PL-Private Lighting"/>
    <n v="164"/>
    <n v="60.73"/>
    <m/>
    <n v="0"/>
    <n v="0"/>
    <n v="0"/>
    <m/>
    <m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n v="0"/>
    <n v="0"/>
    <m/>
    <m/>
    <m/>
    <m/>
    <x v="0"/>
    <m/>
    <m/>
    <m/>
    <m/>
    <m/>
    <m/>
    <m/>
    <m/>
    <n v="0"/>
    <n v="0"/>
    <m/>
    <m/>
    <x v="2"/>
    <x v="4"/>
    <m/>
    <x v="11"/>
  </r>
  <r>
    <x v="3"/>
    <s v="Branson"/>
    <s v="Lighting"/>
    <s v="Municipal Other Lighting"/>
    <s v="PL-Private Lighting"/>
    <n v="386"/>
    <n v="144.06"/>
    <m/>
    <n v="0"/>
    <n v="0"/>
    <n v="0"/>
    <m/>
    <m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m/>
    <m/>
    <m/>
    <m/>
    <x v="0"/>
    <m/>
    <m/>
    <m/>
    <m/>
    <m/>
    <m/>
    <m/>
    <m/>
    <n v="0"/>
    <n v="0"/>
    <m/>
    <m/>
    <x v="4"/>
    <x v="4"/>
    <m/>
    <x v="11"/>
  </r>
  <r>
    <x v="3"/>
    <s v="Branson"/>
    <s v="Lighting"/>
    <s v="Municipal Street Lighting"/>
    <s v="SPL-Municipal St Lighting"/>
    <n v="249861"/>
    <n v="25644.61"/>
    <m/>
    <n v="0"/>
    <n v="0"/>
    <n v="0"/>
    <m/>
    <m/>
    <n v="877.01"/>
    <n v="0"/>
    <n v="0"/>
    <n v="0"/>
    <n v="0"/>
    <n v="0"/>
    <n v="0"/>
    <n v="0"/>
    <n v="0"/>
    <n v="0"/>
    <n v="0"/>
    <n v="19798.43"/>
    <n v="0"/>
    <n v="0"/>
    <n v="0"/>
    <n v="0"/>
    <n v="0"/>
    <n v="0"/>
    <n v="0"/>
    <n v="0"/>
    <n v="0"/>
    <n v="0"/>
    <n v="0"/>
    <n v="0"/>
    <n v="0"/>
    <n v="0"/>
    <n v="-1494.17"/>
    <n v="0"/>
    <n v="0"/>
    <m/>
    <m/>
    <m/>
    <m/>
    <x v="0"/>
    <m/>
    <m/>
    <m/>
    <m/>
    <m/>
    <m/>
    <m/>
    <m/>
    <n v="0"/>
    <n v="0"/>
    <m/>
    <m/>
    <x v="4"/>
    <x v="11"/>
    <m/>
    <x v="11"/>
  </r>
  <r>
    <x v="3"/>
    <s v="Branson"/>
    <s v="Lighting"/>
    <s v="Residential"/>
    <s v="PL-Private Lighting"/>
    <n v="24678"/>
    <n v="9816.7000000000007"/>
    <m/>
    <n v="0"/>
    <n v="0"/>
    <n v="0"/>
    <m/>
    <m/>
    <n v="18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7"/>
    <n v="0"/>
    <n v="0"/>
    <n v="51.09"/>
    <n v="-270.64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3"/>
    <s v="Buffalo"/>
    <s v="Electric"/>
    <s v="Commercial"/>
    <s v="CB-Commercial"/>
    <n v="1314"/>
    <n v="263.47000000000003"/>
    <m/>
    <n v="10.16"/>
    <n v="0"/>
    <n v="0"/>
    <m/>
    <m/>
    <n v="3.28"/>
    <n v="0"/>
    <n v="0"/>
    <n v="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13"/>
    <n v="-6.6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Buffalo"/>
    <s v="Electric"/>
    <s v="Residential"/>
    <s v="RG-Residential"/>
    <n v="23741"/>
    <n v="2932.77"/>
    <m/>
    <n v="38.619999999999997"/>
    <n v="0"/>
    <n v="0"/>
    <m/>
    <m/>
    <n v="45.51"/>
    <n v="0"/>
    <n v="0"/>
    <n v="9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27"/>
    <n v="0"/>
    <n v="0"/>
    <n v="56.89"/>
    <n v="-122.52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Buffalo"/>
    <s v="Lighting"/>
    <s v="Residential"/>
    <s v="PL-Private Lighting"/>
    <n v="31"/>
    <n v="15.08"/>
    <m/>
    <n v="0.3"/>
    <n v="0"/>
    <n v="0"/>
    <m/>
    <m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3"/>
    <s v="Gravette"/>
    <s v="Electric"/>
    <s v="Commercial"/>
    <s v="CB-Commercial"/>
    <n v="11324"/>
    <n v="1553.37"/>
    <m/>
    <n v="65.739999999999995"/>
    <n v="0"/>
    <n v="0"/>
    <m/>
    <m/>
    <n v="0.01"/>
    <n v="0"/>
    <n v="0"/>
    <n v="8.03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4"/>
    <n v="0"/>
    <n v="0"/>
    <n v="111.23"/>
    <n v="-56.85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Gravette"/>
    <s v="Electric"/>
    <s v="Industrial"/>
    <s v="GP-General Power"/>
    <n v="106299"/>
    <n v="9192.0300000000007"/>
    <m/>
    <n v="0"/>
    <n v="0"/>
    <n v="0"/>
    <m/>
    <m/>
    <n v="-1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2.48"/>
    <n v="-393.3"/>
    <n v="0"/>
    <n v="0"/>
    <m/>
    <m/>
    <m/>
    <m/>
    <x v="0"/>
    <m/>
    <m/>
    <m/>
    <m/>
    <m/>
    <m/>
    <m/>
    <m/>
    <n v="0"/>
    <n v="0"/>
    <m/>
    <m/>
    <x v="2"/>
    <x v="6"/>
    <m/>
    <x v="11"/>
  </r>
  <r>
    <x v="3"/>
    <s v="Gravette"/>
    <s v="Electric"/>
    <s v="Residential"/>
    <s v="RG-Residential"/>
    <n v="25859"/>
    <n v="3285.37"/>
    <m/>
    <n v="131.57"/>
    <n v="0"/>
    <n v="0"/>
    <m/>
    <m/>
    <n v="4.83"/>
    <n v="0"/>
    <n v="0"/>
    <n v="1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3"/>
    <n v="0"/>
    <n v="0"/>
    <n v="64.77"/>
    <n v="-133.44999999999999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Gravette"/>
    <s v="Lighting"/>
    <s v="Commercial"/>
    <s v="PL-Private Lighting"/>
    <n v="341"/>
    <n v="143.28"/>
    <m/>
    <n v="0"/>
    <n v="0"/>
    <n v="0"/>
    <m/>
    <m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"/>
    <n v="0"/>
    <n v="0"/>
    <n v="1.28"/>
    <n v="-3.75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3"/>
    <s v="Gravette"/>
    <s v="Lighting"/>
    <s v="Residential"/>
    <s v="PL-Private Lighting"/>
    <n v="62"/>
    <n v="29.16"/>
    <m/>
    <n v="0"/>
    <n v="0"/>
    <n v="0"/>
    <m/>
    <m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.42"/>
    <n v="-0.68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3"/>
    <s v="Greenfield"/>
    <s v="Electric"/>
    <s v="Oil Pipeline Pumping"/>
    <s v="GP-General Power"/>
    <n v="98844"/>
    <n v="14510.23"/>
    <m/>
    <n v="0"/>
    <n v="0"/>
    <n v="0"/>
    <m/>
    <m/>
    <n v="346.94"/>
    <n v="0"/>
    <n v="0"/>
    <n v="70.18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4.68"/>
    <n v="-365.72"/>
    <n v="0"/>
    <n v="0"/>
    <m/>
    <m/>
    <m/>
    <m/>
    <x v="0"/>
    <m/>
    <m/>
    <m/>
    <m/>
    <m/>
    <m/>
    <m/>
    <m/>
    <n v="0"/>
    <n v="0"/>
    <m/>
    <m/>
    <x v="2"/>
    <x v="24"/>
    <m/>
    <x v="11"/>
  </r>
  <r>
    <x v="3"/>
    <s v="Joplin"/>
    <s v="Electric"/>
    <s v="Commercial"/>
    <s v="CB-Commercial"/>
    <n v="6098836"/>
    <n v="827594.57"/>
    <m/>
    <n v="40650.589999999997"/>
    <n v="0"/>
    <n v="0"/>
    <m/>
    <m/>
    <n v="10461.77"/>
    <n v="0"/>
    <n v="0"/>
    <n v="4289.01"/>
    <n v="0"/>
    <n v="0"/>
    <n v="0"/>
    <n v="0"/>
    <n v="0"/>
    <n v="0"/>
    <n v="0"/>
    <n v="55.9"/>
    <n v="0"/>
    <n v="0"/>
    <n v="0"/>
    <n v="0"/>
    <n v="0"/>
    <n v="0"/>
    <n v="0"/>
    <n v="0"/>
    <n v="0"/>
    <n v="0"/>
    <n v="9724.7800000000007"/>
    <n v="60"/>
    <n v="-266.45"/>
    <n v="53422.43"/>
    <n v="-30617.34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Joplin"/>
    <s v="Electric"/>
    <s v="Commercial"/>
    <s v="GP-General Power"/>
    <n v="16154591"/>
    <n v="1553258.51"/>
    <m/>
    <n v="31720.47"/>
    <n v="0"/>
    <n v="0"/>
    <m/>
    <m/>
    <n v="25577.51"/>
    <n v="0"/>
    <n v="0"/>
    <n v="10326.209999999999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12448.79"/>
    <n v="0"/>
    <n v="0"/>
    <n v="82188.55"/>
    <n v="-59771.96"/>
    <n v="0"/>
    <n v="0"/>
    <m/>
    <m/>
    <m/>
    <m/>
    <x v="0"/>
    <m/>
    <m/>
    <m/>
    <m/>
    <m/>
    <m/>
    <m/>
    <m/>
    <n v="0"/>
    <n v="0"/>
    <m/>
    <m/>
    <x v="1"/>
    <x v="6"/>
    <m/>
    <x v="11"/>
  </r>
  <r>
    <x v="3"/>
    <s v="Joplin"/>
    <s v="Electric"/>
    <s v="Commercial"/>
    <s v="LP-Large Power"/>
    <n v="5241600"/>
    <n v="387128.89"/>
    <m/>
    <n v="240"/>
    <n v="0"/>
    <n v="0"/>
    <m/>
    <m/>
    <n v="16693.84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15619.97"/>
    <n v="0"/>
    <n v="0"/>
    <m/>
    <m/>
    <m/>
    <m/>
    <x v="0"/>
    <m/>
    <m/>
    <m/>
    <m/>
    <m/>
    <m/>
    <m/>
    <m/>
    <n v="0"/>
    <n v="0"/>
    <m/>
    <m/>
    <x v="1"/>
    <x v="17"/>
    <m/>
    <x v="11"/>
  </r>
  <r>
    <x v="3"/>
    <s v="Joplin"/>
    <s v="Electric"/>
    <s v="Commercial"/>
    <s v="LS-Special Lighting"/>
    <n v="2040"/>
    <n v="410.63"/>
    <m/>
    <n v="21.48"/>
    <n v="0"/>
    <n v="0"/>
    <m/>
    <m/>
    <n v="4.4000000000000004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42"/>
    <n v="-13.79"/>
    <n v="0"/>
    <n v="0"/>
    <m/>
    <m/>
    <m/>
    <m/>
    <x v="0"/>
    <m/>
    <m/>
    <m/>
    <m/>
    <m/>
    <m/>
    <m/>
    <m/>
    <n v="0"/>
    <n v="0"/>
    <m/>
    <m/>
    <x v="1"/>
    <x v="7"/>
    <m/>
    <x v="11"/>
  </r>
  <r>
    <x v="3"/>
    <s v="Joplin"/>
    <s v="Electric"/>
    <s v="Commercial"/>
    <s v="SH-Small Heating"/>
    <n v="1138851"/>
    <n v="127789.43"/>
    <m/>
    <n v="6705.67"/>
    <n v="0"/>
    <n v="0"/>
    <m/>
    <m/>
    <n v="1686.98"/>
    <n v="0"/>
    <n v="0"/>
    <n v="748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8.8"/>
    <n v="20"/>
    <n v="-107.8"/>
    <n v="7689.85"/>
    <n v="-5409.59"/>
    <n v="0"/>
    <n v="0"/>
    <m/>
    <m/>
    <m/>
    <m/>
    <x v="0"/>
    <m/>
    <m/>
    <m/>
    <m/>
    <m/>
    <m/>
    <m/>
    <m/>
    <n v="0"/>
    <n v="0"/>
    <m/>
    <m/>
    <x v="1"/>
    <x v="12"/>
    <m/>
    <x v="11"/>
  </r>
  <r>
    <x v="3"/>
    <s v="Joplin"/>
    <s v="Electric"/>
    <s v="Commercial"/>
    <s v="TEB-Total Electric Bldg"/>
    <n v="3441888"/>
    <n v="326700.57"/>
    <m/>
    <n v="6393.58"/>
    <n v="0"/>
    <n v="0"/>
    <m/>
    <m/>
    <n v="4216.2299999999996"/>
    <n v="0"/>
    <n v="0"/>
    <n v="2163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45.88"/>
    <n v="0"/>
    <n v="0"/>
    <n v="16577.03"/>
    <n v="-14042.93"/>
    <n v="0"/>
    <n v="0"/>
    <m/>
    <m/>
    <m/>
    <m/>
    <x v="0"/>
    <m/>
    <m/>
    <m/>
    <m/>
    <m/>
    <m/>
    <m/>
    <m/>
    <n v="0"/>
    <n v="0"/>
    <m/>
    <m/>
    <x v="1"/>
    <x v="13"/>
    <m/>
    <x v="11"/>
  </r>
  <r>
    <x v="3"/>
    <s v="Joplin"/>
    <s v="Electric"/>
    <s v="Industrial"/>
    <s v="CB-Commercial"/>
    <n v="31948"/>
    <n v="4310.75"/>
    <m/>
    <n v="240.16"/>
    <n v="0"/>
    <n v="0"/>
    <m/>
    <m/>
    <n v="31.34"/>
    <n v="0"/>
    <n v="0"/>
    <n v="20.190000000000001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07.89"/>
    <n v="0"/>
    <n v="0"/>
    <n v="221.46"/>
    <n v="-160.36000000000001"/>
    <n v="0"/>
    <n v="0"/>
    <m/>
    <m/>
    <m/>
    <m/>
    <x v="0"/>
    <m/>
    <m/>
    <m/>
    <m/>
    <m/>
    <m/>
    <m/>
    <m/>
    <n v="0"/>
    <n v="0"/>
    <m/>
    <m/>
    <x v="2"/>
    <x v="5"/>
    <m/>
    <x v="11"/>
  </r>
  <r>
    <x v="3"/>
    <s v="Joplin"/>
    <s v="Electric"/>
    <s v="Industrial"/>
    <s v="GP-General Power"/>
    <n v="6442149"/>
    <n v="544181.19999999995"/>
    <m/>
    <n v="2916.27"/>
    <n v="0"/>
    <n v="0"/>
    <m/>
    <m/>
    <n v="16946.099999999999"/>
    <n v="0"/>
    <n v="0"/>
    <n v="3053.77"/>
    <n v="0"/>
    <n v="0"/>
    <n v="0"/>
    <n v="0"/>
    <n v="0"/>
    <n v="0"/>
    <n v="0"/>
    <n v="2761.25"/>
    <n v="0"/>
    <n v="0"/>
    <n v="0"/>
    <n v="0"/>
    <n v="0"/>
    <n v="0"/>
    <n v="0"/>
    <n v="0"/>
    <n v="0"/>
    <n v="0"/>
    <n v="1730.5"/>
    <n v="0"/>
    <n v="0"/>
    <n v="21861.39"/>
    <n v="-23835.96"/>
    <n v="0"/>
    <n v="0"/>
    <m/>
    <m/>
    <m/>
    <m/>
    <x v="0"/>
    <m/>
    <m/>
    <m/>
    <m/>
    <m/>
    <m/>
    <m/>
    <m/>
    <n v="0"/>
    <n v="0"/>
    <m/>
    <m/>
    <x v="2"/>
    <x v="6"/>
    <m/>
    <x v="11"/>
  </r>
  <r>
    <x v="3"/>
    <s v="Joplin"/>
    <s v="Electric"/>
    <s v="Industrial"/>
    <s v="LP-Large Power"/>
    <n v="21567794"/>
    <n v="1605123.81"/>
    <m/>
    <n v="960"/>
    <n v="0"/>
    <n v="0"/>
    <m/>
    <m/>
    <n v="72788.2"/>
    <n v="0"/>
    <n v="0"/>
    <n v="2930.57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0"/>
    <n v="0"/>
    <n v="0"/>
    <n v="63307.26"/>
    <n v="-64272.03"/>
    <n v="0"/>
    <n v="0"/>
    <m/>
    <m/>
    <m/>
    <m/>
    <x v="0"/>
    <m/>
    <m/>
    <m/>
    <m/>
    <m/>
    <m/>
    <m/>
    <m/>
    <n v="0"/>
    <n v="0"/>
    <m/>
    <m/>
    <x v="2"/>
    <x v="17"/>
    <m/>
    <x v="11"/>
  </r>
  <r>
    <x v="3"/>
    <s v="Joplin"/>
    <s v="Electric"/>
    <s v="Industrial"/>
    <s v="SH-Small Heating"/>
    <n v="8000"/>
    <n v="814.76"/>
    <m/>
    <n v="50.03"/>
    <n v="0"/>
    <n v="0"/>
    <m/>
    <m/>
    <n v="1.36"/>
    <n v="0"/>
    <n v="0"/>
    <n v="5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18"/>
    <n v="-38"/>
    <n v="0"/>
    <n v="0"/>
    <m/>
    <m/>
    <m/>
    <m/>
    <x v="0"/>
    <m/>
    <m/>
    <m/>
    <m/>
    <m/>
    <m/>
    <m/>
    <m/>
    <n v="0"/>
    <n v="0"/>
    <m/>
    <m/>
    <x v="2"/>
    <x v="12"/>
    <m/>
    <x v="11"/>
  </r>
  <r>
    <x v="3"/>
    <s v="Joplin"/>
    <s v="Electric"/>
    <s v="Industrial"/>
    <s v="TEB-Total Electric Bldg"/>
    <n v="406840"/>
    <n v="38749.379999999997"/>
    <m/>
    <n v="920.88"/>
    <n v="0"/>
    <n v="0"/>
    <m/>
    <m/>
    <n v="738.46"/>
    <n v="0"/>
    <n v="0"/>
    <n v="288.85000000000002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181.39"/>
    <n v="0"/>
    <n v="0"/>
    <n v="781.65"/>
    <n v="-1659.9"/>
    <n v="0"/>
    <n v="0"/>
    <m/>
    <m/>
    <m/>
    <m/>
    <x v="0"/>
    <m/>
    <m/>
    <m/>
    <m/>
    <m/>
    <m/>
    <m/>
    <m/>
    <n v="0"/>
    <n v="0"/>
    <m/>
    <m/>
    <x v="2"/>
    <x v="13"/>
    <m/>
    <x v="11"/>
  </r>
  <r>
    <x v="3"/>
    <s v="Joplin"/>
    <s v="Electric"/>
    <s v="Interdepartmental"/>
    <s v="CB-Commercial"/>
    <n v="68459"/>
    <n v="8296.2000000000007"/>
    <m/>
    <n v="0"/>
    <n v="0"/>
    <n v="0"/>
    <m/>
    <m/>
    <n v="80.77"/>
    <n v="0"/>
    <n v="0"/>
    <n v="48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3.68"/>
    <n v="0"/>
    <n v="0"/>
    <m/>
    <m/>
    <m/>
    <m/>
    <x v="0"/>
    <m/>
    <m/>
    <m/>
    <m/>
    <m/>
    <m/>
    <m/>
    <m/>
    <n v="0"/>
    <n v="0"/>
    <m/>
    <m/>
    <x v="5"/>
    <x v="5"/>
    <m/>
    <x v="11"/>
  </r>
  <r>
    <x v="3"/>
    <s v="Joplin"/>
    <s v="Electric"/>
    <s v="Municipal Buildings"/>
    <s v="CB-Commercial"/>
    <n v="118288"/>
    <n v="16013.88"/>
    <m/>
    <n v="0"/>
    <n v="0"/>
    <n v="0"/>
    <m/>
    <m/>
    <n v="183.68"/>
    <n v="0"/>
    <n v="0"/>
    <n v="83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3.83000000000004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Joplin"/>
    <s v="Electric"/>
    <s v="Municipal Buildings"/>
    <s v="GP-General Power"/>
    <n v="522647"/>
    <n v="50250.77"/>
    <m/>
    <n v="0"/>
    <n v="0"/>
    <n v="0"/>
    <m/>
    <m/>
    <n v="872.69"/>
    <n v="0"/>
    <n v="0"/>
    <n v="371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33.8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Joplin"/>
    <s v="Electric"/>
    <s v="Municipal Buildings"/>
    <s v="SH-Small Heating"/>
    <n v="3695"/>
    <n v="500.31"/>
    <m/>
    <n v="0"/>
    <n v="0"/>
    <n v="0"/>
    <m/>
    <m/>
    <n v="-0.36"/>
    <n v="0"/>
    <n v="0"/>
    <n v="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.55"/>
    <n v="0"/>
    <n v="0"/>
    <m/>
    <m/>
    <m/>
    <m/>
    <x v="0"/>
    <m/>
    <m/>
    <m/>
    <m/>
    <m/>
    <m/>
    <m/>
    <m/>
    <n v="0"/>
    <n v="0"/>
    <m/>
    <m/>
    <x v="3"/>
    <x v="12"/>
    <m/>
    <x v="11"/>
  </r>
  <r>
    <x v="3"/>
    <s v="Joplin"/>
    <s v="Electric"/>
    <s v="Municipal Buildings"/>
    <s v="TEB-Total Electric Bldg"/>
    <n v="39440"/>
    <n v="4145.67"/>
    <m/>
    <n v="0"/>
    <n v="0"/>
    <n v="0"/>
    <m/>
    <m/>
    <n v="119.53"/>
    <n v="0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0.91999999999999"/>
    <n v="0"/>
    <n v="0"/>
    <m/>
    <m/>
    <m/>
    <m/>
    <x v="0"/>
    <m/>
    <m/>
    <m/>
    <m/>
    <m/>
    <m/>
    <m/>
    <m/>
    <n v="0"/>
    <n v="0"/>
    <m/>
    <m/>
    <x v="3"/>
    <x v="13"/>
    <m/>
    <x v="11"/>
  </r>
  <r>
    <x v="3"/>
    <s v="Joplin"/>
    <s v="Electric"/>
    <s v="Municipal Other Lighting"/>
    <s v="CB-Commercial"/>
    <n v="40628"/>
    <n v="6756.05"/>
    <m/>
    <n v="0"/>
    <n v="0"/>
    <n v="0"/>
    <m/>
    <m/>
    <n v="70.77"/>
    <n v="0"/>
    <n v="0"/>
    <n v="2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3.98"/>
    <n v="0"/>
    <n v="0"/>
    <m/>
    <m/>
    <m/>
    <m/>
    <x v="0"/>
    <m/>
    <m/>
    <m/>
    <m/>
    <m/>
    <m/>
    <m/>
    <m/>
    <n v="0"/>
    <n v="0"/>
    <m/>
    <m/>
    <x v="4"/>
    <x v="5"/>
    <m/>
    <x v="11"/>
  </r>
  <r>
    <x v="3"/>
    <s v="Joplin"/>
    <s v="Electric"/>
    <s v="Municipal Other Lighting"/>
    <s v="GP-General Power"/>
    <n v="15360"/>
    <n v="2400.04"/>
    <m/>
    <n v="0"/>
    <n v="0"/>
    <n v="0"/>
    <m/>
    <m/>
    <n v="16.77"/>
    <n v="0"/>
    <n v="0"/>
    <n v="1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.84"/>
    <n v="0"/>
    <n v="0"/>
    <m/>
    <m/>
    <m/>
    <m/>
    <x v="0"/>
    <m/>
    <m/>
    <m/>
    <m/>
    <m/>
    <m/>
    <m/>
    <m/>
    <n v="0"/>
    <n v="0"/>
    <m/>
    <m/>
    <x v="4"/>
    <x v="6"/>
    <m/>
    <x v="11"/>
  </r>
  <r>
    <x v="3"/>
    <s v="Joplin"/>
    <s v="Electric"/>
    <s v="Municipal Other Lighting"/>
    <s v="LS-Special Lighting"/>
    <n v="160"/>
    <n v="279.95999999999998"/>
    <m/>
    <n v="0"/>
    <n v="0"/>
    <n v="0"/>
    <m/>
    <m/>
    <n v="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8"/>
    <n v="0"/>
    <n v="0"/>
    <m/>
    <m/>
    <m/>
    <m/>
    <x v="0"/>
    <m/>
    <m/>
    <m/>
    <m/>
    <m/>
    <m/>
    <m/>
    <m/>
    <n v="0"/>
    <n v="0"/>
    <m/>
    <m/>
    <x v="4"/>
    <x v="7"/>
    <m/>
    <x v="11"/>
  </r>
  <r>
    <x v="3"/>
    <s v="Joplin"/>
    <s v="Electric"/>
    <s v="Municipal Other Lighting"/>
    <s v="MS-Miscellaneous"/>
    <n v="11295"/>
    <n v="1168.21"/>
    <m/>
    <n v="0"/>
    <n v="0"/>
    <n v="0"/>
    <m/>
    <m/>
    <n v="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m/>
    <m/>
    <m/>
    <m/>
    <x v="0"/>
    <m/>
    <m/>
    <m/>
    <m/>
    <m/>
    <m/>
    <m/>
    <m/>
    <n v="0"/>
    <n v="0"/>
    <m/>
    <m/>
    <x v="4"/>
    <x v="22"/>
    <m/>
    <x v="11"/>
  </r>
  <r>
    <x v="3"/>
    <s v="Joplin"/>
    <s v="Electric"/>
    <s v="Municipal Pumping"/>
    <s v="CB-Commercial"/>
    <n v="20299"/>
    <n v="3249.71"/>
    <m/>
    <n v="0"/>
    <n v="0"/>
    <n v="0"/>
    <m/>
    <m/>
    <n v="25.5"/>
    <n v="0"/>
    <n v="0"/>
    <n v="14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.88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Joplin"/>
    <s v="Electric"/>
    <s v="Municipal Pumping"/>
    <s v="GP-General Power"/>
    <n v="862871"/>
    <n v="75844.44"/>
    <m/>
    <n v="0"/>
    <n v="0"/>
    <n v="0"/>
    <m/>
    <m/>
    <n v="1920.13"/>
    <n v="0"/>
    <n v="0"/>
    <n v="612.64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192.62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Joplin"/>
    <s v="Electric"/>
    <s v="Oil Pipeline Pumping"/>
    <s v="LP-Large Power"/>
    <n v="384142"/>
    <n v="44807.17"/>
    <m/>
    <n v="0"/>
    <n v="0"/>
    <n v="0"/>
    <m/>
    <m/>
    <n v="1325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06.83"/>
    <n v="-1144.74"/>
    <n v="0"/>
    <n v="0"/>
    <m/>
    <m/>
    <m/>
    <m/>
    <x v="0"/>
    <m/>
    <m/>
    <m/>
    <m/>
    <m/>
    <m/>
    <m/>
    <m/>
    <n v="0"/>
    <n v="0"/>
    <m/>
    <m/>
    <x v="2"/>
    <x v="29"/>
    <m/>
    <x v="11"/>
  </r>
  <r>
    <x v="3"/>
    <s v="Joplin"/>
    <s v="Electric"/>
    <s v="Residential"/>
    <s v="RGL-Residential Pilot"/>
    <n v="145355"/>
    <n v="16937.09"/>
    <m/>
    <n v="802.82"/>
    <n v="0"/>
    <n v="0"/>
    <m/>
    <m/>
    <n v="231.88"/>
    <n v="0"/>
    <n v="0"/>
    <n v="56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81"/>
    <n v="0"/>
    <n v="0"/>
    <n v="22.09"/>
    <n v="-750.03"/>
    <n v="0"/>
    <n v="0"/>
    <m/>
    <m/>
    <m/>
    <m/>
    <x v="0"/>
    <m/>
    <m/>
    <m/>
    <m/>
    <m/>
    <m/>
    <m/>
    <m/>
    <n v="0"/>
    <n v="0"/>
    <m/>
    <m/>
    <x v="0"/>
    <x v="25"/>
    <m/>
    <x v="11"/>
  </r>
  <r>
    <x v="3"/>
    <s v="Joplin"/>
    <s v="Electric"/>
    <s v="Residential"/>
    <s v="RG-Residential"/>
    <n v="31030622"/>
    <n v="4019905.38"/>
    <m/>
    <n v="177564.14"/>
    <n v="0"/>
    <n v="0"/>
    <m/>
    <m/>
    <n v="50521.16"/>
    <n v="0"/>
    <n v="0"/>
    <n v="12101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65.700000000001"/>
    <n v="900"/>
    <n v="-1366.76"/>
    <n v="12478.21"/>
    <n v="-160100.9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Joplin"/>
    <s v="Lighting"/>
    <s v="Commercial"/>
    <s v="PL-Private Lighting"/>
    <n v="205950"/>
    <n v="56297.99"/>
    <m/>
    <n v="2250.96"/>
    <n v="0"/>
    <n v="0"/>
    <m/>
    <m/>
    <n v="255.55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765.17"/>
    <n v="0"/>
    <n v="-13.61"/>
    <n v="3326.97"/>
    <n v="-2260.38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3"/>
    <s v="Joplin"/>
    <s v="Lighting"/>
    <s v="Industrial"/>
    <s v="PL-Private Lighting"/>
    <n v="13653"/>
    <n v="3579.53"/>
    <m/>
    <n v="194.93"/>
    <n v="0"/>
    <n v="0"/>
    <m/>
    <m/>
    <n v="37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100000000000003"/>
    <n v="0"/>
    <n v="0"/>
    <n v="178.94"/>
    <n v="-149.9"/>
    <n v="0"/>
    <n v="0"/>
    <m/>
    <m/>
    <m/>
    <m/>
    <x v="0"/>
    <m/>
    <m/>
    <m/>
    <m/>
    <m/>
    <m/>
    <m/>
    <m/>
    <n v="0"/>
    <n v="0"/>
    <m/>
    <m/>
    <x v="2"/>
    <x v="4"/>
    <m/>
    <x v="11"/>
  </r>
  <r>
    <x v="3"/>
    <s v="Joplin"/>
    <s v="Lighting"/>
    <s v="Municipal Buildings"/>
    <s v="PL-Private Lighting"/>
    <n v="540"/>
    <n v="185.16"/>
    <m/>
    <n v="0"/>
    <n v="0"/>
    <n v="0"/>
    <m/>
    <m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m/>
    <m/>
    <m/>
    <m/>
    <x v="0"/>
    <m/>
    <m/>
    <m/>
    <m/>
    <m/>
    <m/>
    <m/>
    <m/>
    <n v="0"/>
    <n v="0"/>
    <m/>
    <m/>
    <x v="3"/>
    <x v="4"/>
    <m/>
    <x v="11"/>
  </r>
  <r>
    <x v="3"/>
    <s v="Joplin"/>
    <s v="Lighting"/>
    <s v="Municipal Other Lighting"/>
    <s v="PL-Private Lighting"/>
    <n v="4396"/>
    <n v="1009.78"/>
    <m/>
    <n v="0"/>
    <n v="0"/>
    <n v="0"/>
    <m/>
    <m/>
    <n v="5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m/>
    <m/>
    <m/>
    <m/>
    <x v="0"/>
    <m/>
    <m/>
    <m/>
    <m/>
    <m/>
    <m/>
    <m/>
    <m/>
    <n v="0"/>
    <n v="0"/>
    <m/>
    <m/>
    <x v="4"/>
    <x v="4"/>
    <m/>
    <x v="11"/>
  </r>
  <r>
    <x v="3"/>
    <s v="Joplin"/>
    <s v="Lighting"/>
    <s v="Municipal Street Lighting"/>
    <s v="SPL-Municipal St Lighting"/>
    <n v="445780"/>
    <n v="51529.21"/>
    <m/>
    <n v="0"/>
    <n v="0"/>
    <n v="0"/>
    <m/>
    <m/>
    <n v="1564.69"/>
    <n v="0"/>
    <n v="0"/>
    <n v="0"/>
    <n v="0"/>
    <n v="0"/>
    <n v="0"/>
    <n v="0"/>
    <n v="0"/>
    <n v="0"/>
    <n v="0"/>
    <n v="27152.07"/>
    <n v="0"/>
    <n v="0"/>
    <n v="0"/>
    <n v="0"/>
    <n v="0"/>
    <n v="0"/>
    <n v="0"/>
    <n v="0"/>
    <n v="0"/>
    <n v="0"/>
    <n v="0"/>
    <n v="0"/>
    <n v="0"/>
    <n v="0"/>
    <n v="-2665.77"/>
    <n v="0"/>
    <n v="0"/>
    <m/>
    <m/>
    <m/>
    <m/>
    <x v="0"/>
    <m/>
    <m/>
    <m/>
    <m/>
    <m/>
    <m/>
    <m/>
    <m/>
    <n v="0"/>
    <n v="0"/>
    <m/>
    <m/>
    <x v="4"/>
    <x v="11"/>
    <m/>
    <x v="11"/>
  </r>
  <r>
    <x v="3"/>
    <s v="Joplin"/>
    <s v="Lighting"/>
    <s v="Residential"/>
    <s v="PL-Private Lighting"/>
    <n v="57274"/>
    <n v="20853.580000000002"/>
    <m/>
    <n v="474.28"/>
    <n v="0"/>
    <n v="0"/>
    <m/>
    <m/>
    <n v="64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049999999999997"/>
    <n v="0"/>
    <n v="0"/>
    <n v="82.56"/>
    <n v="-627.91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3"/>
    <s v="Neosho"/>
    <s v="Electric"/>
    <s v="Commercial"/>
    <s v="CB-Commercial"/>
    <n v="3524746"/>
    <n v="481099.16"/>
    <m/>
    <n v="11470.7"/>
    <n v="0"/>
    <n v="0"/>
    <m/>
    <m/>
    <n v="1589.69"/>
    <n v="0"/>
    <n v="0"/>
    <n v="2494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22.01"/>
    <n v="20"/>
    <n v="-66.53"/>
    <n v="26415.93"/>
    <n v="-17694.71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Neosho"/>
    <s v="Electric"/>
    <s v="Commercial"/>
    <s v="GP-General Power"/>
    <n v="6101754"/>
    <n v="627903.71"/>
    <m/>
    <n v="122.28"/>
    <n v="0"/>
    <n v="0"/>
    <m/>
    <m/>
    <n v="5154.0200000000004"/>
    <n v="0"/>
    <n v="0"/>
    <n v="4046.16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7466.9"/>
    <n v="0"/>
    <n v="0"/>
    <n v="26782.74"/>
    <n v="-22576.51"/>
    <n v="0"/>
    <n v="0"/>
    <m/>
    <m/>
    <m/>
    <m/>
    <x v="0"/>
    <m/>
    <m/>
    <m/>
    <m/>
    <m/>
    <m/>
    <m/>
    <m/>
    <n v="0"/>
    <n v="0"/>
    <m/>
    <m/>
    <x v="1"/>
    <x v="6"/>
    <m/>
    <x v="11"/>
  </r>
  <r>
    <x v="3"/>
    <s v="Neosho"/>
    <s v="Electric"/>
    <s v="Commercial"/>
    <s v="LS-Special Lighting"/>
    <n v="63"/>
    <n v="93.32"/>
    <m/>
    <n v="0"/>
    <n v="0"/>
    <n v="0"/>
    <m/>
    <m/>
    <n v="0.02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2"/>
    <n v="0"/>
    <n v="0"/>
    <m/>
    <m/>
    <m/>
    <m/>
    <x v="0"/>
    <m/>
    <m/>
    <m/>
    <m/>
    <m/>
    <m/>
    <m/>
    <m/>
    <n v="0"/>
    <n v="0"/>
    <m/>
    <m/>
    <x v="1"/>
    <x v="7"/>
    <m/>
    <x v="11"/>
  </r>
  <r>
    <x v="3"/>
    <s v="Neosho"/>
    <s v="Electric"/>
    <s v="Commercial"/>
    <s v="SH-Small Heating"/>
    <n v="434552"/>
    <n v="49361.54"/>
    <m/>
    <n v="1142.76"/>
    <n v="0"/>
    <n v="0"/>
    <m/>
    <m/>
    <n v="257.91000000000003"/>
    <n v="0"/>
    <n v="0"/>
    <n v="307.20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2.74"/>
    <n v="0"/>
    <n v="0"/>
    <n v="2601.02"/>
    <n v="-2064.1799999999998"/>
    <n v="0"/>
    <n v="0"/>
    <m/>
    <m/>
    <m/>
    <m/>
    <x v="0"/>
    <m/>
    <m/>
    <m/>
    <m/>
    <m/>
    <m/>
    <m/>
    <m/>
    <n v="0"/>
    <n v="0"/>
    <m/>
    <m/>
    <x v="1"/>
    <x v="12"/>
    <m/>
    <x v="11"/>
  </r>
  <r>
    <x v="3"/>
    <s v="Neosho"/>
    <s v="Electric"/>
    <s v="Commercial"/>
    <s v="TEB-Total Electric Bldg"/>
    <n v="1130867"/>
    <n v="110116.53"/>
    <m/>
    <n v="0"/>
    <n v="0"/>
    <n v="0"/>
    <m/>
    <m/>
    <n v="1662.46"/>
    <n v="0"/>
    <n v="0"/>
    <n v="802.93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531.33000000000004"/>
    <n v="0"/>
    <n v="0"/>
    <n v="2816.58"/>
    <n v="-4613.92"/>
    <n v="0"/>
    <n v="0"/>
    <m/>
    <m/>
    <m/>
    <m/>
    <x v="0"/>
    <m/>
    <m/>
    <m/>
    <m/>
    <m/>
    <m/>
    <m/>
    <m/>
    <n v="0"/>
    <n v="0"/>
    <m/>
    <m/>
    <x v="1"/>
    <x v="13"/>
    <m/>
    <x v="11"/>
  </r>
  <r>
    <x v="3"/>
    <s v="Neosho"/>
    <s v="Electric"/>
    <s v="Industrial"/>
    <s v="CB-Commercial"/>
    <n v="54712"/>
    <n v="6904.6"/>
    <m/>
    <n v="278.27"/>
    <n v="0"/>
    <n v="0"/>
    <m/>
    <m/>
    <n v="6.52"/>
    <n v="0"/>
    <n v="0"/>
    <n v="33.43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62.82"/>
    <n v="0"/>
    <n v="0"/>
    <n v="502.87"/>
    <n v="-274.67"/>
    <n v="0"/>
    <n v="0"/>
    <m/>
    <m/>
    <m/>
    <m/>
    <x v="0"/>
    <m/>
    <m/>
    <m/>
    <m/>
    <m/>
    <m/>
    <m/>
    <m/>
    <n v="0"/>
    <n v="0"/>
    <m/>
    <m/>
    <x v="2"/>
    <x v="5"/>
    <m/>
    <x v="11"/>
  </r>
  <r>
    <x v="3"/>
    <s v="Neosho"/>
    <s v="Electric"/>
    <s v="Industrial"/>
    <s v="GP-General Power"/>
    <n v="989483"/>
    <n v="102954.94"/>
    <m/>
    <n v="0"/>
    <n v="0"/>
    <n v="0"/>
    <m/>
    <m/>
    <n v="1442.71"/>
    <n v="0"/>
    <n v="0"/>
    <n v="500.46"/>
    <n v="0"/>
    <n v="0"/>
    <n v="0"/>
    <n v="0"/>
    <n v="0"/>
    <n v="0"/>
    <n v="0"/>
    <n v="6576.12"/>
    <n v="0"/>
    <n v="0"/>
    <n v="0"/>
    <n v="0"/>
    <n v="0"/>
    <n v="0"/>
    <n v="0"/>
    <n v="0"/>
    <n v="0"/>
    <n v="0"/>
    <n v="1425.4"/>
    <n v="0"/>
    <n v="0"/>
    <n v="4782.99"/>
    <n v="-3661.09"/>
    <n v="0"/>
    <n v="0"/>
    <m/>
    <m/>
    <m/>
    <m/>
    <x v="0"/>
    <m/>
    <m/>
    <m/>
    <m/>
    <m/>
    <m/>
    <m/>
    <m/>
    <n v="0"/>
    <n v="0"/>
    <m/>
    <m/>
    <x v="2"/>
    <x v="6"/>
    <m/>
    <x v="11"/>
  </r>
  <r>
    <x v="3"/>
    <s v="Neosho"/>
    <s v="Electric"/>
    <s v="Industrial"/>
    <s v="LP-Large Power"/>
    <n v="8301376"/>
    <n v="612508.88"/>
    <m/>
    <n v="0"/>
    <n v="0"/>
    <n v="0"/>
    <m/>
    <m/>
    <n v="28639.75"/>
    <n v="0"/>
    <n v="0"/>
    <n v="387.08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1550.06"/>
    <n v="-24738.1"/>
    <n v="0"/>
    <n v="0"/>
    <m/>
    <m/>
    <m/>
    <m/>
    <x v="0"/>
    <m/>
    <m/>
    <m/>
    <m/>
    <m/>
    <m/>
    <m/>
    <m/>
    <n v="0"/>
    <n v="0"/>
    <m/>
    <m/>
    <x v="2"/>
    <x v="17"/>
    <m/>
    <x v="11"/>
  </r>
  <r>
    <x v="3"/>
    <s v="Neosho"/>
    <s v="Electric"/>
    <s v="Industrial"/>
    <s v="TEB-Total Electric Bldg"/>
    <n v="18720"/>
    <n v="2111.92"/>
    <m/>
    <n v="0"/>
    <n v="0"/>
    <n v="0"/>
    <m/>
    <m/>
    <n v="56.33"/>
    <n v="0"/>
    <n v="0"/>
    <n v="13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.62"/>
    <n v="-76.38"/>
    <n v="0"/>
    <n v="0"/>
    <m/>
    <m/>
    <m/>
    <m/>
    <x v="0"/>
    <m/>
    <m/>
    <m/>
    <m/>
    <m/>
    <m/>
    <m/>
    <m/>
    <n v="0"/>
    <n v="0"/>
    <m/>
    <m/>
    <x v="2"/>
    <x v="13"/>
    <m/>
    <x v="11"/>
  </r>
  <r>
    <x v="3"/>
    <s v="Neosho"/>
    <s v="Electric"/>
    <s v="Interdepartmental"/>
    <s v="CB-Commercial"/>
    <n v="3042"/>
    <n v="483.35"/>
    <m/>
    <n v="0"/>
    <n v="0"/>
    <n v="0"/>
    <m/>
    <m/>
    <n v="1.76"/>
    <n v="0"/>
    <n v="0"/>
    <n v="2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28"/>
    <n v="0"/>
    <n v="0"/>
    <m/>
    <m/>
    <m/>
    <m/>
    <x v="0"/>
    <m/>
    <m/>
    <m/>
    <m/>
    <m/>
    <m/>
    <m/>
    <m/>
    <n v="0"/>
    <n v="0"/>
    <m/>
    <m/>
    <x v="5"/>
    <x v="5"/>
    <m/>
    <x v="11"/>
  </r>
  <r>
    <x v="3"/>
    <s v="Neosho"/>
    <s v="Electric"/>
    <s v="Municipal Buildings"/>
    <s v="CB-Commercial"/>
    <n v="86392"/>
    <n v="13171.18"/>
    <m/>
    <n v="0"/>
    <n v="0"/>
    <n v="0"/>
    <m/>
    <m/>
    <n v="19.03"/>
    <n v="0"/>
    <n v="0"/>
    <n v="6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3.71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Neosho"/>
    <s v="Electric"/>
    <s v="Municipal Buildings"/>
    <s v="GP-General Power"/>
    <n v="36880"/>
    <n v="4000.88"/>
    <m/>
    <n v="0"/>
    <n v="0"/>
    <n v="0"/>
    <m/>
    <m/>
    <n v="90.27"/>
    <n v="0"/>
    <n v="0"/>
    <n v="26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6.46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Neosho"/>
    <s v="Electric"/>
    <s v="Municipal Buildings"/>
    <s v="SH-Small Heating"/>
    <n v="11069"/>
    <n v="1199.92"/>
    <m/>
    <n v="0"/>
    <n v="0"/>
    <n v="0"/>
    <m/>
    <m/>
    <n v="5.89"/>
    <n v="0"/>
    <n v="0"/>
    <n v="7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2.58"/>
    <n v="0"/>
    <n v="0"/>
    <m/>
    <m/>
    <m/>
    <m/>
    <x v="0"/>
    <m/>
    <m/>
    <m/>
    <m/>
    <m/>
    <m/>
    <m/>
    <m/>
    <n v="0"/>
    <n v="0"/>
    <m/>
    <m/>
    <x v="3"/>
    <x v="12"/>
    <m/>
    <x v="11"/>
  </r>
  <r>
    <x v="3"/>
    <s v="Neosho"/>
    <s v="Electric"/>
    <s v="Municipal Buildings"/>
    <s v="TEB-Total Electric Bldg"/>
    <n v="19840"/>
    <n v="2423.5100000000002"/>
    <m/>
    <n v="0"/>
    <n v="0"/>
    <n v="0"/>
    <m/>
    <m/>
    <n v="69.64"/>
    <n v="0"/>
    <n v="0"/>
    <n v="14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.95"/>
    <n v="0"/>
    <n v="0"/>
    <m/>
    <m/>
    <m/>
    <m/>
    <x v="0"/>
    <m/>
    <m/>
    <m/>
    <m/>
    <m/>
    <m/>
    <m/>
    <m/>
    <n v="0"/>
    <n v="0"/>
    <m/>
    <m/>
    <x v="3"/>
    <x v="13"/>
    <m/>
    <x v="11"/>
  </r>
  <r>
    <x v="3"/>
    <s v="Neosho"/>
    <s v="Electric"/>
    <s v="Municipal Other Lighting"/>
    <s v="CB-Commercial"/>
    <n v="8733"/>
    <n v="2285.14"/>
    <m/>
    <n v="0"/>
    <n v="0"/>
    <n v="0"/>
    <m/>
    <m/>
    <n v="9.3699999999999992"/>
    <n v="0"/>
    <n v="0"/>
    <n v="6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85"/>
    <n v="0"/>
    <n v="0"/>
    <m/>
    <m/>
    <m/>
    <m/>
    <x v="0"/>
    <m/>
    <m/>
    <m/>
    <m/>
    <m/>
    <m/>
    <m/>
    <m/>
    <n v="0"/>
    <n v="0"/>
    <m/>
    <m/>
    <x v="4"/>
    <x v="5"/>
    <m/>
    <x v="11"/>
  </r>
  <r>
    <x v="3"/>
    <s v="Neosho"/>
    <s v="Electric"/>
    <s v="Municipal Other Lighting"/>
    <s v="LS-Special Lighting"/>
    <n v="1834"/>
    <n v="333.63"/>
    <m/>
    <n v="0"/>
    <n v="0"/>
    <n v="0"/>
    <m/>
    <m/>
    <n v="2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4"/>
    <n v="0"/>
    <n v="0"/>
    <m/>
    <m/>
    <m/>
    <m/>
    <x v="0"/>
    <m/>
    <m/>
    <m/>
    <m/>
    <m/>
    <m/>
    <m/>
    <m/>
    <n v="0"/>
    <n v="0"/>
    <m/>
    <m/>
    <x v="4"/>
    <x v="7"/>
    <m/>
    <x v="11"/>
  </r>
  <r>
    <x v="3"/>
    <s v="Neosho"/>
    <s v="Electric"/>
    <s v="Municipal Pumping"/>
    <s v="CB-Commercial"/>
    <n v="147216"/>
    <n v="19510.37"/>
    <m/>
    <n v="0"/>
    <n v="0"/>
    <n v="0"/>
    <m/>
    <m/>
    <n v="180.79"/>
    <n v="0"/>
    <n v="0"/>
    <n v="104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9.07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Neosho"/>
    <s v="Electric"/>
    <s v="Municipal Pumping"/>
    <s v="GP-General Power"/>
    <n v="558461"/>
    <n v="54260.66"/>
    <m/>
    <n v="0"/>
    <n v="0"/>
    <n v="0"/>
    <m/>
    <m/>
    <n v="530.28"/>
    <n v="0"/>
    <n v="0"/>
    <n v="396.52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066.31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Neosho"/>
    <s v="Electric"/>
    <s v="Municipal Pumping"/>
    <s v="TEB-Total Electric Bldg"/>
    <n v="36030"/>
    <n v="3627.71"/>
    <m/>
    <n v="0"/>
    <n v="0"/>
    <n v="0"/>
    <m/>
    <m/>
    <n v="4.13"/>
    <n v="0"/>
    <n v="0"/>
    <n v="25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7"/>
    <n v="0"/>
    <n v="0"/>
    <m/>
    <m/>
    <m/>
    <m/>
    <x v="0"/>
    <m/>
    <m/>
    <m/>
    <m/>
    <m/>
    <m/>
    <m/>
    <m/>
    <n v="0"/>
    <n v="0"/>
    <m/>
    <m/>
    <x v="3"/>
    <x v="13"/>
    <m/>
    <x v="11"/>
  </r>
  <r>
    <x v="3"/>
    <s v="Neosho"/>
    <s v="Electric"/>
    <s v="Oil Pipeline Pumping"/>
    <s v="LP-Large Power"/>
    <n v="2088000"/>
    <n v="138505.79"/>
    <m/>
    <n v="0"/>
    <n v="0"/>
    <n v="0"/>
    <m/>
    <m/>
    <n v="720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62.55"/>
    <n v="-6222.24"/>
    <n v="0"/>
    <n v="0"/>
    <m/>
    <m/>
    <m/>
    <m/>
    <x v="0"/>
    <m/>
    <m/>
    <m/>
    <m/>
    <m/>
    <m/>
    <m/>
    <m/>
    <n v="0"/>
    <n v="0"/>
    <m/>
    <m/>
    <x v="2"/>
    <x v="29"/>
    <m/>
    <x v="11"/>
  </r>
  <r>
    <x v="3"/>
    <s v="Neosho"/>
    <s v="Electric"/>
    <s v="Praxair/ICI"/>
    <s v="SC-P PRAXAIR Transmission"/>
    <n v="5787792"/>
    <n v="315975.99"/>
    <m/>
    <n v="0"/>
    <n v="0"/>
    <n v="0"/>
    <m/>
    <m/>
    <n v="19967.88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16091.79"/>
    <n v="0"/>
    <n v="0"/>
    <n v="0"/>
    <n v="-14180.09"/>
    <n v="0"/>
    <n v="0"/>
    <m/>
    <m/>
    <m/>
    <m/>
    <x v="0"/>
    <m/>
    <m/>
    <m/>
    <m/>
    <m/>
    <m/>
    <m/>
    <m/>
    <n v="0"/>
    <n v="0"/>
    <m/>
    <m/>
    <x v="2"/>
    <x v="31"/>
    <m/>
    <x v="11"/>
  </r>
  <r>
    <x v="3"/>
    <s v="Neosho"/>
    <s v="Electric"/>
    <s v="Residential"/>
    <s v="RGL-Residential Pilot"/>
    <n v="85406"/>
    <n v="9870.5"/>
    <m/>
    <n v="249.08"/>
    <n v="0"/>
    <n v="0"/>
    <m/>
    <m/>
    <n v="87.87"/>
    <n v="0"/>
    <n v="0"/>
    <n v="33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29"/>
    <n v="0"/>
    <n v="0"/>
    <n v="189.67"/>
    <n v="-440.7"/>
    <n v="0"/>
    <n v="0"/>
    <m/>
    <m/>
    <m/>
    <m/>
    <x v="0"/>
    <m/>
    <m/>
    <m/>
    <m/>
    <m/>
    <m/>
    <m/>
    <m/>
    <n v="0"/>
    <n v="0"/>
    <m/>
    <m/>
    <x v="0"/>
    <x v="25"/>
    <m/>
    <x v="11"/>
  </r>
  <r>
    <x v="3"/>
    <s v="Neosho"/>
    <s v="Electric"/>
    <s v="Residential"/>
    <s v="RG-Residential"/>
    <n v="16117462"/>
    <n v="2064529.36"/>
    <m/>
    <n v="53492.27"/>
    <n v="0"/>
    <n v="0"/>
    <m/>
    <m/>
    <n v="15957.57"/>
    <n v="0"/>
    <n v="0"/>
    <n v="628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63.17"/>
    <n v="540"/>
    <n v="-450.07"/>
    <n v="38632.22"/>
    <n v="-83152.9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Neosho"/>
    <s v="Lighting"/>
    <s v="Commercial"/>
    <s v="PL-Private Lighting"/>
    <n v="135209"/>
    <n v="41121.78"/>
    <m/>
    <n v="64.03"/>
    <n v="0"/>
    <n v="0"/>
    <m/>
    <m/>
    <n v="72.78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53.73"/>
    <n v="0"/>
    <n v="-1.53"/>
    <n v="1797.8"/>
    <n v="-1482.77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3"/>
    <s v="Neosho"/>
    <s v="Lighting"/>
    <s v="Industrial"/>
    <s v="PL-Private Lighting"/>
    <n v="11707"/>
    <n v="2863.22"/>
    <m/>
    <n v="0"/>
    <n v="0"/>
    <n v="0"/>
    <m/>
    <m/>
    <n v="24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5"/>
    <n v="0"/>
    <n v="0"/>
    <n v="90.25"/>
    <n v="-128.54"/>
    <n v="0"/>
    <n v="0"/>
    <m/>
    <m/>
    <m/>
    <m/>
    <x v="0"/>
    <m/>
    <m/>
    <m/>
    <m/>
    <m/>
    <m/>
    <m/>
    <m/>
    <n v="0"/>
    <n v="0"/>
    <m/>
    <m/>
    <x v="2"/>
    <x v="4"/>
    <m/>
    <x v="11"/>
  </r>
  <r>
    <x v="3"/>
    <s v="Neosho"/>
    <s v="Lighting"/>
    <s v="Municipal Buildings"/>
    <s v="PL-Private Lighting"/>
    <n v="424"/>
    <n v="146.83000000000001"/>
    <m/>
    <n v="0"/>
    <n v="0"/>
    <n v="0"/>
    <m/>
    <m/>
    <n v="-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m/>
    <m/>
    <m/>
    <m/>
    <x v="0"/>
    <m/>
    <m/>
    <m/>
    <m/>
    <m/>
    <m/>
    <m/>
    <m/>
    <n v="0"/>
    <n v="0"/>
    <m/>
    <m/>
    <x v="3"/>
    <x v="4"/>
    <m/>
    <x v="11"/>
  </r>
  <r>
    <x v="3"/>
    <s v="Neosho"/>
    <s v="Lighting"/>
    <s v="Municipal Other Lighting"/>
    <s v="PL-Private Lighting"/>
    <n v="441"/>
    <n v="151.81"/>
    <m/>
    <n v="0"/>
    <n v="0"/>
    <n v="0"/>
    <m/>
    <m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m/>
    <m/>
    <m/>
    <m/>
    <x v="0"/>
    <m/>
    <m/>
    <m/>
    <m/>
    <m/>
    <m/>
    <m/>
    <m/>
    <n v="0"/>
    <n v="0"/>
    <m/>
    <m/>
    <x v="4"/>
    <x v="4"/>
    <m/>
    <x v="11"/>
  </r>
  <r>
    <x v="3"/>
    <s v="Neosho"/>
    <s v="Lighting"/>
    <s v="Municipal Street Lighting"/>
    <s v="SPL-Municipal St Lighting"/>
    <n v="214770"/>
    <n v="22614.62"/>
    <m/>
    <n v="0"/>
    <n v="0"/>
    <n v="0"/>
    <m/>
    <m/>
    <n v="753.85"/>
    <n v="0"/>
    <n v="0"/>
    <n v="0"/>
    <n v="0"/>
    <n v="0"/>
    <n v="0"/>
    <n v="0"/>
    <n v="0"/>
    <n v="0"/>
    <n v="0"/>
    <n v="7599.22"/>
    <n v="0"/>
    <n v="0"/>
    <n v="0"/>
    <n v="0"/>
    <n v="0"/>
    <n v="0"/>
    <n v="0"/>
    <n v="0"/>
    <n v="0"/>
    <n v="0"/>
    <n v="0"/>
    <n v="0"/>
    <n v="0"/>
    <n v="0"/>
    <n v="-1284.3399999999999"/>
    <n v="0"/>
    <n v="0"/>
    <m/>
    <m/>
    <m/>
    <m/>
    <x v="0"/>
    <m/>
    <m/>
    <m/>
    <m/>
    <m/>
    <m/>
    <m/>
    <m/>
    <n v="0"/>
    <n v="0"/>
    <m/>
    <m/>
    <x v="4"/>
    <x v="11"/>
    <m/>
    <x v="11"/>
  </r>
  <r>
    <x v="3"/>
    <s v="Neosho"/>
    <s v="Lighting"/>
    <s v="Residential"/>
    <s v="PL-Private Lighting"/>
    <n v="64874"/>
    <n v="24285.29"/>
    <m/>
    <n v="60.51"/>
    <n v="0"/>
    <n v="0"/>
    <m/>
    <m/>
    <n v="6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.12"/>
    <n v="0"/>
    <n v="0"/>
    <n v="375.3"/>
    <n v="-711.21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3"/>
    <s v="Ozark"/>
    <s v="Electric"/>
    <s v="Commercial"/>
    <s v="CB-Commercial"/>
    <n v="3362120"/>
    <n v="464902.56"/>
    <m/>
    <n v="8917.58"/>
    <n v="0"/>
    <n v="0"/>
    <m/>
    <m/>
    <n v="4148.82"/>
    <n v="0"/>
    <n v="0"/>
    <n v="2386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73.35"/>
    <n v="0"/>
    <n v="-351.28"/>
    <n v="29306.32"/>
    <n v="-16878.11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Ozark"/>
    <s v="Electric"/>
    <s v="Commercial"/>
    <s v="GP-General Power"/>
    <n v="5416190"/>
    <n v="532266.43000000005"/>
    <m/>
    <n v="2288.42"/>
    <n v="0"/>
    <n v="0"/>
    <m/>
    <m/>
    <n v="6774.31"/>
    <n v="0"/>
    <n v="0"/>
    <n v="3650.37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6036.31"/>
    <n v="20"/>
    <n v="0"/>
    <n v="24300.95"/>
    <n v="-20040"/>
    <n v="0"/>
    <n v="0"/>
    <m/>
    <m/>
    <m/>
    <m/>
    <x v="0"/>
    <m/>
    <m/>
    <m/>
    <m/>
    <m/>
    <m/>
    <m/>
    <m/>
    <n v="0"/>
    <n v="0"/>
    <m/>
    <m/>
    <x v="1"/>
    <x v="6"/>
    <m/>
    <x v="11"/>
  </r>
  <r>
    <x v="3"/>
    <s v="Ozark"/>
    <s v="Electric"/>
    <s v="Commercial"/>
    <s v="LS-Special Lighting"/>
    <n v="2755"/>
    <n v="550.44000000000005"/>
    <m/>
    <n v="3.25"/>
    <n v="0"/>
    <n v="0"/>
    <m/>
    <m/>
    <n v="-1.23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7"/>
    <n v="-18.62"/>
    <n v="0"/>
    <n v="0"/>
    <m/>
    <m/>
    <m/>
    <m/>
    <x v="0"/>
    <m/>
    <m/>
    <m/>
    <m/>
    <m/>
    <m/>
    <m/>
    <m/>
    <n v="0"/>
    <n v="0"/>
    <m/>
    <m/>
    <x v="1"/>
    <x v="7"/>
    <m/>
    <x v="11"/>
  </r>
  <r>
    <x v="3"/>
    <s v="Ozark"/>
    <s v="Electric"/>
    <s v="Commercial"/>
    <s v="SH-Small Heating"/>
    <n v="650538"/>
    <n v="72782.92"/>
    <m/>
    <n v="2002.1"/>
    <n v="0"/>
    <n v="0"/>
    <m/>
    <m/>
    <n v="780.02"/>
    <n v="0"/>
    <n v="0"/>
    <n v="461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2.09"/>
    <n v="20"/>
    <n v="0"/>
    <n v="4738"/>
    <n v="-3090.07"/>
    <n v="0"/>
    <n v="0"/>
    <m/>
    <m/>
    <m/>
    <m/>
    <x v="0"/>
    <m/>
    <m/>
    <m/>
    <m/>
    <m/>
    <m/>
    <m/>
    <m/>
    <n v="0"/>
    <n v="0"/>
    <m/>
    <m/>
    <x v="1"/>
    <x v="12"/>
    <m/>
    <x v="11"/>
  </r>
  <r>
    <x v="3"/>
    <s v="Ozark"/>
    <s v="Electric"/>
    <s v="Commercial"/>
    <s v="TEB-Total Electric Bldg"/>
    <n v="1437026"/>
    <n v="136823.85"/>
    <m/>
    <n v="1772.15"/>
    <n v="0"/>
    <n v="0"/>
    <m/>
    <m/>
    <n v="1062.54"/>
    <n v="0"/>
    <n v="0"/>
    <n v="102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83.03"/>
    <n v="0"/>
    <n v="0"/>
    <n v="3880.25"/>
    <n v="-5863.05"/>
    <n v="0"/>
    <n v="0"/>
    <m/>
    <m/>
    <m/>
    <m/>
    <x v="0"/>
    <m/>
    <m/>
    <m/>
    <m/>
    <m/>
    <m/>
    <m/>
    <m/>
    <n v="0"/>
    <n v="0"/>
    <m/>
    <m/>
    <x v="1"/>
    <x v="13"/>
    <m/>
    <x v="11"/>
  </r>
  <r>
    <x v="3"/>
    <s v="Ozark"/>
    <s v="Electric"/>
    <s v="Industrial"/>
    <s v="CB-Commercial"/>
    <n v="12054"/>
    <n v="1572.25"/>
    <m/>
    <n v="29.09"/>
    <n v="0"/>
    <n v="0"/>
    <m/>
    <m/>
    <n v="17.420000000000002"/>
    <n v="0"/>
    <n v="0"/>
    <n v="8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02"/>
    <n v="0"/>
    <n v="0"/>
    <n v="102.79"/>
    <n v="-60.51"/>
    <n v="0"/>
    <n v="0"/>
    <m/>
    <m/>
    <m/>
    <m/>
    <x v="0"/>
    <m/>
    <m/>
    <m/>
    <m/>
    <m/>
    <m/>
    <m/>
    <m/>
    <n v="0"/>
    <n v="0"/>
    <m/>
    <m/>
    <x v="2"/>
    <x v="5"/>
    <m/>
    <x v="11"/>
  </r>
  <r>
    <x v="3"/>
    <s v="Ozark"/>
    <s v="Electric"/>
    <s v="Industrial"/>
    <s v="GP-General Power"/>
    <n v="390795"/>
    <n v="39274.730000000003"/>
    <m/>
    <n v="325.62"/>
    <n v="0"/>
    <n v="0"/>
    <m/>
    <m/>
    <n v="605.01"/>
    <n v="0"/>
    <n v="0"/>
    <n v="277.47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3.9"/>
    <n v="0"/>
    <n v="0"/>
    <n v="2217.91"/>
    <n v="-1445.95"/>
    <n v="0"/>
    <n v="0"/>
    <m/>
    <m/>
    <m/>
    <m/>
    <x v="0"/>
    <m/>
    <m/>
    <m/>
    <m/>
    <m/>
    <m/>
    <m/>
    <m/>
    <n v="0"/>
    <n v="0"/>
    <m/>
    <m/>
    <x v="2"/>
    <x v="6"/>
    <m/>
    <x v="11"/>
  </r>
  <r>
    <x v="3"/>
    <s v="Ozark"/>
    <s v="Electric"/>
    <s v="Industrial"/>
    <s v="TEB-Total Electric Bldg"/>
    <n v="252025"/>
    <n v="31364.3"/>
    <m/>
    <n v="1543.57"/>
    <n v="0"/>
    <n v="0"/>
    <m/>
    <m/>
    <n v="879.47"/>
    <n v="0"/>
    <n v="0"/>
    <n v="178.94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26.61"/>
    <n v="0"/>
    <n v="0"/>
    <n v="1179.24"/>
    <n v="-1028.26"/>
    <n v="0"/>
    <n v="0"/>
    <m/>
    <m/>
    <m/>
    <m/>
    <x v="0"/>
    <m/>
    <m/>
    <m/>
    <m/>
    <m/>
    <m/>
    <m/>
    <m/>
    <n v="0"/>
    <n v="0"/>
    <m/>
    <m/>
    <x v="2"/>
    <x v="13"/>
    <m/>
    <x v="11"/>
  </r>
  <r>
    <x v="3"/>
    <s v="Ozark"/>
    <s v="Electric"/>
    <s v="Interdepartmental"/>
    <s v="CB-Commercial"/>
    <n v="4429"/>
    <n v="607.72"/>
    <m/>
    <n v="0"/>
    <n v="0"/>
    <n v="0"/>
    <m/>
    <m/>
    <n v="13.76"/>
    <n v="0"/>
    <n v="0"/>
    <n v="3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4"/>
    <n v="-22.23"/>
    <n v="0"/>
    <n v="0"/>
    <m/>
    <m/>
    <m/>
    <m/>
    <x v="0"/>
    <m/>
    <m/>
    <m/>
    <m/>
    <m/>
    <m/>
    <m/>
    <m/>
    <n v="0"/>
    <n v="0"/>
    <m/>
    <m/>
    <x v="5"/>
    <x v="5"/>
    <m/>
    <x v="11"/>
  </r>
  <r>
    <x v="3"/>
    <s v="Ozark"/>
    <s v="Electric"/>
    <s v="Municipal Buildings"/>
    <s v="CB-Commercial"/>
    <n v="68730"/>
    <n v="9709.44"/>
    <m/>
    <n v="0"/>
    <n v="0"/>
    <n v="0"/>
    <m/>
    <m/>
    <n v="17.760000000000002"/>
    <n v="0"/>
    <n v="0"/>
    <n v="48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5.02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Ozark"/>
    <s v="Electric"/>
    <s v="Municipal Buildings"/>
    <s v="GP-General Power"/>
    <n v="137920"/>
    <n v="14214.22"/>
    <m/>
    <n v="0"/>
    <n v="0"/>
    <n v="0"/>
    <m/>
    <m/>
    <n v="35.119999999999997"/>
    <n v="0"/>
    <n v="0"/>
    <n v="9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31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Ozark"/>
    <s v="Electric"/>
    <s v="Municipal Buildings"/>
    <s v="SH-Small Heating"/>
    <n v="17314"/>
    <n v="1872.36"/>
    <m/>
    <n v="0"/>
    <n v="0"/>
    <n v="0"/>
    <m/>
    <m/>
    <n v="2.1"/>
    <n v="0"/>
    <n v="0"/>
    <n v="12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2.24"/>
    <n v="0"/>
    <n v="0"/>
    <m/>
    <m/>
    <m/>
    <m/>
    <x v="0"/>
    <m/>
    <m/>
    <m/>
    <m/>
    <m/>
    <m/>
    <m/>
    <m/>
    <n v="0"/>
    <n v="0"/>
    <m/>
    <m/>
    <x v="3"/>
    <x v="12"/>
    <m/>
    <x v="11"/>
  </r>
  <r>
    <x v="3"/>
    <s v="Ozark"/>
    <s v="Electric"/>
    <s v="Municipal Other Lighting"/>
    <s v="CB-Commercial"/>
    <n v="8117"/>
    <n v="1756.5"/>
    <m/>
    <n v="0"/>
    <n v="0"/>
    <n v="0"/>
    <m/>
    <m/>
    <n v="4.54"/>
    <n v="0"/>
    <n v="0"/>
    <n v="5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.79"/>
    <n v="0"/>
    <n v="0"/>
    <m/>
    <m/>
    <m/>
    <m/>
    <x v="0"/>
    <m/>
    <m/>
    <m/>
    <m/>
    <m/>
    <m/>
    <m/>
    <m/>
    <n v="0"/>
    <n v="0"/>
    <m/>
    <m/>
    <x v="4"/>
    <x v="5"/>
    <m/>
    <x v="11"/>
  </r>
  <r>
    <x v="3"/>
    <s v="Ozark"/>
    <s v="Electric"/>
    <s v="Municipal Other Lighting"/>
    <s v="LS-Special Lighting"/>
    <n v="1632"/>
    <n v="390.19"/>
    <m/>
    <n v="0"/>
    <n v="0"/>
    <n v="0"/>
    <m/>
    <m/>
    <n v="3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03"/>
    <n v="0"/>
    <n v="0"/>
    <m/>
    <m/>
    <m/>
    <m/>
    <x v="0"/>
    <m/>
    <m/>
    <m/>
    <m/>
    <m/>
    <m/>
    <m/>
    <m/>
    <n v="0"/>
    <n v="0"/>
    <m/>
    <m/>
    <x v="4"/>
    <x v="7"/>
    <m/>
    <x v="11"/>
  </r>
  <r>
    <x v="3"/>
    <s v="Ozark"/>
    <s v="Electric"/>
    <s v="Municipal Pumping"/>
    <s v="CB-Commercial"/>
    <n v="51893"/>
    <n v="8502.66"/>
    <m/>
    <n v="0"/>
    <n v="0"/>
    <n v="0"/>
    <m/>
    <m/>
    <n v="-218.88"/>
    <n v="0"/>
    <n v="0"/>
    <n v="36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0.52999999999997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Ozark"/>
    <s v="Electric"/>
    <s v="Municipal Pumping"/>
    <s v="GP-General Power"/>
    <n v="613171"/>
    <n v="63495.01"/>
    <m/>
    <n v="0"/>
    <n v="0"/>
    <n v="0"/>
    <m/>
    <m/>
    <n v="1034.75"/>
    <n v="0"/>
    <n v="0"/>
    <n v="435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68.7399999999998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Ozark"/>
    <s v="Electric"/>
    <s v="Municipal Pumping"/>
    <s v="TEB-Total Electric Bldg"/>
    <n v="36080"/>
    <n v="3591.56"/>
    <m/>
    <n v="0"/>
    <n v="0"/>
    <n v="0"/>
    <m/>
    <m/>
    <n v="4.33"/>
    <n v="0"/>
    <n v="0"/>
    <n v="25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7.21"/>
    <n v="0"/>
    <n v="0"/>
    <m/>
    <m/>
    <m/>
    <m/>
    <x v="0"/>
    <m/>
    <m/>
    <m/>
    <m/>
    <m/>
    <m/>
    <m/>
    <m/>
    <n v="0"/>
    <n v="0"/>
    <m/>
    <m/>
    <x v="3"/>
    <x v="13"/>
    <m/>
    <x v="11"/>
  </r>
  <r>
    <x v="3"/>
    <s v="Ozark"/>
    <s v="Electric"/>
    <s v="Residential"/>
    <s v="RGL-Residential Pilot"/>
    <n v="82749"/>
    <n v="9613.1299999999992"/>
    <m/>
    <n v="232.18"/>
    <n v="0"/>
    <n v="0"/>
    <m/>
    <m/>
    <n v="112.91"/>
    <n v="0"/>
    <n v="0"/>
    <n v="32.34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3699999999999992"/>
    <n v="0"/>
    <n v="0"/>
    <n v="60.28"/>
    <n v="-426.99"/>
    <n v="0"/>
    <n v="0"/>
    <m/>
    <m/>
    <m/>
    <m/>
    <x v="0"/>
    <m/>
    <m/>
    <m/>
    <m/>
    <m/>
    <m/>
    <m/>
    <m/>
    <n v="0"/>
    <n v="0"/>
    <m/>
    <m/>
    <x v="0"/>
    <x v="25"/>
    <m/>
    <x v="11"/>
  </r>
  <r>
    <x v="3"/>
    <s v="Ozark"/>
    <s v="Electric"/>
    <s v="Residential"/>
    <s v="RG-Residential"/>
    <n v="21694482"/>
    <n v="2782872.71"/>
    <m/>
    <n v="54150.38"/>
    <n v="0"/>
    <n v="0"/>
    <m/>
    <m/>
    <n v="24136.17"/>
    <n v="0"/>
    <n v="0"/>
    <n v="8461.03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42.23"/>
    <n v="620"/>
    <n v="-554.95000000000005"/>
    <n v="17051.37"/>
    <n v="-111934.2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Ozark"/>
    <s v="Lighting"/>
    <s v="Commercial"/>
    <s v="PL-Private Lighting"/>
    <n v="51042"/>
    <n v="17110.099999999999"/>
    <m/>
    <n v="132.34"/>
    <n v="0"/>
    <n v="0"/>
    <m/>
    <m/>
    <n v="4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.6"/>
    <n v="0"/>
    <n v="0"/>
    <n v="787.56"/>
    <n v="-560.33000000000004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3"/>
    <s v="Ozark"/>
    <s v="Lighting"/>
    <s v="Municipal Other Lighting"/>
    <s v="PL-Private Lighting"/>
    <n v="671"/>
    <n v="194.2"/>
    <m/>
    <n v="0"/>
    <n v="0"/>
    <n v="0"/>
    <m/>
    <m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m/>
    <m/>
    <m/>
    <m/>
    <x v="0"/>
    <m/>
    <m/>
    <m/>
    <m/>
    <m/>
    <m/>
    <m/>
    <m/>
    <n v="0"/>
    <n v="0"/>
    <m/>
    <m/>
    <x v="4"/>
    <x v="4"/>
    <m/>
    <x v="11"/>
  </r>
  <r>
    <x v="3"/>
    <s v="Ozark"/>
    <s v="Lighting"/>
    <s v="Municipal Street Lighting"/>
    <s v="SPL-Municipal St Lighting"/>
    <n v="180501"/>
    <n v="20282.95"/>
    <m/>
    <n v="0"/>
    <n v="0"/>
    <n v="0"/>
    <m/>
    <m/>
    <n v="633.54999999999995"/>
    <n v="0"/>
    <n v="0"/>
    <n v="0"/>
    <n v="0"/>
    <n v="0"/>
    <n v="0"/>
    <n v="0"/>
    <n v="0"/>
    <n v="0"/>
    <n v="0"/>
    <n v="8569.66"/>
    <n v="0"/>
    <n v="0"/>
    <n v="0"/>
    <n v="0"/>
    <n v="0"/>
    <n v="0"/>
    <n v="0"/>
    <n v="0"/>
    <n v="0"/>
    <n v="0"/>
    <n v="0"/>
    <n v="0"/>
    <n v="0"/>
    <n v="0"/>
    <n v="-1079.3900000000001"/>
    <n v="0"/>
    <n v="0"/>
    <m/>
    <m/>
    <m/>
    <m/>
    <x v="0"/>
    <m/>
    <m/>
    <m/>
    <m/>
    <m/>
    <m/>
    <m/>
    <m/>
    <n v="0"/>
    <n v="0"/>
    <m/>
    <m/>
    <x v="4"/>
    <x v="11"/>
    <m/>
    <x v="11"/>
  </r>
  <r>
    <x v="3"/>
    <s v="Ozark"/>
    <s v="Lighting"/>
    <s v="Residential"/>
    <s v="PL-Private Lighting"/>
    <n v="27634"/>
    <n v="10401.56"/>
    <m/>
    <n v="38.18"/>
    <n v="0"/>
    <n v="0"/>
    <m/>
    <m/>
    <n v="17.19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18"/>
    <n v="0"/>
    <n v="0"/>
    <n v="61.5"/>
    <n v="-302.93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3"/>
    <s v="Pierce City"/>
    <s v="Electric"/>
    <s v="Commercial"/>
    <s v="CB-Commercial"/>
    <n v="8015"/>
    <n v="1041.04"/>
    <m/>
    <n v="0"/>
    <n v="0"/>
    <n v="0"/>
    <m/>
    <m/>
    <n v="15"/>
    <n v="0"/>
    <n v="0"/>
    <n v="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41"/>
    <n v="0"/>
    <n v="0"/>
    <n v="30.65"/>
    <n v="-40.24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Pierce City"/>
    <s v="Electric"/>
    <s v="Residential"/>
    <s v="RG-Residential"/>
    <n v="18010"/>
    <n v="2282.15"/>
    <m/>
    <n v="46.03"/>
    <n v="0"/>
    <n v="0"/>
    <m/>
    <m/>
    <n v="27.8"/>
    <n v="0"/>
    <n v="0"/>
    <n v="7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1"/>
    <n v="20"/>
    <n v="0"/>
    <n v="0"/>
    <n v="-92.9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Pierce City"/>
    <s v="Lighting"/>
    <s v="Residential"/>
    <s v="PL-Private Lighting"/>
    <n v="65"/>
    <n v="15.79"/>
    <m/>
    <n v="0"/>
    <n v="0"/>
    <n v="0"/>
    <m/>
    <m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-0.71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3"/>
    <s v="Republic"/>
    <s v="Electric"/>
    <s v="Commercial"/>
    <s v="CB-Commercial"/>
    <n v="490933"/>
    <n v="70066.41"/>
    <m/>
    <n v="1615.23"/>
    <n v="0"/>
    <n v="0"/>
    <m/>
    <m/>
    <n v="998.52"/>
    <n v="0"/>
    <n v="0"/>
    <n v="348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7.27"/>
    <n v="0"/>
    <n v="-23.64"/>
    <n v="4398.5200000000004"/>
    <n v="-2464.54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Republic"/>
    <s v="Electric"/>
    <s v="Commercial"/>
    <s v="GP-General Power"/>
    <n v="362090"/>
    <n v="35316.79"/>
    <m/>
    <n v="0"/>
    <n v="0"/>
    <n v="0"/>
    <m/>
    <m/>
    <n v="544.69000000000005"/>
    <n v="0"/>
    <n v="0"/>
    <n v="257.08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6.09"/>
    <n v="0"/>
    <n v="0"/>
    <n v="2075.25"/>
    <n v="-1339.73"/>
    <n v="0"/>
    <n v="0"/>
    <m/>
    <m/>
    <m/>
    <m/>
    <x v="0"/>
    <m/>
    <m/>
    <m/>
    <m/>
    <m/>
    <m/>
    <m/>
    <m/>
    <n v="0"/>
    <n v="0"/>
    <m/>
    <m/>
    <x v="1"/>
    <x v="6"/>
    <m/>
    <x v="11"/>
  </r>
  <r>
    <x v="3"/>
    <s v="Republic"/>
    <s v="Electric"/>
    <s v="Commercial"/>
    <s v="SH-Small Heating"/>
    <n v="79323"/>
    <n v="8617.93"/>
    <m/>
    <n v="124.77"/>
    <n v="0"/>
    <n v="0"/>
    <m/>
    <m/>
    <n v="195.28"/>
    <n v="0"/>
    <n v="0"/>
    <n v="5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86"/>
    <n v="0"/>
    <n v="0"/>
    <n v="559.97"/>
    <n v="-376.8"/>
    <n v="0"/>
    <n v="0"/>
    <m/>
    <m/>
    <m/>
    <m/>
    <x v="0"/>
    <m/>
    <m/>
    <m/>
    <m/>
    <m/>
    <m/>
    <m/>
    <m/>
    <n v="0"/>
    <n v="0"/>
    <m/>
    <m/>
    <x v="1"/>
    <x v="12"/>
    <m/>
    <x v="11"/>
  </r>
  <r>
    <x v="3"/>
    <s v="Republic"/>
    <s v="Electric"/>
    <s v="Commercial"/>
    <s v="TEB-Total Electric Bldg"/>
    <n v="45040"/>
    <n v="4541.18"/>
    <m/>
    <n v="0"/>
    <n v="0"/>
    <n v="0"/>
    <m/>
    <m/>
    <n v="144.26"/>
    <n v="0"/>
    <n v="0"/>
    <n v="31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2.97000000000003"/>
    <n v="0"/>
    <n v="0"/>
    <n v="352.15"/>
    <n v="-183.76"/>
    <n v="0"/>
    <n v="0"/>
    <m/>
    <m/>
    <m/>
    <m/>
    <x v="0"/>
    <m/>
    <m/>
    <m/>
    <m/>
    <m/>
    <m/>
    <m/>
    <m/>
    <n v="0"/>
    <n v="0"/>
    <m/>
    <m/>
    <x v="1"/>
    <x v="13"/>
    <m/>
    <x v="11"/>
  </r>
  <r>
    <x v="3"/>
    <s v="Republic"/>
    <s v="Electric"/>
    <s v="Industrial"/>
    <s v="CB-Commercial"/>
    <n v="805"/>
    <n v="127.3"/>
    <m/>
    <n v="3.8"/>
    <n v="0"/>
    <n v="0"/>
    <m/>
    <m/>
    <n v="2.83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57"/>
    <n v="-4.04"/>
    <n v="0"/>
    <n v="0"/>
    <m/>
    <m/>
    <m/>
    <m/>
    <x v="0"/>
    <m/>
    <m/>
    <m/>
    <m/>
    <m/>
    <m/>
    <m/>
    <m/>
    <n v="0"/>
    <n v="0"/>
    <m/>
    <m/>
    <x v="2"/>
    <x v="5"/>
    <m/>
    <x v="11"/>
  </r>
  <r>
    <x v="3"/>
    <s v="Republic"/>
    <s v="Electric"/>
    <s v="Municipal Buildings"/>
    <s v="CB-Commercial"/>
    <n v="21126"/>
    <n v="2911.89"/>
    <m/>
    <n v="0"/>
    <n v="0"/>
    <n v="0"/>
    <m/>
    <m/>
    <n v="48.57"/>
    <n v="0"/>
    <n v="0"/>
    <n v="1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6.06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Republic"/>
    <s v="Electric"/>
    <s v="Municipal Buildings"/>
    <s v="GP-General Power"/>
    <n v="72960"/>
    <n v="6799.19"/>
    <m/>
    <n v="0"/>
    <n v="0"/>
    <n v="0"/>
    <m/>
    <m/>
    <n v="86.8"/>
    <n v="0"/>
    <n v="0"/>
    <n v="51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9.95999999999998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Republic"/>
    <s v="Electric"/>
    <s v="Municipal Other Lighting"/>
    <s v="CB-Commercial"/>
    <n v="2339"/>
    <n v="513.28"/>
    <m/>
    <n v="0"/>
    <n v="0"/>
    <n v="0"/>
    <m/>
    <m/>
    <n v="8.11"/>
    <n v="0"/>
    <n v="0"/>
    <n v="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76"/>
    <n v="0"/>
    <n v="0"/>
    <m/>
    <m/>
    <m/>
    <m/>
    <x v="0"/>
    <m/>
    <m/>
    <m/>
    <m/>
    <m/>
    <m/>
    <m/>
    <m/>
    <n v="0"/>
    <n v="0"/>
    <m/>
    <m/>
    <x v="4"/>
    <x v="5"/>
    <m/>
    <x v="11"/>
  </r>
  <r>
    <x v="3"/>
    <s v="Republic"/>
    <s v="Electric"/>
    <s v="Municipal Other Lighting"/>
    <s v="LS-Special Lighting"/>
    <n v="375"/>
    <n v="65.48"/>
    <m/>
    <n v="0"/>
    <n v="0"/>
    <n v="0"/>
    <m/>
    <m/>
    <n v="1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54"/>
    <n v="0"/>
    <n v="0"/>
    <m/>
    <m/>
    <m/>
    <m/>
    <x v="0"/>
    <m/>
    <m/>
    <m/>
    <m/>
    <m/>
    <m/>
    <m/>
    <m/>
    <n v="0"/>
    <n v="0"/>
    <m/>
    <m/>
    <x v="4"/>
    <x v="7"/>
    <m/>
    <x v="11"/>
  </r>
  <r>
    <x v="3"/>
    <s v="Republic"/>
    <s v="Electric"/>
    <s v="Municipal Pumping"/>
    <s v="CB-Commercial"/>
    <n v="-83709"/>
    <n v="-9598.5300000000007"/>
    <m/>
    <n v="0"/>
    <n v="0"/>
    <n v="0"/>
    <m/>
    <m/>
    <n v="-311.39999999999998"/>
    <n v="0"/>
    <n v="0"/>
    <n v="-59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0.22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Republic"/>
    <s v="Electric"/>
    <s v="Municipal Pumping"/>
    <s v="GP-General Power"/>
    <n v="64126"/>
    <n v="7428.03"/>
    <m/>
    <n v="0"/>
    <n v="0"/>
    <n v="0"/>
    <m/>
    <m/>
    <n v="-48.93"/>
    <n v="0"/>
    <n v="0"/>
    <n v="45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7.26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Republic"/>
    <s v="Electric"/>
    <s v="Residential"/>
    <s v="RGL-Residential Pilot"/>
    <n v="12757"/>
    <n v="1511.94"/>
    <m/>
    <n v="44.53"/>
    <n v="0"/>
    <n v="0"/>
    <m/>
    <m/>
    <n v="33.450000000000003"/>
    <n v="0"/>
    <n v="0"/>
    <n v="4.98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9"/>
    <n v="0"/>
    <n v="0"/>
    <n v="13.69"/>
    <n v="-65.819999999999993"/>
    <n v="0"/>
    <n v="0"/>
    <m/>
    <m/>
    <m/>
    <m/>
    <x v="0"/>
    <m/>
    <m/>
    <m/>
    <m/>
    <m/>
    <m/>
    <m/>
    <m/>
    <n v="0"/>
    <n v="0"/>
    <m/>
    <m/>
    <x v="0"/>
    <x v="25"/>
    <m/>
    <x v="11"/>
  </r>
  <r>
    <x v="3"/>
    <s v="Republic"/>
    <s v="Electric"/>
    <s v="Residential"/>
    <s v="RG-Residential"/>
    <n v="3072648"/>
    <n v="444762.25"/>
    <m/>
    <n v="11053.72"/>
    <n v="0"/>
    <n v="0"/>
    <m/>
    <m/>
    <n v="4774.04"/>
    <n v="0"/>
    <n v="0"/>
    <n v="1197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8.96"/>
    <n v="200"/>
    <n v="-79.48"/>
    <n v="3396.14"/>
    <n v="-15855.0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Republic"/>
    <s v="Lighting"/>
    <s v="Commercial"/>
    <s v="PL-Private Lighting"/>
    <n v="11931"/>
    <n v="4178.42"/>
    <m/>
    <n v="0"/>
    <n v="0"/>
    <n v="0"/>
    <m/>
    <m/>
    <n v="22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03"/>
    <n v="0"/>
    <n v="0"/>
    <n v="179.76"/>
    <n v="-130.94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3"/>
    <s v="Republic"/>
    <s v="Lighting"/>
    <s v="Municipal Buildings"/>
    <s v="PL-Private Lighting"/>
    <n v="31"/>
    <n v="14.58"/>
    <m/>
    <n v="0"/>
    <n v="0"/>
    <n v="0"/>
    <m/>
    <m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m/>
    <m/>
    <m/>
    <m/>
    <x v="0"/>
    <m/>
    <m/>
    <m/>
    <m/>
    <m/>
    <m/>
    <m/>
    <m/>
    <n v="0"/>
    <n v="0"/>
    <m/>
    <m/>
    <x v="3"/>
    <x v="4"/>
    <m/>
    <x v="11"/>
  </r>
  <r>
    <x v="3"/>
    <s v="Republic"/>
    <s v="Lighting"/>
    <s v="Municipal Other Lighting"/>
    <s v="PL-Private Lighting"/>
    <n v="431"/>
    <n v="82.03"/>
    <m/>
    <n v="0"/>
    <n v="0"/>
    <n v="0"/>
    <m/>
    <m/>
    <n v="1.15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m/>
    <m/>
    <m/>
    <m/>
    <x v="0"/>
    <m/>
    <m/>
    <m/>
    <m/>
    <m/>
    <m/>
    <m/>
    <m/>
    <n v="0"/>
    <n v="0"/>
    <m/>
    <m/>
    <x v="4"/>
    <x v="4"/>
    <m/>
    <x v="11"/>
  </r>
  <r>
    <x v="3"/>
    <s v="Republic"/>
    <s v="Lighting"/>
    <s v="Municipal Street Lighting"/>
    <s v="SPL-Municipal St Lighting"/>
    <n v="123618"/>
    <n v="14685.94"/>
    <m/>
    <n v="0"/>
    <n v="0"/>
    <n v="0"/>
    <m/>
    <m/>
    <n v="433.91"/>
    <n v="0"/>
    <n v="0"/>
    <n v="0"/>
    <n v="0"/>
    <n v="0"/>
    <n v="0"/>
    <n v="0"/>
    <n v="0"/>
    <n v="0"/>
    <n v="0"/>
    <n v="6346.54"/>
    <n v="0"/>
    <n v="0"/>
    <n v="0"/>
    <n v="0"/>
    <n v="0"/>
    <n v="0"/>
    <n v="0"/>
    <n v="0"/>
    <n v="0"/>
    <n v="0"/>
    <n v="0"/>
    <n v="0"/>
    <n v="0"/>
    <n v="0"/>
    <n v="-739.24"/>
    <n v="0"/>
    <n v="0"/>
    <m/>
    <m/>
    <m/>
    <m/>
    <x v="0"/>
    <m/>
    <m/>
    <m/>
    <m/>
    <m/>
    <m/>
    <m/>
    <m/>
    <n v="0"/>
    <n v="0"/>
    <m/>
    <m/>
    <x v="4"/>
    <x v="11"/>
    <m/>
    <x v="11"/>
  </r>
  <r>
    <x v="3"/>
    <s v="Republic"/>
    <s v="Lighting"/>
    <s v="Residential"/>
    <s v="PL-Private Lighting"/>
    <n v="6105"/>
    <n v="2100.87"/>
    <m/>
    <n v="0"/>
    <n v="0"/>
    <n v="0"/>
    <m/>
    <m/>
    <n v="10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86"/>
    <n v="0"/>
    <n v="0"/>
    <n v="14.24"/>
    <n v="-66.510000000000005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3"/>
    <s v="Webb City"/>
    <s v="Electric"/>
    <s v="Commercial"/>
    <s v="CB-Commercial"/>
    <n v="2436563"/>
    <n v="332490.81"/>
    <m/>
    <n v="7697.81"/>
    <n v="0"/>
    <n v="0"/>
    <m/>
    <m/>
    <n v="3729.57"/>
    <n v="0"/>
    <n v="0"/>
    <n v="171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57.53"/>
    <n v="60"/>
    <n v="-133.19999999999999"/>
    <n v="17863.8"/>
    <n v="-12231.95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s v="Webb City"/>
    <s v="Electric"/>
    <s v="Commercial"/>
    <s v="GP-General Power"/>
    <n v="3840520"/>
    <n v="383550.34"/>
    <m/>
    <n v="811.2"/>
    <n v="0"/>
    <n v="0"/>
    <m/>
    <m/>
    <n v="5696.27"/>
    <n v="0"/>
    <n v="0"/>
    <n v="2400.2600000000002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5051.55"/>
    <n v="60"/>
    <n v="0"/>
    <n v="14409.29"/>
    <n v="-14209.86"/>
    <n v="0"/>
    <n v="0"/>
    <m/>
    <m/>
    <m/>
    <m/>
    <x v="0"/>
    <m/>
    <m/>
    <m/>
    <m/>
    <m/>
    <m/>
    <m/>
    <m/>
    <n v="0"/>
    <n v="0"/>
    <m/>
    <m/>
    <x v="1"/>
    <x v="6"/>
    <m/>
    <x v="11"/>
  </r>
  <r>
    <x v="3"/>
    <s v="Webb City"/>
    <s v="Electric"/>
    <s v="Commercial"/>
    <s v="LS-Special Lighting"/>
    <n v="4240"/>
    <n v="618.16"/>
    <m/>
    <n v="0"/>
    <n v="0"/>
    <n v="0"/>
    <m/>
    <m/>
    <n v="3.23"/>
    <n v="0"/>
    <n v="0"/>
    <n v="3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66"/>
    <n v="0"/>
    <n v="0"/>
    <m/>
    <m/>
    <m/>
    <m/>
    <x v="0"/>
    <m/>
    <m/>
    <m/>
    <m/>
    <m/>
    <m/>
    <m/>
    <m/>
    <n v="0"/>
    <n v="0"/>
    <m/>
    <m/>
    <x v="1"/>
    <x v="7"/>
    <m/>
    <x v="11"/>
  </r>
  <r>
    <x v="3"/>
    <s v="Webb City"/>
    <s v="Electric"/>
    <s v="Commercial"/>
    <s v="SH-Small Heating"/>
    <n v="297311"/>
    <n v="33539.730000000003"/>
    <m/>
    <n v="707.74"/>
    <n v="0"/>
    <n v="0"/>
    <m/>
    <m/>
    <n v="418.88"/>
    <n v="0"/>
    <n v="0"/>
    <n v="200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1.32"/>
    <n v="0"/>
    <n v="-9.32"/>
    <n v="1673.07"/>
    <n v="-1412.21"/>
    <n v="0"/>
    <n v="0"/>
    <m/>
    <m/>
    <m/>
    <m/>
    <x v="0"/>
    <m/>
    <m/>
    <m/>
    <m/>
    <m/>
    <m/>
    <m/>
    <m/>
    <n v="0"/>
    <n v="0"/>
    <m/>
    <m/>
    <x v="1"/>
    <x v="12"/>
    <m/>
    <x v="11"/>
  </r>
  <r>
    <x v="3"/>
    <s v="Webb City"/>
    <s v="Electric"/>
    <s v="Commercial"/>
    <s v="TEB-Total Electric Bldg"/>
    <n v="1027078"/>
    <n v="102033.57"/>
    <m/>
    <n v="160"/>
    <n v="0"/>
    <n v="0"/>
    <m/>
    <m/>
    <n v="2181.4299999999998"/>
    <n v="0"/>
    <n v="0"/>
    <n v="729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7.89"/>
    <n v="0"/>
    <n v="0"/>
    <n v="5022.95"/>
    <n v="-4190.5"/>
    <n v="0"/>
    <n v="0"/>
    <m/>
    <m/>
    <m/>
    <m/>
    <x v="0"/>
    <m/>
    <m/>
    <m/>
    <m/>
    <m/>
    <m/>
    <m/>
    <m/>
    <n v="0"/>
    <n v="0"/>
    <m/>
    <m/>
    <x v="1"/>
    <x v="13"/>
    <m/>
    <x v="11"/>
  </r>
  <r>
    <x v="3"/>
    <s v="Webb City"/>
    <s v="Electric"/>
    <s v="Industrial"/>
    <s v="CB-Commercial"/>
    <n v="37155"/>
    <n v="4660.5600000000004"/>
    <m/>
    <n v="198.38"/>
    <n v="0"/>
    <n v="0"/>
    <m/>
    <m/>
    <n v="48.12"/>
    <n v="0"/>
    <n v="0"/>
    <n v="26.39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7.59"/>
    <n v="0"/>
    <n v="0"/>
    <n v="211.19"/>
    <n v="-186.52"/>
    <n v="0"/>
    <n v="0"/>
    <m/>
    <m/>
    <m/>
    <m/>
    <x v="0"/>
    <m/>
    <m/>
    <m/>
    <m/>
    <m/>
    <m/>
    <m/>
    <m/>
    <n v="0"/>
    <n v="0"/>
    <m/>
    <m/>
    <x v="2"/>
    <x v="5"/>
    <m/>
    <x v="11"/>
  </r>
  <r>
    <x v="3"/>
    <s v="Webb City"/>
    <s v="Electric"/>
    <s v="Industrial"/>
    <s v="GP-General Power"/>
    <n v="2024055"/>
    <n v="207879.88"/>
    <m/>
    <n v="80"/>
    <n v="0"/>
    <n v="0"/>
    <m/>
    <m/>
    <n v="5992.75"/>
    <n v="0"/>
    <n v="0"/>
    <n v="1212.94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-379.14"/>
    <n v="0"/>
    <n v="0"/>
    <n v="5732.51"/>
    <n v="-7488.99"/>
    <n v="0"/>
    <n v="0"/>
    <m/>
    <m/>
    <m/>
    <m/>
    <x v="0"/>
    <m/>
    <m/>
    <m/>
    <m/>
    <m/>
    <m/>
    <m/>
    <m/>
    <n v="0"/>
    <n v="0"/>
    <m/>
    <m/>
    <x v="2"/>
    <x v="6"/>
    <m/>
    <x v="11"/>
  </r>
  <r>
    <x v="3"/>
    <s v="Webb City"/>
    <s v="Electric"/>
    <s v="Industrial"/>
    <s v="LP-Large Power"/>
    <n v="12711911"/>
    <n v="930066.14"/>
    <m/>
    <n v="0"/>
    <n v="0"/>
    <n v="0"/>
    <m/>
    <m/>
    <n v="43856.09"/>
    <n v="0"/>
    <n v="0"/>
    <n v="4312.55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-2641.31"/>
    <n v="0"/>
    <n v="0"/>
    <n v="37237.589999999997"/>
    <n v="-37881.480000000003"/>
    <n v="0"/>
    <n v="0"/>
    <m/>
    <m/>
    <m/>
    <m/>
    <x v="0"/>
    <m/>
    <m/>
    <m/>
    <m/>
    <m/>
    <m/>
    <m/>
    <m/>
    <n v="0"/>
    <n v="0"/>
    <m/>
    <m/>
    <x v="2"/>
    <x v="17"/>
    <m/>
    <x v="11"/>
  </r>
  <r>
    <x v="3"/>
    <s v="Webb City"/>
    <s v="Electric"/>
    <s v="Industrial"/>
    <s v="PFM-Feed Mill/Grain Elev"/>
    <n v="7280"/>
    <n v="1263.8599999999999"/>
    <m/>
    <n v="49.5"/>
    <n v="0"/>
    <n v="0"/>
    <m/>
    <m/>
    <n v="8.4700000000000006"/>
    <n v="0"/>
    <n v="0"/>
    <n v="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.48"/>
    <n v="0"/>
    <n v="0"/>
    <n v="92.19"/>
    <n v="-40.19"/>
    <n v="0"/>
    <n v="0"/>
    <m/>
    <m/>
    <m/>
    <m/>
    <x v="0"/>
    <m/>
    <m/>
    <m/>
    <m/>
    <m/>
    <m/>
    <m/>
    <m/>
    <n v="0"/>
    <n v="0"/>
    <m/>
    <m/>
    <x v="2"/>
    <x v="18"/>
    <m/>
    <x v="11"/>
  </r>
  <r>
    <x v="3"/>
    <s v="Webb City"/>
    <s v="Electric"/>
    <s v="Industrial"/>
    <s v="TEB-Total Electric Bldg"/>
    <n v="607200"/>
    <n v="49338.05"/>
    <m/>
    <n v="0"/>
    <n v="0"/>
    <n v="0"/>
    <m/>
    <m/>
    <n v="135.07"/>
    <n v="0"/>
    <n v="0"/>
    <n v="431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70.46"/>
    <n v="-2477.37"/>
    <n v="0"/>
    <n v="0"/>
    <m/>
    <m/>
    <m/>
    <m/>
    <x v="0"/>
    <m/>
    <m/>
    <m/>
    <m/>
    <m/>
    <m/>
    <m/>
    <m/>
    <n v="0"/>
    <n v="0"/>
    <m/>
    <m/>
    <x v="2"/>
    <x v="13"/>
    <m/>
    <x v="11"/>
  </r>
  <r>
    <x v="3"/>
    <s v="Webb City"/>
    <s v="Electric"/>
    <s v="Interdepartmental"/>
    <s v="CB-Commercial"/>
    <n v="11067"/>
    <n v="1422.28"/>
    <m/>
    <n v="0"/>
    <n v="0"/>
    <n v="0"/>
    <m/>
    <m/>
    <n v="18.329999999999998"/>
    <n v="0"/>
    <n v="0"/>
    <n v="7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.56"/>
    <n v="0"/>
    <n v="0"/>
    <m/>
    <m/>
    <m/>
    <m/>
    <x v="0"/>
    <m/>
    <m/>
    <m/>
    <m/>
    <m/>
    <m/>
    <m/>
    <m/>
    <n v="0"/>
    <n v="0"/>
    <m/>
    <m/>
    <x v="5"/>
    <x v="5"/>
    <m/>
    <x v="11"/>
  </r>
  <r>
    <x v="3"/>
    <s v="Webb City"/>
    <s v="Electric"/>
    <s v="Municipal Buildings"/>
    <s v="CB-Commercial"/>
    <n v="82630"/>
    <n v="11536.47"/>
    <m/>
    <n v="0"/>
    <n v="0"/>
    <n v="0"/>
    <m/>
    <m/>
    <n v="123.84"/>
    <n v="0"/>
    <n v="0"/>
    <n v="58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4.87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Webb City"/>
    <s v="Electric"/>
    <s v="Municipal Buildings"/>
    <s v="GP-General Power"/>
    <n v="76840"/>
    <n v="8111.34"/>
    <m/>
    <n v="0"/>
    <n v="0"/>
    <n v="0"/>
    <m/>
    <m/>
    <n v="123.65"/>
    <n v="0"/>
    <n v="0"/>
    <n v="5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4.31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Webb City"/>
    <s v="Electric"/>
    <s v="Municipal Buildings"/>
    <s v="SH-Small Heating"/>
    <n v="16320"/>
    <n v="1660.29"/>
    <m/>
    <n v="0"/>
    <n v="0"/>
    <n v="0"/>
    <m/>
    <m/>
    <n v="53.21"/>
    <n v="0"/>
    <n v="0"/>
    <n v="11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.52"/>
    <n v="0"/>
    <n v="0"/>
    <m/>
    <m/>
    <m/>
    <m/>
    <x v="0"/>
    <m/>
    <m/>
    <m/>
    <m/>
    <m/>
    <m/>
    <m/>
    <m/>
    <n v="0"/>
    <n v="0"/>
    <m/>
    <m/>
    <x v="3"/>
    <x v="12"/>
    <m/>
    <x v="11"/>
  </r>
  <r>
    <x v="3"/>
    <s v="Webb City"/>
    <s v="Electric"/>
    <s v="Municipal Other Lighting"/>
    <s v="CB-Commercial"/>
    <n v="26899"/>
    <n v="4268.34"/>
    <m/>
    <n v="0"/>
    <n v="0"/>
    <n v="0"/>
    <m/>
    <m/>
    <n v="64.87"/>
    <n v="0"/>
    <n v="0"/>
    <n v="19.07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5.04"/>
    <n v="0"/>
    <n v="0"/>
    <m/>
    <m/>
    <m/>
    <m/>
    <x v="0"/>
    <m/>
    <m/>
    <m/>
    <m/>
    <m/>
    <m/>
    <m/>
    <m/>
    <n v="0"/>
    <n v="0"/>
    <m/>
    <m/>
    <x v="4"/>
    <x v="5"/>
    <m/>
    <x v="11"/>
  </r>
  <r>
    <x v="3"/>
    <s v="Webb City"/>
    <s v="Electric"/>
    <s v="Municipal Other Lighting"/>
    <s v="LS-Special Lighting"/>
    <n v="2023"/>
    <n v="452.59"/>
    <m/>
    <n v="0"/>
    <n v="0"/>
    <n v="0"/>
    <m/>
    <m/>
    <n v="5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67"/>
    <n v="0"/>
    <n v="0"/>
    <m/>
    <m/>
    <m/>
    <m/>
    <x v="0"/>
    <m/>
    <m/>
    <m/>
    <m/>
    <m/>
    <m/>
    <m/>
    <m/>
    <n v="0"/>
    <n v="0"/>
    <m/>
    <m/>
    <x v="4"/>
    <x v="7"/>
    <m/>
    <x v="11"/>
  </r>
  <r>
    <x v="3"/>
    <s v="Webb City"/>
    <s v="Electric"/>
    <s v="Municipal Pumping"/>
    <s v="CB-Commercial"/>
    <n v="101015"/>
    <n v="13725.27"/>
    <m/>
    <n v="0"/>
    <n v="0"/>
    <n v="0"/>
    <m/>
    <m/>
    <n v="152.76"/>
    <n v="0"/>
    <n v="0"/>
    <n v="71.68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7.15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s v="Webb City"/>
    <s v="Electric"/>
    <s v="Municipal Pumping"/>
    <s v="GP-General Power"/>
    <n v="492093"/>
    <n v="47971.5"/>
    <m/>
    <n v="0"/>
    <n v="0"/>
    <n v="0"/>
    <m/>
    <m/>
    <n v="545.29"/>
    <n v="0"/>
    <n v="0"/>
    <n v="349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20.75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3"/>
    <s v="Webb City"/>
    <s v="Electric"/>
    <s v="Oil Pipeline Pumping"/>
    <s v="GP-General Power"/>
    <n v="362430"/>
    <n v="30202.04"/>
    <m/>
    <n v="0"/>
    <n v="0"/>
    <n v="0"/>
    <m/>
    <m/>
    <n v="1272.1300000000001"/>
    <n v="0"/>
    <n v="0"/>
    <n v="257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56.28"/>
    <n v="-1340.99"/>
    <n v="0"/>
    <n v="0"/>
    <m/>
    <m/>
    <m/>
    <m/>
    <x v="0"/>
    <m/>
    <m/>
    <m/>
    <m/>
    <m/>
    <m/>
    <m/>
    <m/>
    <n v="0"/>
    <n v="0"/>
    <m/>
    <m/>
    <x v="2"/>
    <x v="24"/>
    <m/>
    <x v="11"/>
  </r>
  <r>
    <x v="3"/>
    <s v="Webb City"/>
    <s v="Electric"/>
    <s v="Residential"/>
    <s v="RGL-Residential Pilot"/>
    <n v="89564"/>
    <n v="10237.969999999999"/>
    <m/>
    <n v="361.85"/>
    <n v="0"/>
    <n v="0"/>
    <m/>
    <m/>
    <n v="84.85"/>
    <n v="0"/>
    <n v="0"/>
    <n v="3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15"/>
    <n v="0"/>
    <n v="0"/>
    <n v="79.91"/>
    <n v="-462.12"/>
    <n v="0"/>
    <n v="0"/>
    <m/>
    <m/>
    <m/>
    <m/>
    <x v="0"/>
    <m/>
    <m/>
    <m/>
    <m/>
    <m/>
    <m/>
    <m/>
    <m/>
    <n v="0"/>
    <n v="0"/>
    <m/>
    <m/>
    <x v="0"/>
    <x v="25"/>
    <m/>
    <x v="11"/>
  </r>
  <r>
    <x v="3"/>
    <s v="Webb City"/>
    <s v="Electric"/>
    <s v="Residential"/>
    <s v="RG-Residential"/>
    <n v="24797810"/>
    <n v="3089837.22"/>
    <m/>
    <n v="93349.29"/>
    <n v="0"/>
    <n v="0"/>
    <m/>
    <m/>
    <n v="30223.37"/>
    <n v="0"/>
    <n v="0"/>
    <n v="9668.45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73.91"/>
    <n v="780"/>
    <n v="-621.28"/>
    <n v="18468.97"/>
    <n v="-127931.5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s v="Webb City"/>
    <s v="Lighting"/>
    <s v="Commercial"/>
    <s v="PL-Private Lighting"/>
    <n v="69028"/>
    <n v="20749.86"/>
    <m/>
    <n v="35.270000000000003"/>
    <n v="0"/>
    <n v="0"/>
    <m/>
    <m/>
    <n v="91.66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4.46"/>
    <n v="0"/>
    <n v="-2.11"/>
    <n v="956.02"/>
    <n v="-757.85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3"/>
    <s v="Webb City"/>
    <s v="Lighting"/>
    <s v="Industrial"/>
    <s v="PL-Private Lighting"/>
    <n v="2308"/>
    <n v="961.78"/>
    <m/>
    <n v="0"/>
    <n v="0"/>
    <n v="0"/>
    <m/>
    <m/>
    <n v="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52"/>
    <n v="0"/>
    <n v="0"/>
    <n v="47.96"/>
    <n v="-25.35"/>
    <n v="0"/>
    <n v="0"/>
    <m/>
    <m/>
    <m/>
    <m/>
    <x v="0"/>
    <m/>
    <m/>
    <m/>
    <m/>
    <m/>
    <m/>
    <m/>
    <m/>
    <n v="0"/>
    <n v="0"/>
    <m/>
    <m/>
    <x v="2"/>
    <x v="4"/>
    <m/>
    <x v="11"/>
  </r>
  <r>
    <x v="3"/>
    <s v="Webb City"/>
    <s v="Lighting"/>
    <s v="Interdepartmental"/>
    <s v="PL-Private Lighting"/>
    <n v="58"/>
    <n v="21.22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m/>
    <m/>
    <m/>
    <m/>
    <x v="0"/>
    <m/>
    <m/>
    <m/>
    <m/>
    <m/>
    <m/>
    <m/>
    <m/>
    <n v="0"/>
    <n v="0"/>
    <m/>
    <m/>
    <x v="5"/>
    <x v="4"/>
    <m/>
    <x v="11"/>
  </r>
  <r>
    <x v="3"/>
    <s v="Webb City"/>
    <s v="Lighting"/>
    <s v="Municipal Other Lighting"/>
    <s v="PL-Private Lighting"/>
    <n v="930"/>
    <n v="345.44"/>
    <m/>
    <n v="0"/>
    <n v="0"/>
    <n v="0"/>
    <m/>
    <m/>
    <n v="1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m/>
    <m/>
    <m/>
    <m/>
    <x v="0"/>
    <m/>
    <m/>
    <m/>
    <m/>
    <m/>
    <m/>
    <m/>
    <m/>
    <n v="0"/>
    <n v="0"/>
    <m/>
    <m/>
    <x v="4"/>
    <x v="4"/>
    <m/>
    <x v="11"/>
  </r>
  <r>
    <x v="3"/>
    <s v="Webb City"/>
    <s v="Lighting"/>
    <s v="Municipal Street Lighting"/>
    <s v="SPL-Municipal St Lighting"/>
    <n v="153084"/>
    <n v="16112.38"/>
    <m/>
    <n v="0"/>
    <n v="0"/>
    <n v="0"/>
    <m/>
    <m/>
    <n v="537.33000000000004"/>
    <n v="0"/>
    <n v="0"/>
    <n v="0"/>
    <n v="0"/>
    <n v="0"/>
    <n v="0"/>
    <n v="0"/>
    <n v="0"/>
    <n v="0"/>
    <n v="0"/>
    <n v="11336.23"/>
    <n v="0"/>
    <n v="0"/>
    <n v="0"/>
    <n v="0"/>
    <n v="0"/>
    <n v="0"/>
    <n v="0"/>
    <n v="0"/>
    <n v="0"/>
    <n v="0"/>
    <n v="0"/>
    <n v="0"/>
    <n v="0"/>
    <n v="0"/>
    <n v="-915.44"/>
    <n v="0"/>
    <n v="0"/>
    <m/>
    <m/>
    <m/>
    <m/>
    <x v="0"/>
    <m/>
    <m/>
    <m/>
    <m/>
    <m/>
    <m/>
    <m/>
    <m/>
    <n v="0"/>
    <n v="0"/>
    <m/>
    <m/>
    <x v="4"/>
    <x v="11"/>
    <m/>
    <x v="11"/>
  </r>
  <r>
    <x v="3"/>
    <s v="Webb City"/>
    <s v="Lighting"/>
    <s v="Residential"/>
    <s v="PL-Private Lighting"/>
    <n v="66240"/>
    <n v="24820.32"/>
    <m/>
    <n v="14.97"/>
    <n v="0"/>
    <n v="0"/>
    <m/>
    <m/>
    <n v="7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63"/>
    <n v="0"/>
    <n v="-2.5099999999999998"/>
    <n v="50.73"/>
    <n v="-725.93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2"/>
    <s v="Baxter Springs"/>
    <s v="Electric"/>
    <s v="Commercial"/>
    <s v="CB-Commercial"/>
    <n v="899668"/>
    <n v="101719.6"/>
    <m/>
    <n v="2216.87"/>
    <n v="24732.95"/>
    <n v="-25.88"/>
    <m/>
    <m/>
    <n v="0"/>
    <n v="0"/>
    <n v="0"/>
    <n v="0"/>
    <n v="0"/>
    <n v="0"/>
    <n v="0"/>
    <n v="0"/>
    <n v="0"/>
    <n v="0"/>
    <n v="0"/>
    <n v="0"/>
    <n v="0"/>
    <n v="0"/>
    <n v="0"/>
    <n v="275.95"/>
    <n v="0"/>
    <n v="0"/>
    <n v="0"/>
    <n v="0"/>
    <n v="0"/>
    <n v="0"/>
    <n v="320.7"/>
    <n v="0"/>
    <n v="0"/>
    <n v="6266.14"/>
    <n v="-17549.11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2"/>
    <s v="Baxter Springs"/>
    <s v="Electric"/>
    <s v="Commercial"/>
    <s v="GP-General Power"/>
    <n v="1384176"/>
    <n v="103930.56"/>
    <m/>
    <n v="0"/>
    <n v="38020.550000000003"/>
    <n v="0"/>
    <m/>
    <m/>
    <n v="0"/>
    <n v="0"/>
    <n v="0"/>
    <n v="0"/>
    <n v="0"/>
    <n v="0"/>
    <n v="0"/>
    <n v="0"/>
    <n v="0"/>
    <n v="0"/>
    <n v="0"/>
    <n v="0"/>
    <n v="0"/>
    <n v="0"/>
    <n v="0"/>
    <n v="429.1"/>
    <n v="0"/>
    <n v="0"/>
    <n v="0"/>
    <n v="0"/>
    <n v="0"/>
    <n v="0"/>
    <n v="365.06"/>
    <n v="0"/>
    <n v="0"/>
    <n v="4283.0600000000004"/>
    <n v="-11405.63"/>
    <n v="0"/>
    <n v="0"/>
    <m/>
    <m/>
    <m/>
    <m/>
    <x v="0"/>
    <m/>
    <m/>
    <m/>
    <m/>
    <m/>
    <m/>
    <m/>
    <m/>
    <n v="0"/>
    <n v="0"/>
    <m/>
    <m/>
    <x v="1"/>
    <x v="6"/>
    <m/>
    <x v="11"/>
  </r>
  <r>
    <x v="2"/>
    <s v="Baxter Springs"/>
    <s v="Electric"/>
    <s v="Commercial"/>
    <s v="LS-Special Lighting"/>
    <n v="1160"/>
    <n v="232.69"/>
    <m/>
    <n v="0"/>
    <n v="31.85"/>
    <n v="0"/>
    <m/>
    <m/>
    <n v="0"/>
    <n v="0"/>
    <n v="0"/>
    <n v="0"/>
    <n v="0"/>
    <n v="0"/>
    <n v="0"/>
    <n v="0"/>
    <n v="0"/>
    <n v="0"/>
    <n v="0"/>
    <n v="0"/>
    <n v="0"/>
    <n v="0"/>
    <n v="0"/>
    <n v="0.11"/>
    <n v="0"/>
    <n v="0"/>
    <n v="0"/>
    <n v="0"/>
    <n v="0"/>
    <n v="0"/>
    <n v="0"/>
    <n v="0"/>
    <n v="0"/>
    <n v="0"/>
    <n v="-33.97"/>
    <n v="0"/>
    <n v="0"/>
    <m/>
    <m/>
    <m/>
    <m/>
    <x v="0"/>
    <m/>
    <m/>
    <m/>
    <m/>
    <m/>
    <m/>
    <m/>
    <m/>
    <n v="0"/>
    <n v="0"/>
    <m/>
    <m/>
    <x v="1"/>
    <x v="7"/>
    <m/>
    <x v="11"/>
  </r>
  <r>
    <x v="2"/>
    <s v="Baxter Springs"/>
    <s v="Electric"/>
    <s v="Commercial"/>
    <s v="NEB-Optional Net Billing"/>
    <n v="0"/>
    <n v="0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10"/>
    <m/>
    <x v="11"/>
  </r>
  <r>
    <x v="2"/>
    <s v="Baxter Springs"/>
    <s v="Electric"/>
    <s v="Commercial"/>
    <s v="PT-Transmission"/>
    <n v="1526400"/>
    <n v="69453.38"/>
    <m/>
    <n v="0"/>
    <n v="41991.26"/>
    <n v="0"/>
    <m/>
    <m/>
    <n v="0"/>
    <n v="0"/>
    <n v="0"/>
    <n v="0"/>
    <n v="0"/>
    <n v="0"/>
    <n v="0"/>
    <n v="0"/>
    <n v="0"/>
    <n v="0"/>
    <n v="0"/>
    <n v="4665.22"/>
    <n v="0"/>
    <n v="0"/>
    <n v="0"/>
    <n v="244.22"/>
    <n v="0"/>
    <n v="0"/>
    <n v="0"/>
    <n v="0"/>
    <n v="0"/>
    <n v="0"/>
    <n v="0"/>
    <n v="0"/>
    <n v="0"/>
    <n v="0"/>
    <n v="-8318.8799999999992"/>
    <n v="0"/>
    <n v="0"/>
    <m/>
    <m/>
    <m/>
    <m/>
    <x v="0"/>
    <m/>
    <m/>
    <m/>
    <m/>
    <m/>
    <m/>
    <m/>
    <m/>
    <n v="0"/>
    <n v="0"/>
    <m/>
    <m/>
    <x v="1"/>
    <x v="9"/>
    <m/>
    <x v="11"/>
  </r>
  <r>
    <x v="2"/>
    <s v="Baxter Springs"/>
    <s v="Electric"/>
    <s v="Commercial"/>
    <s v="TEB-Total Electric Bldg"/>
    <n v="251513"/>
    <n v="17016.189999999999"/>
    <m/>
    <n v="0"/>
    <n v="6908.56"/>
    <n v="0"/>
    <m/>
    <m/>
    <n v="0"/>
    <n v="0"/>
    <n v="0"/>
    <n v="0"/>
    <n v="0"/>
    <n v="0"/>
    <n v="0"/>
    <n v="0"/>
    <n v="0"/>
    <n v="0"/>
    <n v="0"/>
    <n v="0"/>
    <n v="0"/>
    <n v="0"/>
    <n v="0"/>
    <n v="301.81"/>
    <n v="0"/>
    <n v="0"/>
    <n v="0"/>
    <n v="0"/>
    <n v="0"/>
    <n v="0"/>
    <n v="56.12"/>
    <n v="0"/>
    <n v="0"/>
    <n v="350.99"/>
    <n v="-1239.97"/>
    <n v="0"/>
    <n v="0"/>
    <m/>
    <m/>
    <m/>
    <m/>
    <x v="0"/>
    <m/>
    <m/>
    <m/>
    <m/>
    <m/>
    <m/>
    <m/>
    <m/>
    <n v="0"/>
    <n v="0"/>
    <m/>
    <m/>
    <x v="1"/>
    <x v="13"/>
    <m/>
    <x v="11"/>
  </r>
  <r>
    <x v="2"/>
    <s v="Baxter Springs"/>
    <s v="Electric"/>
    <s v="Industrial"/>
    <s v="CB-Commercial"/>
    <n v="42"/>
    <n v="45.43"/>
    <m/>
    <n v="0"/>
    <n v="1.1499999999999999"/>
    <n v="0"/>
    <m/>
    <m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1.54"/>
    <n v="-0.82"/>
    <n v="0"/>
    <n v="0"/>
    <m/>
    <m/>
    <m/>
    <m/>
    <x v="0"/>
    <m/>
    <m/>
    <m/>
    <m/>
    <m/>
    <m/>
    <m/>
    <m/>
    <n v="0"/>
    <n v="0"/>
    <m/>
    <m/>
    <x v="2"/>
    <x v="5"/>
    <m/>
    <x v="11"/>
  </r>
  <r>
    <x v="2"/>
    <s v="Baxter Springs"/>
    <s v="Electric"/>
    <s v="Industrial"/>
    <s v="GP-General Power"/>
    <n v="294053"/>
    <n v="23993.82"/>
    <m/>
    <n v="53.59"/>
    <n v="8077.04"/>
    <n v="0"/>
    <m/>
    <m/>
    <n v="0"/>
    <n v="0"/>
    <n v="0"/>
    <n v="0"/>
    <n v="0"/>
    <n v="0"/>
    <n v="0"/>
    <n v="0"/>
    <n v="0"/>
    <n v="0"/>
    <n v="0"/>
    <n v="2045.83"/>
    <n v="0"/>
    <n v="0"/>
    <n v="0"/>
    <n v="91.16"/>
    <n v="0"/>
    <n v="0"/>
    <n v="0"/>
    <n v="0"/>
    <n v="0"/>
    <n v="0"/>
    <n v="430.89"/>
    <n v="0"/>
    <n v="0"/>
    <n v="2842.58"/>
    <n v="-2423"/>
    <n v="0"/>
    <n v="0"/>
    <m/>
    <m/>
    <m/>
    <m/>
    <x v="0"/>
    <m/>
    <m/>
    <m/>
    <m/>
    <m/>
    <m/>
    <m/>
    <m/>
    <n v="0"/>
    <n v="0"/>
    <m/>
    <m/>
    <x v="2"/>
    <x v="6"/>
    <m/>
    <x v="11"/>
  </r>
  <r>
    <x v="2"/>
    <s v="Baxter Springs"/>
    <s v="Electric"/>
    <s v="Industrial"/>
    <s v="PT-Transmission"/>
    <n v="1961589"/>
    <n v="103569.4"/>
    <m/>
    <n v="0"/>
    <n v="53494.26"/>
    <n v="0"/>
    <m/>
    <m/>
    <n v="0"/>
    <n v="0"/>
    <n v="0"/>
    <n v="0"/>
    <n v="0"/>
    <n v="0"/>
    <n v="0"/>
    <n v="0"/>
    <n v="0"/>
    <n v="0"/>
    <n v="0"/>
    <n v="6905.05"/>
    <n v="0"/>
    <n v="0"/>
    <n v="0"/>
    <n v="313.86"/>
    <n v="0"/>
    <n v="0"/>
    <n v="0"/>
    <n v="0"/>
    <n v="0"/>
    <n v="0"/>
    <n v="0.34"/>
    <n v="0"/>
    <n v="0"/>
    <n v="0"/>
    <n v="-10690.66"/>
    <n v="0"/>
    <n v="0"/>
    <m/>
    <m/>
    <m/>
    <m/>
    <x v="0"/>
    <m/>
    <m/>
    <m/>
    <m/>
    <m/>
    <m/>
    <m/>
    <m/>
    <n v="0"/>
    <n v="0"/>
    <m/>
    <m/>
    <x v="2"/>
    <x v="9"/>
    <m/>
    <x v="11"/>
  </r>
  <r>
    <x v="2"/>
    <s v="Baxter Springs"/>
    <s v="Electric"/>
    <s v="Municipal Buildings"/>
    <s v="CB-Commercial"/>
    <n v="35407"/>
    <n v="4144.21"/>
    <m/>
    <n v="0"/>
    <n v="972.54"/>
    <n v="0"/>
    <m/>
    <m/>
    <n v="0"/>
    <n v="0"/>
    <n v="0"/>
    <n v="0"/>
    <n v="0"/>
    <n v="0"/>
    <n v="0"/>
    <n v="0"/>
    <n v="0"/>
    <n v="0"/>
    <n v="0"/>
    <n v="0"/>
    <n v="0"/>
    <n v="0"/>
    <n v="0"/>
    <n v="10.98"/>
    <n v="0"/>
    <n v="0"/>
    <n v="0"/>
    <n v="0"/>
    <n v="0"/>
    <n v="0"/>
    <n v="0"/>
    <n v="0"/>
    <n v="0"/>
    <n v="0"/>
    <n v="-687.63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2"/>
    <s v="Baxter Springs"/>
    <s v="Electric"/>
    <s v="Municipal Buildings"/>
    <s v="GP-General Power"/>
    <n v="10160"/>
    <n v="1502.41"/>
    <m/>
    <n v="0"/>
    <n v="279.07"/>
    <n v="0"/>
    <m/>
    <m/>
    <n v="0"/>
    <n v="0"/>
    <n v="0"/>
    <n v="0"/>
    <n v="0"/>
    <n v="0"/>
    <n v="0"/>
    <n v="0"/>
    <n v="0"/>
    <n v="0"/>
    <n v="0"/>
    <n v="0"/>
    <n v="0"/>
    <n v="0"/>
    <n v="0"/>
    <n v="3.15"/>
    <n v="0"/>
    <n v="0"/>
    <n v="0"/>
    <n v="0"/>
    <n v="0"/>
    <n v="0"/>
    <n v="0"/>
    <n v="0"/>
    <n v="0"/>
    <n v="0"/>
    <n v="-83.72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2"/>
    <s v="Baxter Springs"/>
    <s v="Electric"/>
    <s v="Municipal Buildings"/>
    <s v="TEB-Total Electric Bldg"/>
    <n v="1038"/>
    <n v="138.07"/>
    <m/>
    <n v="0"/>
    <n v="28.51"/>
    <n v="0"/>
    <m/>
    <m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0"/>
    <n v="0"/>
    <n v="0"/>
    <n v="0"/>
    <n v="0"/>
    <n v="0"/>
    <n v="0"/>
    <n v="0"/>
    <n v="-5.12"/>
    <n v="0"/>
    <n v="0"/>
    <m/>
    <m/>
    <m/>
    <m/>
    <x v="0"/>
    <m/>
    <m/>
    <m/>
    <m/>
    <m/>
    <m/>
    <m/>
    <m/>
    <n v="0"/>
    <n v="0"/>
    <m/>
    <m/>
    <x v="3"/>
    <x v="13"/>
    <m/>
    <x v="11"/>
  </r>
  <r>
    <x v="2"/>
    <s v="Baxter Springs"/>
    <s v="Electric"/>
    <s v="Municipal Other Lighting"/>
    <s v="CB-Commercial"/>
    <n v="1498"/>
    <n v="399.37"/>
    <m/>
    <n v="0"/>
    <n v="41.14"/>
    <n v="0"/>
    <m/>
    <m/>
    <n v="0"/>
    <n v="0"/>
    <n v="0"/>
    <n v="0"/>
    <n v="0"/>
    <n v="0"/>
    <n v="0"/>
    <n v="0"/>
    <n v="0"/>
    <n v="0"/>
    <n v="0"/>
    <n v="0"/>
    <n v="0"/>
    <n v="0"/>
    <n v="0"/>
    <n v="0.46"/>
    <n v="0"/>
    <n v="0"/>
    <n v="0"/>
    <n v="0"/>
    <n v="0"/>
    <n v="0"/>
    <n v="0"/>
    <n v="0"/>
    <n v="0"/>
    <n v="0"/>
    <n v="-29.09"/>
    <n v="0"/>
    <n v="0"/>
    <m/>
    <m/>
    <m/>
    <m/>
    <x v="0"/>
    <m/>
    <m/>
    <m/>
    <m/>
    <m/>
    <m/>
    <m/>
    <m/>
    <n v="0"/>
    <n v="0"/>
    <m/>
    <m/>
    <x v="4"/>
    <x v="5"/>
    <m/>
    <x v="11"/>
  </r>
  <r>
    <x v="2"/>
    <s v="Baxter Springs"/>
    <s v="Electric"/>
    <s v="Municipal Other Lighting"/>
    <s v="LS-Special Lighting"/>
    <n v="40"/>
    <n v="32.07"/>
    <m/>
    <n v="0"/>
    <n v="1.1000000000000001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17"/>
    <n v="0"/>
    <n v="0"/>
    <m/>
    <m/>
    <m/>
    <m/>
    <x v="0"/>
    <m/>
    <m/>
    <m/>
    <m/>
    <m/>
    <m/>
    <m/>
    <m/>
    <n v="0"/>
    <n v="0"/>
    <m/>
    <m/>
    <x v="4"/>
    <x v="7"/>
    <m/>
    <x v="11"/>
  </r>
  <r>
    <x v="2"/>
    <s v="Baxter Springs"/>
    <s v="Electric"/>
    <s v="Municipal Pumping"/>
    <s v="CB-Commercial"/>
    <n v="75144"/>
    <n v="7997.82"/>
    <m/>
    <n v="0"/>
    <n v="2064.0700000000002"/>
    <n v="0"/>
    <m/>
    <m/>
    <n v="0"/>
    <n v="0"/>
    <n v="0"/>
    <n v="0"/>
    <n v="0"/>
    <n v="0"/>
    <n v="0"/>
    <n v="0"/>
    <n v="0"/>
    <n v="0"/>
    <n v="0"/>
    <n v="0"/>
    <n v="0"/>
    <n v="0"/>
    <n v="0"/>
    <n v="23.3"/>
    <n v="0"/>
    <n v="0"/>
    <n v="0"/>
    <n v="0"/>
    <n v="0"/>
    <n v="0"/>
    <n v="0"/>
    <n v="0"/>
    <n v="0"/>
    <n v="0"/>
    <n v="-1459.29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2"/>
    <s v="Baxter Springs"/>
    <s v="Electric"/>
    <s v="Municipal Pumping"/>
    <s v="GP-General Power"/>
    <n v="86725"/>
    <n v="7173.19"/>
    <m/>
    <n v="0"/>
    <n v="2382.16"/>
    <n v="0"/>
    <m/>
    <m/>
    <n v="0"/>
    <n v="0"/>
    <n v="0"/>
    <n v="0"/>
    <n v="0"/>
    <n v="0"/>
    <n v="0"/>
    <n v="0"/>
    <n v="0"/>
    <n v="0"/>
    <n v="0"/>
    <n v="0"/>
    <n v="0"/>
    <n v="0"/>
    <n v="0"/>
    <n v="26.88"/>
    <n v="0"/>
    <n v="0"/>
    <n v="0"/>
    <n v="0"/>
    <n v="0"/>
    <n v="0"/>
    <n v="0"/>
    <n v="0"/>
    <n v="0"/>
    <n v="0"/>
    <n v="-714.62"/>
    <n v="0"/>
    <n v="0"/>
    <m/>
    <m/>
    <m/>
    <m/>
    <x v="0"/>
    <m/>
    <m/>
    <m/>
    <m/>
    <m/>
    <m/>
    <m/>
    <m/>
    <n v="0"/>
    <n v="0"/>
    <m/>
    <m/>
    <x v="3"/>
    <x v="6"/>
    <m/>
    <x v="11"/>
  </r>
  <r>
    <x v="2"/>
    <s v="Baxter Springs"/>
    <s v="Electric"/>
    <s v="Oil Pipeline Pumping"/>
    <s v="PT-Transmission"/>
    <n v="2112000"/>
    <n v="93263.86"/>
    <m/>
    <n v="0"/>
    <n v="58101.120000000003"/>
    <n v="0"/>
    <m/>
    <m/>
    <n v="0"/>
    <n v="0"/>
    <n v="0"/>
    <n v="0"/>
    <n v="0"/>
    <n v="0"/>
    <n v="0"/>
    <n v="0"/>
    <n v="0"/>
    <n v="0"/>
    <n v="0"/>
    <n v="0"/>
    <n v="0"/>
    <n v="0"/>
    <n v="0"/>
    <n v="337.92"/>
    <n v="0"/>
    <n v="0"/>
    <n v="0"/>
    <n v="0"/>
    <n v="0"/>
    <n v="0"/>
    <n v="0"/>
    <n v="0"/>
    <n v="0"/>
    <n v="8874.6200000000008"/>
    <n v="-11510.4"/>
    <n v="0"/>
    <n v="0"/>
    <m/>
    <m/>
    <m/>
    <m/>
    <x v="0"/>
    <m/>
    <m/>
    <m/>
    <m/>
    <m/>
    <m/>
    <m/>
    <m/>
    <n v="0"/>
    <n v="0"/>
    <m/>
    <m/>
    <x v="2"/>
    <x v="34"/>
    <m/>
    <x v="11"/>
  </r>
  <r>
    <x v="2"/>
    <s v="Baxter Springs"/>
    <s v="Electric"/>
    <s v="Residential"/>
    <s v="RG-Residential"/>
    <n v="2876611"/>
    <n v="247540.45"/>
    <m/>
    <n v="8855.2099999999991"/>
    <n v="79014.539999999994"/>
    <n v="0"/>
    <m/>
    <m/>
    <n v="0"/>
    <n v="0"/>
    <n v="0"/>
    <n v="0"/>
    <n v="0"/>
    <n v="0"/>
    <n v="0"/>
    <n v="0"/>
    <n v="0"/>
    <n v="0"/>
    <n v="0"/>
    <n v="0"/>
    <n v="0"/>
    <n v="0"/>
    <n v="0"/>
    <n v="2877.72"/>
    <n v="0"/>
    <n v="0"/>
    <n v="0"/>
    <n v="0"/>
    <n v="0"/>
    <n v="0"/>
    <n v="2144.4899999999998"/>
    <n v="32"/>
    <n v="-50.12"/>
    <n v="12266.02"/>
    <n v="-39726.080000000002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2"/>
    <s v="Baxter Springs"/>
    <s v="Electric"/>
    <s v="Residential"/>
    <s v="RH-Residential Total Elec"/>
    <n v="1695075"/>
    <n v="108769.25"/>
    <m/>
    <n v="2218.08"/>
    <n v="46560.93"/>
    <n v="0"/>
    <m/>
    <m/>
    <n v="0"/>
    <n v="0"/>
    <n v="0"/>
    <n v="0"/>
    <n v="0"/>
    <n v="0"/>
    <n v="0"/>
    <n v="0"/>
    <n v="0"/>
    <n v="0"/>
    <n v="0"/>
    <n v="0"/>
    <n v="0"/>
    <n v="0"/>
    <n v="0"/>
    <n v="1695.48"/>
    <n v="0"/>
    <n v="0"/>
    <n v="0"/>
    <n v="0"/>
    <n v="0"/>
    <n v="0"/>
    <n v="658.22"/>
    <n v="8"/>
    <n v="-11.74"/>
    <n v="4023.03"/>
    <n v="-14560.65"/>
    <n v="0"/>
    <n v="0"/>
    <m/>
    <m/>
    <m/>
    <m/>
    <x v="0"/>
    <m/>
    <m/>
    <m/>
    <m/>
    <m/>
    <m/>
    <m/>
    <m/>
    <n v="0"/>
    <n v="0"/>
    <m/>
    <m/>
    <x v="0"/>
    <x v="15"/>
    <m/>
    <x v="11"/>
  </r>
  <r>
    <x v="2"/>
    <s v="Baxter Springs"/>
    <s v="Lighting"/>
    <s v="Commercial"/>
    <s v="PL-Private Lighting"/>
    <n v="42830"/>
    <n v="8920.36"/>
    <m/>
    <n v="0"/>
    <n v="1177.18"/>
    <n v="0"/>
    <m/>
    <m/>
    <n v="0"/>
    <n v="0"/>
    <n v="0"/>
    <n v="0"/>
    <n v="0"/>
    <n v="0"/>
    <n v="0"/>
    <n v="0"/>
    <n v="0"/>
    <n v="0"/>
    <n v="0"/>
    <n v="0"/>
    <n v="0"/>
    <n v="0"/>
    <n v="0"/>
    <n v="4.0599999999999996"/>
    <n v="0"/>
    <n v="0"/>
    <n v="0"/>
    <n v="0"/>
    <n v="0"/>
    <n v="0"/>
    <n v="23.26"/>
    <n v="0"/>
    <n v="0"/>
    <n v="348.81"/>
    <n v="0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2"/>
    <s v="Baxter Springs"/>
    <s v="Lighting"/>
    <s v="Industrial"/>
    <s v="PL-Private Lighting"/>
    <n v="1059"/>
    <n v="306.32"/>
    <m/>
    <n v="0"/>
    <n v="29.17"/>
    <n v="0"/>
    <m/>
    <m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5.14"/>
    <n v="0"/>
    <n v="0"/>
    <n v="30.86"/>
    <n v="0"/>
    <n v="0"/>
    <n v="0"/>
    <m/>
    <m/>
    <m/>
    <m/>
    <x v="0"/>
    <m/>
    <m/>
    <m/>
    <m/>
    <m/>
    <m/>
    <m/>
    <m/>
    <n v="0"/>
    <n v="0"/>
    <m/>
    <m/>
    <x v="2"/>
    <x v="4"/>
    <m/>
    <x v="11"/>
  </r>
  <r>
    <x v="2"/>
    <s v="Baxter Springs"/>
    <s v="Lighting"/>
    <s v="Municipal Other Lighting"/>
    <s v="PL-Private Lighting"/>
    <n v="205"/>
    <n v="52.8"/>
    <m/>
    <n v="0"/>
    <n v="5.62"/>
    <n v="0"/>
    <m/>
    <m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4"/>
    <x v="4"/>
    <m/>
    <x v="11"/>
  </r>
  <r>
    <x v="2"/>
    <s v="Baxter Springs"/>
    <s v="Lighting"/>
    <s v="Municipal Street Lighting"/>
    <s v="SPL-Municipal St Lighting"/>
    <n v="60939"/>
    <n v="5507.27"/>
    <m/>
    <n v="0"/>
    <n v="1705.8"/>
    <n v="0"/>
    <m/>
    <m/>
    <n v="0"/>
    <n v="0"/>
    <n v="0"/>
    <n v="0"/>
    <n v="0"/>
    <n v="0"/>
    <n v="0"/>
    <n v="0"/>
    <n v="0"/>
    <n v="0"/>
    <n v="0"/>
    <n v="1032.1600000000001"/>
    <n v="0"/>
    <n v="0"/>
    <n v="0"/>
    <n v="5.47"/>
    <n v="0"/>
    <n v="0"/>
    <n v="0"/>
    <n v="0"/>
    <n v="0"/>
    <n v="0"/>
    <n v="0"/>
    <n v="0"/>
    <n v="0"/>
    <n v="0"/>
    <n v="-1384.53"/>
    <n v="0"/>
    <n v="0"/>
    <m/>
    <m/>
    <m/>
    <m/>
    <x v="0"/>
    <m/>
    <m/>
    <m/>
    <m/>
    <m/>
    <m/>
    <m/>
    <m/>
    <n v="0"/>
    <n v="0"/>
    <m/>
    <m/>
    <x v="4"/>
    <x v="11"/>
    <m/>
    <x v="11"/>
  </r>
  <r>
    <x v="2"/>
    <s v="Baxter Springs"/>
    <s v="Lighting"/>
    <s v="Residential"/>
    <s v="PL-Private Lighting"/>
    <n v="33957"/>
    <n v="8381.25"/>
    <m/>
    <n v="0"/>
    <n v="932.58"/>
    <n v="0"/>
    <m/>
    <m/>
    <n v="0"/>
    <n v="0"/>
    <n v="0"/>
    <n v="0"/>
    <n v="0"/>
    <n v="0"/>
    <n v="0"/>
    <n v="0"/>
    <n v="0"/>
    <n v="0"/>
    <n v="0"/>
    <n v="0"/>
    <n v="0"/>
    <n v="0"/>
    <n v="0"/>
    <n v="3.04"/>
    <n v="0"/>
    <n v="0"/>
    <n v="0"/>
    <n v="0"/>
    <n v="0"/>
    <n v="0"/>
    <n v="60.68"/>
    <n v="0"/>
    <n v="0"/>
    <n v="219.24"/>
    <n v="0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2"/>
    <s v="Gravette"/>
    <s v="Electric"/>
    <s v="Commercial"/>
    <s v="CB-Commercial"/>
    <n v="199"/>
    <n v="63.95"/>
    <m/>
    <n v="0"/>
    <n v="5.47"/>
    <n v="0"/>
    <m/>
    <m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4.0999999999999996"/>
    <n v="-3.87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2"/>
    <s v="Gravette"/>
    <s v="Electric"/>
    <s v="Residential"/>
    <s v="RG-Residential"/>
    <n v="8606"/>
    <n v="751.72"/>
    <m/>
    <n v="0"/>
    <n v="236.39"/>
    <n v="0"/>
    <m/>
    <m/>
    <n v="0"/>
    <n v="0"/>
    <n v="0"/>
    <n v="0"/>
    <n v="0"/>
    <n v="0"/>
    <n v="0"/>
    <n v="0"/>
    <n v="0"/>
    <n v="0"/>
    <n v="0"/>
    <n v="0"/>
    <n v="0"/>
    <n v="0"/>
    <n v="0"/>
    <n v="8.61"/>
    <n v="0"/>
    <n v="0"/>
    <n v="0"/>
    <n v="0"/>
    <n v="0"/>
    <n v="0"/>
    <n v="10.57"/>
    <n v="0"/>
    <n v="0"/>
    <n v="13.96"/>
    <n v="-118.8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2"/>
    <s v="Gravette"/>
    <s v="Electric"/>
    <s v="Residential"/>
    <s v="RH-Residential Total Elec"/>
    <n v="2243"/>
    <n v="141.4"/>
    <m/>
    <n v="0"/>
    <n v="61.61"/>
    <n v="0"/>
    <m/>
    <m/>
    <n v="0"/>
    <n v="0"/>
    <n v="0"/>
    <n v="0"/>
    <n v="0"/>
    <n v="0"/>
    <n v="0"/>
    <n v="0"/>
    <n v="0"/>
    <n v="0"/>
    <n v="0"/>
    <n v="0"/>
    <n v="0"/>
    <n v="0"/>
    <n v="0"/>
    <n v="2.2400000000000002"/>
    <n v="0"/>
    <n v="0"/>
    <n v="0"/>
    <n v="0"/>
    <n v="0"/>
    <n v="0"/>
    <n v="0"/>
    <n v="0"/>
    <n v="0"/>
    <n v="2.87"/>
    <n v="-19.27"/>
    <n v="0"/>
    <n v="0"/>
    <m/>
    <m/>
    <m/>
    <m/>
    <x v="0"/>
    <m/>
    <m/>
    <m/>
    <m/>
    <m/>
    <m/>
    <m/>
    <m/>
    <n v="0"/>
    <n v="0"/>
    <m/>
    <m/>
    <x v="0"/>
    <x v="15"/>
    <m/>
    <x v="11"/>
  </r>
  <r>
    <x v="2"/>
    <s v="Gravette"/>
    <s v="Lighting"/>
    <s v="Residential"/>
    <s v="PL-Private Lighting"/>
    <n v="31"/>
    <n v="9.44"/>
    <m/>
    <n v="0"/>
    <n v="0.85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.14000000000000001"/>
    <n v="0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2"/>
    <s v="Neosho"/>
    <s v="Electric"/>
    <s v="Commercial"/>
    <s v="CB-Commercial"/>
    <n v="523"/>
    <n v="122.41"/>
    <m/>
    <n v="0"/>
    <n v="14.36"/>
    <n v="0"/>
    <m/>
    <m/>
    <n v="0"/>
    <n v="0"/>
    <n v="0"/>
    <n v="0"/>
    <n v="0"/>
    <n v="0"/>
    <n v="0"/>
    <n v="0"/>
    <n v="0"/>
    <n v="0"/>
    <n v="0"/>
    <n v="0"/>
    <n v="0"/>
    <n v="0"/>
    <n v="0"/>
    <n v="0.15"/>
    <n v="0"/>
    <n v="0"/>
    <n v="0"/>
    <n v="0"/>
    <n v="0"/>
    <n v="0"/>
    <n v="10.14"/>
    <n v="0"/>
    <n v="0"/>
    <n v="8"/>
    <n v="-10.16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2"/>
    <s v="Neosho"/>
    <s v="Electric"/>
    <s v="Commercial"/>
    <s v="GP-General Power"/>
    <n v="179600"/>
    <n v="10574.24"/>
    <m/>
    <n v="0"/>
    <n v="4933.25"/>
    <n v="0"/>
    <m/>
    <m/>
    <n v="0"/>
    <n v="0"/>
    <n v="0"/>
    <n v="0"/>
    <n v="0"/>
    <n v="0"/>
    <n v="0"/>
    <n v="0"/>
    <n v="0"/>
    <n v="0"/>
    <n v="0"/>
    <n v="0"/>
    <n v="0"/>
    <n v="0"/>
    <n v="0"/>
    <n v="55.68"/>
    <n v="0"/>
    <n v="0"/>
    <n v="0"/>
    <n v="0"/>
    <n v="0"/>
    <n v="0"/>
    <n v="0"/>
    <n v="0"/>
    <n v="0"/>
    <n v="0"/>
    <n v="-1479.9"/>
    <n v="0"/>
    <n v="0"/>
    <m/>
    <m/>
    <m/>
    <m/>
    <x v="0"/>
    <m/>
    <m/>
    <m/>
    <m/>
    <m/>
    <m/>
    <m/>
    <m/>
    <n v="0"/>
    <n v="0"/>
    <m/>
    <m/>
    <x v="1"/>
    <x v="6"/>
    <m/>
    <x v="11"/>
  </r>
  <r>
    <x v="2"/>
    <s v="Neosho"/>
    <s v="Electric"/>
    <s v="Residential"/>
    <s v="RG-Residential"/>
    <n v="10311"/>
    <n v="823.12"/>
    <m/>
    <n v="0"/>
    <n v="283.22000000000003"/>
    <n v="0"/>
    <m/>
    <m/>
    <n v="0"/>
    <n v="0"/>
    <n v="0"/>
    <n v="0"/>
    <n v="0"/>
    <n v="0"/>
    <n v="0"/>
    <n v="0"/>
    <n v="0"/>
    <n v="0"/>
    <n v="0"/>
    <n v="0"/>
    <n v="0"/>
    <n v="0"/>
    <n v="0"/>
    <n v="10.31"/>
    <n v="0"/>
    <n v="0"/>
    <n v="0"/>
    <n v="0"/>
    <n v="0"/>
    <n v="0"/>
    <n v="11.68"/>
    <n v="0"/>
    <n v="0"/>
    <n v="15.12"/>
    <n v="-142.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2"/>
    <s v="Neosho"/>
    <s v="Lighting"/>
    <s v="Commercial"/>
    <s v="PL-Private Lighting"/>
    <n v="1436"/>
    <n v="188.32"/>
    <m/>
    <n v="0"/>
    <n v="39.44"/>
    <n v="0"/>
    <m/>
    <m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1"/>
    <x v="4"/>
    <m/>
    <x v="11"/>
  </r>
  <r>
    <x v="2"/>
    <s v="Neosho"/>
    <s v="Lighting"/>
    <s v="Residential"/>
    <s v="PL-Private Lighting"/>
    <n v="161"/>
    <n v="30.34"/>
    <m/>
    <n v="0"/>
    <n v="4.43"/>
    <n v="0"/>
    <m/>
    <m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.32"/>
    <n v="0"/>
    <n v="0"/>
    <n v="0.48"/>
    <n v="0"/>
    <n v="0"/>
    <n v="0"/>
    <m/>
    <m/>
    <m/>
    <m/>
    <x v="0"/>
    <m/>
    <m/>
    <m/>
    <m/>
    <m/>
    <m/>
    <m/>
    <m/>
    <n v="0"/>
    <n v="0"/>
    <m/>
    <m/>
    <x v="0"/>
    <x v="4"/>
    <m/>
    <x v="11"/>
  </r>
  <r>
    <x v="4"/>
    <n v="0"/>
    <n v="0"/>
    <s v="Residential"/>
    <s v="RG"/>
    <n v="99320"/>
    <n v="6376.64"/>
    <m/>
    <n v="376.02"/>
    <n v="0"/>
    <n v="0"/>
    <m/>
    <m/>
    <n v="0"/>
    <n v="2896.17"/>
    <n v="198.64"/>
    <n v="0"/>
    <n v="370.46"/>
    <n v="562.15"/>
    <n v="0"/>
    <n v="0"/>
    <n v="406.22"/>
    <n v="0"/>
    <n v="0"/>
    <n v="0"/>
    <n v="0"/>
    <n v="0"/>
    <n v="0"/>
    <n v="0"/>
    <n v="0"/>
    <n v="0"/>
    <n v="0"/>
    <n v="0"/>
    <n v="0"/>
    <n v="0"/>
    <n v="0"/>
    <n v="0"/>
    <n v="0"/>
    <n v="928.73"/>
    <n v="-1409.88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Commercial"/>
    <s v="CB"/>
    <n v="99028"/>
    <n v="11754.94"/>
    <m/>
    <n v="233.51"/>
    <n v="0"/>
    <n v="0"/>
    <m/>
    <m/>
    <n v="347.59"/>
    <n v="0"/>
    <n v="0"/>
    <n v="7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5.76"/>
    <n v="-497.12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7998640"/>
    <n v="946881.93"/>
    <m/>
    <n v="0"/>
    <n v="0"/>
    <n v="0"/>
    <m/>
    <m/>
    <n v="28075.23"/>
    <n v="0"/>
    <n v="0"/>
    <n v="5679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153.17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9900"/>
    <n v="11835.38"/>
    <m/>
    <n v="470.22"/>
    <n v="0"/>
    <n v="0"/>
    <m/>
    <m/>
    <n v="350.65"/>
    <n v="0"/>
    <n v="0"/>
    <n v="70.93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1.49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9000"/>
    <n v="11726.26"/>
    <m/>
    <n v="465.88"/>
    <n v="0"/>
    <n v="0"/>
    <m/>
    <m/>
    <n v="347.49"/>
    <n v="0"/>
    <n v="0"/>
    <n v="70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4.3"/>
    <n v="-496.98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9939"/>
    <n v="11839.64"/>
    <m/>
    <n v="352.8"/>
    <n v="0"/>
    <n v="0"/>
    <m/>
    <m/>
    <n v="350.79"/>
    <n v="0"/>
    <n v="0"/>
    <n v="70.95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3.14"/>
    <n v="-501.69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9890"/>
    <n v="11834.29"/>
    <m/>
    <n v="352.63"/>
    <n v="0"/>
    <n v="0"/>
    <m/>
    <m/>
    <n v="350.61"/>
    <n v="0"/>
    <n v="0"/>
    <n v="7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2.71"/>
    <n v="-501.45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9991"/>
    <n v="11846.25"/>
    <m/>
    <n v="235.33"/>
    <n v="0"/>
    <n v="0"/>
    <m/>
    <m/>
    <n v="350.97"/>
    <n v="0"/>
    <n v="0"/>
    <n v="70.98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3.07"/>
    <n v="-501.95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9864"/>
    <n v="11829.72"/>
    <m/>
    <n v="234.99"/>
    <n v="0"/>
    <n v="0"/>
    <m/>
    <m/>
    <n v="350.53"/>
    <n v="0"/>
    <n v="0"/>
    <n v="70.9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1.73"/>
    <n v="-501.32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9864"/>
    <n v="11830.26"/>
    <m/>
    <n v="235.01"/>
    <n v="0"/>
    <n v="0"/>
    <m/>
    <m/>
    <n v="350.53"/>
    <n v="0"/>
    <n v="0"/>
    <n v="70.9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1.80000000000007"/>
    <n v="-501.32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9687"/>
    <n v="11807.51"/>
    <m/>
    <n v="234.55"/>
    <n v="0"/>
    <n v="0"/>
    <m/>
    <m/>
    <n v="349.9"/>
    <n v="0"/>
    <n v="0"/>
    <n v="7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9.94999999999993"/>
    <n v="-500.43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4978"/>
    <n v="11243.49"/>
    <m/>
    <n v="223.35"/>
    <n v="0"/>
    <n v="0"/>
    <m/>
    <m/>
    <n v="333.38"/>
    <n v="0"/>
    <n v="0"/>
    <n v="67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4.55"/>
    <n v="-476.79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9002"/>
    <n v="11722.9"/>
    <m/>
    <n v="232.87"/>
    <n v="0"/>
    <n v="0"/>
    <m/>
    <m/>
    <n v="347.49"/>
    <n v="0"/>
    <n v="0"/>
    <n v="70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3.11999999999989"/>
    <n v="-496.99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9900"/>
    <n v="11835.07"/>
    <m/>
    <n v="78.290000000000006"/>
    <n v="0"/>
    <n v="0"/>
    <m/>
    <m/>
    <n v="350.65"/>
    <n v="0"/>
    <n v="0"/>
    <n v="70.93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9.24"/>
    <n v="-501.49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9822"/>
    <n v="11825.6"/>
    <m/>
    <n v="0"/>
    <n v="0"/>
    <n v="0"/>
    <m/>
    <m/>
    <n v="350.37"/>
    <n v="0"/>
    <n v="0"/>
    <n v="7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1.81"/>
    <n v="-501.11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8660"/>
    <n v="11711.37"/>
    <m/>
    <n v="0"/>
    <n v="0"/>
    <n v="0"/>
    <m/>
    <m/>
    <n v="70.05"/>
    <n v="0"/>
    <n v="0"/>
    <n v="346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5.27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8634"/>
    <n v="9491.57"/>
    <m/>
    <n v="188.79"/>
    <n v="0"/>
    <n v="0"/>
    <m/>
    <m/>
    <n v="346.2"/>
    <n v="0"/>
    <n v="0"/>
    <n v="7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8.51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8027"/>
    <n v="11611.93"/>
    <m/>
    <n v="0"/>
    <n v="0"/>
    <n v="0"/>
    <m/>
    <m/>
    <n v="344.08"/>
    <n v="0"/>
    <n v="0"/>
    <n v="69.5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9.13"/>
    <n v="-492.09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Commercial"/>
    <s v="CB"/>
    <n v="93766"/>
    <n v="11100.02"/>
    <m/>
    <n v="0"/>
    <n v="0"/>
    <n v="0"/>
    <m/>
    <m/>
    <n v="329.12"/>
    <n v="0"/>
    <n v="0"/>
    <n v="66.56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6.31999999999994"/>
    <n v="-470.7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n v="0"/>
    <n v="0"/>
    <s v="Interdepartmental"/>
    <s v="CB"/>
    <n v="97169"/>
    <n v="11534.87"/>
    <m/>
    <n v="0"/>
    <n v="0"/>
    <n v="0"/>
    <m/>
    <m/>
    <n v="341.06"/>
    <n v="0"/>
    <n v="0"/>
    <n v="68.98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7.79"/>
    <n v="0"/>
    <n v="0"/>
    <m/>
    <m/>
    <m/>
    <m/>
    <x v="0"/>
    <m/>
    <m/>
    <m/>
    <m/>
    <m/>
    <m/>
    <m/>
    <m/>
    <n v="0"/>
    <n v="0"/>
    <m/>
    <m/>
    <x v="5"/>
    <x v="5"/>
    <m/>
    <x v="11"/>
  </r>
  <r>
    <x v="3"/>
    <n v="0"/>
    <n v="0"/>
    <s v="Municipal Pumping"/>
    <s v="CB"/>
    <n v="98893"/>
    <n v="11712.87"/>
    <m/>
    <n v="0"/>
    <n v="0"/>
    <n v="0"/>
    <m/>
    <m/>
    <n v="347.11"/>
    <n v="0"/>
    <n v="0"/>
    <n v="7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6.44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n v="0"/>
    <n v="0"/>
    <s v="Municipal Pumping"/>
    <s v="CB"/>
    <n v="93370"/>
    <n v="11053.14"/>
    <m/>
    <n v="0"/>
    <n v="0"/>
    <n v="0"/>
    <m/>
    <m/>
    <n v="327.73"/>
    <n v="0"/>
    <n v="0"/>
    <n v="66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8.71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n v="0"/>
    <n v="0"/>
    <s v="Municipal Pumping"/>
    <s v="CB"/>
    <n v="94118"/>
    <n v="11141.69"/>
    <m/>
    <n v="0"/>
    <n v="0"/>
    <n v="0"/>
    <m/>
    <m/>
    <n v="330.36"/>
    <n v="0"/>
    <n v="0"/>
    <n v="66.81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2.47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n v="0"/>
    <n v="0"/>
    <s v="Municipal Pumping"/>
    <s v="CB"/>
    <n v="87162"/>
    <n v="10319.6"/>
    <m/>
    <n v="0"/>
    <n v="0"/>
    <n v="0"/>
    <m/>
    <m/>
    <n v="305.94"/>
    <n v="0"/>
    <n v="0"/>
    <n v="6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7.56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n v="0"/>
    <n v="0"/>
    <s v="Residential"/>
    <s v="RG"/>
    <n v="99870"/>
    <n v="10574.75"/>
    <m/>
    <n v="626.94000000000005"/>
    <n v="0"/>
    <n v="0"/>
    <m/>
    <m/>
    <n v="350.55"/>
    <n v="0"/>
    <n v="0"/>
    <n v="38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3300000000000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472"/>
    <n v="10523.62"/>
    <m/>
    <n v="519.91999999999996"/>
    <n v="0"/>
    <n v="0"/>
    <m/>
    <m/>
    <n v="349.15"/>
    <n v="0"/>
    <n v="0"/>
    <n v="38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6.96999999999997"/>
    <n v="-513.28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557"/>
    <n v="10554.75"/>
    <m/>
    <n v="521.47"/>
    <n v="0"/>
    <n v="0"/>
    <m/>
    <m/>
    <n v="349.45"/>
    <n v="0"/>
    <n v="0"/>
    <n v="38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2.88"/>
    <n v="-513.7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8109"/>
    <n v="10384.34"/>
    <m/>
    <n v="615.64"/>
    <n v="0"/>
    <n v="0"/>
    <m/>
    <m/>
    <n v="344.36"/>
    <n v="0"/>
    <n v="0"/>
    <n v="38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6.5"/>
    <n v="-506.2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8951"/>
    <n v="10474.49"/>
    <m/>
    <n v="517.49"/>
    <n v="0"/>
    <n v="0"/>
    <m/>
    <m/>
    <n v="347.32"/>
    <n v="0"/>
    <n v="0"/>
    <n v="38.5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58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8788"/>
    <n v="10453.700000000001"/>
    <m/>
    <n v="516.47"/>
    <n v="0"/>
    <n v="0"/>
    <m/>
    <m/>
    <n v="346.75"/>
    <n v="0"/>
    <n v="0"/>
    <n v="38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5.32999999999998"/>
    <n v="-509.7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000"/>
    <n v="10468.26"/>
    <m/>
    <n v="413.74"/>
    <n v="0"/>
    <n v="0"/>
    <m/>
    <m/>
    <n v="347.49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9.82999999999998"/>
    <n v="-510.8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000"/>
    <n v="10472.870000000001"/>
    <m/>
    <n v="413.92"/>
    <n v="0"/>
    <n v="0"/>
    <m/>
    <m/>
    <n v="347.49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9.91"/>
    <n v="-510.8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000"/>
    <n v="10477"/>
    <m/>
    <n v="414.09"/>
    <n v="0"/>
    <n v="0"/>
    <m/>
    <m/>
    <n v="347.49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9.99"/>
    <n v="-510.8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736"/>
    <n v="10555.04"/>
    <m/>
    <n v="312.88"/>
    <n v="0"/>
    <n v="0"/>
    <m/>
    <m/>
    <n v="350.08"/>
    <n v="0"/>
    <n v="0"/>
    <n v="38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2.51"/>
    <n v="-514.63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680"/>
    <n v="10548.73"/>
    <m/>
    <n v="312.69"/>
    <n v="0"/>
    <n v="0"/>
    <m/>
    <m/>
    <n v="349.88"/>
    <n v="0"/>
    <n v="0"/>
    <n v="38.86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2.41"/>
    <n v="-514.3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808"/>
    <n v="10567.28"/>
    <m/>
    <n v="313.25"/>
    <n v="0"/>
    <n v="0"/>
    <m/>
    <m/>
    <n v="350.32"/>
    <n v="0"/>
    <n v="0"/>
    <n v="38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2.73000000000002"/>
    <n v="-515.0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604"/>
    <n v="10541.18"/>
    <m/>
    <n v="312.47000000000003"/>
    <n v="0"/>
    <n v="0"/>
    <m/>
    <m/>
    <n v="349.61"/>
    <n v="0"/>
    <n v="0"/>
    <n v="38.84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2.29000000000002"/>
    <n v="-513.9500000000000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000"/>
    <n v="10468.76"/>
    <m/>
    <n v="413.76"/>
    <n v="0"/>
    <n v="0"/>
    <m/>
    <m/>
    <n v="347.49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9.81"/>
    <n v="-510.8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055"/>
    <n v="10476.83"/>
    <m/>
    <n v="310.56"/>
    <n v="0"/>
    <n v="0"/>
    <m/>
    <m/>
    <n v="347.68"/>
    <n v="0"/>
    <n v="0"/>
    <n v="38.6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.17000000000002"/>
    <n v="-511.13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060"/>
    <n v="10482.99"/>
    <m/>
    <n v="310.74"/>
    <n v="0"/>
    <n v="0"/>
    <m/>
    <m/>
    <n v="347.7"/>
    <n v="0"/>
    <n v="0"/>
    <n v="38.6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.27"/>
    <n v="-511.1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8821"/>
    <n v="10454.23"/>
    <m/>
    <n v="309.89"/>
    <n v="0"/>
    <n v="0"/>
    <m/>
    <m/>
    <n v="346.86"/>
    <n v="0"/>
    <n v="0"/>
    <n v="38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.78"/>
    <n v="-509.92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702"/>
    <n v="10550.25"/>
    <m/>
    <n v="208.5"/>
    <n v="0"/>
    <n v="0"/>
    <m/>
    <m/>
    <n v="349.95"/>
    <n v="0"/>
    <n v="0"/>
    <n v="38.88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.24"/>
    <n v="-514.46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8020"/>
    <n v="10392.23"/>
    <m/>
    <n v="410.75"/>
    <n v="0"/>
    <n v="0"/>
    <m/>
    <m/>
    <n v="344.05"/>
    <n v="0"/>
    <n v="0"/>
    <n v="38.2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8.21"/>
    <n v="-505.78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8774"/>
    <n v="10444.36"/>
    <m/>
    <n v="206.4"/>
    <n v="0"/>
    <n v="0"/>
    <m/>
    <m/>
    <n v="346.69"/>
    <n v="0"/>
    <n v="0"/>
    <n v="38.52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22"/>
    <n v="-509.67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327"/>
    <n v="10503.91"/>
    <m/>
    <n v="207.58"/>
    <n v="0"/>
    <n v="0"/>
    <m/>
    <m/>
    <n v="348.64"/>
    <n v="0"/>
    <n v="0"/>
    <n v="38.7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8"/>
    <n v="-512.53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795"/>
    <n v="10566.68"/>
    <m/>
    <n v="208.81"/>
    <n v="0"/>
    <n v="0"/>
    <m/>
    <m/>
    <n v="350.28"/>
    <n v="0"/>
    <n v="0"/>
    <n v="38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.41"/>
    <n v="-514.9400000000000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472"/>
    <n v="10525.15"/>
    <m/>
    <n v="207.99"/>
    <n v="0"/>
    <n v="0"/>
    <m/>
    <m/>
    <n v="349.15"/>
    <n v="0"/>
    <n v="0"/>
    <n v="38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"/>
    <n v="-513.27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8836"/>
    <n v="10450.91"/>
    <m/>
    <n v="206.53"/>
    <n v="0"/>
    <n v="0"/>
    <m/>
    <m/>
    <n v="346.91"/>
    <n v="0"/>
    <n v="0"/>
    <n v="38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27"/>
    <n v="-510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900"/>
    <n v="10566.2"/>
    <m/>
    <n v="208.8"/>
    <n v="0"/>
    <n v="0"/>
    <m/>
    <m/>
    <n v="350.65"/>
    <n v="0"/>
    <n v="0"/>
    <n v="3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11"/>
    <n v="-515.48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8946"/>
    <n v="10462.549999999999"/>
    <m/>
    <n v="206.76"/>
    <n v="0"/>
    <n v="0"/>
    <m/>
    <m/>
    <n v="347.3"/>
    <n v="0"/>
    <n v="0"/>
    <n v="38.5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38"/>
    <n v="-510.56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569"/>
    <n v="10556.02"/>
    <m/>
    <n v="208.61"/>
    <n v="0"/>
    <n v="0"/>
    <m/>
    <m/>
    <n v="349.49"/>
    <n v="0"/>
    <n v="0"/>
    <n v="38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9.89"/>
    <n v="-513.78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8956"/>
    <n v="10463.6"/>
    <m/>
    <n v="206.78"/>
    <n v="0"/>
    <n v="0"/>
    <m/>
    <m/>
    <n v="347.34"/>
    <n v="0"/>
    <n v="0"/>
    <n v="38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39"/>
    <n v="-510.6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118"/>
    <n v="10487.67"/>
    <m/>
    <n v="207.26"/>
    <n v="0"/>
    <n v="0"/>
    <m/>
    <m/>
    <n v="347.9"/>
    <n v="0"/>
    <n v="0"/>
    <n v="38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64"/>
    <n v="-511.4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231"/>
    <n v="10503.56"/>
    <m/>
    <n v="207.57"/>
    <n v="0"/>
    <n v="0"/>
    <m/>
    <m/>
    <n v="348.3"/>
    <n v="0"/>
    <n v="0"/>
    <n v="38.7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78"/>
    <n v="-512.03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6300"/>
    <n v="10182.76"/>
    <m/>
    <n v="402.46"/>
    <n v="0"/>
    <n v="0"/>
    <m/>
    <m/>
    <n v="338.02"/>
    <n v="0"/>
    <n v="0"/>
    <n v="37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3.82"/>
    <n v="-496.9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7789"/>
    <n v="10340.209999999999"/>
    <m/>
    <n v="204.34"/>
    <n v="0"/>
    <n v="0"/>
    <m/>
    <m/>
    <n v="343.24"/>
    <n v="0"/>
    <n v="0"/>
    <n v="38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.16"/>
    <n v="-504.59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6450"/>
    <n v="10198.620000000001"/>
    <m/>
    <n v="302.31"/>
    <n v="0"/>
    <n v="0"/>
    <m/>
    <m/>
    <n v="338.54"/>
    <n v="0"/>
    <n v="0"/>
    <n v="37.6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77"/>
    <n v="-497.68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900"/>
    <n v="10564.08"/>
    <m/>
    <n v="79.069999999999993"/>
    <n v="0"/>
    <n v="0"/>
    <m/>
    <m/>
    <n v="350.65"/>
    <n v="0"/>
    <n v="0"/>
    <n v="3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48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979"/>
    <n v="10586.04"/>
    <m/>
    <n v="0"/>
    <n v="0"/>
    <n v="0"/>
    <m/>
    <m/>
    <n v="350.93"/>
    <n v="0"/>
    <n v="0"/>
    <n v="38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16"/>
    <n v="-515.89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900"/>
    <n v="10575.95"/>
    <m/>
    <n v="0"/>
    <n v="0"/>
    <n v="0"/>
    <m/>
    <m/>
    <n v="350.65"/>
    <n v="0"/>
    <n v="0"/>
    <n v="3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13"/>
    <n v="-515.48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360"/>
    <n v="10506.32"/>
    <m/>
    <n v="0"/>
    <n v="0"/>
    <n v="0"/>
    <m/>
    <m/>
    <n v="348.75"/>
    <n v="0"/>
    <n v="0"/>
    <n v="3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96"/>
    <n v="-512.7000000000000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440"/>
    <n v="10516.35"/>
    <m/>
    <n v="0"/>
    <n v="0"/>
    <n v="0"/>
    <m/>
    <m/>
    <n v="349.04"/>
    <n v="0"/>
    <n v="0"/>
    <n v="38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"/>
    <n v="-513.1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990"/>
    <n v="10586.56"/>
    <m/>
    <n v="0"/>
    <n v="0"/>
    <n v="0"/>
    <m/>
    <m/>
    <n v="350.96"/>
    <n v="0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9500000000000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930"/>
    <n v="10580.18"/>
    <m/>
    <n v="0"/>
    <n v="0"/>
    <n v="0"/>
    <m/>
    <m/>
    <n v="350.75"/>
    <n v="0"/>
    <n v="0"/>
    <n v="38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6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763"/>
    <n v="10561.15"/>
    <m/>
    <n v="0"/>
    <n v="0"/>
    <n v="0"/>
    <m/>
    <m/>
    <n v="350.17"/>
    <n v="0"/>
    <n v="0"/>
    <n v="38.9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.37"/>
    <n v="-514.77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251"/>
    <n v="10494.8"/>
    <m/>
    <n v="0"/>
    <n v="0"/>
    <n v="0"/>
    <m/>
    <m/>
    <n v="348.37"/>
    <n v="0"/>
    <n v="0"/>
    <n v="38.7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92"/>
    <n v="-512.13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592"/>
    <n v="10544.1"/>
    <m/>
    <n v="0"/>
    <n v="0"/>
    <n v="0"/>
    <m/>
    <m/>
    <n v="349.56"/>
    <n v="0"/>
    <n v="0"/>
    <n v="38.84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04"/>
    <n v="-513.89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193"/>
    <n v="10494.8"/>
    <m/>
    <n v="0"/>
    <n v="0"/>
    <n v="0"/>
    <m/>
    <m/>
    <n v="348.17"/>
    <n v="0"/>
    <n v="0"/>
    <n v="3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83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283"/>
    <n v="10512.05"/>
    <m/>
    <n v="0"/>
    <n v="0"/>
    <n v="0"/>
    <m/>
    <m/>
    <n v="348.48"/>
    <n v="0"/>
    <n v="0"/>
    <n v="38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2.3099999999999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9036"/>
    <n v="10486.66"/>
    <m/>
    <n v="0"/>
    <n v="0"/>
    <n v="0"/>
    <m/>
    <m/>
    <n v="347.62"/>
    <n v="0"/>
    <n v="0"/>
    <n v="38.6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03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6612"/>
    <n v="10223.51"/>
    <m/>
    <n v="202.04"/>
    <n v="0"/>
    <n v="0"/>
    <m/>
    <m/>
    <n v="339.1"/>
    <n v="0"/>
    <n v="0"/>
    <n v="37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.01"/>
    <n v="-498.52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3605"/>
    <n v="9925.39"/>
    <m/>
    <n v="392.3"/>
    <n v="0"/>
    <n v="0"/>
    <m/>
    <m/>
    <n v="328.55"/>
    <n v="0"/>
    <n v="0"/>
    <n v="36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8.42000000000002"/>
    <n v="-483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90000"/>
    <n v="9518.77"/>
    <m/>
    <n v="376.22"/>
    <n v="0"/>
    <n v="0"/>
    <m/>
    <m/>
    <n v="315.89999999999998"/>
    <n v="0"/>
    <n v="0"/>
    <n v="35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9.87"/>
    <n v="-464.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n v="0"/>
    <n v="0"/>
    <s v="Residential"/>
    <s v="RG"/>
    <n v="82272"/>
    <n v="8699.44"/>
    <m/>
    <n v="343.83"/>
    <n v="0"/>
    <n v="0"/>
    <m/>
    <m/>
    <n v="288.77999999999997"/>
    <n v="0"/>
    <n v="0"/>
    <n v="32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2.66"/>
    <n v="-424.52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Commercial"/>
    <s v="SH"/>
    <n v="-7983520"/>
    <n v="-767695.29"/>
    <m/>
    <n v="-14587.01"/>
    <n v="0"/>
    <n v="0"/>
    <m/>
    <m/>
    <n v="6091.66"/>
    <n v="0"/>
    <n v="0"/>
    <n v="-5668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077.38"/>
    <n v="37921.72"/>
    <n v="0"/>
    <n v="0"/>
    <m/>
    <m/>
    <m/>
    <m/>
    <x v="0"/>
    <m/>
    <m/>
    <m/>
    <m/>
    <m/>
    <m/>
    <m/>
    <m/>
    <n v="0"/>
    <n v="0"/>
    <m/>
    <m/>
    <x v="1"/>
    <x v="12"/>
    <m/>
    <x v="11"/>
  </r>
  <r>
    <x v="3"/>
    <m/>
    <m/>
    <s v="Commercial"/>
    <s v="CB"/>
    <n v="-99800"/>
    <n v="-11823.61"/>
    <m/>
    <n v="-453.28"/>
    <n v="0"/>
    <n v="0"/>
    <m/>
    <m/>
    <n v="61.45"/>
    <n v="0"/>
    <n v="0"/>
    <n v="-7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89.55"/>
    <n v="501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Commercial"/>
    <s v="CB"/>
    <n v="-99906"/>
    <n v="-11836.17"/>
    <m/>
    <n v="-453.76"/>
    <n v="0"/>
    <n v="0"/>
    <m/>
    <m/>
    <n v="61.52"/>
    <n v="0"/>
    <n v="0"/>
    <n v="-70.93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90.51"/>
    <n v="501.52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Commercial"/>
    <s v="CB"/>
    <n v="-99807"/>
    <n v="-11824.33"/>
    <m/>
    <n v="-452.81"/>
    <n v="0"/>
    <n v="0"/>
    <m/>
    <m/>
    <n v="73.959999999999994"/>
    <n v="0"/>
    <n v="0"/>
    <n v="-7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88.63"/>
    <n v="501.03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Municipal Bldgs"/>
    <s v="CB"/>
    <n v="-98946"/>
    <n v="-11713.23"/>
    <m/>
    <n v="0"/>
    <n v="0"/>
    <n v="0"/>
    <m/>
    <m/>
    <n v="-281.22000000000003"/>
    <n v="0"/>
    <n v="0"/>
    <n v="-7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6.71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m/>
    <m/>
    <s v="Municipal Bldgs"/>
    <s v="CB"/>
    <n v="-85669"/>
    <n v="-10141.49"/>
    <m/>
    <n v="0"/>
    <n v="0"/>
    <n v="0"/>
    <m/>
    <m/>
    <n v="-243.49"/>
    <n v="0"/>
    <n v="0"/>
    <n v="-6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0.06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m/>
    <m/>
    <s v="Municipal OtherLighting"/>
    <s v="CB"/>
    <n v="-89914"/>
    <n v="-10644.02"/>
    <m/>
    <n v="0"/>
    <n v="0"/>
    <n v="0"/>
    <m/>
    <m/>
    <n v="68.61"/>
    <n v="0"/>
    <n v="0"/>
    <n v="-63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1.37"/>
    <n v="0"/>
    <n v="0"/>
    <m/>
    <m/>
    <m/>
    <m/>
    <x v="0"/>
    <m/>
    <m/>
    <m/>
    <m/>
    <m/>
    <m/>
    <m/>
    <m/>
    <n v="0"/>
    <n v="0"/>
    <m/>
    <m/>
    <x v="4"/>
    <x v="5"/>
    <m/>
    <x v="11"/>
  </r>
  <r>
    <x v="3"/>
    <m/>
    <m/>
    <s v="Commercial"/>
    <s v="CB"/>
    <n v="-99999"/>
    <n v="-11847.2"/>
    <m/>
    <n v="-226.8"/>
    <n v="0"/>
    <n v="0"/>
    <m/>
    <m/>
    <n v="76.3"/>
    <n v="0"/>
    <n v="0"/>
    <n v="-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18.53"/>
    <n v="501.99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Commercial"/>
    <s v="CB"/>
    <n v="-99000"/>
    <n v="-11719.62"/>
    <m/>
    <n v="-224.35"/>
    <n v="0"/>
    <n v="0"/>
    <m/>
    <m/>
    <n v="75.53"/>
    <n v="0"/>
    <n v="0"/>
    <n v="-70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08.63"/>
    <n v="496.98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Municipal Pumping"/>
    <s v="CB"/>
    <n v="-99040"/>
    <n v="-11731.44"/>
    <m/>
    <n v="0"/>
    <n v="0"/>
    <n v="0"/>
    <m/>
    <m/>
    <n v="-220.06"/>
    <n v="0"/>
    <n v="0"/>
    <n v="-70.31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7.2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m/>
    <m/>
    <s v="Commercial"/>
    <s v="CB"/>
    <n v="-97064"/>
    <n v="-11490.44"/>
    <m/>
    <n v="0"/>
    <n v="0"/>
    <n v="0"/>
    <m/>
    <m/>
    <n v="-219.12"/>
    <n v="0"/>
    <n v="0"/>
    <n v="-6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7.26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Commercial"/>
    <s v="CB"/>
    <n v="-96493"/>
    <n v="-11422.84"/>
    <m/>
    <n v="0"/>
    <n v="0"/>
    <n v="0"/>
    <m/>
    <m/>
    <n v="2.57"/>
    <n v="0"/>
    <n v="0"/>
    <n v="-68.51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1.27"/>
    <n v="484.4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Commercial"/>
    <s v="CB"/>
    <n v="-98505"/>
    <n v="-11661.02"/>
    <m/>
    <n v="0"/>
    <n v="0"/>
    <n v="0"/>
    <m/>
    <m/>
    <n v="63.17"/>
    <n v="0"/>
    <n v="0"/>
    <n v="-69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5.53"/>
    <n v="494.5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Commercial"/>
    <s v="CB"/>
    <n v="-99180"/>
    <n v="-11744.96"/>
    <m/>
    <n v="0"/>
    <n v="0"/>
    <n v="0"/>
    <m/>
    <m/>
    <n v="75.67"/>
    <n v="0"/>
    <n v="0"/>
    <n v="-7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82.48"/>
    <n v="497.89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Commercial"/>
    <s v="CB"/>
    <n v="-99000"/>
    <n v="-11723.65"/>
    <m/>
    <n v="0"/>
    <n v="0"/>
    <n v="0"/>
    <m/>
    <m/>
    <n v="63.49"/>
    <n v="0"/>
    <n v="0"/>
    <n v="-70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9.28"/>
    <n v="496.98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Municipal Bldgs"/>
    <s v="CB"/>
    <n v="-98146"/>
    <n v="-11618.94"/>
    <m/>
    <n v="0"/>
    <n v="0"/>
    <n v="0"/>
    <m/>
    <m/>
    <n v="60.42"/>
    <n v="0"/>
    <n v="0"/>
    <n v="-69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2.69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m/>
    <m/>
    <s v="Commercial"/>
    <s v="CB"/>
    <n v="-95425"/>
    <n v="-11297.78"/>
    <m/>
    <n v="0"/>
    <n v="0"/>
    <n v="0"/>
    <m/>
    <m/>
    <n v="-215.42"/>
    <n v="0"/>
    <n v="0"/>
    <n v="-67.76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9.04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Commercial"/>
    <s v="CB"/>
    <n v="-90000"/>
    <n v="-10663.51"/>
    <m/>
    <n v="-408.28"/>
    <n v="0"/>
    <n v="0"/>
    <m/>
    <m/>
    <n v="68.67"/>
    <n v="0"/>
    <n v="0"/>
    <n v="-6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1.24"/>
    <n v="451.8"/>
    <n v="0"/>
    <n v="0"/>
    <m/>
    <m/>
    <m/>
    <m/>
    <x v="0"/>
    <m/>
    <m/>
    <m/>
    <m/>
    <m/>
    <m/>
    <m/>
    <m/>
    <n v="0"/>
    <n v="0"/>
    <m/>
    <m/>
    <x v="1"/>
    <x v="5"/>
    <m/>
    <x v="11"/>
  </r>
  <r>
    <x v="3"/>
    <m/>
    <m/>
    <s v="Residential"/>
    <s v="RG"/>
    <n v="-10000"/>
    <n v="-10587.99"/>
    <m/>
    <n v="-205.45"/>
    <n v="0"/>
    <n v="0"/>
    <m/>
    <m/>
    <n v="-161.43"/>
    <n v="0"/>
    <n v="0"/>
    <n v="-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.68"/>
    <n v="516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000"/>
    <n v="-10468.26"/>
    <m/>
    <n v="-397.4"/>
    <n v="0"/>
    <n v="0"/>
    <m/>
    <m/>
    <n v="60.96"/>
    <n v="0"/>
    <n v="0"/>
    <n v="-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1.12"/>
    <n v="510.8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053"/>
    <n v="-10480.799999999999"/>
    <m/>
    <n v="-397.31"/>
    <n v="0"/>
    <n v="0"/>
    <m/>
    <m/>
    <n v="75.58"/>
    <n v="0"/>
    <n v="0"/>
    <n v="-38.6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1.07999999999998"/>
    <n v="511.1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7465"/>
    <n v="-10419.09"/>
    <m/>
    <n v="0"/>
    <n v="0"/>
    <n v="0"/>
    <m/>
    <m/>
    <n v="-345.37"/>
    <n v="0"/>
    <n v="0"/>
    <n v="-38.36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7.73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8000"/>
    <n v="-10364.129999999999"/>
    <m/>
    <n v="-392.88"/>
    <n v="0"/>
    <n v="0"/>
    <m/>
    <m/>
    <n v="74.78"/>
    <n v="0"/>
    <n v="0"/>
    <n v="-3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8.72"/>
    <n v="505.68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891"/>
    <n v="-10574.76"/>
    <m/>
    <n v="-200.44"/>
    <n v="0"/>
    <n v="0"/>
    <m/>
    <m/>
    <n v="76.23"/>
    <n v="0"/>
    <n v="0"/>
    <n v="-38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.22"/>
    <n v="515.4400000000000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479"/>
    <n v="-10522.51"/>
    <m/>
    <n v="-199.44"/>
    <n v="0"/>
    <n v="0"/>
    <m/>
    <m/>
    <n v="75.900000000000006"/>
    <n v="0"/>
    <n v="0"/>
    <n v="-38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.71"/>
    <n v="513.3099999999999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168"/>
    <n v="-10486.02"/>
    <m/>
    <n v="-198.75"/>
    <n v="0"/>
    <n v="0"/>
    <m/>
    <m/>
    <n v="75.67"/>
    <n v="0"/>
    <n v="0"/>
    <n v="-3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.39"/>
    <n v="511.7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768"/>
    <n v="-10562.44"/>
    <m/>
    <n v="-200.21"/>
    <n v="0"/>
    <n v="0"/>
    <m/>
    <m/>
    <n v="76.11"/>
    <n v="0"/>
    <n v="0"/>
    <n v="-38.9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.03"/>
    <n v="514.7999999999999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8915"/>
    <n v="-10459.280000000001"/>
    <m/>
    <n v="-198.24"/>
    <n v="0"/>
    <n v="0"/>
    <m/>
    <m/>
    <n v="75.48"/>
    <n v="0"/>
    <n v="0"/>
    <n v="-38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.12"/>
    <n v="510.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8084"/>
    <n v="-10371.4"/>
    <m/>
    <n v="-196.82"/>
    <n v="0"/>
    <n v="0"/>
    <m/>
    <m/>
    <n v="62.41"/>
    <n v="0"/>
    <n v="0"/>
    <n v="-38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0.72"/>
    <n v="506.1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8925"/>
    <n v="-10463.879999999999"/>
    <m/>
    <n v="-198.33"/>
    <n v="0"/>
    <n v="0"/>
    <m/>
    <m/>
    <n v="75.48"/>
    <n v="0"/>
    <n v="0"/>
    <n v="-3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.16"/>
    <n v="510.46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000"/>
    <n v="-10468.26"/>
    <m/>
    <n v="-73.290000000000006"/>
    <n v="0"/>
    <n v="0"/>
    <m/>
    <m/>
    <n v="60.96"/>
    <n v="0"/>
    <n v="0"/>
    <n v="-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0.84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7763"/>
    <n v="-10337.459999999999"/>
    <m/>
    <n v="-196.18"/>
    <n v="0"/>
    <n v="0"/>
    <m/>
    <m/>
    <n v="62.2"/>
    <n v="0"/>
    <n v="0"/>
    <n v="-38.1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0.35"/>
    <n v="504.46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7455"/>
    <n v="-10304.89"/>
    <m/>
    <n v="0"/>
    <n v="0"/>
    <n v="0"/>
    <m/>
    <m/>
    <n v="-163.02000000000001"/>
    <n v="0"/>
    <n v="0"/>
    <n v="-3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2.87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8163"/>
    <n v="-10390.99"/>
    <m/>
    <n v="-197.21"/>
    <n v="0"/>
    <n v="0"/>
    <m/>
    <m/>
    <n v="62.46"/>
    <n v="0"/>
    <n v="0"/>
    <n v="-38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0.93"/>
    <n v="506.52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8929"/>
    <n v="-10472.549999999999"/>
    <m/>
    <n v="0"/>
    <n v="0"/>
    <n v="0"/>
    <m/>
    <m/>
    <n v="-59.47"/>
    <n v="0"/>
    <n v="0"/>
    <n v="-38.5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3.17"/>
    <n v="510.48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7989"/>
    <n v="-10361.36"/>
    <m/>
    <n v="-70.239999999999995"/>
    <n v="0"/>
    <n v="0"/>
    <m/>
    <m/>
    <n v="65.14"/>
    <n v="0"/>
    <n v="0"/>
    <n v="-38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0.58"/>
    <n v="505.62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6708"/>
    <n v="-10225.9"/>
    <m/>
    <n v="-193.82"/>
    <n v="0"/>
    <n v="0"/>
    <m/>
    <m/>
    <n v="73.8"/>
    <n v="0"/>
    <n v="0"/>
    <n v="-3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.9"/>
    <n v="499.0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380"/>
    <n v="-10508.44"/>
    <m/>
    <n v="0"/>
    <n v="0"/>
    <n v="0"/>
    <m/>
    <m/>
    <n v="63.24"/>
    <n v="0"/>
    <n v="0"/>
    <n v="-38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2.17"/>
    <n v="512.7999999999999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340"/>
    <n v="-10504.6"/>
    <m/>
    <n v="0"/>
    <n v="0"/>
    <n v="0"/>
    <m/>
    <m/>
    <n v="63.21"/>
    <n v="0"/>
    <n v="0"/>
    <n v="-38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2.13"/>
    <n v="512.6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8636"/>
    <n v="-10432.129999999999"/>
    <m/>
    <n v="-75.17"/>
    <n v="0"/>
    <n v="0"/>
    <m/>
    <m/>
    <n v="65.569999999999993"/>
    <n v="0"/>
    <n v="0"/>
    <n v="-38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1.32"/>
    <n v="508.96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112"/>
    <n v="-10480.1"/>
    <m/>
    <n v="0"/>
    <n v="0"/>
    <n v="0"/>
    <m/>
    <m/>
    <n v="63.05"/>
    <n v="0"/>
    <n v="0"/>
    <n v="-38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1.89"/>
    <n v="511.41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898"/>
    <n v="-10577.81"/>
    <m/>
    <n v="0"/>
    <n v="0"/>
    <n v="0"/>
    <m/>
    <m/>
    <n v="76.22"/>
    <n v="0"/>
    <n v="0"/>
    <n v="-3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5.47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9727"/>
    <n v="-10558.56"/>
    <m/>
    <n v="0"/>
    <n v="0"/>
    <n v="0"/>
    <m/>
    <m/>
    <n v="63.95"/>
    <n v="0"/>
    <n v="0"/>
    <n v="-3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.28"/>
    <n v="514.59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7684"/>
    <n v="-10337.99"/>
    <m/>
    <n v="-195.95"/>
    <n v="0"/>
    <n v="0"/>
    <m/>
    <m/>
    <n v="74.53"/>
    <n v="0"/>
    <n v="0"/>
    <n v="-3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7.97"/>
    <n v="504.0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8917"/>
    <n v="-10459.48"/>
    <m/>
    <n v="0"/>
    <n v="0"/>
    <n v="0"/>
    <m/>
    <m/>
    <n v="62.94"/>
    <n v="0"/>
    <n v="0"/>
    <n v="-3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1.65"/>
    <n v="510.42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3"/>
    <m/>
    <m/>
    <s v="Residential"/>
    <s v="RG"/>
    <n v="-98284"/>
    <n v="-10398.56"/>
    <m/>
    <n v="0"/>
    <n v="0"/>
    <n v="0"/>
    <m/>
    <m/>
    <n v="74.989999999999995"/>
    <n v="0"/>
    <n v="0"/>
    <n v="-38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7.15"/>
    <n v="0"/>
    <n v="0"/>
    <m/>
    <m/>
    <m/>
    <m/>
    <x v="0"/>
    <m/>
    <m/>
    <m/>
    <m/>
    <m/>
    <m/>
    <m/>
    <m/>
    <n v="0"/>
    <n v="0"/>
    <m/>
    <m/>
    <x v="0"/>
    <x v="1"/>
    <m/>
    <x v="11"/>
  </r>
  <r>
    <x v="4"/>
    <m/>
    <m/>
    <s v="Municipal Pumping"/>
    <s v="CB"/>
    <n v="-90000"/>
    <n v="-4869.8999999999996"/>
    <m/>
    <n v="0"/>
    <n v="0"/>
    <n v="0"/>
    <m/>
    <m/>
    <n v="0"/>
    <n v="-2624.4"/>
    <n v="-180"/>
    <n v="0"/>
    <n v="-294.3"/>
    <n v="0"/>
    <n v="-338.4"/>
    <n v="-439.2"/>
    <n v="0"/>
    <n v="0"/>
    <n v="0"/>
    <n v="0"/>
    <n v="0"/>
    <n v="0"/>
    <n v="0"/>
    <n v="0"/>
    <n v="0"/>
    <n v="0"/>
    <n v="0"/>
    <n v="0"/>
    <n v="0"/>
    <n v="0"/>
    <n v="0"/>
    <n v="0"/>
    <n v="0"/>
    <n v="-654.03000000000009"/>
    <n v="1051.9000000000001"/>
    <n v="0"/>
    <n v="0"/>
    <m/>
    <m/>
    <m/>
    <m/>
    <x v="0"/>
    <m/>
    <m/>
    <m/>
    <m/>
    <m/>
    <m/>
    <m/>
    <m/>
    <n v="0"/>
    <n v="0"/>
    <m/>
    <m/>
    <x v="3"/>
    <x v="5"/>
    <m/>
    <x v="11"/>
  </r>
  <r>
    <x v="3"/>
    <m/>
    <m/>
    <s v="Interdepartmental"/>
    <s v="CB"/>
    <n v="-91613"/>
    <n v="-10877.15"/>
    <m/>
    <n v="0"/>
    <n v="0"/>
    <n v="0"/>
    <m/>
    <m/>
    <n v="-99.05"/>
    <n v="0"/>
    <n v="0"/>
    <n v="-65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7.06"/>
    <n v="459.9"/>
    <n v="0"/>
    <n v="0"/>
    <m/>
    <m/>
    <m/>
    <m/>
    <x v="0"/>
    <m/>
    <m/>
    <m/>
    <m/>
    <m/>
    <m/>
    <m/>
    <m/>
    <n v="0"/>
    <n v="0"/>
    <m/>
    <m/>
    <x v="5"/>
    <x v="5"/>
    <m/>
    <x v="11"/>
  </r>
  <r>
    <x v="3"/>
    <m/>
    <m/>
    <s v="Residential"/>
    <s v="RGL-Residential Pilot"/>
    <n v="0"/>
    <n v="-8671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x v="0"/>
    <m/>
    <m/>
    <m/>
    <m/>
    <m/>
    <m/>
    <m/>
    <m/>
    <n v="0"/>
    <n v="0"/>
    <m/>
    <m/>
    <x v="0"/>
    <x v="25"/>
    <m/>
    <x v="11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4"/>
    <s v="Gravette"/>
    <s v="Electric"/>
    <s v="Commercial"/>
    <s v="CB-Commercial"/>
    <n v="914147"/>
    <n v="65707"/>
    <m/>
    <n v="2408.06"/>
    <n v="0"/>
    <n v="0"/>
    <m/>
    <n v="0"/>
    <n v="0"/>
    <n v="26656.5"/>
    <n v="2017.22"/>
    <n v="0"/>
    <n v="2989.11"/>
    <n v="0"/>
    <n v="3437.11"/>
    <n v="4461.08"/>
    <n v="0"/>
    <n v="0"/>
    <n v="0"/>
    <n v="18.18"/>
    <n v="0"/>
    <n v="0"/>
    <n v="0"/>
    <n v="0"/>
    <n v="0"/>
    <n v="0"/>
    <n v="0"/>
    <n v="0"/>
    <n v="0"/>
    <n v="0"/>
    <n v="0"/>
    <n v="0"/>
    <n v="0"/>
    <n v="7592.33"/>
    <n v="-10477.7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4"/>
    <s v="Gravette"/>
    <s v="Electric"/>
    <s v="Commercial"/>
    <s v="GP-General Power"/>
    <n v="1366144"/>
    <n v="77614.64"/>
    <m/>
    <n v="275.02"/>
    <n v="0"/>
    <n v="0"/>
    <m/>
    <n v="0"/>
    <n v="0"/>
    <n v="39836.76"/>
    <n v="3019.18"/>
    <n v="0"/>
    <n v="2953.46"/>
    <n v="0"/>
    <n v="4112.1099999999997"/>
    <n v="4689.25"/>
    <n v="0"/>
    <n v="0"/>
    <n v="0"/>
    <n v="6"/>
    <n v="0"/>
    <n v="0"/>
    <n v="0"/>
    <n v="0"/>
    <n v="0"/>
    <n v="0"/>
    <n v="0"/>
    <n v="0"/>
    <n v="0"/>
    <n v="0"/>
    <n v="0"/>
    <n v="0"/>
    <n v="0"/>
    <n v="10498.56"/>
    <n v="-12248.0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2"/>
  </r>
  <r>
    <x v="4"/>
    <s v="Gravette"/>
    <s v="Electric"/>
    <s v="Commercial"/>
    <s v="LS-Special Lighting"/>
    <n v="101"/>
    <n v="41.7"/>
    <m/>
    <n v="1.59"/>
    <n v="0"/>
    <n v="0"/>
    <m/>
    <n v="0"/>
    <n v="0"/>
    <n v="2.95"/>
    <n v="0.22"/>
    <n v="0"/>
    <n v="0"/>
    <n v="0"/>
    <n v="0.15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59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2"/>
  </r>
  <r>
    <x v="4"/>
    <s v="Gravette"/>
    <s v="Electric"/>
    <s v="Industrial"/>
    <s v="CB-Commercial"/>
    <n v="1694"/>
    <n v="125.64"/>
    <m/>
    <n v="7.21"/>
    <n v="0"/>
    <n v="0"/>
    <m/>
    <n v="0"/>
    <n v="0"/>
    <n v="49.4"/>
    <n v="3.74"/>
    <n v="0"/>
    <n v="5.54"/>
    <n v="0"/>
    <n v="6.37"/>
    <n v="8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7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2"/>
  </r>
  <r>
    <x v="4"/>
    <s v="Gravette"/>
    <s v="Electric"/>
    <s v="Industrial"/>
    <s v="GP-General Power"/>
    <n v="434632"/>
    <n v="30157.49"/>
    <m/>
    <n v="50"/>
    <n v="0"/>
    <n v="0"/>
    <m/>
    <n v="0"/>
    <n v="0"/>
    <n v="12673.86"/>
    <n v="960.53"/>
    <n v="0"/>
    <n v="1568.89"/>
    <n v="0"/>
    <n v="1308.23"/>
    <n v="2490.9499999999998"/>
    <n v="0"/>
    <n v="0"/>
    <n v="0"/>
    <n v="60"/>
    <n v="0"/>
    <n v="0"/>
    <n v="0"/>
    <n v="0"/>
    <n v="0"/>
    <n v="0"/>
    <n v="0"/>
    <n v="0"/>
    <n v="0"/>
    <n v="0"/>
    <n v="0"/>
    <n v="0"/>
    <n v="0"/>
    <n v="2736.61"/>
    <n v="-5813.1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2"/>
  </r>
  <r>
    <x v="4"/>
    <s v="Gravette"/>
    <s v="Electric"/>
    <s v="Industrial"/>
    <s v="PT-Transmission"/>
    <n v="5737551"/>
    <n v="237002.61"/>
    <m/>
    <n v="150"/>
    <n v="0"/>
    <n v="0"/>
    <m/>
    <n v="0"/>
    <n v="0"/>
    <n v="167306.98000000001"/>
    <n v="3946.17"/>
    <n v="0"/>
    <n v="12681.63"/>
    <n v="0"/>
    <n v="14630.75"/>
    <n v="19719.169999999998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49424.5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2"/>
  </r>
  <r>
    <x v="4"/>
    <s v="Gravette"/>
    <s v="Electric"/>
    <s v="Municipal Buildings"/>
    <s v="CB-Commercial"/>
    <n v="96686"/>
    <n v="6701.63"/>
    <m/>
    <n v="0"/>
    <n v="0"/>
    <n v="0"/>
    <m/>
    <n v="0"/>
    <n v="0"/>
    <n v="2819.38"/>
    <n v="213.68"/>
    <n v="0"/>
    <n v="316.17"/>
    <n v="0"/>
    <n v="363.53"/>
    <n v="471.79"/>
    <n v="0"/>
    <n v="0"/>
    <n v="0"/>
    <n v="0"/>
    <n v="0"/>
    <n v="0"/>
    <n v="0"/>
    <n v="0"/>
    <n v="0"/>
    <n v="0"/>
    <n v="0"/>
    <n v="0"/>
    <n v="0"/>
    <n v="0"/>
    <n v="0"/>
    <n v="0"/>
    <n v="0"/>
    <n v="871.8"/>
    <n v="-1172.2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4"/>
    <s v="Gravette"/>
    <s v="Electric"/>
    <s v="Municipal Other Lighting"/>
    <s v="CB-Commercial"/>
    <n v="3638"/>
    <n v="630.6"/>
    <m/>
    <n v="0"/>
    <n v="0"/>
    <n v="0"/>
    <m/>
    <n v="0"/>
    <n v="0"/>
    <n v="106.09"/>
    <n v="8.0500000000000007"/>
    <n v="0"/>
    <n v="11.89"/>
    <n v="0"/>
    <n v="13.68"/>
    <n v="17.73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62.81"/>
    <n v="-104.14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2"/>
  </r>
  <r>
    <x v="4"/>
    <s v="Gravette"/>
    <s v="Electric"/>
    <s v="Municipal Other Lighting"/>
    <s v="LS-Special Lighting"/>
    <n v="450"/>
    <n v="208.5"/>
    <m/>
    <n v="0"/>
    <n v="0"/>
    <n v="0"/>
    <m/>
    <n v="0"/>
    <n v="0"/>
    <n v="13.13"/>
    <n v="0.99"/>
    <n v="0"/>
    <n v="0"/>
    <n v="0"/>
    <n v="0.66"/>
    <n v="1.78"/>
    <n v="0"/>
    <n v="0"/>
    <n v="0"/>
    <n v="0"/>
    <n v="0"/>
    <n v="0"/>
    <n v="0"/>
    <n v="0"/>
    <n v="0"/>
    <n v="0"/>
    <n v="0"/>
    <n v="0"/>
    <n v="0"/>
    <n v="0"/>
    <n v="0"/>
    <n v="0"/>
    <n v="0"/>
    <n v="16.95"/>
    <n v="-34.71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2"/>
  </r>
  <r>
    <x v="4"/>
    <s v="Gravette"/>
    <s v="Electric"/>
    <s v="Municipal Pumping"/>
    <s v="CB-Commercial"/>
    <n v="39757"/>
    <n v="2741.15"/>
    <m/>
    <n v="0"/>
    <n v="0"/>
    <n v="0"/>
    <m/>
    <n v="0"/>
    <n v="0"/>
    <n v="1159.31"/>
    <n v="87.87"/>
    <n v="0"/>
    <n v="130.01"/>
    <n v="0"/>
    <n v="149.5"/>
    <n v="194"/>
    <n v="0"/>
    <n v="0"/>
    <n v="0"/>
    <n v="0"/>
    <n v="0"/>
    <n v="0"/>
    <n v="0"/>
    <n v="0"/>
    <n v="0"/>
    <n v="0"/>
    <n v="0"/>
    <n v="0"/>
    <n v="0"/>
    <n v="0"/>
    <n v="0"/>
    <n v="0"/>
    <n v="0"/>
    <n v="354.63"/>
    <n v="-502.2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4"/>
    <s v="Gravette"/>
    <s v="Electric"/>
    <s v="Municipal Pumping"/>
    <s v="GP-General Power"/>
    <n v="426667"/>
    <n v="67620.850000000006"/>
    <m/>
    <n v="0"/>
    <n v="0"/>
    <n v="0"/>
    <m/>
    <n v="0"/>
    <n v="0"/>
    <n v="12441.6"/>
    <n v="942.94"/>
    <n v="0"/>
    <n v="4882.47"/>
    <n v="0"/>
    <n v="1284.26"/>
    <n v="7752.05"/>
    <n v="0"/>
    <n v="0"/>
    <n v="0"/>
    <n v="0"/>
    <n v="0"/>
    <n v="0"/>
    <n v="0"/>
    <n v="0"/>
    <n v="0"/>
    <n v="0"/>
    <n v="0"/>
    <n v="0"/>
    <n v="0"/>
    <n v="0"/>
    <n v="0"/>
    <n v="0"/>
    <n v="0"/>
    <n v="7236.21"/>
    <n v="-10034.3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4"/>
    <s v="Gravette"/>
    <s v="Electric"/>
    <s v="Residential"/>
    <s v="NM-Net Metering"/>
    <n v="-10"/>
    <n v="-0.7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2"/>
  </r>
  <r>
    <x v="4"/>
    <s v="Gravette"/>
    <s v="Electric"/>
    <s v="Residential"/>
    <s v="RG-Residential"/>
    <n v="3644150"/>
    <n v="298993.18"/>
    <m/>
    <n v="13165.38"/>
    <n v="0"/>
    <n v="0"/>
    <m/>
    <n v="0"/>
    <n v="0"/>
    <n v="106297.2"/>
    <n v="8052.88"/>
    <n v="0"/>
    <n v="13596.96"/>
    <n v="0"/>
    <n v="14909.24"/>
    <n v="20632.28"/>
    <n v="0"/>
    <n v="0"/>
    <n v="0"/>
    <n v="0"/>
    <n v="0"/>
    <n v="0"/>
    <n v="0"/>
    <n v="0"/>
    <n v="0"/>
    <n v="0"/>
    <n v="0"/>
    <n v="0"/>
    <n v="0"/>
    <n v="0"/>
    <n v="0"/>
    <n v="275"/>
    <n v="-2.12"/>
    <n v="37705.69"/>
    <n v="-48882.23999999999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4"/>
    <s v="Gravette"/>
    <s v="Lighting"/>
    <s v="Commercial"/>
    <s v="PL-Private Lighting"/>
    <n v="30252"/>
    <n v="4101.3"/>
    <m/>
    <n v="38.880000000000003"/>
    <n v="0"/>
    <n v="0"/>
    <m/>
    <n v="0"/>
    <n v="0"/>
    <n v="882.1"/>
    <n v="66.86"/>
    <n v="0"/>
    <n v="0"/>
    <n v="0"/>
    <n v="43.27"/>
    <n v="64.75"/>
    <n v="0"/>
    <n v="0"/>
    <n v="0"/>
    <n v="0"/>
    <n v="0"/>
    <n v="0"/>
    <n v="0"/>
    <n v="0"/>
    <n v="0"/>
    <n v="0"/>
    <n v="0"/>
    <n v="0"/>
    <n v="0"/>
    <n v="0"/>
    <n v="0"/>
    <n v="0"/>
    <n v="0"/>
    <n v="328.1"/>
    <n v="-561.6699999999999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4"/>
    <s v="Gravette"/>
    <s v="Lighting"/>
    <s v="Industrial"/>
    <s v="PL-Private Lighting"/>
    <n v="5882"/>
    <n v="522.32000000000005"/>
    <m/>
    <n v="7.81"/>
    <n v="0"/>
    <n v="0"/>
    <m/>
    <n v="0"/>
    <n v="0"/>
    <n v="171.52"/>
    <n v="3.48"/>
    <n v="0"/>
    <n v="0"/>
    <n v="0"/>
    <n v="8.4600000000000009"/>
    <n v="12.58"/>
    <n v="0"/>
    <n v="0"/>
    <n v="0"/>
    <n v="395.21"/>
    <n v="0"/>
    <n v="0"/>
    <n v="0"/>
    <n v="0"/>
    <n v="0"/>
    <n v="0"/>
    <n v="0"/>
    <n v="0"/>
    <n v="0"/>
    <n v="0"/>
    <n v="0"/>
    <n v="0"/>
    <n v="0"/>
    <n v="9.91"/>
    <n v="-100.7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2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9"/>
    <n v="0.14000000000000001"/>
    <n v="0"/>
    <n v="0"/>
    <n v="0"/>
    <n v="0.09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1"/>
    <n v="-0.8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2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20.73"/>
    <n v="1.58"/>
    <n v="0"/>
    <n v="0"/>
    <n v="0"/>
    <n v="1.04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9.1199999999999992"/>
    <n v="-16.3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2"/>
  </r>
  <r>
    <x v="4"/>
    <s v="Gravette"/>
    <s v="Lighting"/>
    <s v="Municipal Street Lighting"/>
    <s v="SPL-Municipal St Lighting"/>
    <n v="71959.879000000001"/>
    <n v="2165.33"/>
    <m/>
    <n v="0"/>
    <n v="0"/>
    <n v="0"/>
    <m/>
    <n v="0"/>
    <n v="0"/>
    <n v="2098.36"/>
    <n v="159.03"/>
    <n v="0"/>
    <n v="0"/>
    <n v="0"/>
    <n v="103.62"/>
    <n v="177.02"/>
    <n v="0"/>
    <n v="0"/>
    <n v="0"/>
    <n v="1590.81"/>
    <n v="0"/>
    <n v="0"/>
    <n v="0"/>
    <n v="0"/>
    <n v="0"/>
    <n v="0"/>
    <n v="0"/>
    <n v="0"/>
    <n v="0"/>
    <n v="0"/>
    <n v="0"/>
    <n v="0"/>
    <n v="0"/>
    <n v="388.96"/>
    <n v="-438.9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2"/>
  </r>
  <r>
    <x v="4"/>
    <s v="Gravette"/>
    <s v="Lighting"/>
    <s v="Residential"/>
    <s v="PL-Private Lighting"/>
    <n v="16088.498"/>
    <n v="2574.13"/>
    <m/>
    <n v="6.86"/>
    <n v="0"/>
    <n v="0"/>
    <m/>
    <n v="0"/>
    <n v="0"/>
    <n v="468.76"/>
    <n v="35.6"/>
    <n v="0"/>
    <n v="0"/>
    <n v="0"/>
    <n v="21.85"/>
    <n v="35.1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217.65"/>
    <n v="-398.22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4"/>
    <s v="Neosho"/>
    <s v="Electric"/>
    <s v="Commercial"/>
    <s v="CB-Commercial"/>
    <n v="29361"/>
    <n v="1959.91"/>
    <m/>
    <n v="121.06"/>
    <n v="0"/>
    <n v="0"/>
    <m/>
    <n v="0"/>
    <n v="0"/>
    <n v="856.15"/>
    <n v="64.89"/>
    <n v="0"/>
    <n v="96.01"/>
    <n v="0"/>
    <n v="110.38"/>
    <n v="143.29"/>
    <n v="0"/>
    <n v="0"/>
    <n v="0"/>
    <n v="0"/>
    <n v="0"/>
    <n v="0"/>
    <n v="0"/>
    <n v="0"/>
    <n v="0"/>
    <n v="0"/>
    <n v="0"/>
    <n v="0"/>
    <n v="0"/>
    <n v="0"/>
    <n v="0"/>
    <n v="25"/>
    <n v="0"/>
    <n v="299.04000000000002"/>
    <n v="-204.3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4"/>
    <s v="Neosho"/>
    <s v="Electric"/>
    <s v="Residential"/>
    <s v="RG-Residential"/>
    <n v="78166"/>
    <n v="6838.42"/>
    <m/>
    <n v="362.14"/>
    <n v="0"/>
    <n v="0"/>
    <m/>
    <n v="0"/>
    <n v="0"/>
    <n v="2279.35"/>
    <n v="172.75"/>
    <n v="0"/>
    <n v="291.57"/>
    <n v="0"/>
    <n v="319.72000000000003"/>
    <n v="442.38"/>
    <n v="0"/>
    <n v="0"/>
    <n v="0"/>
    <n v="0"/>
    <n v="0"/>
    <n v="0"/>
    <n v="0"/>
    <n v="0"/>
    <n v="0"/>
    <n v="0"/>
    <n v="0"/>
    <n v="0"/>
    <n v="0"/>
    <n v="0"/>
    <n v="0"/>
    <n v="50"/>
    <n v="0"/>
    <n v="920.12"/>
    <n v="-945.7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4"/>
    <s v="Neosho"/>
    <s v="Lighting"/>
    <s v="Commercial"/>
    <s v="PL-Private Lighting"/>
    <n v="389"/>
    <n v="58.17"/>
    <m/>
    <n v="0"/>
    <n v="0"/>
    <n v="0"/>
    <m/>
    <n v="0"/>
    <n v="0"/>
    <n v="11.34"/>
    <n v="0.86"/>
    <n v="0"/>
    <n v="0"/>
    <n v="0"/>
    <n v="0.56000000000000005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6.28"/>
    <n v="-5.58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4"/>
    <s v="Neosho"/>
    <s v="Lighting"/>
    <s v="Residential"/>
    <s v="PL-Private Lighting"/>
    <n v="62"/>
    <n v="12.1"/>
    <m/>
    <n v="0"/>
    <n v="0"/>
    <n v="0"/>
    <m/>
    <n v="0"/>
    <n v="0"/>
    <n v="1.8"/>
    <n v="0.14000000000000001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-2.2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1"/>
    <s v="Baxter Springs"/>
    <s v="Electric"/>
    <s v="Commercial"/>
    <s v="CB-Commercial"/>
    <n v="8868306"/>
    <n v="747298.31"/>
    <m/>
    <n v="3645.48"/>
    <n v="0"/>
    <n v="0"/>
    <m/>
    <n v="0"/>
    <n v="0"/>
    <n v="0"/>
    <n v="0"/>
    <n v="0"/>
    <n v="0"/>
    <n v="241014.31"/>
    <n v="0"/>
    <n v="0"/>
    <n v="11706.18"/>
    <n v="0"/>
    <n v="0"/>
    <n v="0"/>
    <n v="0"/>
    <n v="0"/>
    <n v="0"/>
    <n v="0"/>
    <n v="0"/>
    <n v="0"/>
    <n v="0"/>
    <n v="40"/>
    <n v="0"/>
    <n v="0"/>
    <n v="322.48"/>
    <n v="20"/>
    <n v="-0.11"/>
    <n v="106576.77"/>
    <n v="0"/>
    <n v="0"/>
    <n v="95245.63"/>
    <n v="0"/>
    <n v="0"/>
    <n v="0"/>
    <m/>
    <x v="0"/>
    <m/>
    <m/>
    <m/>
    <m/>
    <m/>
    <m/>
    <m/>
    <m/>
    <n v="250858.13"/>
    <n v="-9843.82"/>
    <n v="28201.21"/>
    <n v="212813.1"/>
    <x v="1"/>
    <x v="5"/>
    <m/>
    <x v="12"/>
  </r>
  <r>
    <x v="1"/>
    <s v="Baxter Springs"/>
    <s v="Electric"/>
    <s v="Commercial"/>
    <s v="GP-General Power"/>
    <n v="1123094"/>
    <n v="82517.48"/>
    <m/>
    <n v="725"/>
    <n v="0"/>
    <n v="0"/>
    <m/>
    <n v="0"/>
    <n v="0"/>
    <n v="0"/>
    <n v="0"/>
    <n v="0"/>
    <n v="0"/>
    <n v="30514.49"/>
    <n v="0"/>
    <n v="0"/>
    <n v="1482.48"/>
    <n v="0"/>
    <n v="0"/>
    <n v="0"/>
    <n v="0"/>
    <n v="0"/>
    <n v="0"/>
    <n v="0"/>
    <n v="0"/>
    <n v="0"/>
    <n v="0"/>
    <n v="0"/>
    <n v="0"/>
    <n v="0"/>
    <n v="362.56"/>
    <n v="0"/>
    <n v="0"/>
    <n v="9395.93"/>
    <n v="0"/>
    <n v="0"/>
    <n v="8915.3799999999992"/>
    <n v="0"/>
    <n v="0"/>
    <n v="0"/>
    <m/>
    <x v="0"/>
    <m/>
    <m/>
    <m/>
    <m/>
    <m/>
    <m/>
    <m/>
    <m/>
    <n v="31761.120000000003"/>
    <n v="-1246.6300000000001"/>
    <n v="3571.44"/>
    <n v="26943.050000000003"/>
    <x v="1"/>
    <x v="6"/>
    <m/>
    <x v="12"/>
  </r>
  <r>
    <x v="1"/>
    <s v="Baxter Springs"/>
    <s v="Electric"/>
    <s v="Commercial"/>
    <s v="LS-Special Lighting"/>
    <n v="2163"/>
    <n v="314.64999999999998"/>
    <m/>
    <n v="3.26"/>
    <n v="0"/>
    <n v="0"/>
    <m/>
    <n v="0"/>
    <n v="0"/>
    <n v="0"/>
    <n v="0"/>
    <n v="0"/>
    <n v="0"/>
    <n v="58.77"/>
    <n v="0"/>
    <n v="0"/>
    <n v="2.86"/>
    <n v="0"/>
    <n v="0"/>
    <n v="0"/>
    <n v="0"/>
    <n v="0"/>
    <n v="0"/>
    <n v="0"/>
    <n v="0"/>
    <n v="0"/>
    <n v="0"/>
    <n v="0"/>
    <n v="0"/>
    <n v="0"/>
    <n v="0"/>
    <n v="0"/>
    <n v="0"/>
    <n v="3.53"/>
    <n v="0"/>
    <n v="0"/>
    <n v="1.5"/>
    <n v="0"/>
    <n v="0"/>
    <n v="0"/>
    <m/>
    <x v="0"/>
    <m/>
    <m/>
    <m/>
    <m/>
    <m/>
    <m/>
    <m/>
    <m/>
    <n v="61.17"/>
    <n v="-2.4"/>
    <n v="6.88"/>
    <n v="51.89"/>
    <x v="1"/>
    <x v="7"/>
    <m/>
    <x v="12"/>
  </r>
  <r>
    <x v="1"/>
    <s v="Baxter Springs"/>
    <s v="Electric"/>
    <s v="Commerc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2"/>
  </r>
  <r>
    <x v="1"/>
    <s v="Baxter Springs"/>
    <s v="Electric"/>
    <s v="Commercial"/>
    <s v="SH-Small Heating"/>
    <n v="160529"/>
    <n v="12553.54"/>
    <m/>
    <n v="470.59"/>
    <n v="0"/>
    <n v="0"/>
    <m/>
    <n v="0"/>
    <n v="0"/>
    <n v="0"/>
    <n v="0"/>
    <n v="0"/>
    <n v="0"/>
    <n v="4361.92"/>
    <n v="0"/>
    <n v="0"/>
    <n v="211.89"/>
    <n v="0"/>
    <n v="0"/>
    <n v="0"/>
    <n v="0"/>
    <n v="0"/>
    <n v="0"/>
    <n v="0"/>
    <n v="0"/>
    <n v="0"/>
    <n v="0"/>
    <n v="0"/>
    <n v="0"/>
    <n v="0"/>
    <n v="80.540000000000006"/>
    <n v="0"/>
    <n v="0"/>
    <n v="1233.81"/>
    <n v="0"/>
    <n v="0"/>
    <n v="1961.66"/>
    <n v="0"/>
    <n v="0"/>
    <n v="0"/>
    <m/>
    <x v="0"/>
    <m/>
    <m/>
    <m/>
    <m/>
    <m/>
    <m/>
    <m/>
    <m/>
    <n v="4540.1099999999997"/>
    <n v="-178.19"/>
    <n v="510.48"/>
    <n v="3851.44"/>
    <x v="1"/>
    <x v="12"/>
    <m/>
    <x v="12"/>
  </r>
  <r>
    <x v="1"/>
    <s v="Baxter Springs"/>
    <s v="Electric"/>
    <s v="Commercial"/>
    <s v="TEB-Total Electric Bldg"/>
    <n v="741150"/>
    <n v="49395.32"/>
    <m/>
    <n v="288.57"/>
    <n v="0"/>
    <n v="0"/>
    <m/>
    <n v="0"/>
    <n v="0"/>
    <n v="0"/>
    <n v="0"/>
    <n v="0"/>
    <n v="0"/>
    <n v="20141.46"/>
    <n v="0"/>
    <n v="0"/>
    <n v="978.33"/>
    <n v="0"/>
    <n v="0"/>
    <n v="0"/>
    <n v="0"/>
    <n v="0"/>
    <n v="0"/>
    <n v="0"/>
    <n v="0"/>
    <n v="0"/>
    <n v="0"/>
    <n v="0"/>
    <n v="0"/>
    <n v="0"/>
    <n v="102.32"/>
    <n v="0"/>
    <n v="0"/>
    <n v="1678.33"/>
    <n v="0"/>
    <n v="0"/>
    <n v="7663.5"/>
    <n v="0"/>
    <n v="0"/>
    <n v="0"/>
    <m/>
    <x v="0"/>
    <m/>
    <m/>
    <m/>
    <m/>
    <m/>
    <m/>
    <m/>
    <m/>
    <n v="20964.14"/>
    <n v="-822.68"/>
    <n v="2356.86"/>
    <n v="17784.599999999999"/>
    <x v="1"/>
    <x v="13"/>
    <m/>
    <x v="12"/>
  </r>
  <r>
    <x v="1"/>
    <s v="Baxter Springs"/>
    <s v="Electric"/>
    <s v="Industrial"/>
    <s v="CB-Commercial"/>
    <n v="13714"/>
    <n v="1292.79"/>
    <m/>
    <n v="48.62"/>
    <n v="0"/>
    <n v="0"/>
    <m/>
    <n v="0"/>
    <n v="0"/>
    <n v="0"/>
    <n v="0"/>
    <n v="0"/>
    <n v="0"/>
    <n v="372.61"/>
    <n v="0"/>
    <n v="0"/>
    <n v="18.100000000000001"/>
    <n v="0"/>
    <n v="0"/>
    <n v="0"/>
    <n v="0"/>
    <n v="0"/>
    <n v="0"/>
    <n v="0"/>
    <n v="0"/>
    <n v="0"/>
    <n v="0"/>
    <n v="0"/>
    <n v="0"/>
    <n v="0"/>
    <n v="20.93"/>
    <n v="0"/>
    <n v="0"/>
    <n v="163.98"/>
    <n v="0"/>
    <n v="0"/>
    <n v="147.29"/>
    <n v="0"/>
    <n v="0"/>
    <n v="0"/>
    <m/>
    <x v="0"/>
    <m/>
    <m/>
    <m/>
    <m/>
    <m/>
    <m/>
    <m/>
    <m/>
    <n v="387.83000000000004"/>
    <n v="-15.22"/>
    <n v="43.61"/>
    <n v="329"/>
    <x v="2"/>
    <x v="5"/>
    <m/>
    <x v="12"/>
  </r>
  <r>
    <x v="1"/>
    <s v="Baxter Springs"/>
    <s v="Electric"/>
    <s v="Industrial"/>
    <s v="GP-General Power"/>
    <n v="652160"/>
    <n v="46099.05"/>
    <m/>
    <n v="225"/>
    <n v="0"/>
    <n v="0"/>
    <m/>
    <n v="0"/>
    <n v="0"/>
    <n v="0"/>
    <n v="0"/>
    <n v="0"/>
    <n v="0"/>
    <n v="17392.46"/>
    <n v="0"/>
    <n v="0"/>
    <n v="860.85"/>
    <n v="0"/>
    <n v="0"/>
    <n v="0"/>
    <n v="0"/>
    <n v="0"/>
    <n v="0"/>
    <n v="0"/>
    <n v="0"/>
    <n v="0"/>
    <n v="0"/>
    <n v="0"/>
    <n v="0"/>
    <n v="0"/>
    <n v="567.17999999999995"/>
    <n v="0"/>
    <n v="0"/>
    <n v="3823.69"/>
    <n v="0"/>
    <n v="0"/>
    <n v="5418.59"/>
    <n v="0"/>
    <n v="0"/>
    <n v="0"/>
    <m/>
    <x v="0"/>
    <m/>
    <m/>
    <m/>
    <m/>
    <m/>
    <m/>
    <m/>
    <m/>
    <n v="18116.36"/>
    <n v="-723.9"/>
    <n v="2073.87"/>
    <n v="15318.59"/>
    <x v="2"/>
    <x v="6"/>
    <m/>
    <x v="12"/>
  </r>
  <r>
    <x v="1"/>
    <s v="Baxter Springs"/>
    <s v="Electric"/>
    <s v="Industrial"/>
    <s v="PT-Transmission"/>
    <n v="2866457"/>
    <n v="100539.91"/>
    <m/>
    <n v="50"/>
    <n v="0"/>
    <n v="0"/>
    <m/>
    <n v="0"/>
    <n v="0"/>
    <n v="0"/>
    <n v="0"/>
    <n v="0"/>
    <n v="0"/>
    <n v="71317.45"/>
    <n v="0"/>
    <n v="0"/>
    <n v="3783.73"/>
    <n v="0"/>
    <n v="0"/>
    <n v="7670.8"/>
    <n v="0"/>
    <n v="0"/>
    <n v="0"/>
    <n v="0"/>
    <n v="0"/>
    <n v="0"/>
    <n v="0"/>
    <n v="0"/>
    <n v="0"/>
    <n v="0"/>
    <n v="2905.5"/>
    <n v="0"/>
    <n v="0"/>
    <n v="9259.61"/>
    <n v="0"/>
    <n v="0"/>
    <n v="16551.900000000001"/>
    <n v="0"/>
    <n v="0"/>
    <n v="0"/>
    <m/>
    <x v="0"/>
    <m/>
    <m/>
    <m/>
    <m/>
    <m/>
    <m/>
    <m/>
    <m/>
    <n v="74499.22"/>
    <n v="-3181.77"/>
    <n v="9115.33"/>
    <n v="62202.119999999995"/>
    <x v="2"/>
    <x v="9"/>
    <m/>
    <x v="12"/>
  </r>
  <r>
    <x v="1"/>
    <s v="Baxter Springs"/>
    <s v="Electric"/>
    <s v="Industrial"/>
    <s v="SH-Small Heating"/>
    <n v="13296"/>
    <n v="973.37"/>
    <m/>
    <n v="0"/>
    <n v="0"/>
    <n v="0"/>
    <m/>
    <n v="0"/>
    <n v="0"/>
    <n v="0"/>
    <n v="0"/>
    <n v="0"/>
    <n v="0"/>
    <n v="361.25"/>
    <n v="0"/>
    <n v="0"/>
    <n v="17.55"/>
    <n v="0"/>
    <n v="0"/>
    <n v="0"/>
    <n v="0"/>
    <n v="0"/>
    <n v="0"/>
    <n v="0"/>
    <n v="0"/>
    <n v="0"/>
    <n v="0"/>
    <n v="0"/>
    <n v="0"/>
    <n v="0"/>
    <n v="0"/>
    <n v="0"/>
    <n v="0"/>
    <n v="121.17"/>
    <n v="0"/>
    <n v="0"/>
    <n v="162.47999999999999"/>
    <n v="0"/>
    <n v="0"/>
    <n v="0"/>
    <m/>
    <x v="0"/>
    <m/>
    <m/>
    <m/>
    <m/>
    <m/>
    <m/>
    <m/>
    <m/>
    <n v="376.01"/>
    <n v="-14.76"/>
    <n v="42.28"/>
    <n v="318.97000000000003"/>
    <x v="2"/>
    <x v="12"/>
    <m/>
    <x v="12"/>
  </r>
  <r>
    <x v="1"/>
    <s v="Baxter Springs"/>
    <s v="Electric"/>
    <s v="Industrial"/>
    <s v="TEB-Total Electric Bldg"/>
    <n v="6080"/>
    <n v="528.64"/>
    <m/>
    <n v="0"/>
    <n v="0"/>
    <n v="0"/>
    <m/>
    <n v="0"/>
    <n v="0"/>
    <n v="0"/>
    <n v="0"/>
    <n v="0"/>
    <n v="0"/>
    <n v="165.19"/>
    <n v="0"/>
    <n v="0"/>
    <n v="8.0299999999999994"/>
    <n v="0"/>
    <n v="0"/>
    <n v="0"/>
    <n v="0"/>
    <n v="0"/>
    <n v="0"/>
    <n v="0"/>
    <n v="0"/>
    <n v="0"/>
    <n v="0"/>
    <n v="0"/>
    <n v="0"/>
    <n v="0"/>
    <n v="-74.08"/>
    <n v="0"/>
    <n v="0"/>
    <n v="7.33"/>
    <n v="0"/>
    <n v="0"/>
    <n v="62.87"/>
    <n v="0"/>
    <n v="0"/>
    <n v="0"/>
    <m/>
    <x v="0"/>
    <m/>
    <m/>
    <m/>
    <m/>
    <m/>
    <m/>
    <m/>
    <m/>
    <n v="171.94"/>
    <n v="-6.75"/>
    <n v="19.329999999999998"/>
    <n v="145.86000000000001"/>
    <x v="2"/>
    <x v="13"/>
    <m/>
    <x v="12"/>
  </r>
  <r>
    <x v="1"/>
    <s v="Baxter Springs"/>
    <s v="Electric"/>
    <s v="Interdepartmental"/>
    <s v="CB-Commercial"/>
    <n v="13652"/>
    <n v="1177.17"/>
    <m/>
    <n v="0"/>
    <n v="0"/>
    <n v="0"/>
    <m/>
    <n v="0"/>
    <n v="0"/>
    <n v="0"/>
    <n v="0"/>
    <n v="0"/>
    <n v="0"/>
    <n v="370.93"/>
    <n v="0"/>
    <n v="0"/>
    <n v="18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.63"/>
    <n v="0"/>
    <n v="0"/>
    <n v="0"/>
    <m/>
    <x v="0"/>
    <m/>
    <m/>
    <m/>
    <m/>
    <m/>
    <m/>
    <m/>
    <m/>
    <n v="386.08"/>
    <n v="-15.15"/>
    <n v="43.41"/>
    <n v="327.52"/>
    <x v="5"/>
    <x v="5"/>
    <m/>
    <x v="12"/>
  </r>
  <r>
    <x v="1"/>
    <s v="Baxter Springs"/>
    <s v="Electric"/>
    <s v="Interdepartmental"/>
    <s v="GP-General Power"/>
    <n v="2640"/>
    <n v="1113.76"/>
    <m/>
    <n v="0"/>
    <n v="0"/>
    <n v="0"/>
    <m/>
    <n v="0"/>
    <n v="0"/>
    <n v="0"/>
    <n v="0"/>
    <n v="0"/>
    <n v="0"/>
    <n v="71.73"/>
    <n v="0"/>
    <n v="0"/>
    <n v="3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.319999999999993"/>
    <n v="0"/>
    <n v="0"/>
    <n v="0"/>
    <m/>
    <x v="0"/>
    <m/>
    <m/>
    <m/>
    <m/>
    <m/>
    <m/>
    <m/>
    <m/>
    <n v="74.660000000000011"/>
    <n v="-2.93"/>
    <n v="8.4"/>
    <n v="63.330000000000005"/>
    <x v="5"/>
    <x v="6"/>
    <m/>
    <x v="12"/>
  </r>
  <r>
    <x v="1"/>
    <s v="Baxter Springs"/>
    <s v="Electric"/>
    <s v="Municipal Buildings"/>
    <s v="CB-Commercial"/>
    <n v="30424"/>
    <n v="3096.07"/>
    <m/>
    <n v="0"/>
    <n v="0"/>
    <n v="0"/>
    <m/>
    <n v="0"/>
    <n v="0"/>
    <n v="0"/>
    <n v="0"/>
    <n v="0"/>
    <n v="0"/>
    <n v="827.18"/>
    <n v="0"/>
    <n v="0"/>
    <n v="40.1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6.76"/>
    <n v="0"/>
    <n v="0"/>
    <n v="0"/>
    <m/>
    <x v="0"/>
    <m/>
    <m/>
    <m/>
    <m/>
    <m/>
    <m/>
    <m/>
    <m/>
    <n v="860.94999999999993"/>
    <n v="-33.770000000000003"/>
    <n v="96.75"/>
    <n v="730.43"/>
    <x v="3"/>
    <x v="5"/>
    <m/>
    <x v="12"/>
  </r>
  <r>
    <x v="1"/>
    <s v="Baxter Springs"/>
    <s v="Electric"/>
    <s v="Municipal Buildings"/>
    <s v="GP-General Power"/>
    <n v="67280"/>
    <n v="4034.66"/>
    <m/>
    <n v="0"/>
    <n v="0"/>
    <n v="0"/>
    <m/>
    <n v="0"/>
    <n v="0"/>
    <n v="0"/>
    <n v="0"/>
    <n v="0"/>
    <n v="0"/>
    <n v="1827.99"/>
    <n v="0"/>
    <n v="0"/>
    <n v="88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3.37"/>
    <n v="0"/>
    <n v="0"/>
    <n v="0"/>
    <m/>
    <x v="0"/>
    <m/>
    <m/>
    <m/>
    <m/>
    <m/>
    <m/>
    <m/>
    <m/>
    <n v="1902.67"/>
    <n v="-74.680000000000007"/>
    <n v="213.95"/>
    <n v="1614.04"/>
    <x v="3"/>
    <x v="6"/>
    <m/>
    <x v="12"/>
  </r>
  <r>
    <x v="1"/>
    <s v="Baxter Springs"/>
    <s v="Electric"/>
    <s v="Municipal Buildings"/>
    <s v="LS-Special Lighting"/>
    <n v="240"/>
    <n v="39.6"/>
    <m/>
    <n v="0"/>
    <n v="0"/>
    <n v="0"/>
    <m/>
    <n v="0"/>
    <n v="0"/>
    <n v="0"/>
    <n v="0"/>
    <n v="0"/>
    <n v="0"/>
    <n v="6.52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"/>
    <m/>
    <x v="0"/>
    <m/>
    <m/>
    <m/>
    <m/>
    <m/>
    <m/>
    <m/>
    <m/>
    <n v="6.7899999999999991"/>
    <n v="-0.27"/>
    <n v="0.76"/>
    <n v="5.76"/>
    <x v="3"/>
    <x v="7"/>
    <m/>
    <x v="12"/>
  </r>
  <r>
    <x v="1"/>
    <s v="Baxter Springs"/>
    <s v="Electric"/>
    <s v="Municipal Buildings"/>
    <s v="SH-Small Heating"/>
    <n v="3120"/>
    <n v="244.48"/>
    <m/>
    <n v="0"/>
    <n v="0"/>
    <n v="0"/>
    <m/>
    <n v="0"/>
    <n v="0"/>
    <n v="0"/>
    <n v="0"/>
    <n v="0"/>
    <n v="0"/>
    <n v="84.77"/>
    <n v="0"/>
    <n v="0"/>
    <n v="4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130000000000003"/>
    <n v="0"/>
    <n v="0"/>
    <n v="0"/>
    <m/>
    <x v="0"/>
    <m/>
    <m/>
    <m/>
    <m/>
    <m/>
    <m/>
    <m/>
    <m/>
    <n v="88.22999999999999"/>
    <n v="-3.46"/>
    <n v="9.92"/>
    <n v="74.849999999999994"/>
    <x v="3"/>
    <x v="12"/>
    <m/>
    <x v="12"/>
  </r>
  <r>
    <x v="1"/>
    <s v="Baxter Springs"/>
    <s v="Electric"/>
    <s v="Municipal Other Lighting"/>
    <s v="CB-Commercial"/>
    <n v="8448"/>
    <n v="1282.53"/>
    <m/>
    <n v="0"/>
    <n v="0"/>
    <n v="0"/>
    <m/>
    <n v="0"/>
    <n v="0"/>
    <n v="0"/>
    <n v="0"/>
    <n v="0"/>
    <n v="0"/>
    <n v="435.63"/>
    <n v="0"/>
    <n v="0"/>
    <n v="11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.72"/>
    <n v="0"/>
    <n v="0"/>
    <n v="0"/>
    <m/>
    <x v="0"/>
    <m/>
    <m/>
    <m/>
    <m/>
    <m/>
    <m/>
    <m/>
    <m/>
    <n v="445.01"/>
    <n v="-9.3800000000000008"/>
    <n v="26.86"/>
    <n v="408.77"/>
    <x v="4"/>
    <x v="5"/>
    <m/>
    <x v="12"/>
  </r>
  <r>
    <x v="1"/>
    <s v="Baxter Springs"/>
    <s v="Electric"/>
    <s v="Municipal Other Lighting"/>
    <s v="LS-Special Lighting"/>
    <n v="323"/>
    <n v="118.8"/>
    <m/>
    <n v="0"/>
    <n v="0"/>
    <n v="0"/>
    <m/>
    <n v="0"/>
    <n v="0"/>
    <n v="0"/>
    <n v="0"/>
    <n v="0"/>
    <n v="0"/>
    <n v="8.7799999999999994"/>
    <n v="0"/>
    <n v="0"/>
    <n v="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"/>
    <m/>
    <x v="0"/>
    <m/>
    <m/>
    <m/>
    <m/>
    <m/>
    <m/>
    <m/>
    <m/>
    <n v="9.1399999999999988"/>
    <n v="-0.36"/>
    <n v="1.03"/>
    <n v="7.7499999999999991"/>
    <x v="4"/>
    <x v="7"/>
    <m/>
    <x v="12"/>
  </r>
  <r>
    <x v="1"/>
    <s v="Baxter Springs"/>
    <s v="Electric"/>
    <s v="Municipal Pumping"/>
    <s v="CB-Commercial"/>
    <n v="19941"/>
    <n v="1984.28"/>
    <m/>
    <n v="0"/>
    <n v="0"/>
    <n v="0"/>
    <m/>
    <n v="0"/>
    <n v="0"/>
    <n v="0"/>
    <n v="0"/>
    <n v="0"/>
    <n v="0"/>
    <n v="542.05999999999995"/>
    <n v="0"/>
    <n v="0"/>
    <n v="26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4.18"/>
    <n v="0"/>
    <n v="0"/>
    <n v="0"/>
    <m/>
    <x v="0"/>
    <m/>
    <m/>
    <m/>
    <m/>
    <m/>
    <m/>
    <m/>
    <m/>
    <n v="564.18999999999994"/>
    <n v="-22.13"/>
    <n v="63.41"/>
    <n v="478.65"/>
    <x v="3"/>
    <x v="5"/>
    <m/>
    <x v="12"/>
  </r>
  <r>
    <x v="1"/>
    <s v="Baxter Springs"/>
    <s v="Electric"/>
    <s v="Municipal Pumping"/>
    <s v="GP-General Power"/>
    <n v="171440"/>
    <n v="10659.78"/>
    <m/>
    <n v="0"/>
    <n v="0"/>
    <n v="0"/>
    <m/>
    <n v="0"/>
    <n v="0"/>
    <n v="0"/>
    <n v="0"/>
    <n v="0"/>
    <n v="0"/>
    <n v="4658.0200000000004"/>
    <n v="0"/>
    <n v="0"/>
    <n v="226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7.57"/>
    <n v="0"/>
    <n v="0"/>
    <n v="0"/>
    <m/>
    <x v="0"/>
    <m/>
    <m/>
    <m/>
    <m/>
    <m/>
    <m/>
    <m/>
    <m/>
    <n v="4848.3200000000006"/>
    <n v="-190.3"/>
    <n v="545.17999999999995"/>
    <n v="4112.84"/>
    <x v="3"/>
    <x v="6"/>
    <m/>
    <x v="12"/>
  </r>
  <r>
    <x v="1"/>
    <s v="Baxter Spring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2"/>
  </r>
  <r>
    <x v="1"/>
    <s v="Baxter Springs"/>
    <s v="Electric"/>
    <s v="Residential"/>
    <s v="RG-Residential"/>
    <n v="3716014"/>
    <n v="287631.7"/>
    <m/>
    <n v="16565.95"/>
    <n v="0"/>
    <n v="0"/>
    <m/>
    <n v="0"/>
    <n v="0"/>
    <n v="0"/>
    <n v="0"/>
    <n v="0"/>
    <n v="0"/>
    <n v="101163.62"/>
    <n v="0"/>
    <n v="3.61"/>
    <n v="4905.43"/>
    <n v="0"/>
    <n v="0"/>
    <n v="0"/>
    <n v="0"/>
    <n v="0"/>
    <n v="0"/>
    <n v="0"/>
    <n v="0"/>
    <n v="0"/>
    <n v="0"/>
    <n v="0"/>
    <n v="0"/>
    <n v="0"/>
    <n v="2616.21"/>
    <n v="100"/>
    <n v="-6.43"/>
    <n v="11486.12"/>
    <n v="0"/>
    <n v="-87.75"/>
    <n v="49530.55"/>
    <n v="0"/>
    <n v="0"/>
    <n v="0"/>
    <m/>
    <x v="0"/>
    <m/>
    <m/>
    <m/>
    <m/>
    <m/>
    <m/>
    <m/>
    <m/>
    <n v="105288.4"/>
    <n v="-4124.78"/>
    <n v="11816.92"/>
    <n v="89346.7"/>
    <x v="0"/>
    <x v="1"/>
    <m/>
    <x v="12"/>
  </r>
  <r>
    <x v="1"/>
    <s v="Baxter Springs"/>
    <s v="Electric"/>
    <s v="Residential"/>
    <s v="RG-Residential Water Heat"/>
    <n v="655919"/>
    <n v="47301.52"/>
    <m/>
    <n v="2088.88"/>
    <n v="0"/>
    <n v="0"/>
    <m/>
    <n v="0"/>
    <n v="0"/>
    <n v="0"/>
    <n v="0"/>
    <n v="0"/>
    <n v="0"/>
    <n v="17799.61"/>
    <n v="0"/>
    <n v="0"/>
    <n v="865.82"/>
    <n v="0"/>
    <n v="0"/>
    <n v="0"/>
    <n v="0"/>
    <n v="0"/>
    <n v="0"/>
    <n v="0"/>
    <n v="0"/>
    <n v="0"/>
    <n v="0"/>
    <n v="0"/>
    <n v="0"/>
    <n v="0"/>
    <n v="401.32"/>
    <n v="0"/>
    <n v="-0.52"/>
    <n v="1737.38"/>
    <n v="0"/>
    <n v="0"/>
    <n v="8782.8799999999992"/>
    <n v="0"/>
    <n v="0"/>
    <n v="0"/>
    <m/>
    <x v="0"/>
    <m/>
    <m/>
    <m/>
    <m/>
    <m/>
    <m/>
    <m/>
    <m/>
    <n v="18527.68"/>
    <n v="-728.07"/>
    <n v="2085.8200000000002"/>
    <n v="15713.79"/>
    <x v="0"/>
    <x v="14"/>
    <m/>
    <x v="12"/>
  </r>
  <r>
    <x v="1"/>
    <s v="Baxter Springs"/>
    <s v="Electric"/>
    <s v="Residential"/>
    <s v="RH-Residential Total Elec"/>
    <n v="3239379"/>
    <n v="206214.7"/>
    <m/>
    <n v="5348.48"/>
    <n v="0"/>
    <n v="0"/>
    <m/>
    <n v="0"/>
    <n v="0"/>
    <n v="0"/>
    <n v="0"/>
    <n v="0"/>
    <n v="0"/>
    <n v="88062.76"/>
    <n v="0"/>
    <n v="-0.71"/>
    <n v="4275.96"/>
    <n v="0"/>
    <n v="0"/>
    <n v="0"/>
    <n v="0"/>
    <n v="0"/>
    <n v="0"/>
    <n v="0"/>
    <n v="0"/>
    <n v="0"/>
    <n v="0"/>
    <n v="0"/>
    <n v="0"/>
    <n v="0"/>
    <n v="1348.08"/>
    <n v="0"/>
    <n v="-1.02"/>
    <n v="6699.36"/>
    <n v="0"/>
    <n v="148"/>
    <n v="42181.03"/>
    <n v="0"/>
    <n v="0"/>
    <n v="0"/>
    <m/>
    <x v="0"/>
    <m/>
    <m/>
    <m/>
    <m/>
    <m/>
    <m/>
    <m/>
    <m/>
    <n v="91658.47"/>
    <n v="-3595.71"/>
    <n v="10301.23"/>
    <n v="77761.53"/>
    <x v="0"/>
    <x v="15"/>
    <m/>
    <x v="12"/>
  </r>
  <r>
    <x v="1"/>
    <s v="Baxter Springs"/>
    <s v="Electric"/>
    <s v="Wholesale Municipalities"/>
    <s v="GFR-Chetopa"/>
    <n v="881488"/>
    <n v="22767.62"/>
    <m/>
    <n v="0"/>
    <n v="20300.6699999999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16"/>
    <m/>
    <x v="12"/>
  </r>
  <r>
    <x v="1"/>
    <s v="Baxter Springs"/>
    <s v="Lighting"/>
    <s v="Commercial"/>
    <s v="PL-Private Lighting"/>
    <n v="32608.596000000001"/>
    <n v="8268.43"/>
    <m/>
    <n v="153.72"/>
    <n v="0"/>
    <n v="0"/>
    <m/>
    <n v="0"/>
    <n v="0"/>
    <n v="0"/>
    <n v="0"/>
    <n v="0"/>
    <n v="0"/>
    <n v="886.22"/>
    <n v="0"/>
    <n v="0"/>
    <n v="43.21"/>
    <n v="0"/>
    <n v="0"/>
    <n v="69"/>
    <n v="0"/>
    <n v="0"/>
    <n v="0"/>
    <n v="0"/>
    <n v="0"/>
    <n v="0"/>
    <n v="0"/>
    <n v="0"/>
    <n v="0"/>
    <n v="0"/>
    <n v="33.630000000000003"/>
    <n v="0"/>
    <n v="0"/>
    <n v="637.21"/>
    <n v="0"/>
    <n v="0"/>
    <n v="64.34"/>
    <n v="0"/>
    <n v="0"/>
    <n v="0"/>
    <m/>
    <x v="0"/>
    <m/>
    <m/>
    <m/>
    <m/>
    <m/>
    <m/>
    <m/>
    <m/>
    <n v="922.42000000000007"/>
    <n v="-36.200000000000003"/>
    <n v="103.7"/>
    <n v="782.52"/>
    <x v="1"/>
    <x v="4"/>
    <m/>
    <x v="12"/>
  </r>
  <r>
    <x v="1"/>
    <s v="Baxter Springs"/>
    <s v="Lighting"/>
    <s v="Industrial"/>
    <s v="PL-Private Lighting"/>
    <n v="11837"/>
    <n v="2444.5100000000002"/>
    <m/>
    <n v="62.82"/>
    <n v="0"/>
    <n v="0"/>
    <m/>
    <n v="0"/>
    <n v="0"/>
    <n v="0"/>
    <n v="0"/>
    <n v="0"/>
    <n v="0"/>
    <n v="314.89999999999998"/>
    <n v="0"/>
    <n v="0"/>
    <n v="15.63"/>
    <n v="0"/>
    <n v="0"/>
    <n v="0"/>
    <n v="0"/>
    <n v="0"/>
    <n v="0"/>
    <n v="0"/>
    <n v="0"/>
    <n v="0"/>
    <n v="0"/>
    <n v="0"/>
    <n v="0"/>
    <n v="0"/>
    <n v="10.53"/>
    <n v="0"/>
    <n v="0"/>
    <n v="244.62"/>
    <n v="0"/>
    <n v="0"/>
    <n v="23.43"/>
    <n v="0"/>
    <n v="0"/>
    <n v="0"/>
    <m/>
    <x v="0"/>
    <m/>
    <m/>
    <m/>
    <m/>
    <m/>
    <m/>
    <m/>
    <m/>
    <n v="328.03999999999996"/>
    <n v="-13.14"/>
    <n v="37.64"/>
    <n v="277.26"/>
    <x v="2"/>
    <x v="4"/>
    <m/>
    <x v="12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4.2699999999999996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4.4399999999999995"/>
    <n v="-0.17"/>
    <n v="0.5"/>
    <n v="3.7699999999999996"/>
    <x v="3"/>
    <x v="4"/>
    <m/>
    <x v="12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13.09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m/>
    <x v="0"/>
    <m/>
    <m/>
    <m/>
    <m/>
    <m/>
    <m/>
    <m/>
    <m/>
    <n v="13.629999999999999"/>
    <n v="-0.54"/>
    <n v="1.55"/>
    <n v="11.54"/>
    <x v="4"/>
    <x v="4"/>
    <m/>
    <x v="12"/>
  </r>
  <r>
    <x v="1"/>
    <s v="Baxter Springs"/>
    <s v="Lighting"/>
    <s v="Municipal Street Lighting"/>
    <s v="SPL-Municipal St Lighting"/>
    <n v="79724.369000000006"/>
    <n v="5143.37"/>
    <m/>
    <n v="0"/>
    <n v="0"/>
    <n v="0"/>
    <m/>
    <n v="0"/>
    <n v="0"/>
    <n v="0"/>
    <n v="0"/>
    <n v="0"/>
    <n v="0"/>
    <n v="1983.54"/>
    <n v="0"/>
    <n v="0"/>
    <n v="105.24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95.33"/>
    <n v="0"/>
    <n v="0"/>
    <n v="0"/>
    <m/>
    <x v="0"/>
    <m/>
    <m/>
    <m/>
    <m/>
    <m/>
    <m/>
    <m/>
    <m/>
    <n v="2072.0299999999997"/>
    <n v="-88.49"/>
    <n v="253.52"/>
    <n v="1730.02"/>
    <x v="4"/>
    <x v="11"/>
    <m/>
    <x v="12"/>
  </r>
  <r>
    <x v="1"/>
    <s v="Baxter Springs"/>
    <s v="Lighting"/>
    <s v="Residential"/>
    <s v="PL-Private Lighting"/>
    <n v="36649.705999999998"/>
    <n v="11174.87"/>
    <m/>
    <n v="95.24"/>
    <n v="0"/>
    <n v="0"/>
    <m/>
    <n v="0"/>
    <n v="0"/>
    <n v="0"/>
    <n v="0"/>
    <n v="0"/>
    <n v="0"/>
    <n v="995.95"/>
    <n v="0"/>
    <n v="0"/>
    <n v="49.12"/>
    <n v="0"/>
    <n v="0"/>
    <n v="0"/>
    <n v="0"/>
    <n v="0"/>
    <n v="0"/>
    <n v="0"/>
    <n v="0"/>
    <n v="0"/>
    <n v="0"/>
    <n v="0"/>
    <n v="0"/>
    <n v="0"/>
    <n v="51.57"/>
    <n v="0"/>
    <n v="0"/>
    <n v="223.13"/>
    <n v="0"/>
    <n v="0"/>
    <n v="71.84"/>
    <n v="0"/>
    <n v="0"/>
    <n v="0"/>
    <m/>
    <x v="0"/>
    <m/>
    <m/>
    <m/>
    <m/>
    <m/>
    <m/>
    <m/>
    <m/>
    <n v="1036.6300000000001"/>
    <n v="-40.68"/>
    <n v="116.55"/>
    <n v="879.40000000000009"/>
    <x v="0"/>
    <x v="4"/>
    <m/>
    <x v="12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1"/>
    <s v="Columbus"/>
    <s v="Electric"/>
    <s v="Commercial"/>
    <s v="CB-Commercial"/>
    <n v="484376"/>
    <n v="48918.03"/>
    <m/>
    <n v="2122.79"/>
    <n v="0"/>
    <n v="0"/>
    <m/>
    <n v="0"/>
    <n v="0"/>
    <n v="0"/>
    <n v="0"/>
    <n v="0"/>
    <n v="0"/>
    <n v="13155.16"/>
    <n v="0"/>
    <n v="0"/>
    <n v="639.37"/>
    <n v="0"/>
    <n v="0"/>
    <n v="0"/>
    <n v="0"/>
    <n v="0"/>
    <n v="0"/>
    <n v="0"/>
    <n v="0"/>
    <n v="0"/>
    <n v="0"/>
    <n v="0"/>
    <n v="0"/>
    <n v="0"/>
    <n v="229.03"/>
    <n v="0"/>
    <n v="-0.62"/>
    <n v="5005.53"/>
    <n v="0"/>
    <n v="0"/>
    <n v="5202.1400000000003"/>
    <n v="0"/>
    <n v="0"/>
    <n v="0"/>
    <m/>
    <x v="0"/>
    <m/>
    <m/>
    <m/>
    <m/>
    <m/>
    <m/>
    <m/>
    <m/>
    <n v="13692.82"/>
    <n v="-537.66"/>
    <n v="1540.32"/>
    <n v="11614.84"/>
    <x v="1"/>
    <x v="5"/>
    <m/>
    <x v="12"/>
  </r>
  <r>
    <x v="1"/>
    <s v="Columbus"/>
    <s v="Electric"/>
    <s v="Commercial"/>
    <s v="GP-General Power"/>
    <n v="607898"/>
    <n v="46432.55"/>
    <m/>
    <n v="0"/>
    <n v="0"/>
    <n v="0"/>
    <m/>
    <n v="0"/>
    <n v="0"/>
    <n v="0"/>
    <n v="0"/>
    <n v="0"/>
    <n v="0"/>
    <n v="16329.98"/>
    <n v="0"/>
    <n v="0"/>
    <n v="802.41"/>
    <n v="0"/>
    <n v="0"/>
    <n v="663.34"/>
    <n v="0"/>
    <n v="0"/>
    <n v="0"/>
    <n v="0"/>
    <n v="0"/>
    <n v="0"/>
    <n v="0"/>
    <n v="0"/>
    <n v="0"/>
    <n v="0"/>
    <n v="-220.91"/>
    <n v="0"/>
    <n v="0"/>
    <n v="3058.44"/>
    <n v="0"/>
    <n v="0"/>
    <n v="5317.43"/>
    <n v="0"/>
    <n v="0"/>
    <n v="0"/>
    <m/>
    <x v="0"/>
    <m/>
    <m/>
    <m/>
    <m/>
    <m/>
    <m/>
    <m/>
    <m/>
    <n v="17004.75"/>
    <n v="-674.77"/>
    <n v="1933.12"/>
    <n v="14396.86"/>
    <x v="1"/>
    <x v="6"/>
    <m/>
    <x v="12"/>
  </r>
  <r>
    <x v="1"/>
    <s v="Columbus"/>
    <s v="Electric"/>
    <s v="Commerc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2"/>
  </r>
  <r>
    <x v="1"/>
    <s v="Columbus"/>
    <s v="Electric"/>
    <s v="Commercial"/>
    <s v="SH-Small Heating"/>
    <n v="96007"/>
    <n v="7777.28"/>
    <m/>
    <n v="424.26"/>
    <n v="0"/>
    <n v="0"/>
    <m/>
    <n v="0"/>
    <n v="0"/>
    <n v="0"/>
    <n v="0"/>
    <n v="0"/>
    <n v="0"/>
    <n v="2608.4899999999998"/>
    <n v="0"/>
    <n v="0"/>
    <n v="126.73"/>
    <n v="0"/>
    <n v="0"/>
    <n v="0"/>
    <n v="0"/>
    <n v="0"/>
    <n v="0"/>
    <n v="0"/>
    <n v="0"/>
    <n v="0"/>
    <n v="0"/>
    <n v="0"/>
    <n v="0"/>
    <n v="0"/>
    <n v="2"/>
    <n v="0"/>
    <n v="0"/>
    <n v="761.59"/>
    <n v="0"/>
    <n v="0"/>
    <n v="1173.2"/>
    <n v="0"/>
    <n v="0"/>
    <n v="0"/>
    <m/>
    <x v="0"/>
    <m/>
    <m/>
    <m/>
    <m/>
    <m/>
    <m/>
    <m/>
    <m/>
    <n v="2715.06"/>
    <n v="-106.57"/>
    <n v="305.3"/>
    <n v="2303.1899999999996"/>
    <x v="1"/>
    <x v="12"/>
    <m/>
    <x v="12"/>
  </r>
  <r>
    <x v="1"/>
    <s v="Columbus"/>
    <s v="Electric"/>
    <s v="Commercial"/>
    <s v="TEB-Total Electric Bldg"/>
    <n v="88440"/>
    <n v="7301.62"/>
    <m/>
    <n v="0"/>
    <n v="0"/>
    <n v="0"/>
    <m/>
    <n v="0"/>
    <n v="0"/>
    <n v="0"/>
    <n v="0"/>
    <n v="0"/>
    <n v="0"/>
    <n v="2407.87"/>
    <n v="0"/>
    <n v="0"/>
    <n v="116.73"/>
    <n v="0"/>
    <n v="0"/>
    <n v="0"/>
    <n v="0"/>
    <n v="0"/>
    <n v="0"/>
    <n v="0"/>
    <n v="0"/>
    <n v="0"/>
    <n v="0"/>
    <n v="0"/>
    <n v="0"/>
    <n v="0"/>
    <n v="0"/>
    <n v="0"/>
    <n v="0"/>
    <n v="593.77"/>
    <n v="0"/>
    <n v="0"/>
    <n v="914.46"/>
    <n v="0"/>
    <n v="0"/>
    <n v="0"/>
    <m/>
    <x v="0"/>
    <m/>
    <m/>
    <m/>
    <m/>
    <m/>
    <m/>
    <m/>
    <m/>
    <n v="2506.04"/>
    <n v="-98.17"/>
    <n v="281.24"/>
    <n v="2126.63"/>
    <x v="1"/>
    <x v="13"/>
    <m/>
    <x v="12"/>
  </r>
  <r>
    <x v="1"/>
    <s v="Columbus"/>
    <s v="Electric"/>
    <s v="Industrial"/>
    <s v="CB-Commercial"/>
    <n v="32880"/>
    <n v="2789.09"/>
    <m/>
    <n v="0"/>
    <n v="0"/>
    <n v="0"/>
    <m/>
    <n v="0"/>
    <n v="0"/>
    <n v="0"/>
    <n v="0"/>
    <n v="0"/>
    <n v="0"/>
    <n v="893.35"/>
    <n v="0"/>
    <n v="0"/>
    <n v="43.4"/>
    <n v="0"/>
    <n v="0"/>
    <n v="0"/>
    <n v="0"/>
    <n v="0"/>
    <n v="0"/>
    <n v="0"/>
    <n v="0"/>
    <n v="0"/>
    <n v="0"/>
    <n v="0"/>
    <n v="0"/>
    <n v="0"/>
    <n v="0"/>
    <n v="0"/>
    <n v="0"/>
    <n v="318.79000000000002"/>
    <n v="0"/>
    <n v="0"/>
    <n v="353.13"/>
    <n v="0"/>
    <n v="0"/>
    <n v="0"/>
    <m/>
    <x v="0"/>
    <m/>
    <m/>
    <m/>
    <m/>
    <m/>
    <m/>
    <m/>
    <m/>
    <n v="929.85"/>
    <n v="-36.5"/>
    <n v="104.56"/>
    <n v="788.79"/>
    <x v="2"/>
    <x v="5"/>
    <m/>
    <x v="12"/>
  </r>
  <r>
    <x v="1"/>
    <s v="Columbus"/>
    <s v="Electric"/>
    <s v="Industrial"/>
    <s v="GP-General Power"/>
    <n v="591480"/>
    <n v="45197.63"/>
    <m/>
    <n v="0"/>
    <n v="0"/>
    <n v="0"/>
    <m/>
    <n v="0"/>
    <n v="0"/>
    <n v="0"/>
    <n v="0"/>
    <n v="0"/>
    <n v="0"/>
    <n v="16070.51"/>
    <n v="0"/>
    <n v="0"/>
    <n v="780.74"/>
    <n v="0"/>
    <n v="0"/>
    <n v="0"/>
    <n v="0"/>
    <n v="0"/>
    <n v="0"/>
    <n v="0"/>
    <n v="0"/>
    <n v="0"/>
    <n v="0"/>
    <n v="0"/>
    <n v="0"/>
    <n v="0"/>
    <n v="-2.25"/>
    <n v="0"/>
    <n v="0"/>
    <n v="2173.75"/>
    <n v="0"/>
    <n v="0"/>
    <n v="5670.73"/>
    <n v="0"/>
    <n v="0"/>
    <n v="0"/>
    <m/>
    <x v="0"/>
    <m/>
    <m/>
    <m/>
    <m/>
    <m/>
    <m/>
    <m/>
    <m/>
    <n v="16727.05"/>
    <n v="-656.54"/>
    <n v="1880.91"/>
    <n v="14189.6"/>
    <x v="2"/>
    <x v="6"/>
    <m/>
    <x v="12"/>
  </r>
  <r>
    <x v="1"/>
    <s v="Columbus"/>
    <s v="Electric"/>
    <s v="Industrial"/>
    <s v="PT-Transmission"/>
    <n v="878400"/>
    <n v="52747.66"/>
    <m/>
    <n v="0"/>
    <n v="0"/>
    <n v="0"/>
    <m/>
    <n v="0"/>
    <n v="0"/>
    <n v="0"/>
    <n v="0"/>
    <n v="0"/>
    <n v="0"/>
    <n v="21854.59"/>
    <n v="0"/>
    <n v="0"/>
    <n v="1159.49"/>
    <n v="0"/>
    <n v="0"/>
    <n v="2620.46"/>
    <n v="0"/>
    <n v="0"/>
    <n v="0"/>
    <n v="0"/>
    <n v="0"/>
    <n v="0"/>
    <n v="0"/>
    <n v="0"/>
    <n v="0"/>
    <n v="0"/>
    <n v="0"/>
    <n v="0"/>
    <n v="0"/>
    <n v="1063.83"/>
    <n v="0"/>
    <n v="0"/>
    <n v="12793.32"/>
    <n v="0"/>
    <n v="0"/>
    <n v="0"/>
    <m/>
    <x v="0"/>
    <m/>
    <m/>
    <m/>
    <m/>
    <m/>
    <m/>
    <m/>
    <m/>
    <n v="22829.61"/>
    <n v="-975.02"/>
    <n v="2793.31"/>
    <n v="19061.28"/>
    <x v="2"/>
    <x v="9"/>
    <m/>
    <x v="12"/>
  </r>
  <r>
    <x v="1"/>
    <s v="Columbus"/>
    <s v="Electric"/>
    <s v="Industrial"/>
    <s v="SH-Small Heating"/>
    <n v="8456"/>
    <n v="697.72"/>
    <m/>
    <n v="0"/>
    <n v="0"/>
    <n v="0"/>
    <m/>
    <n v="0"/>
    <n v="0"/>
    <n v="0"/>
    <n v="0"/>
    <n v="0"/>
    <n v="0"/>
    <n v="229.74"/>
    <n v="0"/>
    <n v="0"/>
    <n v="11.16"/>
    <n v="0"/>
    <n v="0"/>
    <n v="0"/>
    <n v="0"/>
    <n v="0"/>
    <n v="0"/>
    <n v="0"/>
    <n v="0"/>
    <n v="0"/>
    <n v="0"/>
    <n v="0"/>
    <n v="0"/>
    <n v="0"/>
    <n v="0"/>
    <n v="0"/>
    <n v="0"/>
    <n v="54.3"/>
    <n v="0"/>
    <n v="0"/>
    <n v="103.33"/>
    <n v="0"/>
    <n v="0"/>
    <n v="0"/>
    <m/>
    <x v="0"/>
    <m/>
    <m/>
    <m/>
    <m/>
    <m/>
    <m/>
    <m/>
    <m/>
    <n v="239.13"/>
    <n v="-9.39"/>
    <n v="26.89"/>
    <n v="202.85000000000002"/>
    <x v="2"/>
    <x v="12"/>
    <m/>
    <x v="12"/>
  </r>
  <r>
    <x v="1"/>
    <s v="Columbus"/>
    <s v="Electric"/>
    <s v="Industrial"/>
    <s v="TEB-Total Electric Bldg"/>
    <n v="73280"/>
    <n v="4938.43"/>
    <m/>
    <n v="0"/>
    <n v="0"/>
    <n v="0"/>
    <m/>
    <n v="0"/>
    <n v="0"/>
    <n v="0"/>
    <n v="0"/>
    <n v="0"/>
    <n v="0"/>
    <n v="1991.02"/>
    <n v="0"/>
    <n v="0"/>
    <n v="96.73"/>
    <n v="0"/>
    <n v="0"/>
    <n v="0"/>
    <n v="0"/>
    <n v="0"/>
    <n v="0"/>
    <n v="0"/>
    <n v="0"/>
    <n v="0"/>
    <n v="0"/>
    <n v="0"/>
    <n v="0"/>
    <n v="0"/>
    <n v="0"/>
    <n v="0"/>
    <n v="0"/>
    <n v="302.08"/>
    <n v="0"/>
    <n v="0"/>
    <n v="757.72"/>
    <n v="0"/>
    <n v="0"/>
    <n v="0"/>
    <m/>
    <x v="0"/>
    <m/>
    <m/>
    <m/>
    <m/>
    <m/>
    <m/>
    <m/>
    <m/>
    <n v="2072.36"/>
    <n v="-81.34"/>
    <n v="233.03"/>
    <n v="1757.99"/>
    <x v="2"/>
    <x v="13"/>
    <m/>
    <x v="12"/>
  </r>
  <r>
    <x v="1"/>
    <s v="Columbus"/>
    <s v="Electric"/>
    <s v="Municipal Buildings"/>
    <s v="CB-Commercial"/>
    <n v="63669"/>
    <n v="5800.19"/>
    <m/>
    <n v="0"/>
    <n v="0"/>
    <n v="0"/>
    <m/>
    <n v="0"/>
    <n v="0"/>
    <n v="0"/>
    <n v="0"/>
    <n v="0"/>
    <n v="0"/>
    <n v="1729.88"/>
    <n v="0"/>
    <n v="0"/>
    <n v="84.05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683.8"/>
    <n v="0"/>
    <n v="0"/>
    <n v="0"/>
    <m/>
    <x v="0"/>
    <m/>
    <m/>
    <m/>
    <m/>
    <m/>
    <m/>
    <m/>
    <m/>
    <n v="1800.5500000000002"/>
    <n v="-70.67"/>
    <n v="202.47"/>
    <n v="1527.41"/>
    <x v="3"/>
    <x v="5"/>
    <m/>
    <x v="12"/>
  </r>
  <r>
    <x v="1"/>
    <s v="Columbus"/>
    <s v="Electric"/>
    <s v="Municipal Buildings"/>
    <s v="GP-General Power"/>
    <n v="25680"/>
    <n v="1569.66"/>
    <m/>
    <n v="0"/>
    <n v="0"/>
    <n v="0"/>
    <m/>
    <n v="0"/>
    <n v="0"/>
    <n v="0"/>
    <n v="0"/>
    <n v="0"/>
    <n v="0"/>
    <n v="697.73"/>
    <n v="0"/>
    <n v="0"/>
    <n v="3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.30000000000001"/>
    <n v="0"/>
    <n v="0"/>
    <n v="0"/>
    <m/>
    <x v="0"/>
    <m/>
    <m/>
    <m/>
    <m/>
    <m/>
    <m/>
    <m/>
    <m/>
    <n v="726.23"/>
    <n v="-28.5"/>
    <n v="81.66"/>
    <n v="616.07000000000005"/>
    <x v="3"/>
    <x v="6"/>
    <m/>
    <x v="12"/>
  </r>
  <r>
    <x v="1"/>
    <s v="Columbus"/>
    <s v="Electric"/>
    <s v="Municipal Buildings"/>
    <s v="SH-Small Heating"/>
    <n v="21520"/>
    <n v="1552.9"/>
    <m/>
    <n v="0"/>
    <n v="0"/>
    <n v="0"/>
    <m/>
    <n v="0"/>
    <n v="0"/>
    <n v="0"/>
    <n v="0"/>
    <n v="0"/>
    <n v="0"/>
    <n v="584.70000000000005"/>
    <n v="0"/>
    <n v="0"/>
    <n v="2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.97000000000003"/>
    <n v="0"/>
    <n v="0"/>
    <n v="0"/>
    <m/>
    <x v="0"/>
    <m/>
    <m/>
    <m/>
    <m/>
    <m/>
    <m/>
    <m/>
    <m/>
    <n v="608.59"/>
    <n v="-23.89"/>
    <n v="68.430000000000007"/>
    <n v="516.27"/>
    <x v="3"/>
    <x v="12"/>
    <m/>
    <x v="12"/>
  </r>
  <r>
    <x v="1"/>
    <s v="Columbus"/>
    <s v="Electric"/>
    <s v="Municipal Buildings"/>
    <s v="TEB-Total Electric Bldg"/>
    <n v="12880"/>
    <n v="1027.8699999999999"/>
    <m/>
    <n v="0"/>
    <n v="0"/>
    <n v="0"/>
    <m/>
    <n v="0"/>
    <n v="0"/>
    <n v="0"/>
    <n v="0"/>
    <n v="0"/>
    <n v="0"/>
    <n v="349.95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.18"/>
    <n v="0"/>
    <n v="0"/>
    <n v="0"/>
    <m/>
    <x v="0"/>
    <m/>
    <m/>
    <m/>
    <m/>
    <m/>
    <m/>
    <m/>
    <m/>
    <n v="364.25"/>
    <n v="-14.3"/>
    <n v="40.96"/>
    <n v="308.99"/>
    <x v="3"/>
    <x v="13"/>
    <m/>
    <x v="12"/>
  </r>
  <r>
    <x v="1"/>
    <s v="Columbus"/>
    <s v="Electric"/>
    <s v="Municipal Other Lighting"/>
    <s v="CB-Commercial"/>
    <n v="1988"/>
    <n v="517.17999999999995"/>
    <m/>
    <n v="0"/>
    <n v="0"/>
    <n v="0"/>
    <m/>
    <n v="0"/>
    <n v="0"/>
    <n v="0"/>
    <n v="0"/>
    <n v="0"/>
    <n v="0"/>
    <n v="53.05"/>
    <n v="0"/>
    <n v="0"/>
    <n v="2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37"/>
    <n v="0"/>
    <n v="0"/>
    <n v="0"/>
    <m/>
    <x v="0"/>
    <m/>
    <m/>
    <m/>
    <m/>
    <m/>
    <m/>
    <m/>
    <m/>
    <n v="55.26"/>
    <n v="-2.21"/>
    <n v="6.32"/>
    <n v="46.73"/>
    <x v="4"/>
    <x v="5"/>
    <m/>
    <x v="12"/>
  </r>
  <r>
    <x v="1"/>
    <s v="Columbus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2"/>
  </r>
  <r>
    <x v="1"/>
    <s v="Columbus"/>
    <s v="Electric"/>
    <s v="Municipal Pumping"/>
    <s v="CB-Commercial"/>
    <n v="17937"/>
    <n v="1870.19"/>
    <m/>
    <n v="0"/>
    <n v="0"/>
    <n v="0"/>
    <m/>
    <n v="0"/>
    <n v="0"/>
    <n v="0"/>
    <n v="0"/>
    <n v="0"/>
    <n v="0"/>
    <n v="487.34"/>
    <n v="0"/>
    <n v="0"/>
    <n v="23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2.63"/>
    <n v="0"/>
    <n v="0"/>
    <n v="0"/>
    <m/>
    <x v="0"/>
    <m/>
    <m/>
    <m/>
    <m/>
    <m/>
    <m/>
    <m/>
    <m/>
    <n v="507.25"/>
    <n v="-19.91"/>
    <n v="57.04"/>
    <n v="430.29999999999995"/>
    <x v="3"/>
    <x v="5"/>
    <m/>
    <x v="12"/>
  </r>
  <r>
    <x v="1"/>
    <s v="Columbus"/>
    <s v="Electric"/>
    <s v="Municipal Pumping"/>
    <s v="GP-General Power"/>
    <n v="34610"/>
    <n v="3483.65"/>
    <m/>
    <n v="0"/>
    <n v="0"/>
    <n v="0"/>
    <m/>
    <n v="0"/>
    <n v="0"/>
    <n v="0"/>
    <n v="0"/>
    <n v="0"/>
    <n v="0"/>
    <n v="940.36"/>
    <n v="0"/>
    <n v="0"/>
    <n v="4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1.71"/>
    <n v="0"/>
    <n v="0"/>
    <n v="0"/>
    <m/>
    <x v="0"/>
    <m/>
    <m/>
    <m/>
    <m/>
    <m/>
    <m/>
    <m/>
    <m/>
    <n v="978.78"/>
    <n v="-38.42"/>
    <n v="110.06"/>
    <n v="830.3"/>
    <x v="3"/>
    <x v="6"/>
    <m/>
    <x v="12"/>
  </r>
  <r>
    <x v="1"/>
    <s v="Columbus"/>
    <s v="Electric"/>
    <s v="Residential"/>
    <s v="NM-Net Metering"/>
    <n v="-65"/>
    <n v="-1.4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2"/>
  </r>
  <r>
    <x v="1"/>
    <s v="Columbus"/>
    <s v="Electric"/>
    <s v="Residential"/>
    <s v="RG-Residential"/>
    <n v="1916433"/>
    <n v="152139.10999999999"/>
    <m/>
    <n v="8641.6"/>
    <n v="0"/>
    <n v="0"/>
    <m/>
    <n v="0"/>
    <n v="0"/>
    <n v="0"/>
    <n v="0"/>
    <n v="0"/>
    <n v="0"/>
    <n v="52128.62"/>
    <n v="0"/>
    <n v="0"/>
    <n v="2529.6999999999998"/>
    <n v="0"/>
    <n v="0"/>
    <n v="0"/>
    <n v="0"/>
    <n v="0"/>
    <n v="0"/>
    <n v="0"/>
    <n v="0"/>
    <n v="0"/>
    <n v="0"/>
    <n v="0"/>
    <n v="0"/>
    <n v="0"/>
    <n v="1727.51"/>
    <n v="40"/>
    <n v="-0.63"/>
    <n v="5417.01"/>
    <n v="0"/>
    <n v="0"/>
    <n v="25546.13"/>
    <n v="0"/>
    <n v="0"/>
    <n v="0"/>
    <m/>
    <x v="0"/>
    <m/>
    <m/>
    <m/>
    <m/>
    <m/>
    <m/>
    <m/>
    <m/>
    <n v="54255.86"/>
    <n v="-2127.2399999999998"/>
    <n v="6094.26"/>
    <n v="46034.36"/>
    <x v="0"/>
    <x v="1"/>
    <m/>
    <x v="12"/>
  </r>
  <r>
    <x v="1"/>
    <s v="Columbus"/>
    <s v="Electric"/>
    <s v="Residential"/>
    <s v="RG-Residential Water Heat"/>
    <n v="292324"/>
    <n v="21801.88"/>
    <m/>
    <n v="938.6"/>
    <n v="0"/>
    <n v="0"/>
    <m/>
    <n v="0"/>
    <n v="0"/>
    <n v="0"/>
    <n v="0"/>
    <n v="0"/>
    <n v="0"/>
    <n v="7945.37"/>
    <n v="0"/>
    <n v="0"/>
    <n v="385.87"/>
    <n v="0"/>
    <n v="0"/>
    <n v="0"/>
    <n v="0"/>
    <n v="0"/>
    <n v="0"/>
    <n v="0"/>
    <n v="0"/>
    <n v="0"/>
    <n v="0"/>
    <n v="0"/>
    <n v="0"/>
    <n v="0"/>
    <n v="189.89"/>
    <n v="0"/>
    <n v="0"/>
    <n v="707.68"/>
    <n v="0"/>
    <n v="0"/>
    <n v="3914.18"/>
    <n v="0"/>
    <n v="0"/>
    <n v="0"/>
    <m/>
    <x v="0"/>
    <m/>
    <m/>
    <m/>
    <m/>
    <m/>
    <m/>
    <m/>
    <m/>
    <n v="8269.85"/>
    <n v="-324.48"/>
    <n v="929.59"/>
    <n v="7015.78"/>
    <x v="0"/>
    <x v="14"/>
    <m/>
    <x v="12"/>
  </r>
  <r>
    <x v="1"/>
    <s v="Columbus"/>
    <s v="Electric"/>
    <s v="Residential"/>
    <s v="RH-Residential Total Elec"/>
    <n v="822224"/>
    <n v="53566.3"/>
    <m/>
    <n v="2234.73"/>
    <n v="0"/>
    <n v="0"/>
    <m/>
    <n v="0"/>
    <n v="0"/>
    <n v="0"/>
    <n v="0"/>
    <n v="0"/>
    <n v="0"/>
    <n v="22352.61"/>
    <n v="0"/>
    <n v="0"/>
    <n v="1085.3699999999999"/>
    <n v="0"/>
    <n v="0"/>
    <n v="0"/>
    <n v="0"/>
    <n v="0"/>
    <n v="0"/>
    <n v="0"/>
    <n v="0"/>
    <n v="0"/>
    <n v="0"/>
    <n v="0"/>
    <n v="0"/>
    <n v="0"/>
    <n v="402.14"/>
    <n v="0"/>
    <n v="0"/>
    <n v="1813.04"/>
    <n v="0"/>
    <n v="0"/>
    <n v="10721.84"/>
    <n v="0"/>
    <n v="0"/>
    <n v="0"/>
    <m/>
    <x v="0"/>
    <m/>
    <m/>
    <m/>
    <m/>
    <m/>
    <m/>
    <m/>
    <m/>
    <n v="23265.279999999999"/>
    <n v="-912.67"/>
    <n v="2614.67"/>
    <n v="19737.940000000002"/>
    <x v="0"/>
    <x v="15"/>
    <m/>
    <x v="12"/>
  </r>
  <r>
    <x v="1"/>
    <s v="Columbus"/>
    <s v="Lighting"/>
    <s v="Commercial"/>
    <s v="PL-Private Lighting"/>
    <n v="21024"/>
    <n v="5199.96"/>
    <m/>
    <n v="0"/>
    <n v="0"/>
    <n v="0"/>
    <m/>
    <n v="0"/>
    <n v="0"/>
    <n v="0"/>
    <n v="0"/>
    <n v="0"/>
    <n v="0"/>
    <n v="570.97"/>
    <n v="0"/>
    <n v="0"/>
    <n v="27.88"/>
    <n v="0"/>
    <n v="0"/>
    <n v="0"/>
    <n v="0"/>
    <n v="0"/>
    <n v="0"/>
    <n v="0"/>
    <n v="0"/>
    <n v="0"/>
    <n v="0"/>
    <n v="0"/>
    <n v="0"/>
    <n v="0"/>
    <n v="11.27"/>
    <n v="0"/>
    <n v="0"/>
    <n v="338.93"/>
    <n v="0"/>
    <n v="0"/>
    <n v="41.47"/>
    <n v="0"/>
    <n v="0"/>
    <n v="0"/>
    <m/>
    <x v="0"/>
    <m/>
    <m/>
    <m/>
    <m/>
    <m/>
    <m/>
    <m/>
    <m/>
    <n v="594.31000000000006"/>
    <n v="-23.34"/>
    <n v="66.86"/>
    <n v="504.11"/>
    <x v="1"/>
    <x v="4"/>
    <m/>
    <x v="12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31.47"/>
    <n v="0"/>
    <n v="0"/>
    <n v="1.56"/>
    <n v="0"/>
    <n v="0"/>
    <n v="0"/>
    <n v="0"/>
    <n v="0"/>
    <n v="0"/>
    <n v="0"/>
    <n v="0"/>
    <n v="0"/>
    <n v="0"/>
    <n v="0"/>
    <n v="0"/>
    <n v="0"/>
    <n v="1.62"/>
    <n v="0"/>
    <n v="0"/>
    <n v="30.95"/>
    <n v="0"/>
    <n v="0"/>
    <n v="2.3199999999999998"/>
    <n v="0"/>
    <n v="0"/>
    <n v="0"/>
    <m/>
    <x v="0"/>
    <m/>
    <m/>
    <m/>
    <m/>
    <m/>
    <m/>
    <m/>
    <m/>
    <n v="32.769999999999996"/>
    <n v="-1.3"/>
    <n v="3.72"/>
    <n v="27.75"/>
    <x v="2"/>
    <x v="4"/>
    <m/>
    <x v="12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7.88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n v="0"/>
    <n v="0"/>
    <n v="0"/>
    <m/>
    <x v="0"/>
    <m/>
    <m/>
    <m/>
    <m/>
    <m/>
    <m/>
    <m/>
    <m/>
    <n v="8.1999999999999993"/>
    <n v="-0.32"/>
    <n v="0.92"/>
    <n v="6.96"/>
    <x v="4"/>
    <x v="4"/>
    <m/>
    <x v="12"/>
  </r>
  <r>
    <x v="1"/>
    <s v="Columbus"/>
    <s v="Lighting"/>
    <s v="Municipal Street Lighting"/>
    <s v="SPL-Municipal St Lighting"/>
    <n v="75697.584000000003"/>
    <n v="5037.08"/>
    <m/>
    <n v="0"/>
    <n v="0"/>
    <n v="0"/>
    <m/>
    <n v="0"/>
    <n v="0"/>
    <n v="0"/>
    <n v="0"/>
    <n v="0"/>
    <n v="0"/>
    <n v="1883.36"/>
    <n v="0"/>
    <n v="0"/>
    <n v="99.92"/>
    <n v="0"/>
    <n v="0"/>
    <n v="1587.1"/>
    <n v="0"/>
    <n v="0"/>
    <n v="0"/>
    <n v="0"/>
    <n v="0"/>
    <n v="0"/>
    <n v="0"/>
    <n v="0"/>
    <n v="0"/>
    <n v="0"/>
    <n v="0"/>
    <n v="0"/>
    <n v="0"/>
    <n v="0"/>
    <n v="0"/>
    <n v="0"/>
    <n v="185.46"/>
    <n v="0"/>
    <n v="0"/>
    <n v="0"/>
    <m/>
    <x v="0"/>
    <m/>
    <m/>
    <m/>
    <m/>
    <m/>
    <m/>
    <m/>
    <m/>
    <n v="1967.3799999999999"/>
    <n v="-84.02"/>
    <n v="240.72"/>
    <n v="1642.6399999999999"/>
    <x v="4"/>
    <x v="11"/>
    <m/>
    <x v="12"/>
  </r>
  <r>
    <x v="1"/>
    <s v="Columbus"/>
    <s v="Lighting"/>
    <s v="Residential"/>
    <s v="PL-Private Lighting"/>
    <n v="14650.2"/>
    <n v="4848.13"/>
    <m/>
    <n v="0"/>
    <n v="0"/>
    <n v="0"/>
    <m/>
    <n v="0"/>
    <n v="0"/>
    <n v="0"/>
    <n v="0"/>
    <n v="0"/>
    <n v="0"/>
    <n v="397.79"/>
    <n v="0"/>
    <n v="0"/>
    <n v="19.48"/>
    <n v="0"/>
    <n v="0"/>
    <n v="0"/>
    <n v="0"/>
    <n v="0"/>
    <n v="0"/>
    <n v="0"/>
    <n v="0"/>
    <n v="0"/>
    <n v="0"/>
    <n v="0"/>
    <n v="0"/>
    <n v="0"/>
    <n v="34.14"/>
    <n v="0"/>
    <n v="0"/>
    <n v="93.21"/>
    <n v="0"/>
    <n v="0"/>
    <n v="28.53"/>
    <n v="0"/>
    <n v="0"/>
    <n v="0"/>
    <m/>
    <x v="0"/>
    <m/>
    <m/>
    <m/>
    <m/>
    <m/>
    <m/>
    <m/>
    <m/>
    <n v="414.05"/>
    <n v="-16.260000000000002"/>
    <n v="46.59"/>
    <n v="351.20000000000005"/>
    <x v="0"/>
    <x v="4"/>
    <m/>
    <x v="12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1"/>
    <s v="Neosho"/>
    <s v="Electric"/>
    <s v="Commercial"/>
    <s v="CB-Commercial"/>
    <n v="18"/>
    <n v="21.6"/>
    <m/>
    <n v="1.1200000000000001"/>
    <n v="0"/>
    <n v="0"/>
    <m/>
    <n v="0"/>
    <n v="0"/>
    <n v="0"/>
    <n v="0"/>
    <n v="0"/>
    <n v="0"/>
    <n v="0.49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2.09"/>
    <n v="0"/>
    <n v="0"/>
    <n v="0.19"/>
    <n v="0"/>
    <n v="0"/>
    <n v="0"/>
    <m/>
    <x v="0"/>
    <m/>
    <m/>
    <m/>
    <m/>
    <m/>
    <m/>
    <m/>
    <m/>
    <n v="0.51"/>
    <n v="-0.02"/>
    <n v="0.06"/>
    <n v="0.43"/>
    <x v="1"/>
    <x v="5"/>
    <m/>
    <x v="12"/>
  </r>
  <r>
    <x v="3"/>
    <s v="Aurora"/>
    <s v="Electric"/>
    <s v="Commercial"/>
    <s v="CB-Commercial"/>
    <n v="2455132"/>
    <n v="342055.22"/>
    <m/>
    <n v="9075.42"/>
    <n v="0"/>
    <n v="0"/>
    <m/>
    <n v="-223435.627433694"/>
    <n v="-3683.46"/>
    <n v="0"/>
    <n v="0"/>
    <n v="1743.14"/>
    <n v="0"/>
    <n v="0"/>
    <n v="0"/>
    <n v="0"/>
    <n v="0"/>
    <n v="0"/>
    <n v="0"/>
    <n v="0"/>
    <n v="0"/>
    <n v="0"/>
    <n v="0"/>
    <n v="0"/>
    <n v="0"/>
    <n v="0"/>
    <n v="0"/>
    <n v="30"/>
    <n v="0"/>
    <n v="75"/>
    <n v="3654.15"/>
    <n v="40"/>
    <n v="-1.54"/>
    <n v="19701.060000000001"/>
    <n v="-12325.1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Aurora"/>
    <s v="Electric"/>
    <s v="Commercial"/>
    <s v="GP-General Power"/>
    <n v="3797307"/>
    <n v="393705.86"/>
    <m/>
    <n v="10304.33"/>
    <n v="0"/>
    <n v="0"/>
    <m/>
    <n v="0"/>
    <n v="-5695.99"/>
    <n v="0"/>
    <n v="0"/>
    <n v="2387.69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319.92"/>
    <n v="0"/>
    <n v="0"/>
    <n v="18298.14"/>
    <n v="-14049.9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2"/>
  </r>
  <r>
    <x v="3"/>
    <s v="Aurora"/>
    <s v="Electric"/>
    <s v="Commercial"/>
    <s v="LS-Special Lighting"/>
    <n v="2162"/>
    <n v="428.56"/>
    <m/>
    <n v="2.73"/>
    <n v="0"/>
    <n v="0"/>
    <m/>
    <n v="0"/>
    <n v="-3.25"/>
    <n v="0"/>
    <n v="0"/>
    <n v="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6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2"/>
  </r>
  <r>
    <x v="3"/>
    <s v="Aurora"/>
    <s v="Electric"/>
    <s v="Commercial"/>
    <s v="SH-Small Heating"/>
    <n v="182005"/>
    <n v="21026.240000000002"/>
    <m/>
    <n v="684.23"/>
    <n v="0"/>
    <n v="0"/>
    <m/>
    <n v="0"/>
    <n v="-273.02999999999997"/>
    <n v="0"/>
    <n v="0"/>
    <n v="129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9.31"/>
    <n v="0"/>
    <n v="-0.85"/>
    <n v="1442.6"/>
    <n v="-864.58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2"/>
  </r>
  <r>
    <x v="3"/>
    <s v="Aurora"/>
    <s v="Electric"/>
    <s v="Commercial"/>
    <s v="TEB-Total Electric Bldg"/>
    <n v="779775"/>
    <n v="74089.27"/>
    <m/>
    <n v="209.58"/>
    <n v="0"/>
    <n v="0"/>
    <m/>
    <n v="0"/>
    <n v="-1169.67"/>
    <n v="0"/>
    <n v="0"/>
    <n v="55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.41"/>
    <n v="0"/>
    <n v="0"/>
    <n v="2579.77"/>
    <n v="-3181.47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2"/>
  </r>
  <r>
    <x v="3"/>
    <s v="Aurora"/>
    <s v="Electric"/>
    <s v="Industrial"/>
    <s v="CB-Commercial"/>
    <n v="14714"/>
    <n v="2030.17"/>
    <m/>
    <n v="44.77"/>
    <n v="0"/>
    <n v="0"/>
    <m/>
    <n v="0"/>
    <n v="-22.07"/>
    <n v="0"/>
    <n v="0"/>
    <n v="10.16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30.06"/>
    <n v="0"/>
    <n v="0"/>
    <n v="138.26"/>
    <n v="-73.86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2"/>
  </r>
  <r>
    <x v="3"/>
    <s v="Aurora"/>
    <s v="Electric"/>
    <s v="Industrial"/>
    <s v="GP-General Power"/>
    <n v="2099998"/>
    <n v="202352.88"/>
    <m/>
    <n v="4264.3599999999997"/>
    <n v="0"/>
    <n v="0"/>
    <m/>
    <n v="0"/>
    <n v="-3150"/>
    <n v="0"/>
    <n v="0"/>
    <n v="1277.21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1132.23"/>
    <n v="0"/>
    <n v="0"/>
    <n v="8820.94"/>
    <n v="-7769.9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2"/>
  </r>
  <r>
    <x v="3"/>
    <s v="Aurora"/>
    <s v="Electric"/>
    <s v="Industrial"/>
    <s v="LP-Large Power"/>
    <n v="2941803"/>
    <n v="222985.43"/>
    <m/>
    <n v="0"/>
    <n v="0"/>
    <n v="0"/>
    <m/>
    <n v="0"/>
    <n v="-4324.45"/>
    <n v="0"/>
    <n v="0"/>
    <n v="562.32000000000005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8193.24"/>
    <n v="0"/>
    <n v="0"/>
    <n v="4491.32"/>
    <n v="-8766.57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2"/>
  </r>
  <r>
    <x v="3"/>
    <s v="Aurora"/>
    <s v="Electric"/>
    <s v="Industrial"/>
    <s v="PFM-Feed Mill/Grain Elev"/>
    <n v="20400"/>
    <n v="3478.46"/>
    <m/>
    <n v="12.76"/>
    <n v="0"/>
    <n v="0"/>
    <m/>
    <n v="0"/>
    <n v="-30.6"/>
    <n v="0"/>
    <n v="0"/>
    <n v="14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6.61"/>
    <n v="-112.62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2"/>
  </r>
  <r>
    <x v="3"/>
    <s v="Aurora"/>
    <s v="Electric"/>
    <s v="Industrial"/>
    <s v="TEB-Total Electric Bldg"/>
    <n v="18828"/>
    <n v="11587.29"/>
    <m/>
    <n v="0"/>
    <n v="0"/>
    <n v="0"/>
    <m/>
    <n v="0"/>
    <n v="-28.24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729.13"/>
    <n v="-76.819999999999993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2"/>
  </r>
  <r>
    <x v="3"/>
    <s v="Aurora"/>
    <s v="Electric"/>
    <s v="Interdepartmental"/>
    <s v="CB-Commercial"/>
    <n v="44739"/>
    <n v="5562.18"/>
    <m/>
    <n v="0"/>
    <n v="0"/>
    <n v="0"/>
    <m/>
    <n v="0"/>
    <n v="-67.099999999999994"/>
    <n v="0"/>
    <n v="0"/>
    <n v="3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24"/>
    <n v="-224.6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2"/>
  </r>
  <r>
    <x v="3"/>
    <s v="Aurora"/>
    <s v="Electric"/>
    <s v="Interdepartmental"/>
    <s v="GP-General Power"/>
    <n v="102063"/>
    <n v="8608.5"/>
    <m/>
    <n v="0"/>
    <n v="0"/>
    <n v="0"/>
    <m/>
    <n v="0"/>
    <n v="-153.09"/>
    <n v="0"/>
    <n v="0"/>
    <n v="72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7.64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12"/>
  </r>
  <r>
    <x v="3"/>
    <s v="Aurora"/>
    <s v="Electric"/>
    <s v="Municipal Buildings"/>
    <s v="CB-Commercial"/>
    <n v="47917"/>
    <n v="7356.64"/>
    <m/>
    <n v="0"/>
    <n v="0"/>
    <n v="0"/>
    <m/>
    <n v="0"/>
    <n v="-72.38"/>
    <n v="0"/>
    <n v="0"/>
    <n v="34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0.5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Aurora"/>
    <s v="Electric"/>
    <s v="Municipal Buildings"/>
    <s v="GP-General Power"/>
    <n v="79760"/>
    <n v="8660.92"/>
    <m/>
    <n v="0"/>
    <n v="0"/>
    <n v="0"/>
    <m/>
    <n v="0"/>
    <n v="-119.64"/>
    <n v="0"/>
    <n v="0"/>
    <n v="56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5.1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Aurora"/>
    <s v="Electric"/>
    <s v="Municipal Buildings"/>
    <s v="SH-Small Heating"/>
    <n v="5743"/>
    <n v="643.20000000000005"/>
    <m/>
    <n v="0"/>
    <n v="0"/>
    <n v="0"/>
    <m/>
    <n v="0"/>
    <n v="-8.6199999999999992"/>
    <n v="0"/>
    <n v="0"/>
    <n v="4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.28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2"/>
  </r>
  <r>
    <x v="3"/>
    <s v="Aurora"/>
    <s v="Electric"/>
    <s v="Municipal Other Lighting"/>
    <s v="CB-Commercial"/>
    <n v="10239"/>
    <n v="2079.64"/>
    <m/>
    <n v="0"/>
    <n v="0"/>
    <n v="0"/>
    <m/>
    <n v="0"/>
    <n v="-15.34"/>
    <n v="0"/>
    <n v="0"/>
    <n v="7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.4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2"/>
  </r>
  <r>
    <x v="3"/>
    <s v="Aurora"/>
    <s v="Electric"/>
    <s v="Municipal Other Lighting"/>
    <s v="LS-Special Lighting"/>
    <n v="3242"/>
    <n v="906.55"/>
    <m/>
    <n v="0"/>
    <n v="0"/>
    <n v="0"/>
    <m/>
    <n v="0"/>
    <n v="-4.88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.91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2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2"/>
  </r>
  <r>
    <x v="3"/>
    <s v="Aurora"/>
    <s v="Electric"/>
    <s v="Municipal Pumping"/>
    <s v="CB-Commercial"/>
    <n v="121271"/>
    <n v="15930.88"/>
    <m/>
    <n v="0"/>
    <n v="0"/>
    <n v="0"/>
    <m/>
    <n v="0"/>
    <n v="-181.94"/>
    <n v="0"/>
    <n v="0"/>
    <n v="86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8.7999999999999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Aurora"/>
    <s v="Electric"/>
    <s v="Municipal Pumping"/>
    <s v="GP-General Power"/>
    <n v="593903"/>
    <n v="55512.81"/>
    <m/>
    <n v="0"/>
    <n v="0"/>
    <n v="0"/>
    <m/>
    <n v="0"/>
    <n v="-890.85"/>
    <n v="0"/>
    <n v="0"/>
    <n v="42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97.449999999999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Aurora"/>
    <s v="Electric"/>
    <s v="Oil Pipeline Pumping"/>
    <s v="GP-General Power"/>
    <n v="185570"/>
    <n v="18123.32"/>
    <m/>
    <n v="0"/>
    <n v="0"/>
    <n v="0"/>
    <m/>
    <n v="0"/>
    <n v="-278.36"/>
    <n v="0"/>
    <n v="0"/>
    <n v="13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7.39"/>
    <n v="0"/>
    <n v="0"/>
    <n v="1296.8399999999999"/>
    <n v="-686.61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2"/>
  </r>
  <r>
    <x v="3"/>
    <s v="Aurora"/>
    <s v="Electric"/>
    <s v="Residential"/>
    <s v="RGL-Residential Pilot"/>
    <n v="120951"/>
    <n v="13794.78"/>
    <m/>
    <n v="526.64"/>
    <n v="0"/>
    <n v="0"/>
    <m/>
    <n v="0"/>
    <n v="-181.41"/>
    <n v="0"/>
    <n v="0"/>
    <n v="47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2"/>
    <n v="0"/>
    <n v="0"/>
    <n v="134.07"/>
    <n v="-624.1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2"/>
  </r>
  <r>
    <x v="3"/>
    <s v="Aurora"/>
    <s v="Electric"/>
    <s v="Residential"/>
    <s v="RG-Residential"/>
    <n v="16468126"/>
    <n v="2095662.64"/>
    <m/>
    <n v="56909.71"/>
    <n v="0"/>
    <n v="0"/>
    <m/>
    <n v="-70543.413415619696"/>
    <n v="-24712.6"/>
    <n v="0"/>
    <n v="0"/>
    <n v="642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17.88"/>
    <n v="540"/>
    <n v="-47.92"/>
    <n v="15264.43"/>
    <n v="-84976.1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Aurora"/>
    <s v="Electric"/>
    <s v="Wholesale Municipalities"/>
    <s v="GFR-Monett"/>
    <n v="20188716"/>
    <n v="500154.87"/>
    <m/>
    <n v="0"/>
    <n v="464946.1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6"/>
    <m/>
    <x v="12"/>
  </r>
  <r>
    <x v="3"/>
    <s v="Aurora"/>
    <s v="Electric"/>
    <s v="Wholesale Municipalities"/>
    <s v="GFR-Mt Vernon"/>
    <n v="5407340"/>
    <n v="149744.21"/>
    <m/>
    <n v="0"/>
    <n v="124531.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7"/>
    <m/>
    <x v="12"/>
  </r>
  <r>
    <x v="3"/>
    <s v="Aurora"/>
    <s v="Lighting"/>
    <s v="Commercial"/>
    <s v="PL-Private Lighting"/>
    <n v="49382.692999999999"/>
    <n v="16225.37"/>
    <m/>
    <n v="0"/>
    <n v="0"/>
    <n v="0"/>
    <m/>
    <n v="0"/>
    <n v="-74.510000000000005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38"/>
    <n v="0"/>
    <n v="0"/>
    <n v="786.4"/>
    <n v="-541.9400000000000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3"/>
    <s v="Aurora"/>
    <s v="Lighting"/>
    <s v="Industrial"/>
    <s v="PL-Private Lighting"/>
    <n v="6156.6459999999997"/>
    <n v="1549.66"/>
    <m/>
    <n v="0"/>
    <n v="0"/>
    <n v="0"/>
    <m/>
    <n v="0"/>
    <n v="-9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690000000000001"/>
    <n v="0"/>
    <n v="0"/>
    <n v="81.13"/>
    <n v="-67.58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2"/>
  </r>
  <r>
    <x v="3"/>
    <s v="Aurora"/>
    <s v="Lighting"/>
    <s v="Interdepartmental"/>
    <s v="PL-Private Lighting"/>
    <n v="195"/>
    <n v="47.37"/>
    <m/>
    <n v="0"/>
    <n v="0"/>
    <n v="0"/>
    <m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2"/>
  </r>
  <r>
    <x v="3"/>
    <s v="Aurora"/>
    <s v="Lighting"/>
    <s v="Municipal Other Lighting"/>
    <s v="PL-Private Lighting"/>
    <n v="174"/>
    <n v="68.19"/>
    <m/>
    <n v="0"/>
    <n v="0"/>
    <n v="0"/>
    <m/>
    <n v="0"/>
    <n v="-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2"/>
  </r>
  <r>
    <x v="3"/>
    <s v="Aurora"/>
    <s v="Lighting"/>
    <s v="Municipal Pumping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2"/>
  </r>
  <r>
    <x v="3"/>
    <s v="Aurora"/>
    <s v="Lighting"/>
    <s v="Municipal Street Lighting"/>
    <s v="SPL-Municipal St Lighting"/>
    <n v="141472.12899999999"/>
    <n v="13789.33"/>
    <m/>
    <n v="0"/>
    <n v="0"/>
    <n v="0"/>
    <m/>
    <n v="0"/>
    <n v="-212.21"/>
    <n v="0"/>
    <n v="0"/>
    <n v="0"/>
    <n v="0"/>
    <n v="0"/>
    <n v="0"/>
    <n v="0"/>
    <n v="0"/>
    <n v="0"/>
    <n v="0"/>
    <n v="3116.01"/>
    <n v="0"/>
    <n v="0"/>
    <n v="0"/>
    <n v="0"/>
    <n v="0"/>
    <n v="0"/>
    <n v="0"/>
    <n v="0"/>
    <n v="0"/>
    <n v="0"/>
    <n v="0"/>
    <n v="0"/>
    <n v="0"/>
    <n v="0"/>
    <n v="-84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2"/>
  </r>
  <r>
    <x v="3"/>
    <s v="Aurora"/>
    <s v="Lighting"/>
    <s v="Residential"/>
    <s v="PL-Private Lighting"/>
    <n v="54275.569000000003"/>
    <n v="20445.439999999999"/>
    <m/>
    <n v="0"/>
    <n v="0"/>
    <n v="0"/>
    <m/>
    <n v="0"/>
    <n v="-84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.72"/>
    <n v="0"/>
    <n v="-0.24"/>
    <n v="63.92"/>
    <n v="-594.7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3"/>
    <s v="Aurora"/>
    <s v="Sprinkler System"/>
    <s v="Commercial"/>
    <s v="WA-Water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5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2"/>
  </r>
  <r>
    <x v="3"/>
    <s v="Aurora"/>
    <s v="Water"/>
    <s v="Commercial"/>
    <s v="WA-Water"/>
    <n v="-926896"/>
    <n v="-1383237.58"/>
    <m/>
    <n v="0"/>
    <n v="0"/>
    <n v="0"/>
    <m/>
    <n v="0"/>
    <n v="0"/>
    <n v="0"/>
    <n v="0"/>
    <n v="0"/>
    <n v="0"/>
    <n v="0"/>
    <n v="0"/>
    <n v="0"/>
    <n v="0"/>
    <n v="0"/>
    <n v="463.22"/>
    <n v="18.579999999999998"/>
    <n v="0"/>
    <n v="0"/>
    <n v="0"/>
    <n v="0"/>
    <n v="0"/>
    <n v="0"/>
    <n v="0"/>
    <n v="30"/>
    <n v="0"/>
    <n v="15"/>
    <n v="206.77"/>
    <n v="0"/>
    <n v="-0.19"/>
    <n v="11106.79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2"/>
  </r>
  <r>
    <x v="3"/>
    <s v="Aurora"/>
    <s v="Water"/>
    <s v="Industrial"/>
    <s v="WA-Water"/>
    <n v="8970"/>
    <n v="15377.15"/>
    <m/>
    <n v="0"/>
    <n v="0"/>
    <n v="0"/>
    <m/>
    <n v="0"/>
    <n v="0"/>
    <n v="0"/>
    <n v="0"/>
    <n v="0"/>
    <n v="0"/>
    <n v="0"/>
    <n v="0"/>
    <n v="0"/>
    <n v="0"/>
    <n v="0"/>
    <n v="11.46"/>
    <n v="0"/>
    <n v="0"/>
    <n v="0"/>
    <n v="0"/>
    <n v="0"/>
    <n v="0"/>
    <n v="0"/>
    <n v="0"/>
    <n v="0"/>
    <n v="0"/>
    <n v="0"/>
    <n v="0"/>
    <n v="0"/>
    <n v="0"/>
    <n v="660.8"/>
    <n v="0"/>
    <n v="0"/>
    <n v="0"/>
    <n v="0"/>
    <n v="0"/>
    <n v="0"/>
    <m/>
    <x v="0"/>
    <m/>
    <m/>
    <m/>
    <m/>
    <m/>
    <m/>
    <m/>
    <m/>
    <n v="0"/>
    <n v="0"/>
    <n v="0"/>
    <n v="0"/>
    <x v="8"/>
    <x v="28"/>
    <m/>
    <x v="12"/>
  </r>
  <r>
    <x v="3"/>
    <s v="Aurora"/>
    <s v="Water"/>
    <s v="Interdepartmental"/>
    <s v="WA-Water"/>
    <n v="3"/>
    <n v="110.59"/>
    <m/>
    <n v="0"/>
    <n v="0"/>
    <n v="0"/>
    <m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9"/>
    <x v="28"/>
    <m/>
    <x v="12"/>
  </r>
  <r>
    <x v="3"/>
    <s v="Aurora"/>
    <s v="Water"/>
    <s v="Municipal Buildings"/>
    <s v="WA-Water"/>
    <n v="10"/>
    <n v="184.4"/>
    <m/>
    <n v="0"/>
    <n v="0"/>
    <n v="0"/>
    <m/>
    <n v="0"/>
    <n v="0"/>
    <n v="0"/>
    <n v="0"/>
    <n v="0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2"/>
  </r>
  <r>
    <x v="3"/>
    <s v="Aurora"/>
    <s v="Water"/>
    <s v="Municipal Pumping"/>
    <s v="WA-Water"/>
    <n v="848"/>
    <n v="2619.56"/>
    <m/>
    <n v="0"/>
    <n v="0"/>
    <n v="0"/>
    <m/>
    <n v="0"/>
    <n v="0"/>
    <n v="0"/>
    <n v="0"/>
    <n v="0"/>
    <n v="0"/>
    <n v="0"/>
    <n v="0"/>
    <n v="0"/>
    <n v="0"/>
    <n v="0"/>
    <n v="2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2"/>
  </r>
  <r>
    <x v="3"/>
    <s v="Aurora"/>
    <s v="Water"/>
    <s v="Residential"/>
    <s v="WA-Water"/>
    <n v="13191"/>
    <n v="108675.72"/>
    <m/>
    <n v="0"/>
    <n v="0"/>
    <n v="0"/>
    <m/>
    <n v="0"/>
    <n v="0"/>
    <n v="0"/>
    <n v="0"/>
    <n v="0"/>
    <n v="0"/>
    <n v="0"/>
    <n v="0"/>
    <n v="0"/>
    <n v="0"/>
    <n v="0"/>
    <n v="4017.03"/>
    <n v="0"/>
    <n v="0"/>
    <n v="0"/>
    <n v="0"/>
    <n v="0"/>
    <n v="0"/>
    <n v="0"/>
    <n v="0"/>
    <n v="30"/>
    <n v="0"/>
    <n v="0"/>
    <n v="373.04"/>
    <n v="0"/>
    <n v="-3.44"/>
    <n v="1956.12"/>
    <n v="0"/>
    <n v="0"/>
    <n v="0"/>
    <n v="0"/>
    <n v="0"/>
    <n v="0"/>
    <m/>
    <x v="0"/>
    <m/>
    <m/>
    <m/>
    <m/>
    <m/>
    <m/>
    <m/>
    <m/>
    <n v="0"/>
    <n v="0"/>
    <n v="0"/>
    <n v="0"/>
    <x v="11"/>
    <x v="28"/>
    <m/>
    <x v="12"/>
  </r>
  <r>
    <x v="3"/>
    <s v="Baxter Springs"/>
    <s v="Electric"/>
    <s v="Commercial"/>
    <s v="CB-Commercial"/>
    <n v="4"/>
    <n v="23.22"/>
    <m/>
    <n v="1.1599999999999999"/>
    <n v="0"/>
    <n v="0"/>
    <m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3"/>
    <n v="-0.0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Baxter Springs"/>
    <s v="Electric"/>
    <s v="Residential"/>
    <s v="RG-Residential"/>
    <n v="208"/>
    <n v="40.049999999999997"/>
    <m/>
    <n v="1.94"/>
    <n v="0"/>
    <n v="0"/>
    <m/>
    <n v="0"/>
    <n v="-0.31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8"/>
    <n v="-1.0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Bolivar"/>
    <s v="Electric"/>
    <s v="Commercial"/>
    <s v="CB-Commercial"/>
    <n v="2600199"/>
    <n v="363153.11"/>
    <m/>
    <n v="7394.2"/>
    <n v="0"/>
    <n v="0"/>
    <m/>
    <n v="-32039.872162221702"/>
    <n v="-3909.43"/>
    <n v="0"/>
    <n v="0"/>
    <n v="1845.98"/>
    <n v="0"/>
    <n v="0"/>
    <n v="0"/>
    <n v="0"/>
    <n v="0"/>
    <n v="0"/>
    <n v="0"/>
    <n v="0"/>
    <n v="0"/>
    <n v="0"/>
    <n v="0"/>
    <n v="0"/>
    <n v="0"/>
    <n v="0"/>
    <n v="0"/>
    <n v="90"/>
    <n v="0"/>
    <n v="0"/>
    <n v="2694.76"/>
    <n v="0"/>
    <n v="-25.04"/>
    <n v="19849.490000000002"/>
    <n v="-13053.5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Bolivar"/>
    <s v="Electric"/>
    <s v="Commercial"/>
    <s v="GP-General Power"/>
    <n v="3551960"/>
    <n v="351744.64"/>
    <m/>
    <n v="1983.34"/>
    <n v="0"/>
    <n v="0"/>
    <m/>
    <n v="0"/>
    <n v="-5327.94"/>
    <n v="0"/>
    <n v="0"/>
    <n v="2521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6.23"/>
    <n v="0"/>
    <n v="0"/>
    <n v="14721.46"/>
    <n v="-13142.2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2"/>
  </r>
  <r>
    <x v="3"/>
    <s v="Bolivar"/>
    <s v="Electric"/>
    <s v="Commercial"/>
    <s v="LP-Large Power"/>
    <n v="1413379"/>
    <n v="121709.41"/>
    <m/>
    <n v="0"/>
    <n v="0"/>
    <n v="0"/>
    <m/>
    <n v="0"/>
    <n v="-2077.67"/>
    <n v="0"/>
    <n v="0"/>
    <n v="1003.5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4211.87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2"/>
  </r>
  <r>
    <x v="3"/>
    <s v="Bolivar"/>
    <s v="Electric"/>
    <s v="Commercial"/>
    <s v="LS-Special Lighting"/>
    <n v="1590"/>
    <n v="393.23"/>
    <m/>
    <n v="0.9"/>
    <n v="0"/>
    <n v="0"/>
    <m/>
    <n v="0"/>
    <n v="-2.39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74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2"/>
  </r>
  <r>
    <x v="3"/>
    <s v="Bolivar"/>
    <s v="Electric"/>
    <s v="Commercial"/>
    <s v="MS-Miscellaneous"/>
    <n v="293"/>
    <n v="49.31"/>
    <m/>
    <n v="1.45"/>
    <n v="0"/>
    <n v="0"/>
    <m/>
    <n v="0"/>
    <n v="-0.44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6"/>
    <n v="-0.77"/>
    <n v="0"/>
    <n v="0"/>
    <n v="0"/>
    <n v="0"/>
    <n v="0"/>
    <m/>
    <x v="0"/>
    <m/>
    <m/>
    <m/>
    <m/>
    <m/>
    <m/>
    <m/>
    <m/>
    <n v="0"/>
    <n v="0"/>
    <n v="0"/>
    <n v="0"/>
    <x v="1"/>
    <x v="22"/>
    <m/>
    <x v="12"/>
  </r>
  <r>
    <x v="3"/>
    <s v="Bolivar"/>
    <s v="Electric"/>
    <s v="Commercial"/>
    <s v="SH-Small Heating"/>
    <n v="1344428"/>
    <n v="149461.89000000001"/>
    <m/>
    <n v="2952.82"/>
    <n v="0"/>
    <n v="0"/>
    <m/>
    <n v="-22472.206303724899"/>
    <n v="-2041.41"/>
    <n v="0"/>
    <n v="0"/>
    <n v="954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3.63"/>
    <n v="0"/>
    <n v="0"/>
    <n v="8003.87"/>
    <n v="-6386.0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2"/>
  </r>
  <r>
    <x v="3"/>
    <s v="Bolivar"/>
    <s v="Electric"/>
    <s v="Commercial"/>
    <s v="TEB-Total Electric Bldg"/>
    <n v="3594132"/>
    <n v="348990.07"/>
    <m/>
    <n v="1830.99"/>
    <n v="0"/>
    <n v="0"/>
    <m/>
    <n v="0"/>
    <n v="-5391.2"/>
    <n v="0"/>
    <n v="0"/>
    <n v="2509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60.39"/>
    <n v="0"/>
    <n v="0"/>
    <n v="12045.33"/>
    <n v="-14664.0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2"/>
  </r>
  <r>
    <x v="3"/>
    <s v="Bolivar"/>
    <s v="Electric"/>
    <s v="Industrial"/>
    <s v="CB-Commercial"/>
    <n v="32753"/>
    <n v="4112.95"/>
    <m/>
    <n v="139.18"/>
    <n v="0"/>
    <n v="0"/>
    <m/>
    <n v="0"/>
    <n v="-49.12"/>
    <n v="0"/>
    <n v="0"/>
    <n v="23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9.08"/>
    <n v="-164.4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2"/>
  </r>
  <r>
    <x v="3"/>
    <s v="Bolivar"/>
    <s v="Electric"/>
    <s v="Industrial"/>
    <s v="GP-General Power"/>
    <n v="880760"/>
    <n v="88561.9"/>
    <m/>
    <n v="2745.8"/>
    <n v="0"/>
    <n v="0"/>
    <m/>
    <n v="0"/>
    <n v="-1321.14"/>
    <n v="0"/>
    <n v="0"/>
    <n v="625.33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46.28"/>
    <n v="-3258.8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2"/>
  </r>
  <r>
    <x v="3"/>
    <s v="Bolivar"/>
    <s v="Electric"/>
    <s v="Industrial"/>
    <s v="LP-Large Power"/>
    <n v="14400"/>
    <n v="9790.5"/>
    <m/>
    <n v="0"/>
    <n v="0"/>
    <n v="0"/>
    <m/>
    <n v="0"/>
    <n v="-21.17"/>
    <n v="0"/>
    <n v="0"/>
    <n v="10.22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.91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2"/>
  </r>
  <r>
    <x v="3"/>
    <s v="Bolivar"/>
    <s v="Electric"/>
    <s v="Industrial"/>
    <s v="PFM-Feed Mill/Grain Elev"/>
    <n v="4158"/>
    <n v="815.98"/>
    <m/>
    <n v="22.44"/>
    <n v="0"/>
    <n v="0"/>
    <m/>
    <n v="0"/>
    <n v="-6.24"/>
    <n v="0"/>
    <n v="0"/>
    <n v="2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62"/>
    <n v="0"/>
    <n v="0"/>
    <n v="38.82"/>
    <n v="-22.95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2"/>
  </r>
  <r>
    <x v="3"/>
    <s v="Bolivar"/>
    <s v="Electric"/>
    <s v="Industrial"/>
    <s v="SH-Small Heating"/>
    <n v="960"/>
    <n v="137.79"/>
    <m/>
    <n v="2.65"/>
    <n v="0"/>
    <n v="0"/>
    <m/>
    <n v="0"/>
    <n v="-1.44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1"/>
    <n v="-4.5599999999999996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2"/>
  </r>
  <r>
    <x v="3"/>
    <s v="Bolivar"/>
    <s v="Electric"/>
    <s v="Interdepartmental"/>
    <s v="CB-Commercial"/>
    <n v="9070"/>
    <n v="1194.44"/>
    <m/>
    <n v="0"/>
    <n v="0"/>
    <n v="0"/>
    <m/>
    <n v="0"/>
    <n v="-13.61"/>
    <n v="0"/>
    <n v="0"/>
    <n v="6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.54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2"/>
  </r>
  <r>
    <x v="3"/>
    <s v="Bolivar"/>
    <s v="Electric"/>
    <s v="Municipal Buildings"/>
    <s v="CB-Commercial"/>
    <n v="71276"/>
    <n v="11002.13"/>
    <m/>
    <n v="0"/>
    <n v="0"/>
    <n v="0"/>
    <m/>
    <n v="-640.38461538461502"/>
    <n v="-106.94"/>
    <n v="0"/>
    <n v="0"/>
    <n v="5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7.8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Bolivar"/>
    <s v="Electric"/>
    <s v="Municipal Buildings"/>
    <s v="GP-General Power"/>
    <n v="56348"/>
    <n v="7184.14"/>
    <m/>
    <n v="0"/>
    <n v="0"/>
    <n v="0"/>
    <m/>
    <n v="0"/>
    <n v="-84.52"/>
    <n v="0"/>
    <n v="0"/>
    <n v="4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8.4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Bolivar"/>
    <s v="Electric"/>
    <s v="Municipal Buildings"/>
    <s v="SH-Small Heating"/>
    <n v="30437"/>
    <n v="3628.93"/>
    <m/>
    <n v="0"/>
    <n v="0"/>
    <n v="0"/>
    <m/>
    <n v="0"/>
    <n v="-45.65"/>
    <n v="0"/>
    <n v="0"/>
    <n v="21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4.57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2"/>
  </r>
  <r>
    <x v="3"/>
    <s v="Bolivar"/>
    <s v="Electric"/>
    <s v="Municipal Buildings"/>
    <s v="TEB-Total Electric Bldg"/>
    <n v="25440"/>
    <n v="2320.06"/>
    <m/>
    <n v="0"/>
    <n v="0"/>
    <n v="0"/>
    <m/>
    <n v="0"/>
    <n v="-38.159999999999997"/>
    <n v="0"/>
    <n v="0"/>
    <n v="18.05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3.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2"/>
  </r>
  <r>
    <x v="3"/>
    <s v="Bolivar"/>
    <s v="Electric"/>
    <s v="Municipal Other Lighting"/>
    <s v="CB-Commercial"/>
    <n v="11452"/>
    <n v="2396.1999999999998"/>
    <m/>
    <n v="0"/>
    <n v="0"/>
    <n v="0"/>
    <m/>
    <n v="0"/>
    <n v="-17.190000000000001"/>
    <n v="0"/>
    <n v="0"/>
    <n v="8.1199999999999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.5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2"/>
  </r>
  <r>
    <x v="3"/>
    <s v="Bolivar"/>
    <s v="Electric"/>
    <s v="Municipal Other Lighting"/>
    <s v="LS-Special Lighting"/>
    <n v="704"/>
    <n v="281.14"/>
    <m/>
    <n v="0"/>
    <n v="0"/>
    <n v="0"/>
    <m/>
    <n v="0"/>
    <n v="-1.06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5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2"/>
  </r>
  <r>
    <x v="3"/>
    <s v="Bolivar"/>
    <s v="Electric"/>
    <s v="Municipal Pumping"/>
    <s v="CB-Commercial"/>
    <n v="193501"/>
    <n v="26305.34"/>
    <m/>
    <n v="0"/>
    <n v="0"/>
    <n v="0"/>
    <m/>
    <n v="0"/>
    <n v="-292.35000000000002"/>
    <n v="0"/>
    <n v="0"/>
    <n v="13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71.3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Bolivar"/>
    <s v="Electric"/>
    <s v="Municipal Pumping"/>
    <s v="GP-General Power"/>
    <n v="318297"/>
    <n v="31620.71"/>
    <m/>
    <n v="0"/>
    <n v="0"/>
    <n v="0"/>
    <m/>
    <n v="0"/>
    <n v="-477.44"/>
    <n v="0"/>
    <n v="0"/>
    <n v="225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77.7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Bolivar"/>
    <s v="Electric"/>
    <s v="Municipal Pumping"/>
    <s v="TEB-Total Electric Bldg"/>
    <n v="9578"/>
    <n v="1004.36"/>
    <m/>
    <n v="0"/>
    <n v="0"/>
    <n v="0"/>
    <m/>
    <n v="0"/>
    <n v="-14.37"/>
    <n v="0"/>
    <n v="0"/>
    <n v="6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.0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2"/>
  </r>
  <r>
    <x v="3"/>
    <s v="Bolivar"/>
    <s v="Electric"/>
    <s v="Oil Pipeline Pumping"/>
    <s v="GP-General Power"/>
    <n v="112181"/>
    <n v="9677.7999999999993"/>
    <m/>
    <n v="0"/>
    <n v="0"/>
    <n v="0"/>
    <m/>
    <n v="0"/>
    <n v="-168.27"/>
    <n v="0"/>
    <n v="0"/>
    <n v="79.65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2.55999999999995"/>
    <n v="-415.07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2"/>
  </r>
  <r>
    <x v="3"/>
    <s v="Bolivar"/>
    <s v="Electric"/>
    <s v="Oil Pipeline Pumping"/>
    <s v="LP-Large Power"/>
    <n v="3409657"/>
    <n v="254987.17"/>
    <m/>
    <n v="0"/>
    <n v="0"/>
    <n v="0"/>
    <m/>
    <n v="0"/>
    <n v="-5012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94.7"/>
    <n v="-10160.780000000001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2"/>
  </r>
  <r>
    <x v="3"/>
    <s v="Bolivar"/>
    <s v="Electric"/>
    <s v="Residential"/>
    <s v="RGL-Residential Pilot"/>
    <n v="221155"/>
    <n v="25318.89"/>
    <m/>
    <n v="592.69000000000005"/>
    <n v="0"/>
    <n v="0"/>
    <m/>
    <n v="0"/>
    <n v="-331.73"/>
    <n v="0"/>
    <n v="0"/>
    <n v="86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59"/>
    <n v="0"/>
    <n v="0"/>
    <n v="597.9"/>
    <n v="-1141.19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2"/>
  </r>
  <r>
    <x v="3"/>
    <s v="Bolivar"/>
    <s v="Electric"/>
    <s v="Residential"/>
    <s v="RG-Residential"/>
    <n v="21405706.800000001"/>
    <n v="2615652.61"/>
    <m/>
    <n v="51398.59"/>
    <n v="0"/>
    <n v="0"/>
    <m/>
    <n v="-75393.214128278603"/>
    <n v="-32071.96"/>
    <n v="0"/>
    <n v="0"/>
    <n v="8348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91.43"/>
    <n v="220"/>
    <n v="-57.56"/>
    <n v="54957.63"/>
    <n v="-110439.0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Bolivar"/>
    <s v="Electric"/>
    <s v="Wholesale Municipalities"/>
    <s v="GFR-Lockwood"/>
    <n v="920136"/>
    <n v="24406.79"/>
    <m/>
    <n v="0"/>
    <n v="21190.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12"/>
  </r>
  <r>
    <x v="3"/>
    <s v="Bolivar"/>
    <s v="Lighting"/>
    <s v="Commercial"/>
    <s v="PL-Private Lighting"/>
    <n v="56121.896000000001"/>
    <n v="17424.61"/>
    <m/>
    <n v="136.41"/>
    <n v="0"/>
    <n v="0"/>
    <m/>
    <n v="0"/>
    <n v="-84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.56"/>
    <n v="0"/>
    <n v="0"/>
    <n v="713.63"/>
    <n v="-615.8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3"/>
    <s v="Bolivar"/>
    <s v="Lighting"/>
    <s v="Industrial"/>
    <s v="PL-Private Lighting"/>
    <n v="515"/>
    <n v="182.15"/>
    <m/>
    <n v="5.61"/>
    <n v="0"/>
    <n v="0"/>
    <m/>
    <n v="0"/>
    <n v="-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9"/>
    <n v="-5.66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2"/>
  </r>
  <r>
    <x v="3"/>
    <s v="Bolivar"/>
    <s v="Lighting"/>
    <s v="Municipal Other Lighting"/>
    <s v="PL-Private Lighting"/>
    <n v="249"/>
    <n v="86.66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2"/>
  </r>
  <r>
    <x v="3"/>
    <s v="Bolivar"/>
    <s v="Lighting"/>
    <s v="Municipal Street Lighting"/>
    <s v="SPL-Municipal St Lighting"/>
    <n v="253796.766"/>
    <n v="25960.47"/>
    <m/>
    <n v="0"/>
    <n v="0"/>
    <n v="0"/>
    <m/>
    <n v="0"/>
    <n v="-380.71"/>
    <n v="0"/>
    <n v="0"/>
    <n v="0"/>
    <n v="0"/>
    <n v="0"/>
    <n v="0"/>
    <n v="0"/>
    <n v="0"/>
    <n v="0"/>
    <n v="0"/>
    <n v="6601.74"/>
    <n v="0"/>
    <n v="0"/>
    <n v="0"/>
    <n v="0"/>
    <n v="0"/>
    <n v="0"/>
    <n v="0"/>
    <n v="0"/>
    <n v="0"/>
    <n v="0"/>
    <n v="0"/>
    <n v="0"/>
    <n v="0"/>
    <n v="0"/>
    <n v="-1517.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2"/>
  </r>
  <r>
    <x v="3"/>
    <s v="Bolivar"/>
    <s v="Lighting"/>
    <s v="Residential"/>
    <s v="PL-Private Lighting"/>
    <n v="42313.932999999997"/>
    <n v="15991.63"/>
    <m/>
    <n v="55.31"/>
    <n v="0"/>
    <n v="0"/>
    <m/>
    <n v="0"/>
    <n v="-66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14"/>
    <n v="0"/>
    <n v="0"/>
    <n v="255.35"/>
    <n v="-463.4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3"/>
    <s v="Branson"/>
    <s v="Electric"/>
    <s v="Commercial"/>
    <s v="CB-Commercial"/>
    <n v="3578504"/>
    <n v="497415.5"/>
    <m/>
    <n v="7816.93"/>
    <n v="0"/>
    <n v="0"/>
    <m/>
    <n v="-8254.8774887958298"/>
    <n v="-5598.68"/>
    <n v="0"/>
    <n v="0"/>
    <n v="2541.11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2017.52"/>
    <n v="60"/>
    <n v="-19.95"/>
    <n v="31566.92"/>
    <n v="-17964.9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Branson"/>
    <s v="Electric"/>
    <s v="Commercial"/>
    <s v="GP-General Power"/>
    <n v="5697200"/>
    <n v="573416.47"/>
    <m/>
    <n v="8064.85"/>
    <n v="0"/>
    <n v="0"/>
    <m/>
    <n v="0"/>
    <n v="-8545.7999999999993"/>
    <n v="0"/>
    <n v="0"/>
    <n v="3753.92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4055.84"/>
    <n v="0"/>
    <n v="0"/>
    <n v="35701.17"/>
    <n v="-21079.6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2"/>
  </r>
  <r>
    <x v="3"/>
    <s v="Branson"/>
    <s v="Electric"/>
    <s v="Commercial"/>
    <s v="LP-Large Power"/>
    <n v="2198400"/>
    <n v="161115.51"/>
    <m/>
    <n v="1042.55"/>
    <n v="0"/>
    <n v="0"/>
    <m/>
    <n v="0"/>
    <n v="-3231.65"/>
    <n v="0"/>
    <n v="0"/>
    <n v="1560.86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6.74"/>
    <n v="0"/>
    <n v="0"/>
    <n v="0"/>
    <n v="-6551.23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2"/>
  </r>
  <r>
    <x v="3"/>
    <s v="Branson"/>
    <s v="Electric"/>
    <s v="Commercial"/>
    <s v="SH-Small Heating"/>
    <n v="3953538"/>
    <n v="435645.63"/>
    <m/>
    <n v="7565.71"/>
    <n v="0"/>
    <n v="0"/>
    <m/>
    <n v="-18115.1862464183"/>
    <n v="-5987.65"/>
    <n v="0"/>
    <n v="0"/>
    <n v="2806.97"/>
    <n v="0"/>
    <n v="0"/>
    <n v="0"/>
    <n v="0"/>
    <n v="0"/>
    <n v="0"/>
    <n v="0"/>
    <n v="0"/>
    <n v="0"/>
    <n v="0"/>
    <n v="0"/>
    <n v="0"/>
    <n v="0"/>
    <n v="0"/>
    <n v="0"/>
    <n v="90"/>
    <n v="0"/>
    <n v="30"/>
    <n v="3089.57"/>
    <n v="60"/>
    <n v="-97.91"/>
    <n v="29123.24"/>
    <n v="-18779.419999999998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2"/>
  </r>
  <r>
    <x v="3"/>
    <s v="Branson"/>
    <s v="Electric"/>
    <s v="Commercial"/>
    <s v="TEB-Total Electric Bldg"/>
    <n v="16892788"/>
    <n v="1671410.38"/>
    <m/>
    <n v="21633.03"/>
    <n v="0"/>
    <n v="0"/>
    <m/>
    <n v="0"/>
    <n v="-25436.04"/>
    <n v="0"/>
    <n v="0"/>
    <n v="11401.53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1532.95"/>
    <n v="20"/>
    <n v="-122.5"/>
    <n v="93973.5"/>
    <n v="-68922.6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2"/>
  </r>
  <r>
    <x v="3"/>
    <s v="Branson"/>
    <s v="Electric"/>
    <s v="Industrial"/>
    <s v="CB-Commercial"/>
    <n v="6885"/>
    <n v="847.05"/>
    <m/>
    <n v="0"/>
    <n v="0"/>
    <n v="0"/>
    <m/>
    <n v="0"/>
    <n v="-10.33"/>
    <n v="0"/>
    <n v="0"/>
    <n v="4.88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.24"/>
    <n v="-34.56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2"/>
  </r>
  <r>
    <x v="3"/>
    <s v="Branson"/>
    <s v="Electric"/>
    <s v="Industrial"/>
    <s v="SH-Small Heating"/>
    <n v="29589"/>
    <n v="3163.61"/>
    <m/>
    <n v="25.61"/>
    <n v="0"/>
    <n v="0"/>
    <m/>
    <n v="0"/>
    <n v="-44.38"/>
    <n v="0"/>
    <n v="0"/>
    <n v="2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8.49"/>
    <n v="-140.54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2"/>
  </r>
  <r>
    <x v="3"/>
    <s v="Branson"/>
    <s v="Electric"/>
    <s v="Industrial"/>
    <s v="TEB-Total Electric Bldg"/>
    <n v="30640"/>
    <n v="3306.3"/>
    <m/>
    <n v="0"/>
    <n v="0"/>
    <n v="0"/>
    <m/>
    <n v="0"/>
    <n v="-45.96"/>
    <n v="0"/>
    <n v="0"/>
    <n v="2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.57"/>
    <n v="-125.01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2"/>
  </r>
  <r>
    <x v="3"/>
    <s v="Branson"/>
    <s v="Electric"/>
    <s v="Interdepartmental"/>
    <s v="CB-Commercial"/>
    <n v="12191"/>
    <n v="1615.88"/>
    <m/>
    <n v="0"/>
    <n v="0"/>
    <n v="0"/>
    <m/>
    <n v="0"/>
    <n v="-18.28"/>
    <n v="0"/>
    <n v="0"/>
    <n v="8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6"/>
    <n v="-61.2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2"/>
  </r>
  <r>
    <x v="3"/>
    <s v="Branson"/>
    <s v="Electric"/>
    <s v="Municipal Buildings"/>
    <s v="CB-Commercial"/>
    <n v="104145"/>
    <n v="14496.62"/>
    <m/>
    <n v="0"/>
    <n v="0"/>
    <n v="0"/>
    <m/>
    <n v="0"/>
    <n v="-156.25"/>
    <n v="0"/>
    <n v="0"/>
    <n v="73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22.8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Branson"/>
    <s v="Electric"/>
    <s v="Municipal Buildings"/>
    <s v="GP-General Power"/>
    <n v="223440"/>
    <n v="22662.81"/>
    <m/>
    <n v="0"/>
    <n v="0"/>
    <n v="0"/>
    <m/>
    <n v="0"/>
    <n v="-335.16"/>
    <n v="0"/>
    <n v="0"/>
    <n v="158.63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26.7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Branson"/>
    <s v="Electric"/>
    <s v="Municipal Buildings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7"/>
    <m/>
    <x v="12"/>
  </r>
  <r>
    <x v="3"/>
    <s v="Branson"/>
    <s v="Electric"/>
    <s v="Municipal Buildings"/>
    <s v="SH-Small Heating"/>
    <n v="54559"/>
    <n v="5659.81"/>
    <m/>
    <n v="0"/>
    <n v="0"/>
    <n v="0"/>
    <m/>
    <n v="0"/>
    <n v="-81.84"/>
    <n v="0"/>
    <n v="0"/>
    <n v="38.7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9.14999999999998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2"/>
  </r>
  <r>
    <x v="3"/>
    <s v="Branson"/>
    <s v="Electric"/>
    <s v="Municipal Buildings"/>
    <s v="TEB-Total Electric Bldg"/>
    <n v="445720"/>
    <n v="48040.480000000003"/>
    <m/>
    <n v="0"/>
    <n v="0"/>
    <n v="0"/>
    <m/>
    <n v="0"/>
    <n v="-668.58"/>
    <n v="0"/>
    <n v="0"/>
    <n v="316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18.53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2"/>
  </r>
  <r>
    <x v="3"/>
    <s v="Branson"/>
    <s v="Electric"/>
    <s v="Municipal Other Lighting"/>
    <s v="CB-Commercial"/>
    <n v="32333"/>
    <n v="5416.07"/>
    <m/>
    <n v="0"/>
    <n v="0"/>
    <n v="0"/>
    <m/>
    <n v="0"/>
    <n v="-48.55"/>
    <n v="0"/>
    <n v="0"/>
    <n v="22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2.3300000000000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2"/>
  </r>
  <r>
    <x v="3"/>
    <s v="Branson"/>
    <s v="Electric"/>
    <s v="Municipal Other Lighting"/>
    <s v="GP-General Power"/>
    <n v="14400"/>
    <n v="1875.89"/>
    <m/>
    <n v="0"/>
    <n v="0"/>
    <n v="0"/>
    <m/>
    <n v="0"/>
    <n v="-21.6"/>
    <n v="0"/>
    <n v="0"/>
    <n v="10.22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3.28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2"/>
  </r>
  <r>
    <x v="3"/>
    <s v="Branson"/>
    <s v="Electric"/>
    <s v="Municipal Other Lighting"/>
    <s v="LS-Special Lighting"/>
    <n v="2298"/>
    <n v="493.81"/>
    <m/>
    <n v="0"/>
    <n v="0"/>
    <n v="0"/>
    <m/>
    <n v="0"/>
    <n v="-3.45"/>
    <n v="0"/>
    <n v="0"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5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2"/>
  </r>
  <r>
    <x v="3"/>
    <s v="Branson"/>
    <s v="Electric"/>
    <s v="Municipal Other Lighting"/>
    <s v="SH-Small Heating"/>
    <n v="1295"/>
    <n v="203.11"/>
    <m/>
    <n v="0"/>
    <n v="0"/>
    <n v="0"/>
    <m/>
    <n v="0"/>
    <n v="-1.94"/>
    <n v="0"/>
    <n v="0"/>
    <n v="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15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12"/>
  </r>
  <r>
    <x v="3"/>
    <s v="Branson"/>
    <s v="Electric"/>
    <s v="Municipal Pumping"/>
    <s v="CB-Commercial"/>
    <n v="143000"/>
    <n v="20097.8"/>
    <m/>
    <n v="0"/>
    <n v="0"/>
    <n v="0"/>
    <m/>
    <n v="0"/>
    <n v="-228.41"/>
    <n v="0"/>
    <n v="0"/>
    <n v="10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7.9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Branson"/>
    <s v="Electric"/>
    <s v="Municipal Pumping"/>
    <s v="GP-General Power"/>
    <n v="1063686"/>
    <n v="110035.45"/>
    <m/>
    <n v="0"/>
    <n v="0"/>
    <n v="0"/>
    <m/>
    <n v="0"/>
    <n v="-1595.53"/>
    <n v="0"/>
    <n v="0"/>
    <n v="755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35.6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Branson"/>
    <s v="Electric"/>
    <s v="Residential"/>
    <s v="RGL-Residential Pilot"/>
    <n v="168224"/>
    <n v="19615.259999999998"/>
    <m/>
    <n v="288.55"/>
    <n v="0"/>
    <n v="0"/>
    <m/>
    <n v="0"/>
    <n v="-254.07"/>
    <n v="0"/>
    <n v="0"/>
    <n v="65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83"/>
    <n v="20"/>
    <n v="0"/>
    <n v="115.02"/>
    <n v="-868.03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2"/>
  </r>
  <r>
    <x v="3"/>
    <s v="Branson"/>
    <s v="Electric"/>
    <s v="Residential"/>
    <s v="RG-Residential"/>
    <n v="25944002.600000001"/>
    <n v="3204403.4"/>
    <m/>
    <n v="44910.23"/>
    <n v="0"/>
    <n v="0"/>
    <m/>
    <n v="-4119.3401132356203"/>
    <n v="-38916.46"/>
    <n v="0"/>
    <n v="0"/>
    <n v="10118.62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18.38"/>
    <n v="480"/>
    <n v="-98.42"/>
    <n v="20060.14"/>
    <n v="-133836.230000000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Branson"/>
    <s v="Lighting"/>
    <s v="Commercial"/>
    <s v="PL-Private Lighting"/>
    <n v="85563.595000000001"/>
    <n v="30120.560000000001"/>
    <m/>
    <n v="0"/>
    <n v="0"/>
    <n v="0"/>
    <m/>
    <n v="0"/>
    <n v="-128.72999999999999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98.12"/>
    <n v="0"/>
    <n v="0"/>
    <n v="1526.91"/>
    <n v="-939.3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3"/>
    <s v="Branson"/>
    <s v="Lighting"/>
    <s v="Industrial"/>
    <s v="PL-Private Lighting"/>
    <n v="164"/>
    <n v="60.73"/>
    <m/>
    <n v="0"/>
    <n v="0"/>
    <n v="0"/>
    <m/>
    <n v="0"/>
    <n v="-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2"/>
  </r>
  <r>
    <x v="3"/>
    <s v="Branson"/>
    <s v="Lighting"/>
    <s v="Municipal Other Lighting"/>
    <s v="PL-Private Lighting"/>
    <n v="386"/>
    <n v="144.06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2"/>
  </r>
  <r>
    <x v="3"/>
    <s v="Branson"/>
    <s v="Lighting"/>
    <s v="Municipal Street Lighting"/>
    <s v="SPL-Municipal St Lighting"/>
    <n v="262458.21399999998"/>
    <n v="25633.39"/>
    <m/>
    <n v="0"/>
    <n v="0"/>
    <n v="0"/>
    <m/>
    <n v="0"/>
    <n v="-393.69"/>
    <n v="0"/>
    <n v="0"/>
    <n v="0"/>
    <n v="0"/>
    <n v="0"/>
    <n v="0"/>
    <n v="0"/>
    <n v="0"/>
    <n v="0"/>
    <n v="0"/>
    <n v="19798.43"/>
    <n v="0"/>
    <n v="0"/>
    <n v="0"/>
    <n v="0"/>
    <n v="0"/>
    <n v="0"/>
    <n v="0"/>
    <n v="0"/>
    <n v="0"/>
    <n v="0"/>
    <n v="0"/>
    <n v="0"/>
    <n v="0"/>
    <n v="0"/>
    <n v="-1569.5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2"/>
  </r>
  <r>
    <x v="3"/>
    <s v="Branson"/>
    <s v="Lighting"/>
    <s v="Residential"/>
    <s v="PL-Private Lighting"/>
    <n v="24763.097000000002"/>
    <n v="9839.5300000000007"/>
    <m/>
    <n v="0"/>
    <n v="0"/>
    <n v="0"/>
    <m/>
    <n v="0"/>
    <n v="-38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5"/>
    <n v="0"/>
    <n v="-0.19"/>
    <n v="49.9"/>
    <n v="-271.5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3"/>
    <s v="Buffalo"/>
    <s v="Electric"/>
    <s v="Commercial"/>
    <s v="CB-Commercial"/>
    <n v="1232"/>
    <n v="252.98"/>
    <m/>
    <n v="9.3800000000000008"/>
    <n v="0"/>
    <n v="0"/>
    <m/>
    <n v="0"/>
    <n v="-1.85"/>
    <n v="0"/>
    <n v="0"/>
    <n v="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53"/>
    <n v="-6.1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Buffalo"/>
    <s v="Electric"/>
    <s v="Residential"/>
    <s v="RG-Residential"/>
    <n v="30674"/>
    <n v="3668.22"/>
    <m/>
    <n v="41"/>
    <n v="0"/>
    <n v="0"/>
    <m/>
    <n v="0"/>
    <n v="-46.03"/>
    <n v="0"/>
    <n v="0"/>
    <n v="11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7"/>
    <n v="0"/>
    <n v="0"/>
    <n v="70.67"/>
    <n v="-158.2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Buffalo"/>
    <s v="Lighting"/>
    <s v="Residential"/>
    <s v="PL-Private Lighting"/>
    <n v="31"/>
    <n v="15.08"/>
    <m/>
    <n v="0.28999999999999998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s v="Gravette"/>
    <s v="Electric"/>
    <s v="Commercial"/>
    <s v="CB-Commercial"/>
    <n v="12199"/>
    <n v="1663.98"/>
    <m/>
    <n v="71.41"/>
    <n v="0"/>
    <n v="0"/>
    <m/>
    <n v="0"/>
    <n v="-18.34"/>
    <n v="0"/>
    <n v="0"/>
    <n v="8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8"/>
    <n v="0"/>
    <n v="0"/>
    <n v="120.62"/>
    <n v="-61.2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Gravette"/>
    <s v="Electric"/>
    <s v="Industrial"/>
    <s v="GP-General Power"/>
    <n v="111805"/>
    <n v="9496.1200000000008"/>
    <m/>
    <n v="0"/>
    <n v="0"/>
    <n v="0"/>
    <m/>
    <n v="0"/>
    <n v="-167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7.74"/>
    <n v="-413.6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2"/>
  </r>
  <r>
    <x v="3"/>
    <s v="Gravette"/>
    <s v="Electric"/>
    <s v="Residential"/>
    <s v="RG-Residential"/>
    <n v="22323"/>
    <n v="2915.13"/>
    <m/>
    <n v="115.89"/>
    <n v="0"/>
    <n v="0"/>
    <m/>
    <n v="0"/>
    <n v="-33.51"/>
    <n v="0"/>
    <n v="0"/>
    <n v="8.72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34"/>
    <n v="0"/>
    <n v="0"/>
    <n v="59.13"/>
    <n v="-115.1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Gravette"/>
    <s v="Lighting"/>
    <s v="Commercial"/>
    <s v="PL-Private Lighting"/>
    <n v="341"/>
    <n v="143.28"/>
    <m/>
    <n v="0"/>
    <n v="0"/>
    <n v="0"/>
    <m/>
    <n v="0"/>
    <n v="-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65"/>
    <n v="0"/>
    <n v="0"/>
    <n v="1.28"/>
    <n v="-3.7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3"/>
    <s v="Gravette"/>
    <s v="Lighting"/>
    <s v="Residential"/>
    <s v="PL-Private Lighting"/>
    <n v="59.932000000000002"/>
    <n v="28.18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.42"/>
    <n v="-0.66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s v="Greenfield"/>
    <s v="Electric"/>
    <s v="Oil Pipeline Pumping"/>
    <s v="GP-General Power"/>
    <n v="14121"/>
    <n v="3054.4"/>
    <m/>
    <n v="0"/>
    <n v="0"/>
    <n v="0"/>
    <m/>
    <n v="0"/>
    <n v="-21.18"/>
    <n v="0"/>
    <n v="0"/>
    <n v="10.02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.93"/>
    <n v="-52.25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2"/>
  </r>
  <r>
    <x v="3"/>
    <s v="Joplin"/>
    <s v="Electric"/>
    <s v="Commercial"/>
    <s v="CB-Commercial"/>
    <n v="5391001"/>
    <n v="743792.06"/>
    <m/>
    <n v="38272.699999999997"/>
    <n v="0"/>
    <n v="0"/>
    <m/>
    <n v="-68334.102013077601"/>
    <n v="-8239.81"/>
    <n v="0"/>
    <n v="0"/>
    <n v="3781.82"/>
    <n v="0"/>
    <n v="0"/>
    <n v="0"/>
    <n v="0"/>
    <n v="0"/>
    <n v="0"/>
    <n v="0"/>
    <n v="55.9"/>
    <n v="0"/>
    <n v="0"/>
    <n v="0"/>
    <n v="0"/>
    <n v="0"/>
    <n v="0"/>
    <n v="0"/>
    <n v="30"/>
    <n v="50"/>
    <n v="60"/>
    <n v="6887.22"/>
    <n v="20"/>
    <n v="-37.68"/>
    <n v="46675.25"/>
    <n v="-27063.6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Joplin"/>
    <s v="Electric"/>
    <s v="Commercial"/>
    <s v="GP-General Power"/>
    <n v="15008580"/>
    <n v="1473789.32"/>
    <m/>
    <n v="31135.01"/>
    <n v="0"/>
    <n v="0"/>
    <m/>
    <n v="-523656.160458453"/>
    <n v="-22582.26"/>
    <n v="0"/>
    <n v="0"/>
    <n v="9563.73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7581.3"/>
    <n v="0"/>
    <n v="-45.12"/>
    <n v="74385.8"/>
    <n v="-55531.7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2"/>
  </r>
  <r>
    <x v="3"/>
    <s v="Joplin"/>
    <s v="Electric"/>
    <s v="Commercial"/>
    <s v="LP-Large Power"/>
    <n v="5352000"/>
    <n v="394390.32"/>
    <m/>
    <n v="240"/>
    <n v="0"/>
    <n v="0"/>
    <m/>
    <n v="0"/>
    <n v="-7867.44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15948.96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2"/>
  </r>
  <r>
    <x v="3"/>
    <s v="Joplin"/>
    <s v="Electric"/>
    <s v="Commercial"/>
    <s v="LS-Special Lighting"/>
    <n v="3697"/>
    <n v="640.77"/>
    <m/>
    <n v="30.5"/>
    <n v="0"/>
    <n v="0"/>
    <m/>
    <n v="0"/>
    <n v="-5.54"/>
    <n v="0"/>
    <n v="0"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76"/>
    <n v="-24.98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2"/>
  </r>
  <r>
    <x v="3"/>
    <s v="Joplin"/>
    <s v="Electric"/>
    <s v="Commercial"/>
    <s v="SH-Small Heating"/>
    <n v="982582"/>
    <n v="112738.57"/>
    <m/>
    <n v="6482.02"/>
    <n v="0"/>
    <n v="0"/>
    <m/>
    <n v="-17426.495114245801"/>
    <n v="-1487.41"/>
    <n v="0"/>
    <n v="0"/>
    <n v="616.82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4.53"/>
    <n v="0"/>
    <n v="-10.28"/>
    <n v="6078.36"/>
    <n v="-4667.3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2"/>
  </r>
  <r>
    <x v="3"/>
    <s v="Joplin"/>
    <s v="Electric"/>
    <s v="Commercial"/>
    <s v="TEB-Total Electric Bldg"/>
    <n v="3374851"/>
    <n v="323630.25"/>
    <m/>
    <n v="6312.15"/>
    <n v="0"/>
    <n v="0"/>
    <m/>
    <n v="0"/>
    <n v="-5062.2700000000004"/>
    <n v="0"/>
    <n v="0"/>
    <n v="214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85.93"/>
    <n v="0"/>
    <n v="-9.64"/>
    <n v="15669.06"/>
    <n v="-13769.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2"/>
  </r>
  <r>
    <x v="3"/>
    <s v="Joplin"/>
    <s v="Electric"/>
    <s v="Industrial"/>
    <s v="CB-Commercial"/>
    <n v="29533"/>
    <n v="4021.81"/>
    <m/>
    <n v="205.74"/>
    <n v="0"/>
    <n v="0"/>
    <m/>
    <n v="0"/>
    <n v="-44.3"/>
    <n v="0"/>
    <n v="0"/>
    <n v="18.7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192.69"/>
    <n v="-148.2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2"/>
  </r>
  <r>
    <x v="3"/>
    <s v="Joplin"/>
    <s v="Electric"/>
    <s v="Industrial"/>
    <s v="GP-General Power"/>
    <n v="7141599"/>
    <n v="598715.52"/>
    <m/>
    <n v="2970.59"/>
    <n v="0"/>
    <n v="0"/>
    <m/>
    <n v="0"/>
    <n v="-10712.39"/>
    <n v="0"/>
    <n v="0"/>
    <n v="3098.53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-16930.48"/>
    <n v="0"/>
    <n v="0"/>
    <n v="22321.55"/>
    <n v="-26423.91999999999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2"/>
  </r>
  <r>
    <x v="3"/>
    <s v="Joplin"/>
    <s v="Electric"/>
    <s v="Industrial"/>
    <s v="LP-Large Power"/>
    <n v="21660200"/>
    <n v="1588836.82"/>
    <m/>
    <n v="960"/>
    <n v="0"/>
    <n v="0"/>
    <m/>
    <n v="0"/>
    <n v="-31840.49"/>
    <n v="0"/>
    <n v="0"/>
    <n v="2985.95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10551.35"/>
    <n v="0"/>
    <n v="0"/>
    <n v="58564.54"/>
    <n v="-64547.41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2"/>
  </r>
  <r>
    <x v="3"/>
    <s v="Joplin"/>
    <s v="Electric"/>
    <s v="Industrial"/>
    <s v="SH-Small Heating"/>
    <n v="7933"/>
    <n v="808.32"/>
    <m/>
    <n v="48.79"/>
    <n v="0"/>
    <n v="0"/>
    <m/>
    <n v="0"/>
    <n v="-11.9"/>
    <n v="0"/>
    <n v="0"/>
    <n v="5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43"/>
    <n v="-37.68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2"/>
  </r>
  <r>
    <x v="3"/>
    <s v="Joplin"/>
    <s v="Electric"/>
    <s v="Industrial"/>
    <s v="TEB-Total Electric Bldg"/>
    <n v="484480"/>
    <n v="44414.77"/>
    <m/>
    <n v="995.01"/>
    <n v="0"/>
    <n v="0"/>
    <m/>
    <n v="0"/>
    <n v="-726.72"/>
    <n v="0"/>
    <n v="0"/>
    <n v="343.97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855.49"/>
    <n v="-1976.68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2"/>
  </r>
  <r>
    <x v="3"/>
    <s v="Joplin"/>
    <s v="Electric"/>
    <s v="Interdepartmental"/>
    <s v="CB-Commercial"/>
    <n v="61414"/>
    <n v="7462.2"/>
    <m/>
    <n v="0"/>
    <n v="0"/>
    <n v="0"/>
    <m/>
    <n v="0"/>
    <n v="-92.12"/>
    <n v="0"/>
    <n v="0"/>
    <n v="43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8.3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2"/>
  </r>
  <r>
    <x v="3"/>
    <s v="Joplin"/>
    <s v="Electric"/>
    <s v="Municipal Buildings"/>
    <s v="CB-Commercial"/>
    <n v="121576.2"/>
    <n v="16406.72"/>
    <m/>
    <n v="0"/>
    <n v="0"/>
    <n v="0"/>
    <m/>
    <n v="0"/>
    <n v="-182.36"/>
    <n v="0"/>
    <n v="0"/>
    <n v="86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0.3200000000000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Joplin"/>
    <s v="Electric"/>
    <s v="Municipal Buildings"/>
    <s v="GP-General Power"/>
    <n v="6201363"/>
    <n v="410701.57"/>
    <m/>
    <n v="0"/>
    <n v="0"/>
    <n v="0"/>
    <m/>
    <n v="0"/>
    <n v="-9302.0400000000009"/>
    <n v="0"/>
    <n v="0"/>
    <n v="4402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945.0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Joplin"/>
    <s v="Electric"/>
    <s v="Municipal Buildings"/>
    <s v="SH-Small Heating"/>
    <n v="-5480"/>
    <n v="-405.37"/>
    <m/>
    <n v="0"/>
    <n v="0"/>
    <n v="0"/>
    <m/>
    <n v="0"/>
    <n v="7.47"/>
    <n v="0"/>
    <n v="0"/>
    <n v="-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04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2"/>
  </r>
  <r>
    <x v="3"/>
    <s v="Joplin"/>
    <s v="Electric"/>
    <s v="Municipal Buildings"/>
    <s v="TEB-Total Electric Bldg"/>
    <n v="44040"/>
    <n v="4452.1099999999997"/>
    <m/>
    <n v="0"/>
    <n v="0"/>
    <n v="0"/>
    <m/>
    <n v="0"/>
    <n v="-66.06"/>
    <n v="0"/>
    <n v="0"/>
    <n v="3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9.6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2"/>
  </r>
  <r>
    <x v="3"/>
    <s v="Joplin"/>
    <s v="Electric"/>
    <s v="Municipal Other Lighting"/>
    <s v="CB-Commercial"/>
    <n v="177649"/>
    <n v="22962.25"/>
    <m/>
    <n v="0"/>
    <n v="0"/>
    <n v="0"/>
    <m/>
    <n v="0"/>
    <n v="-266.51"/>
    <n v="0"/>
    <n v="0"/>
    <n v="12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91.8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2"/>
  </r>
  <r>
    <x v="3"/>
    <s v="Joplin"/>
    <s v="Electric"/>
    <s v="Municipal Other Lighting"/>
    <s v="GP-General Power"/>
    <n v="15680"/>
    <n v="3058.18"/>
    <m/>
    <n v="0"/>
    <n v="0"/>
    <n v="0"/>
    <m/>
    <n v="0"/>
    <n v="-23.52"/>
    <n v="0"/>
    <n v="0"/>
    <n v="11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8.02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2"/>
  </r>
  <r>
    <x v="3"/>
    <s v="Joplin"/>
    <s v="Electric"/>
    <s v="Municipal Other Lighting"/>
    <s v="LS-Special Lighting"/>
    <n v="15"/>
    <n v="93.32"/>
    <m/>
    <n v="0"/>
    <n v="0"/>
    <n v="0"/>
    <m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2"/>
  </r>
  <r>
    <x v="3"/>
    <s v="Joplin"/>
    <s v="Electric"/>
    <s v="Municipal Other Lighting"/>
    <s v="MS-Miscellaneous"/>
    <n v="11295"/>
    <n v="1168.21"/>
    <m/>
    <n v="0"/>
    <n v="0"/>
    <n v="0"/>
    <m/>
    <n v="0"/>
    <n v="-16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2"/>
  </r>
  <r>
    <x v="3"/>
    <s v="Joplin"/>
    <s v="Electric"/>
    <s v="Municipal Pumping"/>
    <s v="CB-Commercial"/>
    <n v="21067"/>
    <n v="3371.6"/>
    <m/>
    <n v="0"/>
    <n v="0"/>
    <n v="0"/>
    <m/>
    <n v="0"/>
    <n v="-31.62"/>
    <n v="0"/>
    <n v="0"/>
    <n v="14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5.7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Joplin"/>
    <s v="Electric"/>
    <s v="Municipal Pumping"/>
    <s v="GP-General Power"/>
    <n v="1128432"/>
    <n v="96962.43"/>
    <m/>
    <n v="0"/>
    <n v="0"/>
    <n v="0"/>
    <m/>
    <n v="0"/>
    <n v="-1692.65"/>
    <n v="0"/>
    <n v="0"/>
    <n v="801.19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4175.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Joplin"/>
    <s v="Electric"/>
    <s v="Oil Pipeline Pumping"/>
    <s v="LP-Large Power"/>
    <n v="317558"/>
    <n v="28183.16"/>
    <m/>
    <n v="0"/>
    <n v="0"/>
    <n v="0"/>
    <m/>
    <n v="0"/>
    <n v="-466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32.2"/>
    <n v="-946.32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2"/>
  </r>
  <r>
    <x v="3"/>
    <s v="Joplin"/>
    <s v="Electric"/>
    <s v="Residential"/>
    <s v="RGL-Residential Pilot"/>
    <n v="57397"/>
    <n v="7643.77"/>
    <m/>
    <n v="763.85"/>
    <n v="0"/>
    <n v="0"/>
    <m/>
    <n v="0"/>
    <n v="-92.25"/>
    <n v="0"/>
    <n v="0"/>
    <n v="2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96"/>
    <n v="20"/>
    <n v="0"/>
    <n v="24.61"/>
    <n v="-296.18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2"/>
  </r>
  <r>
    <x v="3"/>
    <s v="Joplin"/>
    <s v="Electric"/>
    <s v="Residential"/>
    <s v="RG-Residential"/>
    <n v="23102903.600000001"/>
    <n v="3181960.67"/>
    <m/>
    <n v="177424.72"/>
    <n v="0"/>
    <n v="0"/>
    <m/>
    <n v="-65364.885019469497"/>
    <n v="-34721.57"/>
    <n v="0"/>
    <n v="0"/>
    <n v="901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90"/>
    <n v="1060"/>
    <n v="-145.11000000000001"/>
    <n v="12124.92"/>
    <n v="-119191.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Joplin"/>
    <s v="Lighting"/>
    <s v="Commercial"/>
    <s v="PL-Private Lighting"/>
    <n v="210037.177"/>
    <n v="57436.17"/>
    <m/>
    <n v="2269.58"/>
    <n v="0"/>
    <n v="0"/>
    <m/>
    <n v="0"/>
    <n v="-315.74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15"/>
    <n v="706.39"/>
    <n v="0"/>
    <n v="-0.62"/>
    <n v="3359.3"/>
    <n v="-2305.260000000000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3"/>
    <s v="Joplin"/>
    <s v="Lighting"/>
    <s v="Industrial"/>
    <s v="PL-Private Lighting"/>
    <n v="13653"/>
    <n v="3579.53"/>
    <m/>
    <n v="191.26"/>
    <n v="0"/>
    <n v="0"/>
    <m/>
    <n v="0"/>
    <n v="-2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8"/>
    <n v="0"/>
    <n v="0"/>
    <n v="175.72"/>
    <n v="-149.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2"/>
  </r>
  <r>
    <x v="3"/>
    <s v="Joplin"/>
    <s v="Lighting"/>
    <s v="Municipal Buildings"/>
    <s v="PL-Private Lighting"/>
    <n v="540"/>
    <n v="185.16"/>
    <m/>
    <n v="0"/>
    <n v="0"/>
    <n v="0"/>
    <m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2"/>
  </r>
  <r>
    <x v="3"/>
    <s v="Joplin"/>
    <s v="Lighting"/>
    <s v="Municipal Other Lighting"/>
    <s v="PL-Private Lighting"/>
    <n v="4396"/>
    <n v="1009.78"/>
    <m/>
    <n v="0"/>
    <n v="0"/>
    <n v="0"/>
    <m/>
    <n v="0"/>
    <n v="-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2"/>
  </r>
  <r>
    <x v="3"/>
    <s v="Joplin"/>
    <s v="Lighting"/>
    <s v="Municipal Street Lighting"/>
    <s v="SPL-Municipal St Lighting"/>
    <n v="468440.08600000001"/>
    <n v="51527.49"/>
    <m/>
    <n v="0"/>
    <n v="0"/>
    <n v="0"/>
    <m/>
    <n v="0"/>
    <n v="-702.66"/>
    <n v="0"/>
    <n v="0"/>
    <n v="0"/>
    <n v="0"/>
    <n v="0"/>
    <n v="0"/>
    <n v="0"/>
    <n v="0"/>
    <n v="0"/>
    <n v="0"/>
    <n v="27155.02"/>
    <n v="0"/>
    <n v="0"/>
    <n v="0"/>
    <n v="0"/>
    <n v="0"/>
    <n v="0"/>
    <n v="0"/>
    <n v="0"/>
    <n v="0"/>
    <n v="0"/>
    <n v="0"/>
    <n v="0"/>
    <n v="0"/>
    <n v="0"/>
    <n v="-2801.2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2"/>
  </r>
  <r>
    <x v="3"/>
    <s v="Joplin"/>
    <s v="Lighting"/>
    <s v="Residential"/>
    <s v="PL-Private Lighting"/>
    <n v="57532.400999999998"/>
    <n v="20980.94"/>
    <m/>
    <n v="475.33"/>
    <n v="0"/>
    <n v="0"/>
    <m/>
    <n v="0"/>
    <n v="-89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29"/>
    <n v="0"/>
    <n v="0"/>
    <n v="82.54"/>
    <n v="-630.7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3"/>
    <s v="Neosho"/>
    <s v="Electric"/>
    <s v="Commercial"/>
    <s v="CB-Commercial"/>
    <n v="2920932"/>
    <n v="409413.83"/>
    <m/>
    <n v="10090.92"/>
    <n v="0"/>
    <n v="0"/>
    <m/>
    <n v="-3082.8080229226398"/>
    <n v="-4879.42"/>
    <n v="0"/>
    <n v="0"/>
    <n v="2067.56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3452.59"/>
    <n v="20"/>
    <n v="-14.39"/>
    <n v="21422.09"/>
    <n v="-14663.4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Neosho"/>
    <s v="Electric"/>
    <s v="Commercial"/>
    <s v="GP-General Power"/>
    <n v="5874815"/>
    <n v="601407.11"/>
    <m/>
    <n v="31.69"/>
    <n v="0"/>
    <n v="0"/>
    <m/>
    <n v="0"/>
    <n v="-8857.98"/>
    <n v="0"/>
    <n v="0"/>
    <n v="3889.8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1890.84"/>
    <n v="0"/>
    <n v="0"/>
    <n v="24643.89"/>
    <n v="-21736.79999999999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2"/>
  </r>
  <r>
    <x v="3"/>
    <s v="Neosho"/>
    <s v="Electric"/>
    <s v="Commercial"/>
    <s v="LS-Special Lighting"/>
    <n v="62"/>
    <n v="46.66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2"/>
  </r>
  <r>
    <x v="3"/>
    <s v="Neosho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12"/>
  </r>
  <r>
    <x v="3"/>
    <s v="Neosho"/>
    <s v="Electric"/>
    <s v="Commercial"/>
    <s v="SH-Small Heating"/>
    <n v="488629"/>
    <n v="54469.85"/>
    <m/>
    <n v="1230.78"/>
    <n v="0"/>
    <n v="0"/>
    <m/>
    <n v="0"/>
    <n v="-732.98"/>
    <n v="0"/>
    <n v="0"/>
    <n v="345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3.35"/>
    <n v="0"/>
    <n v="0"/>
    <n v="2787.19"/>
    <n v="-2321.0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2"/>
  </r>
  <r>
    <x v="3"/>
    <s v="Neosho"/>
    <s v="Electric"/>
    <s v="Commercial"/>
    <s v="TEB-Total Electric Bldg"/>
    <n v="1221024"/>
    <n v="121130.27"/>
    <m/>
    <n v="0"/>
    <n v="0"/>
    <n v="0"/>
    <m/>
    <n v="-12800"/>
    <n v="-1831.54"/>
    <n v="0"/>
    <n v="0"/>
    <n v="866.91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197.52"/>
    <n v="0"/>
    <n v="0"/>
    <n v="2785.85"/>
    <n v="-4981.7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2"/>
  </r>
  <r>
    <x v="3"/>
    <s v="Neosho"/>
    <s v="Electric"/>
    <s v="Commercial"/>
    <s v="CB-Commercial"/>
    <n v="840"/>
    <n v="119.7"/>
    <m/>
    <n v="0"/>
    <n v="0"/>
    <n v="0"/>
    <m/>
    <n v="0"/>
    <n v="-1.26"/>
    <n v="0"/>
    <n v="0"/>
    <n v="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Neosho"/>
    <s v="Electric"/>
    <s v="Industrial"/>
    <s v="CB-Commercial"/>
    <n v="-59952412"/>
    <n v="-7096727.8799999999"/>
    <m/>
    <n v="-269928.77"/>
    <n v="0"/>
    <n v="0"/>
    <m/>
    <n v="0"/>
    <n v="89910.93"/>
    <n v="0"/>
    <n v="0"/>
    <n v="-42570.42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00.17"/>
    <n v="0"/>
    <n v="0"/>
    <n v="-529771.37"/>
    <n v="300961.1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2"/>
  </r>
  <r>
    <x v="3"/>
    <s v="Neosho"/>
    <s v="Electric"/>
    <s v="Industrial"/>
    <s v="GP-General Power"/>
    <n v="966000"/>
    <n v="98882.07"/>
    <m/>
    <n v="0"/>
    <n v="0"/>
    <n v="0"/>
    <m/>
    <n v="0"/>
    <n v="-1455"/>
    <n v="0"/>
    <n v="0"/>
    <n v="497.82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670.75"/>
    <n v="0"/>
    <n v="0"/>
    <n v="4584.78"/>
    <n v="-3574.2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2"/>
  </r>
  <r>
    <x v="3"/>
    <s v="Neosho"/>
    <s v="Electric"/>
    <s v="Industrial"/>
    <s v="LP-Large Power"/>
    <n v="8717875"/>
    <n v="621712.31000000006"/>
    <m/>
    <n v="0"/>
    <n v="0"/>
    <n v="0"/>
    <m/>
    <n v="0"/>
    <n v="-12815.28"/>
    <n v="0"/>
    <n v="0"/>
    <n v="430.6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1090.29"/>
    <n v="-25979.26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2"/>
  </r>
  <r>
    <x v="3"/>
    <s v="Neosho"/>
    <s v="Electric"/>
    <s v="Industrial"/>
    <s v="TEB-Total Electric Bldg"/>
    <n v="17040"/>
    <n v="1832.47"/>
    <m/>
    <n v="0"/>
    <n v="0"/>
    <n v="0"/>
    <m/>
    <n v="0"/>
    <n v="-25.56"/>
    <n v="0"/>
    <n v="0"/>
    <n v="12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.61"/>
    <n v="-69.52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2"/>
  </r>
  <r>
    <x v="3"/>
    <s v="Neosho"/>
    <s v="Electric"/>
    <s v="Interdepartmental"/>
    <s v="CB-Commercial"/>
    <n v="3190"/>
    <n v="503.61"/>
    <m/>
    <n v="0"/>
    <n v="0"/>
    <n v="0"/>
    <m/>
    <n v="0"/>
    <n v="-4.79"/>
    <n v="0"/>
    <n v="0"/>
    <n v="2.25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02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2"/>
  </r>
  <r>
    <x v="3"/>
    <s v="Neosho"/>
    <s v="Electric"/>
    <s v="Municipal Buildings"/>
    <s v="CB-Commercial"/>
    <n v="-124771"/>
    <n v="-11856.45"/>
    <m/>
    <n v="0"/>
    <n v="0"/>
    <n v="0"/>
    <m/>
    <n v="0"/>
    <n v="182.04"/>
    <n v="0"/>
    <n v="0"/>
    <n v="-88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6.2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Neosho"/>
    <s v="Electric"/>
    <s v="Municipal Buildings"/>
    <s v="GP-General Power"/>
    <n v="28520"/>
    <n v="3391.22"/>
    <m/>
    <n v="0"/>
    <n v="0"/>
    <n v="0"/>
    <m/>
    <n v="0"/>
    <n v="-42.78"/>
    <n v="0"/>
    <n v="0"/>
    <n v="2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5.5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Neosho"/>
    <s v="Electric"/>
    <s v="Municipal Buildings"/>
    <s v="SH-Small Heating"/>
    <n v="10344"/>
    <n v="1130.17"/>
    <m/>
    <n v="0"/>
    <n v="0"/>
    <n v="0"/>
    <m/>
    <n v="0"/>
    <n v="-15.52"/>
    <n v="0"/>
    <n v="0"/>
    <n v="7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.14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2"/>
  </r>
  <r>
    <x v="3"/>
    <s v="Neosho"/>
    <s v="Electric"/>
    <s v="Municipal Buildings"/>
    <s v="TEB-Total Electric Bldg"/>
    <n v="25600"/>
    <n v="2723.47"/>
    <m/>
    <n v="0"/>
    <n v="0"/>
    <n v="0"/>
    <m/>
    <n v="0"/>
    <n v="-38.4"/>
    <n v="0"/>
    <n v="0"/>
    <n v="18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4.45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2"/>
  </r>
  <r>
    <x v="3"/>
    <s v="Neosho"/>
    <s v="Electric"/>
    <s v="Municipal Other Lighting"/>
    <s v="CB-Commercial"/>
    <n v="4116"/>
    <n v="1702.18"/>
    <m/>
    <n v="0"/>
    <n v="0"/>
    <n v="0"/>
    <m/>
    <n v="0"/>
    <n v="-16.22"/>
    <n v="0"/>
    <n v="0"/>
    <n v="2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6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2"/>
  </r>
  <r>
    <x v="3"/>
    <s v="Neosho"/>
    <s v="Electric"/>
    <s v="Municipal Other Lighting"/>
    <s v="LS-Special Lighting"/>
    <n v="1893"/>
    <n v="371.96"/>
    <m/>
    <n v="0"/>
    <n v="0"/>
    <n v="0"/>
    <m/>
    <n v="0"/>
    <n v="-2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2"/>
  </r>
  <r>
    <x v="3"/>
    <s v="Neosho"/>
    <s v="Electric"/>
    <s v="Municipal Pumping"/>
    <s v="CB-Commercial"/>
    <n v="135054"/>
    <n v="18054.830000000002"/>
    <m/>
    <n v="0"/>
    <n v="0"/>
    <n v="0"/>
    <m/>
    <n v="0"/>
    <n v="-202.63"/>
    <n v="0"/>
    <n v="0"/>
    <n v="95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8.0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Neosho"/>
    <s v="Electric"/>
    <s v="Municipal Pumping"/>
    <s v="GP-General Power"/>
    <n v="551268"/>
    <n v="53743.12"/>
    <m/>
    <n v="0"/>
    <n v="0"/>
    <n v="0"/>
    <m/>
    <n v="0"/>
    <n v="-826.91"/>
    <n v="0"/>
    <n v="0"/>
    <n v="391.38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039.6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Neosho"/>
    <s v="Electric"/>
    <s v="Municipal Pumping"/>
    <s v="TEB-Total Electric Bldg"/>
    <n v="40019"/>
    <n v="3932.28"/>
    <m/>
    <n v="0"/>
    <n v="0"/>
    <n v="0"/>
    <m/>
    <n v="0"/>
    <n v="-60.04"/>
    <n v="0"/>
    <n v="0"/>
    <n v="28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3.2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2"/>
  </r>
  <r>
    <x v="3"/>
    <s v="Neosho"/>
    <s v="Electric"/>
    <s v="Oil Pipeline Pumping"/>
    <s v="LP-Large Power"/>
    <n v="1896000"/>
    <n v="128703.27"/>
    <m/>
    <n v="0"/>
    <n v="0"/>
    <n v="0"/>
    <m/>
    <n v="0"/>
    <n v="-2787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34.23"/>
    <n v="-5650.08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2"/>
  </r>
  <r>
    <x v="3"/>
    <s v="Neosho"/>
    <s v="Electric"/>
    <s v="Praxair/ICI"/>
    <s v="SC-P PRAXAIR Transmission"/>
    <n v="5854458"/>
    <n v="319089.52"/>
    <m/>
    <n v="0"/>
    <n v="0"/>
    <n v="0"/>
    <m/>
    <n v="0"/>
    <n v="-8606.0499999999993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4343.42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12"/>
  </r>
  <r>
    <x v="3"/>
    <s v="Neosho"/>
    <s v="Electric"/>
    <s v="Residential"/>
    <s v="RGL-Residential Pilot"/>
    <n v="82372"/>
    <n v="9522.7199999999993"/>
    <m/>
    <n v="249.42"/>
    <n v="0"/>
    <n v="0"/>
    <m/>
    <n v="0"/>
    <n v="-123.59"/>
    <n v="0"/>
    <n v="0"/>
    <n v="3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2"/>
    <n v="0"/>
    <n v="0"/>
    <n v="183.72"/>
    <n v="-425.05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2"/>
  </r>
  <r>
    <x v="3"/>
    <s v="Neosho"/>
    <s v="Electric"/>
    <s v="Residential"/>
    <s v="RG-Residential"/>
    <n v="16733466.800000001"/>
    <n v="2132973.59"/>
    <m/>
    <n v="52316.19"/>
    <n v="0"/>
    <n v="0"/>
    <m/>
    <n v="-88064.316545441194"/>
    <n v="-25155.16"/>
    <n v="0"/>
    <n v="0"/>
    <n v="6525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96.66"/>
    <n v="580"/>
    <n v="4.6100000000000101"/>
    <n v="38043.46"/>
    <n v="-86337.2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Neosho"/>
    <s v="Lighting"/>
    <s v="Commercial"/>
    <s v="PL-Private Lighting"/>
    <n v="133581.24900000001"/>
    <n v="40828.9"/>
    <m/>
    <n v="63.57"/>
    <n v="0"/>
    <n v="0"/>
    <m/>
    <n v="0"/>
    <n v="-201.21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30"/>
    <n v="242.7"/>
    <n v="0"/>
    <n v="0"/>
    <n v="1791.66"/>
    <n v="-1466.5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3"/>
    <s v="Neosho"/>
    <s v="Lighting"/>
    <s v="Industrial"/>
    <s v="PL-Private Lighting"/>
    <n v="11707"/>
    <n v="2863.22"/>
    <m/>
    <n v="0"/>
    <n v="0"/>
    <n v="0"/>
    <m/>
    <n v="0"/>
    <n v="-17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9"/>
    <n v="0"/>
    <n v="0"/>
    <n v="88.78"/>
    <n v="-128.5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2"/>
  </r>
  <r>
    <x v="3"/>
    <s v="Neosho"/>
    <s v="Lighting"/>
    <s v="Municipal Buildings"/>
    <s v="PL-Private Lighting"/>
    <n v="424"/>
    <n v="146.83000000000001"/>
    <m/>
    <n v="0"/>
    <n v="0"/>
    <n v="0"/>
    <m/>
    <n v="0"/>
    <n v="-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2"/>
  </r>
  <r>
    <x v="3"/>
    <s v="Neosho"/>
    <s v="Lighting"/>
    <s v="Municipal Other Lighting"/>
    <s v="PL-Private Lighting"/>
    <n v="441"/>
    <n v="151.81"/>
    <m/>
    <n v="0"/>
    <n v="0"/>
    <n v="0"/>
    <m/>
    <n v="0"/>
    <n v="-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2"/>
  </r>
  <r>
    <x v="3"/>
    <s v="Neosho"/>
    <s v="Lighting"/>
    <s v="Municipal Street Lighting"/>
    <s v="SPL-Municipal St Lighting"/>
    <n v="224773.70300000001"/>
    <n v="22527.67"/>
    <m/>
    <n v="0"/>
    <n v="0"/>
    <n v="0"/>
    <m/>
    <n v="0"/>
    <n v="-337.15"/>
    <n v="0"/>
    <n v="0"/>
    <n v="0"/>
    <n v="0"/>
    <n v="0"/>
    <n v="0"/>
    <n v="0"/>
    <n v="0"/>
    <n v="0"/>
    <n v="0"/>
    <n v="7612.7"/>
    <n v="0"/>
    <n v="0"/>
    <n v="0"/>
    <n v="0"/>
    <n v="0"/>
    <n v="0"/>
    <n v="0"/>
    <n v="0"/>
    <n v="0"/>
    <n v="0"/>
    <n v="0"/>
    <n v="0"/>
    <n v="0"/>
    <n v="0"/>
    <n v="-1344.14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2"/>
  </r>
  <r>
    <x v="3"/>
    <s v="Neosho"/>
    <s v="Lighting"/>
    <s v="Residential"/>
    <s v="PL-Private Lighting"/>
    <n v="64735.298000000003"/>
    <n v="24304.959999999999"/>
    <m/>
    <n v="59.82"/>
    <n v="0"/>
    <n v="0"/>
    <m/>
    <n v="0"/>
    <n v="-10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.56"/>
    <n v="0"/>
    <n v="0"/>
    <n v="374.51"/>
    <n v="-709.7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3"/>
    <s v="Ozark"/>
    <s v="Electric"/>
    <s v="Commercial"/>
    <s v="CB-Commercial"/>
    <n v="3255274"/>
    <n v="451798.56"/>
    <m/>
    <n v="8952.5"/>
    <n v="0"/>
    <n v="0"/>
    <m/>
    <n v="-1700.64102564103"/>
    <n v="-4900.32"/>
    <n v="0"/>
    <n v="0"/>
    <n v="2311.1999999999998"/>
    <n v="0"/>
    <n v="0"/>
    <n v="0"/>
    <n v="0"/>
    <n v="0"/>
    <n v="0"/>
    <n v="0"/>
    <n v="0"/>
    <n v="0"/>
    <n v="0"/>
    <n v="0"/>
    <n v="0"/>
    <n v="0"/>
    <n v="0"/>
    <n v="0"/>
    <n v="60"/>
    <n v="0"/>
    <n v="30"/>
    <n v="4202.72"/>
    <n v="100"/>
    <n v="-13.46"/>
    <n v="27367.14"/>
    <n v="-16342.0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Ozark"/>
    <s v="Electric"/>
    <s v="Commercial"/>
    <s v="GP-General Power"/>
    <n v="5014204"/>
    <n v="503966.79"/>
    <m/>
    <n v="2476.86"/>
    <n v="0"/>
    <n v="0"/>
    <m/>
    <n v="0"/>
    <n v="-7524.86"/>
    <n v="0"/>
    <n v="0"/>
    <n v="3399.07"/>
    <n v="0"/>
    <n v="0"/>
    <n v="0"/>
    <n v="0"/>
    <n v="0"/>
    <n v="0"/>
    <n v="0"/>
    <n v="782.71"/>
    <n v="0"/>
    <n v="0"/>
    <n v="0"/>
    <n v="0"/>
    <n v="0"/>
    <n v="0"/>
    <n v="0"/>
    <n v="30"/>
    <n v="0"/>
    <n v="15"/>
    <n v="3517.12"/>
    <n v="0"/>
    <n v="0"/>
    <n v="21954.48"/>
    <n v="-18552.5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2"/>
  </r>
  <r>
    <x v="3"/>
    <s v="Ozark"/>
    <s v="Electric"/>
    <s v="Commercial"/>
    <s v="LS-Special Lighting"/>
    <n v="1663"/>
    <n v="355.24"/>
    <m/>
    <n v="3.23"/>
    <n v="0"/>
    <n v="0"/>
    <m/>
    <n v="0"/>
    <n v="-2.5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6"/>
    <n v="-11.25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2"/>
  </r>
  <r>
    <x v="3"/>
    <s v="Ozark"/>
    <s v="Electric"/>
    <s v="Commercial"/>
    <s v="SH-Small Heating"/>
    <n v="694852"/>
    <n v="77172.070000000007"/>
    <m/>
    <n v="2108.7600000000002"/>
    <n v="0"/>
    <n v="0"/>
    <m/>
    <n v="-4963.8233781500303"/>
    <n v="-1042.22"/>
    <n v="0"/>
    <n v="0"/>
    <n v="493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2.07"/>
    <n v="0"/>
    <n v="0"/>
    <n v="4975.6899999999996"/>
    <n v="-3300.6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2"/>
  </r>
  <r>
    <x v="3"/>
    <s v="Ozark"/>
    <s v="Electric"/>
    <s v="Commercial"/>
    <s v="TEB-Total Electric Bldg"/>
    <n v="1418715"/>
    <n v="136314.43"/>
    <m/>
    <n v="1808.16"/>
    <n v="0"/>
    <n v="0"/>
    <m/>
    <n v="0"/>
    <n v="-2128.0700000000002"/>
    <n v="0"/>
    <n v="0"/>
    <n v="1007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2.15"/>
    <n v="0"/>
    <n v="0"/>
    <n v="3847.03"/>
    <n v="-5788.3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2"/>
  </r>
  <r>
    <x v="3"/>
    <s v="Ozark"/>
    <s v="Electric"/>
    <s v="Industrial"/>
    <s v="CB-Commercial"/>
    <n v="11446"/>
    <n v="1499.64"/>
    <m/>
    <n v="27.14"/>
    <n v="0"/>
    <n v="0"/>
    <m/>
    <n v="0"/>
    <n v="-17.170000000000002"/>
    <n v="0"/>
    <n v="0"/>
    <n v="8.13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2200000000000006"/>
    <n v="0"/>
    <n v="0"/>
    <n v="94.07"/>
    <n v="-57.46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2"/>
  </r>
  <r>
    <x v="3"/>
    <s v="Ozark"/>
    <s v="Electric"/>
    <s v="Industrial"/>
    <s v="GP-General Power"/>
    <n v="319010"/>
    <n v="34616.81"/>
    <m/>
    <n v="303.98"/>
    <n v="0"/>
    <n v="0"/>
    <m/>
    <n v="0"/>
    <n v="-478.52"/>
    <n v="0"/>
    <n v="0"/>
    <n v="226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0.22999999999999"/>
    <n v="0"/>
    <n v="0"/>
    <n v="1918.23"/>
    <n v="-1180.339999999999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2"/>
  </r>
  <r>
    <x v="3"/>
    <s v="Ozark"/>
    <s v="Electric"/>
    <s v="Industrial"/>
    <s v="TEB-Total Electric Bldg"/>
    <n v="96538"/>
    <n v="12741.23"/>
    <m/>
    <n v="588.05999999999995"/>
    <n v="0"/>
    <n v="0"/>
    <m/>
    <n v="0"/>
    <n v="-144.81"/>
    <n v="0"/>
    <n v="0"/>
    <n v="68.540000000000006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959"/>
    <n v="-393.87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2"/>
  </r>
  <r>
    <x v="3"/>
    <s v="Ozark"/>
    <s v="Electric"/>
    <s v="Interdepartmental"/>
    <s v="CB-Commercial"/>
    <n v="7663"/>
    <n v="991.01"/>
    <m/>
    <n v="0"/>
    <n v="0"/>
    <n v="0"/>
    <m/>
    <n v="0"/>
    <n v="-11.49"/>
    <n v="0"/>
    <n v="0"/>
    <n v="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-38.46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2"/>
  </r>
  <r>
    <x v="3"/>
    <s v="Ozark"/>
    <s v="Electric"/>
    <s v="Municipal Buildings"/>
    <s v="CB-Commercial"/>
    <n v="67612"/>
    <n v="9554.4699999999993"/>
    <m/>
    <n v="0"/>
    <n v="0"/>
    <n v="0"/>
    <m/>
    <n v="0"/>
    <n v="-101.43"/>
    <n v="0"/>
    <n v="0"/>
    <n v="4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9.4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Ozark"/>
    <s v="Electric"/>
    <s v="Municipal Buildings"/>
    <s v="GP-General Power"/>
    <n v="117520"/>
    <n v="13645.3"/>
    <m/>
    <n v="0"/>
    <n v="0"/>
    <n v="0"/>
    <m/>
    <n v="0"/>
    <n v="-176.28"/>
    <n v="0"/>
    <n v="0"/>
    <n v="8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4.8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Ozark"/>
    <s v="Electric"/>
    <s v="Municipal Buildings"/>
    <s v="SH-Small Heating"/>
    <n v="14219"/>
    <n v="1576.36"/>
    <m/>
    <n v="0"/>
    <n v="0"/>
    <n v="0"/>
    <m/>
    <n v="0"/>
    <n v="-21.33"/>
    <n v="0"/>
    <n v="0"/>
    <n v="1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.540000000000006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2"/>
  </r>
  <r>
    <x v="3"/>
    <s v="Ozark"/>
    <s v="Electric"/>
    <s v="Municipal Other Lighting"/>
    <s v="CB-Commercial"/>
    <n v="2325"/>
    <n v="964.17"/>
    <m/>
    <n v="0"/>
    <n v="0"/>
    <n v="0"/>
    <m/>
    <n v="0"/>
    <n v="-3.51"/>
    <n v="0"/>
    <n v="0"/>
    <n v="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2"/>
  </r>
  <r>
    <x v="3"/>
    <s v="Ozark"/>
    <s v="Electric"/>
    <s v="Municipal Other Lighting"/>
    <s v="LS-Special Lighting"/>
    <n v="1270"/>
    <n v="249.87"/>
    <m/>
    <n v="0"/>
    <n v="0"/>
    <n v="0"/>
    <m/>
    <n v="0"/>
    <n v="-1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5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2"/>
  </r>
  <r>
    <x v="3"/>
    <s v="Ozark"/>
    <s v="Electric"/>
    <s v="Municipal Pumping"/>
    <s v="CB-Commercial"/>
    <n v="159386"/>
    <n v="21266.13"/>
    <m/>
    <n v="0"/>
    <n v="0"/>
    <n v="0"/>
    <m/>
    <n v="0"/>
    <n v="-239.1"/>
    <n v="0"/>
    <n v="0"/>
    <n v="113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0.1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Ozark"/>
    <s v="Electric"/>
    <s v="Municipal Pumping"/>
    <s v="GP-General Power"/>
    <n v="508367"/>
    <n v="56711.27"/>
    <m/>
    <n v="0"/>
    <n v="0"/>
    <n v="0"/>
    <m/>
    <n v="0"/>
    <n v="-762.55"/>
    <n v="0"/>
    <n v="0"/>
    <n v="36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80.9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Ozark"/>
    <s v="Electric"/>
    <s v="Municipal Pumping"/>
    <s v="TEB-Total Electric Bldg"/>
    <n v="22800"/>
    <n v="2722.84"/>
    <m/>
    <n v="0"/>
    <n v="0"/>
    <n v="0"/>
    <m/>
    <n v="0"/>
    <n v="-34.200000000000003"/>
    <n v="0"/>
    <n v="0"/>
    <n v="16.19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3.02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2"/>
  </r>
  <r>
    <x v="3"/>
    <s v="Ozark"/>
    <s v="Electric"/>
    <s v="Residential"/>
    <s v="RGL-Residential Pilot"/>
    <n v="81343"/>
    <n v="9432.86"/>
    <m/>
    <n v="210.41"/>
    <n v="0"/>
    <n v="0"/>
    <m/>
    <n v="0"/>
    <n v="-122.03"/>
    <n v="0"/>
    <n v="0"/>
    <n v="3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68"/>
    <n v="0"/>
    <n v="0"/>
    <n v="53.88"/>
    <n v="-419.7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2"/>
  </r>
  <r>
    <x v="3"/>
    <s v="Ozark"/>
    <s v="Electric"/>
    <s v="Residential"/>
    <s v="RG-Residential"/>
    <n v="22037553"/>
    <n v="2818250.96"/>
    <m/>
    <n v="55144.9"/>
    <n v="0"/>
    <n v="0"/>
    <m/>
    <n v="-76012.059639262399"/>
    <n v="-33074.94"/>
    <n v="0"/>
    <n v="0"/>
    <n v="85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8.1"/>
    <n v="660"/>
    <n v="-84.22"/>
    <n v="16956.75"/>
    <n v="-113705.2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Ozark"/>
    <s v="Lighting"/>
    <s v="Commercial"/>
    <s v="PL-Private Lighting"/>
    <n v="51184.995999999999"/>
    <n v="17162.63"/>
    <m/>
    <n v="136.87"/>
    <n v="0"/>
    <n v="0"/>
    <m/>
    <n v="0"/>
    <n v="-77.18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.92"/>
    <n v="0"/>
    <n v="-0.95"/>
    <n v="786.3"/>
    <n v="-561.9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3"/>
    <s v="Ozark"/>
    <s v="Lighting"/>
    <s v="Municipal Other Lighting"/>
    <s v="PL-Private Lighting"/>
    <n v="671"/>
    <n v="194.2"/>
    <m/>
    <n v="0"/>
    <n v="0"/>
    <n v="0"/>
    <m/>
    <n v="0"/>
    <n v="-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2"/>
  </r>
  <r>
    <x v="3"/>
    <s v="Ozark"/>
    <s v="Lighting"/>
    <s v="Municipal Street Lighting"/>
    <s v="SPL-Municipal St Lighting"/>
    <n v="189709.829"/>
    <n v="20282.95"/>
    <m/>
    <n v="0"/>
    <n v="0"/>
    <n v="0"/>
    <m/>
    <n v="0"/>
    <n v="-284.57"/>
    <n v="0"/>
    <n v="0"/>
    <n v="0"/>
    <n v="0"/>
    <n v="0"/>
    <n v="0"/>
    <n v="0"/>
    <n v="0"/>
    <n v="0"/>
    <n v="0"/>
    <n v="8569.66"/>
    <n v="0"/>
    <n v="0"/>
    <n v="0"/>
    <n v="0"/>
    <n v="0"/>
    <n v="0"/>
    <n v="0"/>
    <n v="0"/>
    <n v="0"/>
    <n v="0"/>
    <n v="0"/>
    <n v="0"/>
    <n v="0"/>
    <n v="0"/>
    <n v="-1134.4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2"/>
  </r>
  <r>
    <x v="3"/>
    <s v="Ozark"/>
    <s v="Lighting"/>
    <s v="Residential"/>
    <s v="PL-Private Lighting"/>
    <n v="27585.669000000002"/>
    <n v="10366.700000000001"/>
    <m/>
    <n v="38.08"/>
    <n v="0"/>
    <n v="0"/>
    <m/>
    <n v="0"/>
    <n v="-43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32"/>
    <n v="0"/>
    <n v="0"/>
    <n v="61.53"/>
    <n v="-302.3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3"/>
    <s v="Pierce City"/>
    <s v="Electric"/>
    <s v="Commercial"/>
    <s v="CB-Commercial"/>
    <n v="8689"/>
    <n v="1120.04"/>
    <m/>
    <n v="0"/>
    <n v="0"/>
    <n v="0"/>
    <m/>
    <n v="0"/>
    <n v="-13.03"/>
    <n v="0"/>
    <n v="0"/>
    <n v="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68"/>
    <n v="-43.6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Pierce City"/>
    <s v="Electric"/>
    <s v="Residential"/>
    <s v="RG-Residential"/>
    <n v="19414"/>
    <n v="2422.13"/>
    <m/>
    <n v="50.58"/>
    <n v="0"/>
    <n v="0"/>
    <m/>
    <n v="0"/>
    <n v="-29.12"/>
    <n v="0"/>
    <n v="0"/>
    <n v="7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57"/>
    <n v="0"/>
    <n v="0"/>
    <n v="0"/>
    <n v="-100.1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Pierce City"/>
    <s v="Lighting"/>
    <s v="Residential"/>
    <s v="PL-Private Lighting"/>
    <n v="65"/>
    <n v="15.79"/>
    <m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s v="Republic"/>
    <s v="Electric"/>
    <s v="Commercial"/>
    <s v="CB-Commercial"/>
    <n v="504478"/>
    <n v="71721.95"/>
    <m/>
    <n v="1630.05"/>
    <n v="0"/>
    <n v="0"/>
    <m/>
    <n v="-20755.300859598901"/>
    <n v="-756.79"/>
    <n v="0"/>
    <n v="0"/>
    <n v="358.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92.32000000000005"/>
    <n v="0"/>
    <n v="-5.86"/>
    <n v="4310.1899999999996"/>
    <n v="-2532.5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Republic"/>
    <s v="Electric"/>
    <s v="Commercial"/>
    <s v="GP-General Power"/>
    <n v="385517"/>
    <n v="37346.21"/>
    <m/>
    <n v="0"/>
    <n v="0"/>
    <n v="0"/>
    <m/>
    <n v="0"/>
    <n v="-578.28"/>
    <n v="0"/>
    <n v="0"/>
    <n v="273.70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68"/>
    <n v="0"/>
    <n v="0"/>
    <n v="2068.5700000000002"/>
    <n v="-1426.4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2"/>
  </r>
  <r>
    <x v="3"/>
    <s v="Republic"/>
    <s v="Electric"/>
    <s v="Commercial"/>
    <s v="SH-Small Heating"/>
    <n v="86107"/>
    <n v="9324.5"/>
    <m/>
    <n v="132.72999999999999"/>
    <n v="0"/>
    <n v="0"/>
    <m/>
    <n v="0"/>
    <n v="-129.16999999999999"/>
    <n v="0"/>
    <n v="0"/>
    <n v="61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6.62"/>
    <n v="20"/>
    <n v="0"/>
    <n v="570.72"/>
    <n v="-409.0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2"/>
  </r>
  <r>
    <x v="3"/>
    <s v="Republic"/>
    <s v="Electric"/>
    <s v="Commercial"/>
    <s v="TEB-Total Electric Bldg"/>
    <n v="29680"/>
    <n v="3567.48"/>
    <m/>
    <n v="0"/>
    <n v="0"/>
    <n v="0"/>
    <m/>
    <n v="0"/>
    <n v="-44.52"/>
    <n v="0"/>
    <n v="0"/>
    <n v="21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.79"/>
    <n v="0"/>
    <n v="0"/>
    <n v="261.08999999999997"/>
    <n v="-121.0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2"/>
  </r>
  <r>
    <x v="3"/>
    <s v="Republic"/>
    <s v="Electric"/>
    <s v="Industrial"/>
    <s v="CB-Commercial"/>
    <n v="918"/>
    <n v="140.68"/>
    <m/>
    <n v="4.0599999999999996"/>
    <n v="0"/>
    <n v="0"/>
    <m/>
    <n v="0"/>
    <n v="-1.38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32"/>
    <n v="-4.6100000000000003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2"/>
  </r>
  <r>
    <x v="3"/>
    <s v="Republic"/>
    <s v="Electric"/>
    <s v="Municipal Buildings"/>
    <s v="CB-Commercial"/>
    <n v="24338"/>
    <n v="3293.99"/>
    <m/>
    <n v="0"/>
    <n v="0"/>
    <n v="0"/>
    <m/>
    <n v="0"/>
    <n v="-36.520000000000003"/>
    <n v="0"/>
    <n v="0"/>
    <n v="17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2.1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Republic"/>
    <s v="Electric"/>
    <s v="Municipal Buildings"/>
    <s v="GP-General Power"/>
    <n v="63040"/>
    <n v="6176.72"/>
    <m/>
    <n v="0"/>
    <n v="0"/>
    <n v="0"/>
    <m/>
    <n v="0"/>
    <n v="-94.56"/>
    <n v="0"/>
    <n v="0"/>
    <n v="4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3.2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Republic"/>
    <s v="Electric"/>
    <s v="Municipal Other Lighting"/>
    <s v="CB-Commercial"/>
    <n v="3532"/>
    <n v="656.53"/>
    <m/>
    <n v="0"/>
    <n v="0"/>
    <n v="0"/>
    <m/>
    <n v="0"/>
    <n v="-5.31"/>
    <n v="0"/>
    <n v="0"/>
    <n v="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.73999999999999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2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2"/>
  </r>
  <r>
    <x v="3"/>
    <s v="Republic"/>
    <s v="Electric"/>
    <s v="Municipal Pumping"/>
    <s v="CB-Commercial"/>
    <n v="18492"/>
    <n v="2514.37"/>
    <m/>
    <n v="0"/>
    <n v="0"/>
    <n v="0"/>
    <m/>
    <n v="0"/>
    <n v="-27.73"/>
    <n v="0"/>
    <n v="0"/>
    <n v="13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2.8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Republic"/>
    <s v="Electric"/>
    <s v="Municipal Pumping"/>
    <s v="GP-General Power"/>
    <n v="58518"/>
    <n v="7189.97"/>
    <m/>
    <n v="0"/>
    <n v="0"/>
    <n v="0"/>
    <m/>
    <n v="0"/>
    <n v="-87.78"/>
    <n v="0"/>
    <n v="0"/>
    <n v="4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6.5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Republic"/>
    <s v="Electric"/>
    <s v="Residential"/>
    <s v="RGL-Residential Pilot"/>
    <n v="9922"/>
    <n v="1177.05"/>
    <m/>
    <n v="33.44"/>
    <n v="0"/>
    <n v="0"/>
    <m/>
    <n v="0"/>
    <n v="-14.87"/>
    <n v="0"/>
    <n v="0"/>
    <n v="3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9"/>
    <n v="0"/>
    <n v="0"/>
    <n v="10.029999999999999"/>
    <n v="-51.2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2"/>
  </r>
  <r>
    <x v="3"/>
    <s v="Republic"/>
    <s v="Electric"/>
    <s v="Residential"/>
    <s v="RG-Residential"/>
    <n v="4579986"/>
    <n v="606892.29"/>
    <m/>
    <n v="14445.19"/>
    <n v="0"/>
    <n v="0"/>
    <m/>
    <n v="-20279.529424730001"/>
    <n v="-6863.1"/>
    <n v="0"/>
    <n v="0"/>
    <n v="1786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05.71"/>
    <n v="80"/>
    <n v="-7.83"/>
    <n v="5149.12"/>
    <n v="-23632.8800000000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Republic"/>
    <s v="Lighting"/>
    <s v="Commercial"/>
    <s v="PL-Private Lighting"/>
    <n v="11911"/>
    <n v="4176.3500000000004"/>
    <m/>
    <n v="0"/>
    <n v="0"/>
    <n v="0"/>
    <m/>
    <n v="0"/>
    <n v="-1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27"/>
    <n v="0"/>
    <n v="0"/>
    <n v="178.17"/>
    <n v="-130.7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3"/>
    <s v="Republic"/>
    <s v="Lighting"/>
    <s v="Municipal Buildings"/>
    <s v="PL-Private Lighting"/>
    <n v="31"/>
    <n v="14.58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2"/>
  </r>
  <r>
    <x v="3"/>
    <s v="Republic"/>
    <s v="Lighting"/>
    <s v="Municipal Other Lighting"/>
    <s v="PL-Private Lighting"/>
    <n v="431"/>
    <n v="82.03"/>
    <m/>
    <n v="0"/>
    <n v="0"/>
    <n v="0"/>
    <m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2"/>
  </r>
  <r>
    <x v="3"/>
    <s v="Republic"/>
    <s v="Lighting"/>
    <s v="Municipal Street Lighting"/>
    <s v="SPL-Municipal St Lighting"/>
    <n v="127678.11"/>
    <n v="14440.45"/>
    <m/>
    <n v="0"/>
    <n v="0"/>
    <n v="0"/>
    <m/>
    <n v="0"/>
    <n v="-191.51"/>
    <n v="0"/>
    <n v="0"/>
    <n v="0"/>
    <n v="0"/>
    <n v="0"/>
    <n v="0"/>
    <n v="0"/>
    <n v="0"/>
    <n v="0"/>
    <n v="0"/>
    <n v="6364.26"/>
    <n v="0"/>
    <n v="0"/>
    <n v="0"/>
    <n v="0"/>
    <n v="0"/>
    <n v="0"/>
    <n v="0"/>
    <n v="0"/>
    <n v="0"/>
    <n v="0"/>
    <n v="0"/>
    <n v="0"/>
    <n v="0"/>
    <n v="0"/>
    <n v="-763.5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2"/>
  </r>
  <r>
    <x v="3"/>
    <s v="Republic"/>
    <s v="Lighting"/>
    <s v="Residential"/>
    <s v="PL-Private Lighting"/>
    <n v="5842"/>
    <n v="2029.98"/>
    <m/>
    <n v="0"/>
    <n v="0"/>
    <n v="0"/>
    <m/>
    <n v="0"/>
    <n v="-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54"/>
    <n v="0"/>
    <n v="0"/>
    <n v="14.06"/>
    <n v="-63.6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3"/>
    <s v="Webb City"/>
    <s v="Electric"/>
    <s v="Commercial"/>
    <s v="CB-Commercial"/>
    <n v="2608402"/>
    <n v="352979.76"/>
    <m/>
    <n v="7360.17"/>
    <n v="0"/>
    <n v="0"/>
    <m/>
    <n v="-178258.546396297"/>
    <n v="-3876.54"/>
    <n v="0"/>
    <n v="0"/>
    <n v="1831.5"/>
    <n v="0"/>
    <n v="0"/>
    <n v="0"/>
    <n v="0"/>
    <n v="0"/>
    <n v="0"/>
    <n v="0"/>
    <n v="0"/>
    <n v="0"/>
    <n v="0"/>
    <n v="0"/>
    <n v="0"/>
    <n v="0"/>
    <n v="0"/>
    <n v="0"/>
    <n v="30"/>
    <n v="0"/>
    <n v="75"/>
    <n v="2080.1999999999998"/>
    <n v="0"/>
    <n v="-8.75"/>
    <n v="18231.509999999998"/>
    <n v="-13094.3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3"/>
    <s v="Webb City"/>
    <s v="Electric"/>
    <s v="Commercial"/>
    <s v="GP-General Power"/>
    <n v="4175888"/>
    <n v="404178.29"/>
    <m/>
    <n v="787.33"/>
    <n v="0"/>
    <n v="0"/>
    <m/>
    <n v="-16101.9230769231"/>
    <n v="-6275.43"/>
    <n v="0"/>
    <n v="0"/>
    <n v="2634.56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3648.81"/>
    <n v="0"/>
    <n v="0"/>
    <n v="14356.14"/>
    <n v="-15450.7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2"/>
  </r>
  <r>
    <x v="3"/>
    <s v="Webb City"/>
    <s v="Electric"/>
    <s v="Commercial"/>
    <s v="LS-Special Lighting"/>
    <n v="3520"/>
    <n v="519.59"/>
    <m/>
    <n v="0"/>
    <n v="0"/>
    <n v="0"/>
    <m/>
    <n v="0"/>
    <n v="-5.28"/>
    <n v="0"/>
    <n v="0"/>
    <n v="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.8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2"/>
  </r>
  <r>
    <x v="3"/>
    <s v="Webb City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12"/>
  </r>
  <r>
    <x v="3"/>
    <s v="Webb City"/>
    <s v="Electric"/>
    <s v="Commercial"/>
    <s v="SH-Small Heating"/>
    <n v="341063"/>
    <n v="37736.1"/>
    <m/>
    <n v="653.49"/>
    <n v="0"/>
    <n v="0"/>
    <m/>
    <n v="0"/>
    <n v="-513.22"/>
    <n v="0"/>
    <n v="0"/>
    <n v="236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1.64"/>
    <n v="0"/>
    <n v="0"/>
    <n v="1736.9"/>
    <n v="-1620.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2"/>
  </r>
  <r>
    <x v="3"/>
    <s v="Webb City"/>
    <s v="Electric"/>
    <s v="Commercial"/>
    <s v="TEB-Total Electric Bldg"/>
    <n v="998480"/>
    <n v="96873.8"/>
    <m/>
    <n v="160"/>
    <n v="0"/>
    <n v="0"/>
    <m/>
    <n v="-968371.34670487104"/>
    <n v="-1497.72"/>
    <n v="0"/>
    <n v="0"/>
    <n v="708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6.64"/>
    <n v="0"/>
    <n v="0"/>
    <n v="4893.8"/>
    <n v="-4073.8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2"/>
  </r>
  <r>
    <x v="3"/>
    <s v="Webb City"/>
    <s v="Electric"/>
    <s v="Industrial"/>
    <s v="CB-Commercial"/>
    <n v="13252"/>
    <n v="1829.55"/>
    <m/>
    <n v="59.38"/>
    <n v="0"/>
    <n v="0"/>
    <m/>
    <n v="0"/>
    <n v="-19.88"/>
    <n v="0"/>
    <n v="0"/>
    <n v="9.4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8.04"/>
    <n v="0"/>
    <n v="0"/>
    <n v="110.31"/>
    <n v="-66.53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2"/>
  </r>
  <r>
    <x v="3"/>
    <s v="Webb City"/>
    <s v="Electric"/>
    <s v="Industrial"/>
    <s v="GP-General Power"/>
    <n v="2084996"/>
    <n v="210781.34"/>
    <m/>
    <n v="80"/>
    <n v="0"/>
    <n v="0"/>
    <m/>
    <n v="0"/>
    <n v="-3127.49"/>
    <n v="0"/>
    <n v="0"/>
    <n v="1179.05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310.35000000000002"/>
    <n v="0"/>
    <n v="0"/>
    <n v="5534.97"/>
    <n v="-7714.4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2"/>
  </r>
  <r>
    <x v="3"/>
    <s v="Webb City"/>
    <s v="Electric"/>
    <s v="Industrial"/>
    <s v="LP-Large Power"/>
    <n v="13319554"/>
    <n v="945229.75"/>
    <m/>
    <n v="0"/>
    <n v="0"/>
    <n v="0"/>
    <m/>
    <n v="0"/>
    <n v="-19579.75"/>
    <n v="0"/>
    <n v="0"/>
    <n v="2590.6799999999998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34701.79"/>
    <n v="-39692.26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2"/>
  </r>
  <r>
    <x v="3"/>
    <s v="Webb City"/>
    <s v="Electric"/>
    <s v="Industrial"/>
    <s v="PFM-Feed Mill/Grain Elev"/>
    <n v="8680"/>
    <n v="1499.31"/>
    <m/>
    <n v="57.78"/>
    <n v="0"/>
    <n v="0"/>
    <m/>
    <n v="0"/>
    <n v="-13.02"/>
    <n v="0"/>
    <n v="0"/>
    <n v="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.62"/>
    <n v="-47.91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2"/>
  </r>
  <r>
    <x v="3"/>
    <s v="Webb City"/>
    <s v="Electric"/>
    <s v="Industrial"/>
    <s v="TEB-Total Electric Bldg"/>
    <n v="511200"/>
    <n v="43266.1"/>
    <m/>
    <n v="0"/>
    <n v="0"/>
    <n v="0"/>
    <m/>
    <n v="0"/>
    <n v="-766.8"/>
    <n v="0"/>
    <n v="0"/>
    <n v="362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41.75"/>
    <n v="-2085.6999999999998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2"/>
  </r>
  <r>
    <x v="3"/>
    <s v="Webb City"/>
    <s v="Electric"/>
    <s v="Interdepartmental"/>
    <s v="CB-Commercial"/>
    <n v="6600"/>
    <n v="893.42"/>
    <m/>
    <n v="0"/>
    <n v="0"/>
    <n v="0"/>
    <m/>
    <n v="0"/>
    <n v="-9.91"/>
    <n v="0"/>
    <n v="0"/>
    <n v="4.69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.130000000000003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2"/>
  </r>
  <r>
    <x v="3"/>
    <s v="Webb City"/>
    <s v="Electric"/>
    <s v="Municipal Buildings"/>
    <s v="CB-Commercial"/>
    <n v="84858"/>
    <n v="11965.04"/>
    <m/>
    <n v="0"/>
    <n v="0"/>
    <n v="0"/>
    <m/>
    <n v="0"/>
    <n v="-127.29"/>
    <n v="0"/>
    <n v="0"/>
    <n v="6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6.0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Webb City"/>
    <s v="Electric"/>
    <s v="Municipal Buildings"/>
    <s v="GP-General Power"/>
    <n v="68240"/>
    <n v="7689.09"/>
    <m/>
    <n v="0"/>
    <n v="0"/>
    <n v="0"/>
    <m/>
    <n v="0"/>
    <n v="-102.36"/>
    <n v="0"/>
    <n v="0"/>
    <n v="48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2.4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Webb City"/>
    <s v="Electric"/>
    <s v="Municipal Buildings"/>
    <s v="SH-Small Heating"/>
    <n v="15920"/>
    <n v="1621.82"/>
    <m/>
    <n v="0"/>
    <n v="0"/>
    <n v="0"/>
    <m/>
    <n v="0"/>
    <n v="-23.88"/>
    <n v="0"/>
    <n v="0"/>
    <n v="1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5.62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2"/>
  </r>
  <r>
    <x v="3"/>
    <s v="Webb City"/>
    <s v="Electric"/>
    <s v="Municipal Other Lighting"/>
    <s v="CB-Commercial"/>
    <n v="23595"/>
    <n v="3855.58"/>
    <m/>
    <n v="0"/>
    <n v="0"/>
    <n v="0"/>
    <m/>
    <n v="0"/>
    <n v="-38.24"/>
    <n v="0"/>
    <n v="0"/>
    <n v="16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8.5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2"/>
  </r>
  <r>
    <x v="3"/>
    <s v="Webb City"/>
    <s v="Electric"/>
    <s v="Municipal Other Lighting"/>
    <s v="LS-Special Lighting"/>
    <n v="1276"/>
    <n v="366.72"/>
    <m/>
    <n v="0"/>
    <n v="0"/>
    <n v="0"/>
    <m/>
    <n v="0"/>
    <n v="-1.91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630000000000000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2"/>
  </r>
  <r>
    <x v="3"/>
    <s v="Webb City"/>
    <s v="Electric"/>
    <s v="Municipal Pumping"/>
    <s v="CB-Commercial"/>
    <n v="93777"/>
    <n v="12868.89"/>
    <m/>
    <n v="0"/>
    <n v="0"/>
    <n v="0"/>
    <m/>
    <n v="0"/>
    <n v="-141.49"/>
    <n v="0"/>
    <n v="0"/>
    <n v="66.56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0.7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3"/>
    <s v="Webb City"/>
    <s v="Electric"/>
    <s v="Municipal Pumping"/>
    <s v="GP-General Power"/>
    <n v="520828"/>
    <n v="50417.73"/>
    <m/>
    <n v="0"/>
    <n v="0"/>
    <n v="0"/>
    <m/>
    <n v="0"/>
    <n v="-781.25"/>
    <n v="0"/>
    <n v="0"/>
    <n v="369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27.0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3"/>
    <s v="Webb City"/>
    <s v="Electric"/>
    <s v="Oil Pipeline Pumping"/>
    <s v="GP-General Power"/>
    <n v="390671"/>
    <n v="32100.36"/>
    <m/>
    <n v="0"/>
    <n v="0"/>
    <n v="0"/>
    <m/>
    <n v="0"/>
    <n v="-586.01"/>
    <n v="0"/>
    <n v="0"/>
    <n v="277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53.86"/>
    <n v="-1445.48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2"/>
  </r>
  <r>
    <x v="3"/>
    <s v="Webb City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2"/>
  </r>
  <r>
    <x v="3"/>
    <s v="Webb City"/>
    <s v="Electric"/>
    <s v="Residential"/>
    <s v="RGL-Residential Pilot"/>
    <n v="87399"/>
    <n v="10018.6"/>
    <m/>
    <n v="358.98"/>
    <n v="0"/>
    <n v="0"/>
    <m/>
    <n v="0"/>
    <n v="-131.12"/>
    <n v="0"/>
    <n v="0"/>
    <n v="34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119999999999999"/>
    <n v="0"/>
    <n v="0"/>
    <n v="78.569999999999993"/>
    <n v="-450.9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2"/>
  </r>
  <r>
    <x v="3"/>
    <s v="Webb City"/>
    <s v="Electric"/>
    <s v="Residential"/>
    <s v="RG-Residential"/>
    <n v="25770537"/>
    <n v="3196766.2"/>
    <m/>
    <n v="95410.65"/>
    <n v="0"/>
    <n v="0"/>
    <m/>
    <n v="-84793.629233708096"/>
    <n v="-38703.339999999997"/>
    <n v="0"/>
    <n v="0"/>
    <n v="10048.7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6524.4"/>
    <n v="680"/>
    <n v="-68.569999999999993"/>
    <n v="18706.45"/>
    <n v="-132960.0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s v="Webb City"/>
    <s v="Electric"/>
    <s v="Residential"/>
    <s v="SH-Small Hea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2"/>
    <m/>
    <x v="12"/>
  </r>
  <r>
    <x v="3"/>
    <s v="Webb City"/>
    <s v="Lighting"/>
    <s v="Commercial"/>
    <s v="PL-Private Lighting"/>
    <n v="69316.452999999994"/>
    <n v="20840.88"/>
    <m/>
    <n v="34.89"/>
    <n v="0"/>
    <n v="0"/>
    <m/>
    <n v="0"/>
    <n v="-104.39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.49"/>
    <n v="0"/>
    <n v="0"/>
    <n v="952.57"/>
    <n v="-76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3"/>
    <s v="Webb City"/>
    <s v="Lighting"/>
    <s v="Industrial"/>
    <s v="PL-Private Lighting"/>
    <n v="2308"/>
    <n v="961.78"/>
    <m/>
    <n v="0"/>
    <n v="0"/>
    <n v="0"/>
    <m/>
    <n v="0"/>
    <n v="-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22"/>
    <n v="-25.35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2"/>
  </r>
  <r>
    <x v="3"/>
    <s v="Webb City"/>
    <s v="Lighting"/>
    <s v="Interdepartmental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2"/>
  </r>
  <r>
    <x v="3"/>
    <s v="Webb City"/>
    <s v="Lighting"/>
    <s v="Municipal Other Lighting"/>
    <s v="PL-Private Lighting"/>
    <n v="930"/>
    <n v="345.44"/>
    <m/>
    <n v="0"/>
    <n v="0"/>
    <n v="0"/>
    <m/>
    <n v="0"/>
    <n v="-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2"/>
  </r>
  <r>
    <x v="3"/>
    <s v="Webb City"/>
    <s v="Lighting"/>
    <s v="Municipal Street Lighting"/>
    <s v="SPL-Municipal St Lighting"/>
    <n v="161553.829"/>
    <n v="16199.65"/>
    <m/>
    <n v="0"/>
    <n v="0"/>
    <n v="0"/>
    <m/>
    <n v="0"/>
    <n v="-242.33"/>
    <n v="0"/>
    <n v="0"/>
    <n v="0"/>
    <n v="0"/>
    <n v="0"/>
    <n v="0"/>
    <n v="0"/>
    <n v="0"/>
    <n v="0"/>
    <n v="0"/>
    <n v="8055.96"/>
    <n v="0"/>
    <n v="0"/>
    <n v="0"/>
    <n v="0"/>
    <n v="0"/>
    <n v="0"/>
    <n v="0"/>
    <n v="0"/>
    <n v="0"/>
    <n v="0"/>
    <n v="0"/>
    <n v="0"/>
    <n v="0"/>
    <n v="0"/>
    <n v="-966.09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2"/>
  </r>
  <r>
    <x v="3"/>
    <s v="Webb City"/>
    <s v="Lighting"/>
    <s v="Residential"/>
    <s v="PL-Private Lighting"/>
    <n v="66524.804999999993"/>
    <n v="24941.21"/>
    <m/>
    <n v="14.88"/>
    <n v="0"/>
    <n v="0"/>
    <m/>
    <n v="0"/>
    <n v="-10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87"/>
    <n v="0"/>
    <n v="0"/>
    <n v="50.89"/>
    <n v="-729.0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2"/>
    <s v="Baxter Springs"/>
    <s v="Electric"/>
    <s v="Commercial"/>
    <s v="CB-Commercial"/>
    <n v="1151352"/>
    <n v="125038.36"/>
    <m/>
    <n v="2456.12"/>
    <n v="32965.21"/>
    <n v="0"/>
    <m/>
    <n v="0"/>
    <n v="0"/>
    <n v="0"/>
    <n v="0"/>
    <n v="0"/>
    <n v="0"/>
    <n v="0"/>
    <n v="0"/>
    <n v="0"/>
    <n v="0"/>
    <n v="0"/>
    <n v="0"/>
    <n v="0"/>
    <n v="0"/>
    <n v="0"/>
    <n v="0"/>
    <n v="356.97"/>
    <n v="0"/>
    <n v="0"/>
    <n v="0"/>
    <n v="0"/>
    <n v="0"/>
    <n v="13"/>
    <n v="189.81"/>
    <n v="24"/>
    <n v="-1.52"/>
    <n v="8043.07"/>
    <n v="-22359.1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2"/>
    <s v="Baxter Springs"/>
    <s v="Electric"/>
    <s v="Commercial"/>
    <s v="GP-General Power"/>
    <n v="1445231"/>
    <n v="105593.60000000001"/>
    <m/>
    <n v="0"/>
    <n v="41387.1"/>
    <n v="0"/>
    <m/>
    <n v="0"/>
    <n v="0"/>
    <n v="0"/>
    <n v="0"/>
    <n v="0"/>
    <n v="0"/>
    <n v="0"/>
    <n v="0"/>
    <n v="0"/>
    <n v="0"/>
    <n v="0"/>
    <n v="0"/>
    <n v="0"/>
    <n v="0"/>
    <n v="0"/>
    <n v="0"/>
    <n v="448.03"/>
    <n v="0"/>
    <n v="0"/>
    <n v="0"/>
    <n v="0"/>
    <n v="0"/>
    <n v="0"/>
    <n v="603.32000000000005"/>
    <n v="0"/>
    <n v="0"/>
    <n v="4358.66"/>
    <n v="-11908.7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2"/>
  </r>
  <r>
    <x v="2"/>
    <s v="Baxter Springs"/>
    <s v="Electric"/>
    <s v="Commercial"/>
    <s v="LS-Special Lighting"/>
    <n v="216"/>
    <n v="64.14"/>
    <m/>
    <n v="0"/>
    <n v="6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"/>
    <n v="0"/>
    <n v="0"/>
    <n v="0"/>
    <n v="-6.3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2"/>
  </r>
  <r>
    <x v="2"/>
    <s v="Baxter Springs"/>
    <s v="Electric"/>
    <s v="Commercial"/>
    <s v="NEB-Optional Net Bill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2"/>
  </r>
  <r>
    <x v="2"/>
    <s v="Baxter Springs"/>
    <s v="Electric"/>
    <s v="Commercial"/>
    <s v="PT-Transmission"/>
    <n v="1579200"/>
    <n v="71764.63"/>
    <m/>
    <n v="0"/>
    <n v="47213.34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52.67"/>
    <n v="0"/>
    <n v="0"/>
    <n v="0"/>
    <n v="0"/>
    <n v="0"/>
    <n v="0"/>
    <n v="0"/>
    <n v="0"/>
    <n v="0"/>
    <n v="0"/>
    <n v="-8606.64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12"/>
  </r>
  <r>
    <x v="2"/>
    <s v="Baxter Springs"/>
    <s v="Electric"/>
    <s v="Commercial"/>
    <s v="TEB-Total Electric Bldg"/>
    <n v="314475"/>
    <n v="20848.560000000001"/>
    <m/>
    <n v="0"/>
    <n v="9005.6299999999992"/>
    <n v="0"/>
    <m/>
    <n v="0"/>
    <n v="0"/>
    <n v="0"/>
    <n v="0"/>
    <n v="0"/>
    <n v="0"/>
    <n v="0"/>
    <n v="0"/>
    <n v="0"/>
    <n v="0"/>
    <n v="0"/>
    <n v="0"/>
    <n v="0"/>
    <n v="0"/>
    <n v="0"/>
    <n v="0"/>
    <n v="377.38"/>
    <n v="0"/>
    <n v="0"/>
    <n v="0"/>
    <n v="0"/>
    <n v="0"/>
    <n v="0"/>
    <n v="36.97"/>
    <n v="0"/>
    <n v="0"/>
    <n v="463.25"/>
    <n v="-1550.3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2"/>
  </r>
  <r>
    <x v="2"/>
    <s v="Baxter Springs"/>
    <s v="Electric"/>
    <s v="Industrial"/>
    <s v="CB-Commercial"/>
    <n v="46"/>
    <n v="45.91"/>
    <m/>
    <n v="0"/>
    <n v="1.3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1.57"/>
    <n v="-0.8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2"/>
  </r>
  <r>
    <x v="2"/>
    <s v="Baxter Springs"/>
    <s v="Electric"/>
    <s v="Industrial"/>
    <s v="GP-General Power"/>
    <n v="357021"/>
    <n v="26851.47"/>
    <m/>
    <n v="55.95"/>
    <n v="10224.01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110.69"/>
    <n v="0"/>
    <n v="0"/>
    <n v="0"/>
    <n v="0"/>
    <n v="0"/>
    <n v="0"/>
    <n v="0"/>
    <n v="0"/>
    <n v="0"/>
    <n v="3241.89"/>
    <n v="-2941.85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2"/>
  </r>
  <r>
    <x v="2"/>
    <s v="Baxter Springs"/>
    <s v="Electric"/>
    <s v="Industrial"/>
    <s v="PT-Transmission"/>
    <n v="1987389"/>
    <n v="104426.95"/>
    <m/>
    <n v="0"/>
    <n v="57872.93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317.98"/>
    <n v="0"/>
    <n v="0"/>
    <n v="0"/>
    <n v="0"/>
    <n v="0"/>
    <n v="0"/>
    <n v="0"/>
    <n v="0"/>
    <n v="0"/>
    <n v="0"/>
    <n v="-10831.27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2"/>
  </r>
  <r>
    <x v="2"/>
    <s v="Baxter Springs"/>
    <s v="Electric"/>
    <s v="Municipal Buildings"/>
    <s v="CB-Commercial"/>
    <n v="145180"/>
    <n v="14158.36"/>
    <m/>
    <n v="0"/>
    <n v="4157.52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45"/>
    <n v="0"/>
    <n v="0"/>
    <n v="0"/>
    <n v="0"/>
    <n v="0"/>
    <n v="0"/>
    <n v="0"/>
    <n v="0"/>
    <n v="0"/>
    <n v="0"/>
    <n v="-2819.4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2"/>
    <s v="Baxter Springs"/>
    <s v="Electric"/>
    <s v="Municipal Buildings"/>
    <s v="GP-General Power"/>
    <n v="10720"/>
    <n v="1533.87"/>
    <m/>
    <n v="0"/>
    <n v="306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32"/>
    <n v="0"/>
    <n v="0"/>
    <n v="0"/>
    <n v="0"/>
    <n v="0"/>
    <n v="0"/>
    <n v="0"/>
    <n v="0"/>
    <n v="0"/>
    <n v="0"/>
    <n v="-88.3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2"/>
    <s v="Baxter Springs"/>
    <s v="Electric"/>
    <s v="Municipal Buildings"/>
    <s v="TEB-Total Electric Bldg"/>
    <n v="1057"/>
    <n v="139.22"/>
    <m/>
    <n v="0"/>
    <n v="30.27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27"/>
    <n v="0"/>
    <n v="0"/>
    <n v="0"/>
    <n v="0"/>
    <n v="0"/>
    <n v="0"/>
    <n v="0"/>
    <n v="0"/>
    <n v="0"/>
    <n v="0"/>
    <n v="-5.21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2"/>
  </r>
  <r>
    <x v="2"/>
    <s v="Baxter Springs"/>
    <s v="Electric"/>
    <s v="Municipal Other Lighting"/>
    <s v="CB-Commercial"/>
    <n v="1601"/>
    <n v="411.36"/>
    <m/>
    <n v="0"/>
    <n v="45.8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  <n v="0"/>
    <n v="0"/>
    <n v="0"/>
    <n v="0"/>
    <n v="0"/>
    <n v="0"/>
    <n v="-31.09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2"/>
  </r>
  <r>
    <x v="2"/>
    <s v="Baxter Springs"/>
    <s v="Electric"/>
    <s v="Municipal Other Lighting"/>
    <s v="LS-Special Lighting"/>
    <n v="-320"/>
    <n v="-0.93"/>
    <m/>
    <n v="0"/>
    <n v="-9.8000000000000007"/>
    <n v="0"/>
    <m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9.369999999999999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2"/>
  </r>
  <r>
    <x v="2"/>
    <s v="Baxter Springs"/>
    <s v="Electric"/>
    <s v="Municipal Pumping"/>
    <s v="CB-Commercial"/>
    <n v="78754"/>
    <n v="8355.23"/>
    <m/>
    <n v="0"/>
    <n v="2255.2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4.37"/>
    <n v="0"/>
    <n v="0"/>
    <n v="0"/>
    <n v="0"/>
    <n v="0"/>
    <n v="0"/>
    <n v="0"/>
    <n v="0"/>
    <n v="0"/>
    <n v="0"/>
    <n v="-1529.4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2"/>
  </r>
  <r>
    <x v="2"/>
    <s v="Baxter Springs"/>
    <s v="Electric"/>
    <s v="Municipal Pumping"/>
    <s v="GP-General Power"/>
    <n v="89665"/>
    <n v="7202.68"/>
    <m/>
    <n v="0"/>
    <n v="2567.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27.8"/>
    <n v="0"/>
    <n v="0"/>
    <n v="0"/>
    <n v="0"/>
    <n v="0"/>
    <n v="0"/>
    <n v="0"/>
    <n v="0"/>
    <n v="0"/>
    <n v="0"/>
    <n v="-738.8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2"/>
  </r>
  <r>
    <x v="2"/>
    <s v="Baxter Springs"/>
    <s v="Electric"/>
    <s v="Oil Pipeline Pumping"/>
    <s v="PT-Transmission"/>
    <n v="1644000"/>
    <n v="76145.02"/>
    <m/>
    <n v="0"/>
    <n v="49150.6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63.04000000000002"/>
    <n v="0"/>
    <n v="0"/>
    <n v="0"/>
    <n v="0"/>
    <n v="0"/>
    <n v="0"/>
    <n v="0"/>
    <n v="0"/>
    <n v="0"/>
    <n v="7345.18"/>
    <n v="-8959.7999999999993"/>
    <n v="0"/>
    <n v="0"/>
    <n v="0"/>
    <n v="0"/>
    <n v="0"/>
    <m/>
    <x v="0"/>
    <m/>
    <m/>
    <m/>
    <m/>
    <m/>
    <m/>
    <m/>
    <m/>
    <n v="0"/>
    <n v="0"/>
    <n v="0"/>
    <n v="0"/>
    <x v="2"/>
    <x v="34"/>
    <m/>
    <x v="12"/>
  </r>
  <r>
    <x v="2"/>
    <s v="Baxter Springs"/>
    <s v="Electric"/>
    <s v="Residential"/>
    <s v="RG-Residential"/>
    <n v="3241385"/>
    <n v="271037.62"/>
    <m/>
    <n v="9795.75"/>
    <n v="92428.62"/>
    <n v="-11.46"/>
    <m/>
    <n v="0"/>
    <n v="0"/>
    <n v="0"/>
    <n v="0"/>
    <n v="0"/>
    <n v="0"/>
    <n v="0"/>
    <n v="0"/>
    <n v="0"/>
    <n v="0"/>
    <n v="0"/>
    <n v="0"/>
    <n v="0"/>
    <n v="0"/>
    <n v="0"/>
    <n v="0"/>
    <n v="3242.73"/>
    <n v="0"/>
    <n v="0"/>
    <n v="0"/>
    <n v="0"/>
    <n v="0"/>
    <n v="0"/>
    <n v="1907.39"/>
    <n v="64"/>
    <n v="-1.28"/>
    <n v="13592.15"/>
    <n v="-44777.53"/>
    <n v="0"/>
    <n v="0"/>
    <n v="-1330"/>
    <n v="0"/>
    <n v="0"/>
    <m/>
    <x v="0"/>
    <m/>
    <m/>
    <m/>
    <m/>
    <m/>
    <m/>
    <m/>
    <m/>
    <n v="0"/>
    <n v="0"/>
    <n v="0"/>
    <n v="0"/>
    <x v="0"/>
    <x v="1"/>
    <m/>
    <x v="12"/>
  </r>
  <r>
    <x v="2"/>
    <s v="Baxter Springs"/>
    <s v="Electric"/>
    <s v="Residential"/>
    <s v="RH-Residential Total Elec"/>
    <n v="2003440"/>
    <n v="126498.04"/>
    <m/>
    <n v="2598.7399999999998"/>
    <n v="57376.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003.92"/>
    <n v="0"/>
    <n v="0"/>
    <n v="0"/>
    <n v="0"/>
    <n v="0"/>
    <n v="0"/>
    <n v="882.48"/>
    <n v="0"/>
    <n v="-0.26"/>
    <n v="4763.74"/>
    <n v="-17209.490000000002"/>
    <n v="0"/>
    <n v="0"/>
    <n v="-220"/>
    <n v="0"/>
    <n v="0"/>
    <m/>
    <x v="0"/>
    <m/>
    <m/>
    <m/>
    <m/>
    <m/>
    <m/>
    <m/>
    <m/>
    <n v="0"/>
    <n v="0"/>
    <n v="0"/>
    <n v="0"/>
    <x v="0"/>
    <x v="15"/>
    <m/>
    <x v="12"/>
  </r>
  <r>
    <x v="2"/>
    <s v="Baxter Springs"/>
    <s v="Lighting"/>
    <s v="Commercial"/>
    <s v="PL-Private Lighting"/>
    <n v="43010.572"/>
    <n v="8973.2999999999993"/>
    <m/>
    <n v="0"/>
    <n v="1234.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07"/>
    <n v="0"/>
    <n v="0"/>
    <n v="0"/>
    <n v="0"/>
    <n v="0"/>
    <n v="0"/>
    <n v="10.29"/>
    <n v="8"/>
    <n v="0"/>
    <n v="357.59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2"/>
    <s v="Baxter Springs"/>
    <s v="Lighting"/>
    <s v="Industrial"/>
    <s v="PL-Private Lighting"/>
    <n v="1059"/>
    <n v="306.32"/>
    <m/>
    <n v="0"/>
    <n v="30.6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30.9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2"/>
  </r>
  <r>
    <x v="2"/>
    <s v="Baxter Springs"/>
    <s v="Lighting"/>
    <s v="Municipal Other Lighting"/>
    <s v="PL-Private Lighting"/>
    <n v="205"/>
    <n v="52.8"/>
    <m/>
    <n v="0"/>
    <n v="5.8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2"/>
  </r>
  <r>
    <x v="2"/>
    <s v="Baxter Springs"/>
    <s v="Lighting"/>
    <s v="Municipal Street Lighting"/>
    <s v="SPL-Municipal St Lighting"/>
    <n v="63978.038"/>
    <n v="5506.1"/>
    <m/>
    <n v="0"/>
    <n v="1946.28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5.75"/>
    <n v="0"/>
    <n v="0"/>
    <n v="0"/>
    <n v="0"/>
    <n v="0"/>
    <n v="0"/>
    <n v="0"/>
    <n v="0"/>
    <n v="0"/>
    <n v="0"/>
    <n v="-1453.58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2"/>
  </r>
  <r>
    <x v="2"/>
    <s v="Baxter Springs"/>
    <s v="Lighting"/>
    <s v="Residential"/>
    <s v="PL-Private Lighting"/>
    <n v="33988.695"/>
    <n v="8395.51"/>
    <m/>
    <n v="0"/>
    <n v="974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03"/>
    <n v="0"/>
    <n v="0"/>
    <n v="0"/>
    <n v="0"/>
    <n v="0"/>
    <n v="0"/>
    <n v="47.98"/>
    <n v="0"/>
    <n v="0"/>
    <n v="221.2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2"/>
  </r>
  <r>
    <x v="2"/>
    <s v="Gravette"/>
    <s v="Electric"/>
    <s v="Commercial"/>
    <s v="CB-Commercial"/>
    <n v="222"/>
    <n v="66.67"/>
    <m/>
    <n v="0"/>
    <n v="6.36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4.3099999999999996"/>
    <n v="-4.309999999999999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2"/>
    <s v="Gravette"/>
    <s v="Electric"/>
    <s v="Residential"/>
    <s v="RG-Residential"/>
    <n v="13960"/>
    <n v="1132.3"/>
    <m/>
    <n v="0"/>
    <n v="399.78"/>
    <n v="0"/>
    <m/>
    <n v="0"/>
    <n v="0"/>
    <n v="0"/>
    <n v="0"/>
    <n v="0"/>
    <n v="0"/>
    <n v="0"/>
    <n v="0"/>
    <n v="0"/>
    <n v="0"/>
    <n v="0"/>
    <n v="0"/>
    <n v="0"/>
    <n v="0"/>
    <n v="0"/>
    <n v="0"/>
    <n v="13.96"/>
    <n v="0"/>
    <n v="0"/>
    <n v="0"/>
    <n v="0"/>
    <n v="0"/>
    <n v="0"/>
    <n v="10.63"/>
    <n v="0"/>
    <n v="0"/>
    <n v="21.68"/>
    <n v="-192.7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2"/>
    <s v="Gravette"/>
    <s v="Electric"/>
    <s v="Residential"/>
    <s v="RH-Residential Total Elec"/>
    <n v="2502"/>
    <n v="156.25"/>
    <m/>
    <n v="0"/>
    <n v="71.6500000000000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2.5"/>
    <n v="0"/>
    <n v="0"/>
    <n v="0"/>
    <n v="0"/>
    <n v="0"/>
    <n v="0"/>
    <n v="0"/>
    <n v="0"/>
    <n v="0"/>
    <n v="3.23"/>
    <n v="-21.49"/>
    <n v="0"/>
    <n v="0"/>
    <n v="-10"/>
    <n v="0"/>
    <n v="0"/>
    <m/>
    <x v="0"/>
    <m/>
    <m/>
    <m/>
    <m/>
    <m/>
    <m/>
    <m/>
    <m/>
    <n v="0"/>
    <n v="0"/>
    <n v="0"/>
    <n v="0"/>
    <x v="0"/>
    <x v="15"/>
    <m/>
    <x v="12"/>
  </r>
  <r>
    <x v="2"/>
    <s v="Gravette"/>
    <s v="Lighting"/>
    <s v="Residential"/>
    <s v="PL-Private Lighting"/>
    <n v="31"/>
    <n v="9.44"/>
    <m/>
    <n v="0"/>
    <n v="0.8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2"/>
    <s v="Neosho"/>
    <s v="Electric"/>
    <s v="Commercial"/>
    <s v="CB-Commercial"/>
    <n v="533"/>
    <n v="123.6"/>
    <m/>
    <n v="0"/>
    <n v="15.2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"/>
    <n v="0"/>
    <n v="0"/>
    <n v="0"/>
    <n v="0"/>
    <n v="0"/>
    <n v="0"/>
    <n v="8.1"/>
    <n v="-10.3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2"/>
  </r>
  <r>
    <x v="2"/>
    <s v="Neosho"/>
    <s v="Electric"/>
    <s v="Commercial"/>
    <s v="GP-General Power"/>
    <n v="81200"/>
    <n v="5235.2299999999996"/>
    <m/>
    <n v="0"/>
    <n v="2325.32000000000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25.17"/>
    <n v="0"/>
    <n v="0"/>
    <n v="0"/>
    <n v="0"/>
    <n v="0"/>
    <n v="0"/>
    <n v="0"/>
    <n v="0"/>
    <n v="0"/>
    <n v="0"/>
    <n v="-669.0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2"/>
  </r>
  <r>
    <x v="2"/>
    <s v="Neosho"/>
    <s v="Electric"/>
    <s v="Residential"/>
    <s v="RG-Residential"/>
    <n v="10545"/>
    <n v="829.3"/>
    <m/>
    <n v="0"/>
    <n v="301.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54"/>
    <n v="0"/>
    <n v="0"/>
    <n v="0"/>
    <n v="0"/>
    <n v="0"/>
    <n v="0"/>
    <n v="8.69"/>
    <n v="0"/>
    <n v="0"/>
    <n v="15.44"/>
    <n v="-145.6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2"/>
    <s v="Neosho"/>
    <s v="Lighting"/>
    <s v="Commercial"/>
    <s v="PL-Private Lighting"/>
    <n v="1436"/>
    <n v="188.32"/>
    <m/>
    <n v="0"/>
    <n v="41.1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2"/>
  </r>
  <r>
    <x v="2"/>
    <s v="Neosho"/>
    <s v="Lighting"/>
    <s v="Residential"/>
    <s v="PL-Private Lighting"/>
    <n v="161"/>
    <n v="30.34"/>
    <m/>
    <n v="0"/>
    <n v="4.610000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.16"/>
    <n v="0"/>
    <n v="0"/>
    <n v="0.4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2"/>
  </r>
  <r>
    <x v="3"/>
    <m/>
    <m/>
    <s v="Residential"/>
    <s v="RG-Residential"/>
    <n v="98115"/>
    <n v="10374.68"/>
    <m/>
    <n v="67.62"/>
    <n v="-147.16999999999999"/>
    <n v="0"/>
    <m/>
    <n v="0"/>
    <n v="0"/>
    <n v="0"/>
    <n v="0"/>
    <n v="38.27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6.2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97076"/>
    <n v="10264.82"/>
    <m/>
    <n v="64.75"/>
    <n v="-145.61000000000001"/>
    <n v="0"/>
    <m/>
    <n v="0"/>
    <n v="0"/>
    <n v="0"/>
    <n v="0"/>
    <n v="37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.91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603"/>
    <n v="10559.62"/>
    <m/>
    <n v="0"/>
    <n v="-149.4"/>
    <n v="0"/>
    <m/>
    <n v="0"/>
    <n v="0"/>
    <n v="0"/>
    <n v="0"/>
    <n v="38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3.95000000000005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765"/>
    <n v="10563.53"/>
    <m/>
    <n v="79.099999999999994"/>
    <n v="-149.65"/>
    <n v="0"/>
    <m/>
    <n v="0"/>
    <n v="0"/>
    <n v="0"/>
    <n v="0"/>
    <n v="38.9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4.78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8279"/>
    <n v="10392.030000000001"/>
    <m/>
    <n v="391.03"/>
    <n v="-147.41999999999999"/>
    <n v="0"/>
    <m/>
    <n v="0"/>
    <n v="0"/>
    <n v="0"/>
    <n v="0"/>
    <n v="38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7.12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40130"/>
    <n v="4270.9399999999996"/>
    <m/>
    <n v="0"/>
    <n v="17.64"/>
    <n v="0"/>
    <m/>
    <n v="0"/>
    <n v="0"/>
    <n v="0"/>
    <n v="0"/>
    <n v="15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7.07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2"/>
    <m/>
    <m/>
    <s v="Residential"/>
    <s v="RG-Residential"/>
    <n v="98419"/>
    <n v="6254.53"/>
    <m/>
    <n v="0"/>
    <n v="2994.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98.42"/>
    <n v="0"/>
    <n v="0"/>
    <n v="0"/>
    <n v="0"/>
    <n v="0"/>
    <n v="0"/>
    <n v="0"/>
    <n v="0"/>
    <n v="0"/>
    <n v="0"/>
    <n v="-1359.17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1"/>
    <m/>
    <m/>
    <s v="Municipal Other Lighting"/>
    <s v="CB-Commercial"/>
    <n v="90000"/>
    <n v="7436.7"/>
    <m/>
    <n v="0"/>
    <n v="0"/>
    <n v="0"/>
    <m/>
    <n v="0"/>
    <n v="0"/>
    <n v="0"/>
    <n v="0"/>
    <n v="0"/>
    <n v="0"/>
    <n v="0"/>
    <n v="0"/>
    <n v="0"/>
    <n v="118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6.6"/>
    <n v="0"/>
    <n v="0"/>
    <n v="0"/>
    <m/>
    <x v="0"/>
    <m/>
    <m/>
    <m/>
    <m/>
    <m/>
    <m/>
    <m/>
    <m/>
    <n v="0"/>
    <n v="0"/>
    <m/>
    <m/>
    <x v="4"/>
    <x v="5"/>
    <m/>
    <x v="12"/>
  </r>
  <r>
    <x v="3"/>
    <m/>
    <m/>
    <s v="Municipal Street Lighting"/>
    <s v="CB-Commercial"/>
    <n v="98378"/>
    <n v="11647.63"/>
    <m/>
    <n v="0"/>
    <n v="-147.56"/>
    <n v="0"/>
    <m/>
    <n v="0"/>
    <n v="0"/>
    <n v="0"/>
    <n v="0"/>
    <n v="69.84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3.85"/>
    <n v="0"/>
    <n v="0"/>
    <n v="0"/>
    <n v="0"/>
    <n v="0"/>
    <m/>
    <x v="0"/>
    <m/>
    <m/>
    <m/>
    <m/>
    <m/>
    <m/>
    <m/>
    <m/>
    <n v="0"/>
    <n v="0"/>
    <m/>
    <m/>
    <x v="4"/>
    <x v="5"/>
    <m/>
    <x v="12"/>
  </r>
  <r>
    <x v="3"/>
    <m/>
    <m/>
    <s v="Municipal Other Lighting"/>
    <s v="CB-Commercial"/>
    <n v="95646"/>
    <n v="11322.57"/>
    <m/>
    <n v="0"/>
    <n v="-143.47"/>
    <n v="0"/>
    <m/>
    <n v="0"/>
    <n v="0"/>
    <n v="0"/>
    <n v="0"/>
    <n v="67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0.15"/>
    <n v="0"/>
    <n v="0"/>
    <n v="0"/>
    <n v="0"/>
    <n v="0"/>
    <m/>
    <x v="0"/>
    <m/>
    <m/>
    <m/>
    <m/>
    <m/>
    <m/>
    <m/>
    <m/>
    <n v="0"/>
    <n v="0"/>
    <m/>
    <m/>
    <x v="4"/>
    <x v="5"/>
    <m/>
    <x v="12"/>
  </r>
  <r>
    <x v="3"/>
    <m/>
    <m/>
    <s v="Residential"/>
    <s v="RG-Residential"/>
    <n v="98625"/>
    <n v="10428.61"/>
    <m/>
    <n v="70.209999999999994"/>
    <n v="-147.93"/>
    <n v="0"/>
    <m/>
    <n v="0"/>
    <n v="0"/>
    <n v="0"/>
    <n v="0"/>
    <n v="38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8.91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240"/>
    <n v="10497.31"/>
    <m/>
    <n v="493.75"/>
    <n v="-148.86000000000001"/>
    <n v="0"/>
    <m/>
    <n v="0"/>
    <n v="0"/>
    <n v="0"/>
    <n v="0"/>
    <n v="38.7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2.08000000000004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7937"/>
    <n v="10370.02"/>
    <m/>
    <n v="79.03"/>
    <n v="-146.9"/>
    <n v="0"/>
    <m/>
    <n v="0"/>
    <n v="0"/>
    <n v="0"/>
    <n v="0"/>
    <n v="38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5.36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6401"/>
    <n v="10208.040000000001"/>
    <m/>
    <n v="480.18"/>
    <n v="-144.6"/>
    <n v="0"/>
    <m/>
    <n v="0"/>
    <n v="0"/>
    <n v="0"/>
    <n v="0"/>
    <n v="37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7.43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7957"/>
    <n v="10357.98"/>
    <m/>
    <n v="389.75"/>
    <n v="-146.93"/>
    <n v="0"/>
    <m/>
    <n v="0"/>
    <n v="0"/>
    <n v="0"/>
    <n v="0"/>
    <n v="38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5.45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732"/>
    <n v="10559.75"/>
    <m/>
    <n v="496.72"/>
    <n v="-149.6"/>
    <n v="0"/>
    <m/>
    <n v="0"/>
    <n v="0"/>
    <n v="0"/>
    <n v="0"/>
    <n v="3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4.62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Commercial"/>
    <s v="CB-Commercial"/>
    <n v="98919"/>
    <n v="11710.03"/>
    <m/>
    <n v="70.28"/>
    <n v="-148.38"/>
    <n v="0"/>
    <m/>
    <n v="0"/>
    <n v="0"/>
    <n v="0"/>
    <n v="0"/>
    <n v="7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6.57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3"/>
    <m/>
    <m/>
    <s v="Residential"/>
    <s v="RG-Residential"/>
    <n v="99391"/>
    <n v="10522.43"/>
    <m/>
    <n v="494.96"/>
    <n v="-149.09"/>
    <n v="0"/>
    <m/>
    <n v="0"/>
    <n v="0"/>
    <n v="0"/>
    <n v="0"/>
    <n v="38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2.85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768"/>
    <n v="10562.3"/>
    <m/>
    <n v="496.83"/>
    <n v="-149.66999999999999"/>
    <n v="0"/>
    <m/>
    <n v="0"/>
    <n v="0"/>
    <n v="0"/>
    <n v="0"/>
    <n v="38.9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4.85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369"/>
    <n v="10507.97"/>
    <m/>
    <n v="74.650000000000006"/>
    <n v="-149.05000000000001"/>
    <n v="0"/>
    <m/>
    <n v="0"/>
    <n v="0"/>
    <n v="0"/>
    <n v="0"/>
    <n v="38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2.75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8989"/>
    <n v="10467.09"/>
    <m/>
    <n v="393.86"/>
    <n v="-148.49"/>
    <n v="0"/>
    <m/>
    <n v="0"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78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8947"/>
    <n v="10462.66"/>
    <m/>
    <n v="492.12"/>
    <n v="-148.41999999999999"/>
    <n v="0"/>
    <m/>
    <n v="0"/>
    <n v="0"/>
    <n v="0"/>
    <n v="0"/>
    <n v="3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56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298"/>
    <n v="10499.87"/>
    <m/>
    <n v="74.459999999999994"/>
    <n v="-148.94999999999999"/>
    <n v="0"/>
    <m/>
    <n v="0"/>
    <n v="0"/>
    <n v="0"/>
    <n v="0"/>
    <n v="38.7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2.37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Commercial"/>
    <s v="CB-Commercial"/>
    <n v="65647"/>
    <n v="7771.29"/>
    <m/>
    <n v="0"/>
    <n v="-98.47"/>
    <n v="0"/>
    <m/>
    <n v="0"/>
    <n v="0"/>
    <n v="0"/>
    <n v="0"/>
    <n v="4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9.55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3"/>
    <m/>
    <m/>
    <s v="Residential"/>
    <s v="RG-Residential"/>
    <n v="98109"/>
    <n v="10374.049999999999"/>
    <m/>
    <n v="73.83"/>
    <n v="-147.16"/>
    <n v="0"/>
    <m/>
    <n v="0"/>
    <n v="0"/>
    <n v="0"/>
    <n v="0"/>
    <n v="38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6.24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Commercial"/>
    <s v="CB-Commercial"/>
    <n v="99602"/>
    <n v="11798.11"/>
    <m/>
    <n v="560.97"/>
    <n v="-149.4"/>
    <n v="0"/>
    <m/>
    <n v="0"/>
    <n v="0"/>
    <n v="0"/>
    <n v="0"/>
    <n v="7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3"/>
    <m/>
    <m/>
    <s v="Commercial"/>
    <s v="CB-Commercial"/>
    <n v="99980"/>
    <n v="11844.95"/>
    <m/>
    <n v="450.56"/>
    <n v="-149.97"/>
    <n v="0"/>
    <m/>
    <n v="0"/>
    <n v="0"/>
    <n v="0"/>
    <n v="0"/>
    <n v="70.98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1.9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3"/>
    <m/>
    <m/>
    <s v="Commercial"/>
    <s v="CB-Commercial"/>
    <n v="99984"/>
    <n v="11845.32"/>
    <m/>
    <n v="0"/>
    <n v="-149.97999999999999"/>
    <n v="0"/>
    <m/>
    <n v="0"/>
    <n v="0"/>
    <n v="0"/>
    <n v="0"/>
    <n v="7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1.92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2"/>
    <m/>
    <m/>
    <s v="Residential"/>
    <s v="RG-Residential"/>
    <n v="98974"/>
    <n v="6289.8"/>
    <m/>
    <n v="375.98"/>
    <n v="3010.89"/>
    <n v="0"/>
    <m/>
    <n v="0"/>
    <n v="0"/>
    <n v="0"/>
    <n v="0"/>
    <n v="0"/>
    <n v="0"/>
    <n v="0"/>
    <n v="0"/>
    <n v="0"/>
    <n v="0"/>
    <n v="0"/>
    <n v="0"/>
    <n v="0"/>
    <n v="0"/>
    <n v="0"/>
    <n v="0"/>
    <n v="98.97"/>
    <n v="0"/>
    <n v="0"/>
    <n v="0"/>
    <n v="0"/>
    <n v="0"/>
    <n v="0"/>
    <n v="0"/>
    <n v="0"/>
    <n v="0"/>
    <n v="0"/>
    <n v="-1366.83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900"/>
    <n v="10576.52"/>
    <m/>
    <n v="398"/>
    <n v="-149.85"/>
    <n v="0"/>
    <m/>
    <n v="0"/>
    <n v="0"/>
    <n v="0"/>
    <n v="0"/>
    <n v="38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48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502"/>
    <n v="10524.58"/>
    <m/>
    <n v="75.48"/>
    <n v="-149.25"/>
    <n v="0"/>
    <m/>
    <n v="0"/>
    <n v="0"/>
    <n v="0"/>
    <n v="0"/>
    <n v="38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3.42999999999995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931"/>
    <n v="10580.04"/>
    <m/>
    <n v="497.68"/>
    <n v="-149.88999999999999"/>
    <n v="0"/>
    <m/>
    <n v="0"/>
    <n v="0"/>
    <n v="0"/>
    <n v="0"/>
    <n v="38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64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Commercial"/>
    <s v="CB-Commercial"/>
    <n v="99667"/>
    <n v="11806.64"/>
    <m/>
    <n v="77.8"/>
    <n v="-149.5"/>
    <n v="0"/>
    <m/>
    <n v="0"/>
    <n v="0"/>
    <n v="0"/>
    <n v="0"/>
    <n v="70.76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.33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3"/>
    <m/>
    <m/>
    <s v="Commercial"/>
    <s v="CB-Commercial"/>
    <n v="99946"/>
    <n v="11840.8"/>
    <m/>
    <n v="78.48"/>
    <n v="-149.91999999999999"/>
    <n v="0"/>
    <m/>
    <n v="0"/>
    <n v="0"/>
    <n v="0"/>
    <n v="0"/>
    <n v="70.95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1.72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3"/>
    <m/>
    <m/>
    <s v="Commercial"/>
    <s v="CB-Commercial"/>
    <n v="99107"/>
    <n v="11732.28"/>
    <m/>
    <n v="446.26"/>
    <n v="-148.66"/>
    <n v="0"/>
    <m/>
    <n v="0"/>
    <n v="0"/>
    <n v="0"/>
    <n v="0"/>
    <n v="7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7.51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3"/>
    <m/>
    <m/>
    <s v="Residential"/>
    <s v="RG-Residential"/>
    <n v="99871"/>
    <n v="10574.32"/>
    <m/>
    <n v="497.41"/>
    <n v="-149.81"/>
    <n v="0"/>
    <m/>
    <n v="0"/>
    <n v="0"/>
    <n v="0"/>
    <n v="0"/>
    <n v="38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34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Industrial"/>
    <s v="CB-Commercial"/>
    <n v="59993400"/>
    <n v="7102018.6900000004"/>
    <m/>
    <n v="270138.28999999998"/>
    <n v="-89990.1"/>
    <n v="0"/>
    <m/>
    <n v="0"/>
    <n v="0"/>
    <n v="0"/>
    <n v="0"/>
    <n v="42595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1166.87"/>
    <n v="0"/>
    <n v="0"/>
    <n v="0"/>
    <n v="0"/>
    <n v="0"/>
    <m/>
    <x v="0"/>
    <m/>
    <m/>
    <m/>
    <m/>
    <m/>
    <m/>
    <m/>
    <m/>
    <n v="0"/>
    <n v="0"/>
    <m/>
    <m/>
    <x v="2"/>
    <x v="5"/>
    <m/>
    <x v="12"/>
  </r>
  <r>
    <x v="3"/>
    <m/>
    <m/>
    <s v="Residential"/>
    <s v="RG-Residential"/>
    <n v="99216"/>
    <n v="10498.69"/>
    <m/>
    <n v="76.89"/>
    <n v="-148.83000000000001"/>
    <n v="0"/>
    <m/>
    <n v="0"/>
    <n v="0"/>
    <n v="0"/>
    <n v="0"/>
    <n v="38.7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95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373"/>
    <n v="10535.3"/>
    <m/>
    <n v="495.61"/>
    <n v="-149.06"/>
    <n v="0"/>
    <m/>
    <n v="0"/>
    <n v="0"/>
    <n v="0"/>
    <n v="0"/>
    <n v="38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2.76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143"/>
    <n v="10491.16"/>
    <m/>
    <n v="0"/>
    <n v="-148.71"/>
    <n v="0"/>
    <m/>
    <n v="0"/>
    <n v="0"/>
    <n v="0"/>
    <n v="0"/>
    <n v="38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58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8889"/>
    <n v="10465.61"/>
    <m/>
    <n v="492.27"/>
    <n v="-148.34"/>
    <n v="0"/>
    <m/>
    <n v="0"/>
    <n v="0"/>
    <n v="0"/>
    <n v="0"/>
    <n v="38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27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802"/>
    <n v="10564.59"/>
    <m/>
    <n v="78.17"/>
    <n v="-149.69999999999999"/>
    <n v="0"/>
    <m/>
    <n v="0"/>
    <n v="0"/>
    <n v="0"/>
    <n v="0"/>
    <n v="38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4.98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Commercial"/>
    <s v="CB-Commercial"/>
    <n v="99834"/>
    <n v="9621.59"/>
    <m/>
    <n v="78.25"/>
    <n v="-149.75"/>
    <n v="0"/>
    <m/>
    <n v="0"/>
    <n v="0"/>
    <n v="0"/>
    <n v="0"/>
    <n v="7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4.21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3"/>
    <m/>
    <m/>
    <s v="Residential"/>
    <s v="RG-Residential"/>
    <n v="97475"/>
    <n v="10307.01"/>
    <m/>
    <n v="71.790000000000006"/>
    <n v="-146.22"/>
    <n v="0"/>
    <m/>
    <n v="0"/>
    <n v="0"/>
    <n v="0"/>
    <n v="0"/>
    <n v="3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2.97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L-Residential Pilot"/>
    <n v="97799"/>
    <n v="10341.27"/>
    <m/>
    <n v="73.72"/>
    <n v="-146.69999999999999"/>
    <n v="0"/>
    <m/>
    <n v="0"/>
    <n v="0"/>
    <n v="0"/>
    <n v="0"/>
    <n v="38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4.64"/>
    <n v="0"/>
    <n v="0"/>
    <n v="0"/>
    <n v="0"/>
    <n v="0"/>
    <m/>
    <x v="0"/>
    <m/>
    <m/>
    <m/>
    <m/>
    <m/>
    <m/>
    <m/>
    <m/>
    <n v="0"/>
    <n v="0"/>
    <m/>
    <m/>
    <x v="0"/>
    <x v="25"/>
    <m/>
    <x v="12"/>
  </r>
  <r>
    <x v="3"/>
    <m/>
    <m/>
    <s v="Commercial"/>
    <s v="CB-Commercial"/>
    <n v="97000"/>
    <n v="11482.86"/>
    <m/>
    <n v="61.47"/>
    <n v="-145.5"/>
    <n v="0"/>
    <m/>
    <n v="0"/>
    <n v="0"/>
    <n v="0"/>
    <n v="0"/>
    <n v="68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6.94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3"/>
    <m/>
    <m/>
    <s v="Residential"/>
    <s v="RG-Residential"/>
    <n v="7999120"/>
    <n v="845841.54"/>
    <m/>
    <n v="79.17"/>
    <n v="-11998.68"/>
    <n v="0"/>
    <m/>
    <n v="0"/>
    <n v="0"/>
    <n v="0"/>
    <n v="0"/>
    <n v="3119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275.46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Commercial"/>
    <s v="CB-Commercial"/>
    <n v="95297"/>
    <n v="9163.76"/>
    <m/>
    <n v="64.400000000000006"/>
    <n v="-142.94999999999999"/>
    <n v="0"/>
    <m/>
    <n v="0"/>
    <n v="0"/>
    <n v="0"/>
    <n v="0"/>
    <n v="67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2.66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3"/>
    <m/>
    <m/>
    <s v="Residential"/>
    <s v="RG-Residential"/>
    <n v="99276"/>
    <n v="10501.98"/>
    <m/>
    <n v="493.98"/>
    <n v="-148.91999999999999"/>
    <n v="0"/>
    <m/>
    <n v="0"/>
    <n v="0"/>
    <n v="0"/>
    <n v="0"/>
    <n v="38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2.26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Commercial"/>
    <s v="CB-Commercial"/>
    <n v="99580"/>
    <n v="11795.12"/>
    <m/>
    <n v="77.06"/>
    <n v="-149.37"/>
    <n v="0"/>
    <m/>
    <n v="0"/>
    <n v="0"/>
    <n v="0"/>
    <n v="0"/>
    <n v="7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9.9"/>
    <n v="0"/>
    <n v="0"/>
    <n v="0"/>
    <n v="0"/>
    <n v="0"/>
    <m/>
    <x v="0"/>
    <m/>
    <m/>
    <m/>
    <m/>
    <m/>
    <m/>
    <m/>
    <m/>
    <n v="0"/>
    <n v="0"/>
    <m/>
    <m/>
    <x v="1"/>
    <x v="5"/>
    <m/>
    <x v="12"/>
  </r>
  <r>
    <x v="3"/>
    <m/>
    <m/>
    <s v="Residential"/>
    <s v="RG-Residential"/>
    <n v="98154"/>
    <n v="10378.799999999999"/>
    <m/>
    <n v="73.180000000000007"/>
    <n v="-147.24"/>
    <n v="0"/>
    <m/>
    <n v="0"/>
    <n v="0"/>
    <n v="0"/>
    <n v="0"/>
    <n v="38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6.47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Residential"/>
    <s v="RG-Residential"/>
    <n v="99531"/>
    <n v="10534.02"/>
    <m/>
    <n v="77.55"/>
    <n v="-149.29"/>
    <n v="0"/>
    <m/>
    <n v="0"/>
    <n v="0"/>
    <n v="0"/>
    <n v="0"/>
    <n v="38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3.58000000000004"/>
    <n v="0"/>
    <n v="0"/>
    <n v="0"/>
    <n v="0"/>
    <n v="0"/>
    <m/>
    <x v="0"/>
    <m/>
    <m/>
    <m/>
    <m/>
    <m/>
    <m/>
    <m/>
    <m/>
    <n v="0"/>
    <n v="0"/>
    <m/>
    <m/>
    <x v="0"/>
    <x v="1"/>
    <m/>
    <x v="12"/>
  </r>
  <r>
    <x v="3"/>
    <m/>
    <m/>
    <s v="Commercial"/>
    <s v="CB-Commercial"/>
    <n v="99814"/>
    <n v="11823"/>
    <m/>
    <n v="77.16"/>
    <n v="-149.72"/>
    <n v="0"/>
    <m/>
    <n v="0"/>
    <n v="0"/>
    <n v="0"/>
    <n v="0"/>
    <n v="7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1.06"/>
    <n v="0"/>
    <n v="0"/>
    <n v="0"/>
    <n v="0"/>
    <n v="0"/>
    <m/>
    <x v="0"/>
    <m/>
    <m/>
    <m/>
    <m/>
    <m/>
    <m/>
    <m/>
    <m/>
    <m/>
    <m/>
    <m/>
    <m/>
    <x v="1"/>
    <x v="5"/>
    <m/>
    <x v="12"/>
  </r>
  <r>
    <x v="3"/>
    <m/>
    <m/>
    <s v="Commercial"/>
    <s v="WA-WATER"/>
    <n v="999699"/>
    <n v="1519642.5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2"/>
  </r>
  <r>
    <x v="3"/>
    <m/>
    <m/>
    <s v="Residential"/>
    <s v="WA-WATER"/>
    <n v="9955"/>
    <n v="15395.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4.89"/>
    <n v="0"/>
    <n v="0"/>
    <n v="0"/>
    <n v="0"/>
    <n v="0"/>
    <n v="0"/>
    <m/>
    <x v="0"/>
    <m/>
    <m/>
    <m/>
    <m/>
    <m/>
    <m/>
    <m/>
    <m/>
    <n v="0"/>
    <n v="0"/>
    <n v="0"/>
    <n v="0"/>
    <x v="11"/>
    <x v="28"/>
    <m/>
    <x v="12"/>
  </r>
  <r>
    <x v="3"/>
    <m/>
    <m/>
    <s v="Commercial"/>
    <s v="WA-WATER"/>
    <n v="9994"/>
    <n v="15463.3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8.5100000000002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2"/>
  </r>
  <r>
    <x v="3"/>
    <m/>
    <m/>
    <s v="Commercial"/>
    <s v="WA-Water"/>
    <n v="-5977"/>
    <n v="-9391.36"/>
    <m/>
    <m/>
    <m/>
    <m/>
    <m/>
    <m/>
    <m/>
    <m/>
    <m/>
    <m/>
    <m/>
    <m/>
    <m/>
    <m/>
    <m/>
    <m/>
    <n v="-0.9"/>
    <m/>
    <m/>
    <m/>
    <m/>
    <m/>
    <m/>
    <m/>
    <m/>
    <m/>
    <m/>
    <m/>
    <m/>
    <m/>
    <m/>
    <n v="-831.22"/>
    <m/>
    <m/>
    <m/>
    <m/>
    <m/>
    <m/>
    <m/>
    <x v="0"/>
    <m/>
    <m/>
    <m/>
    <m/>
    <m/>
    <m/>
    <m/>
    <m/>
    <m/>
    <m/>
    <m/>
    <m/>
    <x v="7"/>
    <x v="28"/>
    <m/>
    <x v="12"/>
  </r>
  <r>
    <x v="3"/>
    <m/>
    <m/>
    <s v="Industrial"/>
    <s v="WA-Water"/>
    <n v="-5991"/>
    <n v="-9106.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375.63"/>
    <m/>
    <m/>
    <m/>
    <m/>
    <m/>
    <m/>
    <m/>
    <x v="0"/>
    <m/>
    <m/>
    <m/>
    <m/>
    <m/>
    <m/>
    <m/>
    <m/>
    <m/>
    <m/>
    <m/>
    <m/>
    <x v="8"/>
    <x v="28"/>
    <m/>
    <x v="12"/>
  </r>
  <r>
    <x v="3"/>
    <m/>
    <m/>
    <s v="Commercial"/>
    <s v="WA-Water"/>
    <n v="-9639"/>
    <n v="-14958.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1323.83"/>
    <m/>
    <m/>
    <m/>
    <m/>
    <m/>
    <m/>
    <m/>
    <x v="0"/>
    <m/>
    <m/>
    <m/>
    <m/>
    <m/>
    <m/>
    <m/>
    <m/>
    <m/>
    <m/>
    <m/>
    <m/>
    <x v="7"/>
    <x v="28"/>
    <m/>
    <x v="12"/>
  </r>
  <r>
    <x v="3"/>
    <m/>
    <m/>
    <s v="Commercial"/>
    <s v="WA-Water"/>
    <n v="-4610"/>
    <n v="-7313.52"/>
    <m/>
    <m/>
    <m/>
    <m/>
    <m/>
    <m/>
    <m/>
    <m/>
    <m/>
    <m/>
    <m/>
    <m/>
    <m/>
    <m/>
    <m/>
    <m/>
    <n v="-0.9"/>
    <m/>
    <m/>
    <m/>
    <m/>
    <m/>
    <m/>
    <m/>
    <m/>
    <m/>
    <m/>
    <m/>
    <m/>
    <m/>
    <m/>
    <n v="-647.33000000000004"/>
    <m/>
    <m/>
    <m/>
    <m/>
    <m/>
    <m/>
    <m/>
    <x v="0"/>
    <m/>
    <m/>
    <m/>
    <m/>
    <m/>
    <m/>
    <m/>
    <m/>
    <m/>
    <m/>
    <m/>
    <m/>
    <x v="7"/>
    <x v="28"/>
    <m/>
    <x v="12"/>
  </r>
  <r>
    <x v="3"/>
    <m/>
    <m/>
    <s v="Residential"/>
    <s v="WA-Water"/>
    <n v="-9999"/>
    <n v="-15476.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386.91"/>
    <m/>
    <m/>
    <m/>
    <m/>
    <m/>
    <m/>
    <m/>
    <x v="0"/>
    <m/>
    <m/>
    <m/>
    <m/>
    <m/>
    <m/>
    <m/>
    <m/>
    <m/>
    <m/>
    <m/>
    <m/>
    <x v="11"/>
    <x v="28"/>
    <m/>
    <x v="12"/>
  </r>
  <r>
    <x v="3"/>
    <m/>
    <m/>
    <s v="Commercial"/>
    <s v="WA-Water"/>
    <n v="-25060"/>
    <n v="-38397.519999999997"/>
    <m/>
    <m/>
    <m/>
    <m/>
    <m/>
    <m/>
    <m/>
    <m/>
    <m/>
    <m/>
    <m/>
    <m/>
    <m/>
    <m/>
    <m/>
    <m/>
    <n v="-0.9"/>
    <m/>
    <m/>
    <m/>
    <m/>
    <m/>
    <m/>
    <m/>
    <m/>
    <m/>
    <m/>
    <m/>
    <m/>
    <m/>
    <m/>
    <n v="-3398.2700000000004"/>
    <m/>
    <m/>
    <m/>
    <m/>
    <m/>
    <m/>
    <m/>
    <x v="0"/>
    <m/>
    <m/>
    <m/>
    <m/>
    <m/>
    <m/>
    <m/>
    <m/>
    <m/>
    <m/>
    <m/>
    <m/>
    <x v="7"/>
    <x v="28"/>
    <m/>
    <x v="12"/>
  </r>
  <r>
    <x v="3"/>
    <m/>
    <m/>
    <s v="Commercial"/>
    <s v="WA-Water"/>
    <n v="-13044"/>
    <n v="-20133.2"/>
    <m/>
    <m/>
    <m/>
    <m/>
    <m/>
    <m/>
    <m/>
    <m/>
    <m/>
    <m/>
    <m/>
    <m/>
    <m/>
    <m/>
    <m/>
    <m/>
    <n v="-0.9"/>
    <m/>
    <m/>
    <m/>
    <m/>
    <m/>
    <m/>
    <m/>
    <m/>
    <m/>
    <m/>
    <m/>
    <m/>
    <m/>
    <m/>
    <n v="-1781.87"/>
    <m/>
    <m/>
    <m/>
    <m/>
    <m/>
    <m/>
    <m/>
    <x v="0"/>
    <m/>
    <m/>
    <m/>
    <m/>
    <m/>
    <m/>
    <m/>
    <m/>
    <m/>
    <m/>
    <m/>
    <m/>
    <x v="7"/>
    <x v="28"/>
    <m/>
    <x v="12"/>
  </r>
  <r>
    <x v="3"/>
    <m/>
    <m/>
    <s v="Commercial"/>
    <s v="WA-Water"/>
    <n v="-11410"/>
    <n v="-17649.52"/>
    <m/>
    <m/>
    <m/>
    <m/>
    <m/>
    <m/>
    <m/>
    <m/>
    <m/>
    <m/>
    <m/>
    <m/>
    <m/>
    <m/>
    <m/>
    <m/>
    <n v="-0.9"/>
    <m/>
    <m/>
    <m/>
    <m/>
    <m/>
    <m/>
    <m/>
    <m/>
    <m/>
    <m/>
    <m/>
    <m/>
    <m/>
    <m/>
    <n v="-1562.07"/>
    <m/>
    <m/>
    <m/>
    <m/>
    <m/>
    <m/>
    <m/>
    <x v="0"/>
    <m/>
    <m/>
    <m/>
    <m/>
    <m/>
    <m/>
    <m/>
    <m/>
    <m/>
    <m/>
    <m/>
    <m/>
    <x v="7"/>
    <x v="28"/>
    <m/>
    <x v="12"/>
  </r>
  <r>
    <x v="3"/>
    <m/>
    <m/>
    <s v="Commercial"/>
    <s v="WA-Water"/>
    <n v="-6377"/>
    <n v="-10012.290000000001"/>
    <m/>
    <m/>
    <m/>
    <m/>
    <m/>
    <m/>
    <m/>
    <m/>
    <m/>
    <m/>
    <m/>
    <m/>
    <m/>
    <m/>
    <m/>
    <m/>
    <n v="-0.9"/>
    <m/>
    <m/>
    <m/>
    <m/>
    <m/>
    <m/>
    <m/>
    <m/>
    <m/>
    <m/>
    <m/>
    <m/>
    <m/>
    <m/>
    <n v="-886.17"/>
    <m/>
    <m/>
    <m/>
    <m/>
    <m/>
    <m/>
    <m/>
    <x v="0"/>
    <m/>
    <m/>
    <m/>
    <m/>
    <m/>
    <m/>
    <m/>
    <m/>
    <m/>
    <m/>
    <m/>
    <m/>
    <x v="7"/>
    <x v="28"/>
    <m/>
    <x v="12"/>
  </r>
  <r>
    <x v="3"/>
    <m/>
    <m/>
    <s v="Residential"/>
    <s v="RG-Residential"/>
    <m/>
    <n v="-8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-97169"/>
    <n v="-10279.57"/>
    <m/>
    <n v="-76.03"/>
    <n v="145.75"/>
    <m/>
    <m/>
    <m/>
    <m/>
    <m/>
    <n v="-37.89"/>
    <m/>
    <m/>
    <m/>
    <m/>
    <m/>
    <m/>
    <m/>
    <m/>
    <m/>
    <m/>
    <m/>
    <m/>
    <m/>
    <m/>
    <m/>
    <m/>
    <m/>
    <m/>
    <m/>
    <m/>
    <m/>
    <m/>
    <n v="-108.8"/>
    <n v="501.4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1"/>
    <m/>
    <m/>
    <s v="Residential"/>
    <s v="RG-Residential"/>
    <n v="-96876"/>
    <n v="-5544.21"/>
    <m/>
    <m/>
    <m/>
    <m/>
    <m/>
    <m/>
    <m/>
    <m/>
    <m/>
    <m/>
    <m/>
    <n v="-2632.12"/>
    <m/>
    <m/>
    <n v="-127.88"/>
    <m/>
    <m/>
    <m/>
    <m/>
    <m/>
    <m/>
    <m/>
    <m/>
    <m/>
    <m/>
    <m/>
    <m/>
    <m/>
    <m/>
    <m/>
    <m/>
    <n v="-143.51"/>
    <m/>
    <m/>
    <n v="-1263.26"/>
    <m/>
    <m/>
    <m/>
    <m/>
    <x v="0"/>
    <m/>
    <m/>
    <m/>
    <m/>
    <m/>
    <m/>
    <m/>
    <m/>
    <n v="-2739.65"/>
    <n v="107.53"/>
    <n v="0"/>
    <n v="-2632.12"/>
    <x v="0"/>
    <x v="1"/>
    <m/>
    <x v="12"/>
  </r>
  <r>
    <x v="1"/>
    <m/>
    <m/>
    <s v="Municipal Other Lighting"/>
    <s v="CB-Commercial"/>
    <n v="-90715"/>
    <n v="-7495.78"/>
    <m/>
    <m/>
    <m/>
    <m/>
    <m/>
    <m/>
    <m/>
    <m/>
    <m/>
    <m/>
    <m/>
    <n v="-2464.73"/>
    <m/>
    <m/>
    <n v="-119.74"/>
    <m/>
    <m/>
    <m/>
    <m/>
    <m/>
    <m/>
    <m/>
    <m/>
    <m/>
    <m/>
    <m/>
    <m/>
    <m/>
    <m/>
    <m/>
    <m/>
    <n v="0"/>
    <m/>
    <m/>
    <n v="-974.27"/>
    <m/>
    <m/>
    <m/>
    <m/>
    <x v="0"/>
    <m/>
    <m/>
    <m/>
    <m/>
    <m/>
    <m/>
    <m/>
    <m/>
    <n v="-2565.42"/>
    <n v="100.69"/>
    <n v="0"/>
    <n v="-2464.73"/>
    <x v="4"/>
    <x v="5"/>
    <m/>
    <x v="12"/>
  </r>
  <r>
    <x v="3"/>
    <m/>
    <m/>
    <s v="Municipal Other Lighting"/>
    <s v="CB-Commercial"/>
    <n v="-98687"/>
    <n v="-11682.56"/>
    <m/>
    <m/>
    <n v="148.03"/>
    <m/>
    <m/>
    <m/>
    <m/>
    <m/>
    <n v="-70.069999999999993"/>
    <m/>
    <m/>
    <m/>
    <m/>
    <m/>
    <m/>
    <m/>
    <m/>
    <m/>
    <m/>
    <m/>
    <m/>
    <m/>
    <m/>
    <m/>
    <m/>
    <m/>
    <m/>
    <m/>
    <m/>
    <m/>
    <m/>
    <n v="0"/>
    <n v="495.41"/>
    <m/>
    <m/>
    <m/>
    <m/>
    <m/>
    <m/>
    <x v="0"/>
    <m/>
    <m/>
    <m/>
    <m/>
    <m/>
    <m/>
    <m/>
    <m/>
    <n v="0"/>
    <n v="0"/>
    <n v="0"/>
    <n v="0"/>
    <x v="4"/>
    <x v="5"/>
    <m/>
    <x v="12"/>
  </r>
  <r>
    <x v="2"/>
    <m/>
    <m/>
    <s v="Municipal Pumping"/>
    <s v="CB-Commercial"/>
    <n v="-98273"/>
    <n v="-8928.1"/>
    <m/>
    <m/>
    <n v="-2814.25"/>
    <m/>
    <m/>
    <m/>
    <m/>
    <m/>
    <m/>
    <m/>
    <m/>
    <m/>
    <m/>
    <m/>
    <m/>
    <m/>
    <m/>
    <m/>
    <m/>
    <m/>
    <m/>
    <n v="-30.47"/>
    <m/>
    <m/>
    <m/>
    <m/>
    <m/>
    <m/>
    <m/>
    <m/>
    <m/>
    <n v="0"/>
    <m/>
    <n v="1908.46"/>
    <m/>
    <m/>
    <m/>
    <m/>
    <m/>
    <x v="0"/>
    <m/>
    <m/>
    <m/>
    <m/>
    <m/>
    <m/>
    <m/>
    <m/>
    <n v="0"/>
    <n v="0"/>
    <n v="0"/>
    <n v="0"/>
    <x v="3"/>
    <x v="5"/>
    <m/>
    <x v="12"/>
  </r>
  <r>
    <x v="2"/>
    <m/>
    <m/>
    <s v="Residential"/>
    <s v="RG-Residential"/>
    <n v="-99000"/>
    <n v="-6295.26"/>
    <m/>
    <m/>
    <n v="-2835.06"/>
    <m/>
    <m/>
    <m/>
    <m/>
    <m/>
    <m/>
    <m/>
    <m/>
    <m/>
    <m/>
    <m/>
    <m/>
    <m/>
    <m/>
    <m/>
    <m/>
    <m/>
    <m/>
    <n v="-99"/>
    <m/>
    <m/>
    <m/>
    <m/>
    <m/>
    <m/>
    <m/>
    <m/>
    <m/>
    <n v="-124.6"/>
    <m/>
    <n v="1367.19"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-99000"/>
    <n v="-10468.709999999999"/>
    <m/>
    <n v="-492.4"/>
    <n v="148.5"/>
    <m/>
    <m/>
    <m/>
    <m/>
    <m/>
    <n v="-38.61"/>
    <m/>
    <m/>
    <m/>
    <m/>
    <m/>
    <m/>
    <m/>
    <m/>
    <m/>
    <m/>
    <m/>
    <m/>
    <m/>
    <m/>
    <m/>
    <m/>
    <m/>
    <m/>
    <m/>
    <m/>
    <m/>
    <m/>
    <n v="0"/>
    <n v="510.84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-98966"/>
    <n v="-10467.709999999999"/>
    <m/>
    <n v="-75.42"/>
    <n v="148.44999999999999"/>
    <m/>
    <m/>
    <m/>
    <m/>
    <m/>
    <n v="-38.590000000000003"/>
    <m/>
    <m/>
    <m/>
    <m/>
    <m/>
    <m/>
    <m/>
    <m/>
    <m/>
    <m/>
    <m/>
    <m/>
    <m/>
    <m/>
    <m/>
    <m/>
    <m/>
    <m/>
    <m/>
    <m/>
    <m/>
    <m/>
    <n v="-110.79"/>
    <n v="510.67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-99000"/>
    <n v="-10475.19"/>
    <m/>
    <n v="-591.27"/>
    <n v="148.5"/>
    <m/>
    <m/>
    <m/>
    <m/>
    <m/>
    <n v="-38.61"/>
    <m/>
    <m/>
    <m/>
    <m/>
    <m/>
    <m/>
    <m/>
    <m/>
    <m/>
    <m/>
    <m/>
    <m/>
    <m/>
    <m/>
    <m/>
    <m/>
    <m/>
    <m/>
    <m/>
    <m/>
    <m/>
    <m/>
    <n v="-246.37"/>
    <n v="510.84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-98719"/>
    <n v="-10446.48"/>
    <m/>
    <n v="-491.37"/>
    <n v="148.08000000000001"/>
    <m/>
    <m/>
    <m/>
    <m/>
    <m/>
    <n v="-38.5"/>
    <m/>
    <m/>
    <m/>
    <m/>
    <m/>
    <m/>
    <m/>
    <m/>
    <m/>
    <m/>
    <m/>
    <m/>
    <m/>
    <m/>
    <m/>
    <m/>
    <m/>
    <m/>
    <m/>
    <m/>
    <m/>
    <m/>
    <n v="-98.27"/>
    <n v="509.39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2"/>
    <m/>
    <m/>
    <s v="Commercial"/>
    <s v="CB-Commercial"/>
    <n v="-98981"/>
    <n v="-9001.48"/>
    <m/>
    <m/>
    <n v="-2834.52"/>
    <m/>
    <m/>
    <m/>
    <m/>
    <m/>
    <m/>
    <m/>
    <m/>
    <m/>
    <m/>
    <m/>
    <m/>
    <m/>
    <m/>
    <m/>
    <m/>
    <m/>
    <m/>
    <n v="-30.69"/>
    <m/>
    <m/>
    <m/>
    <m/>
    <m/>
    <m/>
    <m/>
    <m/>
    <m/>
    <n v="-1050.23"/>
    <n v="1922.21"/>
    <m/>
    <m/>
    <m/>
    <m/>
    <m/>
    <m/>
    <x v="0"/>
    <m/>
    <m/>
    <m/>
    <m/>
    <m/>
    <m/>
    <m/>
    <m/>
    <n v="0"/>
    <n v="0"/>
    <n v="0"/>
    <n v="0"/>
    <x v="1"/>
    <x v="5"/>
    <m/>
    <x v="12"/>
  </r>
  <r>
    <x v="3"/>
    <m/>
    <m/>
    <s v="Residential"/>
    <s v="RG-Residential"/>
    <n v="-99000"/>
    <n v="-10468.26"/>
    <m/>
    <n v="-72.94"/>
    <n v="148.5"/>
    <m/>
    <m/>
    <m/>
    <m/>
    <m/>
    <n v="-38.61"/>
    <m/>
    <m/>
    <m/>
    <m/>
    <m/>
    <m/>
    <m/>
    <m/>
    <m/>
    <m/>
    <m/>
    <m/>
    <m/>
    <m/>
    <m/>
    <m/>
    <m/>
    <m/>
    <m/>
    <m/>
    <m/>
    <m/>
    <n v="0"/>
    <n v="510.84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-99000"/>
    <n v="-10468.26"/>
    <m/>
    <n v="-492.37"/>
    <n v="148.5"/>
    <m/>
    <m/>
    <m/>
    <m/>
    <m/>
    <n v="-38.61"/>
    <m/>
    <m/>
    <m/>
    <m/>
    <m/>
    <m/>
    <m/>
    <m/>
    <m/>
    <m/>
    <m/>
    <m/>
    <m/>
    <m/>
    <m/>
    <m/>
    <m/>
    <m/>
    <m/>
    <m/>
    <m/>
    <m/>
    <n v="0"/>
    <n v="510.84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Commercial"/>
    <s v="CB-Commercial"/>
    <n v="-92513"/>
    <n v="-10951.69"/>
    <m/>
    <m/>
    <n v="138.77000000000001"/>
    <m/>
    <m/>
    <m/>
    <m/>
    <m/>
    <n v="-65.680000000000007"/>
    <m/>
    <m/>
    <m/>
    <m/>
    <m/>
    <m/>
    <m/>
    <m/>
    <m/>
    <m/>
    <m/>
    <m/>
    <m/>
    <m/>
    <m/>
    <m/>
    <m/>
    <m/>
    <m/>
    <m/>
    <m/>
    <m/>
    <n v="-567.57000000000005"/>
    <n v="464.42"/>
    <m/>
    <m/>
    <m/>
    <m/>
    <m/>
    <m/>
    <x v="0"/>
    <m/>
    <m/>
    <m/>
    <m/>
    <m/>
    <m/>
    <m/>
    <m/>
    <n v="0"/>
    <n v="0"/>
    <n v="0"/>
    <n v="0"/>
    <x v="1"/>
    <x v="5"/>
    <m/>
    <x v="12"/>
  </r>
  <r>
    <x v="3"/>
    <m/>
    <m/>
    <s v="Residential"/>
    <s v="RG-Residential"/>
    <n v="-82000"/>
    <n v="-8678.44"/>
    <m/>
    <n v="-489.86"/>
    <n v="123"/>
    <m/>
    <m/>
    <m/>
    <m/>
    <m/>
    <n v="-31.98"/>
    <m/>
    <m/>
    <m/>
    <m/>
    <m/>
    <m/>
    <m/>
    <m/>
    <m/>
    <m/>
    <m/>
    <m/>
    <m/>
    <m/>
    <m/>
    <m/>
    <m/>
    <m/>
    <m/>
    <m/>
    <m/>
    <m/>
    <n v="-204.11"/>
    <n v="423.12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1"/>
    <m/>
    <m/>
    <s v="Commercial"/>
    <s v="CB-Commercial"/>
    <n v="-7999360"/>
    <n v="-660991.67000000004"/>
    <m/>
    <n v="-23.6"/>
    <m/>
    <m/>
    <m/>
    <m/>
    <m/>
    <m/>
    <m/>
    <m/>
    <m/>
    <n v="-217342.61"/>
    <m/>
    <m/>
    <n v="-10559.16"/>
    <m/>
    <m/>
    <m/>
    <m/>
    <m/>
    <m/>
    <m/>
    <m/>
    <m/>
    <m/>
    <m/>
    <m/>
    <m/>
    <m/>
    <m/>
    <m/>
    <n v="-97483.03"/>
    <m/>
    <m/>
    <n v="-85913.13"/>
    <m/>
    <m/>
    <m/>
    <m/>
    <x v="0"/>
    <m/>
    <m/>
    <m/>
    <m/>
    <m/>
    <m/>
    <m/>
    <m/>
    <n v="-226221.9"/>
    <n v="8879.2900000000009"/>
    <n v="0"/>
    <n v="-217342.61"/>
    <x v="1"/>
    <x v="5"/>
    <m/>
    <x v="12"/>
  </r>
  <r>
    <x v="3"/>
    <m/>
    <m/>
    <s v="Residential"/>
    <s v="RG-Residential"/>
    <n v="-99999"/>
    <n v="-10588.49"/>
    <m/>
    <m/>
    <n v="150"/>
    <m/>
    <m/>
    <m/>
    <m/>
    <m/>
    <n v="-39"/>
    <m/>
    <m/>
    <m/>
    <m/>
    <m/>
    <m/>
    <m/>
    <m/>
    <m/>
    <m/>
    <m/>
    <m/>
    <m/>
    <m/>
    <m/>
    <m/>
    <m/>
    <m/>
    <m/>
    <m/>
    <m/>
    <m/>
    <n v="0"/>
    <n v="515.99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-98079"/>
    <n v="-10398.469999999999"/>
    <m/>
    <n v="-80"/>
    <n v="147.12"/>
    <m/>
    <m/>
    <m/>
    <m/>
    <m/>
    <n v="-38.25"/>
    <m/>
    <m/>
    <m/>
    <m/>
    <m/>
    <m/>
    <m/>
    <m/>
    <m/>
    <m/>
    <m/>
    <m/>
    <m/>
    <m/>
    <m/>
    <m/>
    <m/>
    <m/>
    <m/>
    <m/>
    <m/>
    <m/>
    <n v="0"/>
    <n v="506.09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-99607"/>
    <n v="-10560.04"/>
    <m/>
    <n v="-80"/>
    <n v="149.41"/>
    <m/>
    <m/>
    <m/>
    <m/>
    <m/>
    <n v="-38.85"/>
    <m/>
    <m/>
    <m/>
    <m/>
    <m/>
    <m/>
    <m/>
    <m/>
    <m/>
    <m/>
    <m/>
    <m/>
    <m/>
    <m/>
    <m/>
    <m/>
    <m/>
    <m/>
    <m/>
    <m/>
    <m/>
    <m/>
    <n v="0"/>
    <n v="513.97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-98089"/>
    <n v="-10371.93"/>
    <m/>
    <m/>
    <n v="147.13"/>
    <m/>
    <m/>
    <m/>
    <m/>
    <m/>
    <n v="-38.26"/>
    <m/>
    <m/>
    <m/>
    <m/>
    <m/>
    <m/>
    <m/>
    <m/>
    <m/>
    <m/>
    <m/>
    <m/>
    <m/>
    <m/>
    <m/>
    <m/>
    <m/>
    <m/>
    <m/>
    <m/>
    <m/>
    <m/>
    <n v="-97.57"/>
    <n v="506.14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-99444"/>
    <n v="-10529.13"/>
    <m/>
    <m/>
    <n v="149.16999999999999"/>
    <m/>
    <m/>
    <m/>
    <m/>
    <m/>
    <n v="-38.78"/>
    <m/>
    <m/>
    <m/>
    <m/>
    <m/>
    <m/>
    <m/>
    <m/>
    <m/>
    <m/>
    <m/>
    <m/>
    <m/>
    <m/>
    <m/>
    <m/>
    <m/>
    <m/>
    <m/>
    <m/>
    <m/>
    <m/>
    <n v="-148.58000000000001"/>
    <n v="513.14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Residential"/>
    <s v="RG-Residential"/>
    <n v="-99000"/>
    <n v="-10468.26"/>
    <m/>
    <n v="-73.09"/>
    <n v="148.5"/>
    <m/>
    <m/>
    <m/>
    <m/>
    <m/>
    <n v="-38.61"/>
    <m/>
    <m/>
    <m/>
    <m/>
    <m/>
    <m/>
    <m/>
    <m/>
    <m/>
    <m/>
    <m/>
    <m/>
    <m/>
    <m/>
    <m/>
    <m/>
    <m/>
    <m/>
    <m/>
    <m/>
    <m/>
    <m/>
    <n v="0"/>
    <n v="510.84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Commercial"/>
    <s v="CB-Commercial"/>
    <n v="-96900"/>
    <n v="-11473.45"/>
    <m/>
    <n v="-545.53"/>
    <n v="145.35"/>
    <m/>
    <m/>
    <m/>
    <m/>
    <m/>
    <n v="-68.8"/>
    <m/>
    <m/>
    <m/>
    <m/>
    <m/>
    <m/>
    <m/>
    <m/>
    <m/>
    <m/>
    <m/>
    <m/>
    <m/>
    <m/>
    <m/>
    <m/>
    <m/>
    <m/>
    <m/>
    <m/>
    <m/>
    <m/>
    <n v="-842.83"/>
    <n v="486.44"/>
    <m/>
    <m/>
    <m/>
    <m/>
    <m/>
    <m/>
    <x v="0"/>
    <m/>
    <m/>
    <m/>
    <m/>
    <m/>
    <m/>
    <m/>
    <m/>
    <n v="0"/>
    <n v="0"/>
    <n v="0"/>
    <n v="0"/>
    <x v="1"/>
    <x v="5"/>
    <m/>
    <x v="12"/>
  </r>
  <r>
    <x v="3"/>
    <m/>
    <m/>
    <s v="Residential"/>
    <s v="RG-Residential"/>
    <n v="-98000"/>
    <n v="-10364.23"/>
    <m/>
    <n v="-584.98"/>
    <n v="147"/>
    <m/>
    <m/>
    <m/>
    <m/>
    <m/>
    <n v="-38.22"/>
    <m/>
    <m/>
    <m/>
    <m/>
    <m/>
    <m/>
    <m/>
    <m/>
    <m/>
    <m/>
    <m/>
    <m/>
    <m/>
    <m/>
    <m/>
    <m/>
    <m/>
    <m/>
    <m/>
    <m/>
    <m/>
    <m/>
    <n v="-243.74"/>
    <n v="505.68"/>
    <m/>
    <m/>
    <m/>
    <m/>
    <m/>
    <m/>
    <x v="0"/>
    <m/>
    <m/>
    <m/>
    <m/>
    <m/>
    <m/>
    <m/>
    <m/>
    <n v="0"/>
    <n v="0"/>
    <n v="0"/>
    <n v="0"/>
    <x v="0"/>
    <x v="1"/>
    <m/>
    <x v="12"/>
  </r>
  <r>
    <x v="3"/>
    <m/>
    <m/>
    <s v="Commercial"/>
    <s v="CB-Commercial"/>
    <n v="-99000"/>
    <n v="-11721.38"/>
    <m/>
    <m/>
    <n v="148.5"/>
    <m/>
    <m/>
    <m/>
    <m/>
    <m/>
    <n v="-70.290000000000006"/>
    <m/>
    <m/>
    <m/>
    <m/>
    <m/>
    <m/>
    <m/>
    <m/>
    <m/>
    <m/>
    <m/>
    <m/>
    <m/>
    <m/>
    <m/>
    <m/>
    <m/>
    <m/>
    <m/>
    <m/>
    <m/>
    <m/>
    <n v="-136.54"/>
    <n v="496.98"/>
    <m/>
    <m/>
    <m/>
    <m/>
    <m/>
    <m/>
    <x v="0"/>
    <m/>
    <m/>
    <m/>
    <m/>
    <m/>
    <m/>
    <m/>
    <m/>
    <n v="0"/>
    <n v="0"/>
    <n v="0"/>
    <n v="0"/>
    <x v="1"/>
    <x v="5"/>
    <m/>
    <x v="12"/>
  </r>
  <r>
    <x v="3"/>
    <m/>
    <m/>
    <s v="Commercial"/>
    <s v="CB-Commercial"/>
    <n v="-97025"/>
    <n v="-11486.45"/>
    <m/>
    <m/>
    <n v="145.54"/>
    <m/>
    <m/>
    <m/>
    <m/>
    <m/>
    <n v="-68.89"/>
    <m/>
    <m/>
    <m/>
    <m/>
    <m/>
    <m/>
    <m/>
    <m/>
    <m/>
    <m/>
    <m/>
    <m/>
    <m/>
    <m/>
    <m/>
    <m/>
    <m/>
    <m/>
    <m/>
    <m/>
    <m/>
    <m/>
    <n v="-122.87"/>
    <n v="487.06"/>
    <m/>
    <m/>
    <m/>
    <m/>
    <m/>
    <m/>
    <x v="0"/>
    <m/>
    <m/>
    <m/>
    <m/>
    <m/>
    <m/>
    <m/>
    <m/>
    <n v="0"/>
    <n v="0"/>
    <n v="0"/>
    <n v="0"/>
    <x v="1"/>
    <x v="5"/>
    <m/>
    <x v="12"/>
  </r>
  <r>
    <x v="3"/>
    <m/>
    <m/>
    <s v="Municipal Other Lighting"/>
    <s v="CB-Commercial"/>
    <n v="-40000"/>
    <n v="-4735.2"/>
    <m/>
    <m/>
    <n v="60"/>
    <m/>
    <m/>
    <m/>
    <m/>
    <m/>
    <n v="-28.4"/>
    <m/>
    <m/>
    <m/>
    <m/>
    <m/>
    <m/>
    <m/>
    <m/>
    <m/>
    <m/>
    <m/>
    <m/>
    <m/>
    <m/>
    <m/>
    <m/>
    <m/>
    <m/>
    <m/>
    <m/>
    <m/>
    <m/>
    <n v="0"/>
    <n v="200.8"/>
    <m/>
    <m/>
    <m/>
    <m/>
    <m/>
    <m/>
    <x v="0"/>
    <m/>
    <m/>
    <m/>
    <m/>
    <m/>
    <m/>
    <m/>
    <m/>
    <n v="0"/>
    <n v="0"/>
    <n v="0"/>
    <n v="0"/>
    <x v="4"/>
    <x v="5"/>
    <m/>
    <x v="12"/>
  </r>
  <r>
    <x v="3"/>
    <m/>
    <m/>
    <s v="Municipal Buildings"/>
    <s v="GP-General Power"/>
    <n v="-5791760"/>
    <n v="-370381.91"/>
    <m/>
    <m/>
    <n v="8687.64"/>
    <m/>
    <m/>
    <m/>
    <m/>
    <m/>
    <n v="-4112.1499999999996"/>
    <m/>
    <m/>
    <m/>
    <m/>
    <m/>
    <m/>
    <m/>
    <m/>
    <m/>
    <m/>
    <m/>
    <m/>
    <m/>
    <m/>
    <m/>
    <m/>
    <m/>
    <m/>
    <m/>
    <m/>
    <m/>
    <m/>
    <n v="0"/>
    <n v="21429.51"/>
    <m/>
    <m/>
    <m/>
    <m/>
    <m/>
    <m/>
    <x v="0"/>
    <m/>
    <m/>
    <m/>
    <m/>
    <m/>
    <m/>
    <m/>
    <m/>
    <n v="0"/>
    <n v="0"/>
    <n v="0"/>
    <n v="0"/>
    <x v="3"/>
    <x v="6"/>
    <m/>
    <x v="12"/>
  </r>
  <r>
    <x v="4"/>
    <m/>
    <m/>
    <s v="Municipal Pumping"/>
    <s v="GP-General Power"/>
    <n v="-398400"/>
    <n v="-64589.52"/>
    <m/>
    <m/>
    <m/>
    <m/>
    <m/>
    <m/>
    <m/>
    <n v="-11617.34"/>
    <n v="-880.46"/>
    <n v="-1199.18"/>
    <n v="-4749.22"/>
    <m/>
    <m/>
    <n v="-7540.48"/>
    <m/>
    <m/>
    <m/>
    <m/>
    <m/>
    <m/>
    <m/>
    <m/>
    <m/>
    <m/>
    <m/>
    <m/>
    <m/>
    <m/>
    <m/>
    <m/>
    <m/>
    <n v="-6890.1500000000005"/>
    <n v="9515.32"/>
    <m/>
    <m/>
    <m/>
    <m/>
    <m/>
    <m/>
    <x v="0"/>
    <m/>
    <m/>
    <m/>
    <m/>
    <m/>
    <m/>
    <m/>
    <m/>
    <n v="0"/>
    <n v="0"/>
    <n v="0"/>
    <n v="0"/>
    <x v="3"/>
    <x v="6"/>
    <m/>
    <x v="12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4"/>
    <s v="Gravette"/>
    <s v="Electric"/>
    <s v="Commercial"/>
    <s v="CB-Commercial"/>
    <n v="794289"/>
    <n v="59132.36"/>
    <m/>
    <n v="2361.4"/>
    <n v="0"/>
    <n v="0"/>
    <m/>
    <n v="0"/>
    <n v="0"/>
    <n v="23161.64"/>
    <n v="1745.89"/>
    <n v="0"/>
    <n v="2597.25"/>
    <n v="0"/>
    <n v="2986.51"/>
    <n v="3876.1"/>
    <n v="0"/>
    <n v="0"/>
    <n v="0"/>
    <n v="18.18"/>
    <n v="0"/>
    <n v="0"/>
    <n v="0"/>
    <n v="0"/>
    <n v="0"/>
    <n v="0"/>
    <n v="0"/>
    <n v="0"/>
    <n v="0"/>
    <n v="13"/>
    <n v="0"/>
    <n v="0"/>
    <n v="-2.76"/>
    <n v="7558.57"/>
    <n v="-1749.5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4"/>
    <s v="Gravette"/>
    <s v="Electric"/>
    <s v="Commercial"/>
    <s v="GP-General Power"/>
    <n v="1309734"/>
    <n v="78048.53"/>
    <m/>
    <n v="286.02"/>
    <n v="0"/>
    <n v="0"/>
    <m/>
    <n v="0"/>
    <n v="0"/>
    <n v="38191.86"/>
    <n v="2894.52"/>
    <n v="0"/>
    <n v="3060.21"/>
    <n v="0"/>
    <n v="3942.31"/>
    <n v="4858.8599999999997"/>
    <n v="0"/>
    <n v="0"/>
    <n v="0"/>
    <n v="6"/>
    <n v="0"/>
    <n v="0"/>
    <n v="0"/>
    <n v="0"/>
    <n v="0"/>
    <n v="0"/>
    <n v="0"/>
    <n v="0"/>
    <n v="0"/>
    <n v="0"/>
    <n v="0"/>
    <n v="0"/>
    <n v="0"/>
    <n v="11426.23"/>
    <n v="970.2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3"/>
  </r>
  <r>
    <x v="4"/>
    <s v="Gravette"/>
    <s v="Electric"/>
    <s v="Commercial"/>
    <s v="LS-Special Lighting"/>
    <n v="100"/>
    <n v="83.4"/>
    <m/>
    <n v="1.48"/>
    <n v="0"/>
    <n v="0"/>
    <m/>
    <n v="0"/>
    <n v="0"/>
    <n v="2.91"/>
    <n v="0.22"/>
    <n v="0"/>
    <n v="0"/>
    <n v="0"/>
    <n v="0.15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3.33"/>
    <n v="-10.66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3"/>
  </r>
  <r>
    <x v="4"/>
    <s v="Gravette"/>
    <s v="Electric"/>
    <s v="Industrial"/>
    <s v="CB-Commercial"/>
    <n v="1065"/>
    <n v="91.6"/>
    <m/>
    <n v="5.37"/>
    <n v="0"/>
    <n v="0"/>
    <m/>
    <n v="0"/>
    <n v="0"/>
    <n v="31.06"/>
    <n v="2.35"/>
    <n v="0"/>
    <n v="3.48"/>
    <n v="0"/>
    <n v="4"/>
    <n v="5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4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3"/>
  </r>
  <r>
    <x v="4"/>
    <s v="Gravette"/>
    <s v="Electric"/>
    <s v="Industrial"/>
    <s v="GP-General Power"/>
    <n v="543487"/>
    <n v="34180.26"/>
    <m/>
    <n v="100"/>
    <n v="0"/>
    <n v="0"/>
    <m/>
    <n v="0"/>
    <n v="0"/>
    <n v="15848.08"/>
    <n v="1201.0999999999999"/>
    <n v="0"/>
    <n v="1711.38"/>
    <n v="0"/>
    <n v="1635.9"/>
    <n v="2717.23"/>
    <n v="0"/>
    <n v="0"/>
    <n v="0"/>
    <n v="3101.85"/>
    <n v="0"/>
    <n v="0"/>
    <n v="0"/>
    <n v="0"/>
    <n v="0"/>
    <n v="0"/>
    <n v="0"/>
    <n v="0"/>
    <n v="0"/>
    <n v="0"/>
    <n v="0"/>
    <n v="0"/>
    <n v="0"/>
    <n v="2917.36"/>
    <n v="-72.1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3"/>
  </r>
  <r>
    <x v="4"/>
    <s v="Gravette"/>
    <s v="Electric"/>
    <s v="Industrial"/>
    <s v="PT-Transmission"/>
    <n v="5114892"/>
    <n v="201348.16"/>
    <m/>
    <n v="100"/>
    <n v="0"/>
    <n v="0"/>
    <m/>
    <n v="0"/>
    <n v="0"/>
    <n v="149150.25"/>
    <n v="3463.51"/>
    <n v="0"/>
    <n v="12446.35"/>
    <n v="0"/>
    <n v="13042.97"/>
    <n v="19353.34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187.95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3"/>
  </r>
  <r>
    <x v="4"/>
    <s v="Gravette"/>
    <s v="Electric"/>
    <s v="Municipal Buildings"/>
    <s v="CB-Commercial"/>
    <n v="52079"/>
    <n v="4263.47"/>
    <m/>
    <n v="0"/>
    <n v="0"/>
    <n v="0"/>
    <m/>
    <n v="0"/>
    <n v="0"/>
    <n v="1518.61"/>
    <n v="115.08"/>
    <n v="0"/>
    <n v="170.3"/>
    <n v="0"/>
    <n v="195.81"/>
    <n v="254.12"/>
    <n v="0"/>
    <n v="0"/>
    <n v="0"/>
    <n v="0"/>
    <n v="0"/>
    <n v="0"/>
    <n v="0"/>
    <n v="0"/>
    <n v="0"/>
    <n v="0"/>
    <n v="0"/>
    <n v="0"/>
    <n v="0"/>
    <n v="0"/>
    <n v="0"/>
    <n v="0"/>
    <n v="0"/>
    <n v="614.89"/>
    <n v="70.3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4"/>
    <s v="Gravette"/>
    <s v="Electric"/>
    <s v="Municipal Other Lighting"/>
    <s v="CB-Commercial"/>
    <n v="3346"/>
    <n v="613.70000000000005"/>
    <m/>
    <n v="0"/>
    <n v="0"/>
    <n v="0"/>
    <m/>
    <n v="0"/>
    <n v="0"/>
    <n v="97.56"/>
    <n v="7.38"/>
    <n v="0"/>
    <n v="10.94"/>
    <n v="0"/>
    <n v="12.57"/>
    <n v="16.32"/>
    <n v="0"/>
    <n v="0"/>
    <n v="0"/>
    <n v="0"/>
    <n v="0"/>
    <n v="0"/>
    <n v="0"/>
    <n v="0"/>
    <n v="0"/>
    <n v="0"/>
    <n v="0"/>
    <n v="0"/>
    <n v="0"/>
    <n v="0"/>
    <n v="0"/>
    <n v="0"/>
    <n v="0"/>
    <n v="67.55"/>
    <n v="-21.94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3"/>
  </r>
  <r>
    <x v="4"/>
    <s v="Gravette"/>
    <s v="Electric"/>
    <s v="Municipal Other Lighting"/>
    <s v="LS-Special Lighting"/>
    <n v="668"/>
    <n v="191.59"/>
    <m/>
    <n v="0"/>
    <n v="0"/>
    <n v="0"/>
    <m/>
    <n v="0"/>
    <n v="0"/>
    <n v="19.48"/>
    <n v="1.47"/>
    <n v="0"/>
    <n v="0"/>
    <n v="0"/>
    <n v="0.96"/>
    <n v="2.65"/>
    <n v="0"/>
    <n v="0"/>
    <n v="0"/>
    <n v="0"/>
    <n v="0"/>
    <n v="0"/>
    <n v="0"/>
    <n v="0"/>
    <n v="0"/>
    <n v="0"/>
    <n v="0"/>
    <n v="0"/>
    <n v="0"/>
    <n v="0"/>
    <n v="0"/>
    <n v="0"/>
    <n v="0"/>
    <n v="17.43"/>
    <n v="-24.4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3"/>
  </r>
  <r>
    <x v="4"/>
    <s v="Gravette"/>
    <s v="Electric"/>
    <s v="Municipal Pumping"/>
    <s v="CB-Commercial"/>
    <n v="33836"/>
    <n v="2422.21"/>
    <m/>
    <n v="0"/>
    <n v="0"/>
    <n v="0"/>
    <m/>
    <n v="0"/>
    <n v="0"/>
    <n v="986.66"/>
    <n v="74.77"/>
    <n v="0"/>
    <n v="110.63"/>
    <n v="0"/>
    <n v="127.21"/>
    <n v="165.12"/>
    <n v="0"/>
    <n v="0"/>
    <n v="0"/>
    <n v="0"/>
    <n v="0"/>
    <n v="0"/>
    <n v="0"/>
    <n v="0"/>
    <n v="0"/>
    <n v="0"/>
    <n v="0"/>
    <n v="0"/>
    <n v="0"/>
    <n v="0"/>
    <n v="0"/>
    <n v="0"/>
    <n v="0"/>
    <n v="340.45"/>
    <n v="-76.18000000000000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4"/>
    <s v="Gravette"/>
    <s v="Electric"/>
    <s v="Municipal Pumping"/>
    <s v="GP-General Power"/>
    <n v="410266"/>
    <n v="-28631.06"/>
    <m/>
    <n v="0"/>
    <n v="0"/>
    <n v="0"/>
    <m/>
    <n v="0"/>
    <n v="0"/>
    <n v="11963.37"/>
    <n v="906.69"/>
    <n v="0"/>
    <n v="-3467.93"/>
    <n v="0"/>
    <n v="1234.9000000000001"/>
    <n v="-5506.14"/>
    <n v="0"/>
    <n v="0"/>
    <n v="0"/>
    <n v="0"/>
    <n v="0"/>
    <n v="0"/>
    <n v="0"/>
    <n v="0"/>
    <n v="0"/>
    <n v="0"/>
    <n v="0"/>
    <n v="0"/>
    <n v="0"/>
    <n v="0"/>
    <n v="0"/>
    <n v="0"/>
    <n v="0"/>
    <n v="-1362.86"/>
    <n v="7184.3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4"/>
    <s v="Gravette"/>
    <s v="Electric"/>
    <s v="Residential"/>
    <s v="NM-Net Metering"/>
    <n v="-740"/>
    <n v="-56.1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3"/>
  </r>
  <r>
    <x v="4"/>
    <s v="Gravette"/>
    <s v="Electric"/>
    <s v="Residential"/>
    <s v="RG-Residential"/>
    <n v="3238388"/>
    <n v="272263.03999999998"/>
    <m/>
    <n v="12781.73"/>
    <n v="0"/>
    <n v="0"/>
    <m/>
    <n v="0"/>
    <n v="0"/>
    <n v="94436.27"/>
    <n v="7157.4"/>
    <n v="0"/>
    <n v="12079.64"/>
    <n v="0"/>
    <n v="13245.71"/>
    <n v="18330.11"/>
    <n v="0"/>
    <n v="0"/>
    <n v="0"/>
    <n v="0"/>
    <n v="0"/>
    <n v="0"/>
    <n v="0"/>
    <n v="0"/>
    <n v="0"/>
    <n v="0"/>
    <n v="0"/>
    <n v="125"/>
    <n v="50"/>
    <n v="0"/>
    <n v="0"/>
    <n v="175"/>
    <n v="-9.92"/>
    <n v="36976.32"/>
    <n v="-10357.5499999999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4"/>
    <s v="Gravette"/>
    <s v="Lighting"/>
    <s v="Commercial"/>
    <s v="PL-Private Lighting"/>
    <n v="28824.932000000001"/>
    <n v="3953.99"/>
    <m/>
    <n v="39.26"/>
    <n v="0"/>
    <n v="0"/>
    <m/>
    <n v="0"/>
    <n v="0"/>
    <n v="840.49"/>
    <n v="63.71"/>
    <n v="0"/>
    <n v="0"/>
    <n v="0"/>
    <n v="41.25"/>
    <n v="61.69"/>
    <n v="0"/>
    <n v="0"/>
    <n v="0"/>
    <n v="0"/>
    <n v="0"/>
    <n v="0"/>
    <n v="0"/>
    <n v="0"/>
    <n v="0"/>
    <n v="0"/>
    <n v="0"/>
    <n v="0"/>
    <n v="0"/>
    <n v="0"/>
    <n v="0"/>
    <n v="0"/>
    <n v="0"/>
    <n v="339.37"/>
    <n v="-214.1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4"/>
    <s v="Gravette"/>
    <s v="Lighting"/>
    <s v="Industrial"/>
    <s v="PL-Private Lighting"/>
    <n v="5882"/>
    <n v="522.32000000000005"/>
    <m/>
    <n v="8.39"/>
    <n v="0"/>
    <n v="0"/>
    <m/>
    <n v="0"/>
    <n v="0"/>
    <n v="171.52"/>
    <n v="3.48"/>
    <n v="0"/>
    <n v="0"/>
    <n v="0"/>
    <n v="8.4600000000000009"/>
    <n v="12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67"/>
    <n v="-30.1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3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9"/>
    <n v="0.14000000000000001"/>
    <n v="0"/>
    <n v="0"/>
    <n v="0"/>
    <n v="0.09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5"/>
    <n v="-0.47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3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20.73"/>
    <n v="1.58"/>
    <n v="0"/>
    <n v="0"/>
    <n v="0"/>
    <n v="1.04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10.1"/>
    <n v="-5.4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3"/>
  </r>
  <r>
    <x v="4"/>
    <s v="Gravette"/>
    <s v="Lighting"/>
    <s v="Municipal Street Lighting"/>
    <s v="SPL-Municipal St Lighting"/>
    <n v="62039.497000000003"/>
    <n v="2161.7399999999998"/>
    <m/>
    <n v="0"/>
    <n v="0"/>
    <n v="0"/>
    <m/>
    <n v="0"/>
    <n v="0"/>
    <n v="1809.08"/>
    <n v="137.1"/>
    <n v="0"/>
    <n v="0"/>
    <n v="0"/>
    <n v="89.33"/>
    <n v="152.61000000000001"/>
    <n v="0"/>
    <n v="0"/>
    <n v="0"/>
    <n v="1590.81"/>
    <n v="0"/>
    <n v="0"/>
    <n v="0"/>
    <n v="0"/>
    <n v="0"/>
    <n v="0"/>
    <n v="0"/>
    <n v="0"/>
    <n v="0"/>
    <n v="0"/>
    <n v="0"/>
    <n v="0"/>
    <n v="0"/>
    <n v="390.4"/>
    <n v="-70.68000000000000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3"/>
  </r>
  <r>
    <x v="4"/>
    <s v="Gravette"/>
    <s v="Lighting"/>
    <s v="Residential"/>
    <s v="PL-Private Lighting"/>
    <n v="16028.723"/>
    <n v="2569.59"/>
    <m/>
    <n v="7.37"/>
    <n v="0"/>
    <n v="0"/>
    <m/>
    <n v="0"/>
    <n v="0"/>
    <n v="467.01"/>
    <n v="35.479999999999997"/>
    <n v="0"/>
    <n v="0"/>
    <n v="0"/>
    <n v="21.77"/>
    <n v="35.04"/>
    <n v="0"/>
    <n v="0"/>
    <n v="0"/>
    <n v="0"/>
    <n v="0"/>
    <n v="0"/>
    <n v="0"/>
    <n v="0"/>
    <n v="0"/>
    <n v="0"/>
    <n v="0"/>
    <n v="0"/>
    <n v="0"/>
    <n v="0"/>
    <n v="0"/>
    <n v="0"/>
    <n v="0"/>
    <n v="239.85"/>
    <n v="-144.4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4"/>
    <s v="Neosho"/>
    <s v="Electric"/>
    <s v="Commercial"/>
    <s v="CB-Commercial"/>
    <n v="27773"/>
    <n v="1861.15"/>
    <m/>
    <n v="119.8"/>
    <n v="0"/>
    <n v="0"/>
    <m/>
    <n v="0"/>
    <n v="0"/>
    <n v="809.85"/>
    <n v="61.38"/>
    <n v="0"/>
    <n v="90.82"/>
    <n v="0"/>
    <n v="104.42"/>
    <n v="135.53"/>
    <n v="0"/>
    <n v="0"/>
    <n v="0"/>
    <n v="0"/>
    <n v="0"/>
    <n v="0"/>
    <n v="0"/>
    <n v="0"/>
    <n v="0"/>
    <n v="0"/>
    <n v="0"/>
    <n v="0"/>
    <n v="0"/>
    <n v="0"/>
    <n v="0"/>
    <n v="0"/>
    <n v="-0.96"/>
    <n v="295.91000000000003"/>
    <n v="-68.18000000000000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4"/>
    <s v="Neosho"/>
    <s v="Electric"/>
    <s v="Residential"/>
    <s v="RG-Residential"/>
    <n v="66200"/>
    <n v="6067.02"/>
    <m/>
    <n v="338.28"/>
    <n v="0"/>
    <n v="0"/>
    <m/>
    <n v="0"/>
    <n v="0"/>
    <n v="1930.38"/>
    <n v="146.27000000000001"/>
    <n v="0"/>
    <n v="246.98"/>
    <n v="0"/>
    <n v="270.79000000000002"/>
    <n v="374.69"/>
    <n v="0"/>
    <n v="0"/>
    <n v="0"/>
    <n v="0"/>
    <n v="0"/>
    <n v="0"/>
    <n v="0"/>
    <n v="0"/>
    <n v="0"/>
    <n v="0"/>
    <n v="0"/>
    <n v="0"/>
    <n v="0"/>
    <n v="0"/>
    <n v="0"/>
    <n v="25"/>
    <n v="-0.24"/>
    <n v="857.84"/>
    <n v="-251.7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4"/>
    <s v="Neosho"/>
    <s v="Lighting"/>
    <s v="Commercial"/>
    <s v="PL-Private Lighting"/>
    <n v="389"/>
    <n v="58.17"/>
    <m/>
    <n v="0"/>
    <n v="0"/>
    <n v="0"/>
    <m/>
    <n v="0"/>
    <n v="0"/>
    <n v="11.34"/>
    <n v="0.86"/>
    <n v="0"/>
    <n v="0"/>
    <n v="0"/>
    <n v="0.56000000000000005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6.5"/>
    <n v="-3.3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4"/>
    <s v="Neosho"/>
    <s v="Lighting"/>
    <s v="Residential"/>
    <s v="PL-Private Lighting"/>
    <n v="62"/>
    <n v="12.1"/>
    <m/>
    <n v="0"/>
    <n v="0"/>
    <n v="0"/>
    <m/>
    <n v="0"/>
    <n v="0"/>
    <n v="1.8"/>
    <n v="0.14000000000000001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1.1299999999999999"/>
    <n v="-0.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1"/>
    <s v="Baxter Springs"/>
    <s v="Electric"/>
    <s v="Commercial"/>
    <s v="CB-Commercial"/>
    <n v="-7190099"/>
    <n v="-579672.5"/>
    <m/>
    <n v="3406.73"/>
    <n v="0"/>
    <n v="0"/>
    <m/>
    <n v="0"/>
    <n v="0"/>
    <n v="0"/>
    <n v="0"/>
    <n v="0"/>
    <n v="0"/>
    <n v="-204009.21"/>
    <n v="0"/>
    <n v="0"/>
    <n v="-9092.01"/>
    <n v="0"/>
    <n v="0"/>
    <n v="0"/>
    <n v="0"/>
    <n v="0"/>
    <n v="0"/>
    <n v="0"/>
    <n v="0"/>
    <n v="0"/>
    <n v="0"/>
    <n v="0"/>
    <n v="0"/>
    <n v="0"/>
    <n v="325.63"/>
    <n v="20"/>
    <n v="0"/>
    <n v="-89350.39"/>
    <n v="0"/>
    <n v="0"/>
    <n v="-77221.600000000006"/>
    <n v="0"/>
    <n v="0"/>
    <n v="0"/>
    <m/>
    <x v="0"/>
    <m/>
    <m/>
    <m/>
    <m/>
    <m/>
    <m/>
    <m/>
    <m/>
    <n v="-211990.22"/>
    <n v="7981.01"/>
    <n v="-22864.51"/>
    <n v="-181144.69999999998"/>
    <x v="1"/>
    <x v="5"/>
    <m/>
    <x v="13"/>
  </r>
  <r>
    <x v="1"/>
    <s v="Baxter Springs"/>
    <s v="Electric"/>
    <s v="Commercial"/>
    <s v="GP-General Power"/>
    <n v="1193457"/>
    <n v="85115.75"/>
    <m/>
    <n v="725"/>
    <n v="0"/>
    <n v="0"/>
    <m/>
    <n v="0"/>
    <n v="0"/>
    <n v="0"/>
    <n v="0"/>
    <n v="0"/>
    <n v="0"/>
    <n v="19477.2"/>
    <n v="0"/>
    <n v="0"/>
    <n v="2172.0700000000002"/>
    <n v="0"/>
    <n v="0"/>
    <n v="0"/>
    <n v="0"/>
    <n v="0"/>
    <n v="0"/>
    <n v="0"/>
    <n v="0"/>
    <n v="0"/>
    <n v="0"/>
    <n v="0"/>
    <n v="0"/>
    <n v="0"/>
    <n v="314.61"/>
    <n v="0"/>
    <n v="0"/>
    <n v="8770.0300000000007"/>
    <n v="0"/>
    <n v="0"/>
    <n v="8997.84"/>
    <n v="0"/>
    <n v="0"/>
    <n v="0"/>
    <m/>
    <x v="0"/>
    <m/>
    <m/>
    <m/>
    <m/>
    <m/>
    <m/>
    <m/>
    <m/>
    <n v="20801.940000000002"/>
    <n v="-1324.74"/>
    <n v="3795.19"/>
    <n v="15682.01"/>
    <x v="1"/>
    <x v="6"/>
    <m/>
    <x v="13"/>
  </r>
  <r>
    <x v="1"/>
    <s v="Baxter Springs"/>
    <s v="Electric"/>
    <s v="Commercial"/>
    <s v="LS-Special Lighting"/>
    <n v="2332"/>
    <n v="363.87"/>
    <m/>
    <n v="3.09"/>
    <n v="0"/>
    <n v="0"/>
    <m/>
    <n v="0"/>
    <n v="0"/>
    <n v="0"/>
    <n v="0"/>
    <n v="0"/>
    <n v="0"/>
    <n v="38.06"/>
    <n v="0"/>
    <n v="0"/>
    <n v="4.24"/>
    <n v="0"/>
    <n v="0"/>
    <n v="0"/>
    <n v="0"/>
    <n v="0"/>
    <n v="0"/>
    <n v="0"/>
    <n v="0"/>
    <n v="0"/>
    <n v="0"/>
    <n v="0"/>
    <n v="0"/>
    <n v="0"/>
    <n v="0"/>
    <n v="0"/>
    <n v="0"/>
    <n v="3.4"/>
    <n v="0"/>
    <n v="0"/>
    <n v="1.61"/>
    <n v="0"/>
    <n v="0"/>
    <n v="0"/>
    <m/>
    <x v="0"/>
    <m/>
    <m/>
    <m/>
    <m/>
    <m/>
    <m/>
    <m/>
    <m/>
    <n v="40.650000000000006"/>
    <n v="-2.59"/>
    <n v="7.42"/>
    <n v="30.64"/>
    <x v="1"/>
    <x v="7"/>
    <m/>
    <x v="13"/>
  </r>
  <r>
    <x v="1"/>
    <s v="Baxter Springs"/>
    <s v="Electric"/>
    <s v="Commerc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3"/>
  </r>
  <r>
    <x v="1"/>
    <s v="Baxter Springs"/>
    <s v="Electric"/>
    <s v="Commercial"/>
    <s v="SH-Small Heating"/>
    <n v="121825"/>
    <n v="9826.41"/>
    <m/>
    <n v="394.85"/>
    <n v="0"/>
    <n v="0"/>
    <m/>
    <n v="0"/>
    <n v="0"/>
    <n v="0"/>
    <n v="0"/>
    <n v="0"/>
    <n v="0"/>
    <n v="1988.19"/>
    <n v="0"/>
    <n v="0"/>
    <n v="221.7"/>
    <n v="0"/>
    <n v="0"/>
    <n v="0"/>
    <n v="0"/>
    <n v="0"/>
    <n v="0"/>
    <n v="0"/>
    <n v="0"/>
    <n v="0"/>
    <n v="0"/>
    <n v="0"/>
    <n v="0"/>
    <n v="0"/>
    <n v="70.88"/>
    <n v="0"/>
    <n v="0"/>
    <n v="879.32"/>
    <n v="0"/>
    <n v="0"/>
    <n v="1488.7"/>
    <n v="0"/>
    <n v="0"/>
    <n v="0"/>
    <m/>
    <x v="0"/>
    <m/>
    <m/>
    <m/>
    <m/>
    <m/>
    <m/>
    <m/>
    <m/>
    <n v="2123.42"/>
    <n v="-135.22999999999999"/>
    <n v="387.4"/>
    <n v="1600.79"/>
    <x v="1"/>
    <x v="12"/>
    <m/>
    <x v="13"/>
  </r>
  <r>
    <x v="1"/>
    <s v="Baxter Springs"/>
    <s v="Electric"/>
    <s v="Commercial"/>
    <s v="TEB-Total Electric Bldg"/>
    <n v="568279"/>
    <n v="38953.699999999997"/>
    <m/>
    <n v="286.26"/>
    <n v="0"/>
    <n v="0"/>
    <m/>
    <n v="0"/>
    <n v="0"/>
    <n v="0"/>
    <n v="0"/>
    <n v="0"/>
    <n v="0"/>
    <n v="9274.31"/>
    <n v="0"/>
    <n v="0"/>
    <n v="1034.27"/>
    <n v="0"/>
    <n v="0"/>
    <n v="0"/>
    <n v="0"/>
    <n v="0"/>
    <n v="0"/>
    <n v="0"/>
    <n v="0"/>
    <n v="0"/>
    <n v="0"/>
    <n v="0"/>
    <n v="0"/>
    <n v="0"/>
    <n v="48.33"/>
    <n v="0"/>
    <n v="0"/>
    <n v="1316.23"/>
    <n v="0"/>
    <n v="0"/>
    <n v="5876.02"/>
    <n v="0"/>
    <n v="0"/>
    <n v="0"/>
    <m/>
    <x v="0"/>
    <m/>
    <m/>
    <m/>
    <m/>
    <m/>
    <m/>
    <m/>
    <m/>
    <n v="9905.0999999999985"/>
    <n v="-630.79"/>
    <n v="1807.13"/>
    <n v="7467.1799999999994"/>
    <x v="1"/>
    <x v="13"/>
    <m/>
    <x v="13"/>
  </r>
  <r>
    <x v="1"/>
    <s v="Baxter Springs"/>
    <s v="Electric"/>
    <s v="Industrial"/>
    <s v="CB-Commercial"/>
    <n v="15086"/>
    <n v="1407.8"/>
    <m/>
    <n v="58.41"/>
    <n v="0"/>
    <n v="0"/>
    <m/>
    <n v="0"/>
    <n v="0"/>
    <n v="0"/>
    <n v="0"/>
    <n v="0"/>
    <n v="0"/>
    <n v="246.19"/>
    <n v="0"/>
    <n v="0"/>
    <n v="27.45"/>
    <n v="0"/>
    <n v="0"/>
    <n v="0"/>
    <n v="0"/>
    <n v="0"/>
    <n v="0"/>
    <n v="0"/>
    <n v="0"/>
    <n v="0"/>
    <n v="0"/>
    <n v="0"/>
    <n v="0"/>
    <n v="0"/>
    <n v="5.84"/>
    <n v="0"/>
    <n v="0"/>
    <n v="171.68"/>
    <n v="0"/>
    <n v="0"/>
    <n v="162.02000000000001"/>
    <n v="0"/>
    <n v="0"/>
    <n v="0"/>
    <m/>
    <x v="0"/>
    <m/>
    <m/>
    <m/>
    <m/>
    <m/>
    <m/>
    <m/>
    <m/>
    <n v="262.94"/>
    <n v="-16.75"/>
    <n v="47.97"/>
    <n v="198.22"/>
    <x v="2"/>
    <x v="5"/>
    <m/>
    <x v="13"/>
  </r>
  <r>
    <x v="1"/>
    <s v="Baxter Springs"/>
    <s v="Electric"/>
    <s v="Industrial"/>
    <s v="GP-General Power"/>
    <n v="600960"/>
    <n v="45144.42"/>
    <m/>
    <n v="275"/>
    <n v="0"/>
    <n v="0"/>
    <m/>
    <n v="0"/>
    <n v="0"/>
    <n v="0"/>
    <n v="0"/>
    <n v="0"/>
    <n v="0"/>
    <n v="11461.2"/>
    <n v="0"/>
    <n v="0"/>
    <n v="1017.54"/>
    <n v="0"/>
    <n v="0"/>
    <n v="0"/>
    <n v="0"/>
    <n v="0"/>
    <n v="0"/>
    <n v="0"/>
    <n v="0"/>
    <n v="0"/>
    <n v="0"/>
    <n v="0"/>
    <n v="0"/>
    <n v="0"/>
    <n v="423.7"/>
    <n v="0"/>
    <n v="0"/>
    <n v="2670.74"/>
    <n v="0"/>
    <n v="0"/>
    <n v="5509.85"/>
    <n v="0"/>
    <n v="0"/>
    <n v="0"/>
    <m/>
    <x v="0"/>
    <m/>
    <m/>
    <m/>
    <m/>
    <m/>
    <m/>
    <m/>
    <m/>
    <n v="12128.27"/>
    <n v="-667.07"/>
    <n v="1911.05"/>
    <n v="9550.1500000000015"/>
    <x v="2"/>
    <x v="6"/>
    <m/>
    <x v="13"/>
  </r>
  <r>
    <x v="1"/>
    <s v="Baxter Springs"/>
    <s v="Electric"/>
    <s v="Industrial"/>
    <s v="PT-Transmission"/>
    <n v="2775125"/>
    <n v="96363.15"/>
    <m/>
    <n v="50"/>
    <n v="0"/>
    <n v="0"/>
    <m/>
    <n v="0"/>
    <n v="0"/>
    <n v="0"/>
    <n v="0"/>
    <n v="0"/>
    <n v="0"/>
    <n v="75400.149999999994"/>
    <n v="0"/>
    <n v="0"/>
    <n v="3663.17"/>
    <n v="0"/>
    <n v="0"/>
    <n v="7670.8"/>
    <n v="0"/>
    <n v="0"/>
    <n v="0"/>
    <n v="0"/>
    <n v="0"/>
    <n v="0"/>
    <n v="0"/>
    <n v="0"/>
    <n v="0"/>
    <n v="0"/>
    <n v="0"/>
    <n v="0"/>
    <n v="0"/>
    <n v="9251.4599999999991"/>
    <n v="0"/>
    <n v="0"/>
    <n v="17031.55"/>
    <n v="0"/>
    <n v="0"/>
    <n v="0"/>
    <m/>
    <x v="0"/>
    <m/>
    <m/>
    <m/>
    <m/>
    <m/>
    <m/>
    <m/>
    <m/>
    <n v="78480.539999999994"/>
    <n v="-3080.39"/>
    <n v="8824.9"/>
    <n v="66575.25"/>
    <x v="2"/>
    <x v="9"/>
    <m/>
    <x v="13"/>
  </r>
  <r>
    <x v="1"/>
    <s v="Baxter Springs"/>
    <s v="Electric"/>
    <s v="Industrial"/>
    <s v="SH-Small Heating"/>
    <n v="955"/>
    <n v="113.4"/>
    <m/>
    <n v="0"/>
    <n v="0"/>
    <n v="0"/>
    <m/>
    <n v="0"/>
    <n v="0"/>
    <n v="0"/>
    <n v="0"/>
    <n v="0"/>
    <n v="0"/>
    <n v="15.58"/>
    <n v="0"/>
    <n v="0"/>
    <n v="1.73"/>
    <n v="0"/>
    <n v="0"/>
    <n v="0"/>
    <n v="0"/>
    <n v="0"/>
    <n v="0"/>
    <n v="0"/>
    <n v="0"/>
    <n v="0"/>
    <n v="0"/>
    <n v="0"/>
    <n v="0"/>
    <n v="0"/>
    <n v="0"/>
    <n v="0"/>
    <n v="0"/>
    <n v="11.41"/>
    <n v="0"/>
    <n v="0"/>
    <n v="11.67"/>
    <n v="0"/>
    <n v="0"/>
    <n v="0"/>
    <m/>
    <x v="0"/>
    <m/>
    <m/>
    <m/>
    <m/>
    <m/>
    <m/>
    <m/>
    <m/>
    <n v="16.64"/>
    <n v="-1.06"/>
    <n v="3.04"/>
    <n v="12.54"/>
    <x v="2"/>
    <x v="12"/>
    <m/>
    <x v="13"/>
  </r>
  <r>
    <x v="1"/>
    <s v="Baxter Springs"/>
    <s v="Electric"/>
    <s v="Industrial"/>
    <s v="TEB-Total Electric Bldg"/>
    <n v="5680"/>
    <n v="495.14"/>
    <m/>
    <n v="0"/>
    <n v="0"/>
    <n v="0"/>
    <m/>
    <n v="0"/>
    <n v="0"/>
    <n v="0"/>
    <n v="0"/>
    <n v="0"/>
    <n v="0"/>
    <n v="92.7"/>
    <n v="0"/>
    <n v="0"/>
    <n v="10.34"/>
    <n v="0"/>
    <n v="0"/>
    <n v="0"/>
    <n v="0"/>
    <n v="0"/>
    <n v="0"/>
    <n v="0"/>
    <n v="0"/>
    <n v="0"/>
    <n v="0"/>
    <n v="0"/>
    <n v="0"/>
    <n v="0"/>
    <n v="0"/>
    <n v="0"/>
    <n v="0"/>
    <n v="6.31"/>
    <n v="0"/>
    <n v="0"/>
    <n v="58.73"/>
    <n v="0"/>
    <n v="0"/>
    <n v="0"/>
    <m/>
    <x v="0"/>
    <m/>
    <m/>
    <m/>
    <m/>
    <m/>
    <m/>
    <m/>
    <m/>
    <n v="99"/>
    <n v="-6.3"/>
    <n v="18.059999999999999"/>
    <n v="74.64"/>
    <x v="2"/>
    <x v="13"/>
    <m/>
    <x v="13"/>
  </r>
  <r>
    <x v="1"/>
    <s v="Baxter Springs"/>
    <s v="Electric"/>
    <s v="Interdepartmental"/>
    <s v="CB-Commercial"/>
    <n v="8515"/>
    <n v="752.69"/>
    <m/>
    <n v="0"/>
    <n v="0"/>
    <n v="0"/>
    <m/>
    <n v="0"/>
    <n v="0"/>
    <n v="0"/>
    <n v="0"/>
    <n v="0"/>
    <n v="0"/>
    <n v="138.97"/>
    <n v="0"/>
    <n v="0"/>
    <n v="15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.45"/>
    <n v="0"/>
    <n v="0"/>
    <n v="0"/>
    <m/>
    <x v="0"/>
    <m/>
    <m/>
    <m/>
    <m/>
    <m/>
    <m/>
    <m/>
    <m/>
    <n v="148.41999999999999"/>
    <n v="-9.4499999999999993"/>
    <n v="27.08"/>
    <n v="111.89"/>
    <x v="5"/>
    <x v="5"/>
    <m/>
    <x v="13"/>
  </r>
  <r>
    <x v="1"/>
    <s v="Baxter Springs"/>
    <s v="Electric"/>
    <s v="Interdepartmental"/>
    <s v="GP-General Power"/>
    <n v="1440"/>
    <n v="1072.96"/>
    <m/>
    <n v="0"/>
    <n v="0"/>
    <n v="0"/>
    <m/>
    <n v="0"/>
    <n v="0"/>
    <n v="0"/>
    <n v="0"/>
    <n v="0"/>
    <n v="0"/>
    <n v="23.5"/>
    <n v="0"/>
    <n v="0"/>
    <n v="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31"/>
    <n v="0"/>
    <n v="0"/>
    <n v="0"/>
    <m/>
    <x v="0"/>
    <m/>
    <m/>
    <m/>
    <m/>
    <m/>
    <m/>
    <m/>
    <m/>
    <n v="25.1"/>
    <n v="-1.6"/>
    <n v="4.58"/>
    <n v="18.920000000000002"/>
    <x v="5"/>
    <x v="6"/>
    <m/>
    <x v="13"/>
  </r>
  <r>
    <x v="1"/>
    <s v="Baxter Springs"/>
    <s v="Electric"/>
    <s v="Municipal Buildings"/>
    <s v="CB-Commercial"/>
    <n v="28349"/>
    <n v="2924.86"/>
    <m/>
    <n v="0"/>
    <n v="0"/>
    <n v="0"/>
    <m/>
    <n v="0"/>
    <n v="0"/>
    <n v="0"/>
    <n v="0"/>
    <n v="0"/>
    <n v="0"/>
    <n v="462.67"/>
    <n v="0"/>
    <n v="0"/>
    <n v="51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4.47000000000003"/>
    <n v="0"/>
    <n v="0"/>
    <n v="0"/>
    <m/>
    <x v="0"/>
    <m/>
    <m/>
    <m/>
    <m/>
    <m/>
    <m/>
    <m/>
    <m/>
    <n v="494.14"/>
    <n v="-31.47"/>
    <n v="90.15"/>
    <n v="372.52"/>
    <x v="3"/>
    <x v="5"/>
    <m/>
    <x v="13"/>
  </r>
  <r>
    <x v="1"/>
    <s v="Baxter Springs"/>
    <s v="Electric"/>
    <s v="Municipal Buildings"/>
    <s v="GP-General Power"/>
    <n v="49040"/>
    <n v="3285.67"/>
    <m/>
    <n v="0"/>
    <n v="0"/>
    <n v="0"/>
    <m/>
    <n v="0"/>
    <n v="0"/>
    <n v="0"/>
    <n v="0"/>
    <n v="0"/>
    <n v="0"/>
    <n v="800.34"/>
    <n v="0"/>
    <n v="0"/>
    <n v="89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3.44"/>
    <n v="0"/>
    <n v="0"/>
    <n v="0"/>
    <m/>
    <x v="0"/>
    <m/>
    <m/>
    <m/>
    <m/>
    <m/>
    <m/>
    <m/>
    <m/>
    <n v="854.77"/>
    <n v="-54.43"/>
    <n v="155.94999999999999"/>
    <n v="644.3900000000001"/>
    <x v="3"/>
    <x v="6"/>
    <m/>
    <x v="13"/>
  </r>
  <r>
    <x v="1"/>
    <s v="Baxter Springs"/>
    <s v="Electric"/>
    <s v="Municipal Buildings"/>
    <s v="LS-Special Lighting"/>
    <n v="320"/>
    <n v="41.86"/>
    <m/>
    <n v="0"/>
    <n v="0"/>
    <n v="0"/>
    <m/>
    <n v="0"/>
    <n v="0"/>
    <n v="0"/>
    <n v="0"/>
    <n v="0"/>
    <n v="0"/>
    <n v="5.22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"/>
    <m/>
    <x v="0"/>
    <m/>
    <m/>
    <m/>
    <m/>
    <m/>
    <m/>
    <m/>
    <m/>
    <n v="5.58"/>
    <n v="-0.36"/>
    <n v="1.02"/>
    <n v="4.1999999999999993"/>
    <x v="3"/>
    <x v="7"/>
    <m/>
    <x v="13"/>
  </r>
  <r>
    <x v="1"/>
    <s v="Baxter Springs"/>
    <s v="Electric"/>
    <s v="Municipal Buildings"/>
    <s v="SH-Small Heating"/>
    <n v="1360"/>
    <n v="121.93"/>
    <m/>
    <n v="0"/>
    <n v="0"/>
    <n v="0"/>
    <m/>
    <n v="0"/>
    <n v="0"/>
    <n v="0"/>
    <n v="0"/>
    <n v="0"/>
    <n v="0"/>
    <n v="22.2"/>
    <n v="0"/>
    <n v="0"/>
    <n v="2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62"/>
    <n v="0"/>
    <n v="0"/>
    <n v="0"/>
    <m/>
    <x v="0"/>
    <m/>
    <m/>
    <m/>
    <m/>
    <m/>
    <m/>
    <m/>
    <m/>
    <n v="23.71"/>
    <n v="-1.51"/>
    <n v="4.32"/>
    <n v="17.88"/>
    <x v="3"/>
    <x v="12"/>
    <m/>
    <x v="13"/>
  </r>
  <r>
    <x v="1"/>
    <s v="Baxter Springs"/>
    <s v="Electric"/>
    <s v="Municipal Other Lighting"/>
    <s v="CB-Commercial"/>
    <n v="-89150"/>
    <n v="-6733.1"/>
    <m/>
    <n v="0"/>
    <n v="0"/>
    <n v="0"/>
    <m/>
    <n v="0"/>
    <n v="0"/>
    <n v="0"/>
    <n v="0"/>
    <n v="0"/>
    <n v="0"/>
    <n v="-2562.5300000000002"/>
    <n v="0"/>
    <n v="0"/>
    <n v="-11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57.45"/>
    <n v="0"/>
    <n v="0"/>
    <n v="0"/>
    <m/>
    <x v="0"/>
    <m/>
    <m/>
    <m/>
    <m/>
    <m/>
    <m/>
    <m/>
    <m/>
    <n v="-2661.4900000000002"/>
    <n v="98.96"/>
    <n v="-283.5"/>
    <n v="-2279.0300000000002"/>
    <x v="4"/>
    <x v="5"/>
    <m/>
    <x v="13"/>
  </r>
  <r>
    <x v="1"/>
    <s v="Baxter Springs"/>
    <s v="Electric"/>
    <s v="Municipal Other Lighting"/>
    <s v="LS-Special Lighting"/>
    <n v="815"/>
    <n v="207.48"/>
    <m/>
    <n v="0"/>
    <n v="0"/>
    <n v="0"/>
    <m/>
    <n v="0"/>
    <n v="0"/>
    <n v="0"/>
    <n v="0"/>
    <n v="0"/>
    <n v="0"/>
    <n v="13.3"/>
    <n v="0"/>
    <n v="0"/>
    <n v="1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n v="0"/>
    <n v="0"/>
    <n v="0"/>
    <m/>
    <x v="0"/>
    <m/>
    <m/>
    <m/>
    <m/>
    <m/>
    <m/>
    <m/>
    <m/>
    <n v="14.200000000000001"/>
    <n v="-0.9"/>
    <n v="2.59"/>
    <n v="10.71"/>
    <x v="4"/>
    <x v="7"/>
    <m/>
    <x v="13"/>
  </r>
  <r>
    <x v="1"/>
    <s v="Baxter Springs"/>
    <s v="Electric"/>
    <s v="Municipal Pumping"/>
    <s v="CB-Commercial"/>
    <n v="19281"/>
    <n v="1928.64"/>
    <m/>
    <n v="0"/>
    <n v="0"/>
    <n v="0"/>
    <m/>
    <n v="0"/>
    <n v="0"/>
    <n v="0"/>
    <n v="0"/>
    <n v="0"/>
    <n v="0"/>
    <n v="314.66000000000003"/>
    <n v="0"/>
    <n v="0"/>
    <n v="35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7.11"/>
    <n v="0"/>
    <n v="0"/>
    <n v="0"/>
    <m/>
    <x v="0"/>
    <m/>
    <m/>
    <m/>
    <m/>
    <m/>
    <m/>
    <m/>
    <m/>
    <n v="336.06"/>
    <n v="-21.4"/>
    <n v="61.31"/>
    <n v="253.35000000000002"/>
    <x v="3"/>
    <x v="5"/>
    <m/>
    <x v="13"/>
  </r>
  <r>
    <x v="1"/>
    <s v="Baxter Springs"/>
    <s v="Electric"/>
    <s v="Municipal Pumping"/>
    <s v="GP-General Power"/>
    <n v="178640"/>
    <n v="10930.36"/>
    <m/>
    <n v="0"/>
    <n v="0"/>
    <n v="0"/>
    <m/>
    <n v="0"/>
    <n v="0"/>
    <n v="0"/>
    <n v="0"/>
    <n v="0"/>
    <n v="0"/>
    <n v="2915.41"/>
    <n v="0"/>
    <n v="0"/>
    <n v="325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3.59"/>
    <n v="0"/>
    <n v="0"/>
    <n v="0"/>
    <m/>
    <x v="0"/>
    <m/>
    <m/>
    <m/>
    <m/>
    <m/>
    <m/>
    <m/>
    <m/>
    <n v="3113.7"/>
    <n v="-198.29"/>
    <n v="568.08000000000004"/>
    <n v="2347.33"/>
    <x v="3"/>
    <x v="6"/>
    <m/>
    <x v="13"/>
  </r>
  <r>
    <x v="1"/>
    <s v="Baxter Springs"/>
    <s v="Electric"/>
    <s v="Residential"/>
    <s v="NM-Net Metering"/>
    <n v="-987"/>
    <n v="-24.6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3"/>
  </r>
  <r>
    <x v="1"/>
    <s v="Baxter Springs"/>
    <s v="Electric"/>
    <s v="Residential"/>
    <s v="RG-Residential"/>
    <n v="2973871"/>
    <n v="242390.55"/>
    <m/>
    <n v="13081.96"/>
    <n v="0"/>
    <n v="0"/>
    <m/>
    <n v="0"/>
    <n v="0"/>
    <n v="0"/>
    <n v="0"/>
    <n v="0"/>
    <n v="0"/>
    <n v="48339.839999999997"/>
    <n v="0"/>
    <n v="0"/>
    <n v="5420.66"/>
    <n v="0"/>
    <n v="0"/>
    <n v="0"/>
    <n v="0"/>
    <n v="0"/>
    <n v="0"/>
    <n v="0"/>
    <n v="0"/>
    <n v="0"/>
    <n v="0"/>
    <n v="0"/>
    <n v="0"/>
    <n v="0"/>
    <n v="436.64"/>
    <n v="20"/>
    <n v="-7.9"/>
    <n v="8759.0400000000009"/>
    <n v="0"/>
    <n v="0"/>
    <n v="39641.94"/>
    <n v="0"/>
    <n v="0"/>
    <n v="0"/>
    <m/>
    <x v="0"/>
    <m/>
    <m/>
    <m/>
    <m/>
    <m/>
    <m/>
    <m/>
    <m/>
    <n v="51640.84"/>
    <n v="-3301"/>
    <n v="9456.91"/>
    <n v="38882.929999999993"/>
    <x v="0"/>
    <x v="1"/>
    <m/>
    <x v="13"/>
  </r>
  <r>
    <x v="1"/>
    <s v="Baxter Springs"/>
    <s v="Electric"/>
    <s v="Residential"/>
    <s v="RG-Residential Water Heat"/>
    <n v="539781"/>
    <n v="40233.15"/>
    <m/>
    <n v="1603.98"/>
    <n v="0"/>
    <n v="0"/>
    <m/>
    <n v="0"/>
    <n v="0"/>
    <n v="0"/>
    <n v="0"/>
    <n v="0"/>
    <n v="0"/>
    <n v="8897.6"/>
    <n v="0"/>
    <n v="0"/>
    <n v="978.42"/>
    <n v="0"/>
    <n v="0"/>
    <n v="0"/>
    <n v="0"/>
    <n v="0"/>
    <n v="0"/>
    <n v="0"/>
    <n v="0"/>
    <n v="0"/>
    <n v="0"/>
    <n v="0"/>
    <n v="0"/>
    <n v="0"/>
    <n v="145.15"/>
    <n v="20"/>
    <n v="-1.26"/>
    <n v="1318.88"/>
    <n v="0"/>
    <n v="0"/>
    <n v="7227.68"/>
    <n v="0"/>
    <n v="0"/>
    <n v="0"/>
    <m/>
    <x v="0"/>
    <m/>
    <m/>
    <m/>
    <m/>
    <m/>
    <m/>
    <m/>
    <m/>
    <n v="9496.76"/>
    <n v="-599.16"/>
    <n v="1716.5"/>
    <n v="7181.1"/>
    <x v="0"/>
    <x v="14"/>
    <m/>
    <x v="13"/>
  </r>
  <r>
    <x v="1"/>
    <s v="Baxter Springs"/>
    <s v="Electric"/>
    <s v="Residential"/>
    <s v="RH-Residential Total Elec"/>
    <n v="2374882"/>
    <n v="156790.24"/>
    <m/>
    <n v="3842.33"/>
    <n v="0"/>
    <n v="0"/>
    <m/>
    <n v="0"/>
    <n v="0"/>
    <n v="0"/>
    <n v="0"/>
    <n v="0"/>
    <n v="0"/>
    <n v="38582.28"/>
    <n v="0"/>
    <n v="0"/>
    <n v="4330.3599999999997"/>
    <n v="0"/>
    <n v="0"/>
    <n v="0"/>
    <n v="0"/>
    <n v="0"/>
    <n v="0"/>
    <n v="0"/>
    <n v="0"/>
    <n v="0"/>
    <n v="0"/>
    <n v="0"/>
    <n v="0"/>
    <n v="0"/>
    <n v="617.26"/>
    <n v="20"/>
    <n v="-4.45"/>
    <n v="4557.58"/>
    <n v="0"/>
    <n v="0"/>
    <n v="30898.7"/>
    <n v="0"/>
    <n v="0"/>
    <n v="0"/>
    <m/>
    <x v="0"/>
    <m/>
    <m/>
    <m/>
    <m/>
    <m/>
    <m/>
    <m/>
    <m/>
    <n v="41218.400000000001"/>
    <n v="-2636.12"/>
    <n v="7552.12"/>
    <n v="31030.16"/>
    <x v="0"/>
    <x v="15"/>
    <m/>
    <x v="13"/>
  </r>
  <r>
    <x v="1"/>
    <s v="Baxter Springs"/>
    <s v="Electric"/>
    <s v="Wholesale Municipalities"/>
    <s v="GFR-Chetopa"/>
    <n v="818995"/>
    <n v="22930.799999999999"/>
    <m/>
    <n v="0"/>
    <n v="18566.6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16"/>
    <m/>
    <x v="13"/>
  </r>
  <r>
    <x v="1"/>
    <s v="Baxter Springs"/>
    <s v="Lighting"/>
    <s v="Commercial"/>
    <s v="PL-Private Lighting"/>
    <n v="33040.203999999998"/>
    <n v="8392.67"/>
    <m/>
    <n v="151.31"/>
    <n v="0"/>
    <n v="0"/>
    <m/>
    <n v="0"/>
    <n v="0"/>
    <n v="0"/>
    <n v="0"/>
    <n v="0"/>
    <n v="0"/>
    <n v="538.72"/>
    <n v="0"/>
    <n v="0"/>
    <n v="60.38"/>
    <n v="0"/>
    <n v="0"/>
    <n v="69"/>
    <n v="0"/>
    <n v="0"/>
    <n v="0"/>
    <n v="0"/>
    <n v="0"/>
    <n v="0"/>
    <n v="0"/>
    <n v="0"/>
    <n v="0"/>
    <n v="0"/>
    <n v="28.77"/>
    <n v="0"/>
    <n v="0"/>
    <n v="626.74"/>
    <n v="0"/>
    <n v="0"/>
    <n v="65.180000000000007"/>
    <n v="0"/>
    <n v="0"/>
    <n v="0"/>
    <m/>
    <x v="0"/>
    <m/>
    <m/>
    <m/>
    <m/>
    <m/>
    <m/>
    <m/>
    <m/>
    <n v="575.39"/>
    <n v="-36.67"/>
    <n v="105.07"/>
    <n v="433.65000000000003"/>
    <x v="1"/>
    <x v="4"/>
    <m/>
    <x v="13"/>
  </r>
  <r>
    <x v="1"/>
    <s v="Baxter Springs"/>
    <s v="Lighting"/>
    <s v="Industrial"/>
    <s v="PL-Private Lighting"/>
    <n v="11837"/>
    <n v="2444.5100000000002"/>
    <m/>
    <n v="61.45"/>
    <n v="0"/>
    <n v="0"/>
    <m/>
    <n v="0"/>
    <n v="0"/>
    <n v="0"/>
    <n v="0"/>
    <n v="0"/>
    <n v="0"/>
    <n v="225.06"/>
    <n v="0"/>
    <n v="0"/>
    <n v="20.09"/>
    <n v="0"/>
    <n v="0"/>
    <n v="0"/>
    <n v="0"/>
    <n v="0"/>
    <n v="0"/>
    <n v="0"/>
    <n v="0"/>
    <n v="0"/>
    <n v="0"/>
    <n v="0"/>
    <n v="0"/>
    <n v="0"/>
    <n v="9.5"/>
    <n v="0"/>
    <n v="0"/>
    <n v="237.63"/>
    <n v="0"/>
    <n v="0"/>
    <n v="23.43"/>
    <n v="0"/>
    <n v="0"/>
    <n v="0"/>
    <m/>
    <x v="0"/>
    <m/>
    <m/>
    <m/>
    <m/>
    <m/>
    <m/>
    <m/>
    <m/>
    <n v="238.2"/>
    <n v="-13.14"/>
    <n v="37.64"/>
    <n v="187.42000000000002"/>
    <x v="2"/>
    <x v="4"/>
    <m/>
    <x v="13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2.56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2.73"/>
    <n v="-0.17"/>
    <n v="0.5"/>
    <n v="2.06"/>
    <x v="3"/>
    <x v="4"/>
    <m/>
    <x v="13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8.66"/>
    <n v="0"/>
    <n v="0"/>
    <n v="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m/>
    <x v="0"/>
    <m/>
    <m/>
    <m/>
    <m/>
    <m/>
    <m/>
    <m/>
    <m/>
    <n v="9.1999999999999993"/>
    <n v="-0.54"/>
    <n v="1.55"/>
    <n v="7.11"/>
    <x v="4"/>
    <x v="4"/>
    <m/>
    <x v="13"/>
  </r>
  <r>
    <x v="1"/>
    <s v="Baxter Springs"/>
    <s v="Lighting"/>
    <s v="Municipal Street Lighting"/>
    <s v="SPL-Municipal St Lighting"/>
    <n v="68888.047000000006"/>
    <n v="5143.37"/>
    <m/>
    <n v="0"/>
    <n v="0"/>
    <n v="0"/>
    <m/>
    <n v="0"/>
    <n v="0"/>
    <n v="0"/>
    <n v="0"/>
    <n v="0"/>
    <n v="0"/>
    <n v="1871.69"/>
    <n v="0"/>
    <n v="0"/>
    <n v="90.93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68.77"/>
    <n v="0"/>
    <n v="0"/>
    <n v="0"/>
    <m/>
    <x v="0"/>
    <m/>
    <m/>
    <m/>
    <m/>
    <m/>
    <m/>
    <m/>
    <m/>
    <n v="1948.16"/>
    <n v="-76.47"/>
    <n v="219.06"/>
    <n v="1652.63"/>
    <x v="4"/>
    <x v="11"/>
    <m/>
    <x v="13"/>
  </r>
  <r>
    <x v="1"/>
    <s v="Baxter Springs"/>
    <s v="Lighting"/>
    <s v="Residential"/>
    <s v="PL-Private Lighting"/>
    <n v="36793.792999999998"/>
    <n v="11216.02"/>
    <m/>
    <n v="92.14"/>
    <n v="0"/>
    <n v="0"/>
    <m/>
    <n v="0"/>
    <n v="0"/>
    <n v="0"/>
    <n v="0"/>
    <n v="0"/>
    <n v="0"/>
    <n v="601.25"/>
    <n v="0"/>
    <n v="0"/>
    <n v="69.180000000000007"/>
    <n v="0"/>
    <n v="0"/>
    <n v="0"/>
    <n v="0"/>
    <n v="0"/>
    <n v="0"/>
    <n v="0"/>
    <n v="0"/>
    <n v="0"/>
    <n v="0"/>
    <n v="0"/>
    <n v="0"/>
    <n v="0"/>
    <n v="16.86"/>
    <n v="0"/>
    <n v="0"/>
    <n v="218.73"/>
    <n v="0"/>
    <n v="0"/>
    <n v="72.12"/>
    <n v="0"/>
    <n v="0"/>
    <n v="0"/>
    <m/>
    <x v="0"/>
    <m/>
    <m/>
    <m/>
    <m/>
    <m/>
    <m/>
    <m/>
    <m/>
    <n v="642.09"/>
    <n v="-40.840000000000003"/>
    <n v="117"/>
    <n v="484.25"/>
    <x v="0"/>
    <x v="4"/>
    <m/>
    <x v="13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1"/>
    <s v="Columbus"/>
    <s v="Electric"/>
    <s v="Commercial"/>
    <s v="CB-Commercial"/>
    <n v="448384"/>
    <n v="45824.13"/>
    <m/>
    <n v="1734.04"/>
    <n v="0"/>
    <n v="0"/>
    <m/>
    <n v="0"/>
    <n v="0"/>
    <n v="0"/>
    <n v="0"/>
    <n v="0"/>
    <n v="0"/>
    <n v="7270.25"/>
    <n v="0"/>
    <n v="0"/>
    <n v="818.35"/>
    <n v="0"/>
    <n v="0"/>
    <n v="0"/>
    <n v="0"/>
    <n v="0"/>
    <n v="0"/>
    <n v="0"/>
    <n v="0"/>
    <n v="0"/>
    <n v="0"/>
    <n v="0"/>
    <n v="0"/>
    <n v="0"/>
    <n v="177.24"/>
    <n v="20"/>
    <n v="0"/>
    <n v="4155.49"/>
    <n v="0"/>
    <n v="0"/>
    <n v="4815.6400000000003"/>
    <n v="0"/>
    <n v="0"/>
    <n v="0"/>
    <m/>
    <x v="0"/>
    <m/>
    <m/>
    <m/>
    <m/>
    <m/>
    <m/>
    <m/>
    <m/>
    <n v="7767.96"/>
    <n v="-497.71"/>
    <n v="1425.86"/>
    <n v="5844.39"/>
    <x v="1"/>
    <x v="5"/>
    <m/>
    <x v="13"/>
  </r>
  <r>
    <x v="1"/>
    <s v="Columbus"/>
    <s v="Electric"/>
    <s v="Commercial"/>
    <s v="GP-General Power"/>
    <n v="529011"/>
    <n v="42704.27"/>
    <m/>
    <n v="0"/>
    <n v="0"/>
    <n v="0"/>
    <m/>
    <n v="0"/>
    <n v="0"/>
    <n v="0"/>
    <n v="0"/>
    <n v="0"/>
    <n v="0"/>
    <n v="9517.49"/>
    <n v="0"/>
    <n v="0"/>
    <n v="922.03"/>
    <n v="0"/>
    <n v="0"/>
    <n v="663.34"/>
    <n v="0"/>
    <n v="0"/>
    <n v="0"/>
    <n v="0"/>
    <n v="0"/>
    <n v="0"/>
    <n v="0"/>
    <n v="0"/>
    <n v="0"/>
    <n v="0"/>
    <n v="18.010000000000002"/>
    <n v="0"/>
    <n v="0"/>
    <n v="2665.34"/>
    <n v="0"/>
    <n v="0"/>
    <n v="5009.42"/>
    <n v="0"/>
    <n v="0"/>
    <n v="0"/>
    <m/>
    <x v="0"/>
    <m/>
    <m/>
    <m/>
    <m/>
    <m/>
    <m/>
    <m/>
    <m/>
    <n v="10104.69"/>
    <n v="-587.20000000000005"/>
    <n v="1682.25"/>
    <n v="7835.24"/>
    <x v="1"/>
    <x v="6"/>
    <m/>
    <x v="13"/>
  </r>
  <r>
    <x v="1"/>
    <s v="Columbus"/>
    <s v="Electric"/>
    <s v="Commerc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3"/>
  </r>
  <r>
    <x v="1"/>
    <s v="Columbus"/>
    <s v="Electric"/>
    <s v="Commercial"/>
    <s v="SH-Small Heating"/>
    <n v="85408"/>
    <n v="7078.02"/>
    <m/>
    <n v="269.76"/>
    <n v="0"/>
    <n v="0"/>
    <m/>
    <n v="0"/>
    <n v="0"/>
    <n v="0"/>
    <n v="0"/>
    <n v="0"/>
    <n v="0"/>
    <n v="1352.36"/>
    <n v="0"/>
    <n v="0"/>
    <n v="157.38"/>
    <n v="0"/>
    <n v="0"/>
    <n v="0"/>
    <n v="0"/>
    <n v="0"/>
    <n v="0"/>
    <n v="0"/>
    <n v="0"/>
    <n v="0"/>
    <n v="0"/>
    <n v="0"/>
    <n v="0"/>
    <n v="0"/>
    <n v="9.24"/>
    <n v="0"/>
    <n v="0"/>
    <n v="682.2"/>
    <n v="0"/>
    <n v="0"/>
    <n v="1043.7"/>
    <n v="0"/>
    <n v="0"/>
    <n v="0"/>
    <m/>
    <x v="0"/>
    <m/>
    <m/>
    <m/>
    <m/>
    <m/>
    <m/>
    <m/>
    <m/>
    <n v="1447.1599999999999"/>
    <n v="-94.8"/>
    <n v="271.60000000000002"/>
    <n v="1080.7599999999998"/>
    <x v="1"/>
    <x v="12"/>
    <m/>
    <x v="13"/>
  </r>
  <r>
    <x v="1"/>
    <s v="Columbus"/>
    <s v="Electric"/>
    <s v="Commercial"/>
    <s v="TEB-Total Electric Bldg"/>
    <n v="148760"/>
    <n v="10961.64"/>
    <m/>
    <n v="0"/>
    <n v="0"/>
    <n v="0"/>
    <m/>
    <n v="0"/>
    <n v="0"/>
    <n v="0"/>
    <n v="0"/>
    <n v="0"/>
    <n v="0"/>
    <n v="2427.7600000000002"/>
    <n v="0"/>
    <n v="0"/>
    <n v="270.74"/>
    <n v="0"/>
    <n v="0"/>
    <n v="0"/>
    <n v="0"/>
    <n v="0"/>
    <n v="0"/>
    <n v="0"/>
    <n v="0"/>
    <n v="0"/>
    <n v="0"/>
    <n v="0"/>
    <n v="0"/>
    <n v="0"/>
    <n v="0"/>
    <n v="0"/>
    <n v="0"/>
    <n v="986.33"/>
    <n v="0"/>
    <n v="0"/>
    <n v="1538.18"/>
    <n v="0"/>
    <n v="0"/>
    <n v="0"/>
    <m/>
    <x v="0"/>
    <m/>
    <m/>
    <m/>
    <m/>
    <m/>
    <m/>
    <m/>
    <m/>
    <n v="2592.88"/>
    <n v="-165.12"/>
    <n v="473.06"/>
    <n v="1954.7000000000003"/>
    <x v="1"/>
    <x v="13"/>
    <m/>
    <x v="13"/>
  </r>
  <r>
    <x v="1"/>
    <s v="Columbus"/>
    <s v="Electric"/>
    <s v="Industrial"/>
    <s v="CB-Commercial"/>
    <n v="20800"/>
    <n v="1790.4"/>
    <m/>
    <n v="0"/>
    <n v="0"/>
    <n v="0"/>
    <m/>
    <n v="0"/>
    <n v="0"/>
    <n v="0"/>
    <n v="0"/>
    <n v="0"/>
    <n v="0"/>
    <n v="339.46"/>
    <n v="0"/>
    <n v="0"/>
    <n v="37.86"/>
    <n v="0"/>
    <n v="0"/>
    <n v="0"/>
    <n v="0"/>
    <n v="0"/>
    <n v="0"/>
    <n v="0"/>
    <n v="0"/>
    <n v="0"/>
    <n v="0"/>
    <n v="0"/>
    <n v="0"/>
    <n v="0"/>
    <n v="0"/>
    <n v="0"/>
    <n v="0"/>
    <n v="184.72"/>
    <n v="0"/>
    <n v="0"/>
    <n v="223.4"/>
    <n v="0"/>
    <n v="0"/>
    <n v="0"/>
    <m/>
    <x v="0"/>
    <m/>
    <m/>
    <m/>
    <m/>
    <m/>
    <m/>
    <m/>
    <m/>
    <n v="362.54999999999995"/>
    <n v="-23.09"/>
    <n v="66.14"/>
    <n v="273.32"/>
    <x v="2"/>
    <x v="5"/>
    <m/>
    <x v="13"/>
  </r>
  <r>
    <x v="1"/>
    <s v="Columbus"/>
    <s v="Electric"/>
    <s v="Industrial"/>
    <s v="GP-General Power"/>
    <n v="472160"/>
    <n v="40447.94"/>
    <m/>
    <n v="0"/>
    <n v="0"/>
    <n v="0"/>
    <m/>
    <n v="0"/>
    <n v="0"/>
    <n v="0"/>
    <n v="0"/>
    <n v="0"/>
    <n v="0"/>
    <n v="7705.64"/>
    <n v="0"/>
    <n v="0"/>
    <n v="859.32"/>
    <n v="0"/>
    <n v="0"/>
    <n v="0"/>
    <n v="0"/>
    <n v="0"/>
    <n v="0"/>
    <n v="0"/>
    <n v="0"/>
    <n v="0"/>
    <n v="0"/>
    <n v="0"/>
    <n v="0"/>
    <n v="0"/>
    <n v="0"/>
    <n v="0"/>
    <n v="0"/>
    <n v="1846.76"/>
    <n v="0"/>
    <n v="0"/>
    <n v="5503.91"/>
    <n v="0"/>
    <n v="0"/>
    <n v="0"/>
    <m/>
    <x v="0"/>
    <m/>
    <m/>
    <m/>
    <m/>
    <m/>
    <m/>
    <m/>
    <m/>
    <n v="8229.74"/>
    <n v="-524.1"/>
    <n v="1501.47"/>
    <n v="6204.17"/>
    <x v="2"/>
    <x v="6"/>
    <m/>
    <x v="13"/>
  </r>
  <r>
    <x v="1"/>
    <s v="Columbus"/>
    <s v="Electric"/>
    <s v="Industrial"/>
    <s v="PT-Transmission"/>
    <n v="897600"/>
    <n v="53356.06"/>
    <m/>
    <n v="0"/>
    <n v="0"/>
    <n v="0"/>
    <m/>
    <n v="0"/>
    <n v="0"/>
    <n v="0"/>
    <n v="0"/>
    <n v="0"/>
    <n v="0"/>
    <n v="24387.79"/>
    <n v="0"/>
    <n v="0"/>
    <n v="1184.83"/>
    <n v="0"/>
    <n v="0"/>
    <n v="2620.46"/>
    <n v="0"/>
    <n v="0"/>
    <n v="0"/>
    <n v="0"/>
    <n v="0"/>
    <n v="0"/>
    <n v="0"/>
    <n v="0"/>
    <n v="0"/>
    <n v="0"/>
    <n v="0"/>
    <n v="0"/>
    <n v="0"/>
    <n v="1105.07"/>
    <n v="0"/>
    <n v="0"/>
    <n v="12912.73"/>
    <n v="0"/>
    <n v="0"/>
    <n v="0"/>
    <m/>
    <x v="0"/>
    <m/>
    <m/>
    <m/>
    <m/>
    <m/>
    <m/>
    <m/>
    <m/>
    <n v="25384.13"/>
    <n v="-996.34"/>
    <n v="2854.37"/>
    <n v="21533.420000000002"/>
    <x v="2"/>
    <x v="9"/>
    <m/>
    <x v="13"/>
  </r>
  <r>
    <x v="1"/>
    <s v="Columbus"/>
    <s v="Electric"/>
    <s v="Industrial"/>
    <s v="SH-Small Heating"/>
    <n v="4206"/>
    <n v="390.62"/>
    <m/>
    <n v="0"/>
    <n v="0"/>
    <n v="0"/>
    <m/>
    <n v="0"/>
    <n v="0"/>
    <n v="0"/>
    <n v="0"/>
    <n v="0"/>
    <n v="0"/>
    <n v="59.53"/>
    <n v="0"/>
    <n v="0"/>
    <n v="8.08"/>
    <n v="0"/>
    <n v="0"/>
    <n v="0"/>
    <n v="0"/>
    <n v="0"/>
    <n v="0"/>
    <n v="0"/>
    <n v="0"/>
    <n v="0"/>
    <n v="0"/>
    <n v="0"/>
    <n v="0"/>
    <n v="0"/>
    <n v="0"/>
    <n v="0"/>
    <n v="0"/>
    <n v="10.0399999999999"/>
    <n v="0"/>
    <n v="0"/>
    <n v="51.4"/>
    <n v="0"/>
    <n v="0"/>
    <n v="0"/>
    <m/>
    <x v="0"/>
    <m/>
    <m/>
    <m/>
    <m/>
    <m/>
    <m/>
    <m/>
    <m/>
    <n v="64.2"/>
    <n v="-4.67"/>
    <n v="13.38"/>
    <n v="46.15"/>
    <x v="2"/>
    <x v="12"/>
    <m/>
    <x v="13"/>
  </r>
  <r>
    <x v="1"/>
    <s v="Columbus"/>
    <s v="Electric"/>
    <s v="Industrial"/>
    <s v="TEB-Total Electric Bldg"/>
    <n v="16240"/>
    <n v="1418.42"/>
    <m/>
    <n v="0"/>
    <n v="0"/>
    <n v="0"/>
    <m/>
    <n v="0"/>
    <n v="0"/>
    <n v="0"/>
    <n v="0"/>
    <n v="0"/>
    <n v="0"/>
    <n v="265.04000000000002"/>
    <n v="0"/>
    <n v="0"/>
    <n v="29.56"/>
    <n v="0"/>
    <n v="0"/>
    <n v="0"/>
    <n v="0"/>
    <n v="0"/>
    <n v="0"/>
    <n v="0"/>
    <n v="0"/>
    <n v="0"/>
    <n v="0"/>
    <n v="0"/>
    <n v="0"/>
    <n v="0"/>
    <n v="0"/>
    <n v="0"/>
    <n v="0"/>
    <n v="59.87"/>
    <n v="0"/>
    <n v="0"/>
    <n v="167.93"/>
    <n v="0"/>
    <n v="0"/>
    <n v="0"/>
    <m/>
    <x v="0"/>
    <m/>
    <m/>
    <m/>
    <m/>
    <m/>
    <m/>
    <m/>
    <m/>
    <n v="283.07000000000005"/>
    <n v="-18.03"/>
    <n v="51.64"/>
    <n v="213.40000000000003"/>
    <x v="2"/>
    <x v="13"/>
    <m/>
    <x v="13"/>
  </r>
  <r>
    <x v="1"/>
    <s v="Columbus"/>
    <s v="Electric"/>
    <s v="Municipal Buildings"/>
    <s v="CB-Commercial"/>
    <n v="47040"/>
    <n v="4427.1899999999996"/>
    <m/>
    <n v="0"/>
    <n v="0"/>
    <n v="0"/>
    <m/>
    <n v="0"/>
    <n v="0"/>
    <n v="0"/>
    <n v="0"/>
    <n v="0"/>
    <n v="0"/>
    <n v="767.69"/>
    <n v="0"/>
    <n v="0"/>
    <n v="85.61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505.2"/>
    <n v="0"/>
    <n v="0"/>
    <n v="0"/>
    <m/>
    <x v="0"/>
    <m/>
    <m/>
    <m/>
    <m/>
    <m/>
    <m/>
    <m/>
    <m/>
    <n v="819.90000000000009"/>
    <n v="-52.21"/>
    <n v="149.59"/>
    <n v="618.1"/>
    <x v="3"/>
    <x v="5"/>
    <m/>
    <x v="13"/>
  </r>
  <r>
    <x v="1"/>
    <s v="Columbus"/>
    <s v="Electric"/>
    <s v="Municipal Buildings"/>
    <s v="GP-General Power"/>
    <n v="19200"/>
    <n v="1317.74"/>
    <m/>
    <n v="0"/>
    <n v="0"/>
    <n v="0"/>
    <m/>
    <n v="0"/>
    <n v="0"/>
    <n v="0"/>
    <n v="0"/>
    <n v="0"/>
    <n v="0"/>
    <n v="313.33999999999997"/>
    <n v="0"/>
    <n v="0"/>
    <n v="34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.91999999999999"/>
    <n v="0"/>
    <n v="0"/>
    <n v="0"/>
    <m/>
    <x v="0"/>
    <m/>
    <m/>
    <m/>
    <m/>
    <m/>
    <m/>
    <m/>
    <m/>
    <n v="334.65"/>
    <n v="-21.31"/>
    <n v="61.06"/>
    <n v="252.27999999999997"/>
    <x v="3"/>
    <x v="6"/>
    <m/>
    <x v="13"/>
  </r>
  <r>
    <x v="1"/>
    <s v="Columbus"/>
    <s v="Electric"/>
    <s v="Municipal Buildings"/>
    <s v="SH-Small Heating"/>
    <n v="12080"/>
    <n v="895.59"/>
    <m/>
    <n v="0"/>
    <n v="0"/>
    <n v="0"/>
    <m/>
    <n v="0"/>
    <n v="0"/>
    <n v="0"/>
    <n v="0"/>
    <n v="0"/>
    <n v="0"/>
    <n v="197.15"/>
    <n v="0"/>
    <n v="0"/>
    <n v="21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.62"/>
    <n v="0"/>
    <n v="0"/>
    <n v="0"/>
    <m/>
    <x v="0"/>
    <m/>
    <m/>
    <m/>
    <m/>
    <m/>
    <m/>
    <m/>
    <m/>
    <n v="210.56"/>
    <n v="-13.41"/>
    <n v="38.409999999999997"/>
    <n v="158.74"/>
    <x v="3"/>
    <x v="12"/>
    <m/>
    <x v="13"/>
  </r>
  <r>
    <x v="1"/>
    <s v="Columbus"/>
    <s v="Electric"/>
    <s v="Municipal Buildings"/>
    <s v="TEB-Total Electric Bldg"/>
    <n v="10000"/>
    <n v="856.94"/>
    <m/>
    <n v="0"/>
    <n v="0"/>
    <n v="0"/>
    <m/>
    <n v="0"/>
    <n v="0"/>
    <n v="0"/>
    <n v="0"/>
    <n v="0"/>
    <n v="0"/>
    <n v="163.19999999999999"/>
    <n v="0"/>
    <n v="0"/>
    <n v="18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4"/>
    <n v="0"/>
    <n v="0"/>
    <n v="0"/>
    <m/>
    <x v="0"/>
    <m/>
    <m/>
    <m/>
    <m/>
    <m/>
    <m/>
    <m/>
    <m/>
    <n v="174.29999999999998"/>
    <n v="-11.1"/>
    <n v="31.8"/>
    <n v="131.39999999999998"/>
    <x v="3"/>
    <x v="13"/>
    <m/>
    <x v="13"/>
  </r>
  <r>
    <x v="1"/>
    <s v="Columbus"/>
    <s v="Electric"/>
    <s v="Municipal Other Lighting"/>
    <s v="CB-Commercial"/>
    <n v="1458"/>
    <n v="469.96"/>
    <m/>
    <n v="0"/>
    <n v="0"/>
    <n v="0"/>
    <m/>
    <n v="0"/>
    <n v="0"/>
    <n v="0"/>
    <n v="0"/>
    <n v="0"/>
    <n v="0"/>
    <n v="23.8"/>
    <n v="0"/>
    <n v="0"/>
    <n v="2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65"/>
    <n v="0"/>
    <n v="0"/>
    <n v="0"/>
    <m/>
    <x v="0"/>
    <m/>
    <m/>
    <m/>
    <m/>
    <m/>
    <m/>
    <m/>
    <m/>
    <n v="25.42"/>
    <n v="-1.62"/>
    <n v="4.6399999999999997"/>
    <n v="19.16"/>
    <x v="4"/>
    <x v="5"/>
    <m/>
    <x v="13"/>
  </r>
  <r>
    <x v="1"/>
    <s v="Columbus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3"/>
  </r>
  <r>
    <x v="1"/>
    <s v="Columbus"/>
    <s v="Electric"/>
    <s v="Municipal Pumping"/>
    <s v="CB-Commercial"/>
    <n v="16530"/>
    <n v="1749.5"/>
    <m/>
    <n v="0"/>
    <n v="0"/>
    <n v="0"/>
    <m/>
    <n v="0"/>
    <n v="0"/>
    <n v="0"/>
    <n v="0"/>
    <n v="0"/>
    <n v="0"/>
    <n v="269.77"/>
    <n v="0"/>
    <n v="0"/>
    <n v="30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.53"/>
    <n v="0"/>
    <n v="0"/>
    <n v="0"/>
    <m/>
    <x v="0"/>
    <m/>
    <m/>
    <m/>
    <m/>
    <m/>
    <m/>
    <m/>
    <m/>
    <n v="288.12"/>
    <n v="-18.350000000000001"/>
    <n v="52.57"/>
    <n v="217.2"/>
    <x v="3"/>
    <x v="5"/>
    <m/>
    <x v="13"/>
  </r>
  <r>
    <x v="1"/>
    <s v="Columbus"/>
    <s v="Electric"/>
    <s v="Municipal Pumping"/>
    <s v="GP-General Power"/>
    <n v="32054"/>
    <n v="3580.8"/>
    <m/>
    <n v="0"/>
    <n v="0"/>
    <n v="0"/>
    <m/>
    <n v="0"/>
    <n v="0"/>
    <n v="0"/>
    <n v="0"/>
    <n v="0"/>
    <n v="0"/>
    <n v="523.12"/>
    <n v="0"/>
    <n v="0"/>
    <n v="58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4.73"/>
    <n v="0"/>
    <n v="0"/>
    <n v="0"/>
    <m/>
    <x v="0"/>
    <m/>
    <m/>
    <m/>
    <m/>
    <m/>
    <m/>
    <m/>
    <m/>
    <n v="558.70000000000005"/>
    <n v="-35.58"/>
    <n v="101.93"/>
    <n v="421.19"/>
    <x v="3"/>
    <x v="6"/>
    <m/>
    <x v="13"/>
  </r>
  <r>
    <x v="1"/>
    <s v="Columbus"/>
    <s v="Electric"/>
    <s v="Residential"/>
    <s v="NM-Net Metering"/>
    <n v="-436"/>
    <n v="-9.6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3"/>
  </r>
  <r>
    <x v="1"/>
    <s v="Columbus"/>
    <s v="Electric"/>
    <s v="Residential"/>
    <s v="RG-Residential"/>
    <n v="1556586"/>
    <n v="129887.1"/>
    <m/>
    <n v="6203.81"/>
    <n v="0"/>
    <n v="0"/>
    <m/>
    <n v="0"/>
    <n v="0"/>
    <n v="0"/>
    <n v="0"/>
    <n v="0"/>
    <n v="0"/>
    <n v="25293.27"/>
    <n v="0"/>
    <n v="0"/>
    <n v="2837.68"/>
    <n v="0"/>
    <n v="0"/>
    <n v="0"/>
    <n v="0"/>
    <n v="0"/>
    <n v="0"/>
    <n v="0"/>
    <n v="0"/>
    <n v="0"/>
    <n v="0"/>
    <n v="0"/>
    <n v="0"/>
    <n v="0"/>
    <n v="880.22"/>
    <n v="40"/>
    <n v="-1.44"/>
    <n v="4057.85"/>
    <n v="0"/>
    <n v="0"/>
    <n v="20749.43"/>
    <n v="0"/>
    <n v="0"/>
    <n v="0"/>
    <m/>
    <x v="0"/>
    <m/>
    <m/>
    <m/>
    <m/>
    <m/>
    <m/>
    <m/>
    <m/>
    <n v="27021.08"/>
    <n v="-1727.81"/>
    <n v="4949.9399999999996"/>
    <n v="20343.330000000002"/>
    <x v="0"/>
    <x v="1"/>
    <m/>
    <x v="13"/>
  </r>
  <r>
    <x v="1"/>
    <s v="Columbus"/>
    <s v="Electric"/>
    <s v="Residential"/>
    <s v="RG-Residential Water Heat"/>
    <n v="272459"/>
    <n v="20565.189999999999"/>
    <m/>
    <n v="776.14"/>
    <n v="0"/>
    <n v="0"/>
    <m/>
    <n v="0"/>
    <n v="0"/>
    <n v="0"/>
    <n v="0"/>
    <n v="0"/>
    <n v="0"/>
    <n v="4429.83"/>
    <n v="0"/>
    <n v="0"/>
    <n v="496.65"/>
    <n v="0"/>
    <n v="0"/>
    <n v="0"/>
    <n v="0"/>
    <n v="0"/>
    <n v="0"/>
    <n v="0"/>
    <n v="0"/>
    <n v="0"/>
    <n v="0"/>
    <n v="0"/>
    <n v="0"/>
    <n v="0"/>
    <n v="114.4"/>
    <n v="0"/>
    <n v="-0.64"/>
    <n v="595.4"/>
    <n v="0"/>
    <n v="0"/>
    <n v="3648.2"/>
    <n v="0"/>
    <n v="0"/>
    <n v="0"/>
    <m/>
    <x v="0"/>
    <m/>
    <m/>
    <m/>
    <m/>
    <m/>
    <m/>
    <m/>
    <m/>
    <n v="4732.26"/>
    <n v="-302.43"/>
    <n v="866.42"/>
    <n v="3563.41"/>
    <x v="0"/>
    <x v="14"/>
    <m/>
    <x v="13"/>
  </r>
  <r>
    <x v="1"/>
    <s v="Columbus"/>
    <s v="Electric"/>
    <s v="Residential"/>
    <s v="RH-Residential Total Elec"/>
    <n v="684713"/>
    <n v="45714.99"/>
    <m/>
    <n v="1570.99"/>
    <n v="0"/>
    <n v="0"/>
    <m/>
    <n v="0"/>
    <n v="0"/>
    <n v="0"/>
    <n v="0"/>
    <n v="0"/>
    <n v="0"/>
    <n v="11083.22"/>
    <n v="0"/>
    <n v="0"/>
    <n v="1250.54"/>
    <n v="0"/>
    <n v="0"/>
    <n v="0"/>
    <n v="0"/>
    <n v="0"/>
    <n v="0"/>
    <n v="0"/>
    <n v="0"/>
    <n v="0"/>
    <n v="0"/>
    <n v="0"/>
    <n v="0"/>
    <n v="0"/>
    <n v="316.94"/>
    <n v="20"/>
    <n v="-0.24"/>
    <n v="1350.84"/>
    <n v="0"/>
    <n v="0"/>
    <n v="8928.5499999999993"/>
    <n v="0"/>
    <n v="0"/>
    <n v="0"/>
    <m/>
    <x v="0"/>
    <m/>
    <m/>
    <m/>
    <m/>
    <m/>
    <m/>
    <m/>
    <m/>
    <n v="11843.25"/>
    <n v="-760.03"/>
    <n v="2177.39"/>
    <n v="8905.83"/>
    <x v="0"/>
    <x v="15"/>
    <m/>
    <x v="13"/>
  </r>
  <r>
    <x v="1"/>
    <s v="Columbus"/>
    <s v="Lighting"/>
    <s v="Commercial"/>
    <s v="PL-Private Lighting"/>
    <n v="21017.173999999999"/>
    <n v="5197.46"/>
    <m/>
    <n v="0"/>
    <n v="0"/>
    <n v="0"/>
    <m/>
    <n v="0"/>
    <n v="0"/>
    <n v="0"/>
    <n v="0"/>
    <n v="0"/>
    <n v="0"/>
    <n v="344.88"/>
    <n v="0"/>
    <n v="0"/>
    <n v="38.369999999999997"/>
    <n v="0"/>
    <n v="0"/>
    <n v="0"/>
    <n v="0"/>
    <n v="0"/>
    <n v="0"/>
    <n v="0"/>
    <n v="0"/>
    <n v="0"/>
    <n v="0"/>
    <n v="0"/>
    <n v="0"/>
    <n v="0"/>
    <n v="7.34"/>
    <n v="0"/>
    <n v="0"/>
    <n v="325.5"/>
    <n v="0"/>
    <n v="0"/>
    <n v="41.45"/>
    <n v="0"/>
    <n v="0"/>
    <n v="0"/>
    <m/>
    <x v="0"/>
    <m/>
    <m/>
    <m/>
    <m/>
    <m/>
    <m/>
    <m/>
    <m/>
    <n v="368.21"/>
    <n v="-23.33"/>
    <n v="66.83"/>
    <n v="278.05"/>
    <x v="1"/>
    <x v="4"/>
    <m/>
    <x v="13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20.82"/>
    <n v="0"/>
    <n v="0"/>
    <n v="2.06"/>
    <n v="0"/>
    <n v="0"/>
    <n v="0"/>
    <n v="0"/>
    <n v="0"/>
    <n v="0"/>
    <n v="0"/>
    <n v="0"/>
    <n v="0"/>
    <n v="0"/>
    <n v="0"/>
    <n v="0"/>
    <n v="0"/>
    <n v="0"/>
    <n v="0"/>
    <n v="0"/>
    <n v="30.11"/>
    <n v="0"/>
    <n v="0"/>
    <n v="2.3199999999999998"/>
    <n v="0"/>
    <n v="0"/>
    <n v="0"/>
    <m/>
    <x v="0"/>
    <m/>
    <m/>
    <m/>
    <m/>
    <m/>
    <m/>
    <m/>
    <m/>
    <n v="22.12"/>
    <n v="-1.3"/>
    <n v="3.72"/>
    <n v="17.100000000000001"/>
    <x v="2"/>
    <x v="4"/>
    <m/>
    <x v="13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4.7300000000000004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n v="0"/>
    <n v="0"/>
    <n v="0"/>
    <m/>
    <x v="0"/>
    <m/>
    <m/>
    <m/>
    <m/>
    <m/>
    <m/>
    <m/>
    <m/>
    <n v="5.0500000000000007"/>
    <n v="-0.32"/>
    <n v="0.92"/>
    <n v="3.8100000000000005"/>
    <x v="4"/>
    <x v="4"/>
    <m/>
    <x v="13"/>
  </r>
  <r>
    <x v="1"/>
    <s v="Columbus"/>
    <s v="Lighting"/>
    <s v="Municipal Street Lighting"/>
    <s v="SPL-Municipal St Lighting"/>
    <n v="65408.591999999997"/>
    <n v="5037.08"/>
    <m/>
    <n v="0"/>
    <n v="0"/>
    <n v="0"/>
    <m/>
    <n v="0"/>
    <n v="0"/>
    <n v="0"/>
    <n v="0"/>
    <n v="0"/>
    <n v="0"/>
    <n v="1777.16"/>
    <n v="0"/>
    <n v="0"/>
    <n v="86.35"/>
    <n v="0"/>
    <n v="0"/>
    <n v="1587.1"/>
    <n v="0"/>
    <n v="0"/>
    <n v="0"/>
    <n v="0"/>
    <n v="0"/>
    <n v="0"/>
    <n v="0"/>
    <n v="0"/>
    <n v="0"/>
    <n v="0"/>
    <n v="0"/>
    <n v="0"/>
    <n v="0"/>
    <n v="0"/>
    <n v="0"/>
    <n v="0"/>
    <n v="160.25"/>
    <n v="0"/>
    <n v="0"/>
    <n v="0"/>
    <m/>
    <x v="0"/>
    <m/>
    <m/>
    <m/>
    <m/>
    <m/>
    <m/>
    <m/>
    <m/>
    <n v="1849.76"/>
    <n v="-72.599999999999994"/>
    <n v="208"/>
    <n v="1569.16"/>
    <x v="4"/>
    <x v="11"/>
    <m/>
    <x v="13"/>
  </r>
  <r>
    <x v="1"/>
    <s v="Columbus"/>
    <s v="Lighting"/>
    <s v="Residential"/>
    <s v="PL-Private Lighting"/>
    <n v="14566.258"/>
    <n v="4817.58"/>
    <m/>
    <n v="0"/>
    <n v="0"/>
    <n v="0"/>
    <m/>
    <n v="0"/>
    <n v="0"/>
    <n v="0"/>
    <n v="0"/>
    <n v="0"/>
    <n v="0"/>
    <n v="238.89"/>
    <n v="0"/>
    <n v="0"/>
    <n v="27.51"/>
    <n v="0"/>
    <n v="0"/>
    <n v="0"/>
    <n v="0"/>
    <n v="0"/>
    <n v="0"/>
    <n v="0"/>
    <n v="0"/>
    <n v="0"/>
    <n v="0"/>
    <n v="0"/>
    <n v="0"/>
    <n v="0"/>
    <n v="22.13"/>
    <n v="0"/>
    <n v="0"/>
    <n v="91.12"/>
    <n v="0"/>
    <n v="0"/>
    <n v="28.37"/>
    <n v="0"/>
    <n v="0"/>
    <n v="0"/>
    <m/>
    <x v="0"/>
    <m/>
    <m/>
    <m/>
    <m/>
    <m/>
    <m/>
    <m/>
    <m/>
    <n v="255.06"/>
    <n v="-16.170000000000002"/>
    <n v="46.32"/>
    <n v="192.57"/>
    <x v="0"/>
    <x v="4"/>
    <m/>
    <x v="13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1"/>
    <s v="Neosho"/>
    <s v="Electric"/>
    <s v="Commercial"/>
    <s v="CB-Commercial"/>
    <n v="4"/>
    <n v="20.36"/>
    <m/>
    <n v="1.02"/>
    <n v="0"/>
    <n v="0"/>
    <m/>
    <n v="0"/>
    <n v="0"/>
    <n v="0"/>
    <n v="0"/>
    <n v="0"/>
    <n v="0"/>
    <n v="7.0000000000000007E-2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1.93"/>
    <n v="0"/>
    <n v="0"/>
    <n v="0.04"/>
    <n v="0"/>
    <n v="0"/>
    <n v="0"/>
    <m/>
    <x v="0"/>
    <m/>
    <m/>
    <m/>
    <m/>
    <m/>
    <m/>
    <m/>
    <m/>
    <n v="7.0000000000000007E-2"/>
    <n v="0"/>
    <n v="0.01"/>
    <n v="6.0000000000000005E-2"/>
    <x v="1"/>
    <x v="5"/>
    <m/>
    <x v="13"/>
  </r>
  <r>
    <x v="3"/>
    <s v="Aurora"/>
    <s v="Electric"/>
    <s v="Commercial"/>
    <s v="CB-Commercial"/>
    <n v="2309556"/>
    <n v="324914.3"/>
    <m/>
    <n v="8664.1200000000008"/>
    <n v="0"/>
    <n v="0"/>
    <m/>
    <n v="-2350.3232679450398"/>
    <n v="-3464.62"/>
    <n v="0"/>
    <n v="0"/>
    <n v="1639.7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552.24"/>
    <n v="20"/>
    <n v="-14.51"/>
    <n v="18737.099999999999"/>
    <n v="-11594.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Aurora"/>
    <s v="Electric"/>
    <s v="Commercial"/>
    <s v="GP-General Power"/>
    <n v="3756337"/>
    <n v="381688.53"/>
    <m/>
    <n v="10329.700000000001"/>
    <n v="0"/>
    <n v="0"/>
    <m/>
    <n v="0"/>
    <n v="-5634.51"/>
    <n v="0"/>
    <n v="0"/>
    <n v="2334.73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780.61"/>
    <n v="0"/>
    <n v="-42.58"/>
    <n v="18449.84"/>
    <n v="-13898.4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3"/>
  </r>
  <r>
    <x v="3"/>
    <s v="Aurora"/>
    <s v="Electric"/>
    <s v="Commercial"/>
    <s v="LS-Special Lighting"/>
    <n v="2401"/>
    <n v="479.18"/>
    <m/>
    <n v="2.74"/>
    <n v="0"/>
    <n v="0"/>
    <m/>
    <n v="0"/>
    <n v="-3.6"/>
    <n v="0"/>
    <n v="0"/>
    <n v="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2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3"/>
  </r>
  <r>
    <x v="3"/>
    <s v="Aurora"/>
    <s v="Electric"/>
    <s v="Commercial"/>
    <s v="RG-Residential"/>
    <n v="33"/>
    <n v="4.4000000000000004"/>
    <m/>
    <n v="0.25"/>
    <n v="0"/>
    <n v="0"/>
    <m/>
    <n v="0"/>
    <n v="-0.05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8"/>
    <n v="-0.17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13"/>
  </r>
  <r>
    <x v="3"/>
    <s v="Aurora"/>
    <s v="Electric"/>
    <s v="Commercial"/>
    <s v="SH-Small Heating"/>
    <n v="161358"/>
    <n v="18978.41"/>
    <m/>
    <n v="615.22"/>
    <n v="0"/>
    <n v="0"/>
    <m/>
    <n v="0"/>
    <n v="-242.04"/>
    <n v="0"/>
    <n v="0"/>
    <n v="11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.77"/>
    <n v="0"/>
    <n v="-1.68"/>
    <n v="1305.3699999999999"/>
    <n v="-766.45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3"/>
  </r>
  <r>
    <x v="3"/>
    <s v="Aurora"/>
    <s v="Electric"/>
    <s v="Commercial"/>
    <s v="TEB-Total Electric Bldg"/>
    <n v="635760"/>
    <n v="63232.14"/>
    <m/>
    <n v="236.79"/>
    <n v="0"/>
    <n v="0"/>
    <m/>
    <n v="0"/>
    <n v="-953.64"/>
    <n v="0"/>
    <n v="0"/>
    <n v="451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37"/>
    <n v="0"/>
    <n v="0"/>
    <n v="2335.34"/>
    <n v="-2593.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3"/>
  </r>
  <r>
    <x v="3"/>
    <s v="Aurora"/>
    <s v="Electric"/>
    <s v="Industrial"/>
    <s v="CB-Commercial"/>
    <n v="13578"/>
    <n v="1903.53"/>
    <m/>
    <n v="41.14"/>
    <n v="0"/>
    <n v="0"/>
    <m/>
    <n v="0"/>
    <n v="-20.36"/>
    <n v="0"/>
    <n v="0"/>
    <n v="9.48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0"/>
    <n v="0"/>
    <n v="0"/>
    <n v="129.31"/>
    <n v="-68.16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3"/>
  </r>
  <r>
    <x v="3"/>
    <s v="Aurora"/>
    <s v="Electric"/>
    <s v="Industrial"/>
    <s v="GP-General Power"/>
    <n v="2191052"/>
    <n v="208618.76"/>
    <m/>
    <n v="4093.31"/>
    <n v="0"/>
    <n v="0"/>
    <m/>
    <n v="0"/>
    <n v="-3286.58"/>
    <n v="0"/>
    <n v="0"/>
    <n v="1372.81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110.35"/>
    <n v="0"/>
    <n v="0"/>
    <n v="9017.34"/>
    <n v="-8106.9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3"/>
  </r>
  <r>
    <x v="3"/>
    <s v="Aurora"/>
    <s v="Electric"/>
    <s v="Industrial"/>
    <s v="LP-Large Power"/>
    <n v="2659203"/>
    <n v="212822.22"/>
    <m/>
    <n v="0"/>
    <n v="0"/>
    <n v="0"/>
    <m/>
    <n v="0"/>
    <n v="-3909.02"/>
    <n v="0"/>
    <n v="0"/>
    <n v="518.44000000000005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-8193.24"/>
    <n v="0"/>
    <n v="0"/>
    <n v="4319.76"/>
    <n v="-7924.43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3"/>
  </r>
  <r>
    <x v="3"/>
    <s v="Aurora"/>
    <s v="Electric"/>
    <s v="Industrial"/>
    <s v="PFM-Feed Mill/Grain Elev"/>
    <n v="15280"/>
    <n v="2644.28"/>
    <m/>
    <n v="14.85"/>
    <n v="0"/>
    <n v="0"/>
    <m/>
    <n v="0"/>
    <n v="-22.92"/>
    <n v="0"/>
    <n v="0"/>
    <n v="1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.59"/>
    <n v="-84.35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3"/>
  </r>
  <r>
    <x v="3"/>
    <s v="Aurora"/>
    <s v="Electric"/>
    <s v="Industrial"/>
    <s v="TEB-Total Electric Bldg"/>
    <n v="131793"/>
    <n v="21663.77"/>
    <m/>
    <n v="0"/>
    <n v="0"/>
    <n v="0"/>
    <m/>
    <n v="0"/>
    <n v="-197.69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328.97"/>
    <n v="-537.72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3"/>
  </r>
  <r>
    <x v="3"/>
    <s v="Aurora"/>
    <s v="Electric"/>
    <s v="Interdepartmental"/>
    <s v="CB-Commercial"/>
    <n v="29867"/>
    <n v="3806.73"/>
    <m/>
    <n v="0"/>
    <n v="0"/>
    <n v="0"/>
    <m/>
    <n v="0"/>
    <n v="-44.81"/>
    <n v="0"/>
    <n v="0"/>
    <n v="2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0399999999999991"/>
    <n v="-149.93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3"/>
  </r>
  <r>
    <x v="3"/>
    <s v="Aurora"/>
    <s v="Electric"/>
    <s v="Interdepartmental"/>
    <s v="GP-General Power"/>
    <n v="113801"/>
    <n v="9558.84"/>
    <m/>
    <n v="0"/>
    <n v="0"/>
    <n v="0"/>
    <m/>
    <n v="0"/>
    <n v="-170.7"/>
    <n v="0"/>
    <n v="0"/>
    <n v="80.7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1.07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13"/>
  </r>
  <r>
    <x v="3"/>
    <s v="Aurora"/>
    <s v="Electric"/>
    <s v="Municipal Buildings"/>
    <s v="CB-Commercial"/>
    <n v="45655"/>
    <n v="7082.12"/>
    <m/>
    <n v="0"/>
    <n v="0"/>
    <n v="0"/>
    <m/>
    <n v="0"/>
    <n v="-68.52"/>
    <n v="0"/>
    <n v="0"/>
    <n v="32.38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9.2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Aurora"/>
    <s v="Electric"/>
    <s v="Municipal Buildings"/>
    <s v="GP-General Power"/>
    <n v="82880"/>
    <n v="9044.0300000000007"/>
    <m/>
    <n v="0"/>
    <n v="0"/>
    <n v="0"/>
    <m/>
    <n v="0"/>
    <n v="-124.32"/>
    <n v="0"/>
    <n v="0"/>
    <n v="58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6.6499999999999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Aurora"/>
    <s v="Electric"/>
    <s v="Municipal Buildings"/>
    <s v="SH-Small Heating"/>
    <n v="4670"/>
    <n v="540.03"/>
    <m/>
    <n v="0"/>
    <n v="0"/>
    <n v="0"/>
    <m/>
    <n v="0"/>
    <n v="-7.01"/>
    <n v="0"/>
    <n v="0"/>
    <n v="3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19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3"/>
  </r>
  <r>
    <x v="3"/>
    <s v="Aurora"/>
    <s v="Electric"/>
    <s v="Municipal Other Lighting"/>
    <s v="CB-Commercial"/>
    <n v="9323"/>
    <n v="1967.01"/>
    <m/>
    <n v="0"/>
    <n v="0"/>
    <n v="0"/>
    <m/>
    <n v="0"/>
    <n v="-13.99"/>
    <n v="0"/>
    <n v="0"/>
    <n v="6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.8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3"/>
  </r>
  <r>
    <x v="3"/>
    <s v="Aurora"/>
    <s v="Electric"/>
    <s v="Municipal Other Lighting"/>
    <s v="LS-Special Lighting"/>
    <n v="3831"/>
    <n v="1000.7"/>
    <m/>
    <n v="0"/>
    <n v="0"/>
    <n v="0"/>
    <m/>
    <n v="0"/>
    <n v="-5.75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.89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3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3"/>
  </r>
  <r>
    <x v="3"/>
    <s v="Aurora"/>
    <s v="Electric"/>
    <s v="Municipal Pumping"/>
    <s v="CB-Commercial"/>
    <n v="112082"/>
    <n v="14843.04"/>
    <m/>
    <n v="0"/>
    <n v="0"/>
    <n v="0"/>
    <m/>
    <n v="0"/>
    <n v="-168.14"/>
    <n v="0"/>
    <n v="0"/>
    <n v="79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2.6900000000000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Aurora"/>
    <s v="Electric"/>
    <s v="Municipal Pumping"/>
    <s v="GP-General Power"/>
    <n v="550355"/>
    <n v="51934.36"/>
    <m/>
    <n v="0"/>
    <n v="0"/>
    <n v="0"/>
    <m/>
    <n v="0"/>
    <n v="-825.53"/>
    <n v="0"/>
    <n v="0"/>
    <n v="39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36.3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Aurora"/>
    <s v="Electric"/>
    <s v="Oil Pipeline Pumping"/>
    <s v="GP-General Power"/>
    <n v="194724"/>
    <n v="18460.46"/>
    <m/>
    <n v="0"/>
    <n v="0"/>
    <n v="0"/>
    <m/>
    <n v="0"/>
    <n v="-292.08999999999997"/>
    <n v="0"/>
    <n v="0"/>
    <n v="138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0.26"/>
    <n v="-720.48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3"/>
  </r>
  <r>
    <x v="3"/>
    <s v="Aurora"/>
    <s v="Electric"/>
    <s v="Residential"/>
    <s v="RGL-Residential Pilot"/>
    <n v="98955"/>
    <n v="11446.81"/>
    <m/>
    <n v="443.51"/>
    <n v="0"/>
    <n v="0"/>
    <m/>
    <n v="0"/>
    <n v="-148.44999999999999"/>
    <n v="0"/>
    <n v="0"/>
    <n v="38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6"/>
    <n v="0"/>
    <n v="0"/>
    <n v="113.57"/>
    <n v="-510.63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3"/>
  </r>
  <r>
    <x v="3"/>
    <s v="Aurora"/>
    <s v="Electric"/>
    <s v="Residential"/>
    <s v="RG-Residential"/>
    <n v="14115156"/>
    <n v="1845390.17"/>
    <m/>
    <n v="49088.12"/>
    <n v="0"/>
    <n v="0"/>
    <m/>
    <n v="-26098.517743002001"/>
    <n v="-21214.35"/>
    <n v="0"/>
    <n v="0"/>
    <n v="5504"/>
    <n v="0"/>
    <n v="0"/>
    <n v="0"/>
    <n v="0"/>
    <n v="0"/>
    <n v="0"/>
    <n v="0"/>
    <n v="0"/>
    <n v="0"/>
    <n v="0"/>
    <n v="0"/>
    <n v="0"/>
    <n v="0"/>
    <n v="0"/>
    <n v="0"/>
    <n v="90"/>
    <n v="0"/>
    <n v="0"/>
    <n v="2263.09"/>
    <n v="480"/>
    <n v="-173.47"/>
    <n v="12697.19"/>
    <n v="-72834.7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Aurora"/>
    <s v="Electric"/>
    <s v="Wholesale Municipalities"/>
    <s v="GFR-Monett"/>
    <n v="19142772"/>
    <n v="509051.42"/>
    <m/>
    <n v="0"/>
    <n v="433966.6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6"/>
    <m/>
    <x v="13"/>
  </r>
  <r>
    <x v="3"/>
    <s v="Aurora"/>
    <s v="Electric"/>
    <s v="Wholesale Municipalities"/>
    <s v="GFR-Mt Vernon"/>
    <n v="4930004"/>
    <n v="143712.79999999999"/>
    <m/>
    <n v="0"/>
    <n v="111763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7"/>
    <m/>
    <x v="13"/>
  </r>
  <r>
    <x v="3"/>
    <s v="Aurora"/>
    <s v="Lighting"/>
    <s v="Commercial"/>
    <s v="PL-Private Lighting"/>
    <n v="49412.319000000003"/>
    <n v="16247.23"/>
    <m/>
    <n v="0"/>
    <n v="0"/>
    <n v="0"/>
    <m/>
    <n v="0"/>
    <n v="-74.56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71"/>
    <n v="0"/>
    <n v="-0.39"/>
    <n v="788.28"/>
    <n v="-542.2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3"/>
    <s v="Aurora"/>
    <s v="Lighting"/>
    <s v="Industrial"/>
    <s v="PL-Private Lighting"/>
    <n v="6169"/>
    <n v="1553.22"/>
    <m/>
    <n v="0"/>
    <n v="0"/>
    <n v="0"/>
    <m/>
    <n v="0"/>
    <n v="-9.27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899999999999999"/>
    <n v="0"/>
    <n v="0"/>
    <n v="81.33"/>
    <n v="-67.70999999999999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3"/>
  </r>
  <r>
    <x v="3"/>
    <s v="Aurora"/>
    <s v="Lighting"/>
    <s v="Interdepartmental"/>
    <s v="PL-Private Lighting"/>
    <n v="195"/>
    <n v="47.37"/>
    <m/>
    <n v="0"/>
    <n v="0"/>
    <n v="0"/>
    <m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3"/>
  </r>
  <r>
    <x v="3"/>
    <s v="Aurora"/>
    <s v="Lighting"/>
    <s v="Municipal Other Lighting"/>
    <s v="PL-Private Lighting"/>
    <n v="174"/>
    <n v="68.19"/>
    <m/>
    <n v="0"/>
    <n v="0"/>
    <n v="0"/>
    <m/>
    <n v="0"/>
    <n v="-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3"/>
  </r>
  <r>
    <x v="3"/>
    <s v="Aurora"/>
    <s v="Lighting"/>
    <s v="Municipal Pumping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3"/>
  </r>
  <r>
    <x v="3"/>
    <s v="Aurora"/>
    <s v="Lighting"/>
    <s v="Municipal Street Lighting"/>
    <s v="SPL-Municipal St Lighting"/>
    <n v="122101.859"/>
    <n v="13778.86"/>
    <m/>
    <n v="0"/>
    <n v="0"/>
    <n v="0"/>
    <m/>
    <n v="0"/>
    <n v="-183.16"/>
    <n v="0"/>
    <n v="0"/>
    <n v="0"/>
    <n v="0"/>
    <n v="0"/>
    <n v="0"/>
    <n v="0"/>
    <n v="0"/>
    <n v="0"/>
    <n v="0"/>
    <n v="3116.01"/>
    <n v="0"/>
    <n v="0"/>
    <n v="0"/>
    <n v="0"/>
    <n v="0"/>
    <n v="0"/>
    <n v="0"/>
    <n v="0"/>
    <n v="0"/>
    <n v="0"/>
    <n v="0"/>
    <n v="0"/>
    <n v="0"/>
    <n v="0"/>
    <n v="-730.1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3"/>
  </r>
  <r>
    <x v="3"/>
    <s v="Aurora"/>
    <s v="Lighting"/>
    <s v="Residential"/>
    <s v="PL-Private Lighting"/>
    <n v="52762.737999999998"/>
    <n v="20090.47"/>
    <m/>
    <n v="0"/>
    <n v="0"/>
    <n v="0"/>
    <m/>
    <n v="0"/>
    <n v="-82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12"/>
    <n v="0"/>
    <n v="-0.52"/>
    <n v="64.59"/>
    <n v="-578.1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3"/>
    <s v="Aurora"/>
    <s v="Sprinkler System"/>
    <s v="WA-Commercial"/>
    <s v="WA-Sprinkler System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5"/>
    <n v="0"/>
    <n v="0"/>
    <n v="0"/>
    <n v="0"/>
    <n v="0"/>
    <n v="0"/>
    <m/>
    <x v="0"/>
    <m/>
    <m/>
    <m/>
    <m/>
    <m/>
    <m/>
    <m/>
    <m/>
    <n v="0"/>
    <n v="0"/>
    <n v="0"/>
    <n v="0"/>
    <x v="7"/>
    <x v="43"/>
    <m/>
    <x v="13"/>
  </r>
  <r>
    <x v="3"/>
    <s v="Aurora"/>
    <s v="Water"/>
    <s v="WA-Commercial"/>
    <s v="WA-Water"/>
    <n v="-61876"/>
    <n v="-73359.8"/>
    <m/>
    <n v="0"/>
    <n v="0"/>
    <n v="0"/>
    <m/>
    <n v="0"/>
    <n v="0"/>
    <n v="0"/>
    <n v="0"/>
    <n v="0"/>
    <n v="0"/>
    <n v="0"/>
    <n v="0"/>
    <n v="0"/>
    <n v="0"/>
    <n v="0"/>
    <n v="465.55"/>
    <n v="18.579999999999998"/>
    <n v="0"/>
    <n v="0"/>
    <n v="0"/>
    <n v="0"/>
    <n v="0"/>
    <n v="0"/>
    <n v="0"/>
    <n v="0"/>
    <n v="0"/>
    <n v="0"/>
    <n v="90.56"/>
    <n v="0"/>
    <n v="-0.51"/>
    <n v="-7406.11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3"/>
  </r>
  <r>
    <x v="3"/>
    <s v="Aurora"/>
    <s v="Water"/>
    <s v="WA-Industrial"/>
    <s v="WA-Water"/>
    <n v="-2140"/>
    <n v="-1529.85"/>
    <m/>
    <n v="0"/>
    <n v="0"/>
    <n v="0"/>
    <m/>
    <n v="0"/>
    <n v="0"/>
    <n v="0"/>
    <n v="0"/>
    <n v="0"/>
    <n v="0"/>
    <n v="0"/>
    <n v="0"/>
    <n v="0"/>
    <n v="0"/>
    <n v="0"/>
    <n v="11.46"/>
    <n v="0"/>
    <n v="0"/>
    <n v="0"/>
    <n v="0"/>
    <n v="0"/>
    <n v="0"/>
    <n v="0"/>
    <n v="0"/>
    <n v="0"/>
    <n v="0"/>
    <n v="0"/>
    <n v="1.45"/>
    <n v="0"/>
    <n v="0"/>
    <n v="-28.5500000000001"/>
    <n v="0"/>
    <n v="0"/>
    <n v="0"/>
    <n v="0"/>
    <n v="0"/>
    <n v="0"/>
    <m/>
    <x v="0"/>
    <m/>
    <m/>
    <m/>
    <m/>
    <m/>
    <m/>
    <m/>
    <m/>
    <n v="0"/>
    <n v="0"/>
    <n v="0"/>
    <n v="0"/>
    <x v="8"/>
    <x v="28"/>
    <m/>
    <x v="13"/>
  </r>
  <r>
    <x v="3"/>
    <s v="Aurora"/>
    <s v="Water"/>
    <s v="WA-Interdepartmental"/>
    <s v="WA-Water"/>
    <n v="16"/>
    <n v="166.49"/>
    <m/>
    <n v="0"/>
    <n v="0"/>
    <n v="0"/>
    <m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9"/>
    <x v="28"/>
    <m/>
    <x v="13"/>
  </r>
  <r>
    <x v="3"/>
    <s v="Aurora"/>
    <s v="Water"/>
    <s v="WA-Municipal Buildings"/>
    <s v="WA-Water"/>
    <n v="14"/>
    <n v="201.6"/>
    <m/>
    <n v="0"/>
    <n v="0"/>
    <n v="0"/>
    <m/>
    <n v="0"/>
    <n v="0"/>
    <n v="0"/>
    <n v="0"/>
    <n v="0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3"/>
  </r>
  <r>
    <x v="3"/>
    <s v="Aurora"/>
    <s v="Water"/>
    <s v="WA-Municipal Pumping"/>
    <s v="WA-Water"/>
    <n v="849"/>
    <n v="2657.22"/>
    <m/>
    <n v="0"/>
    <n v="0"/>
    <n v="0"/>
    <m/>
    <n v="0"/>
    <n v="0"/>
    <n v="0"/>
    <n v="0"/>
    <n v="0"/>
    <n v="0"/>
    <n v="0"/>
    <n v="0"/>
    <n v="0"/>
    <n v="0"/>
    <n v="0"/>
    <n v="24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3"/>
  </r>
  <r>
    <x v="3"/>
    <s v="Aurora"/>
    <s v="Water"/>
    <s v="WA-Residential"/>
    <s v="WA-Water"/>
    <n v="3721"/>
    <n v="95403.28"/>
    <m/>
    <n v="0"/>
    <n v="0"/>
    <n v="0"/>
    <m/>
    <n v="0"/>
    <n v="0"/>
    <n v="0"/>
    <n v="0"/>
    <n v="0"/>
    <n v="0"/>
    <n v="0"/>
    <n v="0"/>
    <n v="0"/>
    <n v="0"/>
    <n v="0"/>
    <n v="4057.81"/>
    <n v="0"/>
    <n v="0"/>
    <n v="0"/>
    <n v="0"/>
    <n v="0"/>
    <n v="0"/>
    <n v="0"/>
    <n v="0"/>
    <n v="60"/>
    <n v="0"/>
    <n v="0"/>
    <n v="128.94999999999999"/>
    <n v="0"/>
    <n v="-12.03"/>
    <n v="1611.26"/>
    <n v="0"/>
    <n v="0"/>
    <n v="0"/>
    <n v="0"/>
    <n v="0"/>
    <n v="0"/>
    <m/>
    <x v="0"/>
    <m/>
    <m/>
    <m/>
    <m/>
    <m/>
    <m/>
    <m/>
    <m/>
    <n v="0"/>
    <n v="0"/>
    <n v="0"/>
    <n v="0"/>
    <x v="11"/>
    <x v="28"/>
    <m/>
    <x v="13"/>
  </r>
  <r>
    <x v="3"/>
    <s v="Baxter Springs"/>
    <s v="Electric"/>
    <s v="Commercial"/>
    <s v="CB-Commercial"/>
    <n v="6"/>
    <n v="23.48"/>
    <m/>
    <n v="1.17"/>
    <n v="0"/>
    <n v="0"/>
    <m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5"/>
    <n v="-0.0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Baxter Springs"/>
    <s v="Electric"/>
    <s v="Residential"/>
    <s v="RG-Residential"/>
    <n v="214"/>
    <n v="40.83"/>
    <m/>
    <n v="1.97"/>
    <n v="0"/>
    <n v="0"/>
    <m/>
    <n v="0"/>
    <n v="-0.32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-1.10000000000000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Bolivar"/>
    <s v="Electric"/>
    <s v="Commercial"/>
    <s v="CB-Commercial"/>
    <n v="2456420"/>
    <n v="345741.12"/>
    <m/>
    <n v="6841.46"/>
    <n v="0"/>
    <n v="0"/>
    <m/>
    <n v="0"/>
    <n v="-3687.46"/>
    <n v="0"/>
    <n v="0"/>
    <n v="1743.87"/>
    <n v="0"/>
    <n v="0"/>
    <n v="0"/>
    <n v="0"/>
    <n v="0"/>
    <n v="0"/>
    <n v="0"/>
    <n v="0"/>
    <n v="0"/>
    <n v="0"/>
    <n v="0"/>
    <n v="0"/>
    <n v="0"/>
    <n v="0"/>
    <n v="0"/>
    <n v="0"/>
    <n v="50"/>
    <n v="45"/>
    <n v="1842.16"/>
    <n v="100"/>
    <n v="-88.62"/>
    <n v="18356.759999999998"/>
    <n v="-12331.8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Bolivar"/>
    <s v="Electric"/>
    <s v="Commercial"/>
    <s v="GP-General Power"/>
    <n v="3285080"/>
    <n v="334758.28999999998"/>
    <m/>
    <n v="1874.28"/>
    <n v="0"/>
    <n v="0"/>
    <m/>
    <n v="0"/>
    <n v="-4927.62"/>
    <n v="0"/>
    <n v="0"/>
    <n v="233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6.04"/>
    <n v="0"/>
    <n v="0"/>
    <n v="13948.8"/>
    <n v="-12154.8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3"/>
  </r>
  <r>
    <x v="3"/>
    <s v="Bolivar"/>
    <s v="Electric"/>
    <s v="Commercial"/>
    <s v="LP-Large Power"/>
    <n v="1424646"/>
    <n v="124606.09"/>
    <m/>
    <n v="0"/>
    <n v="0"/>
    <n v="0"/>
    <m/>
    <n v="0"/>
    <n v="-2094.23"/>
    <n v="0"/>
    <n v="0"/>
    <n v="1011.5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4245.45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3"/>
  </r>
  <r>
    <x v="3"/>
    <s v="Bolivar"/>
    <s v="Electric"/>
    <s v="Commercial"/>
    <s v="LS-Special Lighting"/>
    <n v="1701"/>
    <n v="462.63"/>
    <m/>
    <n v="0.9"/>
    <n v="0"/>
    <n v="0"/>
    <m/>
    <n v="0"/>
    <n v="-2.57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5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3"/>
  </r>
  <r>
    <x v="3"/>
    <s v="Bolivar"/>
    <s v="Electric"/>
    <s v="Commercial"/>
    <s v="SH-Small Heating"/>
    <n v="1127481"/>
    <n v="129072.58"/>
    <m/>
    <n v="2564.56"/>
    <n v="0"/>
    <n v="0"/>
    <m/>
    <n v="0"/>
    <n v="-1691.36"/>
    <n v="0"/>
    <n v="0"/>
    <n v="80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6.41"/>
    <n v="20"/>
    <n v="-5.99"/>
    <n v="6819.44"/>
    <n v="-5355.62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3"/>
  </r>
  <r>
    <x v="3"/>
    <s v="Bolivar"/>
    <s v="Electric"/>
    <s v="Commercial"/>
    <s v="TEB-Total Electric Bldg"/>
    <n v="3035638"/>
    <n v="307987.02"/>
    <m/>
    <n v="1713.19"/>
    <n v="0"/>
    <n v="0"/>
    <m/>
    <n v="0"/>
    <n v="-4557.99"/>
    <n v="0"/>
    <n v="0"/>
    <n v="2117.94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5.35"/>
    <n v="0"/>
    <n v="0"/>
    <n v="10509.34"/>
    <n v="-12385.43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3"/>
  </r>
  <r>
    <x v="3"/>
    <s v="Bolivar"/>
    <s v="Electric"/>
    <s v="Industrial"/>
    <s v="CB-Commercial"/>
    <n v="30289"/>
    <n v="3821.33"/>
    <m/>
    <n v="135.19"/>
    <n v="0"/>
    <n v="0"/>
    <m/>
    <n v="0"/>
    <n v="-45.43"/>
    <n v="0"/>
    <n v="0"/>
    <n v="2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0.38"/>
    <n v="-152.0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3"/>
  </r>
  <r>
    <x v="3"/>
    <s v="Bolivar"/>
    <s v="Electric"/>
    <s v="Industrial"/>
    <s v="GP-General Power"/>
    <n v="866520"/>
    <n v="87933.07"/>
    <m/>
    <n v="2765.29"/>
    <n v="0"/>
    <n v="0"/>
    <m/>
    <n v="0"/>
    <n v="-1299.78"/>
    <n v="0"/>
    <n v="0"/>
    <n v="615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97.13"/>
    <n v="-3206.14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3"/>
  </r>
  <r>
    <x v="3"/>
    <s v="Bolivar"/>
    <s v="Electric"/>
    <s v="Industrial"/>
    <s v="LP-Large Power"/>
    <n v="19200"/>
    <n v="10589.73"/>
    <m/>
    <n v="0"/>
    <n v="0"/>
    <n v="0"/>
    <m/>
    <n v="0"/>
    <n v="-28.22"/>
    <n v="0"/>
    <n v="0"/>
    <n v="1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.22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3"/>
  </r>
  <r>
    <x v="3"/>
    <s v="Bolivar"/>
    <s v="Electric"/>
    <s v="Industrial"/>
    <s v="PFM-Feed Mill/Grain Elev"/>
    <n v="5970"/>
    <n v="1117.0899999999999"/>
    <m/>
    <n v="38.07"/>
    <n v="0"/>
    <n v="0"/>
    <m/>
    <n v="0"/>
    <n v="-8.9600000000000009"/>
    <n v="0"/>
    <n v="0"/>
    <n v="4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59"/>
    <n v="0"/>
    <n v="0"/>
    <n v="62.26"/>
    <n v="-32.950000000000003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3"/>
  </r>
  <r>
    <x v="3"/>
    <s v="Bolivar"/>
    <s v="Electric"/>
    <s v="Industrial"/>
    <s v="SH-Small Heating"/>
    <n v="1280"/>
    <n v="168.56"/>
    <m/>
    <n v="3.23"/>
    <n v="0"/>
    <n v="0"/>
    <m/>
    <n v="0"/>
    <n v="-1.92"/>
    <n v="0"/>
    <n v="0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28"/>
    <n v="-6.08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3"/>
  </r>
  <r>
    <x v="3"/>
    <s v="Bolivar"/>
    <s v="Electric"/>
    <s v="Interdepartmental"/>
    <s v="CB-Commercial"/>
    <n v="8480"/>
    <n v="1124.43"/>
    <m/>
    <n v="0"/>
    <n v="0"/>
    <n v="0"/>
    <m/>
    <n v="0"/>
    <n v="-12.72"/>
    <n v="0"/>
    <n v="0"/>
    <n v="6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.58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3"/>
  </r>
  <r>
    <x v="3"/>
    <s v="Bolivar"/>
    <s v="Electric"/>
    <s v="Municipal Buildings"/>
    <s v="CB-Commercial"/>
    <n v="63778"/>
    <n v="10111.459999999999"/>
    <m/>
    <n v="0"/>
    <n v="0"/>
    <n v="0"/>
    <m/>
    <n v="0"/>
    <n v="-95.72"/>
    <n v="0"/>
    <n v="0"/>
    <n v="45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0.1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Bolivar"/>
    <s v="Electric"/>
    <s v="Municipal Buildings"/>
    <s v="GP-General Power"/>
    <n v="40064"/>
    <n v="6032.77"/>
    <m/>
    <n v="0"/>
    <n v="0"/>
    <n v="0"/>
    <m/>
    <n v="0"/>
    <n v="-60.1"/>
    <n v="0"/>
    <n v="0"/>
    <n v="28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8.2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Bolivar"/>
    <s v="Electric"/>
    <s v="Municipal Buildings"/>
    <s v="SH-Small Heating"/>
    <n v="27468"/>
    <n v="3342.61"/>
    <m/>
    <n v="0"/>
    <n v="0"/>
    <n v="0"/>
    <m/>
    <n v="0"/>
    <n v="-41.21"/>
    <n v="0"/>
    <n v="0"/>
    <n v="19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0.47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3"/>
  </r>
  <r>
    <x v="3"/>
    <s v="Bolivar"/>
    <s v="Electric"/>
    <s v="Municipal Buildings"/>
    <s v="TEB-Total Electric Bldg"/>
    <n v="18640"/>
    <n v="1882.8"/>
    <m/>
    <n v="0"/>
    <n v="0"/>
    <n v="0"/>
    <m/>
    <n v="0"/>
    <n v="-27.96"/>
    <n v="0"/>
    <n v="0"/>
    <n v="1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6.05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3"/>
  </r>
  <r>
    <x v="3"/>
    <s v="Bolivar"/>
    <s v="Electric"/>
    <s v="Municipal Other Lighting"/>
    <s v="CB-Commercial"/>
    <n v="9037"/>
    <n v="2104.9"/>
    <m/>
    <n v="0"/>
    <n v="0"/>
    <n v="0"/>
    <m/>
    <n v="0"/>
    <n v="-13.54"/>
    <n v="0"/>
    <n v="0"/>
    <n v="6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.3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3"/>
  </r>
  <r>
    <x v="3"/>
    <s v="Bolivar"/>
    <s v="Electric"/>
    <s v="Municipal Other Lighting"/>
    <s v="LS-Special Lighting"/>
    <n v="867"/>
    <n v="359.93"/>
    <m/>
    <n v="0"/>
    <n v="0"/>
    <n v="0"/>
    <m/>
    <n v="0"/>
    <n v="-1.3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86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3"/>
  </r>
  <r>
    <x v="3"/>
    <s v="Bolivar"/>
    <s v="Electric"/>
    <s v="Municipal Pumping"/>
    <s v="CB-Commercial"/>
    <n v="190644"/>
    <n v="25991.919999999998"/>
    <m/>
    <n v="0"/>
    <n v="0"/>
    <n v="0"/>
    <m/>
    <n v="0"/>
    <n v="-286"/>
    <n v="0"/>
    <n v="0"/>
    <n v="135.33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57.0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Bolivar"/>
    <s v="Electric"/>
    <s v="Municipal Pumping"/>
    <s v="GP-General Power"/>
    <n v="330723"/>
    <n v="31870.03"/>
    <m/>
    <n v="0"/>
    <n v="0"/>
    <n v="0"/>
    <m/>
    <n v="0"/>
    <n v="-496.07"/>
    <n v="0"/>
    <n v="0"/>
    <n v="234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23.6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Bolivar"/>
    <s v="Electric"/>
    <s v="Municipal Pumping"/>
    <s v="TEB-Total Electric Bldg"/>
    <n v="10143"/>
    <n v="1042.9000000000001"/>
    <m/>
    <n v="0"/>
    <n v="0"/>
    <n v="0"/>
    <m/>
    <n v="0"/>
    <n v="-15.21"/>
    <n v="0"/>
    <n v="0"/>
    <n v="7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3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3"/>
  </r>
  <r>
    <x v="3"/>
    <s v="Bolivar"/>
    <s v="Electric"/>
    <s v="Oil Pipeline Pumping"/>
    <s v="GP-General Power"/>
    <n v="116103"/>
    <n v="9927.56"/>
    <m/>
    <n v="0"/>
    <n v="0"/>
    <n v="0"/>
    <m/>
    <n v="0"/>
    <n v="-174.15"/>
    <n v="0"/>
    <n v="0"/>
    <n v="82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7.29999999999995"/>
    <n v="-429.58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3"/>
  </r>
  <r>
    <x v="3"/>
    <s v="Bolivar"/>
    <s v="Electric"/>
    <s v="Oil Pipeline Pumping"/>
    <s v="LP-Large Power"/>
    <n v="3065118"/>
    <n v="252808.76"/>
    <m/>
    <n v="0"/>
    <n v="0"/>
    <n v="0"/>
    <m/>
    <n v="0"/>
    <n v="-450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288.41"/>
    <n v="-9134.0499999999993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3"/>
  </r>
  <r>
    <x v="3"/>
    <s v="Bolivar"/>
    <s v="Electric"/>
    <s v="Residential"/>
    <s v="RGL-Residential Pilot"/>
    <n v="180671"/>
    <n v="21005.09"/>
    <m/>
    <n v="508.31"/>
    <n v="0"/>
    <n v="0"/>
    <m/>
    <n v="0"/>
    <n v="-271.02999999999997"/>
    <n v="0"/>
    <n v="0"/>
    <n v="70.45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57"/>
    <n v="20"/>
    <n v="0"/>
    <n v="493.73"/>
    <n v="-932.28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3"/>
  </r>
  <r>
    <x v="3"/>
    <s v="Bolivar"/>
    <s v="Electric"/>
    <s v="Residential"/>
    <s v="RG-Residential"/>
    <n v="17784862.399999999"/>
    <n v="2231459.2599999998"/>
    <m/>
    <n v="44694.33"/>
    <n v="0"/>
    <n v="0"/>
    <m/>
    <n v="-174172.115384615"/>
    <n v="-26664.6"/>
    <n v="0"/>
    <n v="0"/>
    <n v="6935.58"/>
    <n v="0"/>
    <n v="0"/>
    <n v="0"/>
    <n v="0"/>
    <n v="0"/>
    <n v="0"/>
    <n v="0"/>
    <n v="0"/>
    <n v="0"/>
    <n v="0"/>
    <n v="0"/>
    <n v="0"/>
    <n v="0"/>
    <n v="0"/>
    <n v="0"/>
    <n v="120"/>
    <n v="0"/>
    <n v="15"/>
    <n v="2889.03"/>
    <n v="380"/>
    <n v="-175.34"/>
    <n v="46153.35"/>
    <n v="-91753.3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Bolivar"/>
    <s v="Electric"/>
    <s v="Wholesale Municipalities"/>
    <s v="GFR-Lockwood"/>
    <n v="863398"/>
    <n v="25133.84"/>
    <m/>
    <n v="0"/>
    <n v="19573.2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13"/>
  </r>
  <r>
    <x v="3"/>
    <s v="Bolivar"/>
    <s v="Lighting"/>
    <s v="Commercial"/>
    <s v="PL-Private Lighting"/>
    <n v="54986.296999999999"/>
    <n v="17000.88"/>
    <m/>
    <n v="127.53"/>
    <n v="0"/>
    <n v="0"/>
    <m/>
    <n v="0"/>
    <n v="-83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.68"/>
    <n v="0"/>
    <n v="-1.27"/>
    <n v="636.66999999999996"/>
    <n v="-603.39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3"/>
    <s v="Bolivar"/>
    <s v="Lighting"/>
    <s v="Industrial"/>
    <s v="PL-Private Lighting"/>
    <n v="515"/>
    <n v="182.15"/>
    <m/>
    <n v="5.61"/>
    <n v="0"/>
    <n v="0"/>
    <m/>
    <n v="0"/>
    <n v="-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2"/>
    <n v="0"/>
    <n v="0"/>
    <n v="10.99"/>
    <n v="-5.66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3"/>
  </r>
  <r>
    <x v="3"/>
    <s v="Bolivar"/>
    <s v="Lighting"/>
    <s v="Municipal Other Lighting"/>
    <s v="PL-Private Lighting"/>
    <n v="249"/>
    <n v="86.66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3"/>
  </r>
  <r>
    <x v="3"/>
    <s v="Bolivar"/>
    <s v="Lighting"/>
    <s v="Municipal Street Lighting"/>
    <s v="SPL-Municipal St Lighting"/>
    <n v="218146.29800000001"/>
    <n v="25853.360000000001"/>
    <m/>
    <n v="0"/>
    <n v="0"/>
    <n v="0"/>
    <m/>
    <n v="0"/>
    <n v="-327.22000000000003"/>
    <n v="0"/>
    <n v="0"/>
    <n v="0"/>
    <n v="0"/>
    <n v="0"/>
    <n v="0"/>
    <n v="0"/>
    <n v="0"/>
    <n v="0"/>
    <n v="0"/>
    <n v="6601.74"/>
    <n v="0"/>
    <n v="0"/>
    <n v="0"/>
    <n v="0"/>
    <n v="0"/>
    <n v="0"/>
    <n v="0"/>
    <n v="0"/>
    <n v="0"/>
    <n v="0"/>
    <n v="0"/>
    <n v="0"/>
    <n v="0"/>
    <n v="0"/>
    <n v="-1304.54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3"/>
  </r>
  <r>
    <x v="3"/>
    <s v="Bolivar"/>
    <s v="Lighting"/>
    <s v="Residential"/>
    <s v="PL-Private Lighting"/>
    <n v="41850.430999999997"/>
    <n v="15805.48"/>
    <m/>
    <n v="54.64"/>
    <n v="0"/>
    <n v="0"/>
    <m/>
    <n v="0"/>
    <n v="-6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48"/>
    <n v="0"/>
    <n v="-1.3"/>
    <n v="254.81"/>
    <n v="-458.4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3"/>
    <s v="Branson"/>
    <s v="Electric"/>
    <s v="Commercial"/>
    <s v="CB-Commercial"/>
    <n v="3366198"/>
    <n v="472287.43"/>
    <m/>
    <n v="6999.39"/>
    <n v="0"/>
    <n v="0"/>
    <m/>
    <n v="0"/>
    <n v="-5050.18"/>
    <n v="0"/>
    <n v="0"/>
    <n v="2390.28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28.1799999999998"/>
    <n v="40"/>
    <n v="-42.82"/>
    <n v="28511.79"/>
    <n v="-16899.2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Branson"/>
    <s v="Electric"/>
    <s v="Commercial"/>
    <s v="GP-General Power"/>
    <n v="5250550"/>
    <n v="549657.81000000006"/>
    <m/>
    <n v="7559.98"/>
    <n v="0"/>
    <n v="0"/>
    <m/>
    <n v="0"/>
    <n v="-7856.46"/>
    <n v="0"/>
    <n v="0"/>
    <n v="3487.91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1789.59"/>
    <n v="20"/>
    <n v="-18.899999999999999"/>
    <n v="34449.69"/>
    <n v="-19427.09999999999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3"/>
  </r>
  <r>
    <x v="3"/>
    <s v="Branson"/>
    <s v="Electric"/>
    <s v="Commercial"/>
    <s v="LP-Large Power"/>
    <n v="2222400"/>
    <n v="164514.76"/>
    <m/>
    <n v="1125.8800000000001"/>
    <n v="0"/>
    <n v="0"/>
    <m/>
    <n v="0"/>
    <n v="-3266.93"/>
    <n v="0"/>
    <n v="0"/>
    <n v="1577.9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-6622.75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3"/>
  </r>
  <r>
    <x v="3"/>
    <s v="Branson"/>
    <s v="Electric"/>
    <s v="Commercial"/>
    <s v="SH-Small Heating"/>
    <n v="3051471"/>
    <n v="348933.62"/>
    <m/>
    <n v="6488.36"/>
    <n v="0"/>
    <n v="0"/>
    <m/>
    <n v="-164230.76923077001"/>
    <n v="-4574.4799999999996"/>
    <n v="0"/>
    <n v="0"/>
    <n v="2166.67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883.93"/>
    <n v="40"/>
    <n v="-64.8"/>
    <n v="23903.34"/>
    <n v="-14494.66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3"/>
  </r>
  <r>
    <x v="3"/>
    <s v="Branson"/>
    <s v="Electric"/>
    <s v="Commercial"/>
    <s v="TEB-Total Electric Bldg"/>
    <n v="14820411"/>
    <n v="1531075.59"/>
    <m/>
    <n v="19931.580000000002"/>
    <n v="0"/>
    <n v="0"/>
    <m/>
    <n v="0"/>
    <n v="-22230.63"/>
    <n v="0"/>
    <n v="0"/>
    <n v="10076.15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2590.9499999999998"/>
    <n v="20"/>
    <n v="-268.42"/>
    <n v="84619.94"/>
    <n v="-60467.2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3"/>
  </r>
  <r>
    <x v="3"/>
    <s v="Branson"/>
    <s v="Electric"/>
    <s v="Industrial"/>
    <s v="CB-Commercial"/>
    <n v="5858"/>
    <n v="725.47"/>
    <m/>
    <n v="0"/>
    <n v="0"/>
    <n v="0"/>
    <m/>
    <n v="0"/>
    <n v="-8.7899999999999991"/>
    <n v="0"/>
    <n v="0"/>
    <n v="4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.2"/>
    <n v="-29.4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3"/>
  </r>
  <r>
    <x v="3"/>
    <s v="Branson"/>
    <s v="Electric"/>
    <s v="Industrial"/>
    <s v="SH-Small Heating"/>
    <n v="27426"/>
    <n v="2953.49"/>
    <m/>
    <n v="22.83"/>
    <n v="0"/>
    <n v="0"/>
    <m/>
    <n v="0"/>
    <n v="-41.14"/>
    <n v="0"/>
    <n v="0"/>
    <n v="19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6.29"/>
    <n v="-130.28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3"/>
  </r>
  <r>
    <x v="3"/>
    <s v="Branson"/>
    <s v="Electric"/>
    <s v="Industrial"/>
    <s v="TEB-Total Electric Bldg"/>
    <n v="37520"/>
    <n v="3855.05"/>
    <m/>
    <n v="0"/>
    <n v="0"/>
    <n v="0"/>
    <m/>
    <n v="0"/>
    <n v="-56.28"/>
    <n v="0"/>
    <n v="0"/>
    <n v="26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98"/>
    <n v="-153.08000000000001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3"/>
  </r>
  <r>
    <x v="3"/>
    <s v="Branson"/>
    <s v="Electric"/>
    <s v="Interdepartmental"/>
    <s v="CB-Commercial"/>
    <n v="10481"/>
    <n v="1413.23"/>
    <m/>
    <n v="0"/>
    <n v="0"/>
    <n v="0"/>
    <m/>
    <n v="0"/>
    <n v="-15.72"/>
    <n v="0"/>
    <n v="0"/>
    <n v="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47"/>
    <n v="-52.62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3"/>
  </r>
  <r>
    <x v="3"/>
    <s v="Branson"/>
    <s v="Electric"/>
    <s v="Municipal Buildings"/>
    <s v="CB-Commercial"/>
    <n v="84758"/>
    <n v="12109.37"/>
    <m/>
    <n v="0"/>
    <n v="0"/>
    <n v="0"/>
    <m/>
    <n v="0"/>
    <n v="-127.11"/>
    <n v="0"/>
    <n v="0"/>
    <n v="6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8"/>
    <n v="0"/>
    <n v="-425.5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Branson"/>
    <s v="Electric"/>
    <s v="Municipal Buildings"/>
    <s v="GP-General Power"/>
    <n v="216600"/>
    <n v="21776.560000000001"/>
    <m/>
    <n v="0"/>
    <n v="0"/>
    <n v="0"/>
    <m/>
    <n v="0"/>
    <n v="-324.89999999999998"/>
    <n v="0"/>
    <n v="0"/>
    <n v="153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1.4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Branson"/>
    <s v="Electric"/>
    <s v="Municipal Buildings"/>
    <s v="SH-Small Heating"/>
    <n v="48523"/>
    <n v="5066.55"/>
    <m/>
    <n v="0"/>
    <n v="0"/>
    <n v="0"/>
    <m/>
    <n v="0"/>
    <n v="-72.78"/>
    <n v="0"/>
    <n v="0"/>
    <n v="34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0.48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3"/>
  </r>
  <r>
    <x v="3"/>
    <s v="Branson"/>
    <s v="Electric"/>
    <s v="Municipal Buildings"/>
    <s v="TEB-Total Electric Bldg"/>
    <n v="394320"/>
    <n v="46207.02"/>
    <m/>
    <n v="0"/>
    <n v="0"/>
    <n v="0"/>
    <m/>
    <n v="0"/>
    <n v="-591.48"/>
    <n v="0"/>
    <n v="0"/>
    <n v="279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08.84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3"/>
  </r>
  <r>
    <x v="3"/>
    <s v="Branson"/>
    <s v="Electric"/>
    <s v="Municipal Other Lighting"/>
    <s v="CB-Commercial"/>
    <n v="25778"/>
    <n v="4613.3100000000004"/>
    <m/>
    <n v="0"/>
    <n v="0"/>
    <n v="0"/>
    <m/>
    <n v="0"/>
    <n v="-38.68"/>
    <n v="0"/>
    <n v="0"/>
    <n v="18.30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9.38999999999999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3"/>
  </r>
  <r>
    <x v="3"/>
    <s v="Branson"/>
    <s v="Electric"/>
    <s v="Municipal Other Lighting"/>
    <s v="GP-General Power"/>
    <n v="15200"/>
    <n v="1749.9"/>
    <m/>
    <n v="0"/>
    <n v="0"/>
    <n v="0"/>
    <m/>
    <n v="0"/>
    <n v="-22.8"/>
    <n v="0"/>
    <n v="0"/>
    <n v="1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.24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3"/>
  </r>
  <r>
    <x v="3"/>
    <s v="Branson"/>
    <s v="Electric"/>
    <s v="Municipal Other Lighting"/>
    <s v="LS-Special Lighting"/>
    <n v="2030"/>
    <n v="430.91"/>
    <m/>
    <n v="0"/>
    <n v="0"/>
    <n v="0"/>
    <m/>
    <n v="0"/>
    <n v="-3.04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7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3"/>
  </r>
  <r>
    <x v="3"/>
    <s v="Branson"/>
    <s v="Electric"/>
    <s v="Municipal Other Lighting"/>
    <s v="SH-Small Heating"/>
    <n v="1280"/>
    <n v="201.67"/>
    <m/>
    <n v="0"/>
    <n v="0"/>
    <n v="0"/>
    <m/>
    <n v="0"/>
    <n v="-1.92"/>
    <n v="0"/>
    <n v="0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08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13"/>
  </r>
  <r>
    <x v="3"/>
    <s v="Branson"/>
    <s v="Electric"/>
    <s v="Municipal Pumping"/>
    <s v="CB-Commercial"/>
    <n v="119164"/>
    <n v="17297.240000000002"/>
    <m/>
    <n v="0"/>
    <n v="0"/>
    <n v="0"/>
    <m/>
    <n v="0"/>
    <n v="-178.77"/>
    <n v="0"/>
    <n v="0"/>
    <n v="84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8.2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Branson"/>
    <s v="Electric"/>
    <s v="Municipal Pumping"/>
    <s v="GP-General Power"/>
    <n v="946296"/>
    <n v="99694.080000000002"/>
    <m/>
    <n v="0"/>
    <n v="0"/>
    <n v="0"/>
    <m/>
    <n v="0"/>
    <n v="-1419.45"/>
    <n v="0"/>
    <n v="0"/>
    <n v="67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01.2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Branson"/>
    <s v="Electric"/>
    <s v="Residential"/>
    <s v="RGL-Residential Pilot"/>
    <n v="125907"/>
    <n v="14982.03"/>
    <m/>
    <n v="234.77"/>
    <n v="0"/>
    <n v="0"/>
    <m/>
    <n v="0"/>
    <n v="-188.84"/>
    <n v="0"/>
    <n v="0"/>
    <n v="49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3"/>
    <n v="0"/>
    <n v="0"/>
    <n v="93.6"/>
    <n v="-649.67999999999995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3"/>
  </r>
  <r>
    <x v="3"/>
    <s v="Branson"/>
    <s v="Electric"/>
    <s v="Residential"/>
    <s v="RG-Residential"/>
    <n v="20162308.100000001"/>
    <n v="2584973.75"/>
    <m/>
    <n v="36898.870000000003"/>
    <n v="0"/>
    <n v="0"/>
    <m/>
    <n v="0"/>
    <n v="-30208.66"/>
    <n v="0"/>
    <n v="0"/>
    <n v="7851.13"/>
    <n v="0"/>
    <n v="0"/>
    <n v="0"/>
    <n v="0"/>
    <n v="0"/>
    <n v="0"/>
    <n v="0"/>
    <n v="0"/>
    <n v="0"/>
    <n v="0"/>
    <n v="0"/>
    <n v="0"/>
    <n v="0"/>
    <n v="0"/>
    <n v="0"/>
    <n v="120"/>
    <n v="50"/>
    <n v="30"/>
    <n v="2320.15"/>
    <n v="720"/>
    <n v="-208.51"/>
    <n v="15109.43"/>
    <n v="-104016.1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Branson"/>
    <s v="Lighting"/>
    <s v="Commercial"/>
    <s v="PL-Private Lighting"/>
    <n v="85479.514999999999"/>
    <n v="30144.66"/>
    <m/>
    <n v="0"/>
    <n v="0"/>
    <n v="0"/>
    <m/>
    <n v="0"/>
    <n v="-128.61000000000001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60.83"/>
    <n v="20"/>
    <n v="0"/>
    <n v="1531.35"/>
    <n v="-938.39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3"/>
    <s v="Branson"/>
    <s v="Lighting"/>
    <s v="Industrial"/>
    <s v="PL-Private Lighting"/>
    <n v="164"/>
    <n v="60.73"/>
    <m/>
    <n v="0"/>
    <n v="0"/>
    <n v="0"/>
    <m/>
    <n v="0"/>
    <n v="-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3"/>
  </r>
  <r>
    <x v="3"/>
    <s v="Branson"/>
    <s v="Lighting"/>
    <s v="Municipal Other Lighting"/>
    <s v="PL-Private Lighting"/>
    <n v="386"/>
    <n v="144.06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3"/>
  </r>
  <r>
    <x v="3"/>
    <s v="Branson"/>
    <s v="Lighting"/>
    <s v="Municipal Street Lighting"/>
    <s v="SPL-Municipal St Lighting"/>
    <n v="226784.28200000001"/>
    <n v="25633.39"/>
    <m/>
    <n v="0"/>
    <n v="0"/>
    <n v="0"/>
    <m/>
    <n v="0"/>
    <n v="-340.17"/>
    <n v="0"/>
    <n v="0"/>
    <n v="0"/>
    <n v="0"/>
    <n v="0"/>
    <n v="0"/>
    <n v="0"/>
    <n v="0"/>
    <n v="0"/>
    <n v="0"/>
    <n v="19798.43"/>
    <n v="0"/>
    <n v="0"/>
    <n v="0"/>
    <n v="0"/>
    <n v="0"/>
    <n v="0"/>
    <n v="0"/>
    <n v="0"/>
    <n v="0"/>
    <n v="0"/>
    <n v="0"/>
    <n v="0"/>
    <n v="0"/>
    <n v="0"/>
    <n v="-1356.1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3"/>
  </r>
  <r>
    <x v="3"/>
    <s v="Branson"/>
    <s v="Lighting"/>
    <s v="Residential"/>
    <s v="PL-Private Lighting"/>
    <n v="24180.159"/>
    <n v="9691.24"/>
    <m/>
    <n v="0"/>
    <n v="0"/>
    <n v="0"/>
    <m/>
    <n v="0"/>
    <n v="-38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5"/>
    <n v="0"/>
    <n v="0"/>
    <n v="47.66"/>
    <n v="-265.1600000000000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3"/>
    <s v="Buffalo"/>
    <s v="Electric"/>
    <s v="Commercial"/>
    <s v="CB-Commercial"/>
    <n v="1395"/>
    <n v="273.39999999999998"/>
    <m/>
    <n v="10.34"/>
    <n v="0"/>
    <n v="0"/>
    <m/>
    <n v="0"/>
    <n v="-2.09"/>
    <n v="0"/>
    <n v="0"/>
    <n v="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19"/>
    <n v="-7.0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Buffalo"/>
    <s v="Electric"/>
    <s v="Residential"/>
    <s v="RG-Residential"/>
    <n v="25020"/>
    <n v="3070.29"/>
    <m/>
    <n v="34.51"/>
    <n v="0"/>
    <n v="0"/>
    <m/>
    <n v="0"/>
    <n v="-37.54"/>
    <n v="0"/>
    <n v="0"/>
    <n v="9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38"/>
    <n v="0"/>
    <n v="0"/>
    <n v="58.75"/>
    <n v="-129.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Buffalo"/>
    <s v="Lighting"/>
    <s v="Residential"/>
    <s v="PL-Private Lighting"/>
    <n v="31"/>
    <n v="15.08"/>
    <m/>
    <n v="0.28999999999999998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s v="Gravette"/>
    <s v="Electric"/>
    <s v="Commercial"/>
    <s v="CB-Commercial"/>
    <n v="12851"/>
    <n v="1736.39"/>
    <m/>
    <n v="74.59"/>
    <n v="0"/>
    <n v="0"/>
    <m/>
    <n v="0"/>
    <n v="-19.28"/>
    <n v="0"/>
    <n v="0"/>
    <n v="9.1199999999999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.94"/>
    <n v="-64.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Gravette"/>
    <s v="Electric"/>
    <s v="Industrial"/>
    <s v="GP-General Power"/>
    <n v="104800"/>
    <n v="9048.8799999999992"/>
    <m/>
    <n v="0"/>
    <n v="0"/>
    <n v="0"/>
    <m/>
    <n v="0"/>
    <n v="-157.1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0.78"/>
    <n v="-387.76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3"/>
  </r>
  <r>
    <x v="3"/>
    <s v="Gravette"/>
    <s v="Electric"/>
    <s v="Residential"/>
    <s v="RG-Residential"/>
    <n v="16930"/>
    <n v="2329.2199999999998"/>
    <m/>
    <n v="89.18"/>
    <n v="0"/>
    <n v="0"/>
    <m/>
    <n v="0"/>
    <n v="-25.4"/>
    <n v="0"/>
    <n v="0"/>
    <n v="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14"/>
    <n v="-87.3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Gravette"/>
    <s v="Lighting"/>
    <s v="Commercial"/>
    <s v="PL-Private Lighting"/>
    <n v="341"/>
    <n v="143.28"/>
    <m/>
    <n v="0"/>
    <n v="0"/>
    <n v="0"/>
    <m/>
    <n v="0"/>
    <n v="-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-3.7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3"/>
    <s v="Gravette"/>
    <s v="Lighting"/>
    <s v="Residential"/>
    <s v="PL-Private Lighting"/>
    <n v="62"/>
    <n v="29.16"/>
    <m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-0.6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s v="Greenfield"/>
    <s v="Electric"/>
    <s v="Oil Pipeline Pumping"/>
    <s v="GP-General Power"/>
    <n v="133362"/>
    <n v="20023"/>
    <m/>
    <n v="0"/>
    <n v="0"/>
    <n v="0"/>
    <m/>
    <n v="0"/>
    <n v="-200.04"/>
    <n v="0"/>
    <n v="0"/>
    <n v="94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3.44"/>
    <n v="-493.44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3"/>
  </r>
  <r>
    <x v="3"/>
    <s v="Joplin"/>
    <s v="Electric"/>
    <s v="Commercial"/>
    <s v="CB-Commercial"/>
    <n v="5940370"/>
    <n v="809448.57"/>
    <m/>
    <n v="38580.65"/>
    <n v="0"/>
    <n v="0"/>
    <m/>
    <n v="-15629.2814635221"/>
    <n v="-8917.52"/>
    <n v="0"/>
    <n v="0"/>
    <n v="4176.8900000000003"/>
    <n v="0"/>
    <n v="0"/>
    <n v="0"/>
    <n v="0"/>
    <n v="0"/>
    <n v="0"/>
    <n v="0"/>
    <n v="55.9"/>
    <n v="0"/>
    <n v="0"/>
    <n v="0"/>
    <n v="0"/>
    <n v="0"/>
    <n v="0"/>
    <n v="0"/>
    <n v="60"/>
    <n v="0"/>
    <n v="30"/>
    <n v="3528.5"/>
    <n v="60"/>
    <n v="-37.630000000000003"/>
    <n v="49005.34"/>
    <n v="-29821.7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Joplin"/>
    <s v="Electric"/>
    <s v="Commercial"/>
    <s v="GP-General Power"/>
    <n v="15470598"/>
    <n v="1497385.7"/>
    <m/>
    <n v="31126.13"/>
    <n v="0"/>
    <n v="0"/>
    <m/>
    <n v="-287500.286532951"/>
    <n v="-23205.919999999998"/>
    <n v="0"/>
    <n v="0"/>
    <n v="9826.9500000000007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3483.97"/>
    <n v="0"/>
    <n v="-28.25"/>
    <n v="76455.89"/>
    <n v="-57241.1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3"/>
  </r>
  <r>
    <x v="3"/>
    <s v="Joplin"/>
    <s v="Electric"/>
    <s v="Commercial"/>
    <s v="LP-Large Power"/>
    <n v="5059200"/>
    <n v="376725.52"/>
    <m/>
    <n v="240"/>
    <n v="0"/>
    <n v="0"/>
    <m/>
    <n v="0"/>
    <n v="-7437.03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15076.41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3"/>
  </r>
  <r>
    <x v="3"/>
    <s v="Joplin"/>
    <s v="Electric"/>
    <s v="Commercial"/>
    <s v="LS-Special Lighting"/>
    <n v="3035"/>
    <n v="489.19"/>
    <m/>
    <n v="22.38"/>
    <n v="0"/>
    <n v="0"/>
    <m/>
    <n v="0"/>
    <n v="-4.55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5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3"/>
  </r>
  <r>
    <x v="3"/>
    <s v="Joplin"/>
    <s v="Electric"/>
    <s v="Commercial"/>
    <s v="SH-Small Heating"/>
    <n v="1056346"/>
    <n v="119894.32"/>
    <m/>
    <n v="6052.64"/>
    <n v="0"/>
    <n v="0"/>
    <m/>
    <n v="0"/>
    <n v="-1584.66"/>
    <n v="0"/>
    <n v="0"/>
    <n v="686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6.20000000000005"/>
    <n v="0"/>
    <n v="0"/>
    <n v="6932.44"/>
    <n v="-5017.7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3"/>
  </r>
  <r>
    <x v="3"/>
    <s v="Joplin"/>
    <s v="Electric"/>
    <s v="Commercial"/>
    <s v="TEB-Total Electric Bldg"/>
    <n v="3296394"/>
    <n v="315677.71999999997"/>
    <m/>
    <n v="6116.34"/>
    <n v="0"/>
    <n v="0"/>
    <m/>
    <n v="0"/>
    <n v="-4944.6000000000004"/>
    <n v="0"/>
    <n v="0"/>
    <n v="2067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0.4"/>
    <n v="0"/>
    <n v="0"/>
    <n v="15244.43"/>
    <n v="-13449.25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3"/>
  </r>
  <r>
    <x v="3"/>
    <s v="Joplin"/>
    <s v="Electric"/>
    <s v="Industrial"/>
    <s v="CB-Commercial"/>
    <n v="24040"/>
    <n v="3351.21"/>
    <m/>
    <n v="195.09"/>
    <n v="0"/>
    <n v="0"/>
    <m/>
    <n v="0"/>
    <n v="-36.08"/>
    <n v="0"/>
    <n v="0"/>
    <n v="14.66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158.47999999999999"/>
    <n v="-120.68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3"/>
  </r>
  <r>
    <x v="3"/>
    <s v="Joplin"/>
    <s v="Electric"/>
    <s v="Industrial"/>
    <s v="GP-General Power"/>
    <n v="7297145"/>
    <n v="606568.35"/>
    <m/>
    <n v="2956.59"/>
    <n v="0"/>
    <n v="0"/>
    <m/>
    <n v="0"/>
    <n v="-10945.73"/>
    <n v="0"/>
    <n v="0"/>
    <n v="3260.38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601.13"/>
    <n v="0"/>
    <n v="0"/>
    <n v="22897.18"/>
    <n v="-26999.47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3"/>
  </r>
  <r>
    <x v="3"/>
    <s v="Joplin"/>
    <s v="Electric"/>
    <s v="Industrial"/>
    <s v="LP-Large Power"/>
    <n v="20466457"/>
    <n v="1553483.76"/>
    <m/>
    <n v="960"/>
    <n v="0"/>
    <n v="0"/>
    <m/>
    <n v="0"/>
    <n v="-30085.7"/>
    <n v="0"/>
    <n v="0"/>
    <n v="3051.75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-4671.49"/>
    <n v="0"/>
    <n v="0"/>
    <n v="57342.07"/>
    <n v="-60990.04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3"/>
  </r>
  <r>
    <x v="3"/>
    <s v="Joplin"/>
    <s v="Electric"/>
    <s v="Industrial"/>
    <s v="SH-Small Heating"/>
    <n v="4635"/>
    <n v="491.18"/>
    <m/>
    <n v="29.71"/>
    <n v="0"/>
    <n v="0"/>
    <m/>
    <n v="0"/>
    <n v="-6.95"/>
    <n v="0"/>
    <n v="0"/>
    <n v="3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93"/>
    <n v="-22.02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3"/>
  </r>
  <r>
    <x v="3"/>
    <s v="Joplin"/>
    <s v="Electric"/>
    <s v="Industrial"/>
    <s v="TEB-Total Electric Bldg"/>
    <n v="439200"/>
    <n v="41120.76"/>
    <m/>
    <n v="962.1"/>
    <n v="0"/>
    <n v="0"/>
    <m/>
    <n v="0"/>
    <n v="-658.8"/>
    <n v="0"/>
    <n v="0"/>
    <n v="311.83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773.47"/>
    <n v="-1791.93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3"/>
  </r>
  <r>
    <x v="3"/>
    <s v="Joplin"/>
    <s v="Electric"/>
    <s v="Interdepartmental"/>
    <s v="CB-Commercial"/>
    <n v="78478"/>
    <n v="9482.24"/>
    <m/>
    <n v="0"/>
    <n v="0"/>
    <n v="0"/>
    <m/>
    <n v="0"/>
    <n v="-117.73"/>
    <n v="0"/>
    <n v="0"/>
    <n v="5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3.96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3"/>
  </r>
  <r>
    <x v="3"/>
    <s v="Joplin"/>
    <s v="Electric"/>
    <s v="Municipal Buildings"/>
    <s v="CB-Commercial"/>
    <n v="121682.7"/>
    <n v="16409.259999999998"/>
    <m/>
    <n v="0"/>
    <n v="0"/>
    <n v="0"/>
    <m/>
    <n v="0"/>
    <n v="-182.55"/>
    <n v="0"/>
    <n v="0"/>
    <n v="8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0.8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Joplin"/>
    <s v="Electric"/>
    <s v="Municipal Buildings"/>
    <s v="GP-General Power"/>
    <n v="-5203601"/>
    <n v="-313074.84999999998"/>
    <m/>
    <n v="0"/>
    <n v="0"/>
    <n v="0"/>
    <m/>
    <n v="0"/>
    <n v="7805.4"/>
    <n v="0"/>
    <n v="0"/>
    <n v="-369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253.33000000000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Joplin"/>
    <s v="Electric"/>
    <s v="Municipal Buildings"/>
    <s v="SH-Small Heating"/>
    <n v="3373"/>
    <n v="467.3"/>
    <m/>
    <n v="0"/>
    <n v="0"/>
    <n v="0"/>
    <m/>
    <n v="0"/>
    <n v="-5.0599999999999996"/>
    <n v="0"/>
    <n v="0"/>
    <n v="2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02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3"/>
  </r>
  <r>
    <x v="3"/>
    <s v="Joplin"/>
    <s v="Electric"/>
    <s v="Municipal Buildings"/>
    <s v="TEB-Total Electric Bldg"/>
    <n v="84640"/>
    <n v="7803.52"/>
    <m/>
    <n v="0"/>
    <n v="0"/>
    <n v="0"/>
    <m/>
    <n v="0"/>
    <n v="-126.96"/>
    <n v="0"/>
    <n v="0"/>
    <n v="6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5.33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3"/>
  </r>
  <r>
    <x v="3"/>
    <s v="Joplin"/>
    <s v="Electric"/>
    <s v="Municipal Other Lighting"/>
    <s v="CB-Commercial"/>
    <n v="-62635"/>
    <n v="-5473.23"/>
    <m/>
    <n v="0"/>
    <n v="0"/>
    <n v="0"/>
    <m/>
    <n v="0"/>
    <n v="92.78"/>
    <n v="0"/>
    <n v="0"/>
    <n v="-44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4.3999999999999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3"/>
  </r>
  <r>
    <x v="3"/>
    <s v="Joplin"/>
    <s v="Electric"/>
    <s v="Municipal Other Lighting"/>
    <s v="GP-General Power"/>
    <n v="17040"/>
    <n v="3169.07"/>
    <m/>
    <n v="0"/>
    <n v="0"/>
    <n v="0"/>
    <m/>
    <n v="0"/>
    <n v="-25.56"/>
    <n v="0"/>
    <n v="0"/>
    <n v="12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3.05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3"/>
  </r>
  <r>
    <x v="3"/>
    <s v="Joplin"/>
    <s v="Electric"/>
    <s v="Municipal Other Lighting"/>
    <s v="LS-Special Lighting"/>
    <n v="137"/>
    <n v="93.32"/>
    <m/>
    <n v="0"/>
    <n v="0"/>
    <n v="0"/>
    <m/>
    <n v="0"/>
    <n v="-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9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3"/>
  </r>
  <r>
    <x v="3"/>
    <s v="Joplin"/>
    <s v="Electric"/>
    <s v="Municipal Other Lighting"/>
    <s v="MS-Miscellaneous"/>
    <n v="11295"/>
    <n v="1168.21"/>
    <m/>
    <n v="0"/>
    <n v="0"/>
    <n v="0"/>
    <m/>
    <n v="0"/>
    <n v="-16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3"/>
  </r>
  <r>
    <x v="3"/>
    <s v="Joplin"/>
    <s v="Electric"/>
    <s v="Municipal Pumping"/>
    <s v="CB-Commercial"/>
    <n v="26944"/>
    <n v="4115.3999999999996"/>
    <m/>
    <n v="0"/>
    <n v="0"/>
    <n v="0"/>
    <m/>
    <n v="0"/>
    <n v="-40.409999999999997"/>
    <n v="0"/>
    <n v="0"/>
    <n v="19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5.2700000000000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Joplin"/>
    <s v="Electric"/>
    <s v="Municipal Pumping"/>
    <s v="GP-General Power"/>
    <n v="1006735"/>
    <n v="87230.43"/>
    <m/>
    <n v="0"/>
    <n v="0"/>
    <n v="0"/>
    <m/>
    <n v="0"/>
    <n v="-1510.1"/>
    <n v="0"/>
    <n v="0"/>
    <n v="714.79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724.9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Joplin"/>
    <s v="Electric"/>
    <s v="Oil Pipeline Pumping"/>
    <s v="LP-Large Power"/>
    <n v="353411"/>
    <n v="34609.699999999997"/>
    <m/>
    <n v="0"/>
    <n v="0"/>
    <n v="0"/>
    <m/>
    <n v="0"/>
    <n v="-519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67.48"/>
    <n v="-1053.1600000000001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3"/>
  </r>
  <r>
    <x v="3"/>
    <s v="Joplin"/>
    <s v="Electric"/>
    <s v="Residential"/>
    <s v="RGL-Residential Pilot"/>
    <n v="130642"/>
    <n v="15330.38"/>
    <m/>
    <n v="717.82"/>
    <n v="0"/>
    <n v="0"/>
    <m/>
    <n v="0"/>
    <n v="-196.01"/>
    <n v="0"/>
    <n v="0"/>
    <n v="5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4"/>
    <n v="0"/>
    <n v="0"/>
    <n v="16.8"/>
    <n v="-674.06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3"/>
  </r>
  <r>
    <x v="3"/>
    <s v="Joplin"/>
    <s v="Electric"/>
    <s v="Residential"/>
    <s v="RG-Residential"/>
    <n v="28505126.699999999"/>
    <n v="3752631.03"/>
    <m/>
    <n v="168613.72"/>
    <n v="0"/>
    <n v="0"/>
    <m/>
    <n v="-23669.012196017899"/>
    <n v="-42786.73"/>
    <n v="0"/>
    <n v="0"/>
    <n v="11116.72"/>
    <n v="0"/>
    <n v="0"/>
    <n v="0"/>
    <n v="0"/>
    <n v="0"/>
    <n v="0"/>
    <n v="0"/>
    <n v="0"/>
    <n v="0"/>
    <n v="0"/>
    <n v="0"/>
    <n v="0"/>
    <n v="0"/>
    <n v="0"/>
    <n v="0"/>
    <n v="240"/>
    <n v="50"/>
    <n v="75"/>
    <n v="4585.22"/>
    <n v="940"/>
    <n v="-319.38"/>
    <n v="10619.51"/>
    <n v="-147070.7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Joplin"/>
    <s v="Lighting"/>
    <s v="Commercial"/>
    <s v="PL-Private Lighting"/>
    <n v="204514.73499999999"/>
    <n v="55815.67"/>
    <m/>
    <n v="2174.6"/>
    <n v="0"/>
    <n v="0"/>
    <m/>
    <n v="0"/>
    <n v="-307.97000000000003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344.77"/>
    <n v="0"/>
    <n v="-7.35"/>
    <n v="2970.29"/>
    <n v="-2235.98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3"/>
    <s v="Joplin"/>
    <s v="Lighting"/>
    <s v="Industrial"/>
    <s v="PL-Private Lighting"/>
    <n v="13653"/>
    <n v="3579.53"/>
    <m/>
    <n v="191.26"/>
    <n v="0"/>
    <n v="0"/>
    <m/>
    <n v="0"/>
    <n v="-2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"/>
    <n v="0"/>
    <n v="0"/>
    <n v="175.72"/>
    <n v="-149.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3"/>
  </r>
  <r>
    <x v="3"/>
    <s v="Joplin"/>
    <s v="Lighting"/>
    <s v="Municipal Buildings"/>
    <s v="PL-Private Lighting"/>
    <n v="540"/>
    <n v="185.16"/>
    <m/>
    <n v="0"/>
    <n v="0"/>
    <n v="0"/>
    <m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3"/>
  </r>
  <r>
    <x v="3"/>
    <s v="Joplin"/>
    <s v="Lighting"/>
    <s v="Municipal Other Lighting"/>
    <s v="PL-Private Lighting"/>
    <n v="4396"/>
    <n v="1009.78"/>
    <m/>
    <n v="0"/>
    <n v="0"/>
    <n v="0"/>
    <m/>
    <n v="0"/>
    <n v="-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3"/>
  </r>
  <r>
    <x v="3"/>
    <s v="Joplin"/>
    <s v="Lighting"/>
    <s v="Municipal Street Lighting"/>
    <s v="SPL-Municipal St Lighting"/>
    <n v="404768.61800000002"/>
    <n v="51527.49"/>
    <m/>
    <n v="0"/>
    <n v="0"/>
    <n v="0"/>
    <m/>
    <n v="0"/>
    <n v="-607.14"/>
    <n v="0"/>
    <n v="0"/>
    <n v="0"/>
    <n v="0"/>
    <n v="0"/>
    <n v="0"/>
    <n v="0"/>
    <n v="0"/>
    <n v="0"/>
    <n v="0"/>
    <n v="27155.02"/>
    <n v="0"/>
    <n v="0"/>
    <n v="0"/>
    <n v="0"/>
    <n v="0"/>
    <n v="0"/>
    <n v="0"/>
    <n v="0"/>
    <n v="0"/>
    <n v="0"/>
    <n v="0"/>
    <n v="0"/>
    <n v="0"/>
    <n v="0"/>
    <n v="-2420.530000000000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3"/>
  </r>
  <r>
    <x v="3"/>
    <s v="Joplin"/>
    <s v="Lighting"/>
    <s v="Residential"/>
    <s v="PL-Private Lighting"/>
    <n v="57230.006000000001"/>
    <n v="20881.59"/>
    <m/>
    <n v="474.11"/>
    <n v="0"/>
    <n v="0"/>
    <m/>
    <n v="0"/>
    <n v="-88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91"/>
    <n v="0"/>
    <n v="0"/>
    <n v="82.29"/>
    <n v="-627.3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3"/>
    <s v="Neosho"/>
    <s v="Electric"/>
    <s v="Commercial"/>
    <s v="CB-Commercial"/>
    <n v="2469119"/>
    <n v="355622.65"/>
    <m/>
    <n v="8054.41"/>
    <n v="0"/>
    <n v="0"/>
    <m/>
    <n v="-765.064102564103"/>
    <n v="-3765.13"/>
    <n v="0"/>
    <n v="0"/>
    <n v="1746.68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1007.4"/>
    <n v="20"/>
    <n v="-22.49"/>
    <n v="18442.849999999999"/>
    <n v="-12395.5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Neosho"/>
    <s v="Electric"/>
    <s v="Commercial"/>
    <s v="GP-General Power"/>
    <n v="5710181"/>
    <n v="593282.88"/>
    <m/>
    <n v="65.81"/>
    <n v="0"/>
    <n v="0"/>
    <m/>
    <n v="0"/>
    <n v="-8573.7999999999993"/>
    <n v="0"/>
    <n v="0"/>
    <n v="3785.96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1578.52"/>
    <n v="0"/>
    <n v="0"/>
    <n v="24218.41"/>
    <n v="-21127.7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3"/>
  </r>
  <r>
    <x v="3"/>
    <s v="Neosho"/>
    <s v="Electric"/>
    <s v="Commercial"/>
    <s v="LS-Special Lighting"/>
    <n v="-62"/>
    <n v="-46.66"/>
    <m/>
    <n v="0"/>
    <n v="0"/>
    <n v="0"/>
    <m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3"/>
  </r>
  <r>
    <x v="3"/>
    <s v="Neosho"/>
    <s v="Electric"/>
    <s v="Commercial"/>
    <s v="SH-Small Heating"/>
    <n v="391478"/>
    <n v="45103.86"/>
    <m/>
    <n v="1032.54"/>
    <n v="0"/>
    <n v="0"/>
    <m/>
    <n v="0"/>
    <n v="-587.21"/>
    <n v="0"/>
    <n v="0"/>
    <n v="277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1.97"/>
    <n v="0"/>
    <n v="-4.58"/>
    <n v="2341.0500000000002"/>
    <n v="-1859.52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3"/>
  </r>
  <r>
    <x v="3"/>
    <s v="Neosho"/>
    <s v="Electric"/>
    <s v="Commercial"/>
    <s v="TEB-Total Electric Bldg"/>
    <n v="1053262"/>
    <n v="108720.15"/>
    <m/>
    <n v="0"/>
    <n v="0"/>
    <n v="0"/>
    <m/>
    <n v="0"/>
    <n v="-1579.9"/>
    <n v="0"/>
    <n v="0"/>
    <n v="747.84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0"/>
    <n v="0"/>
    <n v="0"/>
    <n v="2560.92"/>
    <n v="-4297.310000000000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3"/>
  </r>
  <r>
    <x v="3"/>
    <s v="Neosho"/>
    <s v="Electric"/>
    <s v="Company Use"/>
    <s v="CB-Commercial"/>
    <n v="1080"/>
    <n v="159.85"/>
    <m/>
    <n v="0"/>
    <n v="0"/>
    <n v="0"/>
    <m/>
    <n v="0"/>
    <n v="-1.62"/>
    <n v="0"/>
    <n v="0"/>
    <n v="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4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Neosho"/>
    <s v="Electric"/>
    <s v="Industrial"/>
    <s v="CB-Commercial"/>
    <n v="44209"/>
    <n v="5662.54"/>
    <m/>
    <n v="216.24"/>
    <n v="0"/>
    <n v="0"/>
    <m/>
    <n v="0"/>
    <n v="-66.31"/>
    <n v="0"/>
    <n v="0"/>
    <n v="27.32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0"/>
    <n v="0"/>
    <n v="0"/>
    <n v="403.02"/>
    <n v="-221.9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3"/>
  </r>
  <r>
    <x v="3"/>
    <s v="Neosho"/>
    <s v="Electric"/>
    <s v="Industrial"/>
    <s v="GP-General Power"/>
    <n v="930680"/>
    <n v="99011.78"/>
    <m/>
    <n v="0"/>
    <n v="0"/>
    <n v="0"/>
    <m/>
    <n v="0"/>
    <n v="-1344.74"/>
    <n v="0"/>
    <n v="0"/>
    <n v="451.4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0"/>
    <n v="0"/>
    <n v="0"/>
    <n v="4494.05"/>
    <n v="-3443.5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3"/>
  </r>
  <r>
    <x v="3"/>
    <s v="Neosho"/>
    <s v="Electric"/>
    <s v="Industrial"/>
    <s v="LP-Large Power"/>
    <n v="7845376"/>
    <n v="594288.31999999995"/>
    <m/>
    <n v="0"/>
    <n v="0"/>
    <n v="0"/>
    <m/>
    <n v="0"/>
    <n v="-11532.7"/>
    <n v="0"/>
    <n v="0"/>
    <n v="387.08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0534.23"/>
    <n v="-23379.22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3"/>
  </r>
  <r>
    <x v="3"/>
    <s v="Neosho"/>
    <s v="Electric"/>
    <s v="Industrial"/>
    <s v="TEB-Total Electric Bldg"/>
    <n v="12480"/>
    <n v="1560.86"/>
    <m/>
    <n v="0"/>
    <n v="0"/>
    <n v="0"/>
    <m/>
    <n v="0"/>
    <n v="-18.72"/>
    <n v="0"/>
    <n v="0"/>
    <n v="8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.25"/>
    <n v="-50.92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3"/>
  </r>
  <r>
    <x v="3"/>
    <s v="Neosho"/>
    <s v="Electric"/>
    <s v="Interdepartmental"/>
    <s v="CB-Commercial"/>
    <n v="2894"/>
    <n v="464.15"/>
    <m/>
    <n v="0"/>
    <n v="0"/>
    <n v="0"/>
    <m/>
    <n v="0"/>
    <n v="-4.34"/>
    <n v="0"/>
    <n v="0"/>
    <n v="2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53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3"/>
  </r>
  <r>
    <x v="3"/>
    <s v="Neosho"/>
    <s v="Electric"/>
    <s v="Municipal Buildings"/>
    <s v="CB-Commercial"/>
    <n v="62920"/>
    <n v="10353.81"/>
    <m/>
    <n v="0"/>
    <n v="0"/>
    <n v="0"/>
    <m/>
    <n v="0"/>
    <n v="-94.39"/>
    <n v="0"/>
    <n v="0"/>
    <n v="4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5.8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Neosho"/>
    <s v="Electric"/>
    <s v="Municipal Buildings"/>
    <s v="GP-General Power"/>
    <n v="32320"/>
    <n v="3961.78"/>
    <m/>
    <n v="0"/>
    <n v="0"/>
    <n v="0"/>
    <m/>
    <n v="0"/>
    <n v="-48.48"/>
    <n v="0"/>
    <n v="0"/>
    <n v="2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9.5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Neosho"/>
    <s v="Electric"/>
    <s v="Municipal Buildings"/>
    <s v="SH-Small Heating"/>
    <n v="8688"/>
    <n v="963.58"/>
    <m/>
    <n v="0"/>
    <n v="0"/>
    <n v="0"/>
    <m/>
    <n v="0"/>
    <n v="-13.03"/>
    <n v="0"/>
    <n v="0"/>
    <n v="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26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3"/>
  </r>
  <r>
    <x v="3"/>
    <s v="Neosho"/>
    <s v="Electric"/>
    <s v="Municipal Buildings"/>
    <s v="TEB-Total Electric Bldg"/>
    <n v="22320"/>
    <n v="2479.6"/>
    <m/>
    <n v="0"/>
    <n v="0"/>
    <n v="0"/>
    <m/>
    <n v="0"/>
    <n v="-33.479999999999997"/>
    <n v="0"/>
    <n v="0"/>
    <n v="15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1.07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3"/>
  </r>
  <r>
    <x v="3"/>
    <s v="Neosho"/>
    <s v="Electric"/>
    <s v="Municipal Other Lighting"/>
    <s v="CB-Commercial"/>
    <n v="6657"/>
    <n v="2023.13"/>
    <m/>
    <n v="0"/>
    <n v="0"/>
    <n v="0"/>
    <m/>
    <n v="0"/>
    <n v="-10.039999999999999"/>
    <n v="0"/>
    <n v="0"/>
    <n v="4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.45000000000000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3"/>
  </r>
  <r>
    <x v="3"/>
    <s v="Neosho"/>
    <s v="Electric"/>
    <s v="Municipal Other Lighting"/>
    <s v="LS-Special Lighting"/>
    <n v="2050"/>
    <n v="366.49"/>
    <m/>
    <n v="0"/>
    <n v="0"/>
    <n v="0"/>
    <m/>
    <n v="0"/>
    <n v="-3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86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3"/>
  </r>
  <r>
    <x v="3"/>
    <s v="Neosho"/>
    <s v="Electric"/>
    <s v="Municipal Pumping"/>
    <s v="CB-Commercial"/>
    <n v="143532"/>
    <n v="19068.419999999998"/>
    <m/>
    <n v="0"/>
    <n v="0"/>
    <n v="0"/>
    <m/>
    <n v="0"/>
    <n v="-215.33"/>
    <n v="0"/>
    <n v="0"/>
    <n v="10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20.5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Neosho"/>
    <s v="Electric"/>
    <s v="Municipal Pumping"/>
    <s v="GP-General Power"/>
    <n v="570624"/>
    <n v="55287.82"/>
    <m/>
    <n v="0"/>
    <n v="0"/>
    <n v="0"/>
    <m/>
    <n v="0"/>
    <n v="-855.95"/>
    <n v="0"/>
    <n v="0"/>
    <n v="405.15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111.300000000000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Neosho"/>
    <s v="Electric"/>
    <s v="Municipal Pumping"/>
    <s v="TEB-Total Electric Bldg"/>
    <n v="41713"/>
    <n v="4142.93"/>
    <m/>
    <n v="0"/>
    <n v="0"/>
    <n v="0"/>
    <m/>
    <n v="0"/>
    <n v="-62.58"/>
    <n v="0"/>
    <n v="0"/>
    <n v="29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0.1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3"/>
  </r>
  <r>
    <x v="3"/>
    <s v="Neosho"/>
    <s v="Electric"/>
    <s v="Oil Pipeline Pumping"/>
    <s v="LP-Large Power"/>
    <n v="1624000"/>
    <n v="119668.07"/>
    <m/>
    <n v="0"/>
    <n v="0"/>
    <n v="0"/>
    <m/>
    <n v="0"/>
    <n v="-2387.28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15.62"/>
    <n v="-4839.5200000000004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3"/>
  </r>
  <r>
    <x v="3"/>
    <s v="Neosho"/>
    <s v="Electric"/>
    <s v="Praxair/ICI"/>
    <s v="SC-P PRAXAIR Transmission"/>
    <n v="5557493"/>
    <n v="308841.45"/>
    <m/>
    <n v="0"/>
    <n v="0"/>
    <n v="0"/>
    <m/>
    <n v="0"/>
    <n v="-8169.51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3615.86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13"/>
  </r>
  <r>
    <x v="3"/>
    <s v="Neosho"/>
    <s v="Electric"/>
    <s v="Residential"/>
    <s v="RGL-Residential Pilot"/>
    <n v="62204"/>
    <n v="7333.87"/>
    <m/>
    <n v="187.71"/>
    <n v="0"/>
    <n v="0"/>
    <m/>
    <n v="0"/>
    <n v="-93.37"/>
    <n v="0"/>
    <n v="0"/>
    <n v="24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7"/>
    <n v="0"/>
    <n v="0"/>
    <n v="142.07"/>
    <n v="-321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3"/>
  </r>
  <r>
    <x v="3"/>
    <s v="Neosho"/>
    <s v="Electric"/>
    <s v="Residential"/>
    <s v="RG-Residential"/>
    <n v="14690446.300000001"/>
    <n v="1912054.32"/>
    <m/>
    <n v="49789.26"/>
    <n v="0"/>
    <n v="0"/>
    <m/>
    <n v="-197160.25641025699"/>
    <n v="-22040.51"/>
    <n v="0"/>
    <n v="0"/>
    <n v="5729.16"/>
    <n v="0"/>
    <n v="0"/>
    <n v="0"/>
    <n v="0"/>
    <n v="0"/>
    <n v="0"/>
    <n v="0"/>
    <n v="0"/>
    <n v="0"/>
    <n v="0"/>
    <n v="0"/>
    <n v="0"/>
    <n v="0"/>
    <n v="0"/>
    <n v="0"/>
    <n v="90"/>
    <n v="0"/>
    <n v="15"/>
    <n v="1883.08"/>
    <n v="520"/>
    <n v="-144.11000000000001"/>
    <n v="35407.980000000003"/>
    <n v="-75794.89999999999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Neosho"/>
    <s v="Lighting"/>
    <s v="Commercial"/>
    <s v="PL-Private Lighting"/>
    <n v="128364.963"/>
    <n v="39616.19"/>
    <m/>
    <n v="63.57"/>
    <n v="0"/>
    <n v="0"/>
    <m/>
    <n v="0"/>
    <n v="-201.55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5.78"/>
    <n v="0"/>
    <n v="-2.2400000000000002"/>
    <n v="1703.11"/>
    <n v="-1409.2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3"/>
    <s v="Neosho"/>
    <s v="Lighting"/>
    <s v="Industrial"/>
    <s v="PL-Private Lighting"/>
    <n v="11707"/>
    <n v="2863.22"/>
    <m/>
    <n v="0"/>
    <n v="0"/>
    <n v="0"/>
    <m/>
    <n v="0"/>
    <n v="-17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.78"/>
    <n v="-128.5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3"/>
  </r>
  <r>
    <x v="3"/>
    <s v="Neosho"/>
    <s v="Lighting"/>
    <s v="Municipal Buildings"/>
    <s v="PL-Private Lighting"/>
    <n v="424"/>
    <n v="146.83000000000001"/>
    <m/>
    <n v="0"/>
    <n v="0"/>
    <n v="0"/>
    <m/>
    <n v="0"/>
    <n v="-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3"/>
  </r>
  <r>
    <x v="3"/>
    <s v="Neosho"/>
    <s v="Lighting"/>
    <s v="Municipal Other Lighting"/>
    <s v="PL-Private Lighting"/>
    <n v="441"/>
    <n v="151.81"/>
    <m/>
    <n v="0"/>
    <n v="0"/>
    <n v="0"/>
    <m/>
    <n v="0"/>
    <n v="-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3"/>
  </r>
  <r>
    <x v="3"/>
    <s v="Neosho"/>
    <s v="Lighting"/>
    <s v="Municipal Street Lighting"/>
    <s v="SPL-Municipal St Lighting"/>
    <n v="194189.723"/>
    <n v="22526.22"/>
    <m/>
    <n v="0"/>
    <n v="0"/>
    <n v="0"/>
    <m/>
    <n v="0"/>
    <n v="-291.29000000000002"/>
    <n v="0"/>
    <n v="0"/>
    <n v="0"/>
    <n v="0"/>
    <n v="0"/>
    <n v="0"/>
    <n v="0"/>
    <n v="0"/>
    <n v="0"/>
    <n v="0"/>
    <n v="7612.7"/>
    <n v="0"/>
    <n v="0"/>
    <n v="0"/>
    <n v="0"/>
    <n v="0"/>
    <n v="0"/>
    <n v="0"/>
    <n v="0"/>
    <n v="0"/>
    <n v="0"/>
    <n v="0"/>
    <n v="0"/>
    <n v="0"/>
    <n v="0"/>
    <n v="-1161.2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3"/>
  </r>
  <r>
    <x v="3"/>
    <s v="Neosho"/>
    <s v="Lighting"/>
    <s v="Residential"/>
    <s v="PL-Private Lighting"/>
    <n v="64650.12"/>
    <n v="24249.73"/>
    <m/>
    <n v="59.75"/>
    <n v="0"/>
    <n v="0"/>
    <m/>
    <n v="0"/>
    <n v="-101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98"/>
    <n v="0"/>
    <n v="0"/>
    <n v="373.77"/>
    <n v="-708.76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3"/>
    <s v="Ozark"/>
    <s v="Electric"/>
    <s v="Commercial"/>
    <s v="CB-Commercial"/>
    <n v="3233402"/>
    <n v="449459.62"/>
    <m/>
    <n v="8677.14"/>
    <n v="0"/>
    <n v="0"/>
    <m/>
    <n v="0"/>
    <n v="-4850.1899999999996"/>
    <n v="0"/>
    <n v="0"/>
    <n v="2295.66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1657.88"/>
    <n v="20"/>
    <n v="-47.68"/>
    <n v="27216.26"/>
    <n v="-16232.4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Ozark"/>
    <s v="Electric"/>
    <s v="Commercial"/>
    <s v="GP-General Power"/>
    <n v="5183718"/>
    <n v="516006.63"/>
    <m/>
    <n v="2380.52"/>
    <n v="0"/>
    <n v="0"/>
    <m/>
    <n v="0"/>
    <n v="-7775.59"/>
    <n v="0"/>
    <n v="0"/>
    <n v="3515.75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609.33000000000004"/>
    <n v="0"/>
    <n v="0"/>
    <n v="22927.25"/>
    <n v="-19179.74000000000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3"/>
  </r>
  <r>
    <x v="3"/>
    <s v="Ozark"/>
    <s v="Electric"/>
    <s v="Commercial"/>
    <s v="LS-Special Lighting"/>
    <n v="1755"/>
    <n v="409.84"/>
    <m/>
    <n v="3.23"/>
    <n v="0"/>
    <n v="0"/>
    <m/>
    <n v="0"/>
    <n v="-2.63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6"/>
    <n v="-11.86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3"/>
  </r>
  <r>
    <x v="3"/>
    <s v="Ozark"/>
    <s v="Electric"/>
    <s v="Commercial"/>
    <s v="SH-Small Heating"/>
    <n v="643127"/>
    <n v="72237.960000000006"/>
    <m/>
    <n v="1924.48"/>
    <n v="0"/>
    <n v="0"/>
    <m/>
    <n v="-453.52013077657801"/>
    <n v="-964.72"/>
    <n v="0"/>
    <n v="0"/>
    <n v="456.6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48.91"/>
    <n v="0"/>
    <n v="0"/>
    <n v="4687.33"/>
    <n v="-3054.8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3"/>
  </r>
  <r>
    <x v="3"/>
    <s v="Ozark"/>
    <s v="Electric"/>
    <s v="Commercial"/>
    <s v="TEB-Total Electric Bldg"/>
    <n v="1287694"/>
    <n v="127287.69"/>
    <m/>
    <n v="1540.61"/>
    <n v="0"/>
    <n v="0"/>
    <m/>
    <n v="0"/>
    <n v="-1931.54"/>
    <n v="0"/>
    <n v="0"/>
    <n v="914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6.20999999999998"/>
    <n v="0"/>
    <n v="0"/>
    <n v="3544.88"/>
    <n v="-5253.8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3"/>
  </r>
  <r>
    <x v="3"/>
    <s v="Ozark"/>
    <s v="Electric"/>
    <s v="Industrial"/>
    <s v="CB-Commercial"/>
    <n v="12449"/>
    <n v="1621.08"/>
    <m/>
    <n v="28.94"/>
    <n v="0"/>
    <n v="0"/>
    <m/>
    <n v="0"/>
    <n v="-18.670000000000002"/>
    <n v="0"/>
    <n v="0"/>
    <n v="8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.38"/>
    <n v="-62.5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3"/>
  </r>
  <r>
    <x v="3"/>
    <s v="Ozark"/>
    <s v="Electric"/>
    <s v="Industrial"/>
    <s v="GP-General Power"/>
    <n v="354950"/>
    <n v="36520.99"/>
    <m/>
    <n v="262.35000000000002"/>
    <n v="0"/>
    <n v="0"/>
    <m/>
    <n v="0"/>
    <n v="-532.42999999999995"/>
    <n v="0"/>
    <n v="0"/>
    <n v="25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99.41"/>
    <n v="-1313.3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3"/>
  </r>
  <r>
    <x v="3"/>
    <s v="Ozark"/>
    <s v="Electric"/>
    <s v="Industrial"/>
    <s v="TEB-Total Electric Bldg"/>
    <n v="257132"/>
    <n v="33560.370000000003"/>
    <m/>
    <n v="1591.05"/>
    <n v="0"/>
    <n v="0"/>
    <m/>
    <n v="0"/>
    <n v="-385.7"/>
    <n v="0"/>
    <n v="0"/>
    <n v="182.56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2557.8200000000002"/>
    <n v="-1049.0999999999999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3"/>
  </r>
  <r>
    <x v="3"/>
    <s v="Ozark"/>
    <s v="Electric"/>
    <s v="Interdepartmental"/>
    <s v="CB-Commercial"/>
    <n v="6865"/>
    <n v="895.68"/>
    <m/>
    <n v="0"/>
    <n v="0"/>
    <n v="0"/>
    <m/>
    <n v="0"/>
    <n v="-10.29"/>
    <n v="0"/>
    <n v="0"/>
    <n v="4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4"/>
    <n v="-34.46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3"/>
  </r>
  <r>
    <x v="3"/>
    <s v="Ozark"/>
    <s v="Electric"/>
    <s v="Municipal Buildings"/>
    <s v="CB-Commercial"/>
    <n v="66280"/>
    <n v="9393.01"/>
    <m/>
    <n v="0"/>
    <n v="0"/>
    <n v="0"/>
    <m/>
    <n v="0"/>
    <n v="-99.44"/>
    <n v="0"/>
    <n v="0"/>
    <n v="47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2.7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Ozark"/>
    <s v="Electric"/>
    <s v="Municipal Buildings"/>
    <s v="GP-General Power"/>
    <n v="122800"/>
    <n v="13712.08"/>
    <m/>
    <n v="0"/>
    <n v="0"/>
    <n v="0"/>
    <m/>
    <n v="0"/>
    <n v="-184.2"/>
    <n v="0"/>
    <n v="0"/>
    <n v="87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4.3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Ozark"/>
    <s v="Electric"/>
    <s v="Municipal Buildings"/>
    <s v="SH-Small Heating"/>
    <n v="14206"/>
    <n v="1573.91"/>
    <m/>
    <n v="0"/>
    <n v="0"/>
    <n v="0"/>
    <m/>
    <n v="0"/>
    <n v="-21.31"/>
    <n v="0"/>
    <n v="0"/>
    <n v="1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.489999999999995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3"/>
  </r>
  <r>
    <x v="3"/>
    <s v="Ozark"/>
    <s v="Electric"/>
    <s v="Municipal Other Lighting"/>
    <s v="CB-Commercial"/>
    <n v="2598"/>
    <n v="991.53"/>
    <m/>
    <n v="0"/>
    <n v="0"/>
    <n v="0"/>
    <m/>
    <n v="0"/>
    <n v="-3.9"/>
    <n v="0"/>
    <n v="0"/>
    <n v="1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06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3"/>
  </r>
  <r>
    <x v="3"/>
    <s v="Ozark"/>
    <s v="Electric"/>
    <s v="Municipal Other Lighting"/>
    <s v="LS-Special Lighting"/>
    <n v="1841"/>
    <n v="498.57"/>
    <m/>
    <n v="0"/>
    <n v="0"/>
    <n v="0"/>
    <m/>
    <n v="0"/>
    <n v="-2.77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4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3"/>
  </r>
  <r>
    <x v="3"/>
    <s v="Ozark"/>
    <s v="Electric"/>
    <s v="Municipal Pumping"/>
    <s v="CB-Commercial"/>
    <n v="163874"/>
    <n v="21783.38"/>
    <m/>
    <n v="0"/>
    <n v="0"/>
    <n v="0"/>
    <m/>
    <n v="0"/>
    <n v="-245.82"/>
    <n v="0"/>
    <n v="0"/>
    <n v="116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22.6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Ozark"/>
    <s v="Electric"/>
    <s v="Municipal Pumping"/>
    <s v="GP-General Power"/>
    <n v="552139"/>
    <n v="58880.57"/>
    <m/>
    <n v="0"/>
    <n v="0"/>
    <n v="0"/>
    <m/>
    <n v="0"/>
    <n v="-828.22"/>
    <n v="0"/>
    <n v="0"/>
    <n v="39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42.9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Ozark"/>
    <s v="Electric"/>
    <s v="Municipal Pumping"/>
    <s v="TEB-Total Electric Bldg"/>
    <n v="22280"/>
    <n v="2688.29"/>
    <m/>
    <n v="0"/>
    <n v="0"/>
    <n v="0"/>
    <m/>
    <n v="0"/>
    <n v="-33.42"/>
    <n v="0"/>
    <n v="0"/>
    <n v="15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0.9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3"/>
  </r>
  <r>
    <x v="3"/>
    <s v="Ozark"/>
    <s v="Electric"/>
    <s v="Residential"/>
    <s v="RGL-Residential Pilot"/>
    <n v="78759"/>
    <n v="9148.02"/>
    <m/>
    <n v="195.53"/>
    <n v="0"/>
    <n v="0"/>
    <m/>
    <n v="0"/>
    <n v="-118.13"/>
    <n v="0"/>
    <n v="0"/>
    <n v="3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9"/>
    <n v="0"/>
    <n v="0"/>
    <n v="46.81"/>
    <n v="-406.42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3"/>
  </r>
  <r>
    <x v="3"/>
    <s v="Ozark"/>
    <s v="Electric"/>
    <s v="Residential"/>
    <s v="RG-Residential"/>
    <n v="20025617"/>
    <n v="2604227.91"/>
    <m/>
    <n v="50204.68"/>
    <n v="0"/>
    <n v="0"/>
    <m/>
    <n v="-391.117478510029"/>
    <n v="-30039.63"/>
    <n v="0"/>
    <n v="0"/>
    <n v="7810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11.38"/>
    <n v="600"/>
    <n v="-141.65"/>
    <n v="15358.39"/>
    <n v="-103323.5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Ozark"/>
    <s v="Lighting"/>
    <s v="Commercial"/>
    <s v="PL-Private Lighting"/>
    <n v="50950.73"/>
    <n v="17122.04"/>
    <m/>
    <n v="136.65"/>
    <n v="0"/>
    <n v="0"/>
    <m/>
    <n v="0"/>
    <n v="-76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85"/>
    <n v="0"/>
    <n v="0"/>
    <n v="783.51"/>
    <n v="-559.3200000000000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3"/>
    <s v="Ozark"/>
    <s v="Lighting"/>
    <s v="Municipal Other Lighting"/>
    <s v="PL-Private Lighting"/>
    <n v="671"/>
    <n v="194.2"/>
    <m/>
    <n v="0"/>
    <n v="0"/>
    <n v="0"/>
    <m/>
    <n v="0"/>
    <n v="-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3"/>
  </r>
  <r>
    <x v="3"/>
    <s v="Ozark"/>
    <s v="Lighting"/>
    <s v="Municipal Street Lighting"/>
    <s v="SPL-Municipal St Lighting"/>
    <n v="163924.027"/>
    <n v="20282.95"/>
    <m/>
    <n v="0"/>
    <n v="0"/>
    <n v="0"/>
    <m/>
    <n v="0"/>
    <n v="-245.89"/>
    <n v="0"/>
    <n v="0"/>
    <n v="0"/>
    <n v="0"/>
    <n v="0"/>
    <n v="0"/>
    <n v="0"/>
    <n v="0"/>
    <n v="0"/>
    <n v="0"/>
    <n v="8569.66"/>
    <n v="0"/>
    <n v="0"/>
    <n v="0"/>
    <n v="0"/>
    <n v="0"/>
    <n v="0"/>
    <n v="0"/>
    <n v="0"/>
    <n v="0"/>
    <n v="0"/>
    <n v="0"/>
    <n v="0"/>
    <n v="0"/>
    <n v="0"/>
    <n v="-980.2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3"/>
  </r>
  <r>
    <x v="3"/>
    <s v="Ozark"/>
    <s v="Lighting"/>
    <s v="Residential"/>
    <s v="PL-Private Lighting"/>
    <n v="27240.5"/>
    <n v="10274.799999999999"/>
    <m/>
    <n v="38.08"/>
    <n v="0"/>
    <n v="0"/>
    <m/>
    <n v="0"/>
    <n v="-4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500000000000004"/>
    <n v="0"/>
    <n v="0"/>
    <n v="61.04"/>
    <n v="-298.5899999999999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3"/>
    <s v="Pierce City"/>
    <s v="Electric"/>
    <s v="Commercial"/>
    <s v="CB-Commercial"/>
    <n v="7557"/>
    <n v="985.74"/>
    <m/>
    <n v="0"/>
    <n v="0"/>
    <n v="0"/>
    <m/>
    <n v="0"/>
    <n v="-11.34"/>
    <n v="0"/>
    <n v="0"/>
    <n v="5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51"/>
    <n v="-37.9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Pierce City"/>
    <s v="Electric"/>
    <s v="Residential"/>
    <s v="RG-Residential"/>
    <n v="16315"/>
    <n v="2076.4299999999998"/>
    <m/>
    <n v="42.82"/>
    <n v="0"/>
    <n v="0"/>
    <m/>
    <n v="0"/>
    <n v="-24.47"/>
    <n v="0"/>
    <n v="0"/>
    <n v="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78"/>
    <n v="0"/>
    <n v="0"/>
    <n v="0"/>
    <n v="-84.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Pierce City"/>
    <s v="Lighting"/>
    <s v="Residential"/>
    <s v="PL-Private Lighting"/>
    <n v="65"/>
    <n v="15.79"/>
    <m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s v="Republic"/>
    <s v="Electric"/>
    <s v="Commercial"/>
    <s v="CB-Commercial"/>
    <n v="486049"/>
    <n v="69457.3"/>
    <m/>
    <n v="1584.69"/>
    <n v="0"/>
    <n v="0"/>
    <m/>
    <n v="-11557.020057306599"/>
    <n v="-729.13"/>
    <n v="0"/>
    <n v="0"/>
    <n v="344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4.14"/>
    <n v="0"/>
    <n v="-20.93"/>
    <n v="4176.75"/>
    <n v="-2440.1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Republic"/>
    <s v="Electric"/>
    <s v="Commercial"/>
    <s v="GP-General Power"/>
    <n v="363087"/>
    <n v="35855.9"/>
    <m/>
    <n v="0"/>
    <n v="0"/>
    <n v="0"/>
    <m/>
    <n v="0"/>
    <n v="-544.63"/>
    <n v="0"/>
    <n v="0"/>
    <n v="257.79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7.78"/>
    <n v="0"/>
    <n v="0"/>
    <n v="2058.23"/>
    <n v="-1343.4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3"/>
  </r>
  <r>
    <x v="3"/>
    <s v="Republic"/>
    <s v="Electric"/>
    <s v="Commercial"/>
    <s v="SH-Small Heating"/>
    <n v="83450"/>
    <n v="9048.4699999999993"/>
    <m/>
    <n v="130.33000000000001"/>
    <n v="0"/>
    <n v="0"/>
    <m/>
    <n v="0"/>
    <n v="-125.16"/>
    <n v="0"/>
    <n v="0"/>
    <n v="59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4"/>
    <n v="0"/>
    <n v="0"/>
    <n v="565.74"/>
    <n v="-396.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3"/>
  </r>
  <r>
    <x v="3"/>
    <s v="Republic"/>
    <s v="Electric"/>
    <s v="Commercial"/>
    <s v="TEB-Total Electric Bldg"/>
    <n v="42560"/>
    <n v="4242.47"/>
    <m/>
    <n v="0"/>
    <n v="0"/>
    <n v="0"/>
    <m/>
    <n v="0"/>
    <n v="-63.84"/>
    <n v="0"/>
    <n v="0"/>
    <n v="3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.26"/>
    <n v="0"/>
    <n v="0"/>
    <n v="318.06"/>
    <n v="-173.65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3"/>
  </r>
  <r>
    <x v="3"/>
    <s v="Republic"/>
    <s v="Electric"/>
    <s v="Industrial"/>
    <s v="CB-Commercial"/>
    <n v="1069"/>
    <n v="158.55000000000001"/>
    <m/>
    <n v="4.57"/>
    <n v="0"/>
    <n v="0"/>
    <m/>
    <n v="0"/>
    <n v="-1.6"/>
    <n v="0"/>
    <n v="0"/>
    <n v="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72"/>
    <n v="-5.3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3"/>
  </r>
  <r>
    <x v="3"/>
    <s v="Republic"/>
    <s v="Electric"/>
    <s v="Municipal Buildings"/>
    <s v="CB-Commercial"/>
    <n v="20976"/>
    <n v="2896.02"/>
    <m/>
    <n v="0"/>
    <n v="0"/>
    <n v="0"/>
    <m/>
    <n v="0"/>
    <n v="-31.48"/>
    <n v="0"/>
    <n v="0"/>
    <n v="14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5.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Republic"/>
    <s v="Electric"/>
    <s v="Municipal Buildings"/>
    <s v="GP-General Power"/>
    <n v="57280"/>
    <n v="5781.42"/>
    <m/>
    <n v="0"/>
    <n v="0"/>
    <n v="0"/>
    <m/>
    <n v="0"/>
    <n v="-85.92"/>
    <n v="0"/>
    <n v="0"/>
    <n v="4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1.9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Republic"/>
    <s v="Electric"/>
    <s v="Municipal Other Lighting"/>
    <s v="CB-Commercial"/>
    <n v="4363"/>
    <n v="755.15"/>
    <m/>
    <n v="0"/>
    <n v="0"/>
    <n v="0"/>
    <m/>
    <n v="0"/>
    <n v="-6.55"/>
    <n v="0"/>
    <n v="0"/>
    <n v="3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.9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3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3"/>
  </r>
  <r>
    <x v="3"/>
    <s v="Republic"/>
    <s v="Electric"/>
    <s v="Municipal Pumping"/>
    <s v="CB-Commercial"/>
    <n v="18752"/>
    <n v="2545"/>
    <m/>
    <n v="0"/>
    <n v="0"/>
    <n v="0"/>
    <m/>
    <n v="0"/>
    <n v="-28.14"/>
    <n v="0"/>
    <n v="0"/>
    <n v="13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4.1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Republic"/>
    <s v="Electric"/>
    <s v="Municipal Pumping"/>
    <s v="GP-General Power"/>
    <n v="61732"/>
    <n v="7279.88"/>
    <m/>
    <n v="0"/>
    <n v="0"/>
    <n v="0"/>
    <m/>
    <n v="0"/>
    <n v="-92.6"/>
    <n v="0"/>
    <n v="0"/>
    <n v="43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8.4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Republic"/>
    <s v="Electric"/>
    <s v="Residential"/>
    <s v="RGL-Residential Pilot"/>
    <n v="8837"/>
    <n v="1054.23"/>
    <m/>
    <n v="29.97"/>
    <n v="0"/>
    <n v="0"/>
    <m/>
    <n v="0"/>
    <n v="-13.26"/>
    <n v="0"/>
    <n v="0"/>
    <n v="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4"/>
    <n v="0"/>
    <n v="0"/>
    <n v="8.99"/>
    <n v="-45.61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3"/>
  </r>
  <r>
    <x v="3"/>
    <s v="Republic"/>
    <s v="Electric"/>
    <s v="Residential"/>
    <s v="RG-Residential"/>
    <n v="4165862"/>
    <n v="562175.12"/>
    <m/>
    <n v="13439.06"/>
    <n v="0"/>
    <n v="0"/>
    <m/>
    <n v="-1612.60744985673"/>
    <n v="-6252.14"/>
    <n v="0"/>
    <n v="0"/>
    <n v="162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3.68"/>
    <n v="160"/>
    <n v="-35.69"/>
    <n v="4755.62"/>
    <n v="-21496.1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Republic"/>
    <s v="Lighting"/>
    <s v="Commercial"/>
    <s v="PL-Private Lighting"/>
    <n v="11904.797"/>
    <n v="4173.43"/>
    <m/>
    <n v="0"/>
    <n v="0"/>
    <n v="0"/>
    <m/>
    <n v="0"/>
    <n v="-17.92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1"/>
    <n v="0"/>
    <n v="0"/>
    <n v="181.05"/>
    <n v="-130.6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3"/>
    <s v="Republic"/>
    <s v="Lighting"/>
    <s v="Municipal Buildings"/>
    <s v="PL-Private Lighting"/>
    <n v="31"/>
    <n v="14.58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3"/>
  </r>
  <r>
    <x v="3"/>
    <s v="Republic"/>
    <s v="Lighting"/>
    <s v="Municipal Other Lighting"/>
    <s v="PL-Private Lighting"/>
    <n v="431"/>
    <n v="82.03"/>
    <m/>
    <n v="0"/>
    <n v="0"/>
    <n v="0"/>
    <m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3"/>
  </r>
  <r>
    <x v="3"/>
    <s v="Republic"/>
    <s v="Lighting"/>
    <s v="Municipal Street Lighting"/>
    <s v="SPL-Municipal St Lighting"/>
    <n v="109737.89"/>
    <n v="14396.97"/>
    <m/>
    <n v="0"/>
    <n v="0"/>
    <n v="0"/>
    <m/>
    <n v="0"/>
    <n v="-164.61"/>
    <n v="0"/>
    <n v="0"/>
    <n v="0"/>
    <n v="0"/>
    <n v="0"/>
    <n v="0"/>
    <n v="0"/>
    <n v="0"/>
    <n v="0"/>
    <n v="0"/>
    <n v="6364.26"/>
    <n v="0"/>
    <n v="0"/>
    <n v="0"/>
    <n v="0"/>
    <n v="0"/>
    <n v="0"/>
    <n v="0"/>
    <n v="0"/>
    <n v="0"/>
    <n v="0"/>
    <n v="0"/>
    <n v="0"/>
    <n v="0"/>
    <n v="0"/>
    <n v="-656.24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3"/>
  </r>
  <r>
    <x v="3"/>
    <s v="Republic"/>
    <s v="Lighting"/>
    <s v="Residential"/>
    <s v="PL-Private Lighting"/>
    <n v="5763.4"/>
    <n v="1991.63"/>
    <m/>
    <n v="0"/>
    <n v="0"/>
    <n v="0"/>
    <m/>
    <n v="0"/>
    <n v="-8.97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3"/>
    <n v="0"/>
    <n v="0"/>
    <n v="13.02"/>
    <n v="-62.76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3"/>
    <s v="Webb City"/>
    <s v="Electric"/>
    <s v="Commercial"/>
    <s v="CB-Commercial"/>
    <n v="2112367"/>
    <n v="294955.87"/>
    <m/>
    <n v="7279.04"/>
    <n v="0"/>
    <n v="0"/>
    <m/>
    <n v="-122343.266475645"/>
    <n v="-3193.44"/>
    <n v="0"/>
    <n v="0"/>
    <n v="1479.87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1192.8800000000001"/>
    <n v="60"/>
    <n v="-33.840000000000003"/>
    <n v="16321.59"/>
    <n v="-10604.3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3"/>
    <s v="Webb City"/>
    <s v="Electric"/>
    <s v="Commercial"/>
    <s v="GP-General Power"/>
    <n v="3726092"/>
    <n v="375073.09"/>
    <m/>
    <n v="815.85"/>
    <n v="0"/>
    <n v="0"/>
    <m/>
    <n v="-14858.6538461538"/>
    <n v="-5477.56"/>
    <n v="0"/>
    <n v="0"/>
    <n v="2311.77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956.7"/>
    <n v="0"/>
    <n v="0"/>
    <n v="13484.33"/>
    <n v="-13786.4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3"/>
  </r>
  <r>
    <x v="3"/>
    <s v="Webb City"/>
    <s v="Electric"/>
    <s v="Commercial"/>
    <s v="LS-Special Lighting"/>
    <n v="3920"/>
    <n v="574.35"/>
    <m/>
    <n v="0"/>
    <n v="0"/>
    <n v="0"/>
    <m/>
    <n v="0"/>
    <n v="-5.88"/>
    <n v="0"/>
    <n v="0"/>
    <n v="2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.5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3"/>
  </r>
  <r>
    <x v="3"/>
    <s v="Webb City"/>
    <s v="Electric"/>
    <s v="Commercial"/>
    <s v="SH-Small Heating"/>
    <n v="314913"/>
    <n v="35267.26"/>
    <m/>
    <n v="630.33000000000004"/>
    <n v="0"/>
    <n v="0"/>
    <m/>
    <n v="0"/>
    <n v="-472.44"/>
    <n v="0"/>
    <n v="0"/>
    <n v="217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1.08"/>
    <n v="0"/>
    <n v="0"/>
    <n v="1724.38"/>
    <n v="-1495.82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3"/>
  </r>
  <r>
    <x v="3"/>
    <s v="Webb City"/>
    <s v="Electric"/>
    <s v="Commercial"/>
    <s v="TEB-Total Electric Bldg"/>
    <n v="1008429"/>
    <n v="97391.27"/>
    <m/>
    <n v="160"/>
    <n v="0"/>
    <n v="0"/>
    <m/>
    <n v="-896987.96561604599"/>
    <n v="-1512.65"/>
    <n v="0"/>
    <n v="0"/>
    <n v="7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.87"/>
    <n v="0"/>
    <n v="0"/>
    <n v="4873.42"/>
    <n v="-4114.41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3"/>
  </r>
  <r>
    <x v="3"/>
    <s v="Webb City"/>
    <s v="Electric"/>
    <s v="Industrial"/>
    <s v="CB-Commercial"/>
    <n v="12467"/>
    <n v="1729.38"/>
    <m/>
    <n v="60.59"/>
    <n v="0"/>
    <n v="0"/>
    <m/>
    <n v="0"/>
    <n v="-18.7"/>
    <n v="0"/>
    <n v="0"/>
    <n v="8.85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23.1"/>
    <n v="0"/>
    <n v="0"/>
    <n v="100.25"/>
    <n v="-62.5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3"/>
  </r>
  <r>
    <x v="3"/>
    <s v="Webb City"/>
    <s v="Electric"/>
    <s v="Industrial"/>
    <s v="GP-General Power"/>
    <n v="2120339"/>
    <n v="213019.71"/>
    <m/>
    <n v="80"/>
    <n v="0"/>
    <n v="0"/>
    <m/>
    <n v="0"/>
    <n v="-3180.51"/>
    <n v="0"/>
    <n v="0"/>
    <n v="1212.3399999999999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496.95"/>
    <n v="0"/>
    <n v="0"/>
    <n v="5876.73"/>
    <n v="-7845.25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3"/>
  </r>
  <r>
    <x v="3"/>
    <s v="Webb City"/>
    <s v="Electric"/>
    <s v="Industrial"/>
    <s v="LP-Large Power"/>
    <n v="12768812"/>
    <n v="936737.61"/>
    <m/>
    <n v="0"/>
    <n v="0"/>
    <n v="0"/>
    <m/>
    <n v="0"/>
    <n v="-18770.150000000001"/>
    <n v="0"/>
    <n v="0"/>
    <n v="2472.9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33334.769999999997"/>
    <n v="-38051.06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3"/>
  </r>
  <r>
    <x v="3"/>
    <s v="Webb City"/>
    <s v="Electric"/>
    <s v="Industrial"/>
    <s v="PFM-Feed Mill/Grain Elev"/>
    <n v="6120"/>
    <n v="1076.6199999999999"/>
    <m/>
    <n v="41.52"/>
    <n v="0"/>
    <n v="0"/>
    <m/>
    <n v="0"/>
    <n v="-9.18"/>
    <n v="0"/>
    <n v="0"/>
    <n v="4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.5"/>
    <n v="0"/>
    <n v="0"/>
    <n v="77.34"/>
    <n v="-33.78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3"/>
  </r>
  <r>
    <x v="3"/>
    <s v="Webb City"/>
    <s v="Electric"/>
    <s v="Industrial"/>
    <s v="TEB-Total Electric Bldg"/>
    <n v="550400"/>
    <n v="45295.63"/>
    <m/>
    <n v="0"/>
    <n v="0"/>
    <n v="0"/>
    <m/>
    <n v="0"/>
    <n v="-825.6"/>
    <n v="0"/>
    <n v="0"/>
    <n v="39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87.91"/>
    <n v="-2245.63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3"/>
  </r>
  <r>
    <x v="3"/>
    <s v="Webb City"/>
    <s v="Electric"/>
    <s v="Interdepartmental"/>
    <s v="CB-Commercial"/>
    <n v="7294"/>
    <n v="975.46"/>
    <m/>
    <n v="0"/>
    <n v="0"/>
    <n v="0"/>
    <m/>
    <n v="0"/>
    <n v="-10.94"/>
    <n v="0"/>
    <n v="0"/>
    <n v="5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619999999999997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3"/>
  </r>
  <r>
    <x v="3"/>
    <s v="Webb City"/>
    <s v="Electric"/>
    <s v="Municipal Buildings"/>
    <s v="CB-Commercial"/>
    <n v="7856130"/>
    <n v="931916.98"/>
    <m/>
    <n v="0"/>
    <n v="0"/>
    <n v="0"/>
    <m/>
    <n v="0"/>
    <n v="-11784.23"/>
    <n v="0"/>
    <n v="0"/>
    <n v="5577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437.8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Webb City"/>
    <s v="Electric"/>
    <s v="Municipal Buildings"/>
    <s v="GP-General Power"/>
    <n v="62120"/>
    <n v="7122.19"/>
    <m/>
    <n v="0"/>
    <n v="0"/>
    <n v="0"/>
    <m/>
    <n v="0"/>
    <n v="-93.18"/>
    <n v="0"/>
    <n v="0"/>
    <n v="44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9.8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Webb City"/>
    <s v="Electric"/>
    <s v="Municipal Buildings"/>
    <s v="SH-Small Heating"/>
    <n v="16080"/>
    <n v="1637.21"/>
    <m/>
    <n v="0"/>
    <n v="0"/>
    <n v="0"/>
    <m/>
    <n v="0"/>
    <n v="-24.12"/>
    <n v="0"/>
    <n v="0"/>
    <n v="1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6.38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3"/>
  </r>
  <r>
    <x v="3"/>
    <s v="Webb City"/>
    <s v="Electric"/>
    <s v="Municipal Other Lighting"/>
    <s v="CB-Commercial"/>
    <n v="20023"/>
    <n v="3432.87"/>
    <m/>
    <n v="0"/>
    <n v="0"/>
    <n v="0"/>
    <m/>
    <n v="0"/>
    <n v="-30.03"/>
    <n v="0"/>
    <n v="0"/>
    <n v="1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.56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3"/>
  </r>
  <r>
    <x v="3"/>
    <s v="Webb City"/>
    <s v="Electric"/>
    <s v="Municipal Other Lighting"/>
    <s v="LS-Special Lighting"/>
    <n v="1102"/>
    <n v="321.56"/>
    <m/>
    <n v="0"/>
    <n v="0"/>
    <n v="0"/>
    <m/>
    <n v="0"/>
    <n v="-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4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3"/>
  </r>
  <r>
    <x v="3"/>
    <s v="Webb City"/>
    <s v="Electric"/>
    <s v="Municipal Pumping"/>
    <s v="CB-Commercial"/>
    <n v="101924"/>
    <n v="13862.61"/>
    <m/>
    <n v="0"/>
    <n v="0"/>
    <n v="0"/>
    <m/>
    <n v="0"/>
    <n v="-152.88"/>
    <n v="0"/>
    <n v="0"/>
    <n v="7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6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3"/>
    <s v="Webb City"/>
    <s v="Electric"/>
    <s v="Municipal Pumping"/>
    <s v="GP-General Power"/>
    <n v="459246"/>
    <n v="45562.25"/>
    <m/>
    <n v="0"/>
    <n v="0"/>
    <n v="0"/>
    <m/>
    <n v="0"/>
    <n v="-688.88"/>
    <n v="0"/>
    <n v="0"/>
    <n v="326.08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99.2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3"/>
    <s v="Webb City"/>
    <s v="Electric"/>
    <s v="Oil Pipeline Pumping"/>
    <s v="GP-General Power"/>
    <n v="283982"/>
    <n v="25119.040000000001"/>
    <m/>
    <n v="0"/>
    <n v="0"/>
    <n v="0"/>
    <m/>
    <n v="0"/>
    <n v="-425.97"/>
    <n v="0"/>
    <n v="0"/>
    <n v="201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9.5"/>
    <n v="-1050.73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3"/>
  </r>
  <r>
    <x v="3"/>
    <s v="Webb City"/>
    <s v="Electric"/>
    <s v="Residential"/>
    <s v="RGL-Residential Pilot"/>
    <n v="71644"/>
    <n v="8283.82"/>
    <m/>
    <n v="285.89"/>
    <n v="0"/>
    <n v="0"/>
    <m/>
    <n v="0"/>
    <n v="-107.49"/>
    <n v="0"/>
    <n v="0"/>
    <n v="27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7"/>
    <n v="0"/>
    <n v="0"/>
    <n v="63.67"/>
    <n v="-369.7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3"/>
  </r>
  <r>
    <x v="3"/>
    <s v="Webb City"/>
    <s v="Electric"/>
    <s v="Residential"/>
    <s v="RG-Residential"/>
    <n v="21459861"/>
    <n v="2738461.35"/>
    <m/>
    <n v="81597.350000000006"/>
    <n v="0"/>
    <n v="0"/>
    <m/>
    <n v="-382619.425464698"/>
    <n v="-32246.38"/>
    <n v="0"/>
    <n v="0"/>
    <n v="8366.17"/>
    <n v="0"/>
    <n v="0"/>
    <n v="0"/>
    <n v="0"/>
    <n v="0"/>
    <n v="0"/>
    <n v="0"/>
    <n v="0"/>
    <n v="0"/>
    <n v="0"/>
    <n v="0"/>
    <n v="0"/>
    <n v="0"/>
    <n v="0"/>
    <n v="0"/>
    <n v="60"/>
    <n v="0"/>
    <n v="15"/>
    <n v="3023.52"/>
    <n v="780"/>
    <n v="-126.54"/>
    <n v="16464.12"/>
    <n v="-110717.0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3"/>
    <s v="Webb City"/>
    <s v="Lighting"/>
    <s v="Commercial"/>
    <s v="PL-Private Lighting"/>
    <n v="68941.130999999994"/>
    <n v="20766.650000000001"/>
    <m/>
    <n v="34.89"/>
    <n v="0"/>
    <n v="0"/>
    <m/>
    <n v="0"/>
    <n v="-103.82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.55"/>
    <n v="0"/>
    <n v="0"/>
    <n v="949.1"/>
    <n v="-756.89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3"/>
    <s v="Webb City"/>
    <s v="Lighting"/>
    <s v="Industrial"/>
    <s v="PL-Private Lighting"/>
    <n v="2308"/>
    <n v="961.78"/>
    <m/>
    <n v="0"/>
    <n v="0"/>
    <n v="0"/>
    <m/>
    <n v="0"/>
    <n v="-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1"/>
    <n v="0"/>
    <n v="0"/>
    <n v="47.22"/>
    <n v="-25.35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3"/>
  </r>
  <r>
    <x v="3"/>
    <s v="Webb City"/>
    <s v="Lighting"/>
    <s v="Interdepartmental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3"/>
  </r>
  <r>
    <x v="3"/>
    <s v="Webb City"/>
    <s v="Lighting"/>
    <s v="Municipal Other Lighting"/>
    <s v="PL-Private Lighting"/>
    <n v="930"/>
    <n v="345.44"/>
    <m/>
    <n v="0"/>
    <n v="0"/>
    <n v="0"/>
    <m/>
    <n v="0"/>
    <n v="-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3"/>
  </r>
  <r>
    <x v="3"/>
    <s v="Webb City"/>
    <s v="Lighting"/>
    <s v="Municipal Street Lighting"/>
    <s v="SPL-Municipal St Lighting"/>
    <n v="138849.52299999999"/>
    <n v="16088.89"/>
    <m/>
    <n v="0"/>
    <n v="0"/>
    <n v="0"/>
    <m/>
    <n v="0"/>
    <n v="-208.27"/>
    <n v="0"/>
    <n v="0"/>
    <n v="0"/>
    <n v="0"/>
    <n v="0"/>
    <n v="0"/>
    <n v="0"/>
    <n v="0"/>
    <n v="0"/>
    <n v="0"/>
    <n v="8055.96"/>
    <n v="0"/>
    <n v="0"/>
    <n v="0"/>
    <n v="0"/>
    <n v="0"/>
    <n v="0"/>
    <n v="0"/>
    <n v="0"/>
    <n v="0"/>
    <n v="0"/>
    <n v="0"/>
    <n v="0"/>
    <n v="0"/>
    <n v="0"/>
    <n v="-830.3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3"/>
  </r>
  <r>
    <x v="3"/>
    <s v="Webb City"/>
    <s v="Lighting"/>
    <s v="Residential"/>
    <s v="PL-Private Lighting"/>
    <n v="66794.269"/>
    <n v="25076.799999999999"/>
    <m/>
    <n v="14.88"/>
    <n v="0"/>
    <n v="0"/>
    <m/>
    <n v="0"/>
    <n v="-104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95"/>
    <n v="0"/>
    <n v="-0.38"/>
    <n v="50.69"/>
    <n v="-732.0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2"/>
    <s v="Baxter Springs"/>
    <s v="Electric"/>
    <s v="Commercial"/>
    <s v="CB-Commercial"/>
    <n v="841171"/>
    <n v="96489.68"/>
    <m/>
    <n v="2131.4899999999998"/>
    <n v="23468.41"/>
    <n v="0"/>
    <m/>
    <n v="0"/>
    <n v="0"/>
    <n v="0"/>
    <n v="0"/>
    <n v="0"/>
    <n v="0"/>
    <n v="0"/>
    <n v="0"/>
    <n v="0"/>
    <n v="0"/>
    <n v="0"/>
    <n v="0"/>
    <n v="0"/>
    <n v="0"/>
    <n v="0"/>
    <n v="0"/>
    <n v="260.68"/>
    <n v="0"/>
    <n v="0"/>
    <n v="0"/>
    <n v="0"/>
    <n v="0"/>
    <n v="0"/>
    <n v="215.1"/>
    <n v="8"/>
    <n v="-2.5299999999999998"/>
    <n v="5185.33"/>
    <n v="-16335.4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2"/>
    <s v="Baxter Springs"/>
    <s v="Electric"/>
    <s v="Commercial"/>
    <s v="GP-General Power"/>
    <n v="1345781"/>
    <n v="101192.81"/>
    <m/>
    <n v="0"/>
    <n v="37654.9599999999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417.17"/>
    <n v="0"/>
    <n v="0"/>
    <n v="0"/>
    <n v="0"/>
    <n v="0"/>
    <n v="0"/>
    <n v="0"/>
    <n v="0"/>
    <n v="0"/>
    <n v="4022.75"/>
    <n v="-11089.2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3"/>
  </r>
  <r>
    <x v="2"/>
    <s v="Baxter Springs"/>
    <s v="Electric"/>
    <s v="Commercial"/>
    <s v="LS-Special Lighting"/>
    <n v="717"/>
    <n v="167.42"/>
    <m/>
    <n v="1.83"/>
    <n v="20.0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4.04"/>
    <n v="-2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3"/>
  </r>
  <r>
    <x v="2"/>
    <s v="Baxter Springs"/>
    <s v="Electric"/>
    <s v="Commercial"/>
    <s v="NEB-Optional Net Bill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3"/>
  </r>
  <r>
    <x v="2"/>
    <s v="Baxter Springs"/>
    <s v="Electric"/>
    <s v="Commercial"/>
    <s v="PT-Transmission"/>
    <n v="1478400"/>
    <n v="66678.12"/>
    <m/>
    <n v="0"/>
    <n v="41608.089999999997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36.54"/>
    <n v="0"/>
    <n v="0"/>
    <n v="0"/>
    <n v="0"/>
    <n v="0"/>
    <n v="0"/>
    <n v="0"/>
    <n v="0"/>
    <n v="0"/>
    <n v="0"/>
    <n v="-8057.28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13"/>
  </r>
  <r>
    <x v="2"/>
    <s v="Baxter Springs"/>
    <s v="Electric"/>
    <s v="Commercial"/>
    <s v="TEB-Total Electric Bldg"/>
    <n v="294912"/>
    <n v="19627.560000000001"/>
    <m/>
    <n v="0"/>
    <n v="8251.64"/>
    <n v="0"/>
    <m/>
    <n v="0"/>
    <n v="0"/>
    <n v="0"/>
    <n v="0"/>
    <n v="0"/>
    <n v="0"/>
    <n v="0"/>
    <n v="0"/>
    <n v="0"/>
    <n v="0"/>
    <n v="0"/>
    <n v="0"/>
    <n v="0"/>
    <n v="0"/>
    <n v="0"/>
    <n v="0"/>
    <n v="353.9"/>
    <n v="0"/>
    <n v="0"/>
    <n v="0"/>
    <n v="0"/>
    <n v="0"/>
    <n v="0"/>
    <n v="14.2"/>
    <n v="0"/>
    <n v="0"/>
    <n v="325.83"/>
    <n v="-1453.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3"/>
  </r>
  <r>
    <x v="2"/>
    <s v="Baxter Springs"/>
    <s v="Electric"/>
    <s v="Industrial"/>
    <s v="CB-Commercial"/>
    <n v="23"/>
    <n v="43.19"/>
    <m/>
    <n v="0"/>
    <n v="0.6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1.38"/>
    <n v="-0.45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3"/>
  </r>
  <r>
    <x v="2"/>
    <s v="Baxter Springs"/>
    <s v="Electric"/>
    <s v="Industrial"/>
    <s v="GP-General Power"/>
    <n v="277620"/>
    <n v="23184.69"/>
    <m/>
    <n v="48.17"/>
    <n v="7767.81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86.05"/>
    <n v="0"/>
    <n v="0"/>
    <n v="0"/>
    <n v="0"/>
    <n v="0"/>
    <n v="0"/>
    <n v="0"/>
    <n v="0"/>
    <n v="0"/>
    <n v="2699.83"/>
    <n v="-2287.5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3"/>
  </r>
  <r>
    <x v="2"/>
    <s v="Baxter Springs"/>
    <s v="Electric"/>
    <s v="Industrial"/>
    <s v="PT-Transmission"/>
    <n v="1784289"/>
    <n v="96495.81"/>
    <m/>
    <n v="0"/>
    <n v="49703.85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285.48"/>
    <n v="0"/>
    <n v="0"/>
    <n v="0"/>
    <n v="0"/>
    <n v="0"/>
    <n v="0"/>
    <n v="0"/>
    <n v="0"/>
    <n v="0"/>
    <n v="0"/>
    <n v="-9724.3799999999992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3"/>
  </r>
  <r>
    <x v="2"/>
    <s v="Baxter Springs"/>
    <s v="Electric"/>
    <s v="Municipal Buildings"/>
    <s v="CB-Commercial"/>
    <n v="-61368"/>
    <n v="-4616.7299999999996"/>
    <m/>
    <n v="0"/>
    <n v="-1785.84"/>
    <n v="0"/>
    <m/>
    <n v="0"/>
    <n v="0"/>
    <n v="0"/>
    <n v="0"/>
    <n v="0"/>
    <n v="0"/>
    <n v="0"/>
    <n v="0"/>
    <n v="0"/>
    <n v="0"/>
    <n v="0"/>
    <n v="0"/>
    <n v="0"/>
    <n v="0"/>
    <n v="0"/>
    <n v="0"/>
    <n v="-19.02"/>
    <n v="0"/>
    <n v="0"/>
    <n v="0"/>
    <n v="0"/>
    <n v="0"/>
    <n v="0"/>
    <n v="0"/>
    <n v="0"/>
    <n v="0"/>
    <n v="0"/>
    <n v="1191.7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2"/>
    <s v="Baxter Springs"/>
    <s v="Electric"/>
    <s v="Municipal Buildings"/>
    <s v="GP-General Power"/>
    <n v="9280"/>
    <n v="1450.95"/>
    <m/>
    <n v="0"/>
    <n v="259.649999999999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2.88"/>
    <n v="0"/>
    <n v="0"/>
    <n v="0"/>
    <n v="0"/>
    <n v="0"/>
    <n v="0"/>
    <n v="0"/>
    <n v="0"/>
    <n v="0"/>
    <n v="0"/>
    <n v="-76.4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2"/>
    <s v="Baxter Springs"/>
    <s v="Electric"/>
    <s v="Municipal Buildings"/>
    <s v="TEB-Total Electric Bldg"/>
    <n v="361"/>
    <n v="81.75"/>
    <m/>
    <n v="0"/>
    <n v="10.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43"/>
    <n v="0"/>
    <n v="0"/>
    <n v="0"/>
    <n v="0"/>
    <n v="0"/>
    <n v="0"/>
    <n v="0"/>
    <n v="0"/>
    <n v="0"/>
    <n v="0"/>
    <n v="-1.7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3"/>
  </r>
  <r>
    <x v="2"/>
    <s v="Baxter Springs"/>
    <s v="Electric"/>
    <s v="Municipal Other Lighting"/>
    <s v="CB-Commercial"/>
    <n v="1348"/>
    <n v="381.66"/>
    <m/>
    <n v="0"/>
    <n v="37.72999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43"/>
    <n v="0"/>
    <n v="0"/>
    <n v="0"/>
    <n v="0"/>
    <n v="0"/>
    <n v="0"/>
    <n v="0"/>
    <n v="0"/>
    <n v="0"/>
    <n v="0"/>
    <n v="-26.1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3"/>
  </r>
  <r>
    <x v="2"/>
    <s v="Baxter Springs"/>
    <s v="Electric"/>
    <s v="Municipal Other Lighting"/>
    <s v="LS-Special Lighting"/>
    <n v="320"/>
    <n v="52.1"/>
    <m/>
    <n v="0"/>
    <n v="8.949999999999999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-9.369999999999999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3"/>
  </r>
  <r>
    <x v="2"/>
    <s v="Baxter Springs"/>
    <s v="Electric"/>
    <s v="Municipal Pumping"/>
    <s v="CB-Commercial"/>
    <n v="67352"/>
    <n v="7281.68"/>
    <m/>
    <n v="0"/>
    <n v="1884.5"/>
    <n v="0"/>
    <m/>
    <n v="0"/>
    <n v="0"/>
    <n v="0"/>
    <n v="0"/>
    <n v="0"/>
    <n v="0"/>
    <n v="0"/>
    <n v="0"/>
    <n v="0"/>
    <n v="0"/>
    <n v="0"/>
    <n v="0"/>
    <n v="0"/>
    <n v="0"/>
    <n v="0"/>
    <n v="0"/>
    <n v="20.92"/>
    <n v="0"/>
    <n v="0"/>
    <n v="0"/>
    <n v="0"/>
    <n v="0"/>
    <n v="0"/>
    <n v="0"/>
    <n v="0"/>
    <n v="0"/>
    <n v="0"/>
    <n v="-1308.0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3"/>
  </r>
  <r>
    <x v="2"/>
    <s v="Baxter Springs"/>
    <s v="Electric"/>
    <s v="Municipal Pumping"/>
    <s v="GP-General Power"/>
    <n v="76701"/>
    <n v="6125.22"/>
    <m/>
    <n v="0"/>
    <n v="2146.1"/>
    <n v="0"/>
    <m/>
    <n v="0"/>
    <n v="0"/>
    <n v="0"/>
    <n v="0"/>
    <n v="0"/>
    <n v="0"/>
    <n v="0"/>
    <n v="0"/>
    <n v="0"/>
    <n v="0"/>
    <n v="0"/>
    <n v="0"/>
    <n v="0"/>
    <n v="0"/>
    <n v="0"/>
    <n v="0"/>
    <n v="23.76"/>
    <n v="0"/>
    <n v="0"/>
    <n v="0"/>
    <n v="0"/>
    <n v="0"/>
    <n v="0"/>
    <n v="0"/>
    <n v="0"/>
    <n v="0"/>
    <n v="0"/>
    <n v="-632.0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3"/>
  </r>
  <r>
    <x v="2"/>
    <s v="Baxter Springs"/>
    <s v="Electric"/>
    <s v="Oil Pipeline Pumping"/>
    <s v="PT-Transmission"/>
    <n v="1248000"/>
    <n v="62164.18"/>
    <m/>
    <n v="0"/>
    <n v="35123.7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99.68"/>
    <n v="0"/>
    <n v="0"/>
    <n v="0"/>
    <n v="0"/>
    <n v="0"/>
    <n v="0"/>
    <n v="0"/>
    <n v="0"/>
    <n v="0"/>
    <n v="5703.03"/>
    <n v="-6801.6"/>
    <n v="0"/>
    <n v="0"/>
    <n v="0"/>
    <n v="0"/>
    <n v="0"/>
    <m/>
    <x v="0"/>
    <m/>
    <m/>
    <m/>
    <m/>
    <m/>
    <m/>
    <m/>
    <m/>
    <n v="0"/>
    <n v="0"/>
    <n v="0"/>
    <n v="0"/>
    <x v="2"/>
    <x v="34"/>
    <m/>
    <x v="13"/>
  </r>
  <r>
    <x v="2"/>
    <s v="Baxter Springs"/>
    <s v="Electric"/>
    <s v="Residential"/>
    <s v="RGL-Residential Pilot"/>
    <n v="2619049"/>
    <n v="230482.63"/>
    <m/>
    <n v="8249.32"/>
    <n v="73214.2599999999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2620.4699999999998"/>
    <n v="0"/>
    <n v="0"/>
    <n v="0"/>
    <n v="0"/>
    <n v="0"/>
    <n v="0"/>
    <n v="1975.01"/>
    <n v="16"/>
    <n v="-11.08"/>
    <n v="11376.4"/>
    <n v="-36168.97"/>
    <n v="0"/>
    <n v="0"/>
    <n v="-10"/>
    <n v="0"/>
    <n v="0"/>
    <m/>
    <x v="0"/>
    <m/>
    <m/>
    <m/>
    <m/>
    <m/>
    <m/>
    <m/>
    <m/>
    <n v="0"/>
    <n v="0"/>
    <n v="0"/>
    <n v="0"/>
    <x v="0"/>
    <x v="25"/>
    <m/>
    <x v="13"/>
  </r>
  <r>
    <x v="2"/>
    <s v="Baxter Springs"/>
    <s v="Electric"/>
    <s v="Residential"/>
    <s v="RH-Residential Total Elec"/>
    <n v="1699813"/>
    <n v="109111.03999999999"/>
    <m/>
    <n v="2175.75"/>
    <n v="47562.3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700.15"/>
    <n v="0"/>
    <n v="0"/>
    <n v="0"/>
    <n v="0"/>
    <n v="0"/>
    <n v="0"/>
    <n v="782.09"/>
    <n v="8"/>
    <n v="-0.27"/>
    <n v="4004.33"/>
    <n v="-14601.44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13"/>
  </r>
  <r>
    <x v="2"/>
    <s v="Baxter Springs"/>
    <s v="Lighting"/>
    <s v="Commercial"/>
    <s v="PL-Private Lighting"/>
    <n v="42789.266000000003"/>
    <n v="8943.01"/>
    <m/>
    <n v="0"/>
    <n v="1198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03"/>
    <n v="0"/>
    <n v="0"/>
    <n v="0"/>
    <n v="0"/>
    <n v="0"/>
    <n v="0"/>
    <n v="20.52"/>
    <n v="0"/>
    <n v="0"/>
    <n v="356.4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2"/>
    <s v="Baxter Springs"/>
    <s v="Lighting"/>
    <s v="Industrial"/>
    <s v="PL-Private Lighting"/>
    <n v="1059"/>
    <n v="306.32"/>
    <m/>
    <n v="0"/>
    <n v="29.7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30.9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3"/>
  </r>
  <r>
    <x v="2"/>
    <s v="Baxter Springs"/>
    <s v="Lighting"/>
    <s v="Municipal Other Lighting"/>
    <s v="PL-Private Lighting"/>
    <n v="205"/>
    <n v="52.8"/>
    <m/>
    <n v="0"/>
    <n v="5.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3"/>
  </r>
  <r>
    <x v="2"/>
    <s v="Baxter Springs"/>
    <s v="Lighting"/>
    <s v="Municipal Street Lighting"/>
    <s v="SPL-Municipal St Lighting"/>
    <n v="55281.993999999999"/>
    <n v="5506.1"/>
    <m/>
    <n v="0"/>
    <n v="1583.11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4.97"/>
    <n v="0"/>
    <n v="0"/>
    <n v="0"/>
    <n v="0"/>
    <n v="0"/>
    <n v="0"/>
    <n v="0"/>
    <n v="0"/>
    <n v="0"/>
    <n v="0"/>
    <n v="-1256.0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3"/>
  </r>
  <r>
    <x v="2"/>
    <s v="Baxter Springs"/>
    <s v="Lighting"/>
    <s v="Residential"/>
    <s v="PL-Private Lighting"/>
    <n v="33883.232000000004"/>
    <n v="8356.26"/>
    <m/>
    <n v="0"/>
    <n v="949.08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06"/>
    <n v="0"/>
    <n v="0"/>
    <n v="0"/>
    <n v="0"/>
    <n v="0"/>
    <n v="0"/>
    <n v="43.5"/>
    <n v="0"/>
    <n v="-7.0000000000000007E-2"/>
    <n v="217.4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3"/>
  </r>
  <r>
    <x v="2"/>
    <s v="Gravette"/>
    <s v="Electric"/>
    <s v="Commercial"/>
    <s v="CB-Commercial"/>
    <n v="197"/>
    <n v="63.72"/>
    <m/>
    <n v="0"/>
    <n v="5.5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4.08"/>
    <n v="-3.8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2"/>
    <s v="Gravette"/>
    <s v="Electric"/>
    <s v="Residential"/>
    <s v="RG-Residential"/>
    <n v="12738"/>
    <n v="1052.31"/>
    <m/>
    <n v="0"/>
    <n v="356.39"/>
    <n v="0"/>
    <m/>
    <n v="0"/>
    <n v="0"/>
    <n v="0"/>
    <n v="0"/>
    <n v="0"/>
    <n v="0"/>
    <n v="0"/>
    <n v="0"/>
    <n v="0"/>
    <n v="0"/>
    <n v="0"/>
    <n v="0"/>
    <n v="0"/>
    <n v="0"/>
    <n v="0"/>
    <n v="0"/>
    <n v="12.74"/>
    <n v="0"/>
    <n v="0"/>
    <n v="0"/>
    <n v="0"/>
    <n v="0"/>
    <n v="0"/>
    <n v="0"/>
    <n v="0"/>
    <n v="0"/>
    <n v="19.91"/>
    <n v="-175.9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2"/>
    <s v="Gravette"/>
    <s v="Electric"/>
    <s v="Residential"/>
    <s v="RH-Residential Total Elec"/>
    <n v="2094"/>
    <n v="132.85"/>
    <m/>
    <n v="0"/>
    <n v="58.59"/>
    <n v="0"/>
    <m/>
    <n v="0"/>
    <n v="0"/>
    <n v="0"/>
    <n v="0"/>
    <n v="0"/>
    <n v="0"/>
    <n v="0"/>
    <n v="0"/>
    <n v="0"/>
    <n v="0"/>
    <n v="0"/>
    <n v="0"/>
    <n v="0"/>
    <n v="0"/>
    <n v="0"/>
    <n v="0"/>
    <n v="2.09"/>
    <n v="0"/>
    <n v="0"/>
    <n v="0"/>
    <n v="0"/>
    <n v="0"/>
    <n v="0"/>
    <n v="0"/>
    <n v="0"/>
    <n v="0"/>
    <n v="2.71"/>
    <n v="-17.989999999999998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13"/>
  </r>
  <r>
    <x v="2"/>
    <s v="Gravette"/>
    <s v="Lighting"/>
    <s v="Residential"/>
    <s v="PL-Private Lighting"/>
    <n v="31"/>
    <n v="9.44"/>
    <m/>
    <n v="0"/>
    <n v="0.8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2"/>
    <s v="Neosho"/>
    <s v="Electric"/>
    <s v="Commercial"/>
    <s v="CB-Commercial"/>
    <n v="538"/>
    <n v="124.19"/>
    <m/>
    <n v="0"/>
    <n v="15.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"/>
    <n v="0"/>
    <n v="0"/>
    <n v="0"/>
    <n v="0"/>
    <n v="0"/>
    <n v="0"/>
    <n v="8.1300000000000008"/>
    <n v="-10.4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3"/>
  </r>
  <r>
    <x v="2"/>
    <s v="Neosho"/>
    <s v="Electric"/>
    <s v="Commercial"/>
    <s v="GP-General Power"/>
    <n v="84000"/>
    <n v="4945.8500000000004"/>
    <m/>
    <n v="0"/>
    <n v="2350.32000000000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26.04"/>
    <n v="0"/>
    <n v="0"/>
    <n v="0"/>
    <n v="0"/>
    <n v="0"/>
    <n v="0"/>
    <n v="0"/>
    <n v="0"/>
    <n v="0"/>
    <n v="0"/>
    <n v="-692.1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3"/>
  </r>
  <r>
    <x v="2"/>
    <s v="Neosho"/>
    <s v="Electric"/>
    <s v="Residential"/>
    <s v="RG-Residential"/>
    <n v="8259"/>
    <n v="684.09"/>
    <m/>
    <n v="0"/>
    <n v="231.07"/>
    <n v="0"/>
    <m/>
    <n v="0"/>
    <n v="0"/>
    <n v="0"/>
    <n v="0"/>
    <n v="0"/>
    <n v="0"/>
    <n v="0"/>
    <n v="0"/>
    <n v="0"/>
    <n v="0"/>
    <n v="0"/>
    <n v="0"/>
    <n v="0"/>
    <n v="0"/>
    <n v="0"/>
    <n v="0"/>
    <n v="8.26"/>
    <n v="0"/>
    <n v="0"/>
    <n v="0"/>
    <n v="0"/>
    <n v="0"/>
    <n v="0"/>
    <n v="18.05"/>
    <n v="0"/>
    <n v="0"/>
    <n v="12.51"/>
    <n v="-114.0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3"/>
  </r>
  <r>
    <x v="2"/>
    <s v="Neosho"/>
    <s v="Lighting"/>
    <s v="Commercial"/>
    <s v="PL-Private Lighting"/>
    <n v="1436"/>
    <n v="188.32"/>
    <m/>
    <n v="0"/>
    <n v="40.1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3"/>
  </r>
  <r>
    <x v="2"/>
    <s v="Neosho"/>
    <s v="Lighting"/>
    <s v="Residential"/>
    <s v="PL-Private Lighting"/>
    <n v="161"/>
    <n v="30.34"/>
    <m/>
    <n v="0"/>
    <n v="4.5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.32"/>
    <n v="0"/>
    <n v="0"/>
    <n v="0.48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3"/>
  </r>
  <r>
    <x v="3"/>
    <m/>
    <m/>
    <s v="Residential"/>
    <s v="RG-Residential"/>
    <m/>
    <n v="-8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13"/>
  </r>
  <r>
    <x v="3"/>
    <m/>
    <m/>
    <s v="Municipal Pumping"/>
    <s v="CB-Commercial"/>
    <n v="-7792000"/>
    <n v="-922448.96"/>
    <m/>
    <m/>
    <n v="11688"/>
    <m/>
    <m/>
    <m/>
    <m/>
    <m/>
    <m/>
    <n v="-5532.32"/>
    <m/>
    <m/>
    <m/>
    <m/>
    <m/>
    <m/>
    <m/>
    <m/>
    <m/>
    <m/>
    <m/>
    <m/>
    <m/>
    <m/>
    <m/>
    <m/>
    <m/>
    <m/>
    <m/>
    <m/>
    <m/>
    <n v="0"/>
    <n v="39115.839999999997"/>
    <m/>
    <m/>
    <m/>
    <m/>
    <m/>
    <m/>
    <x v="0"/>
    <m/>
    <m/>
    <m/>
    <m/>
    <m/>
    <m/>
    <m/>
    <m/>
    <n v="0"/>
    <n v="0"/>
    <n v="0"/>
    <n v="0"/>
    <x v="3"/>
    <x v="5"/>
    <m/>
    <x v="13"/>
  </r>
  <r>
    <x v="3"/>
    <m/>
    <m/>
    <s v="Residential"/>
    <s v="RG-Residential"/>
    <n v="-99000"/>
    <n v="-10468.26"/>
    <m/>
    <n v="-492.38"/>
    <n v="148.5"/>
    <m/>
    <m/>
    <m/>
    <m/>
    <m/>
    <m/>
    <n v="-38.61"/>
    <m/>
    <m/>
    <m/>
    <m/>
    <m/>
    <m/>
    <m/>
    <m/>
    <m/>
    <m/>
    <m/>
    <m/>
    <m/>
    <m/>
    <m/>
    <m/>
    <m/>
    <m/>
    <m/>
    <m/>
    <m/>
    <n v="-307.74"/>
    <n v="510.84"/>
    <m/>
    <m/>
    <m/>
    <m/>
    <m/>
    <m/>
    <x v="0"/>
    <m/>
    <m/>
    <m/>
    <m/>
    <m/>
    <m/>
    <m/>
    <m/>
    <n v="0"/>
    <n v="0"/>
    <n v="0"/>
    <n v="0"/>
    <x v="0"/>
    <x v="1"/>
    <m/>
    <x v="13"/>
  </r>
  <r>
    <x v="3"/>
    <m/>
    <m/>
    <s v="WA-Commercial"/>
    <s v="WA-Water"/>
    <n v="-9974"/>
    <n v="-15466.8"/>
    <m/>
    <m/>
    <m/>
    <m/>
    <m/>
    <m/>
    <m/>
    <m/>
    <m/>
    <m/>
    <m/>
    <m/>
    <m/>
    <m/>
    <m/>
    <m/>
    <n v="-0.9"/>
    <m/>
    <m/>
    <m/>
    <m/>
    <m/>
    <m/>
    <m/>
    <m/>
    <m/>
    <m/>
    <m/>
    <m/>
    <m/>
    <m/>
    <n v="-1368.9"/>
    <m/>
    <m/>
    <m/>
    <m/>
    <m/>
    <m/>
    <m/>
    <x v="0"/>
    <m/>
    <m/>
    <m/>
    <m/>
    <m/>
    <m/>
    <m/>
    <m/>
    <n v="0"/>
    <n v="0"/>
    <n v="0"/>
    <n v="0"/>
    <x v="7"/>
    <x v="28"/>
    <m/>
    <x v="13"/>
  </r>
  <r>
    <x v="3"/>
    <m/>
    <m/>
    <s v="WA-Commercial"/>
    <s v="WA-Water"/>
    <n v="5977"/>
    <n v="9391.36"/>
    <m/>
    <n v="0"/>
    <n v="0"/>
    <n v="0"/>
    <m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"/>
    <n v="0"/>
    <n v="0"/>
    <n v="0"/>
    <n v="0"/>
    <n v="831.22"/>
    <m/>
    <m/>
    <m/>
    <m/>
    <m/>
    <m/>
    <m/>
    <x v="0"/>
    <m/>
    <m/>
    <m/>
    <m/>
    <m/>
    <m/>
    <m/>
    <m/>
    <n v="0"/>
    <n v="0"/>
    <n v="0"/>
    <n v="0"/>
    <x v="7"/>
    <x v="28"/>
    <m/>
    <x v="13"/>
  </r>
  <r>
    <x v="3"/>
    <m/>
    <m/>
    <s v="WA-Industrial"/>
    <s v="WA-Water"/>
    <n v="5991"/>
    <n v="9106.3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5.63"/>
    <m/>
    <m/>
    <m/>
    <m/>
    <m/>
    <m/>
    <m/>
    <x v="0"/>
    <m/>
    <m/>
    <m/>
    <m/>
    <m/>
    <m/>
    <m/>
    <m/>
    <n v="0"/>
    <n v="0"/>
    <n v="0"/>
    <n v="0"/>
    <x v="8"/>
    <x v="28"/>
    <m/>
    <x v="13"/>
  </r>
  <r>
    <x v="3"/>
    <m/>
    <m/>
    <s v="WA-Commercial"/>
    <s v="WA-Water"/>
    <n v="9639"/>
    <n v="14958.5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3.83"/>
    <m/>
    <m/>
    <m/>
    <m/>
    <m/>
    <m/>
    <m/>
    <x v="0"/>
    <m/>
    <m/>
    <m/>
    <m/>
    <m/>
    <m/>
    <m/>
    <m/>
    <n v="0"/>
    <n v="0"/>
    <m/>
    <m/>
    <x v="7"/>
    <x v="28"/>
    <m/>
    <x v="13"/>
  </r>
  <r>
    <x v="3"/>
    <m/>
    <m/>
    <s v="WA-Commercial"/>
    <s v="WA-Water"/>
    <n v="4610"/>
    <n v="7313.52"/>
    <m/>
    <n v="0"/>
    <n v="0"/>
    <n v="0"/>
    <m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"/>
    <n v="0"/>
    <n v="0"/>
    <n v="0"/>
    <n v="0"/>
    <n v="647.33000000000004"/>
    <m/>
    <m/>
    <m/>
    <m/>
    <m/>
    <m/>
    <m/>
    <x v="0"/>
    <m/>
    <m/>
    <m/>
    <m/>
    <m/>
    <m/>
    <m/>
    <m/>
    <n v="0"/>
    <n v="0"/>
    <m/>
    <m/>
    <x v="7"/>
    <x v="28"/>
    <m/>
    <x v="13"/>
  </r>
  <r>
    <x v="3"/>
    <m/>
    <m/>
    <s v="WA-Residential"/>
    <s v="WA-Water"/>
    <n v="9999"/>
    <n v="15476.4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6.91"/>
    <m/>
    <m/>
    <m/>
    <m/>
    <m/>
    <m/>
    <m/>
    <x v="0"/>
    <m/>
    <m/>
    <m/>
    <m/>
    <m/>
    <m/>
    <m/>
    <m/>
    <n v="0"/>
    <n v="0"/>
    <m/>
    <m/>
    <x v="11"/>
    <x v="28"/>
    <m/>
    <x v="13"/>
  </r>
  <r>
    <x v="3"/>
    <m/>
    <m/>
    <s v="WA-Commercial"/>
    <s v="WA-Water"/>
    <n v="25060"/>
    <n v="38397.519999999997"/>
    <m/>
    <n v="0"/>
    <n v="0"/>
    <n v="0"/>
    <m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"/>
    <n v="0"/>
    <n v="0"/>
    <n v="0"/>
    <n v="0"/>
    <n v="3398.2700000000004"/>
    <m/>
    <m/>
    <m/>
    <m/>
    <m/>
    <m/>
    <m/>
    <x v="0"/>
    <m/>
    <m/>
    <m/>
    <m/>
    <m/>
    <m/>
    <m/>
    <m/>
    <n v="0"/>
    <n v="0"/>
    <m/>
    <m/>
    <x v="7"/>
    <x v="28"/>
    <m/>
    <x v="13"/>
  </r>
  <r>
    <x v="3"/>
    <m/>
    <m/>
    <s v="WA-Commercial"/>
    <s v="WA-Water"/>
    <n v="13044"/>
    <n v="20133.2"/>
    <m/>
    <n v="0"/>
    <n v="0"/>
    <n v="0"/>
    <m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"/>
    <n v="0"/>
    <n v="0"/>
    <n v="0"/>
    <n v="0"/>
    <n v="1781.87"/>
    <m/>
    <m/>
    <m/>
    <m/>
    <m/>
    <m/>
    <m/>
    <x v="0"/>
    <m/>
    <m/>
    <m/>
    <m/>
    <m/>
    <m/>
    <m/>
    <m/>
    <n v="0"/>
    <n v="0"/>
    <m/>
    <m/>
    <x v="7"/>
    <x v="28"/>
    <m/>
    <x v="13"/>
  </r>
  <r>
    <x v="3"/>
    <m/>
    <m/>
    <s v="WA-Commercial"/>
    <s v="WA-Water"/>
    <n v="11410"/>
    <n v="17649.52"/>
    <m/>
    <n v="0"/>
    <n v="0"/>
    <n v="0"/>
    <m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"/>
    <n v="0"/>
    <n v="0"/>
    <n v="0"/>
    <n v="0"/>
    <n v="1562.07"/>
    <m/>
    <m/>
    <m/>
    <m/>
    <m/>
    <m/>
    <m/>
    <x v="0"/>
    <m/>
    <m/>
    <m/>
    <m/>
    <m/>
    <m/>
    <m/>
    <m/>
    <n v="0"/>
    <n v="0"/>
    <m/>
    <m/>
    <x v="7"/>
    <x v="28"/>
    <m/>
    <x v="13"/>
  </r>
  <r>
    <x v="3"/>
    <m/>
    <m/>
    <s v="WA-Commercial"/>
    <s v="WA-Water"/>
    <n v="6377"/>
    <n v="10012.290000000001"/>
    <m/>
    <n v="0"/>
    <n v="0"/>
    <n v="0"/>
    <m/>
    <n v="0"/>
    <n v="0"/>
    <n v="0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"/>
    <n v="0"/>
    <n v="0"/>
    <n v="0"/>
    <n v="0"/>
    <n v="886.17"/>
    <m/>
    <m/>
    <m/>
    <m/>
    <m/>
    <m/>
    <m/>
    <x v="0"/>
    <m/>
    <m/>
    <m/>
    <m/>
    <m/>
    <m/>
    <m/>
    <m/>
    <n v="0"/>
    <n v="0"/>
    <m/>
    <m/>
    <x v="7"/>
    <x v="28"/>
    <m/>
    <x v="13"/>
  </r>
  <r>
    <x v="3"/>
    <m/>
    <m/>
    <s v="Residential"/>
    <s v="RG-Residential"/>
    <n v="97169"/>
    <n v="10279.57"/>
    <m/>
    <n v="76.03"/>
    <n v="-145.75"/>
    <n v="0"/>
    <m/>
    <n v="0"/>
    <n v="0"/>
    <n v="0"/>
    <n v="37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.8"/>
    <n v="-501.4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1"/>
    <m/>
    <m/>
    <s v="Residential"/>
    <s v="RG-Residential"/>
    <n v="96876"/>
    <n v="5544.21"/>
    <m/>
    <n v="0"/>
    <n v="0"/>
    <n v="0"/>
    <m/>
    <n v="0"/>
    <n v="0"/>
    <n v="0"/>
    <n v="0"/>
    <n v="0"/>
    <n v="0"/>
    <n v="2632.12"/>
    <n v="0"/>
    <n v="0"/>
    <n v="127.88"/>
    <n v="0"/>
    <n v="0"/>
    <n v="0"/>
    <n v="0"/>
    <n v="0"/>
    <n v="0"/>
    <n v="0"/>
    <n v="0"/>
    <n v="0"/>
    <n v="0"/>
    <n v="0"/>
    <n v="0"/>
    <n v="0"/>
    <n v="0"/>
    <n v="0"/>
    <n v="0"/>
    <n v="143.51"/>
    <n v="0"/>
    <n v="0"/>
    <n v="1263.26"/>
    <m/>
    <m/>
    <m/>
    <m/>
    <x v="0"/>
    <m/>
    <m/>
    <m/>
    <m/>
    <m/>
    <m/>
    <m/>
    <m/>
    <n v="0"/>
    <n v="0"/>
    <m/>
    <m/>
    <x v="0"/>
    <x v="1"/>
    <m/>
    <x v="13"/>
  </r>
  <r>
    <x v="1"/>
    <m/>
    <m/>
    <s v="Municipal Other Lighting"/>
    <s v="CB-Commercial"/>
    <n v="90715"/>
    <n v="7495.78"/>
    <m/>
    <n v="0"/>
    <n v="0"/>
    <n v="0"/>
    <m/>
    <n v="0"/>
    <n v="0"/>
    <n v="0"/>
    <n v="0"/>
    <n v="0"/>
    <n v="0"/>
    <n v="2464.73"/>
    <n v="0"/>
    <n v="0"/>
    <n v="11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4.27"/>
    <m/>
    <m/>
    <m/>
    <m/>
    <x v="0"/>
    <m/>
    <m/>
    <m/>
    <m/>
    <m/>
    <m/>
    <m/>
    <m/>
    <n v="0"/>
    <n v="0"/>
    <m/>
    <m/>
    <x v="4"/>
    <x v="5"/>
    <m/>
    <x v="13"/>
  </r>
  <r>
    <x v="3"/>
    <m/>
    <m/>
    <s v="Municipal Other Lighting"/>
    <s v="CB-Commercial"/>
    <n v="98687"/>
    <n v="11682.56"/>
    <m/>
    <n v="0"/>
    <n v="-148.03"/>
    <n v="0"/>
    <m/>
    <n v="0"/>
    <n v="0"/>
    <n v="0"/>
    <n v="70.06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5.41"/>
    <n v="0"/>
    <n v="0"/>
    <m/>
    <m/>
    <m/>
    <m/>
    <x v="0"/>
    <m/>
    <m/>
    <m/>
    <m/>
    <m/>
    <m/>
    <m/>
    <m/>
    <n v="0"/>
    <n v="0"/>
    <m/>
    <m/>
    <x v="4"/>
    <x v="5"/>
    <m/>
    <x v="13"/>
  </r>
  <r>
    <x v="2"/>
    <m/>
    <m/>
    <s v="Municipal Pumping"/>
    <s v="CB-Commercial"/>
    <n v="98273"/>
    <n v="8928.1"/>
    <m/>
    <n v="0"/>
    <n v="2814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30.47"/>
    <n v="0"/>
    <n v="0"/>
    <n v="0"/>
    <n v="0"/>
    <n v="0"/>
    <n v="0"/>
    <n v="0"/>
    <n v="0"/>
    <n v="0"/>
    <n v="0"/>
    <n v="0"/>
    <n v="-1908.46"/>
    <n v="0"/>
    <m/>
    <m/>
    <m/>
    <m/>
    <x v="0"/>
    <m/>
    <m/>
    <m/>
    <m/>
    <m/>
    <m/>
    <m/>
    <m/>
    <n v="0"/>
    <n v="0"/>
    <m/>
    <m/>
    <x v="3"/>
    <x v="5"/>
    <m/>
    <x v="13"/>
  </r>
  <r>
    <x v="2"/>
    <m/>
    <m/>
    <s v="Residential"/>
    <s v="RG-Residential"/>
    <n v="99000"/>
    <n v="6295.26"/>
    <m/>
    <n v="0"/>
    <n v="2835.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99"/>
    <n v="0"/>
    <n v="0"/>
    <n v="0"/>
    <n v="0"/>
    <n v="0"/>
    <n v="0"/>
    <n v="0"/>
    <n v="0"/>
    <n v="0"/>
    <n v="124.6"/>
    <n v="0"/>
    <n v="-1367.19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Residential"/>
    <s v="RG-Residential"/>
    <n v="99000"/>
    <n v="10468.709999999999"/>
    <m/>
    <n v="492.4"/>
    <n v="-148.5"/>
    <n v="0"/>
    <m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84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Residential"/>
    <s v="RG-Residential"/>
    <n v="98966"/>
    <n v="10467.709999999999"/>
    <m/>
    <n v="75.42"/>
    <n v="-148.44999999999999"/>
    <n v="0"/>
    <m/>
    <n v="0"/>
    <n v="0"/>
    <n v="0"/>
    <n v="38.5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79"/>
    <n v="-510.67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Residential"/>
    <s v="RG-Residential"/>
    <n v="99000"/>
    <n v="10475.19"/>
    <m/>
    <n v="591.27"/>
    <n v="-148.5"/>
    <n v="0"/>
    <m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6.37"/>
    <n v="-510.84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Residential"/>
    <s v="RG-Residential"/>
    <n v="98719"/>
    <n v="10446.48"/>
    <m/>
    <n v="491.37"/>
    <n v="-148.08000000000001"/>
    <n v="0"/>
    <m/>
    <n v="0"/>
    <n v="0"/>
    <n v="0"/>
    <n v="38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27"/>
    <n v="-509.39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2"/>
    <m/>
    <m/>
    <s v="Commercial"/>
    <s v="CB-Commercial"/>
    <n v="98981"/>
    <n v="9001.48"/>
    <m/>
    <n v="0"/>
    <n v="2834.52"/>
    <n v="0"/>
    <m/>
    <n v="0"/>
    <n v="0"/>
    <n v="0"/>
    <n v="0"/>
    <n v="0"/>
    <n v="0"/>
    <n v="0"/>
    <n v="0"/>
    <n v="0"/>
    <n v="0"/>
    <n v="0"/>
    <n v="0"/>
    <n v="0"/>
    <n v="0"/>
    <n v="0"/>
    <n v="0"/>
    <n v="30.69"/>
    <n v="0"/>
    <n v="0"/>
    <n v="0"/>
    <n v="0"/>
    <n v="0"/>
    <n v="0"/>
    <n v="0"/>
    <n v="0"/>
    <n v="0"/>
    <n v="1050.23"/>
    <n v="-1922.21"/>
    <n v="0"/>
    <n v="0"/>
    <m/>
    <m/>
    <m/>
    <m/>
    <x v="0"/>
    <m/>
    <m/>
    <m/>
    <m/>
    <m/>
    <m/>
    <m/>
    <m/>
    <n v="0"/>
    <n v="0"/>
    <m/>
    <m/>
    <x v="1"/>
    <x v="5"/>
    <m/>
    <x v="13"/>
  </r>
  <r>
    <x v="3"/>
    <m/>
    <m/>
    <s v="Residential"/>
    <s v="RG-Residential"/>
    <n v="99000"/>
    <n v="10468.26"/>
    <m/>
    <n v="72.94"/>
    <n v="-148.5"/>
    <n v="0"/>
    <m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84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Residential"/>
    <s v="RG-Residential"/>
    <n v="99000"/>
    <n v="10468.26"/>
    <m/>
    <n v="492.37"/>
    <n v="-148.5"/>
    <n v="0"/>
    <m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84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Commercial"/>
    <s v="CB-Commercial"/>
    <n v="92513"/>
    <n v="10951.69"/>
    <m/>
    <n v="0"/>
    <n v="-138.77000000000001"/>
    <n v="0"/>
    <m/>
    <n v="0"/>
    <n v="0"/>
    <n v="0"/>
    <n v="65.68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7.57000000000005"/>
    <n v="-464.42"/>
    <n v="0"/>
    <n v="0"/>
    <m/>
    <m/>
    <m/>
    <m/>
    <x v="0"/>
    <m/>
    <m/>
    <m/>
    <m/>
    <m/>
    <m/>
    <m/>
    <m/>
    <n v="0"/>
    <n v="0"/>
    <m/>
    <m/>
    <x v="1"/>
    <x v="5"/>
    <m/>
    <x v="13"/>
  </r>
  <r>
    <x v="3"/>
    <m/>
    <m/>
    <s v="Residential"/>
    <s v="RG-Residential"/>
    <n v="82000"/>
    <n v="8678.44"/>
    <m/>
    <n v="489.86"/>
    <n v="-123"/>
    <n v="0"/>
    <m/>
    <n v="0"/>
    <n v="0"/>
    <n v="0"/>
    <n v="31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4.11"/>
    <n v="-423.12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1"/>
    <m/>
    <m/>
    <s v="Commercial"/>
    <s v="CB-Commercial"/>
    <n v="7999360"/>
    <n v="660991.67000000004"/>
    <m/>
    <n v="23.6"/>
    <n v="0"/>
    <n v="0"/>
    <m/>
    <n v="0"/>
    <n v="0"/>
    <n v="0"/>
    <n v="0"/>
    <n v="0"/>
    <n v="0"/>
    <n v="217342.61"/>
    <n v="0"/>
    <n v="0"/>
    <n v="10559.16"/>
    <n v="0"/>
    <n v="0"/>
    <n v="0"/>
    <n v="0"/>
    <n v="0"/>
    <n v="0"/>
    <n v="0"/>
    <n v="0"/>
    <n v="0"/>
    <n v="0"/>
    <n v="0"/>
    <n v="0"/>
    <n v="0"/>
    <n v="0"/>
    <n v="0"/>
    <n v="0"/>
    <n v="97483.03"/>
    <n v="0"/>
    <n v="0"/>
    <n v="85913.13"/>
    <m/>
    <m/>
    <m/>
    <m/>
    <x v="0"/>
    <m/>
    <m/>
    <m/>
    <m/>
    <m/>
    <m/>
    <m/>
    <m/>
    <n v="0"/>
    <n v="0"/>
    <m/>
    <m/>
    <x v="1"/>
    <x v="5"/>
    <m/>
    <x v="13"/>
  </r>
  <r>
    <x v="3"/>
    <m/>
    <m/>
    <s v="Residential"/>
    <s v="RG-Residential"/>
    <n v="99999"/>
    <n v="10588.49"/>
    <m/>
    <n v="0"/>
    <n v="-150"/>
    <n v="0"/>
    <m/>
    <n v="0"/>
    <n v="0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99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Residential"/>
    <s v="RG-Residential"/>
    <n v="98079"/>
    <n v="10398.469999999999"/>
    <m/>
    <n v="80"/>
    <n v="-147.12"/>
    <n v="0"/>
    <m/>
    <n v="0"/>
    <n v="0"/>
    <n v="0"/>
    <n v="38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6.09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Residential"/>
    <s v="RG-Residential"/>
    <n v="99607"/>
    <n v="10560.04"/>
    <m/>
    <n v="80"/>
    <n v="-149.41"/>
    <n v="0"/>
    <m/>
    <n v="0"/>
    <n v="0"/>
    <n v="0"/>
    <n v="38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3.97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Residential"/>
    <s v="RG-Residential"/>
    <n v="98089"/>
    <n v="10371.93"/>
    <m/>
    <n v="0"/>
    <n v="-147.13"/>
    <n v="0"/>
    <m/>
    <n v="0"/>
    <n v="0"/>
    <n v="0"/>
    <n v="38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57"/>
    <n v="-506.14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Residential"/>
    <s v="RG-Residential"/>
    <n v="99444"/>
    <n v="10529.13"/>
    <m/>
    <n v="0"/>
    <n v="-149.16999999999999"/>
    <n v="0"/>
    <m/>
    <n v="0"/>
    <n v="0"/>
    <n v="0"/>
    <n v="38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58000000000001"/>
    <n v="-513.14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Residential"/>
    <s v="RG-Residential"/>
    <n v="99000"/>
    <n v="10468.26"/>
    <m/>
    <n v="73.09"/>
    <n v="-148.5"/>
    <n v="0"/>
    <m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84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Commercial"/>
    <s v="CB-Commercial"/>
    <n v="96900"/>
    <n v="11473.45"/>
    <m/>
    <n v="545.53"/>
    <n v="-145.35"/>
    <n v="0"/>
    <m/>
    <n v="0"/>
    <n v="0"/>
    <n v="0"/>
    <n v="68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2.83"/>
    <n v="-486.44"/>
    <n v="0"/>
    <n v="0"/>
    <m/>
    <m/>
    <m/>
    <m/>
    <x v="0"/>
    <m/>
    <m/>
    <m/>
    <m/>
    <m/>
    <m/>
    <m/>
    <m/>
    <n v="0"/>
    <n v="0"/>
    <m/>
    <m/>
    <x v="1"/>
    <x v="5"/>
    <m/>
    <x v="13"/>
  </r>
  <r>
    <x v="3"/>
    <m/>
    <m/>
    <s v="Residential"/>
    <s v="RG-Residential"/>
    <n v="98000"/>
    <n v="10364.23"/>
    <m/>
    <n v="584.98"/>
    <n v="-147"/>
    <n v="0"/>
    <m/>
    <n v="0"/>
    <n v="0"/>
    <n v="0"/>
    <n v="3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3.74"/>
    <n v="-505.68"/>
    <n v="0"/>
    <n v="0"/>
    <m/>
    <m/>
    <m/>
    <m/>
    <x v="0"/>
    <m/>
    <m/>
    <m/>
    <m/>
    <m/>
    <m/>
    <m/>
    <m/>
    <n v="0"/>
    <n v="0"/>
    <m/>
    <m/>
    <x v="0"/>
    <x v="1"/>
    <m/>
    <x v="13"/>
  </r>
  <r>
    <x v="3"/>
    <m/>
    <m/>
    <s v="Commercial"/>
    <s v="CB-Commercial"/>
    <n v="99000"/>
    <n v="11721.38"/>
    <m/>
    <n v="0"/>
    <n v="-148.5"/>
    <n v="0"/>
    <m/>
    <n v="0"/>
    <n v="0"/>
    <n v="0"/>
    <n v="70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.54"/>
    <n v="-496.98"/>
    <n v="0"/>
    <n v="0"/>
    <m/>
    <m/>
    <m/>
    <m/>
    <x v="0"/>
    <m/>
    <m/>
    <m/>
    <m/>
    <m/>
    <m/>
    <m/>
    <m/>
    <n v="0"/>
    <n v="0"/>
    <m/>
    <m/>
    <x v="1"/>
    <x v="5"/>
    <m/>
    <x v="13"/>
  </r>
  <r>
    <x v="3"/>
    <m/>
    <m/>
    <s v="Commercial"/>
    <s v="CB-Commercial"/>
    <n v="97025"/>
    <n v="11486.45"/>
    <m/>
    <n v="0"/>
    <n v="-145.54"/>
    <n v="0"/>
    <m/>
    <n v="0"/>
    <n v="0"/>
    <n v="0"/>
    <n v="6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.87"/>
    <n v="-487.06"/>
    <n v="0"/>
    <n v="0"/>
    <m/>
    <m/>
    <m/>
    <m/>
    <x v="0"/>
    <m/>
    <m/>
    <m/>
    <m/>
    <m/>
    <m/>
    <m/>
    <m/>
    <n v="0"/>
    <n v="0"/>
    <m/>
    <m/>
    <x v="1"/>
    <x v="5"/>
    <m/>
    <x v="13"/>
  </r>
  <r>
    <x v="3"/>
    <m/>
    <m/>
    <s v="Municipal Other Lighting"/>
    <s v="CB-Commercial"/>
    <n v="40000"/>
    <n v="4735.2"/>
    <m/>
    <n v="0"/>
    <n v="-60"/>
    <n v="0"/>
    <m/>
    <n v="0"/>
    <n v="0"/>
    <n v="0"/>
    <n v="2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.8"/>
    <n v="0"/>
    <n v="0"/>
    <m/>
    <m/>
    <m/>
    <m/>
    <x v="0"/>
    <m/>
    <m/>
    <m/>
    <m/>
    <m/>
    <m/>
    <m/>
    <m/>
    <n v="0"/>
    <n v="0"/>
    <m/>
    <m/>
    <x v="4"/>
    <x v="5"/>
    <m/>
    <x v="13"/>
  </r>
  <r>
    <x v="3"/>
    <m/>
    <m/>
    <s v="Municipal Buildings"/>
    <s v="GP-General Power"/>
    <n v="5791760"/>
    <n v="370381.91"/>
    <m/>
    <n v="0"/>
    <n v="-8687.64"/>
    <n v="0"/>
    <m/>
    <n v="0"/>
    <n v="0"/>
    <n v="0"/>
    <n v="4112.14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429.51"/>
    <n v="0"/>
    <n v="0"/>
    <m/>
    <m/>
    <m/>
    <m/>
    <x v="0"/>
    <m/>
    <m/>
    <m/>
    <m/>
    <m/>
    <m/>
    <m/>
    <m/>
    <n v="0"/>
    <n v="0"/>
    <m/>
    <m/>
    <x v="3"/>
    <x v="6"/>
    <m/>
    <x v="13"/>
  </r>
  <r>
    <x v="4"/>
    <m/>
    <m/>
    <s v="Municipal Pumping"/>
    <s v="GP-General Power"/>
    <n v="398400"/>
    <n v="64589.52"/>
    <m/>
    <n v="0"/>
    <n v="0"/>
    <n v="0"/>
    <m/>
    <n v="0"/>
    <n v="0"/>
    <n v="11617.34"/>
    <n v="880.46"/>
    <n v="1199.18"/>
    <n v="4749.22"/>
    <n v="0"/>
    <n v="0"/>
    <n v="7540.48"/>
    <n v="0"/>
    <n v="0"/>
    <n v="0"/>
    <n v="0"/>
    <n v="0"/>
    <n v="0"/>
    <n v="0"/>
    <n v="0"/>
    <n v="0"/>
    <n v="0"/>
    <n v="0"/>
    <n v="0"/>
    <n v="0"/>
    <n v="0"/>
    <n v="0"/>
    <n v="0"/>
    <n v="0"/>
    <n v="6890.1500000000005"/>
    <n v="-9515.32"/>
    <n v="0"/>
    <n v="0"/>
    <m/>
    <m/>
    <m/>
    <m/>
    <x v="0"/>
    <m/>
    <m/>
    <m/>
    <m/>
    <m/>
    <m/>
    <m/>
    <m/>
    <n v="0"/>
    <n v="0"/>
    <m/>
    <m/>
    <x v="3"/>
    <x v="6"/>
    <m/>
    <x v="13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3"/>
    <s v=""/>
    <s v="Tank Water"/>
    <s v="WA-Residential"/>
    <s v="WA-Water"/>
    <n v="4"/>
    <n v="73.400000000000006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4"/>
    <n v="0"/>
    <n v="0"/>
    <n v="0"/>
    <n v="0"/>
    <n v="0"/>
    <n v="0"/>
    <m/>
    <x v="0"/>
    <m/>
    <m/>
    <m/>
    <m/>
    <m/>
    <m/>
    <m/>
    <m/>
    <n v="0"/>
    <n v="0"/>
    <n v="0"/>
    <n v="0"/>
    <x v="11"/>
    <x v="28"/>
    <m/>
    <x v="14"/>
  </r>
  <r>
    <x v="4"/>
    <s v="Gravette"/>
    <s v="Electric"/>
    <s v="Commercial"/>
    <s v="CB-Commercial"/>
    <n v="736585"/>
    <n v="55828.590000000004"/>
    <m/>
    <n v="2055.42"/>
    <n v="0"/>
    <n v="0"/>
    <m/>
    <n v="0"/>
    <n v="0"/>
    <n v="17535.43"/>
    <n v="1619.21"/>
    <n v="0"/>
    <n v="2408.56"/>
    <n v="0"/>
    <n v="2769.52"/>
    <n v="3538.44"/>
    <n v="0"/>
    <n v="0"/>
    <n v="0"/>
    <n v="18.18"/>
    <n v="0"/>
    <n v="0"/>
    <n v="0"/>
    <n v="0"/>
    <n v="0"/>
    <n v="0"/>
    <n v="0"/>
    <n v="0"/>
    <n v="0"/>
    <n v="0"/>
    <n v="0"/>
    <n v="25"/>
    <n v="0"/>
    <n v="6590.26"/>
    <n v="-2321.469999999999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4"/>
    <s v="Gravette"/>
    <s v="Electric"/>
    <s v="Commercial"/>
    <s v="GP-General Power"/>
    <n v="1355614"/>
    <n v="80374.259999999995"/>
    <m/>
    <n v="286.95999999999998"/>
    <n v="0"/>
    <n v="0"/>
    <m/>
    <n v="0"/>
    <n v="0"/>
    <n v="32392.75"/>
    <n v="2996.67"/>
    <n v="0"/>
    <n v="3207.26"/>
    <n v="0"/>
    <n v="4080.43"/>
    <n v="4862.88"/>
    <n v="0"/>
    <n v="0"/>
    <n v="0"/>
    <n v="6"/>
    <n v="0"/>
    <n v="0"/>
    <n v="0"/>
    <n v="0"/>
    <n v="0"/>
    <n v="0"/>
    <n v="0"/>
    <n v="0"/>
    <n v="0"/>
    <n v="0"/>
    <n v="0"/>
    <n v="0"/>
    <n v="0"/>
    <n v="11207.36"/>
    <n v="1025.2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4"/>
  </r>
  <r>
    <x v="4"/>
    <s v="Gravette"/>
    <s v="Electric"/>
    <s v="Commercial"/>
    <s v="LS-Special Lighting"/>
    <n v="4"/>
    <n v="41.7"/>
    <m/>
    <n v="1.46"/>
    <n v="0"/>
    <n v="0"/>
    <m/>
    <n v="0"/>
    <n v="0"/>
    <n v="0.1"/>
    <n v="0.01"/>
    <n v="0"/>
    <n v="0"/>
    <n v="0"/>
    <n v="0.01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3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4"/>
  </r>
  <r>
    <x v="4"/>
    <s v="Gravette"/>
    <s v="Electric"/>
    <s v="Industrial"/>
    <s v="CB-Commercial"/>
    <n v="566"/>
    <n v="60.84"/>
    <m/>
    <n v="3.2"/>
    <n v="0"/>
    <n v="0"/>
    <m/>
    <n v="0"/>
    <n v="0"/>
    <n v="13.54"/>
    <n v="1.25"/>
    <n v="0"/>
    <n v="1.85"/>
    <n v="0"/>
    <n v="2.13"/>
    <n v="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2599999999999998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4"/>
  </r>
  <r>
    <x v="4"/>
    <s v="Gravette"/>
    <s v="Electric"/>
    <s v="Industrial"/>
    <s v="GP-General Power"/>
    <n v="533499"/>
    <n v="33656.97"/>
    <m/>
    <n v="100"/>
    <n v="0"/>
    <n v="0"/>
    <m/>
    <n v="0"/>
    <n v="0"/>
    <n v="12761.3"/>
    <n v="1179.03"/>
    <n v="0"/>
    <n v="1703.35"/>
    <n v="0"/>
    <n v="1605.82"/>
    <n v="2651.23"/>
    <n v="0"/>
    <n v="0"/>
    <n v="0"/>
    <n v="3101.85"/>
    <n v="0"/>
    <n v="0"/>
    <n v="0"/>
    <n v="0"/>
    <n v="0"/>
    <n v="0"/>
    <n v="0"/>
    <n v="0"/>
    <n v="0"/>
    <n v="0"/>
    <n v="0"/>
    <n v="0"/>
    <n v="0"/>
    <n v="2886.37"/>
    <n v="434.17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4"/>
  </r>
  <r>
    <x v="4"/>
    <s v="Gravette"/>
    <s v="Electric"/>
    <s v="Industrial"/>
    <s v="PT-Transmission"/>
    <n v="5842092"/>
    <n v="209935.99000000002"/>
    <m/>
    <n v="100"/>
    <n v="0"/>
    <n v="0"/>
    <m/>
    <n v="0"/>
    <n v="0"/>
    <n v="170355.41"/>
    <n v="3903.75"/>
    <n v="0"/>
    <n v="12768.59"/>
    <n v="0"/>
    <n v="14897.33"/>
    <n v="19854.36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238.6199999999999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4"/>
  </r>
  <r>
    <x v="4"/>
    <s v="Gravette"/>
    <s v="Electric"/>
    <s v="Municipal Buildings"/>
    <s v="CB-Commercial"/>
    <n v="155018"/>
    <n v="9809.5499999999993"/>
    <m/>
    <n v="0"/>
    <n v="0"/>
    <n v="0"/>
    <m/>
    <n v="0"/>
    <n v="0"/>
    <n v="3654.51"/>
    <n v="342.63"/>
    <n v="0"/>
    <n v="506.92"/>
    <n v="0"/>
    <n v="582.88"/>
    <n v="741.24"/>
    <n v="0"/>
    <n v="0"/>
    <n v="0"/>
    <n v="0"/>
    <n v="0"/>
    <n v="0"/>
    <n v="0"/>
    <n v="0"/>
    <n v="0"/>
    <n v="0"/>
    <n v="0"/>
    <n v="0"/>
    <n v="0"/>
    <n v="0"/>
    <n v="0"/>
    <n v="0"/>
    <n v="0"/>
    <n v="1425.63"/>
    <n v="-364.6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4"/>
    <s v="Gravette"/>
    <s v="Electric"/>
    <s v="Municipal Other Lighting"/>
    <s v="CB-Commercial"/>
    <n v="2952"/>
    <n v="586.87"/>
    <m/>
    <n v="0"/>
    <n v="0"/>
    <n v="0"/>
    <m/>
    <n v="0"/>
    <n v="0"/>
    <n v="70.61"/>
    <n v="6.53"/>
    <n v="0"/>
    <n v="9.67"/>
    <n v="0"/>
    <n v="11.09"/>
    <n v="14.2"/>
    <n v="0"/>
    <n v="0"/>
    <n v="0"/>
    <n v="0"/>
    <n v="0"/>
    <n v="0"/>
    <n v="0"/>
    <n v="0"/>
    <n v="0"/>
    <n v="0"/>
    <n v="0"/>
    <n v="0"/>
    <n v="0"/>
    <n v="0"/>
    <n v="0"/>
    <n v="0"/>
    <n v="0"/>
    <n v="62.13"/>
    <n v="-21.84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4"/>
  </r>
  <r>
    <x v="4"/>
    <s v="Gravette"/>
    <s v="Electric"/>
    <s v="Municipal Other Lighting"/>
    <s v="LS-Special Lighting"/>
    <n v="199"/>
    <n v="208.5"/>
    <m/>
    <n v="0"/>
    <n v="0"/>
    <n v="0"/>
    <m/>
    <n v="0"/>
    <n v="0"/>
    <n v="4.76"/>
    <n v="0.43"/>
    <n v="0"/>
    <n v="0"/>
    <n v="0"/>
    <n v="0.28999999999999998"/>
    <n v="0.82"/>
    <n v="0"/>
    <n v="0"/>
    <n v="0"/>
    <n v="0"/>
    <n v="0"/>
    <n v="0"/>
    <n v="0"/>
    <n v="0"/>
    <n v="0"/>
    <n v="0"/>
    <n v="0"/>
    <n v="0"/>
    <n v="0"/>
    <n v="0"/>
    <n v="0"/>
    <n v="0"/>
    <n v="0"/>
    <n v="17.07"/>
    <n v="-26.65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4"/>
  </r>
  <r>
    <x v="4"/>
    <s v="Gravette"/>
    <s v="Electric"/>
    <s v="Municipal Pumping"/>
    <s v="CB-Commercial"/>
    <n v="38736"/>
    <n v="2696.3199999999997"/>
    <m/>
    <n v="0"/>
    <n v="0"/>
    <n v="0"/>
    <m/>
    <n v="0"/>
    <n v="0"/>
    <n v="926.58"/>
    <n v="85.61"/>
    <n v="0"/>
    <n v="126.67"/>
    <n v="0"/>
    <n v="145.65"/>
    <n v="187.47"/>
    <n v="0"/>
    <n v="0"/>
    <n v="0"/>
    <n v="0"/>
    <n v="0"/>
    <n v="0"/>
    <n v="0"/>
    <n v="0"/>
    <n v="0"/>
    <n v="0"/>
    <n v="0"/>
    <n v="0"/>
    <n v="0"/>
    <n v="0"/>
    <n v="0"/>
    <n v="0"/>
    <n v="0"/>
    <n v="364.78"/>
    <n v="-100.2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4"/>
    <s v="Gravette"/>
    <s v="Electric"/>
    <s v="Municipal Pumping"/>
    <s v="GP-General Power"/>
    <n v="439965"/>
    <n v="9952.56"/>
    <m/>
    <n v="0"/>
    <n v="0"/>
    <n v="0"/>
    <m/>
    <n v="0"/>
    <n v="0"/>
    <n v="10523.97"/>
    <n v="972.31"/>
    <n v="0"/>
    <n v="114.68"/>
    <n v="0"/>
    <n v="1324.29"/>
    <n v="175.05"/>
    <n v="0"/>
    <n v="0"/>
    <n v="0"/>
    <n v="0"/>
    <n v="0"/>
    <n v="0"/>
    <n v="0"/>
    <n v="0"/>
    <n v="0"/>
    <n v="0"/>
    <n v="0"/>
    <n v="0"/>
    <n v="0"/>
    <n v="0"/>
    <n v="0"/>
    <n v="0"/>
    <n v="0"/>
    <n v="1990.61"/>
    <n v="128.3899999999999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4"/>
    <s v="Gravette"/>
    <s v="Electric"/>
    <s v="Residential"/>
    <s v="NM-Net Metering"/>
    <n v="-831"/>
    <n v="-63.44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4"/>
  </r>
  <r>
    <x v="4"/>
    <s v="Gravette"/>
    <s v="Electric"/>
    <s v="Residential"/>
    <s v="RG-Residential"/>
    <n v="2730797"/>
    <n v="239845.49"/>
    <m/>
    <n v="10810.01"/>
    <n v="0"/>
    <n v="0"/>
    <m/>
    <n v="0"/>
    <n v="0"/>
    <n v="65214.35"/>
    <n v="6039.36"/>
    <n v="0"/>
    <n v="10192.799999999999"/>
    <n v="0"/>
    <n v="11176.24"/>
    <n v="15008.87"/>
    <n v="0"/>
    <n v="0"/>
    <n v="0"/>
    <n v="0"/>
    <n v="0"/>
    <n v="0"/>
    <n v="0"/>
    <n v="0"/>
    <n v="0"/>
    <n v="0"/>
    <n v="0"/>
    <n v="0"/>
    <n v="0"/>
    <n v="0"/>
    <n v="0"/>
    <n v="100"/>
    <n v="-9.19"/>
    <n v="30798.46"/>
    <n v="-10239.2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4"/>
    <s v="Gravette"/>
    <s v="Lighting"/>
    <s v="Commercial"/>
    <s v="PL-Private Lighting"/>
    <n v="28879.932000000001"/>
    <n v="3964.53"/>
    <m/>
    <n v="37.75"/>
    <n v="0"/>
    <n v="0"/>
    <m/>
    <n v="0"/>
    <n v="0"/>
    <n v="690.67"/>
    <n v="63.83"/>
    <n v="0"/>
    <n v="0"/>
    <n v="0"/>
    <n v="41.31"/>
    <n v="57.93"/>
    <n v="0"/>
    <n v="0"/>
    <n v="0"/>
    <n v="0"/>
    <n v="0"/>
    <n v="0"/>
    <n v="0"/>
    <n v="0"/>
    <n v="0"/>
    <n v="0"/>
    <n v="0"/>
    <n v="0"/>
    <n v="0"/>
    <n v="0"/>
    <n v="0"/>
    <n v="0"/>
    <n v="0"/>
    <n v="328.97"/>
    <n v="-215.08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4"/>
    <s v="Gravette"/>
    <s v="Lighting"/>
    <s v="Industrial"/>
    <s v="PL-Private Lighting"/>
    <n v="5882"/>
    <n v="522.32000000000005"/>
    <m/>
    <n v="8.0500000000000007"/>
    <n v="0"/>
    <n v="0"/>
    <m/>
    <n v="0"/>
    <n v="0"/>
    <n v="163.27000000000001"/>
    <n v="3.48"/>
    <n v="0"/>
    <n v="0"/>
    <n v="0"/>
    <n v="8.4600000000000009"/>
    <n v="12.37"/>
    <n v="0"/>
    <n v="0"/>
    <n v="0"/>
    <n v="395.21"/>
    <n v="0"/>
    <n v="0"/>
    <n v="0"/>
    <n v="0"/>
    <n v="0"/>
    <n v="0"/>
    <n v="0"/>
    <n v="0"/>
    <n v="0"/>
    <n v="0"/>
    <n v="0"/>
    <n v="0"/>
    <n v="0"/>
    <n v="10.23"/>
    <n v="-30.1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4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55"/>
    <n v="0.14000000000000001"/>
    <n v="0"/>
    <n v="0"/>
    <n v="0"/>
    <n v="0.09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47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4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17.010000000000002"/>
    <n v="1.58"/>
    <n v="0"/>
    <n v="0"/>
    <n v="0"/>
    <n v="1.04"/>
    <n v="1.45"/>
    <n v="0"/>
    <n v="0"/>
    <n v="0"/>
    <n v="0"/>
    <n v="0"/>
    <n v="0"/>
    <n v="0"/>
    <n v="0"/>
    <n v="0"/>
    <n v="0"/>
    <n v="0"/>
    <n v="0"/>
    <n v="0"/>
    <n v="0"/>
    <n v="0"/>
    <n v="0"/>
    <n v="0"/>
    <n v="9.76"/>
    <n v="-5.4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4"/>
  </r>
  <r>
    <x v="4"/>
    <s v="Gravette"/>
    <s v="Lighting"/>
    <s v="Municipal Street Lighting"/>
    <s v="SPL-Municipal St Lighting"/>
    <n v="60645.351000000002"/>
    <n v="2161.7399999999998"/>
    <m/>
    <n v="0"/>
    <n v="0"/>
    <n v="0"/>
    <m/>
    <n v="0"/>
    <n v="0"/>
    <n v="1768.41"/>
    <n v="134.03"/>
    <n v="0"/>
    <n v="0"/>
    <n v="0"/>
    <n v="87.32"/>
    <n v="149.18"/>
    <n v="0"/>
    <n v="0"/>
    <n v="0"/>
    <n v="1590.81"/>
    <n v="0"/>
    <n v="0"/>
    <n v="0"/>
    <n v="0"/>
    <n v="0"/>
    <n v="0"/>
    <n v="0"/>
    <n v="0"/>
    <n v="0"/>
    <n v="0"/>
    <n v="0"/>
    <n v="0"/>
    <n v="0"/>
    <n v="385.92"/>
    <n v="-70.68000000000000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4"/>
  </r>
  <r>
    <x v="4"/>
    <s v="Gravette"/>
    <s v="Lighting"/>
    <s v="Residential"/>
    <s v="PL-Private Lighting"/>
    <n v="16307.8"/>
    <n v="2605.5300000000002"/>
    <m/>
    <n v="7.12"/>
    <n v="0"/>
    <n v="0"/>
    <m/>
    <n v="0"/>
    <n v="0"/>
    <n v="389.32"/>
    <n v="36.090000000000003"/>
    <n v="0"/>
    <n v="0"/>
    <n v="0"/>
    <n v="22.18"/>
    <n v="32.85"/>
    <n v="0"/>
    <n v="0"/>
    <n v="0"/>
    <n v="0"/>
    <n v="0"/>
    <n v="0"/>
    <n v="0"/>
    <n v="0"/>
    <n v="0"/>
    <n v="0"/>
    <n v="0"/>
    <n v="0"/>
    <n v="0"/>
    <n v="0"/>
    <n v="0"/>
    <n v="0"/>
    <n v="0"/>
    <n v="236.58"/>
    <n v="-147.7299999999999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4"/>
    <s v="Neosho"/>
    <s v="Electric"/>
    <s v="Commercial"/>
    <s v="CB-Commercial"/>
    <n v="28967"/>
    <n v="1914.6100000000001"/>
    <m/>
    <n v="117.62"/>
    <n v="0"/>
    <n v="0"/>
    <m/>
    <n v="0"/>
    <n v="0"/>
    <n v="692.89"/>
    <n v="64.02"/>
    <n v="0"/>
    <n v="94.73"/>
    <n v="0"/>
    <n v="108.93"/>
    <n v="137.16"/>
    <n v="0"/>
    <n v="0"/>
    <n v="0"/>
    <n v="0"/>
    <n v="0"/>
    <n v="0"/>
    <n v="0"/>
    <n v="0"/>
    <n v="0"/>
    <n v="0"/>
    <n v="0"/>
    <n v="0"/>
    <n v="0"/>
    <n v="0"/>
    <n v="0"/>
    <n v="0"/>
    <n v="0"/>
    <n v="290.57"/>
    <n v="-71.2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4"/>
    <s v="Neosho"/>
    <s v="Electric"/>
    <s v="Residential"/>
    <s v="RG-Residential"/>
    <n v="62573"/>
    <n v="5815.22"/>
    <m/>
    <n v="313.42"/>
    <n v="0"/>
    <n v="0"/>
    <m/>
    <n v="0"/>
    <n v="0"/>
    <n v="1500.06"/>
    <n v="138.34"/>
    <n v="0"/>
    <n v="233.4"/>
    <n v="0"/>
    <n v="255.94"/>
    <n v="339.49"/>
    <n v="0"/>
    <n v="0"/>
    <n v="0"/>
    <n v="0"/>
    <n v="0"/>
    <n v="0"/>
    <n v="0"/>
    <n v="0"/>
    <n v="0"/>
    <n v="0"/>
    <n v="0"/>
    <n v="0"/>
    <n v="0"/>
    <n v="0"/>
    <n v="0"/>
    <n v="0"/>
    <n v="0"/>
    <n v="787.79"/>
    <n v="-242.3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4"/>
    <s v="Neosho"/>
    <s v="Lighting"/>
    <s v="Commercial"/>
    <s v="PL-Private Lighting"/>
    <n v="389"/>
    <n v="58.17"/>
    <m/>
    <n v="0"/>
    <n v="0"/>
    <n v="0"/>
    <m/>
    <n v="0"/>
    <n v="0"/>
    <n v="9.3000000000000007"/>
    <n v="0.86"/>
    <n v="0"/>
    <n v="0"/>
    <n v="0"/>
    <n v="0.56000000000000005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6.29"/>
    <n v="-3.3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4"/>
    <s v="Neosho"/>
    <s v="Lighting"/>
    <s v="Residential"/>
    <s v="PL-Private Lighting"/>
    <n v="62"/>
    <n v="12.1"/>
    <m/>
    <n v="0"/>
    <n v="0"/>
    <n v="0"/>
    <m/>
    <n v="0"/>
    <n v="0"/>
    <n v="1.48"/>
    <n v="0.14000000000000001"/>
    <n v="0"/>
    <n v="0"/>
    <n v="0"/>
    <n v="0.08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-0.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1"/>
    <s v="Baxter Springs"/>
    <s v="Electric"/>
    <s v="Commercial"/>
    <s v="CB-Commercial"/>
    <n v="641299"/>
    <n v="67273.67"/>
    <m/>
    <n v="2916.7"/>
    <n v="0"/>
    <n v="0"/>
    <m/>
    <n v="0"/>
    <n v="0"/>
    <n v="0"/>
    <n v="0"/>
    <n v="0"/>
    <n v="0"/>
    <n v="12896.13"/>
    <n v="0"/>
    <n v="0"/>
    <n v="1167.79"/>
    <n v="0"/>
    <n v="0"/>
    <n v="0"/>
    <n v="0"/>
    <n v="0"/>
    <n v="0"/>
    <n v="0"/>
    <n v="0"/>
    <n v="0"/>
    <n v="0"/>
    <n v="0"/>
    <n v="0"/>
    <n v="0"/>
    <n v="0"/>
    <n v="0"/>
    <n v="0"/>
    <n v="6979.53"/>
    <n v="0"/>
    <n v="0"/>
    <n v="6887.52"/>
    <n v="0"/>
    <n v="0"/>
    <n v="0"/>
    <m/>
    <x v="0"/>
    <m/>
    <m/>
    <m/>
    <m/>
    <m/>
    <m/>
    <m/>
    <m/>
    <n v="13607.97"/>
    <n v="-711.84"/>
    <n v="2039.33"/>
    <n v="10856.8"/>
    <x v="1"/>
    <x v="5"/>
    <m/>
    <x v="14"/>
  </r>
  <r>
    <x v="1"/>
    <s v="Baxter Springs"/>
    <s v="Electric"/>
    <s v="Commercial"/>
    <s v="GP-General Power"/>
    <n v="975104"/>
    <n v="76065.789999999994"/>
    <m/>
    <n v="725"/>
    <n v="0"/>
    <n v="0"/>
    <m/>
    <n v="0"/>
    <n v="0"/>
    <n v="0"/>
    <n v="0"/>
    <n v="0"/>
    <n v="0"/>
    <n v="19589.82"/>
    <n v="0"/>
    <n v="0"/>
    <n v="1774.71"/>
    <n v="0"/>
    <n v="0"/>
    <n v="0"/>
    <n v="0"/>
    <n v="0"/>
    <n v="0"/>
    <n v="0"/>
    <n v="0"/>
    <n v="0"/>
    <n v="0"/>
    <n v="0"/>
    <n v="0"/>
    <n v="0"/>
    <n v="0"/>
    <n v="0"/>
    <n v="0"/>
    <n v="8237.31"/>
    <n v="0"/>
    <n v="0"/>
    <n v="8598.9500000000007"/>
    <n v="0"/>
    <n v="0"/>
    <n v="0"/>
    <m/>
    <x v="0"/>
    <m/>
    <m/>
    <m/>
    <m/>
    <m/>
    <m/>
    <m/>
    <m/>
    <n v="20672.189999999999"/>
    <n v="-1082.3699999999999"/>
    <n v="3100.83"/>
    <n v="16488.989999999998"/>
    <x v="1"/>
    <x v="6"/>
    <m/>
    <x v="14"/>
  </r>
  <r>
    <x v="1"/>
    <s v="Baxter Springs"/>
    <s v="Electric"/>
    <s v="Commercial"/>
    <s v="LS-Special Lighting"/>
    <n v="2206"/>
    <n v="350.98"/>
    <m/>
    <n v="3.02"/>
    <n v="0"/>
    <n v="0"/>
    <m/>
    <n v="0"/>
    <n v="0"/>
    <n v="0"/>
    <n v="0"/>
    <n v="0"/>
    <n v="0"/>
    <n v="44.31"/>
    <n v="0"/>
    <n v="0"/>
    <n v="4.01"/>
    <n v="0"/>
    <n v="0"/>
    <n v="0"/>
    <n v="0"/>
    <n v="0"/>
    <n v="0"/>
    <n v="0"/>
    <n v="0"/>
    <n v="0"/>
    <n v="0"/>
    <n v="0"/>
    <n v="0"/>
    <n v="0"/>
    <n v="0"/>
    <n v="0"/>
    <n v="0"/>
    <n v="3.59"/>
    <n v="0"/>
    <n v="0"/>
    <n v="1.53"/>
    <n v="0"/>
    <n v="0"/>
    <n v="0"/>
    <m/>
    <x v="0"/>
    <m/>
    <m/>
    <m/>
    <m/>
    <m/>
    <m/>
    <m/>
    <m/>
    <n v="46.760000000000005"/>
    <n v="-2.4500000000000002"/>
    <n v="7.02"/>
    <n v="37.290000000000006"/>
    <x v="1"/>
    <x v="7"/>
    <m/>
    <x v="14"/>
  </r>
  <r>
    <x v="1"/>
    <s v="Baxter Springs"/>
    <s v="Electric"/>
    <s v="Commercial"/>
    <s v="NM-Net Metering"/>
    <n v="1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4"/>
  </r>
  <r>
    <x v="1"/>
    <s v="Baxter Springs"/>
    <s v="Electric"/>
    <s v="Commercial"/>
    <s v="SH-Small Heating"/>
    <n v="70541"/>
    <n v="6237.64"/>
    <m/>
    <n v="275.29000000000002"/>
    <n v="0"/>
    <n v="0"/>
    <m/>
    <n v="0"/>
    <n v="0"/>
    <n v="0"/>
    <n v="0"/>
    <n v="0"/>
    <n v="0"/>
    <n v="1443.69"/>
    <n v="0"/>
    <n v="0"/>
    <n v="128.38"/>
    <n v="0"/>
    <n v="0"/>
    <n v="0"/>
    <n v="0"/>
    <n v="0"/>
    <n v="0"/>
    <n v="0"/>
    <n v="0"/>
    <n v="0"/>
    <n v="0"/>
    <n v="0"/>
    <n v="0"/>
    <n v="0"/>
    <n v="0"/>
    <n v="0"/>
    <n v="0"/>
    <n v="589.21"/>
    <n v="0"/>
    <n v="0"/>
    <n v="862"/>
    <n v="0"/>
    <n v="0"/>
    <n v="0"/>
    <m/>
    <x v="0"/>
    <m/>
    <m/>
    <m/>
    <m/>
    <m/>
    <m/>
    <m/>
    <m/>
    <n v="1521.99"/>
    <n v="-78.3"/>
    <n v="224.32"/>
    <n v="1219.3700000000001"/>
    <x v="1"/>
    <x v="12"/>
    <m/>
    <x v="14"/>
  </r>
  <r>
    <x v="1"/>
    <s v="Baxter Springs"/>
    <s v="Electric"/>
    <s v="Commercial"/>
    <s v="TEB-Total Electric Bldg"/>
    <n v="346663"/>
    <n v="24814.69"/>
    <m/>
    <n v="280.60000000000002"/>
    <n v="0"/>
    <n v="0"/>
    <m/>
    <n v="0"/>
    <n v="0"/>
    <n v="0"/>
    <n v="0"/>
    <n v="0"/>
    <n v="0"/>
    <n v="6964.46"/>
    <n v="0"/>
    <n v="0"/>
    <n v="630.92999999999995"/>
    <n v="0"/>
    <n v="0"/>
    <n v="0"/>
    <n v="0"/>
    <n v="0"/>
    <n v="0"/>
    <n v="0"/>
    <n v="0"/>
    <n v="0"/>
    <n v="0"/>
    <n v="0"/>
    <n v="0"/>
    <n v="0"/>
    <n v="0"/>
    <n v="0"/>
    <n v="0"/>
    <n v="834.73"/>
    <n v="0"/>
    <n v="0"/>
    <n v="3584.5"/>
    <n v="0"/>
    <n v="0"/>
    <n v="0"/>
    <m/>
    <x v="0"/>
    <m/>
    <m/>
    <m/>
    <m/>
    <m/>
    <m/>
    <m/>
    <m/>
    <n v="7349.26"/>
    <n v="-384.8"/>
    <n v="1102.3900000000001"/>
    <n v="5862.07"/>
    <x v="1"/>
    <x v="13"/>
    <m/>
    <x v="14"/>
  </r>
  <r>
    <x v="1"/>
    <s v="Baxter Springs"/>
    <s v="Electric"/>
    <s v="Company Use"/>
    <s v="CB-Commercial"/>
    <n v="1440"/>
    <n v="136.98999999999998"/>
    <m/>
    <n v="0"/>
    <n v="0"/>
    <n v="0"/>
    <m/>
    <n v="0"/>
    <n v="0"/>
    <n v="0"/>
    <n v="0"/>
    <n v="0"/>
    <n v="0"/>
    <n v="0"/>
    <n v="0"/>
    <n v="0"/>
    <n v="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47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1"/>
    <s v="Baxter Springs"/>
    <s v="Electric"/>
    <s v="Industrial"/>
    <s v="CB-Commercial"/>
    <n v="8791"/>
    <n v="889.78"/>
    <m/>
    <n v="54.95"/>
    <n v="0"/>
    <n v="0"/>
    <m/>
    <n v="0"/>
    <n v="0"/>
    <n v="0"/>
    <n v="0"/>
    <n v="0"/>
    <n v="0"/>
    <n v="176.61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112.19"/>
    <n v="0"/>
    <n v="0"/>
    <n v="94.41"/>
    <n v="0"/>
    <n v="0"/>
    <n v="0"/>
    <m/>
    <x v="0"/>
    <m/>
    <m/>
    <m/>
    <m/>
    <m/>
    <m/>
    <m/>
    <m/>
    <n v="186.37"/>
    <n v="-9.76"/>
    <n v="27.96"/>
    <n v="148.65"/>
    <x v="2"/>
    <x v="5"/>
    <m/>
    <x v="14"/>
  </r>
  <r>
    <x v="1"/>
    <s v="Baxter Springs"/>
    <s v="Electric"/>
    <s v="Industrial"/>
    <s v="GP-General Power"/>
    <n v="593480"/>
    <n v="43544.61"/>
    <m/>
    <n v="275"/>
    <n v="0"/>
    <n v="0"/>
    <m/>
    <n v="0"/>
    <n v="0"/>
    <n v="0"/>
    <n v="0"/>
    <n v="0"/>
    <n v="0"/>
    <n v="11445.74"/>
    <n v="0"/>
    <n v="0"/>
    <n v="1080.1199999999999"/>
    <n v="0"/>
    <n v="0"/>
    <n v="0"/>
    <n v="0"/>
    <n v="0"/>
    <n v="0"/>
    <n v="0"/>
    <n v="0"/>
    <n v="0"/>
    <n v="0"/>
    <n v="0"/>
    <n v="0"/>
    <n v="0"/>
    <n v="0"/>
    <n v="0"/>
    <n v="0"/>
    <n v="2608.59"/>
    <n v="0"/>
    <n v="0"/>
    <n v="5070.7700000000004"/>
    <n v="0"/>
    <n v="0"/>
    <n v="0"/>
    <m/>
    <x v="0"/>
    <m/>
    <m/>
    <m/>
    <m/>
    <m/>
    <m/>
    <m/>
    <m/>
    <n v="12104.5"/>
    <n v="-658.76"/>
    <n v="1887.27"/>
    <n v="9558.4699999999993"/>
    <x v="2"/>
    <x v="6"/>
    <m/>
    <x v="14"/>
  </r>
  <r>
    <x v="1"/>
    <s v="Baxter Springs"/>
    <s v="Electric"/>
    <s v="Industrial"/>
    <s v="PT-Transmission"/>
    <n v="2732055"/>
    <n v="115366.07"/>
    <m/>
    <n v="50"/>
    <n v="0"/>
    <n v="0"/>
    <m/>
    <n v="0"/>
    <n v="0"/>
    <n v="0"/>
    <n v="0"/>
    <n v="0"/>
    <n v="0"/>
    <n v="44587.13"/>
    <n v="0"/>
    <n v="0"/>
    <n v="4972.34"/>
    <n v="0"/>
    <n v="0"/>
    <n v="7670.8"/>
    <n v="0"/>
    <n v="0"/>
    <n v="0"/>
    <n v="0"/>
    <n v="0"/>
    <n v="0"/>
    <n v="0"/>
    <n v="0"/>
    <n v="0"/>
    <n v="0"/>
    <n v="0"/>
    <n v="0"/>
    <n v="0"/>
    <n v="8815.84"/>
    <n v="0"/>
    <n v="0"/>
    <n v="16218.53"/>
    <n v="0"/>
    <n v="0"/>
    <n v="0"/>
    <m/>
    <x v="0"/>
    <m/>
    <m/>
    <m/>
    <m/>
    <m/>
    <m/>
    <m/>
    <m/>
    <n v="47619.71"/>
    <n v="-3032.58"/>
    <n v="8687.93"/>
    <n v="35899.199999999997"/>
    <x v="2"/>
    <x v="9"/>
    <m/>
    <x v="14"/>
  </r>
  <r>
    <x v="1"/>
    <s v="Baxter Springs"/>
    <s v="Electric"/>
    <s v="Industrial"/>
    <s v="SH-Small Heating"/>
    <n v="18599"/>
    <n v="1342.54"/>
    <m/>
    <n v="0"/>
    <n v="0"/>
    <n v="0"/>
    <m/>
    <n v="0"/>
    <n v="0"/>
    <n v="0"/>
    <n v="0"/>
    <n v="0"/>
    <n v="0"/>
    <n v="373.65"/>
    <n v="0"/>
    <n v="0"/>
    <n v="33.85"/>
    <n v="0"/>
    <n v="0"/>
    <n v="0"/>
    <n v="0"/>
    <n v="0"/>
    <n v="0"/>
    <n v="0"/>
    <n v="0"/>
    <n v="0"/>
    <n v="0"/>
    <n v="0"/>
    <n v="0"/>
    <n v="0"/>
    <n v="0"/>
    <n v="0"/>
    <n v="0"/>
    <n v="158.18"/>
    <n v="0"/>
    <n v="0"/>
    <n v="227.28"/>
    <n v="0"/>
    <n v="0"/>
    <n v="0"/>
    <m/>
    <x v="0"/>
    <m/>
    <m/>
    <m/>
    <m/>
    <m/>
    <m/>
    <m/>
    <m/>
    <n v="394.28999999999996"/>
    <n v="-20.64"/>
    <n v="59.14"/>
    <n v="314.51"/>
    <x v="2"/>
    <x v="12"/>
    <m/>
    <x v="14"/>
  </r>
  <r>
    <x v="1"/>
    <s v="Baxter Springs"/>
    <s v="Electric"/>
    <s v="Industrial"/>
    <s v="TEB-Total Electric Bldg"/>
    <n v="4400"/>
    <n v="387.94"/>
    <m/>
    <n v="0"/>
    <n v="0"/>
    <n v="0"/>
    <m/>
    <n v="0"/>
    <n v="0"/>
    <n v="0"/>
    <n v="0"/>
    <n v="0"/>
    <n v="0"/>
    <n v="88.4"/>
    <n v="0"/>
    <n v="0"/>
    <n v="8.01"/>
    <n v="0"/>
    <n v="0"/>
    <n v="0"/>
    <n v="0"/>
    <n v="0"/>
    <n v="0"/>
    <n v="0"/>
    <n v="0"/>
    <n v="0"/>
    <n v="0"/>
    <n v="0"/>
    <n v="0"/>
    <n v="0"/>
    <n v="0"/>
    <n v="0"/>
    <n v="0"/>
    <n v="5.08"/>
    <n v="0"/>
    <n v="0"/>
    <n v="45.5"/>
    <n v="0"/>
    <n v="0"/>
    <n v="0"/>
    <m/>
    <x v="0"/>
    <m/>
    <m/>
    <m/>
    <m/>
    <m/>
    <m/>
    <m/>
    <m/>
    <n v="93.28"/>
    <n v="-4.88"/>
    <n v="13.99"/>
    <n v="74.410000000000011"/>
    <x v="2"/>
    <x v="13"/>
    <m/>
    <x v="14"/>
  </r>
  <r>
    <x v="1"/>
    <s v="Baxter Springs"/>
    <s v="Electric"/>
    <s v="Interdepartmental"/>
    <s v="CB-Commercial"/>
    <n v="6231"/>
    <n v="563.96"/>
    <m/>
    <n v="0"/>
    <n v="0"/>
    <n v="0"/>
    <m/>
    <n v="0"/>
    <n v="0"/>
    <n v="0"/>
    <n v="0"/>
    <n v="0"/>
    <n v="0"/>
    <n v="125.18"/>
    <n v="0"/>
    <n v="0"/>
    <n v="1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.92"/>
    <n v="0"/>
    <n v="0"/>
    <n v="0"/>
    <m/>
    <x v="0"/>
    <m/>
    <m/>
    <m/>
    <m/>
    <m/>
    <m/>
    <m/>
    <m/>
    <n v="132.1"/>
    <n v="-6.92"/>
    <n v="19.809999999999999"/>
    <n v="105.37"/>
    <x v="5"/>
    <x v="5"/>
    <m/>
    <x v="14"/>
  </r>
  <r>
    <x v="1"/>
    <s v="Baxter Springs"/>
    <s v="Electric"/>
    <s v="Interdepartmental"/>
    <s v="GP-General Power"/>
    <n v="1200"/>
    <n v="1064.8"/>
    <m/>
    <n v="0"/>
    <n v="0"/>
    <n v="0"/>
    <m/>
    <n v="0"/>
    <n v="0"/>
    <n v="0"/>
    <n v="0"/>
    <n v="0"/>
    <n v="0"/>
    <n v="24.11"/>
    <n v="0"/>
    <n v="0"/>
    <n v="2.18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74"/>
    <n v="0"/>
    <n v="0"/>
    <n v="0"/>
    <m/>
    <x v="0"/>
    <m/>
    <m/>
    <m/>
    <m/>
    <m/>
    <m/>
    <m/>
    <m/>
    <n v="25.439999999999998"/>
    <n v="-1.33"/>
    <n v="3.82"/>
    <n v="20.29"/>
    <x v="5"/>
    <x v="6"/>
    <m/>
    <x v="14"/>
  </r>
  <r>
    <x v="1"/>
    <s v="Baxter Springs"/>
    <s v="Electric"/>
    <s v="Municipal Buildings"/>
    <s v="CB-Commercial"/>
    <n v="18841"/>
    <n v="2132.9"/>
    <m/>
    <n v="0"/>
    <n v="0"/>
    <n v="0"/>
    <m/>
    <n v="0"/>
    <n v="0"/>
    <n v="0"/>
    <n v="0"/>
    <n v="0"/>
    <n v="0"/>
    <n v="378.51"/>
    <n v="0"/>
    <n v="0"/>
    <n v="34.2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2.37"/>
    <n v="0"/>
    <n v="0"/>
    <n v="0"/>
    <m/>
    <x v="0"/>
    <m/>
    <m/>
    <m/>
    <m/>
    <m/>
    <m/>
    <m/>
    <m/>
    <n v="399.42"/>
    <n v="-20.91"/>
    <n v="59.91"/>
    <n v="318.60000000000002"/>
    <x v="3"/>
    <x v="5"/>
    <m/>
    <x v="14"/>
  </r>
  <r>
    <x v="1"/>
    <s v="Baxter Springs"/>
    <s v="Electric"/>
    <s v="Municipal Buildings"/>
    <s v="GP-General Power"/>
    <n v="43600"/>
    <n v="3303.52"/>
    <m/>
    <n v="0"/>
    <n v="0"/>
    <n v="0"/>
    <m/>
    <n v="0"/>
    <n v="0"/>
    <n v="0"/>
    <n v="0"/>
    <n v="0"/>
    <n v="0"/>
    <n v="875.92"/>
    <n v="0"/>
    <n v="0"/>
    <n v="79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0.68"/>
    <n v="0"/>
    <n v="0"/>
    <n v="0"/>
    <m/>
    <x v="0"/>
    <m/>
    <m/>
    <m/>
    <m/>
    <m/>
    <m/>
    <m/>
    <m/>
    <n v="924.31999999999994"/>
    <n v="-48.4"/>
    <n v="138.65"/>
    <n v="737.27"/>
    <x v="3"/>
    <x v="6"/>
    <m/>
    <x v="14"/>
  </r>
  <r>
    <x v="1"/>
    <s v="Baxter Springs"/>
    <s v="Electric"/>
    <s v="Municipal Buildings"/>
    <s v="LS-Special Lighting"/>
    <n v="320"/>
    <n v="41.86"/>
    <m/>
    <n v="0"/>
    <n v="0"/>
    <n v="0"/>
    <m/>
    <n v="0"/>
    <n v="0"/>
    <n v="0"/>
    <n v="0"/>
    <n v="0"/>
    <n v="0"/>
    <n v="6.43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"/>
    <m/>
    <x v="0"/>
    <m/>
    <m/>
    <m/>
    <m/>
    <m/>
    <m/>
    <m/>
    <m/>
    <n v="6.79"/>
    <n v="-0.36"/>
    <n v="1.02"/>
    <n v="5.41"/>
    <x v="3"/>
    <x v="7"/>
    <m/>
    <x v="14"/>
  </r>
  <r>
    <x v="1"/>
    <s v="Baxter Springs"/>
    <s v="Electric"/>
    <s v="Municipal Buildings"/>
    <s v="SH-Small Heating"/>
    <n v="880"/>
    <n v="87.64"/>
    <m/>
    <n v="0"/>
    <n v="0"/>
    <n v="0"/>
    <m/>
    <n v="0"/>
    <n v="0"/>
    <n v="0"/>
    <n v="0"/>
    <n v="0"/>
    <n v="0"/>
    <n v="17.68"/>
    <n v="0"/>
    <n v="0"/>
    <n v="1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75"/>
    <n v="0"/>
    <n v="0"/>
    <n v="0"/>
    <m/>
    <x v="0"/>
    <m/>
    <m/>
    <m/>
    <m/>
    <m/>
    <m/>
    <m/>
    <m/>
    <n v="18.66"/>
    <n v="-0.98"/>
    <n v="2.8"/>
    <n v="14.879999999999999"/>
    <x v="3"/>
    <x v="12"/>
    <m/>
    <x v="14"/>
  </r>
  <r>
    <x v="1"/>
    <s v="Baxter Springs"/>
    <s v="Electric"/>
    <s v="Municipal Other Lighting"/>
    <s v="CB-Commercial"/>
    <n v="9334"/>
    <n v="1399.97"/>
    <m/>
    <n v="0"/>
    <n v="0"/>
    <n v="0"/>
    <m/>
    <n v="0"/>
    <n v="0"/>
    <n v="0"/>
    <n v="0"/>
    <n v="0"/>
    <n v="0"/>
    <n v="187.52"/>
    <n v="0"/>
    <n v="0"/>
    <n v="16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25"/>
    <n v="0"/>
    <n v="0"/>
    <n v="0"/>
    <m/>
    <x v="0"/>
    <m/>
    <m/>
    <m/>
    <m/>
    <m/>
    <m/>
    <m/>
    <m/>
    <n v="197.88"/>
    <n v="-10.36"/>
    <n v="29.68"/>
    <n v="157.84"/>
    <x v="4"/>
    <x v="5"/>
    <m/>
    <x v="14"/>
  </r>
  <r>
    <x v="1"/>
    <s v="Baxter Springs"/>
    <s v="Electric"/>
    <s v="Municipal Other Lighting"/>
    <s v="LS-Special Lighting"/>
    <n v="436"/>
    <n v="122.76"/>
    <m/>
    <n v="0"/>
    <n v="0"/>
    <n v="0"/>
    <m/>
    <n v="0"/>
    <n v="0"/>
    <n v="0"/>
    <n v="0"/>
    <n v="0"/>
    <n v="0"/>
    <n v="8.76"/>
    <n v="0"/>
    <n v="0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9.24"/>
    <n v="-0.48"/>
    <n v="1.39"/>
    <n v="7.37"/>
    <x v="4"/>
    <x v="7"/>
    <m/>
    <x v="14"/>
  </r>
  <r>
    <x v="1"/>
    <s v="Baxter Springs"/>
    <s v="Electric"/>
    <s v="Municipal Pumping"/>
    <s v="CB-Commercial"/>
    <n v="18439"/>
    <n v="1859.51"/>
    <m/>
    <n v="0"/>
    <n v="0"/>
    <n v="0"/>
    <m/>
    <n v="0"/>
    <n v="0"/>
    <n v="0"/>
    <n v="0"/>
    <n v="0"/>
    <n v="0"/>
    <n v="370.44"/>
    <n v="0"/>
    <n v="0"/>
    <n v="33.54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8.05"/>
    <n v="0"/>
    <n v="0"/>
    <n v="0"/>
    <m/>
    <x v="0"/>
    <m/>
    <m/>
    <m/>
    <m/>
    <m/>
    <m/>
    <m/>
    <m/>
    <n v="390.90999999999997"/>
    <n v="-20.47"/>
    <n v="58.64"/>
    <n v="311.8"/>
    <x v="3"/>
    <x v="5"/>
    <m/>
    <x v="14"/>
  </r>
  <r>
    <x v="1"/>
    <s v="Baxter Springs"/>
    <s v="Electric"/>
    <s v="Municipal Pumping"/>
    <s v="GP-General Power"/>
    <n v="141200"/>
    <n v="9634.94"/>
    <m/>
    <n v="0"/>
    <n v="0"/>
    <n v="0"/>
    <m/>
    <n v="0"/>
    <n v="0"/>
    <n v="0"/>
    <n v="0"/>
    <n v="0"/>
    <n v="0"/>
    <n v="2836.71"/>
    <n v="0"/>
    <n v="0"/>
    <n v="256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8.35"/>
    <n v="0"/>
    <n v="0"/>
    <n v="0"/>
    <m/>
    <x v="0"/>
    <m/>
    <m/>
    <m/>
    <m/>
    <m/>
    <m/>
    <m/>
    <m/>
    <n v="2993.44"/>
    <n v="-156.72999999999999"/>
    <n v="449.02"/>
    <n v="2387.69"/>
    <x v="3"/>
    <x v="6"/>
    <m/>
    <x v="14"/>
  </r>
  <r>
    <x v="1"/>
    <s v="Baxter Springs"/>
    <s v="Electric"/>
    <s v="Residential"/>
    <s v="NM-Net Metering"/>
    <n v="-417"/>
    <n v="-8.210000000000000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4"/>
  </r>
  <r>
    <x v="1"/>
    <s v="Baxter Springs"/>
    <s v="Electric"/>
    <s v="Residential"/>
    <s v="RG-Residential"/>
    <n v="2407266"/>
    <n v="207225.80000000002"/>
    <m/>
    <n v="11610.46"/>
    <n v="0"/>
    <n v="0"/>
    <m/>
    <n v="0"/>
    <n v="0"/>
    <n v="0"/>
    <n v="0"/>
    <n v="0"/>
    <n v="0"/>
    <n v="48317.760000000002"/>
    <n v="0"/>
    <n v="0"/>
    <n v="4385.84"/>
    <n v="0"/>
    <n v="0"/>
    <n v="0"/>
    <n v="0"/>
    <n v="0"/>
    <n v="0"/>
    <n v="0"/>
    <n v="0"/>
    <n v="0"/>
    <n v="0"/>
    <n v="0"/>
    <n v="0"/>
    <n v="0"/>
    <n v="0"/>
    <n v="80"/>
    <n v="-6.63"/>
    <n v="7713.51"/>
    <n v="0"/>
    <n v="0"/>
    <n v="32087.54"/>
    <n v="0"/>
    <n v="0"/>
    <n v="0"/>
    <m/>
    <x v="0"/>
    <m/>
    <m/>
    <m/>
    <m/>
    <m/>
    <m/>
    <m/>
    <m/>
    <n v="50989.83"/>
    <n v="-2672.07"/>
    <n v="7655.11"/>
    <n v="40662.65"/>
    <x v="0"/>
    <x v="1"/>
    <m/>
    <x v="14"/>
  </r>
  <r>
    <x v="1"/>
    <s v="Baxter Springs"/>
    <s v="Electric"/>
    <s v="Residential"/>
    <s v="RG-Residential Water Heat"/>
    <n v="449290"/>
    <n v="34726.99"/>
    <m/>
    <n v="1480.16"/>
    <n v="0"/>
    <n v="0"/>
    <m/>
    <n v="0"/>
    <n v="0"/>
    <n v="0"/>
    <n v="0"/>
    <n v="0"/>
    <n v="0"/>
    <n v="9031.07"/>
    <n v="0"/>
    <n v="0"/>
    <n v="817.75"/>
    <n v="0"/>
    <n v="0"/>
    <n v="0"/>
    <n v="0"/>
    <n v="0"/>
    <n v="0"/>
    <n v="0"/>
    <n v="0"/>
    <n v="0"/>
    <n v="0"/>
    <n v="0"/>
    <n v="0"/>
    <n v="0"/>
    <n v="0"/>
    <n v="0"/>
    <n v="-2.61"/>
    <n v="1185.71"/>
    <n v="0"/>
    <n v="0"/>
    <n v="6016.14"/>
    <n v="0"/>
    <n v="0"/>
    <n v="0"/>
    <m/>
    <x v="0"/>
    <m/>
    <m/>
    <m/>
    <m/>
    <m/>
    <m/>
    <m/>
    <m/>
    <n v="9529.7799999999988"/>
    <n v="-498.71"/>
    <n v="1428.74"/>
    <n v="7602.33"/>
    <x v="0"/>
    <x v="14"/>
    <m/>
    <x v="14"/>
  </r>
  <r>
    <x v="1"/>
    <s v="Baxter Springs"/>
    <s v="Electric"/>
    <s v="Residential"/>
    <s v="RH-Residential Total Elec"/>
    <n v="1723286"/>
    <n v="119365.01"/>
    <m/>
    <n v="2972.77"/>
    <n v="0"/>
    <n v="0"/>
    <m/>
    <n v="0"/>
    <n v="0"/>
    <n v="0"/>
    <n v="0"/>
    <n v="0"/>
    <n v="0"/>
    <n v="34634.89"/>
    <n v="0"/>
    <n v="0"/>
    <n v="3136.65"/>
    <n v="0"/>
    <n v="0"/>
    <n v="0"/>
    <n v="0"/>
    <n v="0"/>
    <n v="0"/>
    <n v="0"/>
    <n v="0"/>
    <n v="0"/>
    <n v="0"/>
    <n v="0"/>
    <n v="0"/>
    <n v="0"/>
    <n v="0"/>
    <n v="20"/>
    <n v="-1.92"/>
    <n v="3548.38"/>
    <n v="0"/>
    <n v="0"/>
    <n v="22434.94"/>
    <n v="0"/>
    <n v="0"/>
    <n v="0"/>
    <m/>
    <x v="0"/>
    <m/>
    <m/>
    <m/>
    <m/>
    <m/>
    <m/>
    <m/>
    <m/>
    <n v="36547.74"/>
    <n v="-1912.85"/>
    <n v="5480.05"/>
    <n v="29154.84"/>
    <x v="0"/>
    <x v="15"/>
    <m/>
    <x v="14"/>
  </r>
  <r>
    <x v="1"/>
    <s v="Baxter Springs"/>
    <s v="Electric"/>
    <s v="Wholesale Municipalities"/>
    <s v="GFR-Chetopa"/>
    <n v="670984"/>
    <n v="16681.96"/>
    <m/>
    <n v="0"/>
    <n v="15211.2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16"/>
    <m/>
    <x v="14"/>
  </r>
  <r>
    <x v="1"/>
    <s v="Baxter Springs"/>
    <s v="Lighting"/>
    <s v="Commercial"/>
    <s v="PL-Private Lighting"/>
    <n v="33027.457999999999"/>
    <n v="8406.5499999999993"/>
    <m/>
    <n v="152.63999999999999"/>
    <n v="0"/>
    <n v="0"/>
    <m/>
    <n v="0"/>
    <n v="0"/>
    <n v="0"/>
    <n v="0"/>
    <n v="0"/>
    <n v="0"/>
    <n v="663.74"/>
    <n v="0"/>
    <n v="0"/>
    <n v="60.33"/>
    <n v="0"/>
    <n v="0"/>
    <n v="69"/>
    <n v="0"/>
    <n v="0"/>
    <n v="0"/>
    <n v="0"/>
    <n v="0"/>
    <n v="0"/>
    <n v="0"/>
    <n v="0"/>
    <n v="0"/>
    <n v="0"/>
    <n v="0"/>
    <n v="0"/>
    <n v="0"/>
    <n v="580.64"/>
    <n v="0"/>
    <n v="0"/>
    <n v="65.16"/>
    <n v="0"/>
    <n v="0"/>
    <n v="0"/>
    <m/>
    <x v="0"/>
    <m/>
    <m/>
    <m/>
    <m/>
    <m/>
    <m/>
    <m/>
    <m/>
    <n v="700.4"/>
    <n v="-36.659999999999997"/>
    <n v="105.03"/>
    <n v="558.71"/>
    <x v="1"/>
    <x v="4"/>
    <m/>
    <x v="14"/>
  </r>
  <r>
    <x v="1"/>
    <s v="Baxter Springs"/>
    <s v="Lighting"/>
    <s v="Industrial"/>
    <s v="PL-Private Lighting"/>
    <n v="11837"/>
    <n v="2444.5100000000002"/>
    <m/>
    <n v="61.95"/>
    <n v="0"/>
    <n v="0"/>
    <m/>
    <n v="0"/>
    <n v="0"/>
    <n v="0"/>
    <n v="0"/>
    <n v="0"/>
    <n v="0"/>
    <n v="226.73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237.42"/>
    <n v="0"/>
    <n v="0"/>
    <n v="23.43"/>
    <n v="0"/>
    <n v="0"/>
    <n v="0"/>
    <m/>
    <x v="0"/>
    <m/>
    <m/>
    <m/>
    <m/>
    <m/>
    <m/>
    <m/>
    <m/>
    <n v="239.87"/>
    <n v="-13.14"/>
    <n v="37.64"/>
    <n v="189.08999999999997"/>
    <x v="2"/>
    <x v="4"/>
    <m/>
    <x v="14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3.15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3.32"/>
    <n v="-0.17"/>
    <n v="0.5"/>
    <n v="2.65"/>
    <x v="3"/>
    <x v="4"/>
    <m/>
    <x v="14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9.5399999999999991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m/>
    <x v="0"/>
    <m/>
    <m/>
    <m/>
    <m/>
    <m/>
    <m/>
    <m/>
    <m/>
    <n v="10.079999999999998"/>
    <n v="-0.54"/>
    <n v="1.55"/>
    <n v="7.9899999999999993"/>
    <x v="4"/>
    <x v="4"/>
    <m/>
    <x v="14"/>
  </r>
  <r>
    <x v="1"/>
    <s v="Baxter Springs"/>
    <s v="Lighting"/>
    <s v="Municipal Street Lighting"/>
    <s v="SPL-Municipal St Lighting"/>
    <n v="67340.001000000004"/>
    <n v="5143.37"/>
    <m/>
    <n v="0"/>
    <n v="0"/>
    <n v="0"/>
    <m/>
    <n v="0"/>
    <n v="0"/>
    <n v="0"/>
    <n v="0"/>
    <n v="0"/>
    <n v="0"/>
    <n v="1098.99"/>
    <n v="0"/>
    <n v="0"/>
    <n v="122.56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64.99"/>
    <n v="0"/>
    <n v="0"/>
    <n v="0"/>
    <m/>
    <x v="0"/>
    <m/>
    <m/>
    <m/>
    <m/>
    <m/>
    <m/>
    <m/>
    <m/>
    <n v="1173.74"/>
    <n v="-74.75"/>
    <n v="214.14"/>
    <n v="884.85"/>
    <x v="4"/>
    <x v="11"/>
    <m/>
    <x v="14"/>
  </r>
  <r>
    <x v="1"/>
    <s v="Baxter Springs"/>
    <s v="Lighting"/>
    <s v="Residential"/>
    <s v="PL-Private Lighting"/>
    <n v="36609.129000000001"/>
    <n v="10603.47"/>
    <m/>
    <n v="92.1"/>
    <n v="0"/>
    <n v="0"/>
    <m/>
    <n v="0"/>
    <n v="0"/>
    <n v="0"/>
    <n v="0"/>
    <n v="-0.86"/>
    <n v="0"/>
    <n v="693.86"/>
    <n v="0"/>
    <n v="0"/>
    <n v="65.459999999999994"/>
    <n v="0"/>
    <n v="0"/>
    <n v="0"/>
    <n v="0"/>
    <n v="0"/>
    <n v="0"/>
    <n v="0"/>
    <n v="0"/>
    <n v="0"/>
    <n v="0"/>
    <n v="0"/>
    <n v="0"/>
    <n v="0"/>
    <n v="0"/>
    <n v="0"/>
    <n v="0"/>
    <n v="206.19"/>
    <n v="0"/>
    <n v="0"/>
    <n v="65.42"/>
    <n v="0"/>
    <n v="0"/>
    <n v="0"/>
    <m/>
    <x v="0"/>
    <m/>
    <m/>
    <m/>
    <m/>
    <m/>
    <m/>
    <m/>
    <m/>
    <n v="734.5"/>
    <n v="-40.64"/>
    <n v="116.42"/>
    <n v="577.44000000000005"/>
    <x v="0"/>
    <x v="4"/>
    <m/>
    <x v="14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1"/>
    <s v="Columbus"/>
    <s v="Electric"/>
    <s v="Commercial"/>
    <s v="CB-Commercial"/>
    <n v="345341"/>
    <n v="37245.29"/>
    <m/>
    <n v="1473.07"/>
    <n v="0"/>
    <n v="0"/>
    <m/>
    <n v="0"/>
    <n v="0"/>
    <n v="0"/>
    <n v="0"/>
    <n v="0"/>
    <n v="0"/>
    <n v="6931.96"/>
    <n v="0"/>
    <n v="0"/>
    <n v="629.11"/>
    <n v="0"/>
    <n v="0"/>
    <n v="0"/>
    <n v="0"/>
    <n v="0"/>
    <n v="0"/>
    <n v="0"/>
    <n v="0"/>
    <n v="0"/>
    <n v="0"/>
    <n v="0"/>
    <n v="0"/>
    <n v="0"/>
    <n v="0"/>
    <n v="0"/>
    <n v="-0.09"/>
    <n v="3504.66"/>
    <n v="0"/>
    <n v="0"/>
    <n v="3708.92"/>
    <n v="0"/>
    <n v="0"/>
    <n v="0"/>
    <m/>
    <x v="0"/>
    <m/>
    <m/>
    <m/>
    <m/>
    <m/>
    <m/>
    <m/>
    <m/>
    <n v="7315.29"/>
    <n v="-383.33"/>
    <n v="1098.18"/>
    <n v="5833.78"/>
    <x v="1"/>
    <x v="5"/>
    <m/>
    <x v="14"/>
  </r>
  <r>
    <x v="1"/>
    <s v="Columbus"/>
    <s v="Electric"/>
    <s v="Commercial"/>
    <s v="GP-General Power"/>
    <n v="439232"/>
    <n v="36782.910000000003"/>
    <m/>
    <n v="0"/>
    <n v="0"/>
    <n v="0"/>
    <m/>
    <n v="0"/>
    <n v="0"/>
    <n v="0"/>
    <n v="0"/>
    <n v="0"/>
    <n v="0"/>
    <n v="8525.76"/>
    <n v="0"/>
    <n v="0"/>
    <n v="799.43"/>
    <n v="0"/>
    <n v="0"/>
    <n v="663.34"/>
    <n v="0"/>
    <n v="0"/>
    <n v="0"/>
    <n v="0"/>
    <n v="0"/>
    <n v="0"/>
    <n v="0"/>
    <n v="0"/>
    <n v="0"/>
    <n v="0"/>
    <n v="0"/>
    <n v="0"/>
    <n v="0"/>
    <n v="2607.5700000000002"/>
    <n v="0"/>
    <n v="0"/>
    <n v="4272.66"/>
    <n v="0"/>
    <n v="0"/>
    <n v="0"/>
    <m/>
    <x v="0"/>
    <m/>
    <m/>
    <m/>
    <m/>
    <m/>
    <m/>
    <m/>
    <m/>
    <n v="9013.31"/>
    <n v="-487.55"/>
    <n v="1396.76"/>
    <n v="7129"/>
    <x v="1"/>
    <x v="6"/>
    <m/>
    <x v="14"/>
  </r>
  <r>
    <x v="1"/>
    <s v="Columbus"/>
    <s v="Electric"/>
    <s v="Commercial"/>
    <s v="NM-Net Metering"/>
    <n v="-639"/>
    <n v="-12.5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4"/>
  </r>
  <r>
    <x v="1"/>
    <s v="Columbus"/>
    <s v="Electric"/>
    <s v="Commercial"/>
    <s v="SH-Small Heating"/>
    <n v="34850"/>
    <n v="3517.53"/>
    <m/>
    <n v="126.26"/>
    <n v="0"/>
    <n v="0"/>
    <m/>
    <n v="0"/>
    <n v="0"/>
    <n v="0"/>
    <n v="0"/>
    <n v="0"/>
    <n v="0"/>
    <n v="649.97"/>
    <n v="0"/>
    <n v="0"/>
    <n v="68.8"/>
    <n v="0"/>
    <n v="0"/>
    <n v="0"/>
    <n v="0"/>
    <n v="0"/>
    <n v="0"/>
    <n v="0"/>
    <n v="0"/>
    <n v="0"/>
    <n v="0"/>
    <n v="0"/>
    <n v="0"/>
    <n v="0"/>
    <n v="0"/>
    <n v="0"/>
    <n v="0"/>
    <n v="440.87"/>
    <n v="0"/>
    <n v="0"/>
    <n v="425.88"/>
    <n v="0"/>
    <n v="0"/>
    <n v="0"/>
    <m/>
    <x v="0"/>
    <m/>
    <m/>
    <m/>
    <m/>
    <m/>
    <m/>
    <m/>
    <m/>
    <n v="688.65"/>
    <n v="-38.68"/>
    <n v="110.82"/>
    <n v="539.15000000000009"/>
    <x v="1"/>
    <x v="12"/>
    <m/>
    <x v="14"/>
  </r>
  <r>
    <x v="1"/>
    <s v="Columbus"/>
    <s v="Electric"/>
    <s v="Commercial"/>
    <s v="TEB-Total Electric Bldg"/>
    <n v="76520"/>
    <n v="6503.4"/>
    <m/>
    <n v="0"/>
    <n v="0"/>
    <n v="0"/>
    <m/>
    <n v="0"/>
    <n v="0"/>
    <n v="0"/>
    <n v="0"/>
    <n v="0"/>
    <n v="0"/>
    <n v="1614.49"/>
    <n v="0"/>
    <n v="0"/>
    <n v="139.27000000000001"/>
    <n v="0"/>
    <n v="0"/>
    <n v="0"/>
    <n v="0"/>
    <n v="0"/>
    <n v="0"/>
    <n v="0"/>
    <n v="0"/>
    <n v="0"/>
    <n v="0"/>
    <n v="0"/>
    <n v="0"/>
    <n v="0"/>
    <n v="0"/>
    <n v="0"/>
    <n v="0"/>
    <n v="529.29999999999995"/>
    <n v="0"/>
    <n v="0"/>
    <n v="791.21"/>
    <n v="0"/>
    <n v="0"/>
    <n v="0"/>
    <m/>
    <x v="0"/>
    <m/>
    <m/>
    <m/>
    <m/>
    <m/>
    <m/>
    <m/>
    <m/>
    <n v="1699.43"/>
    <n v="-84.94"/>
    <n v="243.33"/>
    <n v="1371.16"/>
    <x v="1"/>
    <x v="13"/>
    <m/>
    <x v="14"/>
  </r>
  <r>
    <x v="1"/>
    <s v="Columbus"/>
    <s v="Electric"/>
    <s v="Industrial"/>
    <s v="CB-Commercial"/>
    <n v="12240"/>
    <n v="1083.08"/>
    <m/>
    <n v="0"/>
    <n v="0"/>
    <n v="0"/>
    <m/>
    <n v="0"/>
    <n v="0"/>
    <n v="0"/>
    <n v="0"/>
    <n v="0"/>
    <n v="0"/>
    <n v="245.91"/>
    <n v="0"/>
    <n v="0"/>
    <n v="22.28"/>
    <n v="0"/>
    <n v="0"/>
    <n v="0"/>
    <n v="0"/>
    <n v="0"/>
    <n v="0"/>
    <n v="0"/>
    <n v="0"/>
    <n v="0"/>
    <n v="0"/>
    <n v="0"/>
    <n v="0"/>
    <n v="0"/>
    <n v="0"/>
    <n v="0"/>
    <n v="0"/>
    <n v="112.09"/>
    <n v="0"/>
    <n v="0"/>
    <n v="131.46"/>
    <n v="0"/>
    <n v="0"/>
    <n v="0"/>
    <m/>
    <x v="0"/>
    <m/>
    <m/>
    <m/>
    <m/>
    <m/>
    <m/>
    <m/>
    <m/>
    <n v="259.5"/>
    <n v="-13.59"/>
    <n v="38.92"/>
    <n v="206.99"/>
    <x v="2"/>
    <x v="5"/>
    <m/>
    <x v="14"/>
  </r>
  <r>
    <x v="1"/>
    <s v="Columbus"/>
    <s v="Electric"/>
    <s v="Industrial"/>
    <s v="GP-General Power"/>
    <n v="356120"/>
    <n v="34145.230000000003"/>
    <m/>
    <n v="0"/>
    <n v="0"/>
    <n v="0"/>
    <m/>
    <n v="0"/>
    <n v="0"/>
    <n v="0"/>
    <n v="0"/>
    <n v="0"/>
    <n v="0"/>
    <n v="7154.44"/>
    <n v="0"/>
    <n v="0"/>
    <n v="648.15"/>
    <n v="0"/>
    <n v="0"/>
    <n v="0"/>
    <n v="0"/>
    <n v="0"/>
    <n v="0"/>
    <n v="0"/>
    <n v="0"/>
    <n v="0"/>
    <n v="0"/>
    <n v="0"/>
    <n v="0"/>
    <n v="0"/>
    <n v="0"/>
    <n v="0"/>
    <n v="0"/>
    <n v="1599.92"/>
    <n v="0"/>
    <n v="0"/>
    <n v="4878.87"/>
    <n v="0"/>
    <n v="0"/>
    <n v="0"/>
    <m/>
    <x v="0"/>
    <m/>
    <m/>
    <m/>
    <m/>
    <m/>
    <m/>
    <m/>
    <m/>
    <n v="7549.73"/>
    <n v="-395.29"/>
    <n v="1132.46"/>
    <n v="6021.98"/>
    <x v="2"/>
    <x v="6"/>
    <m/>
    <x v="14"/>
  </r>
  <r>
    <x v="1"/>
    <s v="Columbus"/>
    <s v="Electric"/>
    <s v="Industrial"/>
    <s v="PT-Transmission"/>
    <n v="1003200"/>
    <n v="52974.46"/>
    <m/>
    <n v="0"/>
    <n v="0"/>
    <n v="0"/>
    <m/>
    <n v="0"/>
    <n v="0"/>
    <n v="0"/>
    <n v="0"/>
    <n v="0"/>
    <n v="0"/>
    <n v="16372.22"/>
    <n v="0"/>
    <n v="0"/>
    <n v="1825.82"/>
    <n v="0"/>
    <n v="0"/>
    <n v="2620.46"/>
    <n v="0"/>
    <n v="0"/>
    <n v="0"/>
    <n v="0"/>
    <n v="0"/>
    <n v="0"/>
    <n v="0"/>
    <n v="0"/>
    <n v="0"/>
    <n v="0"/>
    <n v="0"/>
    <n v="0"/>
    <n v="0"/>
    <n v="992.77"/>
    <n v="0"/>
    <n v="0"/>
    <n v="11400.14"/>
    <n v="0"/>
    <n v="0"/>
    <n v="0"/>
    <m/>
    <x v="0"/>
    <m/>
    <m/>
    <m/>
    <m/>
    <m/>
    <m/>
    <m/>
    <m/>
    <n v="17485.77"/>
    <n v="-1113.55"/>
    <n v="3190.18"/>
    <n v="13182.039999999999"/>
    <x v="2"/>
    <x v="9"/>
    <m/>
    <x v="14"/>
  </r>
  <r>
    <x v="1"/>
    <s v="Columbus"/>
    <s v="Electric"/>
    <s v="Industrial"/>
    <s v="SH-Small Heating"/>
    <n v="7827"/>
    <n v="657.46"/>
    <m/>
    <n v="0"/>
    <n v="0"/>
    <n v="0"/>
    <m/>
    <n v="0"/>
    <n v="0"/>
    <n v="0"/>
    <n v="0"/>
    <n v="0"/>
    <n v="0"/>
    <n v="157.24"/>
    <n v="0"/>
    <n v="0"/>
    <n v="14.25"/>
    <n v="0"/>
    <n v="0"/>
    <n v="0"/>
    <n v="0"/>
    <n v="0"/>
    <n v="0"/>
    <n v="0"/>
    <n v="0"/>
    <n v="0"/>
    <n v="0"/>
    <n v="0"/>
    <n v="0"/>
    <n v="0"/>
    <n v="0"/>
    <n v="0"/>
    <n v="-1.29"/>
    <n v="40.33"/>
    <n v="0"/>
    <n v="0"/>
    <n v="95.65"/>
    <n v="0"/>
    <n v="0"/>
    <n v="0"/>
    <m/>
    <x v="0"/>
    <m/>
    <m/>
    <m/>
    <m/>
    <m/>
    <m/>
    <m/>
    <m/>
    <n v="165.93"/>
    <n v="-8.69"/>
    <n v="24.89"/>
    <n v="132.35000000000002"/>
    <x v="2"/>
    <x v="12"/>
    <m/>
    <x v="14"/>
  </r>
  <r>
    <x v="1"/>
    <s v="Columbus"/>
    <s v="Electric"/>
    <s v="Industrial"/>
    <s v="TEB-Total Electric Bldg"/>
    <n v="61600"/>
    <n v="4233.5200000000004"/>
    <m/>
    <n v="0"/>
    <n v="0"/>
    <n v="0"/>
    <m/>
    <n v="0"/>
    <n v="0"/>
    <n v="0"/>
    <n v="0"/>
    <n v="0"/>
    <n v="0"/>
    <n v="1237.55"/>
    <n v="0"/>
    <n v="0"/>
    <n v="112.12"/>
    <n v="0"/>
    <n v="0"/>
    <n v="0"/>
    <n v="0"/>
    <n v="0"/>
    <n v="0"/>
    <n v="0"/>
    <n v="0"/>
    <n v="0"/>
    <n v="0"/>
    <n v="0"/>
    <n v="0"/>
    <n v="0"/>
    <n v="0"/>
    <n v="0"/>
    <n v="0"/>
    <n v="232.53"/>
    <n v="0"/>
    <n v="0"/>
    <n v="636.95000000000005"/>
    <n v="0"/>
    <n v="0"/>
    <n v="0"/>
    <m/>
    <x v="0"/>
    <m/>
    <m/>
    <m/>
    <m/>
    <m/>
    <m/>
    <m/>
    <m/>
    <n v="1305.9299999999998"/>
    <n v="-68.38"/>
    <n v="195.89"/>
    <n v="1041.6599999999999"/>
    <x v="2"/>
    <x v="13"/>
    <m/>
    <x v="14"/>
  </r>
  <r>
    <x v="1"/>
    <s v="Columbus"/>
    <s v="Electric"/>
    <s v="Municipal Buildings"/>
    <s v="CB-Commercial"/>
    <n v="39467"/>
    <n v="3797.4"/>
    <m/>
    <n v="0"/>
    <n v="0"/>
    <n v="0"/>
    <m/>
    <n v="0"/>
    <n v="0"/>
    <n v="0"/>
    <n v="0"/>
    <n v="0"/>
    <n v="0"/>
    <n v="792.88"/>
    <n v="0"/>
    <n v="0"/>
    <n v="71.83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423.9"/>
    <n v="0"/>
    <n v="0"/>
    <n v="0"/>
    <m/>
    <x v="0"/>
    <m/>
    <m/>
    <m/>
    <m/>
    <m/>
    <m/>
    <m/>
    <m/>
    <n v="836.69"/>
    <n v="-43.81"/>
    <n v="125.51"/>
    <n v="667.37"/>
    <x v="3"/>
    <x v="5"/>
    <m/>
    <x v="14"/>
  </r>
  <r>
    <x v="1"/>
    <s v="Columbus"/>
    <s v="Electric"/>
    <s v="Municipal Buildings"/>
    <s v="GP-General Power"/>
    <n v="17360"/>
    <n v="1290.92"/>
    <m/>
    <n v="0"/>
    <n v="0"/>
    <n v="0"/>
    <m/>
    <n v="0"/>
    <n v="0"/>
    <n v="0"/>
    <n v="0"/>
    <n v="0"/>
    <n v="0"/>
    <n v="348.76"/>
    <n v="0"/>
    <n v="0"/>
    <n v="31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.27000000000001"/>
    <n v="0"/>
    <n v="0"/>
    <n v="0"/>
    <m/>
    <x v="0"/>
    <m/>
    <m/>
    <m/>
    <m/>
    <m/>
    <m/>
    <m/>
    <m/>
    <n v="368.03"/>
    <n v="-19.27"/>
    <n v="55.2"/>
    <n v="293.56"/>
    <x v="3"/>
    <x v="6"/>
    <m/>
    <x v="14"/>
  </r>
  <r>
    <x v="1"/>
    <s v="Columbus"/>
    <s v="Electric"/>
    <s v="Municipal Buildings"/>
    <s v="SH-Small Heating"/>
    <n v="7400"/>
    <n v="569.72"/>
    <m/>
    <n v="0"/>
    <n v="0"/>
    <n v="0"/>
    <m/>
    <n v="0"/>
    <n v="0"/>
    <n v="0"/>
    <n v="0"/>
    <n v="0"/>
    <n v="0"/>
    <n v="148.66999999999999"/>
    <n v="0"/>
    <n v="0"/>
    <n v="13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.43"/>
    <n v="0"/>
    <n v="0"/>
    <n v="0"/>
    <m/>
    <x v="0"/>
    <m/>
    <m/>
    <m/>
    <m/>
    <m/>
    <m/>
    <m/>
    <m/>
    <n v="156.88"/>
    <n v="-8.2100000000000009"/>
    <n v="23.53"/>
    <n v="125.13999999999999"/>
    <x v="3"/>
    <x v="12"/>
    <m/>
    <x v="14"/>
  </r>
  <r>
    <x v="1"/>
    <s v="Columbus"/>
    <s v="Electric"/>
    <s v="Municipal Buildings"/>
    <s v="TEB-Total Electric Bldg"/>
    <n v="9200"/>
    <n v="789.94"/>
    <m/>
    <n v="0"/>
    <n v="0"/>
    <n v="0"/>
    <m/>
    <n v="0"/>
    <n v="0"/>
    <n v="0"/>
    <n v="0"/>
    <n v="0"/>
    <n v="0"/>
    <n v="184.83"/>
    <n v="0"/>
    <n v="0"/>
    <n v="16.73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.13"/>
    <n v="0"/>
    <n v="0"/>
    <n v="0"/>
    <m/>
    <x v="0"/>
    <m/>
    <m/>
    <m/>
    <m/>
    <m/>
    <m/>
    <m/>
    <m/>
    <n v="195.04000000000002"/>
    <n v="-10.210000000000001"/>
    <n v="29.26"/>
    <n v="155.57000000000002"/>
    <x v="3"/>
    <x v="13"/>
    <m/>
    <x v="14"/>
  </r>
  <r>
    <x v="1"/>
    <s v="Columbus"/>
    <s v="Electric"/>
    <s v="Municipal Other Lighting"/>
    <s v="CB-Commercial"/>
    <n v="1533"/>
    <n v="476.63"/>
    <m/>
    <n v="0"/>
    <n v="0"/>
    <n v="0"/>
    <m/>
    <n v="0"/>
    <n v="0"/>
    <n v="0"/>
    <n v="0"/>
    <n v="0"/>
    <n v="0"/>
    <n v="30.78"/>
    <n v="0"/>
    <n v="0"/>
    <n v="2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48"/>
    <n v="0"/>
    <n v="0"/>
    <n v="0"/>
    <m/>
    <x v="0"/>
    <m/>
    <m/>
    <m/>
    <m/>
    <m/>
    <m/>
    <m/>
    <m/>
    <n v="32.480000000000004"/>
    <n v="-1.7"/>
    <n v="4.87"/>
    <n v="25.91"/>
    <x v="4"/>
    <x v="5"/>
    <m/>
    <x v="14"/>
  </r>
  <r>
    <x v="1"/>
    <s v="Columbus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4"/>
  </r>
  <r>
    <x v="1"/>
    <s v="Columbus"/>
    <s v="Electric"/>
    <s v="Municipal Pumping"/>
    <s v="CB-Commercial"/>
    <n v="16878"/>
    <n v="1781.65"/>
    <m/>
    <n v="0"/>
    <n v="0"/>
    <n v="0"/>
    <m/>
    <n v="0"/>
    <n v="0"/>
    <n v="0"/>
    <n v="0"/>
    <n v="0"/>
    <n v="0"/>
    <n v="339.07"/>
    <n v="0"/>
    <n v="0"/>
    <n v="30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.28"/>
    <n v="0"/>
    <n v="0"/>
    <n v="0"/>
    <m/>
    <x v="0"/>
    <m/>
    <m/>
    <m/>
    <m/>
    <m/>
    <m/>
    <m/>
    <m/>
    <n v="357.8"/>
    <n v="-18.73"/>
    <n v="53.67"/>
    <n v="285.39999999999998"/>
    <x v="3"/>
    <x v="5"/>
    <m/>
    <x v="14"/>
  </r>
  <r>
    <x v="1"/>
    <s v="Columbus"/>
    <s v="Electric"/>
    <s v="Municipal Pumping"/>
    <s v="GP-General Power"/>
    <n v="34784"/>
    <n v="3216.13"/>
    <m/>
    <n v="0"/>
    <n v="0"/>
    <n v="0"/>
    <m/>
    <n v="0"/>
    <n v="0"/>
    <n v="0"/>
    <n v="0"/>
    <n v="0"/>
    <n v="0"/>
    <n v="698.81"/>
    <n v="0"/>
    <n v="0"/>
    <n v="63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8.70999999999998"/>
    <n v="0"/>
    <n v="0"/>
    <n v="0"/>
    <m/>
    <x v="0"/>
    <m/>
    <m/>
    <m/>
    <m/>
    <m/>
    <m/>
    <m/>
    <m/>
    <n v="737.42"/>
    <n v="-38.61"/>
    <n v="110.61"/>
    <n v="588.19999999999993"/>
    <x v="3"/>
    <x v="6"/>
    <m/>
    <x v="14"/>
  </r>
  <r>
    <x v="1"/>
    <s v="Columbus"/>
    <s v="Electric"/>
    <s v="Residential"/>
    <s v="NM-Net Metering"/>
    <n v="-176"/>
    <n v="-3.4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4"/>
  </r>
  <r>
    <x v="1"/>
    <s v="Columbus"/>
    <s v="Electric"/>
    <s v="Residential"/>
    <s v="RG-Residential"/>
    <n v="1238403"/>
    <n v="110185.86"/>
    <m/>
    <n v="5529.64"/>
    <n v="0"/>
    <n v="0"/>
    <m/>
    <n v="0"/>
    <n v="0"/>
    <n v="0"/>
    <n v="0"/>
    <n v="0"/>
    <n v="0"/>
    <n v="24966.799999999999"/>
    <n v="0"/>
    <n v="0"/>
    <n v="2255.1799999999998"/>
    <n v="0"/>
    <n v="0"/>
    <n v="0"/>
    <n v="0"/>
    <n v="0"/>
    <n v="0"/>
    <n v="0"/>
    <n v="0"/>
    <n v="0"/>
    <n v="0"/>
    <n v="0"/>
    <n v="0"/>
    <n v="0"/>
    <n v="0"/>
    <n v="40"/>
    <n v="-1.66"/>
    <n v="3541.8"/>
    <n v="0"/>
    <n v="0"/>
    <n v="16506.830000000002"/>
    <n v="0"/>
    <n v="0"/>
    <n v="0"/>
    <m/>
    <x v="0"/>
    <m/>
    <m/>
    <m/>
    <m/>
    <m/>
    <m/>
    <m/>
    <m/>
    <n v="26341.43"/>
    <n v="-1374.63"/>
    <n v="3938.12"/>
    <n v="21028.68"/>
    <x v="0"/>
    <x v="1"/>
    <m/>
    <x v="14"/>
  </r>
  <r>
    <x v="1"/>
    <s v="Columbus"/>
    <s v="Electric"/>
    <s v="Residential"/>
    <s v="RG-Residential Water Heat"/>
    <n v="204462"/>
    <n v="16442.419999999998"/>
    <m/>
    <n v="641.05999999999995"/>
    <n v="0"/>
    <n v="0"/>
    <m/>
    <n v="0"/>
    <n v="0"/>
    <n v="0"/>
    <n v="0"/>
    <n v="0"/>
    <n v="0"/>
    <n v="4107.3"/>
    <n v="0"/>
    <n v="0"/>
    <n v="372.7"/>
    <n v="0"/>
    <n v="0"/>
    <n v="0"/>
    <n v="0"/>
    <n v="0"/>
    <n v="0"/>
    <n v="0"/>
    <n v="0"/>
    <n v="0"/>
    <n v="0"/>
    <n v="0"/>
    <n v="0"/>
    <n v="0"/>
    <n v="0"/>
    <n v="0"/>
    <n v="0"/>
    <n v="488.01"/>
    <n v="0"/>
    <n v="0"/>
    <n v="2737.61"/>
    <n v="0"/>
    <n v="0"/>
    <n v="0"/>
    <m/>
    <x v="0"/>
    <m/>
    <m/>
    <m/>
    <m/>
    <m/>
    <m/>
    <m/>
    <m/>
    <n v="4334.25"/>
    <n v="-226.95"/>
    <n v="650.19000000000005"/>
    <n v="3457.11"/>
    <x v="0"/>
    <x v="14"/>
    <m/>
    <x v="14"/>
  </r>
  <r>
    <x v="1"/>
    <s v="Columbus"/>
    <s v="Electric"/>
    <s v="Residential"/>
    <s v="RH-Residential Total Elec"/>
    <n v="468256"/>
    <n v="33379.94"/>
    <m/>
    <n v="1196.69"/>
    <n v="0"/>
    <n v="0"/>
    <m/>
    <n v="0"/>
    <n v="0"/>
    <n v="0"/>
    <n v="0"/>
    <n v="0"/>
    <n v="0"/>
    <n v="9514.94"/>
    <n v="0"/>
    <n v="0"/>
    <n v="847.6"/>
    <n v="0"/>
    <n v="0"/>
    <n v="0"/>
    <n v="0"/>
    <n v="0"/>
    <n v="0"/>
    <n v="0"/>
    <n v="0"/>
    <n v="0"/>
    <n v="0"/>
    <n v="0"/>
    <n v="0"/>
    <n v="0"/>
    <n v="0"/>
    <n v="0"/>
    <n v="0"/>
    <n v="1012.36"/>
    <n v="0"/>
    <n v="0"/>
    <n v="6105.97"/>
    <n v="0"/>
    <n v="0"/>
    <n v="0"/>
    <m/>
    <x v="0"/>
    <m/>
    <m/>
    <m/>
    <m/>
    <m/>
    <m/>
    <m/>
    <m/>
    <n v="10034.700000000001"/>
    <n v="-519.76"/>
    <n v="1489.05"/>
    <n v="8025.89"/>
    <x v="0"/>
    <x v="15"/>
    <m/>
    <x v="14"/>
  </r>
  <r>
    <x v="1"/>
    <s v="Columbus"/>
    <s v="Lighting"/>
    <s v="Commercial"/>
    <s v="PL-Private Lighting"/>
    <n v="21049.564999999999"/>
    <n v="5208.3100000000004"/>
    <m/>
    <n v="0"/>
    <n v="0"/>
    <n v="0"/>
    <m/>
    <n v="0"/>
    <n v="0"/>
    <n v="0"/>
    <n v="0"/>
    <n v="0"/>
    <n v="0"/>
    <n v="422.43"/>
    <n v="0"/>
    <n v="0"/>
    <n v="38.5"/>
    <n v="0"/>
    <n v="0"/>
    <n v="0"/>
    <n v="0"/>
    <n v="0"/>
    <n v="0"/>
    <n v="0"/>
    <n v="0"/>
    <n v="0"/>
    <n v="0"/>
    <n v="0"/>
    <n v="0"/>
    <n v="0"/>
    <n v="0"/>
    <n v="0"/>
    <n v="0"/>
    <n v="331.36"/>
    <n v="0"/>
    <n v="0"/>
    <n v="41.52"/>
    <n v="0"/>
    <n v="0"/>
    <n v="0"/>
    <m/>
    <x v="0"/>
    <m/>
    <m/>
    <m/>
    <m/>
    <m/>
    <m/>
    <m/>
    <m/>
    <n v="445.8"/>
    <n v="-23.37"/>
    <n v="66.94"/>
    <n v="355.49"/>
    <x v="1"/>
    <x v="4"/>
    <m/>
    <x v="14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22.94"/>
    <n v="0"/>
    <n v="0"/>
    <n v="2.14"/>
    <n v="0"/>
    <n v="0"/>
    <n v="0"/>
    <n v="0"/>
    <n v="0"/>
    <n v="0"/>
    <n v="0"/>
    <n v="0"/>
    <n v="0"/>
    <n v="0"/>
    <n v="0"/>
    <n v="0"/>
    <n v="0"/>
    <n v="0"/>
    <n v="0"/>
    <n v="0"/>
    <n v="30.31"/>
    <n v="0"/>
    <n v="0"/>
    <n v="2.3199999999999998"/>
    <n v="0"/>
    <n v="0"/>
    <n v="0"/>
    <m/>
    <x v="0"/>
    <m/>
    <m/>
    <m/>
    <m/>
    <m/>
    <m/>
    <m/>
    <m/>
    <n v="24.240000000000002"/>
    <n v="-1.3"/>
    <n v="3.72"/>
    <n v="19.220000000000002"/>
    <x v="2"/>
    <x v="4"/>
    <m/>
    <x v="14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5.83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n v="0"/>
    <n v="0"/>
    <n v="0"/>
    <m/>
    <x v="0"/>
    <m/>
    <m/>
    <m/>
    <m/>
    <m/>
    <m/>
    <m/>
    <m/>
    <n v="6.15"/>
    <n v="-0.32"/>
    <n v="0.92"/>
    <n v="4.91"/>
    <x v="4"/>
    <x v="4"/>
    <m/>
    <x v="14"/>
  </r>
  <r>
    <x v="1"/>
    <s v="Columbus"/>
    <s v="Lighting"/>
    <s v="Municipal Street Lighting"/>
    <s v="SPL-Municipal St Lighting"/>
    <n v="63938.735999999997"/>
    <n v="5037.08"/>
    <m/>
    <n v="0"/>
    <n v="0"/>
    <n v="0"/>
    <m/>
    <n v="0"/>
    <n v="0"/>
    <n v="0"/>
    <n v="0"/>
    <n v="0"/>
    <n v="0"/>
    <n v="1043.47"/>
    <n v="0"/>
    <n v="0"/>
    <n v="116.37"/>
    <n v="0"/>
    <n v="0"/>
    <n v="1587.1"/>
    <n v="0"/>
    <n v="0"/>
    <n v="0"/>
    <n v="0"/>
    <n v="0"/>
    <n v="0"/>
    <n v="0"/>
    <n v="0"/>
    <n v="0"/>
    <n v="0"/>
    <n v="0"/>
    <n v="0"/>
    <n v="0"/>
    <n v="0"/>
    <n v="0"/>
    <n v="0"/>
    <n v="156.65"/>
    <n v="0"/>
    <n v="0"/>
    <n v="0"/>
    <m/>
    <x v="0"/>
    <m/>
    <m/>
    <m/>
    <m/>
    <m/>
    <m/>
    <m/>
    <m/>
    <n v="1114.44"/>
    <n v="-70.97"/>
    <n v="203.33"/>
    <n v="840.14"/>
    <x v="4"/>
    <x v="11"/>
    <m/>
    <x v="14"/>
  </r>
  <r>
    <x v="1"/>
    <s v="Columbus"/>
    <s v="Lighting"/>
    <s v="Residential"/>
    <s v="PL-Private Lighting"/>
    <n v="14561.204"/>
    <n v="4821.4399999999996"/>
    <m/>
    <n v="0"/>
    <n v="0"/>
    <n v="0"/>
    <m/>
    <n v="0"/>
    <n v="0"/>
    <n v="0"/>
    <n v="0"/>
    <n v="0"/>
    <n v="0"/>
    <n v="291.91000000000003"/>
    <n v="0"/>
    <n v="0"/>
    <n v="27.55"/>
    <n v="0"/>
    <n v="0"/>
    <n v="0"/>
    <n v="0"/>
    <n v="0"/>
    <n v="0"/>
    <n v="0"/>
    <n v="0"/>
    <n v="0"/>
    <n v="0"/>
    <n v="0"/>
    <n v="0"/>
    <n v="0"/>
    <n v="0"/>
    <n v="0"/>
    <n v="0"/>
    <n v="92.23"/>
    <n v="0"/>
    <n v="0"/>
    <n v="28.37"/>
    <n v="0"/>
    <n v="0"/>
    <n v="0"/>
    <m/>
    <x v="0"/>
    <m/>
    <m/>
    <m/>
    <m/>
    <m/>
    <m/>
    <m/>
    <m/>
    <n v="308.07000000000005"/>
    <n v="-16.16"/>
    <n v="46.3"/>
    <n v="245.61"/>
    <x v="0"/>
    <x v="4"/>
    <m/>
    <x v="14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1"/>
    <s v="Neosho"/>
    <s v="Electric"/>
    <s v="Commercial"/>
    <s v="CB-Commercial"/>
    <n v="2"/>
    <n v="20.18"/>
    <m/>
    <n v="1.01"/>
    <n v="0"/>
    <n v="0"/>
    <m/>
    <n v="0"/>
    <n v="0"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1"/>
    <n v="0"/>
    <n v="0"/>
    <n v="0.02"/>
    <n v="0"/>
    <n v="0"/>
    <n v="0"/>
    <m/>
    <x v="0"/>
    <m/>
    <m/>
    <m/>
    <m/>
    <m/>
    <m/>
    <m/>
    <m/>
    <n v="0.04"/>
    <n v="0"/>
    <n v="0.01"/>
    <n v="0.03"/>
    <x v="1"/>
    <x v="5"/>
    <m/>
    <x v="14"/>
  </r>
  <r>
    <x v="3"/>
    <s v="Aurora"/>
    <s v="Electric"/>
    <s v="Commercial"/>
    <s v="CB-Commercial"/>
    <n v="2088409"/>
    <n v="298061.63"/>
    <m/>
    <n v="7563.67"/>
    <n v="0"/>
    <n v="0"/>
    <m/>
    <n v="-347.27793696275103"/>
    <n v="-3132.99"/>
    <n v="0"/>
    <n v="0"/>
    <n v="1482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-41.1"/>
    <n v="17714.03"/>
    <n v="-10484.3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Aurora"/>
    <s v="Electric"/>
    <s v="Commercial"/>
    <s v="GP-General Power"/>
    <n v="3504678"/>
    <n v="368326.24"/>
    <m/>
    <n v="9955.1"/>
    <n v="0"/>
    <n v="0"/>
    <m/>
    <n v="0"/>
    <n v="-5257.01"/>
    <n v="0"/>
    <n v="0"/>
    <n v="2154.08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0"/>
    <n v="0"/>
    <n v="0"/>
    <n v="18450.53"/>
    <n v="-12967.2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4"/>
  </r>
  <r>
    <x v="3"/>
    <s v="Aurora"/>
    <s v="Electric"/>
    <s v="Commercial"/>
    <s v="LS-Special Lighting"/>
    <n v="3060"/>
    <n v="621.95000000000005"/>
    <m/>
    <n v="2.74"/>
    <n v="0"/>
    <n v="0"/>
    <m/>
    <n v="0"/>
    <n v="-4.59"/>
    <n v="0"/>
    <n v="0"/>
    <n v="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69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4"/>
  </r>
  <r>
    <x v="3"/>
    <s v="Aurora"/>
    <s v="Electric"/>
    <s v="Commercial"/>
    <s v="SH-Small Heating"/>
    <n v="115221"/>
    <n v="14328.429999999998"/>
    <m/>
    <n v="460.13"/>
    <n v="0"/>
    <n v="0"/>
    <m/>
    <n v="0"/>
    <n v="-173.81"/>
    <n v="0"/>
    <n v="0"/>
    <n v="8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4.06"/>
    <n v="-547.3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4"/>
  </r>
  <r>
    <x v="3"/>
    <s v="Aurora"/>
    <s v="Electric"/>
    <s v="Commercial"/>
    <s v="TEB-Total Electric Bldg"/>
    <n v="606070"/>
    <n v="59871.48"/>
    <m/>
    <n v="209.27"/>
    <n v="0"/>
    <n v="0"/>
    <m/>
    <n v="0"/>
    <n v="-909.11"/>
    <n v="0"/>
    <n v="0"/>
    <n v="43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80.37"/>
    <n v="-2472.7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4"/>
  </r>
  <r>
    <x v="3"/>
    <s v="Aurora"/>
    <s v="Electric"/>
    <s v="Industrial"/>
    <s v="CB-Commercial"/>
    <n v="12809"/>
    <n v="1811.3500000000001"/>
    <m/>
    <n v="41.54"/>
    <n v="0"/>
    <n v="0"/>
    <m/>
    <n v="0"/>
    <n v="-19.22"/>
    <n v="0"/>
    <n v="0"/>
    <n v="9.07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0"/>
    <n v="0"/>
    <n v="0"/>
    <n v="124.03"/>
    <n v="-64.3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4"/>
  </r>
  <r>
    <x v="3"/>
    <s v="Aurora"/>
    <s v="Electric"/>
    <s v="Industrial"/>
    <s v="GP-General Power"/>
    <n v="2229570"/>
    <n v="211940.29"/>
    <m/>
    <n v="4072.17"/>
    <n v="0"/>
    <n v="0"/>
    <m/>
    <n v="0"/>
    <n v="-3344.35"/>
    <n v="0"/>
    <n v="0"/>
    <n v="1400.18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0"/>
    <n v="0"/>
    <n v="0"/>
    <n v="9453.92"/>
    <n v="-8249.4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4"/>
  </r>
  <r>
    <x v="3"/>
    <s v="Aurora"/>
    <s v="Electric"/>
    <s v="Industrial"/>
    <s v="LP-Large Power"/>
    <n v="2883603"/>
    <n v="223130.92"/>
    <m/>
    <n v="0"/>
    <n v="0"/>
    <n v="0"/>
    <m/>
    <n v="0"/>
    <n v="-4238.8999999999996"/>
    <n v="0"/>
    <n v="0"/>
    <n v="561.89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4484.8100000000004"/>
    <n v="-8593.1299999999992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4"/>
  </r>
  <r>
    <x v="3"/>
    <s v="Aurora"/>
    <s v="Electric"/>
    <s v="Industrial"/>
    <s v="PFM-Feed Mill/Grain Elev"/>
    <n v="18480"/>
    <n v="3173.39"/>
    <m/>
    <n v="16.87"/>
    <n v="0"/>
    <n v="0"/>
    <m/>
    <n v="0"/>
    <n v="-27.72"/>
    <n v="0"/>
    <n v="0"/>
    <n v="1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.01"/>
    <n v="-102.01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4"/>
  </r>
  <r>
    <x v="3"/>
    <s v="Aurora"/>
    <s v="Electric"/>
    <s v="Industrial"/>
    <s v="TEB-Total Electric Bldg"/>
    <n v="197689"/>
    <n v="27011.22"/>
    <m/>
    <n v="0"/>
    <n v="0"/>
    <n v="0"/>
    <m/>
    <n v="0"/>
    <n v="-296.52999999999997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645.17"/>
    <n v="-806.57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4"/>
  </r>
  <r>
    <x v="3"/>
    <s v="Aurora"/>
    <s v="Electric"/>
    <s v="Interdepartmental"/>
    <s v="CB-Commercial"/>
    <n v="20444"/>
    <n v="2686.82"/>
    <m/>
    <n v="0"/>
    <n v="0"/>
    <n v="0"/>
    <m/>
    <n v="0"/>
    <n v="-30.66"/>
    <n v="0"/>
    <n v="0"/>
    <n v="14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14"/>
    <n v="-102.63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4"/>
  </r>
  <r>
    <x v="3"/>
    <s v="Aurora"/>
    <s v="Electric"/>
    <s v="Interdepartmental"/>
    <s v="GP-General Power"/>
    <n v="130573"/>
    <n v="10536.23"/>
    <m/>
    <n v="0"/>
    <n v="0"/>
    <n v="0"/>
    <m/>
    <n v="0"/>
    <n v="-195.86"/>
    <n v="0"/>
    <n v="0"/>
    <n v="9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3.13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14"/>
  </r>
  <r>
    <x v="3"/>
    <s v="Aurora"/>
    <s v="Electric"/>
    <s v="Municipal Buildings"/>
    <s v="CB-Commercial"/>
    <n v="38694"/>
    <n v="6251.88"/>
    <m/>
    <n v="0"/>
    <n v="0"/>
    <n v="0"/>
    <m/>
    <n v="0"/>
    <n v="-58.05"/>
    <n v="0"/>
    <n v="0"/>
    <n v="27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4.2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Aurora"/>
    <s v="Electric"/>
    <s v="Municipal Buildings"/>
    <s v="GP-General Power"/>
    <n v="78800"/>
    <n v="8480.9299999999985"/>
    <m/>
    <n v="0"/>
    <n v="0"/>
    <n v="0"/>
    <m/>
    <n v="0"/>
    <n v="-118.2"/>
    <n v="0"/>
    <n v="0"/>
    <n v="55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1.5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Aurora"/>
    <s v="Electric"/>
    <s v="Municipal Buildings"/>
    <s v="SH-Small Heating"/>
    <n v="2764"/>
    <n v="356.74"/>
    <m/>
    <n v="0"/>
    <n v="0"/>
    <n v="0"/>
    <m/>
    <n v="0"/>
    <n v="-4.1500000000000004"/>
    <n v="0"/>
    <n v="0"/>
    <n v="1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13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4"/>
  </r>
  <r>
    <x v="3"/>
    <s v="Aurora"/>
    <s v="Electric"/>
    <s v="Municipal Other Lighting"/>
    <s v="CB-Commercial"/>
    <n v="7280"/>
    <n v="1711.24"/>
    <m/>
    <n v="0"/>
    <n v="0"/>
    <n v="0"/>
    <m/>
    <n v="0"/>
    <n v="-10.92"/>
    <n v="0"/>
    <n v="0"/>
    <n v="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5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4"/>
  </r>
  <r>
    <x v="3"/>
    <s v="Aurora"/>
    <s v="Electric"/>
    <s v="Municipal Other Lighting"/>
    <s v="LS-Special Lighting"/>
    <n v="4149"/>
    <n v="1016.9"/>
    <m/>
    <n v="0"/>
    <n v="0"/>
    <n v="0"/>
    <m/>
    <n v="0"/>
    <n v="-6.23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0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4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4"/>
  </r>
  <r>
    <x v="3"/>
    <s v="Aurora"/>
    <s v="Electric"/>
    <s v="Municipal Pumping"/>
    <s v="CB-Commercial"/>
    <n v="135073"/>
    <n v="17581.169999999998"/>
    <m/>
    <n v="0"/>
    <n v="0"/>
    <n v="0"/>
    <m/>
    <n v="0"/>
    <n v="-202.61"/>
    <n v="0"/>
    <n v="0"/>
    <n v="95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8.0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Aurora"/>
    <s v="Electric"/>
    <s v="Municipal Pumping"/>
    <s v="GP-General Power"/>
    <n v="564299"/>
    <n v="54203.64"/>
    <m/>
    <n v="0"/>
    <n v="0"/>
    <n v="0"/>
    <m/>
    <n v="0"/>
    <n v="-846.45"/>
    <n v="0"/>
    <n v="0"/>
    <n v="40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87.929999999999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Aurora"/>
    <s v="Electric"/>
    <s v="Oil Pipeline Pumping"/>
    <s v="GP-General Power"/>
    <n v="167643"/>
    <n v="16383.09"/>
    <m/>
    <n v="0"/>
    <n v="0"/>
    <n v="0"/>
    <m/>
    <n v="0"/>
    <n v="-251.46"/>
    <n v="0"/>
    <n v="0"/>
    <n v="119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6.72"/>
    <n v="-620.28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4"/>
  </r>
  <r>
    <x v="3"/>
    <s v="Aurora"/>
    <s v="Electric"/>
    <s v="Residential"/>
    <s v="RGL-Residential Pilot"/>
    <n v="68340"/>
    <n v="8121.24"/>
    <m/>
    <n v="315.99"/>
    <n v="0"/>
    <n v="0"/>
    <m/>
    <n v="0"/>
    <n v="-102.53"/>
    <n v="0"/>
    <n v="0"/>
    <n v="26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.88"/>
    <n v="-352.6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4"/>
  </r>
  <r>
    <x v="3"/>
    <s v="Aurora"/>
    <s v="Electric"/>
    <s v="Residential"/>
    <s v="RG-Residential"/>
    <n v="11275855"/>
    <n v="1539676.4"/>
    <m/>
    <n v="42234.239999999998"/>
    <n v="0"/>
    <n v="0"/>
    <m/>
    <n v="-19208.551906546199"/>
    <n v="-16926.7"/>
    <n v="0"/>
    <n v="0"/>
    <n v="4396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35"/>
    <n v="300"/>
    <n v="-157.44"/>
    <n v="11095.7"/>
    <n v="-58184.0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Aurora"/>
    <s v="Electric"/>
    <s v="Wholesale Municipalities"/>
    <s v="GFR-Monett"/>
    <n v="18665435"/>
    <n v="442300.66"/>
    <m/>
    <n v="0"/>
    <n v="423145.4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6"/>
    <m/>
    <x v="14"/>
  </r>
  <r>
    <x v="3"/>
    <s v="Aurora"/>
    <s v="Electric"/>
    <s v="Wholesale Municipalities"/>
    <s v="GFR-Mt Vernon"/>
    <n v="4603146"/>
    <n v="113674.54"/>
    <m/>
    <n v="0"/>
    <n v="104353.3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7"/>
    <m/>
    <x v="14"/>
  </r>
  <r>
    <x v="3"/>
    <s v="Aurora"/>
    <s v="Lighting"/>
    <s v="Commercial"/>
    <s v="PL-Private Lighting"/>
    <n v="49779.728000000003"/>
    <n v="16397.87"/>
    <m/>
    <n v="0"/>
    <n v="0"/>
    <n v="0"/>
    <m/>
    <n v="0"/>
    <n v="-75.08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8.29"/>
    <n v="-546.28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3"/>
    <s v="Aurora"/>
    <s v="Lighting"/>
    <s v="Industrial"/>
    <s v="PL-Private Lighting"/>
    <n v="6169"/>
    <n v="1553.22"/>
    <m/>
    <n v="0"/>
    <n v="0"/>
    <n v="0"/>
    <m/>
    <n v="0"/>
    <n v="-9.27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.84"/>
    <n v="-67.70999999999999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4"/>
  </r>
  <r>
    <x v="3"/>
    <s v="Aurora"/>
    <s v="Lighting"/>
    <s v="Interdepartmental"/>
    <s v="PL-Private Lighting"/>
    <n v="195"/>
    <n v="47.37"/>
    <m/>
    <n v="0"/>
    <n v="0"/>
    <n v="0"/>
    <m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4"/>
  </r>
  <r>
    <x v="3"/>
    <s v="Aurora"/>
    <s v="Lighting"/>
    <s v="Municipal Other Lighting"/>
    <s v="PL-Private Lighting"/>
    <n v="174"/>
    <n v="68.19"/>
    <m/>
    <n v="0"/>
    <n v="0"/>
    <n v="0"/>
    <m/>
    <n v="0"/>
    <n v="-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4"/>
  </r>
  <r>
    <x v="3"/>
    <s v="Aurora"/>
    <s v="Lighting"/>
    <s v="Municipal Pumping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4"/>
  </r>
  <r>
    <x v="3"/>
    <s v="Aurora"/>
    <s v="Lighting"/>
    <s v="Municipal Street Lighting"/>
    <s v="SPL-Municipal St Lighting"/>
    <n v="119326.537"/>
    <n v="13778.55"/>
    <m/>
    <n v="0"/>
    <n v="0"/>
    <n v="0"/>
    <m/>
    <n v="0"/>
    <n v="-178.98"/>
    <n v="0"/>
    <n v="0"/>
    <n v="0"/>
    <n v="0"/>
    <n v="0"/>
    <n v="0"/>
    <n v="0"/>
    <n v="0"/>
    <n v="0"/>
    <n v="0"/>
    <n v="3130.35"/>
    <n v="0"/>
    <n v="0"/>
    <n v="0"/>
    <n v="0"/>
    <n v="0"/>
    <n v="0"/>
    <n v="0"/>
    <n v="0"/>
    <n v="0"/>
    <n v="0"/>
    <n v="0"/>
    <n v="0"/>
    <n v="0"/>
    <n v="0"/>
    <n v="-713.58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4"/>
  </r>
  <r>
    <x v="3"/>
    <s v="Aurora"/>
    <s v="Lighting"/>
    <s v="Residential"/>
    <s v="PL-Private Lighting"/>
    <n v="54944.432000000001"/>
    <n v="20482.09"/>
    <m/>
    <n v="0"/>
    <n v="0"/>
    <n v="0"/>
    <m/>
    <n v="0"/>
    <n v="-85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.209999999999994"/>
    <n v="-602.0700000000000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3"/>
    <s v="Aurora"/>
    <s v="Sprinkler System"/>
    <s v="WA-Commercial"/>
    <s v="WA-Water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5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4"/>
  </r>
  <r>
    <x v="3"/>
    <s v="Aurora"/>
    <s v="Water"/>
    <s v="WA-Commercial"/>
    <s v="WA-Water"/>
    <n v="95773"/>
    <n v="168098.56"/>
    <m/>
    <n v="0"/>
    <n v="0"/>
    <n v="0"/>
    <m/>
    <n v="0"/>
    <n v="0"/>
    <n v="0"/>
    <n v="0"/>
    <n v="0"/>
    <n v="0"/>
    <n v="0"/>
    <n v="0"/>
    <n v="0"/>
    <n v="0"/>
    <n v="0"/>
    <n v="471.96"/>
    <n v="18.579999999999998"/>
    <n v="0"/>
    <n v="0"/>
    <n v="0"/>
    <n v="0"/>
    <n v="0"/>
    <n v="0"/>
    <n v="0"/>
    <n v="0"/>
    <n v="0"/>
    <n v="0"/>
    <n v="0"/>
    <n v="0"/>
    <n v="-0.28000000000000003"/>
    <n v="475.97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4"/>
  </r>
  <r>
    <x v="3"/>
    <s v="Aurora"/>
    <s v="Water"/>
    <s v="WA-Industrial"/>
    <s v="WA-Water"/>
    <n v="7049"/>
    <n v="12401.29"/>
    <m/>
    <n v="0"/>
    <n v="0"/>
    <n v="0"/>
    <m/>
    <n v="0"/>
    <n v="0"/>
    <n v="0"/>
    <n v="0"/>
    <n v="0"/>
    <n v="0"/>
    <n v="0"/>
    <n v="0"/>
    <n v="0"/>
    <n v="0"/>
    <n v="0"/>
    <n v="11.7"/>
    <n v="0"/>
    <n v="0"/>
    <n v="0"/>
    <n v="0"/>
    <n v="0"/>
    <n v="0"/>
    <n v="0"/>
    <n v="0"/>
    <n v="0"/>
    <n v="0"/>
    <n v="0"/>
    <n v="0"/>
    <n v="0"/>
    <n v="0"/>
    <n v="641.16999999999996"/>
    <n v="0"/>
    <n v="0"/>
    <n v="0"/>
    <n v="0"/>
    <n v="0"/>
    <n v="0"/>
    <m/>
    <x v="0"/>
    <m/>
    <m/>
    <m/>
    <m/>
    <m/>
    <m/>
    <m/>
    <m/>
    <n v="0"/>
    <n v="0"/>
    <n v="0"/>
    <n v="0"/>
    <x v="8"/>
    <x v="28"/>
    <m/>
    <x v="14"/>
  </r>
  <r>
    <x v="3"/>
    <s v="Aurora"/>
    <s v="Water"/>
    <s v="WA-Interdepartmental"/>
    <s v="WA-Water"/>
    <n v="2"/>
    <n v="106.29"/>
    <m/>
    <n v="0"/>
    <n v="0"/>
    <n v="0"/>
    <m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9"/>
    <x v="28"/>
    <m/>
    <x v="14"/>
  </r>
  <r>
    <x v="3"/>
    <s v="Aurora"/>
    <s v="Water"/>
    <s v="WA-Municipal Buildings"/>
    <s v="WA-Water"/>
    <n v="15"/>
    <n v="205.9"/>
    <m/>
    <n v="0"/>
    <n v="0"/>
    <n v="0"/>
    <m/>
    <n v="0"/>
    <n v="0"/>
    <n v="0"/>
    <n v="0"/>
    <n v="0"/>
    <n v="0"/>
    <n v="0"/>
    <n v="0"/>
    <n v="0"/>
    <n v="0"/>
    <n v="0"/>
    <n v="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4"/>
  </r>
  <r>
    <x v="3"/>
    <s v="Aurora"/>
    <s v="Water"/>
    <s v="WA-Municipal Pumping"/>
    <s v="WA-Water"/>
    <n v="707"/>
    <n v="2174.5"/>
    <m/>
    <n v="0"/>
    <n v="0"/>
    <n v="0"/>
    <m/>
    <n v="0"/>
    <n v="0"/>
    <n v="0"/>
    <n v="0"/>
    <n v="0"/>
    <n v="0"/>
    <n v="0"/>
    <n v="0"/>
    <n v="0"/>
    <n v="0"/>
    <n v="0"/>
    <n v="24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4"/>
  </r>
  <r>
    <x v="3"/>
    <s v="Aurora"/>
    <s v="Water"/>
    <s v="WA-Residential"/>
    <s v="WA-Water"/>
    <n v="14812"/>
    <n v="115307.29"/>
    <m/>
    <n v="0"/>
    <n v="0"/>
    <n v="0"/>
    <m/>
    <n v="0"/>
    <n v="0"/>
    <n v="0"/>
    <n v="0"/>
    <n v="0"/>
    <n v="0"/>
    <n v="0"/>
    <n v="0"/>
    <n v="0"/>
    <n v="0"/>
    <n v="0"/>
    <n v="4074.42"/>
    <n v="0"/>
    <n v="0"/>
    <n v="0"/>
    <n v="0"/>
    <n v="0"/>
    <n v="0"/>
    <n v="0"/>
    <n v="0"/>
    <n v="0"/>
    <n v="0"/>
    <n v="0"/>
    <n v="0"/>
    <n v="0"/>
    <n v="-22.2"/>
    <n v="2064.77"/>
    <n v="0"/>
    <n v="0"/>
    <n v="0"/>
    <n v="0"/>
    <n v="0"/>
    <n v="0"/>
    <m/>
    <x v="0"/>
    <m/>
    <m/>
    <m/>
    <m/>
    <m/>
    <m/>
    <m/>
    <m/>
    <n v="0"/>
    <n v="0"/>
    <n v="0"/>
    <n v="0"/>
    <x v="11"/>
    <x v="28"/>
    <m/>
    <x v="14"/>
  </r>
  <r>
    <x v="3"/>
    <s v="Baxter Springs"/>
    <s v="Electric"/>
    <s v="Commercial"/>
    <s v="CB-Commercial"/>
    <n v="28"/>
    <n v="26.380000000000003"/>
    <m/>
    <n v="1.31"/>
    <n v="0"/>
    <n v="0"/>
    <m/>
    <n v="0"/>
    <n v="-0.04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699999999999998"/>
    <n v="-0.1400000000000000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Baxter Springs"/>
    <s v="Electric"/>
    <s v="Residential"/>
    <s v="RG-Residential"/>
    <n v="239"/>
    <n v="44.08"/>
    <m/>
    <n v="2.13"/>
    <n v="0"/>
    <n v="0"/>
    <m/>
    <n v="0"/>
    <n v="-0.36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7"/>
    <n v="-1.2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Bolivar"/>
    <s v="Electric"/>
    <s v="Commercial"/>
    <s v="CB-Commercial"/>
    <n v="1847192"/>
    <n v="272773.69"/>
    <m/>
    <n v="5623.63"/>
    <n v="0"/>
    <n v="0"/>
    <m/>
    <n v="0"/>
    <n v="-2771.29"/>
    <n v="0"/>
    <n v="0"/>
    <n v="131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8.18"/>
    <n v="40"/>
    <n v="-71.849999999999994"/>
    <n v="15101.96"/>
    <n v="-9273.530000000000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Bolivar"/>
    <s v="Electric"/>
    <s v="Commercial"/>
    <s v="GP-General Power"/>
    <n v="2892000"/>
    <n v="300924.37"/>
    <m/>
    <n v="1911.72"/>
    <n v="0"/>
    <n v="0"/>
    <m/>
    <n v="0"/>
    <n v="-4338"/>
    <n v="0"/>
    <n v="0"/>
    <n v="2053.28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32.31"/>
    <n v="-10700.3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4"/>
  </r>
  <r>
    <x v="3"/>
    <s v="Bolivar"/>
    <s v="Electric"/>
    <s v="Commercial"/>
    <s v="LP-Large Power"/>
    <n v="1239101"/>
    <n v="104728.28"/>
    <m/>
    <n v="0"/>
    <n v="0"/>
    <n v="0"/>
    <m/>
    <n v="0"/>
    <n v="-1821.48"/>
    <n v="0"/>
    <n v="0"/>
    <n v="879.76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3692.52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4"/>
  </r>
  <r>
    <x v="3"/>
    <s v="Bolivar"/>
    <s v="Electric"/>
    <s v="Commercial"/>
    <s v="LS-Special Lighting"/>
    <n v="2933"/>
    <n v="651.82000000000005"/>
    <m/>
    <n v="0.89"/>
    <n v="0"/>
    <n v="0"/>
    <m/>
    <n v="0"/>
    <n v="-4.4000000000000004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92"/>
    <n v="-19.829999999999998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4"/>
  </r>
  <r>
    <x v="3"/>
    <s v="Bolivar"/>
    <s v="Electric"/>
    <s v="Commercial"/>
    <s v="SH-Small Heating"/>
    <n v="754503"/>
    <n v="92064.650000000009"/>
    <m/>
    <n v="1899.7"/>
    <n v="0"/>
    <n v="0"/>
    <m/>
    <n v="0"/>
    <n v="-1131.79"/>
    <n v="0"/>
    <n v="0"/>
    <n v="535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9"/>
    <n v="0"/>
    <n v="-28.31"/>
    <n v="5035.62"/>
    <n v="-3583.9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4"/>
  </r>
  <r>
    <x v="3"/>
    <s v="Bolivar"/>
    <s v="Electric"/>
    <s v="Commercial"/>
    <s v="TEB-Total Electric Bldg"/>
    <n v="2443112"/>
    <n v="255609.26"/>
    <m/>
    <n v="1579.86"/>
    <n v="0"/>
    <n v="0"/>
    <m/>
    <n v="0"/>
    <n v="-3664.68"/>
    <n v="0"/>
    <n v="0"/>
    <n v="1702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40.3799999999992"/>
    <n v="-9967.8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4"/>
  </r>
  <r>
    <x v="3"/>
    <s v="Bolivar"/>
    <s v="Electric"/>
    <s v="Industrial"/>
    <s v="CB-Commercial"/>
    <n v="29448"/>
    <n v="3718.49"/>
    <m/>
    <n v="131.27000000000001"/>
    <n v="0"/>
    <n v="0"/>
    <m/>
    <n v="0"/>
    <n v="-44.18"/>
    <n v="0"/>
    <n v="0"/>
    <n v="2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3.08"/>
    <n v="-147.8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4"/>
  </r>
  <r>
    <x v="3"/>
    <s v="Bolivar"/>
    <s v="Electric"/>
    <s v="Industrial"/>
    <s v="GP-General Power"/>
    <n v="811040"/>
    <n v="83267.41"/>
    <m/>
    <n v="2571.84"/>
    <n v="0"/>
    <n v="0"/>
    <m/>
    <n v="0"/>
    <n v="-1216.56"/>
    <n v="0"/>
    <n v="0"/>
    <n v="575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99.93"/>
    <n v="-3000.85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4"/>
  </r>
  <r>
    <x v="3"/>
    <s v="Bolivar"/>
    <s v="Electric"/>
    <s v="Industrial"/>
    <s v="LP-Large Power"/>
    <n v="9600"/>
    <n v="9524.16"/>
    <m/>
    <n v="0"/>
    <n v="0"/>
    <n v="0"/>
    <m/>
    <n v="0"/>
    <n v="-14.11"/>
    <n v="0"/>
    <n v="0"/>
    <n v="6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61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4"/>
  </r>
  <r>
    <x v="3"/>
    <s v="Bolivar"/>
    <s v="Electric"/>
    <s v="Industrial"/>
    <s v="PFM-Feed Mill/Grain Elev"/>
    <n v="3456"/>
    <n v="696.08"/>
    <m/>
    <n v="18.559999999999999"/>
    <n v="0"/>
    <n v="0"/>
    <m/>
    <n v="0"/>
    <n v="-5.18"/>
    <n v="0"/>
    <n v="0"/>
    <n v="2.45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409999999999997"/>
    <n v="-19.07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4"/>
  </r>
  <r>
    <x v="3"/>
    <s v="Bolivar"/>
    <s v="Electric"/>
    <s v="Industrial"/>
    <s v="SH-Small Heating"/>
    <n v="1280"/>
    <n v="168.56"/>
    <m/>
    <n v="3.23"/>
    <n v="0"/>
    <n v="0"/>
    <m/>
    <n v="0"/>
    <n v="-1.92"/>
    <n v="0"/>
    <n v="0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28"/>
    <n v="-6.08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4"/>
  </r>
  <r>
    <x v="3"/>
    <s v="Bolivar"/>
    <s v="Electric"/>
    <s v="Interdepartmental"/>
    <s v="CB-Commercial"/>
    <n v="7653"/>
    <n v="1025.3700000000001"/>
    <m/>
    <n v="0"/>
    <n v="0"/>
    <n v="0"/>
    <m/>
    <n v="0"/>
    <n v="-11.48"/>
    <n v="0"/>
    <n v="0"/>
    <n v="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42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4"/>
  </r>
  <r>
    <x v="3"/>
    <s v="Bolivar"/>
    <s v="Electric"/>
    <s v="Municipal Buildings"/>
    <s v="CB-Commercial"/>
    <n v="48960"/>
    <n v="8337.48"/>
    <m/>
    <n v="0"/>
    <n v="0"/>
    <n v="0"/>
    <m/>
    <n v="0"/>
    <n v="-73.459999999999994"/>
    <n v="0"/>
    <n v="0"/>
    <n v="3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5.8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Bolivar"/>
    <s v="Electric"/>
    <s v="Municipal Buildings"/>
    <s v="GP-General Power"/>
    <n v="60852"/>
    <n v="7464.64"/>
    <m/>
    <n v="0"/>
    <n v="0"/>
    <n v="0"/>
    <m/>
    <n v="0"/>
    <n v="-91.28"/>
    <n v="0"/>
    <n v="0"/>
    <n v="43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5.1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Bolivar"/>
    <s v="Electric"/>
    <s v="Municipal Buildings"/>
    <s v="SH-Small Heating"/>
    <n v="20715"/>
    <n v="2676.92"/>
    <m/>
    <n v="0"/>
    <n v="0"/>
    <n v="0"/>
    <m/>
    <n v="0"/>
    <n v="-31.08"/>
    <n v="0"/>
    <n v="0"/>
    <n v="1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8.39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4"/>
  </r>
  <r>
    <x v="3"/>
    <s v="Bolivar"/>
    <s v="Electric"/>
    <s v="Municipal Buildings"/>
    <s v="TEB-Total Electric Bldg"/>
    <n v="11600"/>
    <n v="1271"/>
    <m/>
    <n v="0"/>
    <n v="0"/>
    <n v="0"/>
    <m/>
    <n v="0"/>
    <n v="-17.399999999999999"/>
    <n v="0"/>
    <n v="0"/>
    <n v="8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.33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4"/>
  </r>
  <r>
    <x v="3"/>
    <s v="Bolivar"/>
    <s v="Electric"/>
    <s v="Municipal Other Lighting"/>
    <s v="CB-Commercial"/>
    <n v="7341"/>
    <n v="1890.65"/>
    <m/>
    <n v="0"/>
    <n v="0"/>
    <n v="0"/>
    <m/>
    <n v="0"/>
    <n v="-11.04"/>
    <n v="0"/>
    <n v="0"/>
    <n v="5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9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4"/>
  </r>
  <r>
    <x v="3"/>
    <s v="Bolivar"/>
    <s v="Electric"/>
    <s v="Municipal Other Lighting"/>
    <s v="LS-Special Lighting"/>
    <n v="1550"/>
    <n v="343.43"/>
    <m/>
    <n v="0"/>
    <n v="0"/>
    <n v="0"/>
    <m/>
    <n v="0"/>
    <n v="-2.33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47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4"/>
  </r>
  <r>
    <x v="3"/>
    <s v="Bolivar"/>
    <s v="Electric"/>
    <s v="Municipal Pumping"/>
    <s v="CB-Commercial"/>
    <n v="186902"/>
    <n v="25513.09"/>
    <m/>
    <n v="0"/>
    <n v="0"/>
    <n v="0"/>
    <m/>
    <n v="0"/>
    <n v="-280.39999999999998"/>
    <n v="0"/>
    <n v="0"/>
    <n v="132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38.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Bolivar"/>
    <s v="Electric"/>
    <s v="Municipal Pumping"/>
    <s v="GP-General Power"/>
    <n v="333937"/>
    <n v="32690.690000000002"/>
    <m/>
    <n v="0"/>
    <n v="0"/>
    <n v="0"/>
    <m/>
    <n v="0"/>
    <n v="-500.91"/>
    <n v="0"/>
    <n v="0"/>
    <n v="237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35.5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Bolivar"/>
    <s v="Electric"/>
    <s v="Municipal Pumping"/>
    <s v="TEB-Total Electric Bldg"/>
    <n v="8903"/>
    <n v="959.38"/>
    <m/>
    <n v="0"/>
    <n v="0"/>
    <n v="0"/>
    <m/>
    <n v="0"/>
    <n v="-13.35"/>
    <n v="0"/>
    <n v="0"/>
    <n v="6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32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4"/>
  </r>
  <r>
    <x v="3"/>
    <s v="Bolivar"/>
    <s v="Electric"/>
    <s v="Oil Pipeline Pumping"/>
    <s v="GP-General Power"/>
    <n v="94922"/>
    <n v="8553.76"/>
    <m/>
    <n v="0"/>
    <n v="0"/>
    <n v="0"/>
    <m/>
    <n v="0"/>
    <n v="-142.38"/>
    <n v="0"/>
    <n v="0"/>
    <n v="67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6.09"/>
    <n v="-351.21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4"/>
  </r>
  <r>
    <x v="3"/>
    <s v="Bolivar"/>
    <s v="Electric"/>
    <s v="Oil Pipeline Pumping"/>
    <s v="LP-Large Power"/>
    <n v="2201605"/>
    <n v="218456.44999999998"/>
    <m/>
    <n v="0"/>
    <n v="0"/>
    <n v="0"/>
    <m/>
    <n v="0"/>
    <n v="-323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27.89"/>
    <n v="-6560.78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4"/>
  </r>
  <r>
    <x v="3"/>
    <s v="Bolivar"/>
    <s v="Electric"/>
    <s v="Residential"/>
    <s v="RGL-Residential Pilot"/>
    <n v="125812"/>
    <n v="15073.44"/>
    <m/>
    <n v="366.66"/>
    <n v="0"/>
    <n v="0"/>
    <m/>
    <n v="0"/>
    <n v="-188.78"/>
    <n v="0"/>
    <n v="0"/>
    <n v="49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22"/>
    <n v="0"/>
    <n v="0"/>
    <n v="354.02"/>
    <n v="-649.26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4"/>
  </r>
  <r>
    <x v="3"/>
    <s v="Bolivar"/>
    <s v="Electric"/>
    <s v="Residential"/>
    <s v="RG-Residential"/>
    <n v="12886304.6"/>
    <n v="1705670.5799999998"/>
    <m/>
    <n v="34597.839999999997"/>
    <n v="0"/>
    <n v="0"/>
    <m/>
    <n v="-42231.818014840901"/>
    <n v="-19276.689999999999"/>
    <n v="0"/>
    <n v="0"/>
    <n v="5025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69"/>
    <n v="360"/>
    <n v="-150.49"/>
    <n v="34852.050000000003"/>
    <n v="-66480.6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Bolivar"/>
    <s v="Electric"/>
    <s v="Wholesale Municipalities"/>
    <s v="GFR-Lockwood"/>
    <n v="784459"/>
    <n v="19406.5"/>
    <m/>
    <n v="0"/>
    <n v="17783.6899999999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14"/>
  </r>
  <r>
    <x v="3"/>
    <s v="Bolivar"/>
    <s v="Lighting"/>
    <s v="Commercial"/>
    <s v="PL-Private Lighting"/>
    <n v="55543.4"/>
    <n v="17216.38"/>
    <m/>
    <n v="132.22999999999999"/>
    <n v="0"/>
    <n v="0"/>
    <m/>
    <n v="0"/>
    <n v="-83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1399999999999999"/>
    <n v="695"/>
    <n v="-609.5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3"/>
    <s v="Bolivar"/>
    <s v="Lighting"/>
    <s v="Industrial"/>
    <s v="PL-Private Lighting"/>
    <n v="515"/>
    <n v="182.15"/>
    <m/>
    <n v="5.61"/>
    <n v="0"/>
    <n v="0"/>
    <m/>
    <n v="0"/>
    <n v="-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9"/>
    <n v="-5.66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4"/>
  </r>
  <r>
    <x v="3"/>
    <s v="Bolivar"/>
    <s v="Lighting"/>
    <s v="Municipal Other Lighting"/>
    <s v="PL-Private Lighting"/>
    <n v="249"/>
    <n v="86.66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4"/>
  </r>
  <r>
    <x v="3"/>
    <s v="Bolivar"/>
    <s v="Lighting"/>
    <s v="Municipal Street Lighting"/>
    <s v="SPL-Municipal St Lighting"/>
    <n v="213064.01800000001"/>
    <n v="25848.75"/>
    <m/>
    <n v="0"/>
    <n v="0"/>
    <n v="0"/>
    <m/>
    <n v="0"/>
    <n v="-319.58"/>
    <n v="0"/>
    <n v="0"/>
    <n v="0"/>
    <n v="0"/>
    <n v="0"/>
    <n v="0"/>
    <n v="0"/>
    <n v="0"/>
    <n v="0"/>
    <n v="0"/>
    <n v="6637.84"/>
    <n v="0"/>
    <n v="0"/>
    <n v="0"/>
    <n v="0"/>
    <n v="0"/>
    <n v="0"/>
    <n v="0"/>
    <n v="0"/>
    <n v="0"/>
    <n v="0"/>
    <n v="0"/>
    <n v="0"/>
    <n v="0"/>
    <n v="0"/>
    <n v="-1274.130000000000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4"/>
  </r>
  <r>
    <x v="3"/>
    <s v="Bolivar"/>
    <s v="Lighting"/>
    <s v="Residential"/>
    <s v="PL-Private Lighting"/>
    <n v="42045.357000000004"/>
    <n v="15909.85"/>
    <m/>
    <n v="53.94"/>
    <n v="0"/>
    <n v="0"/>
    <m/>
    <n v="0"/>
    <n v="-65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27"/>
    <n v="0"/>
    <n v="0"/>
    <n v="254.36"/>
    <n v="-460.5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3"/>
    <s v="Branson"/>
    <s v="Electric"/>
    <s v="Commercial"/>
    <s v="CB-Commercial"/>
    <n v="2415668"/>
    <n v="358898.76"/>
    <m/>
    <n v="5658.03"/>
    <n v="0"/>
    <n v="0"/>
    <m/>
    <n v="0"/>
    <n v="-3670.06"/>
    <n v="0"/>
    <n v="0"/>
    <n v="1715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07"/>
    <n v="40"/>
    <n v="-100.51"/>
    <n v="22413.69"/>
    <n v="-12127.5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Branson"/>
    <s v="Electric"/>
    <s v="Commercial"/>
    <s v="GP-General Power"/>
    <n v="4504725"/>
    <n v="491914.28"/>
    <m/>
    <n v="6861.73"/>
    <n v="0"/>
    <n v="0"/>
    <m/>
    <n v="0"/>
    <n v="-6757.08"/>
    <n v="0"/>
    <n v="0"/>
    <n v="2992.72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0"/>
    <n v="40"/>
    <n v="-47.2"/>
    <n v="30592.53"/>
    <n v="-16667.50999999999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4"/>
  </r>
  <r>
    <x v="3"/>
    <s v="Branson"/>
    <s v="Electric"/>
    <s v="Commercial"/>
    <s v="LP-Large Power"/>
    <n v="2071200"/>
    <n v="151712.57"/>
    <m/>
    <n v="1123.72"/>
    <n v="0"/>
    <n v="0"/>
    <m/>
    <n v="0"/>
    <n v="-3044.66"/>
    <n v="0"/>
    <n v="0"/>
    <n v="1470.55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-6172.18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4"/>
  </r>
  <r>
    <x v="3"/>
    <s v="Branson"/>
    <s v="Electric"/>
    <s v="Commercial"/>
    <s v="SH-Small Heating"/>
    <n v="2087410"/>
    <n v="254396.22999999998"/>
    <m/>
    <n v="4629.46"/>
    <n v="0"/>
    <n v="0"/>
    <m/>
    <n v="0"/>
    <n v="-3131.49"/>
    <n v="0"/>
    <n v="0"/>
    <n v="1482.09"/>
    <n v="0"/>
    <n v="0"/>
    <n v="0"/>
    <n v="0"/>
    <n v="0"/>
    <n v="0"/>
    <n v="0"/>
    <n v="0"/>
    <n v="0"/>
    <n v="0"/>
    <n v="0"/>
    <n v="0"/>
    <n v="0"/>
    <n v="0"/>
    <n v="0"/>
    <n v="-30"/>
    <n v="0"/>
    <n v="0"/>
    <n v="0"/>
    <n v="20"/>
    <n v="-77.81"/>
    <n v="17490.23"/>
    <n v="-9915.299999999999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4"/>
  </r>
  <r>
    <x v="3"/>
    <s v="Branson"/>
    <s v="Electric"/>
    <s v="Commercial"/>
    <s v="TEB-Total Electric Bldg"/>
    <n v="10916417"/>
    <n v="1195147.1300000001"/>
    <m/>
    <n v="15846.67"/>
    <n v="0"/>
    <n v="0"/>
    <m/>
    <n v="0"/>
    <n v="-16374.64"/>
    <n v="0"/>
    <n v="0"/>
    <n v="7330.44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-338.38"/>
    <n v="20"/>
    <n v="-202.9"/>
    <n v="69253.179999999993"/>
    <n v="-44538.9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4"/>
  </r>
  <r>
    <x v="3"/>
    <s v="Branson"/>
    <s v="Electric"/>
    <s v="Industrial"/>
    <s v="CB-Commercial"/>
    <n v="4381"/>
    <n v="550.63000000000011"/>
    <m/>
    <n v="0"/>
    <n v="0"/>
    <n v="0"/>
    <m/>
    <n v="0"/>
    <n v="-6.57"/>
    <n v="0"/>
    <n v="0"/>
    <n v="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049999999999997"/>
    <n v="-21.9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4"/>
  </r>
  <r>
    <x v="3"/>
    <s v="Branson"/>
    <s v="Electric"/>
    <s v="Industrial"/>
    <s v="SH-Small Heating"/>
    <n v="17833"/>
    <n v="2021.8799999999999"/>
    <m/>
    <n v="22.12"/>
    <n v="0"/>
    <n v="0"/>
    <m/>
    <n v="0"/>
    <n v="-26.76"/>
    <n v="0"/>
    <n v="0"/>
    <n v="12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4"/>
    <n v="-84.71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4"/>
  </r>
  <r>
    <x v="3"/>
    <s v="Branson"/>
    <s v="Electric"/>
    <s v="Industrial"/>
    <s v="TEB-Total Electric Bldg"/>
    <n v="33840"/>
    <n v="3484.03"/>
    <m/>
    <n v="0"/>
    <n v="0"/>
    <n v="0"/>
    <m/>
    <n v="0"/>
    <n v="-50.76"/>
    <n v="0"/>
    <n v="0"/>
    <n v="24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.48"/>
    <n v="-138.06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4"/>
  </r>
  <r>
    <x v="3"/>
    <s v="Branson"/>
    <s v="Electric"/>
    <s v="Interdepartmental"/>
    <s v="CB-Commercial"/>
    <n v="7685"/>
    <n v="1078.8499999999999"/>
    <m/>
    <n v="0"/>
    <n v="0"/>
    <n v="0"/>
    <m/>
    <n v="0"/>
    <n v="-11.54"/>
    <n v="0"/>
    <n v="0"/>
    <n v="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56"/>
    <n v="-38.57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4"/>
  </r>
  <r>
    <x v="3"/>
    <s v="Branson"/>
    <s v="Electric"/>
    <s v="Municipal Buildings"/>
    <s v="CB-Commercial"/>
    <n v="41815"/>
    <n v="7004.45"/>
    <m/>
    <n v="0"/>
    <n v="0"/>
    <n v="0"/>
    <m/>
    <n v="0"/>
    <n v="-62.7"/>
    <n v="0"/>
    <n v="0"/>
    <n v="29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9.9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Branson"/>
    <s v="Electric"/>
    <s v="Municipal Buildings"/>
    <s v="GP-General Power"/>
    <n v="136320"/>
    <n v="15910.390000000001"/>
    <m/>
    <n v="0"/>
    <n v="0"/>
    <n v="0"/>
    <m/>
    <n v="0"/>
    <n v="-204.48"/>
    <n v="0"/>
    <n v="0"/>
    <n v="96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4.3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Branson"/>
    <s v="Electric"/>
    <s v="Municipal Buildings"/>
    <s v="SH-Small Heating"/>
    <n v="31464"/>
    <n v="3413.23"/>
    <m/>
    <n v="0"/>
    <n v="0"/>
    <n v="0"/>
    <m/>
    <n v="0"/>
    <n v="-47.19"/>
    <n v="0"/>
    <n v="0"/>
    <n v="2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6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4"/>
  </r>
  <r>
    <x v="3"/>
    <s v="Branson"/>
    <s v="Electric"/>
    <s v="Municipal Buildings"/>
    <s v="TEB-Total Electric Bldg"/>
    <n v="223640"/>
    <n v="29088.579999999998"/>
    <m/>
    <n v="0"/>
    <n v="0"/>
    <n v="0"/>
    <m/>
    <n v="0"/>
    <n v="-335.46"/>
    <n v="0"/>
    <n v="0"/>
    <n v="158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12.45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4"/>
  </r>
  <r>
    <x v="3"/>
    <s v="Branson"/>
    <s v="Electric"/>
    <s v="Municipal Other Lighting"/>
    <s v="CB-Commercial"/>
    <n v="20684"/>
    <n v="4000.56"/>
    <m/>
    <n v="0"/>
    <n v="0"/>
    <n v="0"/>
    <m/>
    <n v="0"/>
    <n v="-31.05"/>
    <n v="0"/>
    <n v="0"/>
    <n v="14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3.8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4"/>
  </r>
  <r>
    <x v="3"/>
    <s v="Branson"/>
    <s v="Electric"/>
    <s v="Municipal Other Lighting"/>
    <s v="GP-General Power"/>
    <n v="11600"/>
    <n v="1627.68"/>
    <m/>
    <n v="0"/>
    <n v="0"/>
    <n v="0"/>
    <m/>
    <n v="0"/>
    <n v="-17.399999999999999"/>
    <n v="0"/>
    <n v="0"/>
    <n v="8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.92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4"/>
  </r>
  <r>
    <x v="3"/>
    <s v="Branson"/>
    <s v="Electric"/>
    <s v="Municipal Other Lighting"/>
    <s v="LS-Special Lighting"/>
    <n v="1439"/>
    <n v="463.77"/>
    <m/>
    <n v="0"/>
    <n v="0"/>
    <n v="0"/>
    <m/>
    <n v="0"/>
    <n v="-2.16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7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4"/>
  </r>
  <r>
    <x v="3"/>
    <s v="Branson"/>
    <s v="Electric"/>
    <s v="Municipal Other Lighting"/>
    <s v="SH-Small Heating"/>
    <n v="-117"/>
    <n v="38.790000000000006"/>
    <m/>
    <n v="0"/>
    <n v="0"/>
    <n v="0"/>
    <m/>
    <n v="0"/>
    <n v="0.17"/>
    <n v="0"/>
    <n v="0"/>
    <n v="-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000000000000005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14"/>
  </r>
  <r>
    <x v="3"/>
    <s v="Branson"/>
    <s v="Electric"/>
    <s v="Municipal Pumping"/>
    <s v="CB-Commercial"/>
    <n v="162304"/>
    <n v="22380.25"/>
    <m/>
    <n v="0"/>
    <n v="0"/>
    <n v="0"/>
    <m/>
    <n v="0"/>
    <n v="-243.44"/>
    <n v="0"/>
    <n v="0"/>
    <n v="115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14.8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Branson"/>
    <s v="Electric"/>
    <s v="Municipal Pumping"/>
    <s v="GP-General Power"/>
    <n v="1024885"/>
    <n v="106661.74"/>
    <m/>
    <n v="0"/>
    <n v="0"/>
    <n v="0"/>
    <m/>
    <n v="0"/>
    <n v="-1537.32"/>
    <n v="0"/>
    <n v="0"/>
    <n v="727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92.0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Branson"/>
    <s v="Electric"/>
    <s v="Residential"/>
    <s v="RGL-Residential Pilot"/>
    <n v="97061"/>
    <n v="11761.56"/>
    <m/>
    <n v="181.15"/>
    <n v="0"/>
    <n v="0"/>
    <m/>
    <n v="0"/>
    <n v="-145.58000000000001"/>
    <n v="0"/>
    <n v="0"/>
    <n v="37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6"/>
    <n v="71.900000000000006"/>
    <n v="-500.8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4"/>
  </r>
  <r>
    <x v="3"/>
    <s v="Branson"/>
    <s v="Electric"/>
    <s v="Residential"/>
    <s v="RG-Residential"/>
    <n v="15303338.5"/>
    <n v="2059857.78"/>
    <m/>
    <n v="29469.42"/>
    <n v="0"/>
    <n v="0"/>
    <m/>
    <n v="-1134.61538461538"/>
    <n v="-22938.400000000001"/>
    <n v="0"/>
    <n v="0"/>
    <n v="5968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6"/>
    <n v="360"/>
    <n v="-262.07"/>
    <n v="13191.15"/>
    <n v="-78947.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Branson"/>
    <s v="Lighting"/>
    <s v="Commercial"/>
    <s v="PL-Private Lighting"/>
    <n v="84750.842999999993"/>
    <n v="29895.26"/>
    <m/>
    <n v="0"/>
    <n v="0"/>
    <n v="0"/>
    <m/>
    <n v="0"/>
    <n v="-127.52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-8.44"/>
    <n v="0"/>
    <n v="0"/>
    <n v="1514.11"/>
    <n v="-930.3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3"/>
    <s v="Branson"/>
    <s v="Lighting"/>
    <s v="Industrial"/>
    <s v="PL-Private Lighting"/>
    <n v="164"/>
    <n v="60.73"/>
    <m/>
    <n v="0"/>
    <n v="0"/>
    <n v="0"/>
    <m/>
    <n v="0"/>
    <n v="-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4"/>
  </r>
  <r>
    <x v="3"/>
    <s v="Branson"/>
    <s v="Lighting"/>
    <s v="Municipal Other Lighting"/>
    <s v="PL-Private Lighting"/>
    <n v="386"/>
    <n v="144.06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4"/>
  </r>
  <r>
    <x v="3"/>
    <s v="Branson"/>
    <s v="Lighting"/>
    <s v="Municipal Street Lighting"/>
    <s v="SPL-Municipal St Lighting"/>
    <n v="221695.08900000001"/>
    <n v="25634.91"/>
    <m/>
    <n v="0"/>
    <n v="0"/>
    <n v="0"/>
    <m/>
    <n v="0"/>
    <n v="-332.54"/>
    <n v="0"/>
    <n v="0"/>
    <n v="0"/>
    <n v="0"/>
    <n v="0"/>
    <n v="0"/>
    <n v="0"/>
    <n v="0"/>
    <n v="0"/>
    <n v="0"/>
    <n v="19798.61"/>
    <n v="0"/>
    <n v="0"/>
    <n v="0"/>
    <n v="0"/>
    <n v="0"/>
    <n v="0"/>
    <n v="0"/>
    <n v="0"/>
    <n v="0"/>
    <n v="0"/>
    <n v="0"/>
    <n v="0"/>
    <n v="0"/>
    <n v="0"/>
    <n v="-1325.73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4"/>
  </r>
  <r>
    <x v="3"/>
    <s v="Branson"/>
    <s v="Lighting"/>
    <s v="Residential"/>
    <s v="PL-Private Lighting"/>
    <n v="24800.605"/>
    <n v="9847.15"/>
    <m/>
    <n v="0"/>
    <n v="0"/>
    <n v="0"/>
    <m/>
    <n v="0"/>
    <n v="-38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.56"/>
    <n v="-271.9599999999999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3"/>
    <s v="Buffalo"/>
    <s v="Electric"/>
    <s v="Commercial"/>
    <s v="CB-Commercial"/>
    <n v="960"/>
    <n v="217.18"/>
    <m/>
    <n v="7.68"/>
    <n v="0"/>
    <n v="0"/>
    <m/>
    <n v="0"/>
    <n v="-1.44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52"/>
    <n v="-4.8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Buffalo"/>
    <s v="Electric"/>
    <s v="Residential"/>
    <s v="RG-Residential"/>
    <n v="18590"/>
    <n v="2375.7399999999998"/>
    <m/>
    <n v="23.57"/>
    <n v="0"/>
    <n v="0"/>
    <m/>
    <n v="0"/>
    <n v="-27.89"/>
    <n v="0"/>
    <n v="0"/>
    <n v="7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15"/>
    <n v="-95.9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Buffalo"/>
    <s v="Lighting"/>
    <s v="Residential"/>
    <s v="PL-Private Lighting"/>
    <n v="31"/>
    <n v="15.08"/>
    <m/>
    <n v="0.28999999999999998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s v="Gravette"/>
    <s v="Electric"/>
    <s v="Commercial"/>
    <s v="CB-Commercial"/>
    <n v="14702"/>
    <n v="1956.83"/>
    <m/>
    <n v="88.98"/>
    <n v="0"/>
    <n v="0"/>
    <m/>
    <n v="0"/>
    <n v="-22.05"/>
    <n v="0"/>
    <n v="0"/>
    <n v="1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.03"/>
    <n v="-73.81999999999999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Gravette"/>
    <s v="Electric"/>
    <s v="Industrial"/>
    <s v="GP-General Power"/>
    <n v="124090"/>
    <n v="10275.41"/>
    <m/>
    <n v="0"/>
    <n v="0"/>
    <n v="0"/>
    <m/>
    <n v="0"/>
    <n v="-186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7.24"/>
    <n v="-459.14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4"/>
  </r>
  <r>
    <x v="3"/>
    <s v="Gravette"/>
    <s v="Electric"/>
    <s v="Residential"/>
    <s v="RG-Residential"/>
    <n v="14875"/>
    <n v="2119.12"/>
    <m/>
    <n v="85.35"/>
    <n v="0"/>
    <n v="0"/>
    <m/>
    <n v="0"/>
    <n v="-22.31"/>
    <n v="0"/>
    <n v="0"/>
    <n v="5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.99"/>
    <n v="-76.76000000000000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Gravette"/>
    <s v="Lighting"/>
    <s v="Commercial"/>
    <s v="PL-Private Lighting"/>
    <n v="341"/>
    <n v="143.28"/>
    <m/>
    <n v="0"/>
    <n v="0"/>
    <n v="0"/>
    <m/>
    <n v="0"/>
    <n v="-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-3.7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3"/>
    <s v="Gravette"/>
    <s v="Lighting"/>
    <s v="Residential"/>
    <s v="PL-Private Lighting"/>
    <n v="62"/>
    <n v="29.16"/>
    <m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-0.6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s v="Greenfield"/>
    <s v="Electric"/>
    <s v="Oil Pipeline Pumping"/>
    <s v="GP-General Power"/>
    <n v="120810"/>
    <n v="17332.95"/>
    <m/>
    <n v="0"/>
    <n v="0"/>
    <n v="0"/>
    <m/>
    <n v="0"/>
    <n v="-181.22"/>
    <n v="0"/>
    <n v="0"/>
    <n v="85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6.19"/>
    <n v="-447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4"/>
  </r>
  <r>
    <x v="3"/>
    <s v="Joplin"/>
    <s v="Electric"/>
    <s v="Commercial"/>
    <s v="CB-Commercial"/>
    <n v="4806747"/>
    <n v="673969.16999999993"/>
    <m/>
    <n v="32064.39"/>
    <n v="0"/>
    <n v="0"/>
    <m/>
    <n v="0"/>
    <n v="-7210.81"/>
    <n v="0"/>
    <n v="0"/>
    <n v="3375.06"/>
    <n v="0"/>
    <n v="0"/>
    <n v="0"/>
    <n v="0"/>
    <n v="0"/>
    <n v="0"/>
    <n v="0"/>
    <n v="55.9"/>
    <n v="0"/>
    <n v="0"/>
    <n v="0"/>
    <n v="0"/>
    <n v="0"/>
    <n v="0"/>
    <n v="0"/>
    <n v="0"/>
    <n v="0"/>
    <n v="0"/>
    <n v="-20.55"/>
    <n v="80"/>
    <n v="-28.05"/>
    <n v="44807.28"/>
    <n v="-24130.9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Joplin"/>
    <s v="Electric"/>
    <s v="Commercial"/>
    <s v="GP-General Power"/>
    <n v="13049923"/>
    <n v="1326622.4099999999"/>
    <m/>
    <n v="29732.33"/>
    <n v="0"/>
    <n v="0"/>
    <m/>
    <n v="-170553.58166189099"/>
    <n v="-19571.169999999998"/>
    <n v="0"/>
    <n v="0"/>
    <n v="8154.38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-385.22"/>
    <n v="20"/>
    <n v="-48.92"/>
    <n v="71754.55"/>
    <n v="-48284.7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4"/>
  </r>
  <r>
    <x v="3"/>
    <s v="Joplin"/>
    <s v="Electric"/>
    <s v="Commercial"/>
    <s v="LP-Large Power"/>
    <n v="5630400"/>
    <n v="418056.74000000005"/>
    <m/>
    <n v="240"/>
    <n v="0"/>
    <n v="0"/>
    <m/>
    <n v="0"/>
    <n v="-8276.69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16778.59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4"/>
  </r>
  <r>
    <x v="3"/>
    <s v="Joplin"/>
    <s v="Electric"/>
    <s v="Commercial"/>
    <s v="LS-Special Lighting"/>
    <n v="813"/>
    <n v="163.16"/>
    <m/>
    <n v="8.4"/>
    <n v="0"/>
    <n v="0"/>
    <m/>
    <n v="0"/>
    <n v="-1.22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49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4"/>
  </r>
  <r>
    <x v="3"/>
    <s v="Joplin"/>
    <s v="Electric"/>
    <s v="Commercial"/>
    <s v="SH-Small Heating"/>
    <n v="700976"/>
    <n v="84993.88"/>
    <m/>
    <n v="4256.3100000000004"/>
    <n v="0"/>
    <n v="0"/>
    <m/>
    <n v="0"/>
    <n v="-1051.6300000000001"/>
    <n v="0"/>
    <n v="0"/>
    <n v="452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.85"/>
    <n v="0"/>
    <n v="0"/>
    <n v="5089.8599999999997"/>
    <n v="-3329.59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4"/>
  </r>
  <r>
    <x v="3"/>
    <s v="Joplin"/>
    <s v="Electric"/>
    <s v="Commercial"/>
    <s v="TEB-Total Electric Bldg"/>
    <n v="2501523"/>
    <n v="251072.71"/>
    <m/>
    <n v="5681.12"/>
    <n v="0"/>
    <n v="0"/>
    <m/>
    <n v="0"/>
    <n v="-3752.28"/>
    <n v="0"/>
    <n v="0"/>
    <n v="149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1.83000000000001"/>
    <n v="0"/>
    <n v="0"/>
    <n v="12212.11"/>
    <n v="-10206.2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4"/>
  </r>
  <r>
    <x v="3"/>
    <s v="Joplin"/>
    <s v="Electric"/>
    <s v="Industrial"/>
    <s v="CB-Commercial"/>
    <n v="21803"/>
    <n v="3092"/>
    <m/>
    <n v="163.63999999999999"/>
    <n v="0"/>
    <n v="0"/>
    <m/>
    <n v="0"/>
    <n v="-32.72"/>
    <n v="0"/>
    <n v="0"/>
    <n v="13.03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161.99"/>
    <n v="-109.4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4"/>
  </r>
  <r>
    <x v="3"/>
    <s v="Joplin"/>
    <s v="Electric"/>
    <s v="Industrial"/>
    <s v="GP-General Power"/>
    <n v="6927473"/>
    <n v="579956.5"/>
    <m/>
    <n v="2949.64"/>
    <n v="0"/>
    <n v="0"/>
    <m/>
    <n v="0"/>
    <n v="-10391.19"/>
    <n v="0"/>
    <n v="0"/>
    <n v="3007.79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0"/>
    <n v="0"/>
    <n v="0"/>
    <n v="23325.51"/>
    <n v="-25631.6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4"/>
  </r>
  <r>
    <x v="3"/>
    <s v="Joplin"/>
    <s v="Electric"/>
    <s v="Industrial"/>
    <s v="LP-Large Power"/>
    <n v="22555832"/>
    <n v="1652224.13"/>
    <m/>
    <n v="960"/>
    <n v="0"/>
    <n v="0"/>
    <m/>
    <n v="0"/>
    <n v="-33157.050000000003"/>
    <n v="0"/>
    <n v="0"/>
    <n v="3168.58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0"/>
    <n v="0"/>
    <n v="0"/>
    <n v="61553.24"/>
    <n v="-67216.38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4"/>
  </r>
  <r>
    <x v="3"/>
    <s v="Joplin"/>
    <s v="Electric"/>
    <s v="Industrial"/>
    <s v="SH-Small Heating"/>
    <n v="3049"/>
    <n v="338.67"/>
    <m/>
    <n v="20.54"/>
    <n v="0"/>
    <n v="0"/>
    <m/>
    <n v="0"/>
    <n v="-4.57"/>
    <n v="0"/>
    <n v="0"/>
    <n v="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"/>
    <n v="-14.48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4"/>
  </r>
  <r>
    <x v="3"/>
    <s v="Joplin"/>
    <s v="Electric"/>
    <s v="Industrial"/>
    <s v="TEB-Total Electric Bldg"/>
    <n v="328240"/>
    <n v="33093.96"/>
    <m/>
    <n v="862.03"/>
    <n v="0"/>
    <n v="0"/>
    <m/>
    <n v="0"/>
    <n v="-492.36"/>
    <n v="0"/>
    <n v="0"/>
    <n v="233.05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664.59"/>
    <n v="-1339.22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4"/>
  </r>
  <r>
    <x v="3"/>
    <s v="Joplin"/>
    <s v="Electric"/>
    <s v="Interdepartmental"/>
    <s v="CB-Commercial"/>
    <n v="58494"/>
    <n v="7116.55"/>
    <m/>
    <n v="0"/>
    <n v="0"/>
    <n v="0"/>
    <m/>
    <n v="0"/>
    <n v="-87.74"/>
    <n v="0"/>
    <n v="0"/>
    <n v="4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3.63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4"/>
  </r>
  <r>
    <x v="3"/>
    <s v="Joplin"/>
    <s v="Electric"/>
    <s v="Municipal Buildings"/>
    <s v="CB-Commercial"/>
    <n v="96745"/>
    <n v="13428.509999999998"/>
    <m/>
    <n v="0"/>
    <n v="0"/>
    <n v="0"/>
    <m/>
    <n v="0"/>
    <n v="-145.12"/>
    <n v="0"/>
    <n v="0"/>
    <n v="68.73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5.7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Joplin"/>
    <s v="Electric"/>
    <s v="Municipal Buildings"/>
    <s v="GP-General Power"/>
    <n v="457074"/>
    <n v="45259.88"/>
    <m/>
    <n v="0"/>
    <n v="0"/>
    <n v="0"/>
    <m/>
    <n v="0"/>
    <n v="-685.61"/>
    <n v="0"/>
    <n v="0"/>
    <n v="324.52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91.1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Joplin"/>
    <s v="Electric"/>
    <s v="Municipal Buildings"/>
    <s v="SH-Small Heating"/>
    <n v="1312"/>
    <n v="259.64"/>
    <m/>
    <n v="0"/>
    <n v="0"/>
    <n v="0"/>
    <m/>
    <n v="0"/>
    <n v="-1.97"/>
    <n v="0"/>
    <n v="0"/>
    <n v="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24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4"/>
  </r>
  <r>
    <x v="3"/>
    <s v="Joplin"/>
    <s v="Electric"/>
    <s v="Municipal Buildings"/>
    <s v="TEB-Total Electric Bldg"/>
    <n v="37720"/>
    <n v="4312.0700000000006"/>
    <m/>
    <n v="0"/>
    <n v="0"/>
    <n v="0"/>
    <m/>
    <n v="0"/>
    <n v="-56.58"/>
    <n v="0"/>
    <n v="0"/>
    <n v="26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3.9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4"/>
  </r>
  <r>
    <x v="3"/>
    <s v="Joplin"/>
    <s v="Electric"/>
    <s v="Municipal Other Lighting"/>
    <s v="CB-Commercial"/>
    <n v="89721"/>
    <n v="12571.87"/>
    <m/>
    <n v="0"/>
    <n v="0"/>
    <n v="0"/>
    <m/>
    <n v="0"/>
    <n v="-134.63999999999999"/>
    <n v="0"/>
    <n v="0"/>
    <n v="6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0.4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4"/>
  </r>
  <r>
    <x v="3"/>
    <s v="Joplin"/>
    <s v="Electric"/>
    <s v="Municipal Other Lighting"/>
    <s v="GP-General Power"/>
    <n v="11360"/>
    <n v="2060.7599999999998"/>
    <m/>
    <n v="0"/>
    <n v="0"/>
    <n v="0"/>
    <m/>
    <n v="0"/>
    <n v="-17.04"/>
    <n v="0"/>
    <n v="0"/>
    <n v="8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.03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4"/>
  </r>
  <r>
    <x v="3"/>
    <s v="Joplin"/>
    <s v="Electric"/>
    <s v="Municipal Other Lighting"/>
    <s v="LS-Special Lighting"/>
    <n v="50"/>
    <n v="93.32"/>
    <m/>
    <n v="0"/>
    <n v="0"/>
    <n v="0"/>
    <m/>
    <n v="0"/>
    <n v="-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4"/>
  </r>
  <r>
    <x v="3"/>
    <s v="Joplin"/>
    <s v="Electric"/>
    <s v="Municipal Other Lighting"/>
    <s v="MS-Miscellaneous"/>
    <n v="11295"/>
    <n v="1168.21"/>
    <m/>
    <n v="0"/>
    <n v="0"/>
    <n v="0"/>
    <m/>
    <n v="0"/>
    <n v="-16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4"/>
  </r>
  <r>
    <x v="3"/>
    <s v="Joplin"/>
    <s v="Electric"/>
    <s v="Municipal Pumping"/>
    <s v="CB-Commercial"/>
    <n v="22114"/>
    <n v="3531.55"/>
    <m/>
    <n v="0"/>
    <n v="0"/>
    <n v="0"/>
    <m/>
    <n v="0"/>
    <n v="-33.17"/>
    <n v="0"/>
    <n v="0"/>
    <n v="1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1.0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Joplin"/>
    <s v="Electric"/>
    <s v="Municipal Pumping"/>
    <s v="GP-General Power"/>
    <n v="1103377"/>
    <n v="95191.45"/>
    <m/>
    <n v="0"/>
    <n v="0"/>
    <n v="0"/>
    <m/>
    <n v="0"/>
    <n v="-1655.06"/>
    <n v="0"/>
    <n v="0"/>
    <n v="783.4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4082.4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Joplin"/>
    <s v="Electric"/>
    <s v="Oil Pipeline Pumping"/>
    <s v="LP-Large Power"/>
    <n v="379021"/>
    <n v="43432.91"/>
    <m/>
    <n v="0"/>
    <n v="0"/>
    <n v="0"/>
    <m/>
    <n v="0"/>
    <n v="-557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33.42"/>
    <n v="-1129.48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4"/>
  </r>
  <r>
    <x v="3"/>
    <s v="Joplin"/>
    <s v="Electric"/>
    <s v="Residential"/>
    <s v="RGL-Residential Pilot"/>
    <n v="87408"/>
    <n v="10613.83"/>
    <m/>
    <n v="518.66999999999996"/>
    <n v="0"/>
    <n v="0"/>
    <m/>
    <n v="0"/>
    <n v="-131.16999999999999"/>
    <n v="0"/>
    <n v="0"/>
    <n v="34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6999999999999993"/>
    <n v="-451.05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4"/>
  </r>
  <r>
    <x v="3"/>
    <s v="Joplin"/>
    <s v="Electric"/>
    <s v="Residential"/>
    <s v="RG-Residential"/>
    <n v="22045321.800000001"/>
    <n v="3052393.6999999997"/>
    <m/>
    <n v="137567.97"/>
    <n v="0"/>
    <n v="0"/>
    <m/>
    <n v="-904.93534641099097"/>
    <n v="-33054.07"/>
    <n v="0"/>
    <n v="0"/>
    <n v="8598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23"/>
    <n v="440"/>
    <n v="-281.68"/>
    <n v="8508.4500000000007"/>
    <n v="-113737.7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Joplin"/>
    <s v="Lighting"/>
    <s v="Commercial"/>
    <s v="PL-Private Lighting"/>
    <n v="204937.31299999999"/>
    <n v="56039.09"/>
    <m/>
    <n v="2185.7199999999998"/>
    <n v="0"/>
    <n v="0"/>
    <m/>
    <n v="0"/>
    <n v="-309.33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-30.32"/>
    <n v="0"/>
    <n v="-1.06"/>
    <n v="3445.83"/>
    <n v="-2249.2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3"/>
    <s v="Joplin"/>
    <s v="Lighting"/>
    <s v="Industrial"/>
    <s v="PL-Private Lighting"/>
    <n v="13653"/>
    <n v="3579.53"/>
    <m/>
    <n v="191.26"/>
    <n v="0"/>
    <n v="0"/>
    <m/>
    <n v="0"/>
    <n v="-2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.84"/>
    <n v="-149.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4"/>
  </r>
  <r>
    <x v="3"/>
    <s v="Joplin"/>
    <s v="Lighting"/>
    <s v="Municipal Buildings"/>
    <s v="PL-Private Lighting"/>
    <n v="540"/>
    <n v="185.16"/>
    <m/>
    <n v="0"/>
    <n v="0"/>
    <n v="0"/>
    <m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4"/>
  </r>
  <r>
    <x v="3"/>
    <s v="Joplin"/>
    <s v="Lighting"/>
    <s v="Municipal Other Lighting"/>
    <s v="PL-Private Lighting"/>
    <n v="4396"/>
    <n v="1009.78"/>
    <m/>
    <n v="0"/>
    <n v="0"/>
    <n v="0"/>
    <m/>
    <n v="0"/>
    <n v="-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4"/>
  </r>
  <r>
    <x v="3"/>
    <s v="Joplin"/>
    <s v="Lighting"/>
    <s v="Municipal Street Lighting"/>
    <s v="SPL-Municipal St Lighting"/>
    <n v="395623.576"/>
    <n v="51521.95"/>
    <m/>
    <n v="0"/>
    <n v="0"/>
    <n v="0"/>
    <m/>
    <n v="0"/>
    <n v="-593.44000000000005"/>
    <n v="0"/>
    <n v="0"/>
    <n v="0"/>
    <n v="0"/>
    <n v="0"/>
    <n v="0"/>
    <n v="0"/>
    <n v="0"/>
    <n v="0"/>
    <n v="0"/>
    <n v="27150.13"/>
    <n v="0"/>
    <n v="0"/>
    <n v="0"/>
    <n v="0"/>
    <n v="0"/>
    <n v="0"/>
    <n v="0"/>
    <n v="0"/>
    <n v="0"/>
    <n v="0"/>
    <n v="0"/>
    <n v="0"/>
    <n v="0"/>
    <n v="0"/>
    <n v="-2365.84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4"/>
  </r>
  <r>
    <x v="3"/>
    <s v="Joplin"/>
    <s v="Lighting"/>
    <s v="Residential"/>
    <s v="PL-Private Lighting"/>
    <n v="57397.135999999999"/>
    <n v="20979.54"/>
    <m/>
    <n v="476.44"/>
    <n v="0"/>
    <n v="0"/>
    <m/>
    <n v="0"/>
    <n v="-89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-0.22"/>
    <n v="82.52"/>
    <n v="-629.2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3"/>
    <s v="Neosho"/>
    <s v="Electric"/>
    <s v="Commercial"/>
    <s v="CB-Commercial"/>
    <n v="2421125"/>
    <n v="349141.54000000004"/>
    <m/>
    <n v="8177.21"/>
    <n v="0"/>
    <n v="0"/>
    <m/>
    <n v="0"/>
    <n v="-3630.33"/>
    <n v="0"/>
    <n v="0"/>
    <n v="1712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95"/>
    <n v="18465.080000000002"/>
    <n v="-12154.7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Neosho"/>
    <s v="Electric"/>
    <s v="Commercial"/>
    <s v="GP-General Power"/>
    <n v="5583436"/>
    <n v="577306.54"/>
    <m/>
    <n v="-2.14"/>
    <n v="0"/>
    <n v="0"/>
    <m/>
    <n v="0"/>
    <n v="-8375.15"/>
    <n v="0"/>
    <n v="0"/>
    <n v="3672.33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0"/>
    <n v="0"/>
    <n v="-80.97"/>
    <n v="24810.400000000001"/>
    <n v="-20658.68999999999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4"/>
  </r>
  <r>
    <x v="3"/>
    <s v="Neosho"/>
    <s v="Electric"/>
    <s v="Commercial"/>
    <s v="LS-Special Lighting"/>
    <n v="1080"/>
    <n v="185.55"/>
    <m/>
    <n v="0"/>
    <n v="0"/>
    <n v="0"/>
    <m/>
    <n v="0"/>
    <n v="-1.62"/>
    <n v="0"/>
    <n v="0"/>
    <n v="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4"/>
  </r>
  <r>
    <x v="3"/>
    <s v="Neosho"/>
    <s v="Electric"/>
    <s v="Commercial"/>
    <s v="SH-Small Heating"/>
    <n v="251045"/>
    <n v="30981.7"/>
    <m/>
    <n v="849.56"/>
    <n v="0"/>
    <n v="0"/>
    <m/>
    <n v="0"/>
    <n v="-426.83"/>
    <n v="0"/>
    <n v="0"/>
    <n v="177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53"/>
    <n v="1928.3"/>
    <n v="-1192.49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4"/>
  </r>
  <r>
    <x v="3"/>
    <s v="Neosho"/>
    <s v="Electric"/>
    <s v="Commercial"/>
    <s v="TEB-Total Electric Bldg"/>
    <n v="888833"/>
    <n v="92131.26"/>
    <m/>
    <n v="0"/>
    <n v="0"/>
    <n v="0"/>
    <m/>
    <n v="0"/>
    <n v="-1333.25"/>
    <n v="0"/>
    <n v="0"/>
    <n v="631.08000000000004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0"/>
    <n v="0"/>
    <n v="0"/>
    <n v="2428.3000000000002"/>
    <n v="-3626.4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4"/>
  </r>
  <r>
    <x v="3"/>
    <s v="Neosho"/>
    <s v="Electric"/>
    <s v="Company Use"/>
    <s v="CB-Commercial"/>
    <n v="680"/>
    <n v="112.23"/>
    <m/>
    <n v="0"/>
    <n v="0"/>
    <n v="0"/>
    <m/>
    <n v="0"/>
    <n v="-1.02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4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Neosho"/>
    <s v="Electric"/>
    <s v="Industrial"/>
    <s v="CB-Commercial"/>
    <n v="49458"/>
    <n v="6294.43"/>
    <m/>
    <n v="247.35"/>
    <n v="0"/>
    <n v="0"/>
    <m/>
    <n v="0"/>
    <n v="-74.19"/>
    <n v="0"/>
    <n v="0"/>
    <n v="30.82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0"/>
    <n v="0"/>
    <n v="0"/>
    <n v="448.15"/>
    <n v="-248.2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4"/>
  </r>
  <r>
    <x v="3"/>
    <s v="Neosho"/>
    <s v="Electric"/>
    <s v="Industrial"/>
    <s v="GP-General Power"/>
    <n v="995137"/>
    <n v="113612.49"/>
    <m/>
    <n v="0"/>
    <n v="0"/>
    <n v="0"/>
    <m/>
    <n v="0"/>
    <n v="-1492.7"/>
    <n v="0"/>
    <n v="0"/>
    <n v="461.41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0"/>
    <n v="0"/>
    <n v="0"/>
    <n v="4618.25"/>
    <n v="-3682.03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4"/>
  </r>
  <r>
    <x v="3"/>
    <s v="Neosho"/>
    <s v="Electric"/>
    <s v="Industrial"/>
    <s v="LP-Large Power"/>
    <n v="8683383"/>
    <n v="627213.51"/>
    <m/>
    <n v="0"/>
    <n v="0"/>
    <n v="0"/>
    <m/>
    <n v="0"/>
    <n v="-12764.57"/>
    <n v="0"/>
    <n v="0"/>
    <n v="365.22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1164.35"/>
    <n v="-25876.48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4"/>
  </r>
  <r>
    <x v="3"/>
    <s v="Neosho"/>
    <s v="Electric"/>
    <s v="Industrial"/>
    <s v="TEB-Total Electric Bldg"/>
    <n v="13200"/>
    <n v="1504.95"/>
    <m/>
    <n v="0"/>
    <n v="0"/>
    <n v="0"/>
    <m/>
    <n v="0"/>
    <n v="-19.8"/>
    <n v="0"/>
    <n v="0"/>
    <n v="9.3699999999999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.069999999999993"/>
    <n v="-53.86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4"/>
  </r>
  <r>
    <x v="3"/>
    <s v="Neosho"/>
    <s v="Electric"/>
    <s v="Interdepartmental"/>
    <s v="CB-Commercial"/>
    <n v="3464"/>
    <n v="531.53"/>
    <m/>
    <n v="0"/>
    <n v="0"/>
    <n v="0"/>
    <m/>
    <n v="0"/>
    <n v="-5.21"/>
    <n v="0"/>
    <n v="0"/>
    <n v="2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.39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4"/>
  </r>
  <r>
    <x v="3"/>
    <s v="Neosho"/>
    <s v="Electric"/>
    <s v="Municipal Buildings"/>
    <s v="CB-Commercial"/>
    <n v="75776"/>
    <n v="11844.390000000001"/>
    <m/>
    <n v="0"/>
    <n v="0"/>
    <n v="0"/>
    <m/>
    <n v="0"/>
    <n v="-113.66"/>
    <n v="0"/>
    <n v="0"/>
    <n v="53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0.4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Neosho"/>
    <s v="Electric"/>
    <s v="Municipal Buildings"/>
    <s v="GP-General Power"/>
    <n v="34640"/>
    <n v="3915.4399999999996"/>
    <m/>
    <n v="0"/>
    <n v="0"/>
    <n v="0"/>
    <m/>
    <n v="0"/>
    <n v="-51.96"/>
    <n v="0"/>
    <n v="0"/>
    <n v="24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8.1699999999999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Neosho"/>
    <s v="Electric"/>
    <s v="Municipal Buildings"/>
    <s v="SH-Small Heating"/>
    <n v="6072"/>
    <n v="704.93000000000006"/>
    <m/>
    <n v="0"/>
    <n v="0"/>
    <n v="0"/>
    <m/>
    <n v="0"/>
    <n v="-9.11"/>
    <n v="0"/>
    <n v="0"/>
    <n v="4.30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84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4"/>
  </r>
  <r>
    <x v="3"/>
    <s v="Neosho"/>
    <s v="Electric"/>
    <s v="Municipal Buildings"/>
    <s v="TEB-Total Electric Bldg"/>
    <n v="15200"/>
    <n v="1919.77"/>
    <m/>
    <n v="0"/>
    <n v="0"/>
    <n v="0"/>
    <m/>
    <n v="0"/>
    <n v="-22.8"/>
    <n v="0"/>
    <n v="0"/>
    <n v="1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.02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4"/>
  </r>
  <r>
    <x v="3"/>
    <s v="Neosho"/>
    <s v="Electric"/>
    <s v="Municipal Other Lighting"/>
    <s v="CB-Commercial"/>
    <n v="7985"/>
    <n v="2172.04"/>
    <m/>
    <n v="0"/>
    <n v="0"/>
    <n v="0"/>
    <m/>
    <n v="0"/>
    <n v="-12.05"/>
    <n v="0"/>
    <n v="0"/>
    <n v="5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.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4"/>
  </r>
  <r>
    <x v="3"/>
    <s v="Neosho"/>
    <s v="Electric"/>
    <s v="Municipal Other Lighting"/>
    <s v="LS-Special Lighting"/>
    <n v="566"/>
    <n v="139.97999999999999"/>
    <m/>
    <n v="0"/>
    <n v="0"/>
    <n v="0"/>
    <m/>
    <n v="0"/>
    <n v="-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8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4"/>
  </r>
  <r>
    <x v="3"/>
    <s v="Neosho"/>
    <s v="Electric"/>
    <s v="Municipal Pumping"/>
    <s v="CB-Commercial"/>
    <n v="152298"/>
    <n v="20106.740000000002"/>
    <m/>
    <n v="0"/>
    <n v="0"/>
    <n v="0"/>
    <m/>
    <n v="0"/>
    <n v="-228.43"/>
    <n v="0"/>
    <n v="0"/>
    <n v="108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64.5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Neosho"/>
    <s v="Electric"/>
    <s v="Municipal Pumping"/>
    <s v="GP-General Power"/>
    <n v="570376"/>
    <n v="55373.659999999996"/>
    <m/>
    <n v="0"/>
    <n v="0"/>
    <n v="0"/>
    <m/>
    <n v="0"/>
    <n v="-855.56"/>
    <n v="0"/>
    <n v="0"/>
    <n v="404.95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110.3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Neosho"/>
    <s v="Electric"/>
    <s v="Municipal Pumping"/>
    <s v="TEB-Total Electric Bldg"/>
    <n v="44094"/>
    <n v="4192.09"/>
    <m/>
    <n v="0"/>
    <n v="0"/>
    <n v="0"/>
    <m/>
    <n v="0"/>
    <n v="-66.14"/>
    <n v="0"/>
    <n v="0"/>
    <n v="3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9.91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4"/>
  </r>
  <r>
    <x v="3"/>
    <s v="Neosho"/>
    <s v="Electric"/>
    <s v="Oil Pipeline Pumping"/>
    <s v="LP-Large Power"/>
    <n v="976000"/>
    <n v="93300.27"/>
    <m/>
    <n v="0"/>
    <n v="0"/>
    <n v="0"/>
    <m/>
    <n v="0"/>
    <n v="-143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59.21"/>
    <n v="-2908.48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4"/>
  </r>
  <r>
    <x v="3"/>
    <s v="Neosho"/>
    <s v="Electric"/>
    <s v="Praxair/ICI"/>
    <s v="SC-P PRAXAIR Transmission"/>
    <n v="6018092"/>
    <n v="324507.90000000002"/>
    <m/>
    <n v="0"/>
    <n v="0"/>
    <n v="0"/>
    <m/>
    <n v="0"/>
    <n v="-8846.6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4744.33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14"/>
  </r>
  <r>
    <x v="3"/>
    <s v="Neosho"/>
    <s v="Electric"/>
    <s v="Residential"/>
    <s v="RGL-Residential Pilot"/>
    <n v="49522"/>
    <n v="5965.79"/>
    <m/>
    <n v="164.6"/>
    <n v="0"/>
    <n v="0"/>
    <m/>
    <n v="0"/>
    <n v="-74.27"/>
    <n v="0"/>
    <n v="0"/>
    <n v="19.35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.75"/>
    <n v="-255.5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4"/>
  </r>
  <r>
    <x v="3"/>
    <s v="Neosho"/>
    <s v="Electric"/>
    <s v="Residential"/>
    <s v="RG-Residential"/>
    <n v="12185574.9"/>
    <n v="1643642.5"/>
    <m/>
    <n v="44331.76"/>
    <n v="0"/>
    <n v="0"/>
    <m/>
    <n v="-22863.425721842599"/>
    <n v="-18299.330000000002"/>
    <n v="0"/>
    <n v="0"/>
    <n v="4752.31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02"/>
    <n v="160"/>
    <n v="-171.7"/>
    <n v="30864.639999999999"/>
    <n v="-62871.5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Neosho"/>
    <s v="Lighting"/>
    <s v="Commercial"/>
    <s v="PL-Private Lighting"/>
    <n v="131987.00599999999"/>
    <n v="40425.54"/>
    <m/>
    <n v="63.57"/>
    <n v="0"/>
    <n v="0"/>
    <m/>
    <n v="0"/>
    <n v="-198.83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0"/>
    <n v="0"/>
    <n v="0"/>
    <n v="1767.31"/>
    <n v="-1449.0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3"/>
    <s v="Neosho"/>
    <s v="Lighting"/>
    <s v="Industrial"/>
    <s v="PL-Private Lighting"/>
    <n v="11707"/>
    <n v="2863.22"/>
    <m/>
    <n v="0"/>
    <n v="0"/>
    <n v="0"/>
    <m/>
    <n v="0"/>
    <n v="-17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.78"/>
    <n v="-128.5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4"/>
  </r>
  <r>
    <x v="3"/>
    <s v="Neosho"/>
    <s v="Lighting"/>
    <s v="Municipal Buildings"/>
    <s v="PL-Private Lighting"/>
    <n v="424"/>
    <n v="146.83000000000001"/>
    <m/>
    <n v="0"/>
    <n v="0"/>
    <n v="0"/>
    <m/>
    <n v="0"/>
    <n v="-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4"/>
  </r>
  <r>
    <x v="3"/>
    <s v="Neosho"/>
    <s v="Lighting"/>
    <s v="Municipal Other Lighting"/>
    <s v="PL-Private Lighting"/>
    <n v="441"/>
    <n v="151.81"/>
    <m/>
    <n v="0"/>
    <n v="0"/>
    <n v="0"/>
    <m/>
    <n v="0"/>
    <n v="-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4"/>
  </r>
  <r>
    <x v="3"/>
    <s v="Neosho"/>
    <s v="Lighting"/>
    <s v="Municipal Street Lighting"/>
    <s v="SPL-Municipal St Lighting"/>
    <n v="189829.96799999999"/>
    <n v="22528.26"/>
    <m/>
    <n v="0"/>
    <n v="0"/>
    <n v="0"/>
    <m/>
    <n v="0"/>
    <n v="-284.75"/>
    <n v="0"/>
    <n v="0"/>
    <n v="0"/>
    <n v="0"/>
    <n v="0"/>
    <n v="0"/>
    <n v="0"/>
    <n v="0"/>
    <n v="0"/>
    <n v="0"/>
    <n v="7617.9"/>
    <n v="0"/>
    <n v="0"/>
    <n v="0"/>
    <n v="0"/>
    <n v="0"/>
    <n v="0"/>
    <n v="0"/>
    <n v="0"/>
    <n v="0"/>
    <n v="0"/>
    <n v="0"/>
    <n v="0"/>
    <n v="0"/>
    <n v="0"/>
    <n v="-1135.19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4"/>
  </r>
  <r>
    <x v="3"/>
    <s v="Neosho"/>
    <s v="Lighting"/>
    <s v="Residential"/>
    <s v="PL-Private Lighting"/>
    <n v="64651.161"/>
    <n v="24300.42"/>
    <m/>
    <n v="60.33"/>
    <n v="0"/>
    <n v="0"/>
    <m/>
    <n v="0"/>
    <n v="-10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6000000000000005"/>
    <n v="0"/>
    <n v="0"/>
    <n v="374.99"/>
    <n v="-708.7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3"/>
    <s v="Ozark"/>
    <s v="Electric"/>
    <s v="Commercial"/>
    <s v="CB-Commercial"/>
    <n v="2444817"/>
    <n v="354681.63"/>
    <m/>
    <n v="6913.33"/>
    <n v="0"/>
    <n v="0"/>
    <m/>
    <n v="0"/>
    <n v="-3671.68"/>
    <n v="0"/>
    <n v="0"/>
    <n v="173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3.76"/>
    <n v="21798.77"/>
    <n v="-12273.5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Ozark"/>
    <s v="Electric"/>
    <s v="Commercial"/>
    <s v="GP-General Power"/>
    <n v="4066004"/>
    <n v="435015.74"/>
    <m/>
    <n v="1842.59"/>
    <n v="0"/>
    <n v="0"/>
    <m/>
    <n v="0"/>
    <n v="-6099.02"/>
    <n v="0"/>
    <n v="0"/>
    <n v="2718.07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-394.1"/>
    <n v="0"/>
    <n v="0"/>
    <n v="20477.84"/>
    <n v="-15044.2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4"/>
  </r>
  <r>
    <x v="3"/>
    <s v="Ozark"/>
    <s v="Electric"/>
    <s v="Commercial"/>
    <s v="LS-Special Lighting"/>
    <n v="1898"/>
    <n v="476.66"/>
    <m/>
    <n v="3.25"/>
    <n v="0"/>
    <n v="0"/>
    <m/>
    <n v="0"/>
    <n v="-2.85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6"/>
    <n v="-12.8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4"/>
  </r>
  <r>
    <x v="3"/>
    <s v="Ozark"/>
    <s v="Electric"/>
    <s v="Commercial"/>
    <s v="SH-Small Heating"/>
    <n v="422287"/>
    <n v="50375.789999999994"/>
    <m/>
    <n v="1419.45"/>
    <n v="0"/>
    <n v="0"/>
    <m/>
    <n v="0"/>
    <n v="-633.5"/>
    <n v="0"/>
    <n v="0"/>
    <n v="299.85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40.06"/>
    <n v="-2005.8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4"/>
  </r>
  <r>
    <x v="3"/>
    <s v="Ozark"/>
    <s v="Electric"/>
    <s v="Commercial"/>
    <s v="TEB-Total Electric Bldg"/>
    <n v="935161"/>
    <n v="97591.26"/>
    <m/>
    <n v="1139.2"/>
    <n v="0"/>
    <n v="0"/>
    <m/>
    <n v="0"/>
    <n v="-1402.74"/>
    <n v="0"/>
    <n v="0"/>
    <n v="663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53.44"/>
    <n v="-3815.45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4"/>
  </r>
  <r>
    <x v="3"/>
    <s v="Ozark"/>
    <s v="Electric"/>
    <s v="Industrial"/>
    <s v="CB-Commercial"/>
    <n v="8013"/>
    <n v="1088.28"/>
    <m/>
    <n v="19.29"/>
    <n v="0"/>
    <n v="0"/>
    <m/>
    <n v="0"/>
    <n v="-12.02"/>
    <n v="0"/>
    <n v="0"/>
    <n v="5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.61"/>
    <n v="-40.22999999999999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4"/>
  </r>
  <r>
    <x v="3"/>
    <s v="Ozark"/>
    <s v="Electric"/>
    <s v="Industrial"/>
    <s v="GP-General Power"/>
    <n v="246550"/>
    <n v="28898.37"/>
    <m/>
    <n v="285.87"/>
    <n v="0"/>
    <n v="0"/>
    <m/>
    <n v="0"/>
    <n v="-369.83"/>
    <n v="0"/>
    <n v="0"/>
    <n v="175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75.49"/>
    <n v="-912.2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4"/>
  </r>
  <r>
    <x v="3"/>
    <s v="Ozark"/>
    <s v="Electric"/>
    <s v="Industrial"/>
    <s v="TEB-Total Electric Bldg"/>
    <n v="289360"/>
    <n v="35775.72"/>
    <m/>
    <n v="1696.25"/>
    <n v="0"/>
    <n v="0"/>
    <m/>
    <n v="0"/>
    <n v="-434.04"/>
    <n v="0"/>
    <n v="0"/>
    <n v="205.45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2723.74"/>
    <n v="-1180.5899999999999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4"/>
  </r>
  <r>
    <x v="3"/>
    <s v="Ozark"/>
    <s v="Electric"/>
    <s v="Interdepartmental"/>
    <s v="CB-Commercial"/>
    <n v="4295"/>
    <n v="592.44000000000005"/>
    <m/>
    <n v="0"/>
    <n v="0"/>
    <n v="0"/>
    <m/>
    <n v="0"/>
    <n v="-6.45"/>
    <n v="0"/>
    <n v="0"/>
    <n v="3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4"/>
    <n v="-21.56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4"/>
  </r>
  <r>
    <x v="3"/>
    <s v="Ozark"/>
    <s v="Electric"/>
    <s v="Municipal Buildings"/>
    <s v="CB-Commercial"/>
    <n v="47029"/>
    <n v="7122.15"/>
    <m/>
    <n v="0"/>
    <n v="0"/>
    <n v="0"/>
    <m/>
    <n v="0"/>
    <n v="-70.540000000000006"/>
    <n v="0"/>
    <n v="0"/>
    <n v="33.36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6.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Ozark"/>
    <s v="Electric"/>
    <s v="Municipal Buildings"/>
    <s v="GP-General Power"/>
    <n v="82960"/>
    <n v="11509.64"/>
    <m/>
    <n v="0"/>
    <n v="0"/>
    <n v="0"/>
    <m/>
    <n v="0"/>
    <n v="-124.44"/>
    <n v="0"/>
    <n v="0"/>
    <n v="58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6.9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Ozark"/>
    <s v="Electric"/>
    <s v="Municipal Buildings"/>
    <s v="SH-Small Heating"/>
    <n v="9802"/>
    <n v="1142.51"/>
    <m/>
    <n v="0"/>
    <n v="0"/>
    <n v="0"/>
    <m/>
    <n v="0"/>
    <n v="-14.7"/>
    <n v="0"/>
    <n v="0"/>
    <n v="6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.57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4"/>
  </r>
  <r>
    <x v="3"/>
    <s v="Ozark"/>
    <s v="Electric"/>
    <s v="Municipal Other Lighting"/>
    <s v="CB-Commercial"/>
    <n v="2893"/>
    <n v="1012.49"/>
    <m/>
    <n v="0"/>
    <n v="0"/>
    <n v="0"/>
    <m/>
    <n v="0"/>
    <n v="-4.34"/>
    <n v="0"/>
    <n v="0"/>
    <n v="2.0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5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4"/>
  </r>
  <r>
    <x v="3"/>
    <s v="Ozark"/>
    <s v="Electric"/>
    <s v="Municipal Other Lighting"/>
    <s v="LS-Special Lighting"/>
    <n v="1192"/>
    <n v="346.23"/>
    <m/>
    <n v="0"/>
    <n v="0"/>
    <n v="0"/>
    <m/>
    <n v="0"/>
    <n v="-1.79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0500000000000007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4"/>
  </r>
  <r>
    <x v="3"/>
    <s v="Ozark"/>
    <s v="Electric"/>
    <s v="Municipal Pumping"/>
    <s v="CB-Commercial"/>
    <n v="154698"/>
    <n v="20649.010000000002"/>
    <m/>
    <n v="0"/>
    <n v="0"/>
    <n v="0"/>
    <m/>
    <n v="0"/>
    <n v="-232.08"/>
    <n v="0"/>
    <n v="0"/>
    <n v="109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6.6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Ozark"/>
    <s v="Electric"/>
    <s v="Municipal Pumping"/>
    <s v="GP-General Power"/>
    <n v="520275"/>
    <n v="58457.99"/>
    <m/>
    <n v="0"/>
    <n v="0"/>
    <n v="0"/>
    <m/>
    <n v="0"/>
    <n v="-780.42"/>
    <n v="0"/>
    <n v="0"/>
    <n v="369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25.0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Ozark"/>
    <s v="Electric"/>
    <s v="Municipal Pumping"/>
    <s v="TEB-Total Electric Bldg"/>
    <n v="21640"/>
    <n v="2632.48"/>
    <m/>
    <n v="0"/>
    <n v="0"/>
    <n v="0"/>
    <m/>
    <n v="0"/>
    <n v="-32.46"/>
    <n v="0"/>
    <n v="0"/>
    <n v="15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8.29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4"/>
  </r>
  <r>
    <x v="3"/>
    <s v="Ozark"/>
    <s v="Electric"/>
    <s v="Residential"/>
    <s v="RGL-Residential Pilot"/>
    <n v="45951"/>
    <n v="5557.07"/>
    <m/>
    <n v="122.59"/>
    <n v="0"/>
    <n v="0"/>
    <m/>
    <n v="0"/>
    <n v="-68.989999999999995"/>
    <n v="0"/>
    <n v="0"/>
    <n v="17.92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31"/>
    <n v="-237.1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4"/>
  </r>
  <r>
    <x v="3"/>
    <s v="Ozark"/>
    <s v="Electric"/>
    <s v="Residential"/>
    <s v="RG-Residential"/>
    <n v="15557400"/>
    <n v="2122116.38"/>
    <m/>
    <n v="42495.77"/>
    <n v="0"/>
    <n v="0"/>
    <m/>
    <n v="-10785.5769230769"/>
    <n v="-23328.44"/>
    <n v="0"/>
    <n v="0"/>
    <n v="6065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24"/>
    <n v="480"/>
    <n v="-140.12"/>
    <n v="13968.38"/>
    <n v="-80271.5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Ozark"/>
    <s v="Lighting"/>
    <s v="Commercial"/>
    <s v="PL-Private Lighting"/>
    <n v="51068.167999999998"/>
    <n v="17183.79"/>
    <m/>
    <n v="136.49"/>
    <n v="0"/>
    <n v="0"/>
    <m/>
    <n v="0"/>
    <n v="-76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6.41"/>
    <n v="-560.6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3"/>
    <s v="Ozark"/>
    <s v="Lighting"/>
    <s v="Municipal Other Lighting"/>
    <s v="PL-Private Lighting"/>
    <n v="671"/>
    <n v="194.2"/>
    <m/>
    <n v="0"/>
    <n v="0"/>
    <n v="0"/>
    <m/>
    <n v="0"/>
    <n v="-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4"/>
  </r>
  <r>
    <x v="3"/>
    <s v="Ozark"/>
    <s v="Lighting"/>
    <s v="Municipal Street Lighting"/>
    <s v="SPL-Municipal St Lighting"/>
    <n v="160219.31299999999"/>
    <n v="20280.46"/>
    <m/>
    <n v="0"/>
    <n v="0"/>
    <n v="0"/>
    <m/>
    <n v="0"/>
    <n v="-240.33"/>
    <n v="0"/>
    <n v="0"/>
    <n v="0"/>
    <n v="0"/>
    <n v="0"/>
    <n v="0"/>
    <n v="0"/>
    <n v="0"/>
    <n v="0"/>
    <n v="0"/>
    <n v="8572.31"/>
    <n v="0"/>
    <n v="0"/>
    <n v="0"/>
    <n v="0"/>
    <n v="0"/>
    <n v="0"/>
    <n v="0"/>
    <n v="0"/>
    <n v="0"/>
    <n v="0"/>
    <n v="0"/>
    <n v="0"/>
    <n v="0"/>
    <n v="0"/>
    <n v="-958.1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4"/>
  </r>
  <r>
    <x v="3"/>
    <s v="Ozark"/>
    <s v="Lighting"/>
    <s v="Residential"/>
    <s v="PL-Private Lighting"/>
    <n v="27347.697"/>
    <n v="10284.32"/>
    <m/>
    <n v="38.08"/>
    <n v="0"/>
    <n v="0"/>
    <m/>
    <n v="0"/>
    <n v="-4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26"/>
    <n v="-299.76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3"/>
    <s v="Pierce City"/>
    <s v="Electric"/>
    <s v="Commercial"/>
    <s v="CB-Commercial"/>
    <n v="8682"/>
    <n v="1117.8"/>
    <m/>
    <n v="0"/>
    <n v="0"/>
    <n v="0"/>
    <m/>
    <n v="0"/>
    <n v="-13.03"/>
    <n v="0"/>
    <n v="0"/>
    <n v="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95"/>
    <n v="-43.5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Pierce City"/>
    <s v="Electric"/>
    <s v="Residential"/>
    <s v="RG-Residential"/>
    <n v="11005"/>
    <n v="1499.5900000000001"/>
    <m/>
    <n v="27.8"/>
    <n v="0"/>
    <n v="0"/>
    <m/>
    <n v="0"/>
    <n v="-16.510000000000002"/>
    <n v="0"/>
    <n v="0"/>
    <n v="4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.7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Pierce City"/>
    <s v="Lighting"/>
    <s v="Residential"/>
    <s v="PL-Private Lighting"/>
    <n v="65"/>
    <n v="15.79"/>
    <m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s v="Republic"/>
    <s v="Electric"/>
    <s v="Commercial"/>
    <s v="CB-Commercial"/>
    <n v="410256"/>
    <n v="60523.62"/>
    <m/>
    <n v="1409.79"/>
    <n v="0"/>
    <n v="0"/>
    <m/>
    <n v="0"/>
    <n v="-615.49"/>
    <n v="0"/>
    <n v="0"/>
    <n v="291.14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93.12"/>
    <n v="-2059.6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Republic"/>
    <s v="Electric"/>
    <s v="Commercial"/>
    <s v="GP-General Power"/>
    <n v="343622"/>
    <n v="34075.07"/>
    <m/>
    <n v="0"/>
    <n v="0"/>
    <n v="0"/>
    <m/>
    <n v="0"/>
    <n v="-515.42999999999995"/>
    <n v="0"/>
    <n v="0"/>
    <n v="243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16.76"/>
    <n v="-1271.4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4"/>
  </r>
  <r>
    <x v="3"/>
    <s v="Republic"/>
    <s v="Electric"/>
    <s v="Commercial"/>
    <s v="SH-Small Heating"/>
    <n v="61101"/>
    <n v="6899.57"/>
    <m/>
    <n v="95.45"/>
    <n v="0"/>
    <n v="0"/>
    <m/>
    <n v="0"/>
    <n v="-91.68"/>
    <n v="0"/>
    <n v="0"/>
    <n v="4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6.13"/>
    <n v="-290.26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4"/>
  </r>
  <r>
    <x v="3"/>
    <s v="Republic"/>
    <s v="Electric"/>
    <s v="Commercial"/>
    <s v="TEB-Total Electric Bldg"/>
    <n v="39840"/>
    <n v="4014.43"/>
    <m/>
    <n v="0"/>
    <n v="0"/>
    <n v="0"/>
    <m/>
    <n v="0"/>
    <n v="-59.76"/>
    <n v="0"/>
    <n v="0"/>
    <n v="28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1.48"/>
    <n v="-162.55000000000001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4"/>
  </r>
  <r>
    <x v="3"/>
    <s v="Republic"/>
    <s v="Electric"/>
    <s v="Industrial"/>
    <s v="CB-Commercial"/>
    <n v="797"/>
    <n v="126.35"/>
    <m/>
    <n v="3.65"/>
    <n v="0"/>
    <n v="0"/>
    <m/>
    <n v="0"/>
    <n v="-1.2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15"/>
    <n v="-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4"/>
  </r>
  <r>
    <x v="3"/>
    <s v="Republic"/>
    <s v="Electric"/>
    <s v="Municipal Buildings"/>
    <s v="CB-Commercial"/>
    <n v="21372"/>
    <n v="2971.4700000000003"/>
    <m/>
    <n v="0"/>
    <n v="0"/>
    <n v="0"/>
    <m/>
    <n v="0"/>
    <n v="-32.049999999999997"/>
    <n v="0"/>
    <n v="0"/>
    <n v="1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7.2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Republic"/>
    <s v="Electric"/>
    <s v="Municipal Buildings"/>
    <s v="GP-General Power"/>
    <n v="44960"/>
    <n v="4967.26"/>
    <m/>
    <n v="0"/>
    <n v="0"/>
    <n v="0"/>
    <m/>
    <n v="0"/>
    <n v="-67.44"/>
    <n v="0"/>
    <n v="0"/>
    <n v="31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6.3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Republic"/>
    <s v="Electric"/>
    <s v="Municipal Other Lighting"/>
    <s v="CB-Commercial"/>
    <n v="3013"/>
    <n v="595.17999999999995"/>
    <m/>
    <n v="0"/>
    <n v="0"/>
    <n v="0"/>
    <m/>
    <n v="0"/>
    <n v="-4.5199999999999996"/>
    <n v="0"/>
    <n v="0"/>
    <n v="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14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4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4"/>
  </r>
  <r>
    <x v="3"/>
    <s v="Republic"/>
    <s v="Electric"/>
    <s v="Municipal Pumping"/>
    <s v="CB-Commercial"/>
    <n v="19466"/>
    <n v="2629.26"/>
    <m/>
    <n v="0"/>
    <n v="0"/>
    <n v="0"/>
    <m/>
    <n v="0"/>
    <n v="-29.21"/>
    <n v="0"/>
    <n v="0"/>
    <n v="13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7.7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Republic"/>
    <s v="Electric"/>
    <s v="Municipal Pumping"/>
    <s v="GP-General Power"/>
    <n v="57776"/>
    <n v="7172.41"/>
    <m/>
    <n v="0"/>
    <n v="0"/>
    <n v="0"/>
    <m/>
    <n v="0"/>
    <n v="-86.66"/>
    <n v="0"/>
    <n v="0"/>
    <n v="4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3.7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Republic"/>
    <s v="Electric"/>
    <s v="Residential"/>
    <s v="RGL-Residential Pilot"/>
    <n v="6759"/>
    <n v="831"/>
    <m/>
    <n v="23.65"/>
    <n v="0"/>
    <n v="0"/>
    <m/>
    <n v="0"/>
    <n v="-10.14"/>
    <n v="0"/>
    <n v="0"/>
    <n v="2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8"/>
    <n v="-34.880000000000003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4"/>
  </r>
  <r>
    <x v="3"/>
    <s v="Republic"/>
    <s v="Electric"/>
    <s v="Residential"/>
    <s v="RG-Residential"/>
    <n v="3474609"/>
    <n v="488661.58"/>
    <m/>
    <n v="11931.03"/>
    <n v="0"/>
    <n v="0"/>
    <m/>
    <n v="-3306.73076923077"/>
    <n v="-5182.92"/>
    <n v="0"/>
    <n v="0"/>
    <n v="1355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"/>
    <n v="-6.34"/>
    <n v="4177.3"/>
    <n v="-17929.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Republic"/>
    <s v="Lighting"/>
    <s v="Commercial"/>
    <s v="PL-Private Lighting"/>
    <n v="11911"/>
    <n v="4176.3500000000004"/>
    <m/>
    <n v="0"/>
    <n v="0"/>
    <n v="0"/>
    <m/>
    <n v="0"/>
    <n v="-1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.97"/>
    <n v="-130.7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3"/>
    <s v="Republic"/>
    <s v="Lighting"/>
    <s v="Municipal Buildings"/>
    <s v="PL-Private Lighting"/>
    <n v="31"/>
    <n v="14.58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4"/>
  </r>
  <r>
    <x v="3"/>
    <s v="Republic"/>
    <s v="Lighting"/>
    <s v="Municipal Other Lighting"/>
    <s v="PL-Private Lighting"/>
    <n v="431"/>
    <n v="82.03"/>
    <m/>
    <n v="0"/>
    <n v="0"/>
    <n v="0"/>
    <m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4"/>
  </r>
  <r>
    <x v="3"/>
    <s v="Republic"/>
    <s v="Lighting"/>
    <s v="Municipal Street Lighting"/>
    <s v="SPL-Municipal St Lighting"/>
    <n v="107113.065"/>
    <n v="14386.34"/>
    <m/>
    <n v="0"/>
    <n v="0"/>
    <n v="0"/>
    <m/>
    <n v="0"/>
    <n v="-160.66"/>
    <n v="0"/>
    <n v="0"/>
    <n v="0"/>
    <n v="0"/>
    <n v="0"/>
    <n v="0"/>
    <n v="0"/>
    <n v="0"/>
    <n v="0"/>
    <n v="0"/>
    <n v="6396.33"/>
    <n v="0"/>
    <n v="0"/>
    <n v="0"/>
    <n v="0"/>
    <n v="0"/>
    <n v="0"/>
    <n v="0"/>
    <n v="0"/>
    <n v="0"/>
    <n v="0"/>
    <n v="0"/>
    <n v="0"/>
    <n v="0"/>
    <n v="0"/>
    <n v="-640.54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4"/>
  </r>
  <r>
    <x v="3"/>
    <s v="Republic"/>
    <s v="Lighting"/>
    <s v="Residential"/>
    <s v="PL-Private Lighting"/>
    <n v="6046.165"/>
    <n v="2072.44"/>
    <m/>
    <n v="0"/>
    <n v="0"/>
    <n v="0"/>
    <m/>
    <n v="0"/>
    <n v="-9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99"/>
    <n v="-65.8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3"/>
    <s v="Webb City"/>
    <s v="Electric"/>
    <s v="Commercial"/>
    <s v="CB-Commercial"/>
    <n v="1883531"/>
    <n v="267481.84999999998"/>
    <m/>
    <n v="6134.08"/>
    <n v="0"/>
    <n v="0"/>
    <m/>
    <n v="-77116.332378223495"/>
    <n v="-2826.14"/>
    <n v="0"/>
    <n v="0"/>
    <n v="132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-63.42"/>
    <n v="14338.08"/>
    <n v="-9455.6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3"/>
    <s v="Webb City"/>
    <s v="Electric"/>
    <s v="Commercial"/>
    <s v="GP-General Power"/>
    <n v="3209395"/>
    <n v="334529.43"/>
    <m/>
    <n v="810"/>
    <n v="0"/>
    <n v="0"/>
    <m/>
    <n v="0"/>
    <n v="-4814.1000000000004"/>
    <n v="0"/>
    <n v="0"/>
    <n v="1993.32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20"/>
    <n v="-4.7699999999999996"/>
    <n v="13016.17"/>
    <n v="-11874.7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4"/>
  </r>
  <r>
    <x v="3"/>
    <s v="Webb City"/>
    <s v="Electric"/>
    <s v="Commercial"/>
    <s v="LS-Special Lighting"/>
    <n v="3600"/>
    <n v="530.54"/>
    <m/>
    <n v="0"/>
    <n v="0"/>
    <n v="0"/>
    <m/>
    <n v="0"/>
    <n v="-5.4"/>
    <n v="0"/>
    <n v="0"/>
    <n v="2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34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4"/>
  </r>
  <r>
    <x v="3"/>
    <s v="Webb City"/>
    <s v="Electric"/>
    <s v="Commercial"/>
    <s v="SH-Small Heating"/>
    <n v="223026"/>
    <n v="26254.44"/>
    <m/>
    <n v="514.51"/>
    <n v="0"/>
    <n v="0"/>
    <m/>
    <n v="0"/>
    <n v="-334.53"/>
    <n v="0"/>
    <n v="0"/>
    <n v="154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2.41"/>
    <n v="-1059.3399999999999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4"/>
  </r>
  <r>
    <x v="3"/>
    <s v="Webb City"/>
    <s v="Electric"/>
    <s v="Commercial"/>
    <s v="TEB-Total Electric Bldg"/>
    <n v="741965"/>
    <n v="76503.12"/>
    <m/>
    <n v="135.28"/>
    <n v="0"/>
    <n v="0"/>
    <m/>
    <n v="-506649.85673352401"/>
    <n v="-1112.95"/>
    <n v="0"/>
    <n v="0"/>
    <n v="526.80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30.74"/>
    <n v="-3027.2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4"/>
  </r>
  <r>
    <x v="3"/>
    <s v="Webb City"/>
    <s v="Electric"/>
    <s v="Industrial"/>
    <s v="CB-Commercial"/>
    <n v="7835"/>
    <n v="1179.81"/>
    <m/>
    <n v="49.73"/>
    <n v="0"/>
    <n v="0"/>
    <m/>
    <n v="0"/>
    <n v="-11.75"/>
    <n v="0"/>
    <n v="0"/>
    <n v="5.56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0"/>
    <n v="0"/>
    <n v="0"/>
    <n v="65.099999999999994"/>
    <n v="-39.340000000000003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4"/>
  </r>
  <r>
    <x v="3"/>
    <s v="Webb City"/>
    <s v="Electric"/>
    <s v="Industrial"/>
    <s v="GP-General Power"/>
    <n v="2256952"/>
    <n v="230372.04"/>
    <m/>
    <n v="80"/>
    <n v="0"/>
    <n v="0"/>
    <m/>
    <n v="0"/>
    <n v="-3385.43"/>
    <n v="0"/>
    <n v="0"/>
    <n v="1289.5899999999999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0"/>
    <n v="0"/>
    <n v="0"/>
    <n v="6456.07"/>
    <n v="-8350.709999999999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4"/>
  </r>
  <r>
    <x v="3"/>
    <s v="Webb City"/>
    <s v="Electric"/>
    <s v="Industrial"/>
    <s v="LP-Large Power"/>
    <n v="13654242"/>
    <n v="973304.72"/>
    <m/>
    <n v="0"/>
    <n v="0"/>
    <n v="0"/>
    <m/>
    <n v="0"/>
    <n v="-20071.740000000002"/>
    <n v="0"/>
    <n v="0"/>
    <n v="2384.0300000000002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36533.01"/>
    <n v="-40689.64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4"/>
  </r>
  <r>
    <x v="3"/>
    <s v="Webb City"/>
    <s v="Electric"/>
    <s v="Industrial"/>
    <s v="PFM-Feed Mill/Grain Elev"/>
    <n v="5280"/>
    <n v="939.1099999999999"/>
    <m/>
    <n v="36.229999999999997"/>
    <n v="0"/>
    <n v="0"/>
    <m/>
    <n v="0"/>
    <n v="-7.92"/>
    <n v="0"/>
    <n v="0"/>
    <n v="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.5"/>
    <n v="-29.15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4"/>
  </r>
  <r>
    <x v="3"/>
    <s v="Webb City"/>
    <s v="Electric"/>
    <s v="Industrial"/>
    <s v="TEB-Total Electric Bldg"/>
    <n v="482800"/>
    <n v="40700.18"/>
    <m/>
    <n v="0"/>
    <n v="0"/>
    <n v="0"/>
    <m/>
    <n v="0"/>
    <n v="-724.2"/>
    <n v="0"/>
    <n v="0"/>
    <n v="34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48.75"/>
    <n v="-1969.82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4"/>
  </r>
  <r>
    <x v="3"/>
    <s v="Webb City"/>
    <s v="Electric"/>
    <s v="Interdepartmental"/>
    <s v="CB-Commercial"/>
    <n v="4670"/>
    <n v="664.24"/>
    <m/>
    <n v="0"/>
    <n v="0"/>
    <n v="0"/>
    <m/>
    <n v="0"/>
    <n v="-7"/>
    <n v="0"/>
    <n v="0"/>
    <n v="3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.44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4"/>
  </r>
  <r>
    <x v="3"/>
    <s v="Webb City"/>
    <s v="Electric"/>
    <s v="Municipal Buildings"/>
    <s v="CB-Commercial"/>
    <n v="-7723890"/>
    <n v="-912449.58"/>
    <m/>
    <n v="0"/>
    <n v="0"/>
    <n v="0"/>
    <m/>
    <n v="0"/>
    <n v="11585.82"/>
    <n v="0"/>
    <n v="0"/>
    <n v="-5483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773.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Webb City"/>
    <s v="Electric"/>
    <s v="Municipal Buildings"/>
    <s v="GP-General Power"/>
    <n v="36960"/>
    <n v="5186.1799999999994"/>
    <m/>
    <n v="0"/>
    <n v="0"/>
    <n v="0"/>
    <m/>
    <n v="0"/>
    <n v="-55.44"/>
    <n v="0"/>
    <n v="0"/>
    <n v="26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6.7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Webb City"/>
    <s v="Electric"/>
    <s v="Municipal Buildings"/>
    <s v="SH-Small Heating"/>
    <n v="9680"/>
    <n v="1021.79"/>
    <m/>
    <n v="0"/>
    <n v="0"/>
    <n v="0"/>
    <m/>
    <n v="0"/>
    <n v="-14.52"/>
    <n v="0"/>
    <n v="0"/>
    <n v="6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.98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4"/>
  </r>
  <r>
    <x v="3"/>
    <s v="Webb City"/>
    <s v="Electric"/>
    <s v="Municipal Other Lighting"/>
    <s v="CB-Commercial"/>
    <n v="16257"/>
    <n v="2987.24"/>
    <m/>
    <n v="0"/>
    <n v="0"/>
    <n v="0"/>
    <m/>
    <n v="0"/>
    <n v="-24.4"/>
    <n v="0"/>
    <n v="0"/>
    <n v="11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1.64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4"/>
  </r>
  <r>
    <x v="3"/>
    <s v="Webb City"/>
    <s v="Electric"/>
    <s v="Municipal Other Lighting"/>
    <s v="LS-Special Lighting"/>
    <n v="1598"/>
    <n v="403.87"/>
    <m/>
    <n v="0"/>
    <n v="0"/>
    <n v="0"/>
    <m/>
    <n v="0"/>
    <n v="-2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79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4"/>
  </r>
  <r>
    <x v="3"/>
    <s v="Webb City"/>
    <s v="Electric"/>
    <s v="Municipal Pumping"/>
    <s v="CB-Commercial"/>
    <n v="102050"/>
    <n v="13889.919999999998"/>
    <m/>
    <n v="0"/>
    <n v="0"/>
    <n v="0"/>
    <m/>
    <n v="0"/>
    <n v="-153.13"/>
    <n v="0"/>
    <n v="0"/>
    <n v="7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2.3200000000000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3"/>
    <s v="Webb City"/>
    <s v="Electric"/>
    <s v="Municipal Pumping"/>
    <s v="GP-General Power"/>
    <n v="487319"/>
    <n v="48061.689999999995"/>
    <m/>
    <n v="0"/>
    <n v="0"/>
    <n v="0"/>
    <m/>
    <n v="0"/>
    <n v="-730.98"/>
    <n v="0"/>
    <n v="0"/>
    <n v="345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03.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3"/>
    <s v="Webb City"/>
    <s v="Electric"/>
    <s v="Oil Pipeline Pumping"/>
    <s v="GP-General Power"/>
    <n v="348309"/>
    <n v="29215.390000000003"/>
    <m/>
    <n v="0"/>
    <n v="0"/>
    <n v="0"/>
    <m/>
    <n v="0"/>
    <n v="-522.46"/>
    <n v="0"/>
    <n v="0"/>
    <n v="247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7.01"/>
    <n v="-1288.74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4"/>
  </r>
  <r>
    <x v="3"/>
    <s v="Webb City"/>
    <s v="Electric"/>
    <s v="Residential"/>
    <s v="RGL-Residential Pilot"/>
    <n v="48071"/>
    <n v="5758.23"/>
    <m/>
    <n v="205.58"/>
    <n v="0"/>
    <n v="0"/>
    <m/>
    <n v="0"/>
    <n v="-72.11"/>
    <n v="0"/>
    <n v="0"/>
    <n v="18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04"/>
    <n v="-248.03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4"/>
  </r>
  <r>
    <x v="3"/>
    <s v="Webb City"/>
    <s v="Electric"/>
    <s v="Residential"/>
    <s v="RG-Residential"/>
    <n v="16726383"/>
    <n v="2230042.81"/>
    <m/>
    <n v="67919.649999999994"/>
    <n v="0"/>
    <n v="0"/>
    <m/>
    <n v="-7802.5236940709701"/>
    <n v="-25083.38"/>
    <n v="0"/>
    <n v="0"/>
    <n v="652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25"/>
    <n v="200"/>
    <n v="-130.9"/>
    <n v="13513.61"/>
    <n v="-86299.5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3"/>
    <s v="Webb City"/>
    <s v="Lighting"/>
    <s v="Commercial"/>
    <s v="PL-Private Lighting"/>
    <n v="69041.600000000006"/>
    <n v="20804.07"/>
    <m/>
    <n v="34.89"/>
    <n v="0"/>
    <n v="0"/>
    <m/>
    <n v="0"/>
    <n v="-103.98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1.41"/>
    <n v="-757.99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3"/>
    <s v="Webb City"/>
    <s v="Lighting"/>
    <s v="Industrial"/>
    <s v="PL-Private Lighting"/>
    <n v="2308"/>
    <n v="961.78"/>
    <m/>
    <n v="0"/>
    <n v="0"/>
    <n v="0"/>
    <m/>
    <n v="0"/>
    <n v="-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22"/>
    <n v="-25.35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4"/>
  </r>
  <r>
    <x v="3"/>
    <s v="Webb City"/>
    <s v="Lighting"/>
    <s v="Interdepartmental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4"/>
  </r>
  <r>
    <x v="3"/>
    <s v="Webb City"/>
    <s v="Lighting"/>
    <s v="Municipal Other Lighting"/>
    <s v="PL-Private Lighting"/>
    <n v="930"/>
    <n v="345.44"/>
    <m/>
    <n v="0"/>
    <n v="0"/>
    <n v="0"/>
    <m/>
    <n v="0"/>
    <n v="-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4"/>
  </r>
  <r>
    <x v="3"/>
    <s v="Webb City"/>
    <s v="Lighting"/>
    <s v="Municipal Street Lighting"/>
    <s v="SPL-Municipal St Lighting"/>
    <n v="135744.61300000001"/>
    <n v="16096.09"/>
    <m/>
    <n v="0"/>
    <n v="0"/>
    <n v="0"/>
    <m/>
    <n v="0"/>
    <n v="-203.62"/>
    <n v="0"/>
    <n v="0"/>
    <n v="0"/>
    <n v="0"/>
    <n v="0"/>
    <n v="0"/>
    <n v="0"/>
    <n v="0"/>
    <n v="0"/>
    <n v="0"/>
    <n v="8243.77"/>
    <n v="0"/>
    <n v="0"/>
    <n v="0"/>
    <n v="0"/>
    <n v="0"/>
    <n v="0"/>
    <n v="0"/>
    <n v="0"/>
    <n v="0"/>
    <n v="0"/>
    <n v="0"/>
    <n v="0"/>
    <n v="0"/>
    <n v="0"/>
    <n v="-811.75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4"/>
  </r>
  <r>
    <x v="3"/>
    <s v="Webb City"/>
    <s v="Lighting"/>
    <s v="Residential"/>
    <s v="PL-Private Lighting"/>
    <n v="66773.960999999996"/>
    <n v="25034.43"/>
    <m/>
    <n v="14.88"/>
    <n v="0"/>
    <n v="0"/>
    <m/>
    <n v="0"/>
    <n v="-104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.9"/>
    <n v="-731.8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2"/>
    <s v="Baxter Springs"/>
    <s v="Electric"/>
    <s v="Commercial"/>
    <s v="CB-Commercial"/>
    <n v="686948"/>
    <n v="81672.12000000001"/>
    <m/>
    <n v="1731.44"/>
    <n v="16061.11"/>
    <n v="-22.67"/>
    <m/>
    <n v="0"/>
    <n v="0"/>
    <n v="0"/>
    <n v="0"/>
    <n v="0"/>
    <n v="0"/>
    <n v="0"/>
    <n v="0"/>
    <n v="0"/>
    <n v="0"/>
    <n v="0"/>
    <n v="0"/>
    <n v="0"/>
    <n v="0"/>
    <n v="0"/>
    <n v="0"/>
    <n v="211.39"/>
    <n v="0"/>
    <n v="0"/>
    <n v="0"/>
    <n v="0"/>
    <n v="0"/>
    <n v="0"/>
    <n v="0"/>
    <n v="8"/>
    <n v="-1.2"/>
    <n v="5151.04"/>
    <n v="-13387.3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2"/>
    <s v="Baxter Springs"/>
    <s v="Electric"/>
    <s v="Commercial"/>
    <s v="GP-General Power"/>
    <n v="1109711"/>
    <n v="87631.72"/>
    <m/>
    <n v="0"/>
    <n v="25994.9599999999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343.98"/>
    <n v="0"/>
    <n v="0"/>
    <n v="0"/>
    <n v="0"/>
    <n v="0"/>
    <n v="0"/>
    <n v="0"/>
    <n v="0"/>
    <n v="0"/>
    <n v="3615.29"/>
    <n v="-9144.0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4"/>
  </r>
  <r>
    <x v="2"/>
    <s v="Baxter Springs"/>
    <s v="Electric"/>
    <s v="Commercial"/>
    <s v="LS-Special Lighting"/>
    <n v="766"/>
    <n v="231.56"/>
    <m/>
    <n v="1.78"/>
    <n v="17.9200000000000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3.95"/>
    <n v="-22.4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4"/>
  </r>
  <r>
    <x v="2"/>
    <s v="Baxter Springs"/>
    <s v="Electric"/>
    <s v="Commercial"/>
    <s v="PT-Transmission"/>
    <n v="1473600"/>
    <n v="68408.19"/>
    <m/>
    <n v="0"/>
    <n v="40521.050000000003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35.78"/>
    <n v="0"/>
    <n v="0"/>
    <n v="0"/>
    <n v="0"/>
    <n v="0"/>
    <n v="0"/>
    <n v="0"/>
    <n v="0"/>
    <n v="0"/>
    <n v="0"/>
    <n v="-8031.12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14"/>
  </r>
  <r>
    <x v="2"/>
    <s v="Baxter Springs"/>
    <s v="Electric"/>
    <s v="Commercial"/>
    <s v="TEB-Total Electric Bldg"/>
    <n v="225238"/>
    <n v="15309.49"/>
    <m/>
    <n v="0"/>
    <n v="5276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270.3"/>
    <n v="0"/>
    <n v="0"/>
    <n v="0"/>
    <n v="0"/>
    <n v="0"/>
    <n v="0"/>
    <n v="0"/>
    <n v="0"/>
    <n v="0"/>
    <n v="323.95"/>
    <n v="-1110.43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4"/>
  </r>
  <r>
    <x v="2"/>
    <s v="Baxter Springs"/>
    <s v="Electric"/>
    <s v="Industrial"/>
    <s v="CB-Commercial"/>
    <n v="7"/>
    <n v="41.31"/>
    <m/>
    <n v="0"/>
    <n v="0.1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4"/>
    <n v="-0.1400000000000000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4"/>
  </r>
  <r>
    <x v="2"/>
    <s v="Baxter Springs"/>
    <s v="Electric"/>
    <s v="Industrial"/>
    <s v="GP-General Power"/>
    <n v="240028"/>
    <n v="21129.51"/>
    <m/>
    <n v="39.68"/>
    <n v="5622.65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74.41"/>
    <n v="0"/>
    <n v="0"/>
    <n v="0"/>
    <n v="0"/>
    <n v="0"/>
    <n v="0"/>
    <n v="0"/>
    <n v="0"/>
    <n v="0"/>
    <n v="2257.94"/>
    <n v="-1977.83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4"/>
  </r>
  <r>
    <x v="2"/>
    <s v="Baxter Springs"/>
    <s v="Electric"/>
    <s v="Industrial"/>
    <s v="PT-Transmission"/>
    <n v="1873389"/>
    <n v="100350.84"/>
    <m/>
    <n v="0"/>
    <n v="48328.62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299.74"/>
    <n v="0"/>
    <n v="0"/>
    <n v="0"/>
    <n v="0"/>
    <n v="0"/>
    <n v="0"/>
    <n v="0"/>
    <n v="0"/>
    <n v="0"/>
    <n v="0"/>
    <n v="-10209.969999999999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4"/>
  </r>
  <r>
    <x v="2"/>
    <s v="Baxter Springs"/>
    <s v="Electric"/>
    <s v="Municipal Buildings"/>
    <s v="CB-Commercial"/>
    <n v="29041"/>
    <n v="3574.58"/>
    <m/>
    <n v="0"/>
    <n v="680.27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01"/>
    <n v="0"/>
    <n v="0"/>
    <n v="0"/>
    <n v="0"/>
    <n v="0"/>
    <n v="0"/>
    <n v="0"/>
    <n v="0"/>
    <n v="0"/>
    <n v="0"/>
    <n v="-563.9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2"/>
    <s v="Baxter Springs"/>
    <s v="Electric"/>
    <s v="Municipal Buildings"/>
    <s v="GP-General Power"/>
    <n v="10800"/>
    <n v="1532.72"/>
    <m/>
    <n v="0"/>
    <n v="252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35"/>
    <n v="0"/>
    <n v="0"/>
    <n v="0"/>
    <n v="0"/>
    <n v="0"/>
    <n v="0"/>
    <n v="0"/>
    <n v="0"/>
    <n v="0"/>
    <n v="0"/>
    <n v="-88.9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2"/>
    <s v="Baxter Springs"/>
    <s v="Electric"/>
    <s v="Municipal Buildings"/>
    <s v="TEB-Total Electric Bldg"/>
    <n v="90"/>
    <n v="58.85"/>
    <m/>
    <n v="0"/>
    <n v="2.1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1"/>
    <n v="0"/>
    <n v="0"/>
    <n v="0"/>
    <n v="0"/>
    <n v="0"/>
    <n v="0"/>
    <n v="0"/>
    <n v="0"/>
    <n v="0"/>
    <n v="0"/>
    <n v="-0.44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4"/>
  </r>
  <r>
    <x v="2"/>
    <s v="Baxter Springs"/>
    <s v="Electric"/>
    <s v="Municipal Other Lighting"/>
    <s v="CB-Commercial"/>
    <n v="1573"/>
    <n v="408.22"/>
    <m/>
    <n v="0"/>
    <n v="36.84000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49"/>
    <n v="0"/>
    <n v="0"/>
    <n v="0"/>
    <n v="0"/>
    <n v="0"/>
    <n v="0"/>
    <n v="0"/>
    <n v="0"/>
    <n v="0"/>
    <n v="0"/>
    <n v="-30.5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4"/>
  </r>
  <r>
    <x v="2"/>
    <s v="Baxter Springs"/>
    <s v="Electric"/>
    <s v="Municipal Other Lighting"/>
    <s v="LS-Special Lighting"/>
    <n v="40"/>
    <n v="32.07"/>
    <m/>
    <n v="0"/>
    <n v="0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17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4"/>
  </r>
  <r>
    <x v="2"/>
    <s v="Baxter Springs"/>
    <s v="Electric"/>
    <s v="Municipal Pumping"/>
    <s v="CB-Commercial"/>
    <n v="73858"/>
    <n v="7857.28"/>
    <m/>
    <n v="0"/>
    <n v="1730.13"/>
    <n v="0"/>
    <m/>
    <n v="0"/>
    <n v="0"/>
    <n v="0"/>
    <n v="0"/>
    <n v="0"/>
    <n v="0"/>
    <n v="0"/>
    <n v="0"/>
    <n v="0"/>
    <n v="0"/>
    <n v="0"/>
    <n v="0"/>
    <n v="0"/>
    <n v="0"/>
    <n v="0"/>
    <n v="0"/>
    <n v="22.9"/>
    <n v="0"/>
    <n v="0"/>
    <n v="0"/>
    <n v="0"/>
    <n v="0"/>
    <n v="0"/>
    <n v="0"/>
    <n v="0"/>
    <n v="0"/>
    <n v="0"/>
    <n v="-1434.3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4"/>
  </r>
  <r>
    <x v="2"/>
    <s v="Baxter Springs"/>
    <s v="Electric"/>
    <s v="Municipal Pumping"/>
    <s v="GP-General Power"/>
    <n v="73547"/>
    <n v="6003.3"/>
    <m/>
    <n v="0"/>
    <n v="1722.83"/>
    <n v="0"/>
    <m/>
    <n v="0"/>
    <n v="0"/>
    <n v="0"/>
    <n v="0"/>
    <n v="0"/>
    <n v="0"/>
    <n v="0"/>
    <n v="0"/>
    <n v="0"/>
    <n v="0"/>
    <n v="0"/>
    <n v="0"/>
    <n v="0"/>
    <n v="0"/>
    <n v="0"/>
    <n v="0"/>
    <n v="22.8"/>
    <n v="0"/>
    <n v="0"/>
    <n v="0"/>
    <n v="0"/>
    <n v="0"/>
    <n v="0"/>
    <n v="0"/>
    <n v="0"/>
    <n v="0"/>
    <n v="0"/>
    <n v="-606.0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4"/>
  </r>
  <r>
    <x v="2"/>
    <s v="Baxter Springs"/>
    <s v="Electric"/>
    <s v="Oil Pipeline Pumping"/>
    <s v="PT-Transmission"/>
    <n v="800000"/>
    <n v="46465.46"/>
    <m/>
    <n v="0"/>
    <n v="21998.4000000000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28"/>
    <n v="0"/>
    <n v="0"/>
    <n v="0"/>
    <n v="0"/>
    <n v="0"/>
    <n v="0"/>
    <n v="0"/>
    <n v="0"/>
    <n v="0"/>
    <n v="4012.62"/>
    <n v="-4360"/>
    <n v="0"/>
    <n v="0"/>
    <n v="0"/>
    <n v="0"/>
    <n v="0"/>
    <m/>
    <x v="0"/>
    <m/>
    <m/>
    <m/>
    <m/>
    <m/>
    <m/>
    <m/>
    <m/>
    <n v="0"/>
    <n v="0"/>
    <n v="0"/>
    <n v="0"/>
    <x v="2"/>
    <x v="34"/>
    <m/>
    <x v="14"/>
  </r>
  <r>
    <x v="2"/>
    <s v="Baxter Springs"/>
    <s v="Electric"/>
    <s v="Residential"/>
    <s v="RG-Residential"/>
    <n v="2083737"/>
    <n v="196070.94"/>
    <m/>
    <n v="6768.89"/>
    <n v="48816.2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085.06"/>
    <n v="0"/>
    <n v="0"/>
    <n v="0"/>
    <n v="0"/>
    <n v="0"/>
    <n v="0"/>
    <n v="0"/>
    <n v="40"/>
    <n v="-12.19"/>
    <n v="9546.2199999999993"/>
    <n v="-28776.1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2"/>
    <s v="Baxter Springs"/>
    <s v="Electric"/>
    <s v="Residential"/>
    <s v="RH-Residential Total Elec"/>
    <n v="1120827"/>
    <n v="75864.78"/>
    <m/>
    <n v="1443"/>
    <n v="26258.9599999999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1121.33"/>
    <n v="0"/>
    <n v="0"/>
    <n v="0"/>
    <n v="0"/>
    <n v="0"/>
    <n v="0"/>
    <n v="-7.67"/>
    <n v="8"/>
    <n v="-3.62"/>
    <n v="2693.31"/>
    <n v="-9627.91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14"/>
  </r>
  <r>
    <x v="2"/>
    <s v="Baxter Springs"/>
    <s v="Lighting"/>
    <s v="Commercial"/>
    <s v="PL-Private Lighting"/>
    <n v="42797.667999999998"/>
    <n v="8945.2999999999993"/>
    <m/>
    <n v="0"/>
    <n v="1009.3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04"/>
    <n v="0"/>
    <n v="0"/>
    <n v="0"/>
    <n v="0"/>
    <n v="0"/>
    <n v="0"/>
    <n v="0"/>
    <n v="0"/>
    <n v="0"/>
    <n v="353.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2"/>
    <s v="Baxter Springs"/>
    <s v="Lighting"/>
    <s v="Industrial"/>
    <s v="PL-Private Lighting"/>
    <n v="1059"/>
    <n v="306.32"/>
    <m/>
    <n v="0"/>
    <n v="25.5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30.52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4"/>
  </r>
  <r>
    <x v="2"/>
    <s v="Baxter Springs"/>
    <s v="Lighting"/>
    <s v="Municipal Other Lighting"/>
    <s v="PL-Private Lighting"/>
    <n v="205"/>
    <n v="52.8"/>
    <m/>
    <n v="0"/>
    <n v="4.80999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4"/>
  </r>
  <r>
    <x v="2"/>
    <s v="Baxter Springs"/>
    <s v="Lighting"/>
    <s v="Municipal Street Lighting"/>
    <s v="SPL-Municipal St Lighting"/>
    <n v="54039.701999999997"/>
    <n v="5506.1"/>
    <m/>
    <n v="0"/>
    <n v="1512.04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4.87"/>
    <n v="0"/>
    <n v="0"/>
    <n v="0"/>
    <n v="0"/>
    <n v="0"/>
    <n v="0"/>
    <n v="0"/>
    <n v="0"/>
    <n v="0"/>
    <n v="0"/>
    <n v="-1227.7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4"/>
  </r>
  <r>
    <x v="2"/>
    <s v="Baxter Springs"/>
    <s v="Lighting"/>
    <s v="Residential"/>
    <s v="PL-Private Lighting"/>
    <n v="33453.696000000004"/>
    <n v="8232.49"/>
    <m/>
    <n v="0"/>
    <n v="783.29"/>
    <n v="-0.72"/>
    <m/>
    <n v="0"/>
    <n v="0"/>
    <n v="0"/>
    <n v="0"/>
    <n v="0"/>
    <n v="0"/>
    <n v="0"/>
    <n v="0"/>
    <n v="0"/>
    <n v="0"/>
    <n v="0"/>
    <n v="0"/>
    <n v="0"/>
    <n v="0"/>
    <n v="0"/>
    <n v="0"/>
    <n v="3.08"/>
    <n v="0"/>
    <n v="0"/>
    <n v="0"/>
    <n v="0"/>
    <n v="0"/>
    <n v="0"/>
    <n v="-1.49"/>
    <n v="0"/>
    <n v="0"/>
    <n v="209.4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4"/>
  </r>
  <r>
    <x v="2"/>
    <s v="Gravette"/>
    <s v="Electric"/>
    <s v="Commercial"/>
    <s v="CB-Commercial"/>
    <n v="124"/>
    <n v="55.11"/>
    <m/>
    <n v="0"/>
    <n v="2.9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3.42"/>
    <n v="-2.4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2"/>
    <s v="Gravette"/>
    <s v="Electric"/>
    <s v="Residential"/>
    <s v="RG-Residential"/>
    <n v="9914"/>
    <n v="881.88"/>
    <m/>
    <n v="0"/>
    <n v="232.23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93"/>
    <n v="0"/>
    <n v="0"/>
    <n v="0"/>
    <n v="0"/>
    <n v="0"/>
    <n v="0"/>
    <n v="0"/>
    <n v="0"/>
    <n v="0"/>
    <n v="15.74"/>
    <n v="-136.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2"/>
    <s v="Gravette"/>
    <s v="Electric"/>
    <s v="Residential"/>
    <s v="RH-Residential Total Elec"/>
    <n v="1678"/>
    <n v="108.99"/>
    <m/>
    <n v="0"/>
    <n v="39.3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68"/>
    <n v="0"/>
    <n v="0"/>
    <n v="0"/>
    <n v="0"/>
    <n v="0"/>
    <n v="0"/>
    <n v="0"/>
    <n v="0"/>
    <n v="0"/>
    <n v="2.1"/>
    <n v="-14.41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14"/>
  </r>
  <r>
    <x v="2"/>
    <s v="Gravette"/>
    <s v="Lighting"/>
    <s v="Residential"/>
    <s v="PL-Private Lighting"/>
    <n v="31"/>
    <n v="9.44"/>
    <m/>
    <n v="0"/>
    <n v="0.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2"/>
    <s v="Neosho"/>
    <s v="Electric"/>
    <s v="Commercial"/>
    <s v="CB-Commercial"/>
    <n v="677"/>
    <n v="140.57999999999998"/>
    <m/>
    <n v="0"/>
    <n v="15.8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"/>
    <n v="0"/>
    <n v="0"/>
    <n v="0"/>
    <n v="9.14"/>
    <n v="-13.1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4"/>
  </r>
  <r>
    <x v="2"/>
    <s v="Neosho"/>
    <s v="Electric"/>
    <s v="Commercial"/>
    <s v="GP-General Power"/>
    <n v="58400"/>
    <n v="3751.64"/>
    <m/>
    <n v="0"/>
    <n v="1368.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18.100000000000001"/>
    <n v="0"/>
    <n v="0"/>
    <n v="0"/>
    <n v="0"/>
    <n v="0"/>
    <n v="0"/>
    <n v="0"/>
    <n v="0"/>
    <n v="0"/>
    <n v="0"/>
    <n v="-481.2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4"/>
  </r>
  <r>
    <x v="2"/>
    <s v="Neosho"/>
    <s v="Electric"/>
    <s v="Residential"/>
    <s v="RG-Residential"/>
    <n v="5390"/>
    <n v="500.46"/>
    <m/>
    <n v="0"/>
    <n v="126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5.38"/>
    <n v="0"/>
    <n v="0"/>
    <n v="0"/>
    <n v="0"/>
    <n v="0"/>
    <n v="0"/>
    <n v="0"/>
    <n v="0"/>
    <n v="0"/>
    <n v="8.56"/>
    <n v="-74.4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4"/>
  </r>
  <r>
    <x v="2"/>
    <s v="Neosho"/>
    <s v="Lighting"/>
    <s v="Commercial"/>
    <s v="PL-Private Lighting"/>
    <n v="1436"/>
    <n v="188.32"/>
    <m/>
    <n v="0"/>
    <n v="33.6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4"/>
  </r>
  <r>
    <x v="2"/>
    <s v="Neosho"/>
    <s v="Lighting"/>
    <s v="Residential"/>
    <s v="PL-Private Lighting"/>
    <n v="161"/>
    <n v="30.34"/>
    <m/>
    <n v="0"/>
    <n v="3.7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"/>
    <n v="0"/>
    <n v="0"/>
    <n v="0.4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4"/>
  </r>
  <r>
    <x v="3"/>
    <m/>
    <m/>
    <s v="Commercial"/>
    <s v="CB-Commercial"/>
    <n v="-99970"/>
    <n v="-11843.76"/>
    <m/>
    <m/>
    <n v="149.96"/>
    <m/>
    <m/>
    <m/>
    <m/>
    <m/>
    <m/>
    <n v="-70.98"/>
    <m/>
    <m/>
    <m/>
    <m/>
    <m/>
    <m/>
    <m/>
    <m/>
    <m/>
    <m/>
    <m/>
    <m/>
    <m/>
    <m/>
    <m/>
    <m/>
    <m/>
    <m/>
    <m/>
    <m/>
    <m/>
    <n v="-715.2"/>
    <n v="501.85"/>
    <m/>
    <m/>
    <m/>
    <m/>
    <m/>
    <m/>
    <x v="0"/>
    <m/>
    <m/>
    <m/>
    <m/>
    <m/>
    <m/>
    <m/>
    <m/>
    <n v="0"/>
    <n v="0"/>
    <n v="0"/>
    <n v="0"/>
    <x v="1"/>
    <x v="5"/>
    <m/>
    <x v="14"/>
  </r>
  <r>
    <x v="4"/>
    <m/>
    <m/>
    <s v="Municipal Pumping"/>
    <s v="CB-Commercial"/>
    <n v="-99000"/>
    <n v="-5356.89"/>
    <m/>
    <m/>
    <m/>
    <m/>
    <m/>
    <m/>
    <m/>
    <n v="-2368.08"/>
    <n v="-218.79"/>
    <m/>
    <n v="-323.73"/>
    <m/>
    <n v="-372.24"/>
    <n v="-471.85"/>
    <m/>
    <m/>
    <m/>
    <m/>
    <m/>
    <m/>
    <m/>
    <m/>
    <m/>
    <m/>
    <m/>
    <m/>
    <m/>
    <m/>
    <m/>
    <m/>
    <m/>
    <n v="-846.68"/>
    <n v="199.27"/>
    <m/>
    <m/>
    <m/>
    <m/>
    <m/>
    <m/>
    <x v="0"/>
    <m/>
    <m/>
    <m/>
    <m/>
    <m/>
    <m/>
    <m/>
    <m/>
    <n v="0"/>
    <n v="0"/>
    <n v="0"/>
    <n v="0"/>
    <x v="3"/>
    <x v="5"/>
    <m/>
    <x v="14"/>
  </r>
  <r>
    <x v="3"/>
    <m/>
    <m/>
    <s v="Residential"/>
    <s v="RG-Residential"/>
    <n v="-99000"/>
    <n v="-10468.26"/>
    <m/>
    <n v="-492.38"/>
    <n v="148.5"/>
    <m/>
    <m/>
    <m/>
    <m/>
    <m/>
    <m/>
    <n v="-38.61"/>
    <m/>
    <m/>
    <m/>
    <m/>
    <m/>
    <m/>
    <m/>
    <m/>
    <m/>
    <m/>
    <m/>
    <m/>
    <m/>
    <m/>
    <m/>
    <m/>
    <m/>
    <m/>
    <m/>
    <m/>
    <m/>
    <n v="-295.39999999999998"/>
    <n v="510.84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Residential"/>
    <s v="RG-Residential"/>
    <n v="-99078"/>
    <n v="-10476.5"/>
    <m/>
    <n v="-492.76"/>
    <n v="148.61000000000001"/>
    <m/>
    <m/>
    <m/>
    <m/>
    <m/>
    <m/>
    <n v="-38.64"/>
    <m/>
    <m/>
    <m/>
    <m/>
    <m/>
    <m/>
    <m/>
    <m/>
    <m/>
    <m/>
    <m/>
    <m/>
    <m/>
    <m/>
    <m/>
    <m/>
    <m/>
    <m/>
    <m/>
    <m/>
    <m/>
    <n v="-98.55"/>
    <n v="511.24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Residential"/>
    <s v="RG-Residential"/>
    <n v="-99175"/>
    <n v="-10488.79"/>
    <m/>
    <n v="-493.35"/>
    <n v="148.76"/>
    <m/>
    <m/>
    <m/>
    <m/>
    <m/>
    <m/>
    <n v="-38.68"/>
    <m/>
    <m/>
    <m/>
    <m/>
    <m/>
    <m/>
    <m/>
    <m/>
    <m/>
    <m/>
    <m/>
    <m/>
    <m/>
    <m/>
    <m/>
    <m/>
    <m/>
    <m/>
    <m/>
    <m/>
    <m/>
    <n v="-98.68"/>
    <n v="511.74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Residential"/>
    <s v="RG-Residential"/>
    <n v="-99000"/>
    <n v="-10468.26"/>
    <m/>
    <n v="-492.38"/>
    <n v="148.5"/>
    <m/>
    <m/>
    <m/>
    <m/>
    <m/>
    <m/>
    <n v="-38.61"/>
    <m/>
    <m/>
    <m/>
    <m/>
    <m/>
    <m/>
    <m/>
    <m/>
    <m/>
    <m/>
    <m/>
    <m/>
    <m/>
    <m/>
    <m/>
    <m/>
    <m/>
    <m/>
    <m/>
    <m/>
    <m/>
    <n v="-283.12"/>
    <n v="510.84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Residential"/>
    <s v="RG-Residential"/>
    <n v="-99000"/>
    <n v="-10468.26"/>
    <m/>
    <n v="-492.38"/>
    <n v="148.5"/>
    <m/>
    <m/>
    <m/>
    <m/>
    <m/>
    <m/>
    <n v="-38.61"/>
    <m/>
    <m/>
    <m/>
    <m/>
    <m/>
    <m/>
    <m/>
    <m/>
    <m/>
    <m/>
    <m/>
    <m/>
    <m/>
    <m/>
    <m/>
    <m/>
    <m/>
    <m/>
    <m/>
    <m/>
    <m/>
    <n v="-295.42"/>
    <n v="510.84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Residential"/>
    <s v="RG-Residential"/>
    <n v="-98600"/>
    <n v="-10427.94"/>
    <m/>
    <n v="-490.49"/>
    <n v="147.9"/>
    <m/>
    <m/>
    <m/>
    <m/>
    <m/>
    <m/>
    <n v="-38.46"/>
    <m/>
    <m/>
    <m/>
    <m/>
    <m/>
    <m/>
    <m/>
    <m/>
    <m/>
    <m/>
    <m/>
    <m/>
    <m/>
    <m/>
    <m/>
    <m/>
    <m/>
    <m/>
    <m/>
    <m/>
    <m/>
    <n v="-282.03999999999996"/>
    <n v="508.77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Residential"/>
    <s v="RG-Residential"/>
    <n v="-99910"/>
    <n v="-10579.08"/>
    <m/>
    <n v="-398.11"/>
    <n v="149.87"/>
    <m/>
    <m/>
    <m/>
    <m/>
    <m/>
    <m/>
    <n v="-38.96"/>
    <m/>
    <m/>
    <m/>
    <m/>
    <m/>
    <m/>
    <m/>
    <m/>
    <m/>
    <m/>
    <m/>
    <m/>
    <m/>
    <m/>
    <m/>
    <m/>
    <m/>
    <m/>
    <m/>
    <m/>
    <m/>
    <n v="-211.48"/>
    <n v="515.54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Residential"/>
    <s v="RG-Residential"/>
    <n v="-99000"/>
    <n v="-10474.94"/>
    <m/>
    <n v="-394.17"/>
    <n v="148.5"/>
    <m/>
    <m/>
    <m/>
    <m/>
    <m/>
    <m/>
    <n v="-38.61"/>
    <m/>
    <m/>
    <m/>
    <m/>
    <m/>
    <m/>
    <m/>
    <m/>
    <m/>
    <m/>
    <m/>
    <m/>
    <m/>
    <m/>
    <m/>
    <m/>
    <m/>
    <m/>
    <m/>
    <m/>
    <m/>
    <n v="-209.4"/>
    <n v="510.84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Residential"/>
    <s v="RG-Residential"/>
    <n v="-98733"/>
    <n v="-10440.030000000001"/>
    <m/>
    <n v="-196.42"/>
    <n v="148.1"/>
    <m/>
    <m/>
    <m/>
    <m/>
    <m/>
    <m/>
    <n v="-38.5"/>
    <m/>
    <m/>
    <m/>
    <m/>
    <m/>
    <m/>
    <m/>
    <m/>
    <m/>
    <m/>
    <m/>
    <m/>
    <m/>
    <m/>
    <m/>
    <m/>
    <m/>
    <m/>
    <m/>
    <m/>
    <m/>
    <n v="-282.33000000000004"/>
    <n v="509.47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Residential"/>
    <s v="RG-Residential"/>
    <n v="-99956"/>
    <n v="-10583.94"/>
    <m/>
    <m/>
    <n v="149.93"/>
    <m/>
    <m/>
    <m/>
    <m/>
    <m/>
    <m/>
    <n v="-38.979999999999997"/>
    <m/>
    <m/>
    <m/>
    <m/>
    <m/>
    <m/>
    <m/>
    <m/>
    <m/>
    <m/>
    <m/>
    <m/>
    <m/>
    <m/>
    <m/>
    <m/>
    <m/>
    <m/>
    <m/>
    <m/>
    <m/>
    <n v="-149.35"/>
    <n v="515.77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Residential"/>
    <s v="RG-Residential"/>
    <n v="-98296"/>
    <n v="-10393.82"/>
    <m/>
    <n v="-73.02"/>
    <n v="147.44999999999999"/>
    <m/>
    <m/>
    <m/>
    <m/>
    <m/>
    <m/>
    <n v="-38.340000000000003"/>
    <m/>
    <m/>
    <m/>
    <m/>
    <m/>
    <m/>
    <m/>
    <m/>
    <m/>
    <m/>
    <m/>
    <m/>
    <m/>
    <m/>
    <m/>
    <m/>
    <m/>
    <m/>
    <m/>
    <m/>
    <m/>
    <n v="0"/>
    <n v="507.21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Residential"/>
    <s v="RG-Residential"/>
    <n v="-96988"/>
    <n v="-10255.51"/>
    <m/>
    <m/>
    <n v="145.47999999999999"/>
    <m/>
    <m/>
    <m/>
    <m/>
    <m/>
    <m/>
    <n v="-37.82"/>
    <m/>
    <m/>
    <m/>
    <m/>
    <m/>
    <m/>
    <m/>
    <m/>
    <m/>
    <m/>
    <m/>
    <m/>
    <m/>
    <m/>
    <m/>
    <m/>
    <m/>
    <m/>
    <m/>
    <m/>
    <m/>
    <n v="-24.12"/>
    <n v="500.45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WA-Commercial"/>
    <s v="WA-Water"/>
    <n v="-99999"/>
    <n v="-152276.48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7"/>
    <x v="28"/>
    <m/>
    <x v="14"/>
  </r>
  <r>
    <x v="3"/>
    <m/>
    <m/>
    <s v="WA-Commercial"/>
    <s v="WA-Water"/>
    <n v="99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1368.9"/>
    <m/>
    <m/>
    <m/>
    <m/>
    <m/>
    <m/>
    <m/>
    <x v="0"/>
    <m/>
    <m/>
    <m/>
    <m/>
    <m/>
    <m/>
    <m/>
    <m/>
    <m/>
    <m/>
    <m/>
    <m/>
    <x v="7"/>
    <x v="28"/>
    <m/>
    <x v="14"/>
  </r>
  <r>
    <x v="3"/>
    <m/>
    <m/>
    <s v="Residential"/>
    <s v="RG-Residential"/>
    <m/>
    <n v="8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3"/>
    <m/>
    <m/>
    <s v="Municipal Buildings"/>
    <s v="CB-Commercial"/>
    <n v="7792000"/>
    <n v="922448.96"/>
    <m/>
    <m/>
    <n v="-11688"/>
    <m/>
    <m/>
    <m/>
    <m/>
    <m/>
    <m/>
    <n v="5532.32"/>
    <m/>
    <m/>
    <m/>
    <m/>
    <m/>
    <m/>
    <m/>
    <m/>
    <m/>
    <m/>
    <m/>
    <m/>
    <m/>
    <m/>
    <m/>
    <m/>
    <m/>
    <m/>
    <m/>
    <m/>
    <m/>
    <n v="0"/>
    <n v="-39115.839999999997"/>
    <m/>
    <m/>
    <m/>
    <m/>
    <m/>
    <m/>
    <x v="0"/>
    <m/>
    <m/>
    <m/>
    <m/>
    <m/>
    <m/>
    <m/>
    <m/>
    <n v="0"/>
    <n v="0"/>
    <n v="0"/>
    <n v="0"/>
    <x v="3"/>
    <x v="5"/>
    <m/>
    <x v="14"/>
  </r>
  <r>
    <x v="3"/>
    <m/>
    <m/>
    <s v="Residential"/>
    <s v="RG-Residential"/>
    <n v="99000"/>
    <n v="10468.26"/>
    <m/>
    <n v="492.38"/>
    <n v="-148.5"/>
    <m/>
    <m/>
    <m/>
    <m/>
    <m/>
    <m/>
    <n v="38.61"/>
    <m/>
    <m/>
    <m/>
    <m/>
    <m/>
    <m/>
    <m/>
    <m/>
    <m/>
    <m/>
    <m/>
    <m/>
    <m/>
    <m/>
    <m/>
    <m/>
    <m/>
    <m/>
    <m/>
    <m/>
    <m/>
    <n v="307.74"/>
    <n v="-510.84"/>
    <m/>
    <m/>
    <m/>
    <m/>
    <m/>
    <m/>
    <x v="0"/>
    <m/>
    <m/>
    <m/>
    <m/>
    <m/>
    <m/>
    <m/>
    <m/>
    <n v="0"/>
    <n v="0"/>
    <n v="0"/>
    <n v="0"/>
    <x v="0"/>
    <x v="1"/>
    <m/>
    <x v="14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4"/>
    <s v="Gravette"/>
    <s v="Electric"/>
    <s v="Commercial"/>
    <s v="CB-Commercial"/>
    <n v="769713"/>
    <n v="57368.06"/>
    <m/>
    <n v="2082.5300000000002"/>
    <n v="0"/>
    <n v="0"/>
    <m/>
    <n v="0"/>
    <n v="0"/>
    <n v="18404.68"/>
    <n v="1689.61"/>
    <n v="0"/>
    <n v="2517.0100000000002"/>
    <n v="0"/>
    <n v="2894.18"/>
    <n v="3539.86"/>
    <n v="0"/>
    <n v="0"/>
    <n v="0"/>
    <n v="18.18"/>
    <n v="0"/>
    <n v="0"/>
    <n v="0"/>
    <n v="0"/>
    <n v="0"/>
    <n v="0"/>
    <n v="0"/>
    <n v="0"/>
    <n v="0"/>
    <n v="0"/>
    <n v="0"/>
    <n v="0"/>
    <n v="-2.44"/>
    <n v="6870.95"/>
    <n v="-2133.2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4"/>
    <s v="Gravette"/>
    <s v="Electric"/>
    <s v="Commercial"/>
    <s v="GP-General Power"/>
    <n v="1454041"/>
    <n v="78820.509999999995"/>
    <m/>
    <n v="293.81"/>
    <n v="0"/>
    <n v="0"/>
    <m/>
    <n v="0"/>
    <n v="0"/>
    <n v="34780.65"/>
    <n v="3213.44"/>
    <n v="0"/>
    <n v="2894.37"/>
    <n v="0"/>
    <n v="4376.67"/>
    <n v="3756.94"/>
    <n v="0"/>
    <n v="0"/>
    <n v="0"/>
    <n v="6"/>
    <n v="0"/>
    <n v="0"/>
    <n v="0"/>
    <n v="0"/>
    <n v="0"/>
    <n v="0"/>
    <n v="0"/>
    <n v="0"/>
    <n v="0"/>
    <n v="0"/>
    <n v="0"/>
    <n v="0"/>
    <n v="0"/>
    <n v="11151.83"/>
    <n v="1016.8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4"/>
    <s v="Gravette"/>
    <s v="Electric"/>
    <s v="Commercial"/>
    <s v="LS-Special Lighting"/>
    <n v="4"/>
    <n v="41.7"/>
    <m/>
    <n v="1.46"/>
    <n v="0"/>
    <n v="0"/>
    <m/>
    <n v="0"/>
    <n v="0"/>
    <n v="0.1"/>
    <n v="0.01"/>
    <n v="0"/>
    <n v="0"/>
    <n v="0"/>
    <n v="0.01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3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5"/>
  </r>
  <r>
    <x v="4"/>
    <s v="Gravette"/>
    <s v="Electric"/>
    <s v="Industrial"/>
    <s v="CB-Commercial"/>
    <n v="686"/>
    <n v="70.7"/>
    <m/>
    <n v="3.76"/>
    <n v="0"/>
    <n v="0"/>
    <m/>
    <n v="0"/>
    <n v="0"/>
    <n v="16.41"/>
    <n v="1.52"/>
    <n v="0"/>
    <n v="2.2400000000000002"/>
    <n v="0"/>
    <n v="2.58"/>
    <n v="3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63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4"/>
    <s v="Gravette"/>
    <s v="Electric"/>
    <s v="Industrial"/>
    <s v="GP-General Power"/>
    <n v="588611"/>
    <n v="34217.339999999997"/>
    <m/>
    <n v="100"/>
    <n v="0"/>
    <n v="0"/>
    <m/>
    <n v="0"/>
    <n v="0"/>
    <n v="14079.58"/>
    <n v="1300.83"/>
    <n v="0"/>
    <n v="1597.71"/>
    <n v="0"/>
    <n v="1771.72"/>
    <n v="2082.0500000000002"/>
    <n v="0"/>
    <n v="0"/>
    <n v="0"/>
    <n v="3101.85"/>
    <n v="0"/>
    <n v="0"/>
    <n v="0"/>
    <n v="0"/>
    <n v="0"/>
    <n v="0"/>
    <n v="0"/>
    <n v="0"/>
    <n v="0"/>
    <n v="0"/>
    <n v="0"/>
    <n v="0"/>
    <n v="0"/>
    <n v="2929.79"/>
    <n v="441.4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5"/>
  </r>
  <r>
    <x v="4"/>
    <s v="Gravette"/>
    <s v="Electric"/>
    <s v="Industrial"/>
    <s v="PT-Transmission"/>
    <n v="5630892"/>
    <n v="210731.62000000002"/>
    <m/>
    <n v="100"/>
    <n v="0"/>
    <n v="0"/>
    <m/>
    <n v="0"/>
    <n v="0"/>
    <n v="134690.93"/>
    <n v="3543.07"/>
    <n v="0"/>
    <n v="12909.23"/>
    <n v="0"/>
    <n v="14358.77"/>
    <n v="16033.87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243.31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5"/>
  </r>
  <r>
    <x v="4"/>
    <s v="Gravette"/>
    <s v="Electric"/>
    <s v="Municipal Buildings"/>
    <s v="CB-Commercial"/>
    <n v="-52561"/>
    <n v="-1452.1699999999998"/>
    <m/>
    <n v="0"/>
    <n v="0"/>
    <n v="0"/>
    <m/>
    <n v="0"/>
    <n v="0"/>
    <n v="-1262.5"/>
    <n v="-116.15"/>
    <n v="0"/>
    <n v="-171.84"/>
    <n v="0"/>
    <n v="-197.61"/>
    <n v="-258.47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-347.91"/>
    <n v="54.0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4"/>
    <s v="Gravette"/>
    <s v="Electric"/>
    <s v="Municipal Other Lighting"/>
    <s v="CB-Commercial"/>
    <n v="2564"/>
    <n v="555.01"/>
    <m/>
    <n v="0"/>
    <n v="0"/>
    <n v="0"/>
    <m/>
    <n v="0"/>
    <n v="0"/>
    <n v="61.33"/>
    <n v="5.67"/>
    <n v="0"/>
    <n v="8.39"/>
    <n v="0"/>
    <n v="9.6300000000000008"/>
    <n v="11.79"/>
    <n v="0"/>
    <n v="0"/>
    <n v="0"/>
    <n v="0"/>
    <n v="0"/>
    <n v="0"/>
    <n v="0"/>
    <n v="0"/>
    <n v="0"/>
    <n v="0"/>
    <n v="0"/>
    <n v="0"/>
    <n v="0"/>
    <n v="0"/>
    <n v="0"/>
    <n v="0"/>
    <n v="0"/>
    <n v="57.83"/>
    <n v="-20.6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4"/>
    <s v="Gravette"/>
    <s v="Electric"/>
    <s v="Municipal Other Lighting"/>
    <s v="LS-Special Lighting"/>
    <n v="231"/>
    <n v="166.8"/>
    <m/>
    <n v="0"/>
    <n v="0"/>
    <n v="0"/>
    <m/>
    <n v="0"/>
    <n v="0"/>
    <n v="5.52"/>
    <n v="0.51"/>
    <n v="0"/>
    <n v="0"/>
    <n v="0"/>
    <n v="0.33"/>
    <n v="1.07"/>
    <n v="0"/>
    <n v="0"/>
    <n v="0"/>
    <n v="0"/>
    <n v="0"/>
    <n v="0"/>
    <n v="0"/>
    <n v="0"/>
    <n v="0"/>
    <n v="0"/>
    <n v="0"/>
    <n v="0"/>
    <n v="0"/>
    <n v="0"/>
    <n v="0"/>
    <n v="0"/>
    <n v="0"/>
    <n v="13.75"/>
    <n v="-21.3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4"/>
    <s v="Gravette"/>
    <s v="Electric"/>
    <s v="Municipal Pumping"/>
    <s v="CB-Commercial"/>
    <n v="33537"/>
    <n v="2393.8999999999996"/>
    <m/>
    <n v="0"/>
    <n v="0"/>
    <n v="0"/>
    <m/>
    <n v="0"/>
    <n v="0"/>
    <n v="802.21"/>
    <n v="74.13"/>
    <n v="0"/>
    <n v="109.66"/>
    <n v="0"/>
    <n v="126.09"/>
    <n v="154.4"/>
    <n v="0"/>
    <n v="0"/>
    <n v="0"/>
    <n v="0"/>
    <n v="0"/>
    <n v="0"/>
    <n v="0"/>
    <n v="0"/>
    <n v="0"/>
    <n v="0"/>
    <n v="0"/>
    <n v="0"/>
    <n v="0"/>
    <n v="0"/>
    <n v="0"/>
    <n v="0"/>
    <n v="0"/>
    <n v="319.95999999999998"/>
    <n v="-89.0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4"/>
    <s v="Gravette"/>
    <s v="Electric"/>
    <s v="Municipal Pumping"/>
    <s v="GP-General Power"/>
    <n v="477344"/>
    <n v="19393.78"/>
    <m/>
    <n v="0"/>
    <n v="0"/>
    <n v="0"/>
    <m/>
    <n v="0"/>
    <n v="0"/>
    <n v="11418.07"/>
    <n v="1054.94"/>
    <n v="0"/>
    <n v="644.63"/>
    <n v="0"/>
    <n v="1436.82"/>
    <n v="836.75"/>
    <n v="0"/>
    <n v="0"/>
    <n v="0"/>
    <n v="0"/>
    <n v="0"/>
    <n v="0"/>
    <n v="0"/>
    <n v="0"/>
    <n v="0"/>
    <n v="0"/>
    <n v="0"/>
    <n v="0"/>
    <n v="0"/>
    <n v="0"/>
    <n v="0"/>
    <n v="0"/>
    <n v="0"/>
    <n v="3006.94"/>
    <n v="250.1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4"/>
    <s v="Gravette"/>
    <s v="Electric"/>
    <s v="Residential"/>
    <s v="NM-Net Metering"/>
    <n v="-2931"/>
    <n v="-221.5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5"/>
  </r>
  <r>
    <x v="4"/>
    <s v="Gravette"/>
    <s v="Electric"/>
    <s v="Residential"/>
    <s v="RG-Residential"/>
    <n v="2762440"/>
    <n v="242334.18"/>
    <m/>
    <n v="10976.31"/>
    <n v="0"/>
    <n v="0"/>
    <m/>
    <n v="0"/>
    <n v="0"/>
    <n v="66049.48"/>
    <n v="6105.29"/>
    <n v="0"/>
    <n v="10303.870000000001"/>
    <n v="0"/>
    <n v="11298.06"/>
    <n v="13894.78"/>
    <n v="0"/>
    <n v="0"/>
    <n v="0"/>
    <n v="0"/>
    <n v="0"/>
    <n v="0"/>
    <n v="0"/>
    <n v="0"/>
    <n v="0"/>
    <n v="0"/>
    <n v="0"/>
    <n v="0"/>
    <n v="0"/>
    <n v="0"/>
    <n v="0"/>
    <n v="50"/>
    <n v="-7.16"/>
    <n v="31078"/>
    <n v="-10205.4500000000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4"/>
    <s v="Gravette"/>
    <s v="Lighting"/>
    <s v="Commercial"/>
    <s v="PL-Private Lighting"/>
    <n v="28882"/>
    <n v="3964.93"/>
    <m/>
    <n v="37.69"/>
    <n v="0"/>
    <n v="0"/>
    <m/>
    <n v="0"/>
    <n v="0"/>
    <n v="690.72"/>
    <n v="63.84"/>
    <n v="0"/>
    <n v="0"/>
    <n v="0"/>
    <n v="41.31"/>
    <n v="52.06"/>
    <n v="0"/>
    <n v="0"/>
    <n v="0"/>
    <n v="0"/>
    <n v="0"/>
    <n v="0"/>
    <n v="0"/>
    <n v="0"/>
    <n v="0"/>
    <n v="0"/>
    <n v="0"/>
    <n v="0"/>
    <n v="0"/>
    <n v="0"/>
    <n v="0"/>
    <n v="0"/>
    <n v="0"/>
    <n v="328.59"/>
    <n v="-215.13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4"/>
    <s v="Gravette"/>
    <s v="Lighting"/>
    <s v="Industrial"/>
    <s v="PL-Private Lighting"/>
    <n v="5882"/>
    <n v="522.32000000000005"/>
    <m/>
    <n v="8.0399999999999991"/>
    <n v="0"/>
    <n v="0"/>
    <m/>
    <n v="0"/>
    <n v="0"/>
    <n v="140.69999999999999"/>
    <n v="3.48"/>
    <n v="0"/>
    <n v="0"/>
    <n v="0"/>
    <n v="8.4600000000000009"/>
    <n v="10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30.1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5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55"/>
    <n v="0.14000000000000001"/>
    <n v="0"/>
    <n v="0"/>
    <n v="0"/>
    <n v="0.09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47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5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17.010000000000002"/>
    <n v="1.58"/>
    <n v="0"/>
    <n v="0"/>
    <n v="0"/>
    <n v="1.04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9.73"/>
    <n v="-5.4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4"/>
    <s v="Gravette"/>
    <s v="Lighting"/>
    <s v="Municipal Street Lighting"/>
    <s v="SPL-Municipal St Lighting"/>
    <n v="52280.474999999999"/>
    <n v="2161.7399999999998"/>
    <m/>
    <n v="0"/>
    <n v="0"/>
    <n v="0"/>
    <m/>
    <n v="0"/>
    <n v="0"/>
    <n v="1250.56"/>
    <n v="115.54"/>
    <n v="0"/>
    <n v="0"/>
    <n v="0"/>
    <n v="75.290000000000006"/>
    <n v="100.37"/>
    <n v="0"/>
    <n v="0"/>
    <n v="0"/>
    <n v="1590.81"/>
    <n v="0"/>
    <n v="0"/>
    <n v="0"/>
    <n v="0"/>
    <n v="0"/>
    <n v="0"/>
    <n v="0"/>
    <n v="0"/>
    <n v="0"/>
    <n v="0"/>
    <n v="0"/>
    <n v="0"/>
    <n v="0"/>
    <n v="331.61"/>
    <n v="-70.68000000000000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4"/>
    <s v="Gravette"/>
    <s v="Lighting"/>
    <s v="Residential"/>
    <s v="PL-Private Lighting"/>
    <n v="16309.896000000001"/>
    <n v="2617.34"/>
    <m/>
    <n v="7.13"/>
    <n v="0"/>
    <n v="0"/>
    <m/>
    <n v="0"/>
    <n v="0"/>
    <n v="389.34"/>
    <n v="36.1"/>
    <n v="0"/>
    <n v="0"/>
    <n v="0"/>
    <n v="22.13"/>
    <n v="30.43"/>
    <n v="0"/>
    <n v="0"/>
    <n v="0"/>
    <n v="0"/>
    <n v="0"/>
    <n v="0"/>
    <n v="0"/>
    <n v="0"/>
    <n v="0"/>
    <n v="0"/>
    <n v="0"/>
    <n v="0"/>
    <n v="0"/>
    <n v="0"/>
    <n v="0"/>
    <n v="0"/>
    <n v="0"/>
    <n v="237.39"/>
    <n v="-147.8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4"/>
    <s v="Neosho"/>
    <s v="Electric"/>
    <s v="Commercial"/>
    <s v="CB-Commercial"/>
    <n v="32630"/>
    <n v="2101.94"/>
    <m/>
    <n v="130.25"/>
    <n v="0"/>
    <n v="0"/>
    <m/>
    <n v="0"/>
    <n v="0"/>
    <n v="780.5"/>
    <n v="72.12"/>
    <n v="0"/>
    <n v="106.71"/>
    <n v="0"/>
    <n v="122.68"/>
    <n v="150.11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321.66000000000003"/>
    <n v="-78.18000000000000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4"/>
    <s v="Neosho"/>
    <s v="Electric"/>
    <s v="Residential"/>
    <s v="RG-Residential"/>
    <n v="62831"/>
    <n v="5845.04"/>
    <m/>
    <n v="314.02999999999997"/>
    <n v="0"/>
    <n v="0"/>
    <m/>
    <n v="0"/>
    <n v="0"/>
    <n v="1503.47"/>
    <n v="138.88"/>
    <n v="0"/>
    <n v="234.34"/>
    <n v="0"/>
    <n v="256.89"/>
    <n v="315.92"/>
    <n v="0"/>
    <n v="0"/>
    <n v="0"/>
    <n v="0"/>
    <n v="0"/>
    <n v="0"/>
    <n v="0"/>
    <n v="0"/>
    <n v="0"/>
    <n v="0"/>
    <n v="0"/>
    <n v="0"/>
    <n v="0"/>
    <n v="0"/>
    <n v="0"/>
    <n v="50"/>
    <n v="-0.62"/>
    <n v="788.09"/>
    <n v="-241.7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4"/>
    <s v="Neosho"/>
    <s v="Lighting"/>
    <s v="Commercial"/>
    <s v="PL-Private Lighting"/>
    <n v="389"/>
    <n v="58.17"/>
    <m/>
    <n v="0"/>
    <n v="0"/>
    <n v="0"/>
    <m/>
    <n v="0"/>
    <n v="0"/>
    <n v="9.3000000000000007"/>
    <n v="0.86"/>
    <n v="0"/>
    <n v="0"/>
    <n v="0"/>
    <n v="0.56000000000000005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6.29"/>
    <n v="-3.3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4"/>
    <s v="Neosho"/>
    <s v="Lighting"/>
    <s v="Residential"/>
    <s v="PL-Private Lighting"/>
    <n v="62"/>
    <n v="12.1"/>
    <m/>
    <n v="0"/>
    <n v="0"/>
    <n v="0"/>
    <m/>
    <n v="0"/>
    <n v="0"/>
    <n v="1.48"/>
    <n v="0.14000000000000001"/>
    <n v="0"/>
    <n v="0"/>
    <n v="0"/>
    <n v="0.08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-0.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1"/>
    <s v="Baxter Springs"/>
    <s v="Electric"/>
    <s v="Commercial"/>
    <s v="CB-Commercial"/>
    <n v="556415"/>
    <n v="60017.8"/>
    <m/>
    <n v="2658.74"/>
    <n v="0"/>
    <n v="0"/>
    <m/>
    <n v="0"/>
    <n v="0"/>
    <n v="0"/>
    <n v="0"/>
    <n v="0"/>
    <n v="0"/>
    <n v="8909.93"/>
    <n v="0"/>
    <n v="0"/>
    <n v="1012.67"/>
    <n v="0"/>
    <n v="0"/>
    <n v="0"/>
    <n v="0"/>
    <n v="0"/>
    <n v="0"/>
    <n v="0"/>
    <n v="0"/>
    <n v="0"/>
    <n v="0"/>
    <n v="0"/>
    <n v="0"/>
    <n v="0"/>
    <n v="0"/>
    <n v="0"/>
    <n v="-7.43"/>
    <n v="5946.70999999999"/>
    <n v="0"/>
    <n v="0"/>
    <n v="5975.91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1"/>
    <s v="Baxter Springs"/>
    <s v="Electric"/>
    <s v="Commercial"/>
    <s v="GP-General Power"/>
    <n v="995058"/>
    <n v="75767.240000000005"/>
    <m/>
    <n v="725"/>
    <n v="0"/>
    <n v="0"/>
    <m/>
    <n v="0"/>
    <n v="0"/>
    <n v="0"/>
    <n v="0"/>
    <n v="0"/>
    <n v="0"/>
    <n v="16030.38"/>
    <n v="0"/>
    <n v="0"/>
    <n v="1811.01"/>
    <n v="0"/>
    <n v="0"/>
    <n v="0"/>
    <n v="0"/>
    <n v="0"/>
    <n v="0"/>
    <n v="0"/>
    <n v="0"/>
    <n v="0"/>
    <n v="0"/>
    <n v="0"/>
    <n v="0"/>
    <n v="0"/>
    <n v="0"/>
    <n v="0"/>
    <n v="0"/>
    <n v="7984.39"/>
    <n v="0"/>
    <n v="0"/>
    <n v="8293.57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1"/>
    <s v="Baxter Springs"/>
    <s v="Electric"/>
    <s v="Commercial"/>
    <s v="LS-Special Lighting"/>
    <n v="1859"/>
    <n v="327.74"/>
    <m/>
    <n v="3.09"/>
    <n v="0"/>
    <n v="0"/>
    <m/>
    <n v="0"/>
    <n v="0"/>
    <n v="0"/>
    <n v="0"/>
    <n v="0"/>
    <n v="0"/>
    <n v="29.94"/>
    <n v="0"/>
    <n v="0"/>
    <n v="3.39"/>
    <n v="0"/>
    <n v="0"/>
    <n v="0"/>
    <n v="0"/>
    <n v="0"/>
    <n v="0"/>
    <n v="0"/>
    <n v="0"/>
    <n v="0"/>
    <n v="0"/>
    <n v="0"/>
    <n v="0"/>
    <n v="0"/>
    <n v="0"/>
    <n v="0"/>
    <n v="0"/>
    <n v="3.34"/>
    <n v="0"/>
    <n v="0"/>
    <n v="1.28"/>
    <n v="0"/>
    <n v="0"/>
    <n v="0"/>
    <m/>
    <x v="0"/>
    <m/>
    <m/>
    <m/>
    <m/>
    <m/>
    <m/>
    <m/>
    <m/>
    <n v="0"/>
    <n v="0"/>
    <n v="0"/>
    <n v="0"/>
    <x v="1"/>
    <x v="7"/>
    <m/>
    <x v="15"/>
  </r>
  <r>
    <x v="1"/>
    <s v="Baxter Springs"/>
    <s v="Electric"/>
    <s v="Commercial"/>
    <s v="NM-Net Metering"/>
    <n v="-3256"/>
    <n v="-61.94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5"/>
  </r>
  <r>
    <x v="1"/>
    <s v="Baxter Springs"/>
    <s v="Electric"/>
    <s v="Commercial"/>
    <s v="SH-Small Heating"/>
    <n v="69044"/>
    <n v="6127.75"/>
    <m/>
    <n v="256.13"/>
    <n v="0"/>
    <n v="0"/>
    <m/>
    <n v="0"/>
    <n v="0"/>
    <n v="0"/>
    <n v="0"/>
    <n v="0"/>
    <n v="0"/>
    <n v="1112.28"/>
    <n v="0"/>
    <n v="0"/>
    <n v="125.65"/>
    <n v="0"/>
    <n v="0"/>
    <n v="0"/>
    <n v="0"/>
    <n v="0"/>
    <n v="0"/>
    <n v="0"/>
    <n v="0"/>
    <n v="0"/>
    <n v="0"/>
    <n v="0"/>
    <n v="0"/>
    <n v="0"/>
    <n v="0"/>
    <n v="0"/>
    <n v="0"/>
    <n v="582.83000000000004"/>
    <n v="0"/>
    <n v="0"/>
    <n v="843.75"/>
    <n v="0"/>
    <n v="0"/>
    <n v="0"/>
    <m/>
    <x v="0"/>
    <m/>
    <m/>
    <m/>
    <m/>
    <m/>
    <m/>
    <m/>
    <m/>
    <n v="0"/>
    <n v="0"/>
    <n v="0"/>
    <n v="0"/>
    <x v="1"/>
    <x v="12"/>
    <m/>
    <x v="15"/>
  </r>
  <r>
    <x v="1"/>
    <s v="Baxter Springs"/>
    <s v="Electric"/>
    <s v="Commercial"/>
    <s v="TEB-Total Electric Bldg"/>
    <n v="281368"/>
    <n v="20724.97"/>
    <m/>
    <n v="272.58999999999997"/>
    <n v="0"/>
    <n v="0"/>
    <m/>
    <n v="0"/>
    <n v="0"/>
    <n v="0"/>
    <n v="0"/>
    <n v="0"/>
    <n v="0"/>
    <n v="4532.83"/>
    <n v="0"/>
    <n v="0"/>
    <n v="512.09"/>
    <n v="0"/>
    <n v="0"/>
    <n v="0"/>
    <n v="0"/>
    <n v="0"/>
    <n v="0"/>
    <n v="0"/>
    <n v="0"/>
    <n v="0"/>
    <n v="0"/>
    <n v="0"/>
    <n v="0"/>
    <n v="0"/>
    <n v="0"/>
    <n v="0"/>
    <n v="0"/>
    <n v="772.44"/>
    <n v="0"/>
    <n v="0"/>
    <n v="2909.36"/>
    <n v="0"/>
    <n v="0"/>
    <n v="0"/>
    <m/>
    <x v="0"/>
    <m/>
    <m/>
    <m/>
    <m/>
    <m/>
    <m/>
    <m/>
    <m/>
    <n v="0"/>
    <n v="0"/>
    <n v="0"/>
    <n v="0"/>
    <x v="1"/>
    <x v="13"/>
    <m/>
    <x v="15"/>
  </r>
  <r>
    <x v="1"/>
    <s v="Baxter Springs"/>
    <s v="Electric"/>
    <s v="Company Use"/>
    <s v="CB-Commercial"/>
    <n v="1400"/>
    <n v="140.23000000000002"/>
    <m/>
    <n v="0"/>
    <n v="0"/>
    <n v="0"/>
    <m/>
    <n v="0"/>
    <n v="0"/>
    <n v="0"/>
    <n v="0"/>
    <n v="0"/>
    <n v="0"/>
    <n v="0"/>
    <n v="0"/>
    <n v="0"/>
    <n v="2.5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04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1"/>
    <s v="Baxter Springs"/>
    <s v="Electric"/>
    <s v="Industrial"/>
    <s v="CB-Commercial"/>
    <n v="7600"/>
    <n v="784.89"/>
    <m/>
    <n v="52.75"/>
    <n v="0"/>
    <n v="0"/>
    <m/>
    <n v="0"/>
    <n v="0"/>
    <n v="0"/>
    <n v="0"/>
    <n v="0"/>
    <n v="0"/>
    <n v="122.44"/>
    <n v="0"/>
    <n v="0"/>
    <n v="13.83"/>
    <n v="0"/>
    <n v="0"/>
    <n v="0"/>
    <n v="0"/>
    <n v="0"/>
    <n v="0"/>
    <n v="0"/>
    <n v="0"/>
    <n v="0"/>
    <n v="0"/>
    <n v="0"/>
    <n v="0"/>
    <n v="0"/>
    <n v="0"/>
    <n v="0"/>
    <n v="0"/>
    <n v="97.73"/>
    <n v="0"/>
    <n v="0"/>
    <n v="81.62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1"/>
    <s v="Baxter Springs"/>
    <s v="Electric"/>
    <s v="Industrial"/>
    <s v="GP-General Power"/>
    <n v="601120"/>
    <n v="45435.29"/>
    <m/>
    <n v="275"/>
    <n v="0"/>
    <n v="0"/>
    <m/>
    <n v="0"/>
    <n v="0"/>
    <n v="0"/>
    <n v="0"/>
    <n v="0"/>
    <n v="0"/>
    <n v="10137.77"/>
    <n v="0"/>
    <n v="0"/>
    <n v="1094.05"/>
    <n v="0"/>
    <n v="0"/>
    <n v="0"/>
    <n v="0"/>
    <n v="0"/>
    <n v="0"/>
    <n v="0"/>
    <n v="0"/>
    <n v="0"/>
    <n v="0"/>
    <n v="0"/>
    <n v="0"/>
    <n v="0"/>
    <n v="0"/>
    <n v="0"/>
    <n v="0"/>
    <n v="2694.06"/>
    <n v="0"/>
    <n v="0"/>
    <n v="5431.91"/>
    <n v="0"/>
    <n v="0"/>
    <n v="0"/>
    <m/>
    <x v="0"/>
    <m/>
    <m/>
    <m/>
    <m/>
    <m/>
    <m/>
    <m/>
    <m/>
    <n v="0"/>
    <n v="0"/>
    <n v="0"/>
    <n v="0"/>
    <x v="2"/>
    <x v="6"/>
    <m/>
    <x v="15"/>
  </r>
  <r>
    <x v="1"/>
    <s v="Baxter Springs"/>
    <s v="Electric"/>
    <s v="Industrial"/>
    <s v="PT-Transmission"/>
    <n v="2510179"/>
    <n v="104930.6"/>
    <m/>
    <n v="50"/>
    <n v="0"/>
    <n v="0"/>
    <m/>
    <n v="0"/>
    <n v="0"/>
    <n v="0"/>
    <n v="0"/>
    <n v="0"/>
    <n v="0"/>
    <n v="50429.49"/>
    <n v="0"/>
    <n v="0"/>
    <n v="4568.5200000000004"/>
    <n v="0"/>
    <n v="0"/>
    <n v="7670.8"/>
    <n v="0"/>
    <n v="0"/>
    <n v="0"/>
    <n v="0"/>
    <n v="0"/>
    <n v="0"/>
    <n v="0"/>
    <n v="0"/>
    <n v="0"/>
    <n v="0"/>
    <n v="0"/>
    <n v="0"/>
    <n v="0"/>
    <n v="8472.4"/>
    <n v="0"/>
    <n v="0"/>
    <n v="15581.65"/>
    <n v="0"/>
    <n v="0"/>
    <n v="0"/>
    <m/>
    <x v="0"/>
    <m/>
    <m/>
    <m/>
    <m/>
    <m/>
    <m/>
    <m/>
    <m/>
    <n v="0"/>
    <n v="0"/>
    <n v="0"/>
    <n v="0"/>
    <x v="2"/>
    <x v="9"/>
    <m/>
    <x v="15"/>
  </r>
  <r>
    <x v="1"/>
    <s v="Baxter Springs"/>
    <s v="Electric"/>
    <s v="Industrial"/>
    <s v="SH-Small Heating"/>
    <n v="3980"/>
    <n v="324.56"/>
    <m/>
    <n v="0"/>
    <n v="0"/>
    <n v="0"/>
    <m/>
    <n v="0"/>
    <n v="0"/>
    <n v="0"/>
    <n v="0"/>
    <n v="0"/>
    <n v="0"/>
    <n v="64.12"/>
    <n v="0"/>
    <n v="0"/>
    <n v="7.24"/>
    <n v="0"/>
    <n v="0"/>
    <n v="0"/>
    <n v="0"/>
    <n v="0"/>
    <n v="0"/>
    <n v="0"/>
    <n v="0"/>
    <n v="0"/>
    <n v="0"/>
    <n v="0"/>
    <n v="0"/>
    <n v="0"/>
    <n v="0"/>
    <n v="0"/>
    <n v="0"/>
    <n v="35.58"/>
    <n v="0"/>
    <n v="0"/>
    <n v="48.63"/>
    <n v="0"/>
    <n v="0"/>
    <n v="0"/>
    <m/>
    <x v="0"/>
    <m/>
    <m/>
    <m/>
    <m/>
    <m/>
    <m/>
    <m/>
    <m/>
    <n v="0"/>
    <n v="0"/>
    <n v="0"/>
    <n v="0"/>
    <x v="2"/>
    <x v="12"/>
    <m/>
    <x v="15"/>
  </r>
  <r>
    <x v="1"/>
    <s v="Baxter Springs"/>
    <s v="Electric"/>
    <s v="Industrial"/>
    <s v="TEB-Total Electric Bldg"/>
    <n v="5760"/>
    <n v="501.84"/>
    <m/>
    <n v="0"/>
    <n v="0"/>
    <n v="0"/>
    <m/>
    <n v="0"/>
    <n v="0"/>
    <n v="0"/>
    <n v="0"/>
    <n v="0"/>
    <n v="0"/>
    <n v="92.79"/>
    <n v="0"/>
    <n v="0"/>
    <n v="10.48"/>
    <n v="0"/>
    <n v="0"/>
    <n v="0"/>
    <n v="0"/>
    <n v="0"/>
    <n v="0"/>
    <n v="0"/>
    <n v="0"/>
    <n v="0"/>
    <n v="0"/>
    <n v="0"/>
    <n v="0"/>
    <n v="0"/>
    <n v="0"/>
    <n v="0"/>
    <n v="0"/>
    <n v="6.37"/>
    <n v="0"/>
    <n v="0"/>
    <n v="59.56"/>
    <n v="0"/>
    <n v="0"/>
    <n v="0"/>
    <m/>
    <x v="0"/>
    <m/>
    <m/>
    <m/>
    <m/>
    <m/>
    <m/>
    <m/>
    <m/>
    <n v="0"/>
    <n v="0"/>
    <n v="0"/>
    <n v="0"/>
    <x v="2"/>
    <x v="13"/>
    <m/>
    <x v="15"/>
  </r>
  <r>
    <x v="1"/>
    <s v="Baxter Springs"/>
    <s v="Electric"/>
    <s v="Interdepartmental"/>
    <s v="CB-Commercial"/>
    <n v="4958"/>
    <n v="458.78"/>
    <m/>
    <n v="0"/>
    <n v="0"/>
    <n v="0"/>
    <m/>
    <n v="0"/>
    <n v="0"/>
    <n v="0"/>
    <n v="0"/>
    <n v="0"/>
    <n v="0"/>
    <n v="79.88"/>
    <n v="0"/>
    <n v="0"/>
    <n v="9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24"/>
    <n v="0"/>
    <n v="0"/>
    <n v="0"/>
    <m/>
    <x v="0"/>
    <m/>
    <m/>
    <m/>
    <m/>
    <m/>
    <m/>
    <m/>
    <m/>
    <n v="0"/>
    <n v="0"/>
    <n v="0"/>
    <n v="0"/>
    <x v="5"/>
    <x v="5"/>
    <m/>
    <x v="15"/>
  </r>
  <r>
    <x v="1"/>
    <s v="Baxter Springs"/>
    <s v="Electric"/>
    <s v="Interdepartmental"/>
    <s v="GP-General Power"/>
    <n v="720"/>
    <n v="1048.48"/>
    <m/>
    <n v="0"/>
    <n v="0"/>
    <n v="0"/>
    <m/>
    <n v="0"/>
    <n v="0"/>
    <n v="0"/>
    <n v="0"/>
    <n v="0"/>
    <n v="0"/>
    <n v="11.6"/>
    <n v="0"/>
    <n v="0"/>
    <n v="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85"/>
    <n v="0"/>
    <n v="0"/>
    <n v="0"/>
    <m/>
    <x v="0"/>
    <m/>
    <m/>
    <m/>
    <m/>
    <m/>
    <m/>
    <m/>
    <m/>
    <n v="0"/>
    <n v="0"/>
    <n v="0"/>
    <n v="0"/>
    <x v="5"/>
    <x v="6"/>
    <m/>
    <x v="15"/>
  </r>
  <r>
    <x v="1"/>
    <s v="Baxter Springs"/>
    <s v="Electric"/>
    <s v="Municipal Buildings"/>
    <s v="CB-Commercial"/>
    <n v="16241"/>
    <n v="1913.77"/>
    <m/>
    <n v="0"/>
    <n v="0"/>
    <n v="0"/>
    <m/>
    <n v="0"/>
    <n v="0"/>
    <n v="0"/>
    <n v="0"/>
    <n v="0"/>
    <n v="0"/>
    <n v="261.64"/>
    <n v="0"/>
    <n v="0"/>
    <n v="29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.44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1"/>
    <s v="Baxter Springs"/>
    <s v="Electric"/>
    <s v="Municipal Buildings"/>
    <s v="GP-General Power"/>
    <n v="43520"/>
    <n v="3222.66"/>
    <m/>
    <n v="0"/>
    <n v="0"/>
    <n v="0"/>
    <m/>
    <n v="0"/>
    <n v="0"/>
    <n v="0"/>
    <n v="0"/>
    <n v="0"/>
    <n v="0"/>
    <n v="701.1"/>
    <n v="0"/>
    <n v="0"/>
    <n v="79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2.41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1"/>
    <s v="Baxter Springs"/>
    <s v="Electric"/>
    <s v="Municipal Buildings"/>
    <s v="LS-Special Lighting"/>
    <n v="560"/>
    <n v="73.25"/>
    <m/>
    <n v="0"/>
    <n v="0"/>
    <n v="0"/>
    <m/>
    <n v="0"/>
    <n v="0"/>
    <n v="0"/>
    <n v="0"/>
    <n v="0"/>
    <n v="0"/>
    <n v="9.02"/>
    <n v="0"/>
    <n v="0"/>
    <n v="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0"/>
    <n v="0"/>
    <n v="0"/>
    <n v="0"/>
    <x v="3"/>
    <x v="7"/>
    <m/>
    <x v="15"/>
  </r>
  <r>
    <x v="1"/>
    <s v="Baxter Springs"/>
    <s v="Electric"/>
    <s v="Municipal Buildings"/>
    <s v="SH-Small Heating"/>
    <n v="240"/>
    <n v="38.450000000000003"/>
    <m/>
    <n v="0"/>
    <n v="0"/>
    <n v="0"/>
    <m/>
    <n v="0"/>
    <n v="0"/>
    <n v="0"/>
    <n v="0"/>
    <n v="0"/>
    <n v="0"/>
    <n v="3.87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93"/>
    <n v="0"/>
    <n v="0"/>
    <n v="0"/>
    <m/>
    <x v="0"/>
    <m/>
    <m/>
    <m/>
    <m/>
    <m/>
    <m/>
    <m/>
    <m/>
    <n v="0"/>
    <n v="0"/>
    <n v="0"/>
    <n v="0"/>
    <x v="3"/>
    <x v="12"/>
    <m/>
    <x v="15"/>
  </r>
  <r>
    <x v="1"/>
    <s v="Baxter Springs"/>
    <s v="Electric"/>
    <s v="Municipal Other Lighting"/>
    <s v="CB-Commercial"/>
    <n v="8570"/>
    <n v="1335.54"/>
    <m/>
    <n v="0"/>
    <n v="0"/>
    <n v="0"/>
    <m/>
    <n v="0"/>
    <n v="0"/>
    <n v="0"/>
    <n v="0"/>
    <n v="0"/>
    <n v="0"/>
    <n v="138.07"/>
    <n v="0"/>
    <n v="0"/>
    <n v="15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.04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1"/>
    <s v="Baxter Springs"/>
    <s v="Electric"/>
    <s v="Municipal Other Lighting"/>
    <s v="LS-Special Lighting"/>
    <n v="495"/>
    <n v="130.08000000000001"/>
    <m/>
    <n v="0"/>
    <n v="0"/>
    <n v="0"/>
    <m/>
    <n v="0"/>
    <n v="0"/>
    <n v="0"/>
    <n v="0"/>
    <n v="0"/>
    <n v="0"/>
    <n v="7.97"/>
    <n v="0"/>
    <n v="0"/>
    <n v="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1"/>
    <s v="Baxter Springs"/>
    <s v="Electric"/>
    <s v="Municipal Pumping"/>
    <s v="CB-Commercial"/>
    <n v="22544"/>
    <n v="2199.0299999999997"/>
    <m/>
    <n v="0"/>
    <n v="0"/>
    <n v="0"/>
    <m/>
    <n v="0"/>
    <n v="0"/>
    <n v="0"/>
    <n v="0"/>
    <n v="0"/>
    <n v="0"/>
    <n v="363.21"/>
    <n v="0"/>
    <n v="0"/>
    <n v="4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2.12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1"/>
    <s v="Baxter Springs"/>
    <s v="Electric"/>
    <s v="Municipal Pumping"/>
    <s v="GP-General Power"/>
    <n v="137680"/>
    <n v="9642.44"/>
    <m/>
    <n v="0"/>
    <n v="0"/>
    <n v="0"/>
    <m/>
    <n v="0"/>
    <n v="0"/>
    <n v="0"/>
    <n v="0"/>
    <n v="0"/>
    <n v="0"/>
    <n v="2218.0300000000002"/>
    <n v="0"/>
    <n v="0"/>
    <n v="250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6.97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1"/>
    <s v="Baxter Springs"/>
    <s v="Electric"/>
    <s v="Residential"/>
    <s v="NM-Net Metering"/>
    <n v="-5149"/>
    <n v="-73.5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5"/>
  </r>
  <r>
    <x v="1"/>
    <s v="Baxter Springs"/>
    <s v="Electric"/>
    <s v="Residential"/>
    <s v="RG-Residential"/>
    <n v="2220532"/>
    <n v="195911.62"/>
    <m/>
    <n v="10853.11"/>
    <n v="0"/>
    <n v="0"/>
    <m/>
    <n v="0"/>
    <n v="0"/>
    <n v="0"/>
    <n v="0"/>
    <n v="0"/>
    <n v="0"/>
    <n v="35752.25"/>
    <n v="0"/>
    <n v="0"/>
    <n v="4042.02"/>
    <n v="0"/>
    <n v="0"/>
    <n v="0"/>
    <n v="0"/>
    <n v="0"/>
    <n v="0"/>
    <n v="0"/>
    <n v="0"/>
    <n v="0"/>
    <n v="0"/>
    <n v="0"/>
    <n v="0"/>
    <n v="0"/>
    <n v="0"/>
    <n v="20"/>
    <n v="-11.17"/>
    <n v="7119.29"/>
    <n v="0"/>
    <n v="0"/>
    <n v="29600.1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1"/>
    <s v="Baxter Springs"/>
    <s v="Electric"/>
    <s v="Residential"/>
    <s v="RG-Residential Water Heat"/>
    <n v="405045"/>
    <n v="32027.33"/>
    <m/>
    <n v="1371.42"/>
    <n v="0"/>
    <n v="0"/>
    <m/>
    <n v="0"/>
    <n v="0"/>
    <n v="0"/>
    <n v="0"/>
    <n v="0"/>
    <n v="0"/>
    <n v="6513.07"/>
    <n v="0"/>
    <n v="0"/>
    <n v="737.48"/>
    <n v="0"/>
    <n v="0"/>
    <n v="0"/>
    <n v="0"/>
    <n v="0"/>
    <n v="0"/>
    <n v="0"/>
    <n v="0"/>
    <n v="0"/>
    <n v="0"/>
    <n v="0"/>
    <n v="0"/>
    <n v="0"/>
    <n v="0"/>
    <n v="0"/>
    <n v="-1.03"/>
    <n v="1070.52"/>
    <n v="0"/>
    <n v="0"/>
    <n v="5423.72"/>
    <n v="0"/>
    <n v="0"/>
    <n v="0"/>
    <m/>
    <x v="0"/>
    <m/>
    <m/>
    <m/>
    <m/>
    <m/>
    <m/>
    <m/>
    <m/>
    <n v="0"/>
    <n v="0"/>
    <n v="0"/>
    <n v="0"/>
    <x v="0"/>
    <x v="14"/>
    <m/>
    <x v="15"/>
  </r>
  <r>
    <x v="1"/>
    <s v="Baxter Springs"/>
    <s v="Electric"/>
    <s v="Residential"/>
    <s v="RH-Residential Total Elec"/>
    <n v="1427641"/>
    <n v="102473.66"/>
    <m/>
    <n v="2511.2399999999998"/>
    <n v="0"/>
    <n v="0"/>
    <m/>
    <n v="0"/>
    <n v="0"/>
    <n v="0"/>
    <n v="0"/>
    <n v="0"/>
    <n v="0"/>
    <n v="22981.06"/>
    <n v="0"/>
    <n v="0"/>
    <n v="2598.54"/>
    <n v="0"/>
    <n v="0"/>
    <n v="0"/>
    <n v="0"/>
    <n v="0"/>
    <n v="0"/>
    <n v="0"/>
    <n v="0"/>
    <n v="0"/>
    <n v="0"/>
    <n v="0"/>
    <n v="0"/>
    <n v="0"/>
    <n v="0"/>
    <n v="20"/>
    <n v="-1.28"/>
    <n v="2925.38"/>
    <n v="0"/>
    <n v="0"/>
    <n v="18588.55"/>
    <n v="0"/>
    <n v="0"/>
    <n v="0"/>
    <m/>
    <x v="0"/>
    <m/>
    <m/>
    <m/>
    <m/>
    <m/>
    <m/>
    <m/>
    <m/>
    <n v="0"/>
    <n v="0"/>
    <n v="0"/>
    <n v="0"/>
    <x v="0"/>
    <x v="15"/>
    <m/>
    <x v="15"/>
  </r>
  <r>
    <x v="1"/>
    <s v="Baxter Springs"/>
    <s v="Electric"/>
    <s v="Wholesale Municipalities"/>
    <s v="GFR-Chetopa"/>
    <n v="578888"/>
    <n v="14648.76"/>
    <m/>
    <n v="0"/>
    <n v="6071.4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16"/>
    <m/>
    <x v="15"/>
  </r>
  <r>
    <x v="1"/>
    <s v="Baxter Springs"/>
    <s v="Lighting"/>
    <s v="Commercial"/>
    <s v="PL-Private Lighting"/>
    <n v="33308.589999999997"/>
    <n v="8482.2800000000007"/>
    <m/>
    <n v="151.25"/>
    <n v="0"/>
    <n v="0"/>
    <m/>
    <n v="0"/>
    <n v="0"/>
    <n v="0"/>
    <n v="0"/>
    <n v="0"/>
    <n v="0"/>
    <n v="536.51"/>
    <n v="0"/>
    <n v="0"/>
    <n v="60.84"/>
    <n v="0"/>
    <n v="0"/>
    <n v="69"/>
    <n v="0"/>
    <n v="0"/>
    <n v="0"/>
    <n v="0"/>
    <n v="0"/>
    <n v="0"/>
    <n v="0"/>
    <n v="0"/>
    <n v="0"/>
    <n v="0"/>
    <n v="0"/>
    <n v="0"/>
    <n v="0"/>
    <n v="629.02"/>
    <n v="0"/>
    <n v="0"/>
    <n v="65.72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1"/>
    <s v="Baxter Springs"/>
    <s v="Lighting"/>
    <s v="Industrial"/>
    <s v="PL-Private Lighting"/>
    <n v="11837"/>
    <n v="2444.5100000000002"/>
    <m/>
    <n v="61.42"/>
    <n v="0"/>
    <n v="0"/>
    <m/>
    <n v="0"/>
    <n v="0"/>
    <n v="0"/>
    <n v="0"/>
    <n v="0"/>
    <n v="0"/>
    <n v="202.38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235.57"/>
    <n v="0"/>
    <n v="0"/>
    <n v="23.43"/>
    <n v="0"/>
    <n v="0"/>
    <n v="0"/>
    <m/>
    <x v="0"/>
    <m/>
    <m/>
    <m/>
    <m/>
    <m/>
    <m/>
    <m/>
    <m/>
    <n v="0"/>
    <n v="0"/>
    <n v="0"/>
    <n v="0"/>
    <x v="2"/>
    <x v="4"/>
    <m/>
    <x v="15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2.5299999999999998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0"/>
    <n v="0"/>
    <n v="0"/>
    <n v="0"/>
    <x v="3"/>
    <x v="4"/>
    <m/>
    <x v="15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8.1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1"/>
    <s v="Baxter Springs"/>
    <s v="Lighting"/>
    <s v="Municipal Street Lighting"/>
    <s v="SPL-Municipal St Lighting"/>
    <n v="58051.724999999999"/>
    <n v="5143.37"/>
    <m/>
    <n v="0"/>
    <n v="0"/>
    <n v="0"/>
    <m/>
    <n v="0"/>
    <n v="0"/>
    <n v="0"/>
    <n v="0"/>
    <n v="0"/>
    <n v="0"/>
    <n v="1166.26"/>
    <n v="0"/>
    <n v="0"/>
    <n v="105.66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42.22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1"/>
    <s v="Baxter Springs"/>
    <s v="Lighting"/>
    <s v="Residential"/>
    <s v="PL-Private Lighting"/>
    <n v="37056.194000000003"/>
    <n v="11293.89"/>
    <m/>
    <n v="90.55"/>
    <n v="0"/>
    <n v="0"/>
    <m/>
    <n v="0"/>
    <n v="0"/>
    <n v="0"/>
    <n v="0"/>
    <n v="0"/>
    <n v="0"/>
    <n v="597.35"/>
    <n v="0"/>
    <n v="0"/>
    <n v="69.56"/>
    <n v="0"/>
    <n v="0"/>
    <n v="0"/>
    <n v="0"/>
    <n v="0"/>
    <n v="0"/>
    <n v="0"/>
    <n v="0"/>
    <n v="0"/>
    <n v="0"/>
    <n v="0"/>
    <n v="0"/>
    <n v="0"/>
    <n v="0"/>
    <n v="0"/>
    <n v="0"/>
    <n v="219.44"/>
    <n v="0"/>
    <n v="0"/>
    <n v="72.64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1"/>
    <s v="Columbus"/>
    <s v="Electric"/>
    <s v="Commercial"/>
    <s v="CB-Commercial"/>
    <n v="347057"/>
    <n v="37352.07"/>
    <m/>
    <n v="1431.02"/>
    <n v="0"/>
    <n v="0"/>
    <m/>
    <n v="0"/>
    <n v="0"/>
    <n v="0"/>
    <n v="0"/>
    <n v="0"/>
    <n v="0"/>
    <n v="5591.06"/>
    <n v="0"/>
    <n v="0"/>
    <n v="631.63"/>
    <n v="0"/>
    <n v="0"/>
    <n v="0"/>
    <n v="0"/>
    <n v="0"/>
    <n v="0"/>
    <n v="0"/>
    <n v="0"/>
    <n v="0"/>
    <n v="0"/>
    <n v="0"/>
    <n v="0"/>
    <n v="0"/>
    <n v="0"/>
    <n v="0"/>
    <n v="0"/>
    <n v="3458.39"/>
    <n v="0"/>
    <n v="0"/>
    <n v="3727.37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1"/>
    <s v="Columbus"/>
    <s v="Electric"/>
    <s v="Commercial"/>
    <s v="GP-General Power"/>
    <n v="405296"/>
    <n v="35866.129999999997"/>
    <m/>
    <n v="0"/>
    <n v="0"/>
    <n v="0"/>
    <m/>
    <n v="0"/>
    <n v="0"/>
    <n v="0"/>
    <n v="0"/>
    <n v="0"/>
    <n v="0"/>
    <n v="6793.38"/>
    <n v="0"/>
    <n v="0"/>
    <n v="737.62"/>
    <n v="0"/>
    <n v="0"/>
    <n v="663.34"/>
    <n v="0"/>
    <n v="0"/>
    <n v="0"/>
    <n v="0"/>
    <n v="0"/>
    <n v="0"/>
    <n v="0"/>
    <n v="0"/>
    <n v="0"/>
    <n v="0"/>
    <n v="0"/>
    <n v="0"/>
    <n v="0"/>
    <n v="2490.0300000000002"/>
    <n v="0"/>
    <n v="0"/>
    <n v="4279.4399999999996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1"/>
    <s v="Columbus"/>
    <s v="Electric"/>
    <s v="Commercial"/>
    <s v="NM-Net Metering"/>
    <n v="-1286"/>
    <n v="-21.85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5"/>
  </r>
  <r>
    <x v="1"/>
    <s v="Columbus"/>
    <s v="Electric"/>
    <s v="Commercial"/>
    <s v="SH-Small Heating"/>
    <n v="36972"/>
    <n v="3634.31"/>
    <m/>
    <n v="162.28"/>
    <n v="0"/>
    <n v="0"/>
    <m/>
    <n v="0"/>
    <n v="0"/>
    <n v="0"/>
    <n v="0"/>
    <n v="0"/>
    <n v="0"/>
    <n v="595.62"/>
    <n v="0"/>
    <n v="0"/>
    <n v="67.28"/>
    <n v="0"/>
    <n v="0"/>
    <n v="0"/>
    <n v="0"/>
    <n v="0"/>
    <n v="0"/>
    <n v="0"/>
    <n v="0"/>
    <n v="0"/>
    <n v="0"/>
    <n v="0"/>
    <n v="0"/>
    <n v="0"/>
    <n v="0"/>
    <n v="0"/>
    <n v="0"/>
    <n v="364.02"/>
    <n v="0"/>
    <n v="0"/>
    <n v="451.82"/>
    <n v="0"/>
    <n v="0"/>
    <n v="0"/>
    <m/>
    <x v="0"/>
    <m/>
    <m/>
    <m/>
    <m/>
    <m/>
    <m/>
    <m/>
    <m/>
    <n v="0"/>
    <n v="0"/>
    <n v="0"/>
    <n v="0"/>
    <x v="1"/>
    <x v="12"/>
    <m/>
    <x v="15"/>
  </r>
  <r>
    <x v="1"/>
    <s v="Columbus"/>
    <s v="Electric"/>
    <s v="Commercial"/>
    <s v="TEB-Total Electric Bldg"/>
    <n v="93360"/>
    <n v="7443.32"/>
    <m/>
    <n v="0"/>
    <n v="0"/>
    <n v="0"/>
    <m/>
    <n v="0"/>
    <n v="0"/>
    <n v="0"/>
    <n v="0"/>
    <n v="0"/>
    <n v="0"/>
    <n v="1504.03"/>
    <n v="0"/>
    <n v="0"/>
    <n v="169.94"/>
    <n v="0"/>
    <n v="0"/>
    <n v="0"/>
    <n v="0"/>
    <n v="0"/>
    <n v="0"/>
    <n v="0"/>
    <n v="0"/>
    <n v="0"/>
    <n v="0"/>
    <n v="0"/>
    <n v="0"/>
    <n v="0"/>
    <n v="0"/>
    <n v="0"/>
    <n v="0"/>
    <n v="603.87"/>
    <n v="0"/>
    <n v="0"/>
    <n v="965.33"/>
    <n v="0"/>
    <n v="0"/>
    <n v="0"/>
    <m/>
    <x v="0"/>
    <m/>
    <m/>
    <m/>
    <m/>
    <m/>
    <m/>
    <m/>
    <m/>
    <n v="0"/>
    <n v="0"/>
    <n v="0"/>
    <n v="0"/>
    <x v="1"/>
    <x v="13"/>
    <m/>
    <x v="15"/>
  </r>
  <r>
    <x v="1"/>
    <s v="Columbus"/>
    <s v="Electric"/>
    <s v="Industrial"/>
    <s v="CB-Commercial"/>
    <n v="18880"/>
    <n v="1632.27"/>
    <m/>
    <n v="0"/>
    <n v="0"/>
    <n v="0"/>
    <m/>
    <n v="0"/>
    <n v="0"/>
    <n v="0"/>
    <n v="0"/>
    <n v="0"/>
    <n v="0"/>
    <n v="304.14999999999998"/>
    <n v="0"/>
    <n v="0"/>
    <n v="34.36"/>
    <n v="0"/>
    <n v="0"/>
    <n v="0"/>
    <n v="0"/>
    <n v="0"/>
    <n v="0"/>
    <n v="0"/>
    <n v="0"/>
    <n v="0"/>
    <n v="0"/>
    <n v="0"/>
    <n v="0"/>
    <n v="0"/>
    <n v="0"/>
    <n v="0"/>
    <n v="0"/>
    <n v="170.42"/>
    <n v="0"/>
    <n v="0"/>
    <n v="202.77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1"/>
    <s v="Columbus"/>
    <s v="Electric"/>
    <s v="Industrial"/>
    <s v="GP-General Power"/>
    <n v="331880"/>
    <n v="33770.160000000003"/>
    <m/>
    <n v="0"/>
    <n v="0"/>
    <n v="0"/>
    <m/>
    <n v="0"/>
    <n v="0"/>
    <n v="0"/>
    <n v="0"/>
    <n v="0"/>
    <n v="0"/>
    <n v="5346.58"/>
    <n v="0"/>
    <n v="0"/>
    <n v="604.03"/>
    <n v="0"/>
    <n v="0"/>
    <n v="0"/>
    <n v="0"/>
    <n v="0"/>
    <n v="0"/>
    <n v="0"/>
    <n v="0"/>
    <n v="0"/>
    <n v="0"/>
    <n v="0"/>
    <n v="0"/>
    <n v="0"/>
    <n v="0"/>
    <n v="0"/>
    <n v="0"/>
    <n v="1633.58"/>
    <n v="0"/>
    <n v="0"/>
    <n v="4918.8999999999996"/>
    <n v="0"/>
    <n v="0"/>
    <n v="0"/>
    <m/>
    <x v="0"/>
    <m/>
    <m/>
    <m/>
    <m/>
    <m/>
    <m/>
    <m/>
    <m/>
    <n v="0"/>
    <n v="0"/>
    <n v="0"/>
    <n v="0"/>
    <x v="2"/>
    <x v="6"/>
    <m/>
    <x v="15"/>
  </r>
  <r>
    <x v="1"/>
    <s v="Columbus"/>
    <s v="Electric"/>
    <s v="Industrial"/>
    <s v="PT-Transmission"/>
    <n v="1053600"/>
    <n v="55770.22"/>
    <m/>
    <n v="0"/>
    <n v="0"/>
    <n v="0"/>
    <m/>
    <n v="0"/>
    <n v="0"/>
    <n v="0"/>
    <n v="0"/>
    <n v="0"/>
    <n v="0"/>
    <n v="21166.83"/>
    <n v="0"/>
    <n v="0"/>
    <n v="1917.55"/>
    <n v="0"/>
    <n v="0"/>
    <n v="2620.46"/>
    <n v="0"/>
    <n v="0"/>
    <n v="0"/>
    <n v="0"/>
    <n v="0"/>
    <n v="0"/>
    <n v="0"/>
    <n v="0"/>
    <n v="0"/>
    <n v="0"/>
    <n v="0"/>
    <n v="0"/>
    <n v="0"/>
    <n v="1102.46"/>
    <n v="0"/>
    <n v="0"/>
    <n v="12411.19"/>
    <n v="0"/>
    <n v="0"/>
    <n v="0"/>
    <m/>
    <x v="0"/>
    <m/>
    <m/>
    <m/>
    <m/>
    <m/>
    <m/>
    <m/>
    <m/>
    <n v="0"/>
    <n v="0"/>
    <n v="0"/>
    <n v="0"/>
    <x v="2"/>
    <x v="9"/>
    <m/>
    <x v="15"/>
  </r>
  <r>
    <x v="1"/>
    <s v="Columbus"/>
    <s v="Electric"/>
    <s v="Industrial"/>
    <s v="SH-Small Heating"/>
    <n v="807"/>
    <n v="152.36000000000001"/>
    <m/>
    <n v="0"/>
    <n v="0"/>
    <n v="0"/>
    <m/>
    <n v="0"/>
    <n v="0"/>
    <n v="0"/>
    <n v="0"/>
    <n v="0"/>
    <n v="0"/>
    <n v="-1.00000000000001"/>
    <n v="0"/>
    <n v="0"/>
    <n v="1.47"/>
    <n v="0"/>
    <n v="0"/>
    <n v="0"/>
    <n v="0"/>
    <n v="0"/>
    <n v="0"/>
    <n v="0"/>
    <n v="0"/>
    <n v="0"/>
    <n v="0"/>
    <n v="0"/>
    <n v="0"/>
    <n v="0"/>
    <n v="0"/>
    <n v="0"/>
    <n v="-2.06"/>
    <n v="-3.88"/>
    <n v="0"/>
    <n v="0"/>
    <n v="9.86"/>
    <n v="0"/>
    <n v="0"/>
    <n v="0"/>
    <m/>
    <x v="0"/>
    <m/>
    <m/>
    <m/>
    <m/>
    <m/>
    <m/>
    <m/>
    <m/>
    <n v="0"/>
    <n v="0"/>
    <n v="0"/>
    <n v="0"/>
    <x v="2"/>
    <x v="12"/>
    <m/>
    <x v="15"/>
  </r>
  <r>
    <x v="1"/>
    <s v="Columbus"/>
    <s v="Electric"/>
    <s v="Industrial"/>
    <s v="TEB-Total Electric Bldg"/>
    <n v="3600"/>
    <n v="799.02"/>
    <m/>
    <n v="0"/>
    <n v="0"/>
    <n v="0"/>
    <m/>
    <n v="0"/>
    <n v="0"/>
    <n v="0"/>
    <n v="0"/>
    <n v="0"/>
    <n v="0"/>
    <n v="-57.89"/>
    <n v="0"/>
    <n v="0"/>
    <n v="6.55"/>
    <n v="0"/>
    <n v="0"/>
    <n v="0"/>
    <n v="0"/>
    <n v="0"/>
    <n v="0"/>
    <n v="0"/>
    <n v="0"/>
    <n v="0"/>
    <n v="0"/>
    <n v="0"/>
    <n v="0"/>
    <n v="0"/>
    <n v="0"/>
    <n v="0"/>
    <n v="0"/>
    <n v="-8.07"/>
    <n v="0"/>
    <n v="0"/>
    <n v="37.22"/>
    <n v="0"/>
    <n v="0"/>
    <n v="0"/>
    <m/>
    <x v="0"/>
    <m/>
    <m/>
    <m/>
    <m/>
    <m/>
    <m/>
    <m/>
    <m/>
    <n v="0"/>
    <n v="0"/>
    <n v="0"/>
    <n v="0"/>
    <x v="2"/>
    <x v="13"/>
    <m/>
    <x v="15"/>
  </r>
  <r>
    <x v="1"/>
    <s v="Columbus"/>
    <s v="Electric"/>
    <s v="Municipal Buildings"/>
    <s v="CB-Commercial"/>
    <n v="34320"/>
    <n v="3370.19"/>
    <m/>
    <n v="0"/>
    <n v="0"/>
    <n v="0"/>
    <m/>
    <n v="0"/>
    <n v="0"/>
    <n v="0"/>
    <n v="0"/>
    <n v="0"/>
    <n v="0"/>
    <n v="552.89"/>
    <n v="0"/>
    <n v="0"/>
    <n v="62.45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368.61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1"/>
    <s v="Columbus"/>
    <s v="Electric"/>
    <s v="Municipal Buildings"/>
    <s v="GP-General Power"/>
    <n v="15280"/>
    <n v="1069.76"/>
    <m/>
    <n v="0"/>
    <n v="0"/>
    <n v="0"/>
    <m/>
    <n v="0"/>
    <n v="0"/>
    <n v="0"/>
    <n v="0"/>
    <n v="0"/>
    <n v="0"/>
    <n v="246.16"/>
    <n v="0"/>
    <n v="0"/>
    <n v="27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1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1"/>
    <s v="Columbus"/>
    <s v="Electric"/>
    <s v="Municipal Buildings"/>
    <s v="SH-Small Heating"/>
    <n v="4600"/>
    <n v="374.76"/>
    <m/>
    <n v="0"/>
    <n v="0"/>
    <n v="0"/>
    <m/>
    <n v="0"/>
    <n v="0"/>
    <n v="0"/>
    <n v="0"/>
    <n v="0"/>
    <n v="0"/>
    <n v="74.11"/>
    <n v="0"/>
    <n v="0"/>
    <n v="8.38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.21"/>
    <n v="0"/>
    <n v="0"/>
    <n v="0"/>
    <m/>
    <x v="0"/>
    <m/>
    <m/>
    <m/>
    <m/>
    <m/>
    <m/>
    <m/>
    <m/>
    <n v="0"/>
    <n v="0"/>
    <n v="0"/>
    <n v="0"/>
    <x v="3"/>
    <x v="12"/>
    <m/>
    <x v="15"/>
  </r>
  <r>
    <x v="1"/>
    <s v="Columbus"/>
    <s v="Electric"/>
    <s v="Municipal Buildings"/>
    <s v="TEB-Total Electric Bldg"/>
    <n v="8800"/>
    <n v="756.44"/>
    <m/>
    <n v="0"/>
    <n v="0"/>
    <n v="0"/>
    <m/>
    <n v="0"/>
    <n v="0"/>
    <n v="0"/>
    <n v="0"/>
    <n v="0"/>
    <n v="0"/>
    <n v="141.77000000000001"/>
    <n v="0"/>
    <n v="0"/>
    <n v="16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.99"/>
    <n v="0"/>
    <n v="0"/>
    <n v="0"/>
    <m/>
    <x v="0"/>
    <m/>
    <m/>
    <m/>
    <m/>
    <m/>
    <m/>
    <m/>
    <m/>
    <n v="0"/>
    <n v="0"/>
    <n v="0"/>
    <n v="0"/>
    <x v="3"/>
    <x v="13"/>
    <m/>
    <x v="15"/>
  </r>
  <r>
    <x v="1"/>
    <s v="Columbus"/>
    <s v="Electric"/>
    <s v="Municipal Other Lighting"/>
    <s v="CB-Commercial"/>
    <n v="1427"/>
    <n v="467.19"/>
    <m/>
    <n v="0"/>
    <n v="0"/>
    <n v="0"/>
    <m/>
    <n v="0"/>
    <n v="0"/>
    <n v="0"/>
    <n v="0"/>
    <n v="0"/>
    <n v="0"/>
    <n v="23.01"/>
    <n v="0"/>
    <n v="0"/>
    <n v="2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33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1"/>
    <s v="Columbus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1"/>
    <s v="Columbus"/>
    <s v="Electric"/>
    <s v="Municipal Pumping"/>
    <s v="CB-Commercial"/>
    <n v="12948"/>
    <n v="1449.68"/>
    <m/>
    <n v="0"/>
    <n v="0"/>
    <n v="0"/>
    <m/>
    <n v="0"/>
    <n v="0"/>
    <n v="0"/>
    <n v="0"/>
    <n v="0"/>
    <n v="0"/>
    <n v="208.62"/>
    <n v="0"/>
    <n v="0"/>
    <n v="23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9.07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1"/>
    <s v="Columbus"/>
    <s v="Electric"/>
    <s v="Municipal Pumping"/>
    <s v="GP-General Power"/>
    <n v="27559"/>
    <n v="3171.13"/>
    <m/>
    <n v="0"/>
    <n v="0"/>
    <n v="0"/>
    <m/>
    <n v="0"/>
    <n v="0"/>
    <n v="0"/>
    <n v="0"/>
    <n v="0"/>
    <n v="0"/>
    <n v="443.97"/>
    <n v="0"/>
    <n v="0"/>
    <n v="5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4.69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1"/>
    <s v="Columbus"/>
    <s v="Electric"/>
    <s v="Residential"/>
    <s v="NM-Net Metering"/>
    <n v="-1720"/>
    <n v="-29.2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5"/>
  </r>
  <r>
    <x v="1"/>
    <s v="Columbus"/>
    <s v="Electric"/>
    <s v="Residential"/>
    <s v="RG-Residential"/>
    <n v="1155013"/>
    <n v="104885.17"/>
    <m/>
    <n v="4998.76"/>
    <n v="0"/>
    <n v="0"/>
    <m/>
    <n v="0"/>
    <n v="0"/>
    <n v="0"/>
    <n v="0"/>
    <n v="0"/>
    <n v="0"/>
    <n v="18604.37"/>
    <n v="0"/>
    <n v="0"/>
    <n v="2102.36"/>
    <n v="0"/>
    <n v="0"/>
    <n v="0"/>
    <n v="0"/>
    <n v="0"/>
    <n v="0"/>
    <n v="0"/>
    <n v="0"/>
    <n v="0"/>
    <n v="0"/>
    <n v="0"/>
    <n v="0"/>
    <n v="0"/>
    <n v="0"/>
    <n v="0"/>
    <n v="-0.68"/>
    <n v="3223.42"/>
    <n v="0"/>
    <n v="0"/>
    <n v="15396.41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1"/>
    <s v="Columbus"/>
    <s v="Electric"/>
    <s v="Residential"/>
    <s v="RG-Residential Water Heat"/>
    <n v="203841"/>
    <n v="16432.87"/>
    <m/>
    <n v="609.91"/>
    <n v="0"/>
    <n v="0"/>
    <m/>
    <n v="0"/>
    <n v="0"/>
    <n v="0"/>
    <n v="0"/>
    <n v="0"/>
    <n v="0"/>
    <n v="3283.89"/>
    <n v="0"/>
    <n v="0"/>
    <n v="370.99"/>
    <n v="0"/>
    <n v="0"/>
    <n v="0"/>
    <n v="0"/>
    <n v="0"/>
    <n v="0"/>
    <n v="0"/>
    <n v="0"/>
    <n v="0"/>
    <n v="0"/>
    <n v="0"/>
    <n v="0"/>
    <n v="0"/>
    <n v="0"/>
    <n v="0"/>
    <n v="0"/>
    <n v="467.65"/>
    <n v="0"/>
    <n v="0"/>
    <n v="2729.48"/>
    <n v="0"/>
    <n v="0"/>
    <n v="0"/>
    <m/>
    <x v="0"/>
    <m/>
    <m/>
    <m/>
    <m/>
    <m/>
    <m/>
    <m/>
    <m/>
    <n v="0"/>
    <n v="0"/>
    <n v="0"/>
    <n v="0"/>
    <x v="0"/>
    <x v="14"/>
    <m/>
    <x v="15"/>
  </r>
  <r>
    <x v="1"/>
    <s v="Columbus"/>
    <s v="Electric"/>
    <s v="Residential"/>
    <s v="RH-Residential Total Elec"/>
    <n v="392482"/>
    <n v="29021.19"/>
    <m/>
    <n v="1001.21"/>
    <n v="0"/>
    <n v="0"/>
    <m/>
    <n v="0"/>
    <n v="0"/>
    <n v="0"/>
    <n v="0"/>
    <n v="0"/>
    <n v="0"/>
    <n v="6319.23"/>
    <n v="0"/>
    <n v="0"/>
    <n v="714.24"/>
    <n v="0"/>
    <n v="0"/>
    <n v="0"/>
    <n v="0"/>
    <n v="0"/>
    <n v="0"/>
    <n v="0"/>
    <n v="0"/>
    <n v="0"/>
    <n v="0"/>
    <n v="0"/>
    <n v="0"/>
    <n v="0"/>
    <n v="0"/>
    <n v="0"/>
    <n v="-0.6"/>
    <n v="837.88"/>
    <n v="0"/>
    <n v="0"/>
    <n v="5117.99"/>
    <n v="0"/>
    <n v="0"/>
    <n v="0"/>
    <m/>
    <x v="0"/>
    <m/>
    <m/>
    <m/>
    <m/>
    <m/>
    <m/>
    <m/>
    <m/>
    <n v="0"/>
    <n v="0"/>
    <n v="0"/>
    <n v="0"/>
    <x v="0"/>
    <x v="15"/>
    <m/>
    <x v="15"/>
  </r>
  <r>
    <x v="1"/>
    <s v="Columbus"/>
    <s v="Lighting"/>
    <s v="Commercial"/>
    <s v="PL-Private Lighting"/>
    <n v="21083"/>
    <n v="5219.2299999999996"/>
    <m/>
    <n v="0"/>
    <n v="0"/>
    <n v="0"/>
    <m/>
    <n v="0"/>
    <n v="0"/>
    <n v="0"/>
    <n v="0"/>
    <n v="0"/>
    <n v="0"/>
    <n v="340.18"/>
    <n v="0"/>
    <n v="0"/>
    <n v="38.57"/>
    <n v="0"/>
    <n v="0"/>
    <n v="0"/>
    <n v="0"/>
    <n v="0"/>
    <n v="0"/>
    <n v="0"/>
    <n v="0"/>
    <n v="0"/>
    <n v="0"/>
    <n v="0"/>
    <n v="0"/>
    <n v="0"/>
    <n v="0"/>
    <n v="0"/>
    <n v="0"/>
    <n v="327.08999999999997"/>
    <n v="0"/>
    <n v="0"/>
    <n v="41.59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19.489999999999998"/>
    <n v="0"/>
    <n v="0"/>
    <n v="2.14"/>
    <n v="0"/>
    <n v="0"/>
    <n v="0"/>
    <n v="0"/>
    <n v="0"/>
    <n v="0"/>
    <n v="0"/>
    <n v="0"/>
    <n v="0"/>
    <n v="0"/>
    <n v="0"/>
    <n v="0"/>
    <n v="0"/>
    <n v="0"/>
    <n v="0"/>
    <n v="0"/>
    <n v="30.02"/>
    <n v="0"/>
    <n v="0"/>
    <n v="2.3199999999999998"/>
    <n v="0"/>
    <n v="0"/>
    <n v="0"/>
    <m/>
    <x v="0"/>
    <m/>
    <m/>
    <m/>
    <m/>
    <m/>
    <m/>
    <m/>
    <m/>
    <n v="0"/>
    <n v="0"/>
    <n v="0"/>
    <n v="0"/>
    <x v="2"/>
    <x v="4"/>
    <m/>
    <x v="15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4.67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1"/>
    <s v="Columbus"/>
    <s v="Lighting"/>
    <s v="Municipal Street Lighting"/>
    <s v="SPL-Municipal St Lighting"/>
    <n v="55119.6"/>
    <n v="5037.08"/>
    <m/>
    <n v="0"/>
    <n v="0"/>
    <n v="0"/>
    <m/>
    <n v="0"/>
    <n v="0"/>
    <n v="0"/>
    <n v="0"/>
    <n v="0"/>
    <n v="0"/>
    <n v="1107.3399999999999"/>
    <n v="0"/>
    <n v="0"/>
    <n v="100.32"/>
    <n v="0"/>
    <n v="0"/>
    <n v="1587.1"/>
    <n v="0"/>
    <n v="0"/>
    <n v="0"/>
    <n v="0"/>
    <n v="0"/>
    <n v="0"/>
    <n v="0"/>
    <n v="0"/>
    <n v="0"/>
    <n v="0"/>
    <n v="0"/>
    <n v="0"/>
    <n v="0"/>
    <n v="0"/>
    <n v="0"/>
    <n v="0"/>
    <n v="135.04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1"/>
    <s v="Columbus"/>
    <s v="Lighting"/>
    <s v="Residential"/>
    <s v="PL-Private Lighting"/>
    <n v="14617"/>
    <n v="4840.43"/>
    <m/>
    <n v="0"/>
    <n v="0"/>
    <n v="0"/>
    <m/>
    <n v="0"/>
    <n v="0"/>
    <n v="0"/>
    <n v="0"/>
    <n v="0"/>
    <n v="0"/>
    <n v="235.53"/>
    <n v="0"/>
    <n v="0"/>
    <n v="27.62"/>
    <n v="0"/>
    <n v="0"/>
    <n v="0"/>
    <n v="0"/>
    <n v="0"/>
    <n v="0"/>
    <n v="0"/>
    <n v="0"/>
    <n v="0"/>
    <n v="0"/>
    <n v="0"/>
    <n v="0"/>
    <n v="0"/>
    <n v="0"/>
    <n v="0"/>
    <n v="0"/>
    <n v="91.73"/>
    <n v="0"/>
    <n v="0"/>
    <n v="28.47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1"/>
    <s v="Neosho"/>
    <s v="Electric"/>
    <s v="Commercial"/>
    <s v="CB-Commercial"/>
    <n v="5"/>
    <n v="20.45"/>
    <m/>
    <n v="1.03"/>
    <n v="0"/>
    <n v="0"/>
    <m/>
    <n v="0"/>
    <n v="0"/>
    <n v="0"/>
    <n v="0"/>
    <n v="0"/>
    <n v="0"/>
    <n v="0.08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1.95"/>
    <n v="0"/>
    <n v="0"/>
    <n v="0.05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Aurora"/>
    <s v="Electric"/>
    <s v="Commercial"/>
    <s v="CB-Commercial"/>
    <n v="1965038"/>
    <n v="283320.44"/>
    <m/>
    <n v="7366.48"/>
    <n v="0"/>
    <n v="0"/>
    <m/>
    <n v="0"/>
    <n v="-2947.87"/>
    <n v="0"/>
    <n v="0"/>
    <n v="1395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87"/>
    <n v="0"/>
    <n v="-15.04"/>
    <n v="16984.52"/>
    <n v="-9865.0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Aurora"/>
    <s v="Electric"/>
    <s v="Commercial"/>
    <s v="GP-General Power"/>
    <n v="3545710"/>
    <n v="370593.69"/>
    <m/>
    <n v="10671.13"/>
    <n v="0"/>
    <n v="0"/>
    <m/>
    <n v="0"/>
    <n v="-5318.59"/>
    <n v="0"/>
    <n v="0"/>
    <n v="2187.8200000000002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0"/>
    <n v="0"/>
    <n v="0"/>
    <n v="18805.650000000001"/>
    <n v="-13119.1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3"/>
    <s v="Aurora"/>
    <s v="Electric"/>
    <s v="Commercial"/>
    <s v="LS-Special Lighting"/>
    <n v="1771"/>
    <n v="438.06"/>
    <m/>
    <n v="2.74"/>
    <n v="0"/>
    <n v="0"/>
    <m/>
    <n v="0"/>
    <n v="-2.65"/>
    <n v="0"/>
    <n v="0"/>
    <n v="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98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5"/>
  </r>
  <r>
    <x v="3"/>
    <s v="Aurora"/>
    <s v="Electric"/>
    <s v="Commercial"/>
    <s v="SH-Small Heating"/>
    <n v="106613"/>
    <n v="13526.83"/>
    <m/>
    <n v="449.55"/>
    <n v="0"/>
    <n v="0"/>
    <m/>
    <n v="0"/>
    <n v="-159.97"/>
    <n v="0"/>
    <n v="0"/>
    <n v="75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7.69"/>
    <n v="-506.4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5"/>
  </r>
  <r>
    <x v="3"/>
    <s v="Aurora"/>
    <s v="Electric"/>
    <s v="Commercial"/>
    <s v="TEB-Total Electric Bldg"/>
    <n v="546441"/>
    <n v="54320.590000000004"/>
    <m/>
    <n v="225.88"/>
    <n v="0"/>
    <n v="0"/>
    <m/>
    <n v="0"/>
    <n v="-819.66"/>
    <n v="0"/>
    <n v="0"/>
    <n v="387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47.06"/>
    <n v="-2229.489999999999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5"/>
  </r>
  <r>
    <x v="3"/>
    <s v="Aurora"/>
    <s v="Electric"/>
    <s v="Industrial"/>
    <s v="CB-Commercial"/>
    <n v="11604"/>
    <n v="1672.49"/>
    <m/>
    <n v="36.07"/>
    <n v="0"/>
    <n v="0"/>
    <m/>
    <n v="0"/>
    <n v="-17.420000000000002"/>
    <n v="0"/>
    <n v="0"/>
    <n v="8.2200000000000006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0"/>
    <n v="0"/>
    <n v="0"/>
    <n v="113.33"/>
    <n v="-58.26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3"/>
    <s v="Aurora"/>
    <s v="Electric"/>
    <s v="Industrial"/>
    <s v="GP-General Power"/>
    <n v="2239585"/>
    <n v="212843.85"/>
    <m/>
    <n v="4010.23"/>
    <n v="0"/>
    <n v="0"/>
    <m/>
    <n v="0"/>
    <n v="-3359.37"/>
    <n v="0"/>
    <n v="0"/>
    <n v="1424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0"/>
    <n v="0"/>
    <n v="0"/>
    <n v="9445.77"/>
    <n v="-8286.4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5"/>
  </r>
  <r>
    <x v="3"/>
    <s v="Aurora"/>
    <s v="Electric"/>
    <s v="Industrial"/>
    <s v="LP-Large Power"/>
    <n v="2816403"/>
    <n v="220994.48"/>
    <m/>
    <n v="0"/>
    <n v="0"/>
    <n v="0"/>
    <m/>
    <n v="0"/>
    <n v="-4140.1099999999997"/>
    <n v="0"/>
    <n v="0"/>
    <n v="548.26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4697.6099999999997"/>
    <n v="-8392.8799999999992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5"/>
  </r>
  <r>
    <x v="3"/>
    <s v="Aurora"/>
    <s v="Electric"/>
    <s v="Industrial"/>
    <s v="PFM-Feed Mill/Grain Elev"/>
    <n v="11920"/>
    <n v="2094.25"/>
    <m/>
    <n v="12.96"/>
    <n v="0"/>
    <n v="0"/>
    <m/>
    <n v="0"/>
    <n v="-17.88"/>
    <n v="0"/>
    <n v="0"/>
    <n v="8.46000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8.94"/>
    <n v="-65.8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5"/>
  </r>
  <r>
    <x v="3"/>
    <s v="Aurora"/>
    <s v="Electric"/>
    <s v="Industrial"/>
    <s v="TEB-Total Electric Bldg"/>
    <n v="51776"/>
    <n v="14258.52"/>
    <m/>
    <n v="0"/>
    <n v="0"/>
    <n v="0"/>
    <m/>
    <n v="0"/>
    <n v="-77.66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887.07"/>
    <n v="-211.25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5"/>
  </r>
  <r>
    <x v="3"/>
    <s v="Aurora"/>
    <s v="Electric"/>
    <s v="Interdepartmental"/>
    <s v="CB-Commercial"/>
    <n v="19112"/>
    <n v="2525.11"/>
    <m/>
    <n v="0"/>
    <n v="0"/>
    <n v="0"/>
    <m/>
    <n v="0"/>
    <n v="-28.65"/>
    <n v="0"/>
    <n v="0"/>
    <n v="13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6999999999999993"/>
    <n v="-95.94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5"/>
  </r>
  <r>
    <x v="3"/>
    <s v="Aurora"/>
    <s v="Electric"/>
    <s v="Interdepartmental"/>
    <s v="GP-General Power"/>
    <n v="145937"/>
    <n v="12069.99"/>
    <m/>
    <n v="0"/>
    <n v="0"/>
    <n v="0"/>
    <m/>
    <n v="0"/>
    <n v="-218.9"/>
    <n v="0"/>
    <n v="0"/>
    <n v="10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39.97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15"/>
  </r>
  <r>
    <x v="3"/>
    <s v="Aurora"/>
    <s v="Electric"/>
    <s v="Municipal Buildings"/>
    <s v="CB-Commercial"/>
    <n v="30461"/>
    <n v="5255.0199999999995"/>
    <m/>
    <n v="0"/>
    <n v="0"/>
    <n v="0"/>
    <m/>
    <n v="0"/>
    <n v="-45.83"/>
    <n v="0"/>
    <n v="0"/>
    <n v="21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2.9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Aurora"/>
    <s v="Electric"/>
    <s v="Municipal Buildings"/>
    <s v="GP-General Power"/>
    <n v="77600"/>
    <n v="8314.119999999999"/>
    <m/>
    <n v="0"/>
    <n v="0"/>
    <n v="0"/>
    <m/>
    <n v="0"/>
    <n v="-116.4"/>
    <n v="0"/>
    <n v="0"/>
    <n v="55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7.1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Aurora"/>
    <s v="Electric"/>
    <s v="Municipal Buildings"/>
    <s v="SH-Small Heating"/>
    <n v="1708"/>
    <n v="255.2"/>
    <m/>
    <n v="0"/>
    <n v="0"/>
    <n v="0"/>
    <m/>
    <n v="0"/>
    <n v="-2.56"/>
    <n v="0"/>
    <n v="0"/>
    <n v="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11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5"/>
  </r>
  <r>
    <x v="3"/>
    <s v="Aurora"/>
    <s v="Electric"/>
    <s v="Municipal Other Lighting"/>
    <s v="CB-Commercial"/>
    <n v="7685"/>
    <n v="1756.13"/>
    <m/>
    <n v="0"/>
    <n v="0"/>
    <n v="0"/>
    <m/>
    <n v="0"/>
    <n v="-11.53"/>
    <n v="0"/>
    <n v="0"/>
    <n v="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61999999999999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3"/>
    <s v="Aurora"/>
    <s v="Electric"/>
    <s v="Municipal Other Lighting"/>
    <s v="LS-Special Lighting"/>
    <n v="4838"/>
    <n v="1196.52"/>
    <m/>
    <n v="0"/>
    <n v="0"/>
    <n v="0"/>
    <m/>
    <n v="0"/>
    <n v="-7.27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.70000000000000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5"/>
  </r>
  <r>
    <x v="3"/>
    <s v="Aurora"/>
    <s v="Electric"/>
    <s v="Municipal Pumping"/>
    <s v="CB-Commercial"/>
    <n v="120200"/>
    <n v="15814.44"/>
    <m/>
    <n v="0"/>
    <n v="0"/>
    <n v="0"/>
    <m/>
    <n v="0"/>
    <n v="-180.3"/>
    <n v="0"/>
    <n v="0"/>
    <n v="85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3.4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Aurora"/>
    <s v="Electric"/>
    <s v="Municipal Pumping"/>
    <s v="GP-General Power"/>
    <n v="602427"/>
    <n v="55504.05"/>
    <m/>
    <n v="0"/>
    <n v="0"/>
    <n v="0"/>
    <m/>
    <n v="0"/>
    <n v="-903.65"/>
    <n v="0"/>
    <n v="0"/>
    <n v="42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28.969999999999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Aurora"/>
    <s v="Electric"/>
    <s v="Oil Pipeline Pumping"/>
    <s v="GP-General Power"/>
    <n v="164990"/>
    <n v="16350.109999999999"/>
    <m/>
    <n v="0"/>
    <n v="0"/>
    <n v="0"/>
    <m/>
    <n v="0"/>
    <n v="-247.49"/>
    <n v="0"/>
    <n v="0"/>
    <n v="11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3.49"/>
    <n v="-610.47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5"/>
  </r>
  <r>
    <x v="3"/>
    <s v="Aurora"/>
    <s v="Electric"/>
    <s v="Residential"/>
    <s v="RGL-Residential Pilot"/>
    <n v="51566"/>
    <n v="6257.67"/>
    <m/>
    <n v="260.16000000000003"/>
    <n v="0"/>
    <n v="0"/>
    <m/>
    <n v="0"/>
    <n v="-77.349999999999994"/>
    <n v="0"/>
    <n v="0"/>
    <n v="20.1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.569999999999993"/>
    <n v="-266.06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5"/>
  </r>
  <r>
    <x v="3"/>
    <s v="Aurora"/>
    <s v="Electric"/>
    <s v="Residential"/>
    <s v="RG-Residential"/>
    <n v="10253789"/>
    <n v="1428943.62"/>
    <m/>
    <n v="40853.39"/>
    <n v="0"/>
    <n v="0"/>
    <m/>
    <n v="-26275.5455146573"/>
    <n v="-15390.28"/>
    <n v="0"/>
    <n v="0"/>
    <n v="3998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"/>
    <n v="-282.82"/>
    <n v="10679.22"/>
    <n v="-52910.2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Aurora"/>
    <s v="Electric"/>
    <s v="Wholesale Municipalities"/>
    <s v="GFR-Monett"/>
    <n v="16875736"/>
    <n v="412456.09"/>
    <m/>
    <n v="0"/>
    <n v="179537.8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6"/>
    <m/>
    <x v="15"/>
  </r>
  <r>
    <x v="3"/>
    <s v="Aurora"/>
    <s v="Electric"/>
    <s v="Wholesale Municipalities"/>
    <s v="GFR-Mt Vernon"/>
    <n v="4094974"/>
    <n v="111549.98"/>
    <m/>
    <n v="0"/>
    <n v="43355.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7"/>
    <m/>
    <x v="15"/>
  </r>
  <r>
    <x v="3"/>
    <s v="Aurora"/>
    <s v="Lighting"/>
    <s v="Commercial"/>
    <s v="PL-Private Lighting"/>
    <n v="49732.17"/>
    <n v="16397.46"/>
    <m/>
    <n v="0"/>
    <n v="0"/>
    <n v="0"/>
    <m/>
    <n v="0"/>
    <n v="-75.040000000000006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28999999999999998"/>
    <n v="0"/>
    <n v="0"/>
    <n v="798.04"/>
    <n v="-545.7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3"/>
    <s v="Aurora"/>
    <s v="Lighting"/>
    <s v="Industrial"/>
    <s v="PL-Private Lighting"/>
    <n v="6169"/>
    <n v="1553.22"/>
    <m/>
    <n v="0"/>
    <n v="0"/>
    <n v="0"/>
    <m/>
    <n v="0"/>
    <n v="-9.27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.84"/>
    <n v="-67.70999999999999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5"/>
  </r>
  <r>
    <x v="3"/>
    <s v="Aurora"/>
    <s v="Lighting"/>
    <s v="Interdepartmental"/>
    <s v="PL-Private Lighting"/>
    <n v="195"/>
    <n v="47.37"/>
    <m/>
    <n v="0"/>
    <n v="0"/>
    <n v="0"/>
    <m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5"/>
  </r>
  <r>
    <x v="3"/>
    <s v="Aurora"/>
    <s v="Lighting"/>
    <s v="Municipal Other Lighting"/>
    <s v="PL-Private Lighting"/>
    <n v="174"/>
    <n v="68.19"/>
    <m/>
    <n v="0"/>
    <n v="0"/>
    <n v="0"/>
    <m/>
    <n v="0"/>
    <n v="-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3"/>
    <s v="Aurora"/>
    <s v="Lighting"/>
    <s v="Municipal Pumping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5"/>
  </r>
  <r>
    <x v="3"/>
    <s v="Aurora"/>
    <s v="Lighting"/>
    <s v="Municipal Street Lighting"/>
    <s v="SPL-Municipal St Lighting"/>
    <n v="102778.575"/>
    <n v="13777.5"/>
    <m/>
    <n v="0"/>
    <n v="0"/>
    <n v="0"/>
    <m/>
    <n v="0"/>
    <n v="-154.16999999999999"/>
    <n v="0"/>
    <n v="0"/>
    <n v="0"/>
    <n v="0"/>
    <n v="0"/>
    <n v="0"/>
    <n v="0"/>
    <n v="0"/>
    <n v="0"/>
    <n v="0"/>
    <n v="3130.35"/>
    <n v="0"/>
    <n v="0"/>
    <n v="0"/>
    <n v="0"/>
    <n v="0"/>
    <n v="0"/>
    <n v="0"/>
    <n v="0"/>
    <n v="0"/>
    <n v="0"/>
    <n v="0"/>
    <n v="0"/>
    <n v="0"/>
    <n v="0"/>
    <n v="-614.6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3"/>
    <s v="Aurora"/>
    <s v="Lighting"/>
    <s v="Residential"/>
    <s v="PL-Private Lighting"/>
    <n v="54870.235999999997"/>
    <n v="20444.34"/>
    <m/>
    <n v="0"/>
    <n v="0"/>
    <n v="0"/>
    <m/>
    <n v="0"/>
    <n v="-85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"/>
    <n v="64.12"/>
    <n v="-601.2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3"/>
    <s v="Aurora"/>
    <s v="Sprinkler System"/>
    <s v="WA-Commercial"/>
    <s v="WA-Sprinkler System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5"/>
    <n v="0"/>
    <n v="0"/>
    <n v="0"/>
    <n v="0"/>
    <n v="0"/>
    <n v="0"/>
    <m/>
    <x v="0"/>
    <m/>
    <m/>
    <m/>
    <m/>
    <m/>
    <m/>
    <m/>
    <m/>
    <n v="0"/>
    <n v="0"/>
    <n v="0"/>
    <n v="0"/>
    <x v="7"/>
    <x v="43"/>
    <m/>
    <x v="15"/>
  </r>
  <r>
    <x v="3"/>
    <s v="Aurora"/>
    <s v="Water"/>
    <s v="WA-Commercial"/>
    <s v="WA-Water"/>
    <n v="-73075.55"/>
    <n v="-87393.36"/>
    <m/>
    <n v="0"/>
    <n v="0"/>
    <n v="0"/>
    <m/>
    <n v="0"/>
    <n v="0"/>
    <n v="0"/>
    <n v="0"/>
    <n v="0"/>
    <n v="0"/>
    <n v="0"/>
    <n v="0"/>
    <n v="0"/>
    <n v="0"/>
    <n v="0"/>
    <n v="474.3"/>
    <n v="18.579999999999998"/>
    <n v="0"/>
    <n v="0"/>
    <n v="0"/>
    <n v="0"/>
    <n v="0"/>
    <n v="0"/>
    <n v="0"/>
    <n v="0"/>
    <n v="0"/>
    <n v="0"/>
    <n v="0"/>
    <n v="0"/>
    <n v="-1.0900000000000001"/>
    <n v="4750.29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5"/>
  </r>
  <r>
    <x v="3"/>
    <s v="Aurora"/>
    <s v="Water"/>
    <s v="WA-Industrial"/>
    <s v="WA-Water"/>
    <n v="10299"/>
    <n v="17355.189999999999"/>
    <m/>
    <n v="0"/>
    <n v="0"/>
    <n v="0"/>
    <m/>
    <n v="0"/>
    <n v="0"/>
    <n v="0"/>
    <n v="0"/>
    <n v="0"/>
    <n v="0"/>
    <n v="0"/>
    <n v="0"/>
    <n v="0"/>
    <n v="0"/>
    <n v="0"/>
    <n v="11.7"/>
    <n v="0"/>
    <n v="0"/>
    <n v="0"/>
    <n v="0"/>
    <n v="0"/>
    <n v="0"/>
    <n v="0"/>
    <n v="0"/>
    <n v="0"/>
    <n v="0"/>
    <n v="0"/>
    <n v="0"/>
    <n v="0"/>
    <n v="0"/>
    <n v="905.01"/>
    <n v="0"/>
    <n v="0"/>
    <n v="0"/>
    <n v="0"/>
    <n v="0"/>
    <n v="0"/>
    <m/>
    <x v="0"/>
    <m/>
    <m/>
    <m/>
    <m/>
    <m/>
    <m/>
    <m/>
    <m/>
    <n v="0"/>
    <n v="0"/>
    <n v="0"/>
    <n v="0"/>
    <x v="8"/>
    <x v="28"/>
    <m/>
    <x v="15"/>
  </r>
  <r>
    <x v="3"/>
    <s v="Aurora"/>
    <s v="Water"/>
    <s v="WA-Interdepartmental"/>
    <s v="WA-Water"/>
    <n v="2"/>
    <n v="106.29"/>
    <m/>
    <n v="0"/>
    <n v="0"/>
    <n v="0"/>
    <m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9"/>
    <x v="28"/>
    <m/>
    <x v="15"/>
  </r>
  <r>
    <x v="3"/>
    <s v="Aurora"/>
    <s v="Water"/>
    <s v="WA-Municipal Buildings"/>
    <s v="WA-Water"/>
    <n v="14"/>
    <n v="201.6"/>
    <m/>
    <n v="0"/>
    <n v="0"/>
    <n v="0"/>
    <m/>
    <n v="0"/>
    <n v="0"/>
    <n v="0"/>
    <n v="0"/>
    <n v="0"/>
    <n v="0"/>
    <n v="0"/>
    <n v="0"/>
    <n v="0"/>
    <n v="0"/>
    <n v="0"/>
    <n v="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5"/>
  </r>
  <r>
    <x v="3"/>
    <s v="Aurora"/>
    <s v="Water"/>
    <s v="WA-Municipal Pumping"/>
    <s v="WA-Water"/>
    <n v="684"/>
    <n v="2136.7600000000002"/>
    <m/>
    <n v="0"/>
    <n v="0"/>
    <n v="0"/>
    <m/>
    <n v="0"/>
    <n v="0"/>
    <n v="0"/>
    <n v="0"/>
    <n v="0"/>
    <n v="0"/>
    <n v="0"/>
    <n v="0"/>
    <n v="0"/>
    <n v="0"/>
    <n v="0"/>
    <n v="24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5"/>
  </r>
  <r>
    <x v="3"/>
    <s v="Aurora"/>
    <s v="Water"/>
    <s v="WA-Residential"/>
    <s v="WA-Water"/>
    <n v="30608.5"/>
    <n v="143672.9"/>
    <m/>
    <n v="0"/>
    <n v="0"/>
    <n v="0"/>
    <m/>
    <n v="0"/>
    <n v="0"/>
    <n v="0"/>
    <n v="0"/>
    <n v="0"/>
    <n v="0"/>
    <n v="0"/>
    <n v="0"/>
    <n v="0"/>
    <n v="0"/>
    <n v="0"/>
    <n v="4077.18"/>
    <n v="0"/>
    <n v="0"/>
    <n v="0"/>
    <n v="0"/>
    <n v="0"/>
    <n v="0"/>
    <n v="0"/>
    <n v="0"/>
    <n v="0"/>
    <n v="0"/>
    <n v="0"/>
    <n v="-0.14000000000000001"/>
    <n v="20"/>
    <n v="-14.38"/>
    <n v="2554.67"/>
    <n v="0"/>
    <n v="0"/>
    <n v="0"/>
    <n v="0"/>
    <n v="0"/>
    <n v="0"/>
    <m/>
    <x v="0"/>
    <m/>
    <m/>
    <m/>
    <m/>
    <m/>
    <m/>
    <m/>
    <m/>
    <n v="0"/>
    <n v="0"/>
    <n v="0"/>
    <n v="0"/>
    <x v="11"/>
    <x v="28"/>
    <m/>
    <x v="15"/>
  </r>
  <r>
    <x v="3"/>
    <s v="Baxter Springs"/>
    <s v="Electric"/>
    <s v="Commercial"/>
    <s v="CB-Commercial"/>
    <n v="-27"/>
    <n v="19.130000000000003"/>
    <m/>
    <n v="0.96"/>
    <n v="0"/>
    <n v="0"/>
    <m/>
    <n v="0"/>
    <n v="0.04"/>
    <n v="0"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2"/>
    <n v="0.1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Baxter Springs"/>
    <s v="Electric"/>
    <s v="Residential"/>
    <s v="RG-Residential"/>
    <n v="234"/>
    <n v="43.43"/>
    <m/>
    <n v="2.1"/>
    <n v="0"/>
    <n v="0"/>
    <m/>
    <n v="0"/>
    <n v="-0.35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5"/>
    <n v="-1.2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Bolivar"/>
    <s v="Electric"/>
    <s v="Commercial"/>
    <s v="CB-Commercial"/>
    <n v="1685409"/>
    <n v="252634.82"/>
    <m/>
    <n v="5318.04"/>
    <n v="0"/>
    <n v="0"/>
    <m/>
    <n v="0"/>
    <n v="-2528.59"/>
    <n v="0"/>
    <n v="0"/>
    <n v="119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64"/>
    <n v="14284.73"/>
    <n v="-8461.5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Bolivar"/>
    <s v="Electric"/>
    <s v="Commercial"/>
    <s v="GP-General Power"/>
    <n v="2898880"/>
    <n v="298584.39999999997"/>
    <m/>
    <n v="1891.34"/>
    <n v="0"/>
    <n v="0"/>
    <m/>
    <n v="0"/>
    <n v="-4348.32"/>
    <n v="0"/>
    <n v="0"/>
    <n v="2058.21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62.64"/>
    <n v="-10725.85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3"/>
    <s v="Bolivar"/>
    <s v="Electric"/>
    <s v="Commercial"/>
    <s v="LP-Large Power"/>
    <n v="940420"/>
    <n v="77531.680000000008"/>
    <m/>
    <n v="0"/>
    <n v="0"/>
    <n v="0"/>
    <m/>
    <n v="0"/>
    <n v="-1382.42"/>
    <n v="0"/>
    <n v="0"/>
    <n v="667.7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2802.45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5"/>
  </r>
  <r>
    <x v="3"/>
    <s v="Bolivar"/>
    <s v="Electric"/>
    <s v="Commercial"/>
    <s v="LS-Special Lighting"/>
    <n v="2345"/>
    <n v="657.67"/>
    <m/>
    <n v="1.01"/>
    <n v="0"/>
    <n v="0"/>
    <m/>
    <n v="0"/>
    <n v="-3.53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18"/>
    <n v="-15.84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5"/>
  </r>
  <r>
    <x v="3"/>
    <s v="Bolivar"/>
    <s v="Electric"/>
    <s v="Commercial"/>
    <s v="SH-Small Heating"/>
    <n v="652255"/>
    <n v="81764.160000000003"/>
    <m/>
    <n v="1713.34"/>
    <n v="0"/>
    <n v="0"/>
    <m/>
    <n v="0"/>
    <n v="-978.39"/>
    <n v="0"/>
    <n v="0"/>
    <n v="4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400000000000004"/>
    <n v="4529.29"/>
    <n v="-3098.36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5"/>
  </r>
  <r>
    <x v="3"/>
    <s v="Bolivar"/>
    <s v="Electric"/>
    <s v="Commercial"/>
    <s v="TEB-Total Electric Bldg"/>
    <n v="2215277"/>
    <n v="237862.84000000003"/>
    <m/>
    <n v="1634.34"/>
    <n v="0"/>
    <n v="0"/>
    <m/>
    <n v="0"/>
    <n v="-3322.91"/>
    <n v="0"/>
    <n v="0"/>
    <n v="154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1.07"/>
    <n v="9281.34"/>
    <n v="-9038.2999999999993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5"/>
  </r>
  <r>
    <x v="3"/>
    <s v="Bolivar"/>
    <s v="Electric"/>
    <s v="Industrial"/>
    <s v="CB-Commercial"/>
    <n v="26328"/>
    <n v="3347.95"/>
    <m/>
    <n v="127.03"/>
    <n v="0"/>
    <n v="0"/>
    <m/>
    <n v="0"/>
    <n v="-39.5"/>
    <n v="0"/>
    <n v="0"/>
    <n v="18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.15"/>
    <n v="-132.18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3"/>
    <s v="Bolivar"/>
    <s v="Electric"/>
    <s v="Industrial"/>
    <s v="GP-General Power"/>
    <n v="674760"/>
    <n v="74671.03"/>
    <m/>
    <n v="2248.64"/>
    <n v="0"/>
    <n v="0"/>
    <m/>
    <n v="0"/>
    <n v="-1012.14"/>
    <n v="0"/>
    <n v="0"/>
    <n v="479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66.06"/>
    <n v="-2496.63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5"/>
  </r>
  <r>
    <x v="3"/>
    <s v="Bolivar"/>
    <s v="Electric"/>
    <s v="Industrial"/>
    <s v="LP-Large Power"/>
    <n v="4800"/>
    <n v="9233.8499999999985"/>
    <m/>
    <n v="0"/>
    <n v="0"/>
    <n v="0"/>
    <m/>
    <n v="0"/>
    <n v="-7.06"/>
    <n v="0"/>
    <n v="0"/>
    <n v="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3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5"/>
  </r>
  <r>
    <x v="3"/>
    <s v="Bolivar"/>
    <s v="Electric"/>
    <s v="Industrial"/>
    <s v="PFM-Feed Mill/Grain Elev"/>
    <n v="3440"/>
    <n v="695.84"/>
    <m/>
    <n v="19.309999999999999"/>
    <n v="0"/>
    <n v="0"/>
    <m/>
    <n v="0"/>
    <n v="-5.16"/>
    <n v="0"/>
    <n v="0"/>
    <n v="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32"/>
    <n v="-18.98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5"/>
  </r>
  <r>
    <x v="3"/>
    <s v="Bolivar"/>
    <s v="Electric"/>
    <s v="Industrial"/>
    <s v="SH-Small Heating"/>
    <n v="1440"/>
    <n v="183.95"/>
    <m/>
    <n v="3.52"/>
    <n v="0"/>
    <n v="0"/>
    <m/>
    <n v="0"/>
    <n v="-2.16"/>
    <n v="0"/>
    <n v="0"/>
    <n v="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49"/>
    <n v="-6.84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5"/>
  </r>
  <r>
    <x v="3"/>
    <s v="Bolivar"/>
    <s v="Electric"/>
    <s v="Interdepartmental"/>
    <s v="CB-Commercial"/>
    <n v="7637"/>
    <n v="1023.59"/>
    <m/>
    <n v="0"/>
    <n v="0"/>
    <n v="0"/>
    <m/>
    <n v="0"/>
    <n v="-11.46"/>
    <n v="0"/>
    <n v="0"/>
    <n v="5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340000000000003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5"/>
  </r>
  <r>
    <x v="3"/>
    <s v="Bolivar"/>
    <s v="Electric"/>
    <s v="Municipal Buildings"/>
    <s v="CB-Commercial"/>
    <n v="41086"/>
    <n v="7320.78"/>
    <m/>
    <n v="0"/>
    <n v="0"/>
    <n v="0"/>
    <m/>
    <n v="0"/>
    <n v="-61.68"/>
    <n v="0"/>
    <n v="0"/>
    <n v="29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6.2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Bolivar"/>
    <s v="Electric"/>
    <s v="Municipal Buildings"/>
    <s v="GP-General Power"/>
    <n v="43166"/>
    <n v="5870.7300000000005"/>
    <m/>
    <n v="0"/>
    <n v="0"/>
    <n v="0"/>
    <m/>
    <n v="0"/>
    <n v="-64.75"/>
    <n v="0"/>
    <n v="0"/>
    <n v="3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9.7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Bolivar"/>
    <s v="Electric"/>
    <s v="Municipal Buildings"/>
    <s v="SH-Small Heating"/>
    <n v="19373"/>
    <n v="2567.1800000000003"/>
    <m/>
    <n v="0"/>
    <n v="0"/>
    <n v="0"/>
    <m/>
    <n v="0"/>
    <n v="-29.09"/>
    <n v="0"/>
    <n v="0"/>
    <n v="1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2.03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5"/>
  </r>
  <r>
    <x v="3"/>
    <s v="Bolivar"/>
    <s v="Electric"/>
    <s v="Municipal Buildings"/>
    <s v="TEB-Total Electric Bldg"/>
    <n v="12480"/>
    <n v="1385.8"/>
    <m/>
    <n v="0"/>
    <n v="0"/>
    <n v="0"/>
    <m/>
    <n v="0"/>
    <n v="-18.72"/>
    <n v="0"/>
    <n v="0"/>
    <n v="8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.92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5"/>
  </r>
  <r>
    <x v="3"/>
    <s v="Bolivar"/>
    <s v="Electric"/>
    <s v="Municipal Other Lighting"/>
    <s v="CB-Commercial"/>
    <n v="5918"/>
    <n v="1710.8899999999999"/>
    <m/>
    <n v="0"/>
    <n v="0"/>
    <n v="0"/>
    <m/>
    <n v="0"/>
    <n v="-8.8699999999999992"/>
    <n v="0"/>
    <n v="0"/>
    <n v="4.19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7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3"/>
    <s v="Bolivar"/>
    <s v="Electric"/>
    <s v="Municipal Other Lighting"/>
    <s v="LS-Special Lighting"/>
    <n v="1901"/>
    <n v="525.49"/>
    <m/>
    <n v="0"/>
    <n v="0"/>
    <n v="0"/>
    <m/>
    <n v="0"/>
    <n v="-2.86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8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3"/>
    <s v="Bolivar"/>
    <s v="Electric"/>
    <s v="Municipal Pumping"/>
    <s v="CB-Commercial"/>
    <n v="170867"/>
    <n v="23635.9"/>
    <m/>
    <n v="0"/>
    <n v="0"/>
    <n v="0"/>
    <m/>
    <n v="0"/>
    <n v="-256.33"/>
    <n v="0"/>
    <n v="0"/>
    <n v="121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57.8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Bolivar"/>
    <s v="Electric"/>
    <s v="Municipal Pumping"/>
    <s v="GP-General Power"/>
    <n v="327930"/>
    <n v="32549.06"/>
    <m/>
    <n v="0"/>
    <n v="0"/>
    <n v="0"/>
    <m/>
    <n v="0"/>
    <n v="-491.9"/>
    <n v="0"/>
    <n v="0"/>
    <n v="232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13.3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Bolivar"/>
    <s v="Electric"/>
    <s v="Municipal Pumping"/>
    <s v="TEB-Total Electric Bldg"/>
    <n v="9779"/>
    <n v="1013.07"/>
    <m/>
    <n v="0"/>
    <n v="0"/>
    <n v="0"/>
    <m/>
    <n v="0"/>
    <n v="-14.67"/>
    <n v="0"/>
    <n v="0"/>
    <n v="6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.9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5"/>
  </r>
  <r>
    <x v="3"/>
    <s v="Bolivar"/>
    <s v="Electric"/>
    <s v="Oil Pipeline Pumping"/>
    <s v="GP-General Power"/>
    <n v="80801"/>
    <n v="7650.86"/>
    <m/>
    <n v="0"/>
    <n v="0"/>
    <n v="0"/>
    <m/>
    <n v="0"/>
    <n v="-121.2"/>
    <n v="0"/>
    <n v="0"/>
    <n v="5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2.8"/>
    <n v="-298.95999999999998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5"/>
  </r>
  <r>
    <x v="3"/>
    <s v="Bolivar"/>
    <s v="Electric"/>
    <s v="Oil Pipeline Pumping"/>
    <s v="LP-Large Power"/>
    <n v="1506145"/>
    <n v="167429.28"/>
    <m/>
    <n v="0"/>
    <n v="0"/>
    <n v="0"/>
    <m/>
    <n v="0"/>
    <n v="-2214.03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60.93"/>
    <n v="-4488.3100000000004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5"/>
  </r>
  <r>
    <x v="3"/>
    <s v="Bolivar"/>
    <s v="Electric"/>
    <s v="Residential"/>
    <s v="RGL-Residential Pilot"/>
    <n v="101520"/>
    <n v="12362.11"/>
    <m/>
    <n v="301.93"/>
    <n v="0"/>
    <n v="0"/>
    <m/>
    <n v="0"/>
    <n v="-152.28"/>
    <n v="0"/>
    <n v="0"/>
    <n v="39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0"/>
    <n v="291.25"/>
    <n v="-523.85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5"/>
  </r>
  <r>
    <x v="3"/>
    <s v="Bolivar"/>
    <s v="Electric"/>
    <s v="Residential"/>
    <s v="RG-Residential"/>
    <n v="11023961.300000001"/>
    <n v="1503687.51"/>
    <m/>
    <n v="30678.62"/>
    <n v="0"/>
    <n v="0"/>
    <m/>
    <n v="-25759.615384615401"/>
    <n v="-16540.66"/>
    <n v="0"/>
    <n v="0"/>
    <n v="4299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02"/>
    <n v="60"/>
    <n v="-258.68"/>
    <n v="30711.29"/>
    <n v="-56873.8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Bolivar"/>
    <s v="Electric"/>
    <s v="Wholesale Municipalities"/>
    <s v="GFR-Lockwood"/>
    <n v="678384"/>
    <n v="15024.2"/>
    <m/>
    <n v="0"/>
    <n v="7120.2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15"/>
  </r>
  <r>
    <x v="3"/>
    <s v="Bolivar"/>
    <s v="Lighting"/>
    <s v="Commercial"/>
    <s v="PL-Private Lighting"/>
    <n v="55617.836000000003"/>
    <n v="17236.240000000002"/>
    <m/>
    <n v="132.22999999999999"/>
    <n v="0"/>
    <n v="0"/>
    <m/>
    <n v="0"/>
    <n v="-84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61"/>
    <n v="0"/>
    <n v="0"/>
    <n v="696.27"/>
    <n v="-610.33000000000004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3"/>
    <s v="Bolivar"/>
    <s v="Lighting"/>
    <s v="Industrial"/>
    <s v="PL-Private Lighting"/>
    <n v="515"/>
    <n v="182.15"/>
    <m/>
    <n v="5.61"/>
    <n v="0"/>
    <n v="0"/>
    <m/>
    <n v="0"/>
    <n v="-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9"/>
    <n v="-5.66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5"/>
  </r>
  <r>
    <x v="3"/>
    <s v="Bolivar"/>
    <s v="Lighting"/>
    <s v="Municipal Other Lighting"/>
    <s v="PL-Private Lighting"/>
    <n v="249"/>
    <n v="86.66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3"/>
    <s v="Bolivar"/>
    <s v="Lighting"/>
    <s v="Municipal Street Lighting"/>
    <s v="SPL-Municipal St Lighting"/>
    <n v="183165.6"/>
    <n v="25833.58"/>
    <m/>
    <n v="0"/>
    <n v="0"/>
    <n v="0"/>
    <m/>
    <n v="0"/>
    <n v="-274.75"/>
    <n v="0"/>
    <n v="0"/>
    <n v="0"/>
    <n v="0"/>
    <n v="0"/>
    <n v="0"/>
    <n v="0"/>
    <n v="0"/>
    <n v="0"/>
    <n v="0"/>
    <n v="6637.84"/>
    <n v="0"/>
    <n v="0"/>
    <n v="0"/>
    <n v="0"/>
    <n v="0"/>
    <n v="0"/>
    <n v="0"/>
    <n v="0"/>
    <n v="0"/>
    <n v="0"/>
    <n v="0"/>
    <n v="0"/>
    <n v="0"/>
    <n v="0"/>
    <n v="-1095.3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3"/>
    <s v="Bolivar"/>
    <s v="Lighting"/>
    <s v="Residential"/>
    <s v="PL-Private Lighting"/>
    <n v="42034.034"/>
    <n v="15890.2"/>
    <m/>
    <n v="52.29"/>
    <n v="0"/>
    <n v="0"/>
    <m/>
    <n v="0"/>
    <n v="-65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4.32"/>
    <n v="-460.4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3"/>
    <s v="Branson"/>
    <s v="Electric"/>
    <s v="Commercial"/>
    <s v="CB-Commercial"/>
    <n v="2289966"/>
    <n v="342947.03"/>
    <m/>
    <n v="5248.5"/>
    <n v="0"/>
    <n v="0"/>
    <m/>
    <n v="0"/>
    <n v="-3435.84"/>
    <n v="0"/>
    <n v="0"/>
    <n v="1626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"/>
    <n v="-18.96"/>
    <n v="21345.119999999999"/>
    <n v="-11496.6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Branson"/>
    <s v="Electric"/>
    <s v="Commercial"/>
    <s v="GP-General Power"/>
    <n v="3944035"/>
    <n v="433906.77"/>
    <m/>
    <n v="5864.72"/>
    <n v="0"/>
    <n v="0"/>
    <m/>
    <n v="0"/>
    <n v="-5916.05"/>
    <n v="0"/>
    <n v="0"/>
    <n v="2609.7199999999998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0"/>
    <n v="20"/>
    <n v="0"/>
    <n v="26441.55"/>
    <n v="-14592.9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3"/>
    <s v="Branson"/>
    <s v="Electric"/>
    <s v="Commercial"/>
    <s v="LP-Large Power"/>
    <n v="1795200"/>
    <n v="135187.23000000001"/>
    <m/>
    <n v="1139.1300000000001"/>
    <n v="0"/>
    <n v="0"/>
    <m/>
    <n v="0"/>
    <n v="-2638.94"/>
    <n v="0"/>
    <n v="0"/>
    <n v="1274.5899999999999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-5349.7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5"/>
  </r>
  <r>
    <x v="3"/>
    <s v="Branson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15"/>
  </r>
  <r>
    <x v="3"/>
    <s v="Branson"/>
    <s v="Electric"/>
    <s v="Commercial"/>
    <s v="SH-Small Heating"/>
    <n v="9726547"/>
    <n v="986213.96"/>
    <m/>
    <n v="4010.73"/>
    <n v="0"/>
    <n v="0"/>
    <m/>
    <n v="0"/>
    <n v="-14590.16"/>
    <n v="0"/>
    <n v="0"/>
    <n v="6905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-64.77"/>
    <n v="14967.52"/>
    <n v="-46201.3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5"/>
  </r>
  <r>
    <x v="3"/>
    <s v="Branson"/>
    <s v="Electric"/>
    <s v="Commercial"/>
    <s v="TEB-Total Electric Bldg"/>
    <n v="8574056"/>
    <n v="973081.67"/>
    <m/>
    <n v="12801.49"/>
    <n v="0"/>
    <n v="0"/>
    <m/>
    <n v="-5760.5769230769201"/>
    <n v="-12849.33"/>
    <n v="0"/>
    <n v="0"/>
    <n v="5723.8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0"/>
    <n v="0"/>
    <n v="0"/>
    <n v="57054.15"/>
    <n v="-34982.1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5"/>
  </r>
  <r>
    <x v="3"/>
    <s v="Branson"/>
    <s v="Electric"/>
    <s v="Industrial"/>
    <s v="CB-Commercial"/>
    <n v="4656"/>
    <n v="583.18000000000006"/>
    <m/>
    <n v="0"/>
    <n v="0"/>
    <n v="0"/>
    <m/>
    <n v="0"/>
    <n v="-6.98"/>
    <n v="0"/>
    <n v="0"/>
    <n v="3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93"/>
    <n v="-23.3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3"/>
    <s v="Branson"/>
    <s v="Electric"/>
    <s v="Industrial"/>
    <s v="SH-Small Heating"/>
    <n v="17123"/>
    <n v="1953.4299999999998"/>
    <m/>
    <n v="19.100000000000001"/>
    <n v="0"/>
    <n v="0"/>
    <m/>
    <n v="0"/>
    <n v="-25.68"/>
    <n v="0"/>
    <n v="0"/>
    <n v="12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7"/>
    <n v="-81.33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5"/>
  </r>
  <r>
    <x v="3"/>
    <s v="Branson"/>
    <s v="Electric"/>
    <s v="Industrial"/>
    <s v="TEB-Total Electric Bldg"/>
    <n v="27920"/>
    <n v="2989.59"/>
    <m/>
    <n v="0"/>
    <n v="0"/>
    <n v="0"/>
    <m/>
    <n v="0"/>
    <n v="-41.88"/>
    <n v="0"/>
    <n v="0"/>
    <n v="19.82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.62"/>
    <n v="-113.91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5"/>
  </r>
  <r>
    <x v="3"/>
    <s v="Branson"/>
    <s v="Electric"/>
    <s v="Interdepartmental"/>
    <s v="CB-Commercial"/>
    <n v="5622"/>
    <n v="834.01"/>
    <m/>
    <n v="0"/>
    <n v="0"/>
    <n v="0"/>
    <m/>
    <n v="0"/>
    <n v="-8.4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13"/>
    <n v="-28.22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5"/>
  </r>
  <r>
    <x v="3"/>
    <s v="Branson"/>
    <s v="Electric"/>
    <s v="Municipal Buildings"/>
    <s v="CB-Commercial"/>
    <n v="44002"/>
    <n v="7196.16"/>
    <m/>
    <n v="0"/>
    <n v="0"/>
    <n v="0"/>
    <m/>
    <n v="0"/>
    <n v="-66.02"/>
    <n v="0"/>
    <n v="0"/>
    <n v="3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0.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Branson"/>
    <s v="Electric"/>
    <s v="Municipal Buildings"/>
    <s v="GP-General Power"/>
    <n v="101320"/>
    <n v="11535.25"/>
    <m/>
    <n v="0"/>
    <n v="0"/>
    <n v="0"/>
    <m/>
    <n v="0"/>
    <n v="-151.97999999999999"/>
    <n v="0"/>
    <n v="0"/>
    <n v="71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4.8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Branson"/>
    <s v="Electric"/>
    <s v="Municipal Buildings"/>
    <s v="SH-Small Heating"/>
    <n v="24204"/>
    <n v="2706.63"/>
    <m/>
    <n v="0"/>
    <n v="0"/>
    <n v="0"/>
    <m/>
    <n v="0"/>
    <n v="-36.299999999999997"/>
    <n v="0"/>
    <n v="0"/>
    <n v="17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4.96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5"/>
  </r>
  <r>
    <x v="3"/>
    <s v="Branson"/>
    <s v="Electric"/>
    <s v="Municipal Buildings"/>
    <s v="TEB-Total Electric Bldg"/>
    <n v="136040"/>
    <n v="19117.009999999998"/>
    <m/>
    <n v="0"/>
    <n v="0"/>
    <n v="0"/>
    <m/>
    <n v="0"/>
    <n v="-204.06"/>
    <n v="0"/>
    <n v="0"/>
    <n v="96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5.04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5"/>
  </r>
  <r>
    <x v="3"/>
    <s v="Branson"/>
    <s v="Electric"/>
    <s v="Municipal Other Lighting"/>
    <s v="CB-Commercial"/>
    <n v="116480"/>
    <n v="15339.64"/>
    <m/>
    <n v="0"/>
    <n v="0"/>
    <n v="0"/>
    <m/>
    <n v="0"/>
    <n v="-174.7"/>
    <n v="0"/>
    <n v="0"/>
    <n v="82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84.7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3"/>
    <s v="Branson"/>
    <s v="Electric"/>
    <s v="Municipal Other Lighting"/>
    <s v="GP-General Power"/>
    <n v="13200"/>
    <n v="1655.72"/>
    <m/>
    <n v="0"/>
    <n v="0"/>
    <n v="0"/>
    <m/>
    <n v="0"/>
    <n v="-19.8"/>
    <n v="0"/>
    <n v="0"/>
    <n v="9.3699999999999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84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5"/>
  </r>
  <r>
    <x v="3"/>
    <s v="Branson"/>
    <s v="Electric"/>
    <s v="Municipal Other Lighting"/>
    <s v="LS-Special Lighting"/>
    <n v="1085"/>
    <n v="449.36"/>
    <m/>
    <n v="0"/>
    <n v="0"/>
    <n v="0"/>
    <m/>
    <n v="0"/>
    <n v="-1.62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3"/>
    <s v="Branson"/>
    <s v="Electric"/>
    <s v="Municipal Other Lighting"/>
    <s v="SH-Small Heating"/>
    <n v="412"/>
    <n v="98.41"/>
    <m/>
    <n v="0"/>
    <n v="0"/>
    <n v="0"/>
    <m/>
    <n v="0"/>
    <n v="-0.62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6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15"/>
  </r>
  <r>
    <x v="3"/>
    <s v="Branson"/>
    <s v="Electric"/>
    <s v="Municipal Pumping"/>
    <s v="CB-Commercial"/>
    <n v="131935"/>
    <n v="18793.419999999998"/>
    <m/>
    <n v="0"/>
    <n v="0"/>
    <n v="0"/>
    <m/>
    <n v="0"/>
    <n v="-197.87"/>
    <n v="0"/>
    <n v="0"/>
    <n v="9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62.3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Branson"/>
    <s v="Electric"/>
    <s v="Municipal Pumping"/>
    <s v="GP-General Power"/>
    <n v="873761"/>
    <n v="94497.96"/>
    <m/>
    <n v="0"/>
    <n v="0"/>
    <n v="0"/>
    <m/>
    <n v="0"/>
    <n v="-1310.6400000000001"/>
    <n v="0"/>
    <n v="0"/>
    <n v="62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32.9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Branson"/>
    <s v="Electric"/>
    <s v="Residential"/>
    <s v="RGL-Residential Pilot"/>
    <n v="81255"/>
    <n v="9946.24"/>
    <m/>
    <n v="149.62"/>
    <n v="0"/>
    <n v="0"/>
    <m/>
    <n v="0"/>
    <n v="-121.86"/>
    <n v="0"/>
    <n v="0"/>
    <n v="31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44"/>
    <n v="59.96"/>
    <n v="-419.29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5"/>
  </r>
  <r>
    <x v="3"/>
    <s v="Branson"/>
    <s v="Electric"/>
    <s v="Residential"/>
    <s v="RG-Residential"/>
    <n v="12969407.1"/>
    <n v="1797055.98"/>
    <m/>
    <n v="25790.87"/>
    <n v="0"/>
    <n v="0"/>
    <m/>
    <n v="-2213.4615384615399"/>
    <n v="-19459.38"/>
    <n v="0"/>
    <n v="0"/>
    <n v="5058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43"/>
    <n v="220"/>
    <n v="-320.64999999999998"/>
    <n v="11510.46"/>
    <n v="-66907.2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Branson"/>
    <s v="Lighting"/>
    <s v="Commercial"/>
    <s v="PL-Private Lighting"/>
    <n v="85086.092000000004"/>
    <n v="30045.8"/>
    <m/>
    <n v="0"/>
    <n v="0"/>
    <n v="0"/>
    <m/>
    <n v="0"/>
    <n v="-128.01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0"/>
    <n v="0"/>
    <n v="0"/>
    <n v="1528.27"/>
    <n v="-934.0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3"/>
    <s v="Branson"/>
    <s v="Lighting"/>
    <s v="Industrial"/>
    <s v="PL-Private Lighting"/>
    <n v="164"/>
    <n v="60.73"/>
    <m/>
    <n v="0"/>
    <n v="0"/>
    <n v="0"/>
    <m/>
    <n v="0"/>
    <n v="-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5"/>
  </r>
  <r>
    <x v="3"/>
    <s v="Branson"/>
    <s v="Lighting"/>
    <s v="Municipal Other Lighting"/>
    <s v="PL-Private Lighting"/>
    <n v="386"/>
    <n v="144.06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3"/>
    <s v="Branson"/>
    <s v="Lighting"/>
    <s v="Municipal Street Lighting"/>
    <s v="SPL-Municipal St Lighting"/>
    <n v="191136.52499999999"/>
    <n v="25639.9"/>
    <m/>
    <n v="0"/>
    <n v="0"/>
    <n v="0"/>
    <m/>
    <n v="0"/>
    <n v="-286.7"/>
    <n v="0"/>
    <n v="0"/>
    <n v="0"/>
    <n v="0"/>
    <n v="0"/>
    <n v="0"/>
    <n v="0"/>
    <n v="0"/>
    <n v="0"/>
    <n v="0"/>
    <n v="19798.61"/>
    <n v="0"/>
    <n v="0"/>
    <n v="0"/>
    <n v="0"/>
    <n v="0"/>
    <n v="0"/>
    <n v="0"/>
    <n v="0"/>
    <n v="0"/>
    <n v="0"/>
    <n v="0"/>
    <n v="0"/>
    <n v="0"/>
    <n v="0"/>
    <n v="-1142.99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3"/>
    <s v="Branson"/>
    <s v="Lighting"/>
    <s v="Residential"/>
    <s v="PL-Private Lighting"/>
    <n v="24822.294000000002"/>
    <n v="9864.5400000000009"/>
    <m/>
    <n v="0"/>
    <n v="0"/>
    <n v="0"/>
    <m/>
    <n v="0"/>
    <n v="-38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.65"/>
    <n v="-272.2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3"/>
    <s v="Buffalo"/>
    <s v="Electric"/>
    <s v="Commercial"/>
    <s v="CB-Commercial"/>
    <n v="769"/>
    <n v="192.03"/>
    <m/>
    <n v="6.38"/>
    <n v="0"/>
    <n v="0"/>
    <m/>
    <n v="0"/>
    <n v="-1.1599999999999999"/>
    <n v="0"/>
    <n v="0"/>
    <n v="0.550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36"/>
    <n v="-3.8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Buffalo"/>
    <s v="Electric"/>
    <s v="Residential"/>
    <s v="RG-Residential"/>
    <n v="13438"/>
    <n v="1804.48"/>
    <m/>
    <n v="18.38"/>
    <n v="0"/>
    <n v="0"/>
    <m/>
    <n v="0"/>
    <n v="-20.170000000000002"/>
    <n v="0"/>
    <n v="0"/>
    <n v="5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1"/>
    <n v="-69.3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Buffalo"/>
    <s v="Lighting"/>
    <s v="Residential"/>
    <s v="PL-Private Lighting"/>
    <n v="31"/>
    <n v="15.08"/>
    <m/>
    <n v="0.28999999999999998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s v="Gravette"/>
    <s v="Electric"/>
    <s v="Commercial"/>
    <s v="CB-Commercial"/>
    <n v="15487"/>
    <n v="2061.56"/>
    <m/>
    <n v="91.8"/>
    <n v="0"/>
    <n v="0"/>
    <m/>
    <n v="0"/>
    <n v="-23.24"/>
    <n v="0"/>
    <n v="0"/>
    <n v="1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69"/>
    <n v="-77.73999999999999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Gravette"/>
    <s v="Electric"/>
    <s v="Industrial"/>
    <s v="GP-General Power"/>
    <n v="108234"/>
    <n v="9273.99"/>
    <m/>
    <n v="0"/>
    <n v="0"/>
    <n v="0"/>
    <m/>
    <n v="0"/>
    <n v="-16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9.34"/>
    <n v="-400.46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5"/>
  </r>
  <r>
    <x v="3"/>
    <s v="Gravette"/>
    <s v="Electric"/>
    <s v="Residential"/>
    <s v="RG-Residential"/>
    <n v="10750"/>
    <n v="1642"/>
    <m/>
    <n v="66.02"/>
    <n v="0"/>
    <n v="0"/>
    <m/>
    <n v="0"/>
    <n v="-16.12"/>
    <n v="0"/>
    <n v="0"/>
    <n v="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46"/>
    <n v="-55.4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Gravette"/>
    <s v="Lighting"/>
    <s v="Commercial"/>
    <s v="PL-Private Lighting"/>
    <n v="341"/>
    <n v="143.28"/>
    <m/>
    <n v="0"/>
    <n v="0"/>
    <n v="0"/>
    <m/>
    <n v="0"/>
    <n v="-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-3.7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3"/>
    <s v="Gravette"/>
    <s v="Lighting"/>
    <s v="Residential"/>
    <s v="PL-Private Lighting"/>
    <n v="62"/>
    <n v="29.16"/>
    <m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-0.6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s v="Greenfield"/>
    <s v="Electric"/>
    <s v="Oil Pipeline Pumping"/>
    <s v="GP-General Power"/>
    <n v="145913"/>
    <n v="19460.95"/>
    <m/>
    <n v="0"/>
    <n v="0"/>
    <n v="0"/>
    <m/>
    <n v="0"/>
    <n v="-218.87"/>
    <n v="0"/>
    <n v="0"/>
    <n v="10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4.1600000000001"/>
    <n v="-539.88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5"/>
  </r>
  <r>
    <x v="3"/>
    <s v="Joplin"/>
    <s v="Electric"/>
    <s v="Commercial"/>
    <s v="CB-Commercial"/>
    <n v="4875685"/>
    <n v="681722.61"/>
    <m/>
    <n v="32059.73"/>
    <n v="0"/>
    <n v="0"/>
    <m/>
    <n v="0"/>
    <n v="-7313.79"/>
    <n v="0"/>
    <n v="0"/>
    <n v="3426.26"/>
    <n v="0"/>
    <n v="0"/>
    <n v="0"/>
    <n v="0"/>
    <n v="0"/>
    <n v="0"/>
    <n v="0"/>
    <n v="55.9"/>
    <n v="0"/>
    <n v="0"/>
    <n v="0"/>
    <n v="0"/>
    <n v="0"/>
    <n v="0"/>
    <n v="0"/>
    <n v="0"/>
    <n v="0"/>
    <n v="0"/>
    <n v="0"/>
    <n v="80"/>
    <n v="-57.34"/>
    <n v="46037.33"/>
    <n v="-24476.9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Joplin"/>
    <s v="Electric"/>
    <s v="Commercial"/>
    <s v="GP-General Power"/>
    <n v="13568114"/>
    <n v="1364360.92"/>
    <m/>
    <n v="29924.44"/>
    <n v="0"/>
    <n v="0"/>
    <m/>
    <n v="-151410.88825214899"/>
    <n v="-20352.189999999999"/>
    <n v="0"/>
    <n v="0"/>
    <n v="8422.52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0"/>
    <n v="20"/>
    <n v="0"/>
    <n v="74423.570000000007"/>
    <n v="-50201.95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3"/>
    <s v="Joplin"/>
    <s v="Electric"/>
    <s v="Commercial"/>
    <s v="LP-Large Power"/>
    <n v="5212800"/>
    <n v="389863.46"/>
    <m/>
    <n v="240"/>
    <n v="0"/>
    <n v="0"/>
    <m/>
    <n v="0"/>
    <n v="-7662.81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15534.15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5"/>
  </r>
  <r>
    <x v="3"/>
    <s v="Joplin"/>
    <s v="Electric"/>
    <s v="Commercial"/>
    <s v="LS-Special Lighting"/>
    <n v="985"/>
    <n v="191.1"/>
    <m/>
    <n v="9.4700000000000006"/>
    <n v="0"/>
    <n v="0"/>
    <m/>
    <n v="0"/>
    <n v="-1.48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66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5"/>
  </r>
  <r>
    <x v="3"/>
    <s v="Joplin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15"/>
  </r>
  <r>
    <x v="3"/>
    <s v="Joplin"/>
    <s v="Electric"/>
    <s v="Commercial"/>
    <s v="SH-Small Heating"/>
    <n v="884636"/>
    <n v="102491.56999999999"/>
    <m/>
    <n v="4003.03"/>
    <n v="0"/>
    <n v="0"/>
    <m/>
    <n v="0"/>
    <n v="-1327.04"/>
    <n v="0"/>
    <n v="0"/>
    <n v="588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03"/>
    <n v="6696.7"/>
    <n v="-4202.020000000000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5"/>
  </r>
  <r>
    <x v="3"/>
    <s v="Joplin"/>
    <s v="Electric"/>
    <s v="Commercial"/>
    <s v="TEB-Total Electric Bldg"/>
    <n v="2357252"/>
    <n v="238709.21"/>
    <m/>
    <n v="5689.05"/>
    <n v="0"/>
    <n v="0"/>
    <m/>
    <n v="0"/>
    <n v="-3535.88"/>
    <n v="0"/>
    <n v="0"/>
    <n v="139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56.55"/>
    <n v="-9617.57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5"/>
  </r>
  <r>
    <x v="3"/>
    <s v="Joplin"/>
    <s v="Electric"/>
    <s v="Industrial"/>
    <s v="CB-Commercial"/>
    <n v="22109"/>
    <n v="3123.58"/>
    <m/>
    <n v="167.52"/>
    <n v="0"/>
    <n v="0"/>
    <m/>
    <n v="0"/>
    <n v="-33.159999999999997"/>
    <n v="0"/>
    <n v="0"/>
    <n v="13.95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163.46"/>
    <n v="-110.9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3"/>
    <s v="Joplin"/>
    <s v="Electric"/>
    <s v="Industrial"/>
    <s v="GP-General Power"/>
    <n v="6981043"/>
    <n v="582326.02"/>
    <m/>
    <n v="2942.95"/>
    <n v="0"/>
    <n v="0"/>
    <m/>
    <n v="0"/>
    <n v="-10471.56"/>
    <n v="0"/>
    <n v="0"/>
    <n v="2960.01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0"/>
    <n v="0"/>
    <n v="0"/>
    <n v="23786.27"/>
    <n v="-25829.85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5"/>
  </r>
  <r>
    <x v="3"/>
    <s v="Joplin"/>
    <s v="Electric"/>
    <s v="Industrial"/>
    <s v="LP-Large Power"/>
    <n v="21140732"/>
    <n v="1577830.75"/>
    <m/>
    <n v="960"/>
    <n v="0"/>
    <n v="0"/>
    <m/>
    <n v="0"/>
    <n v="-31076.880000000001"/>
    <n v="0"/>
    <n v="0"/>
    <n v="3053.36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0"/>
    <n v="0"/>
    <n v="0"/>
    <n v="64534.9"/>
    <n v="-62999.38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5"/>
  </r>
  <r>
    <x v="3"/>
    <s v="Joplin"/>
    <s v="Electric"/>
    <s v="Industrial"/>
    <s v="SH-Small Heating"/>
    <n v="2131"/>
    <n v="250.39"/>
    <m/>
    <n v="15.23"/>
    <n v="0"/>
    <n v="0"/>
    <m/>
    <n v="0"/>
    <n v="-3.2"/>
    <n v="0"/>
    <n v="0"/>
    <n v="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9"/>
    <n v="-10.119999999999999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5"/>
  </r>
  <r>
    <x v="3"/>
    <s v="Joplin"/>
    <s v="Electric"/>
    <s v="Industrial"/>
    <s v="TEB-Total Electric Bldg"/>
    <n v="300760"/>
    <n v="30662.27"/>
    <m/>
    <n v="847.52"/>
    <n v="0"/>
    <n v="0"/>
    <m/>
    <n v="0"/>
    <n v="-451.14"/>
    <n v="0"/>
    <n v="0"/>
    <n v="213.54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574.80999999999995"/>
    <n v="-1227.0999999999999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5"/>
  </r>
  <r>
    <x v="3"/>
    <s v="Joplin"/>
    <s v="Electric"/>
    <s v="Interdepartmental"/>
    <s v="CB-Commercial"/>
    <n v="57570"/>
    <n v="7007.17"/>
    <m/>
    <n v="0"/>
    <n v="0"/>
    <n v="0"/>
    <m/>
    <n v="0"/>
    <n v="-86.35"/>
    <n v="0"/>
    <n v="0"/>
    <n v="40.86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9.01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5"/>
  </r>
  <r>
    <x v="3"/>
    <s v="Joplin"/>
    <s v="Electric"/>
    <s v="Municipal Buildings"/>
    <s v="CB-Commercial"/>
    <n v="94383"/>
    <n v="13118.88"/>
    <m/>
    <n v="0"/>
    <n v="0"/>
    <n v="0"/>
    <m/>
    <n v="0"/>
    <n v="-141.58000000000001"/>
    <n v="0"/>
    <n v="0"/>
    <n v="66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3.8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Joplin"/>
    <s v="Electric"/>
    <s v="Municipal Buildings"/>
    <s v="GP-General Power"/>
    <n v="519502"/>
    <n v="49203.159999999996"/>
    <m/>
    <n v="0"/>
    <n v="0"/>
    <n v="0"/>
    <m/>
    <n v="0"/>
    <n v="-779.25"/>
    <n v="0"/>
    <n v="0"/>
    <n v="368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22.1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Joplin"/>
    <s v="Electric"/>
    <s v="Municipal Buildings"/>
    <s v="SH-Small Heating"/>
    <n v="672"/>
    <n v="177.26"/>
    <m/>
    <n v="0"/>
    <n v="0"/>
    <n v="0"/>
    <m/>
    <n v="0"/>
    <n v="-1.01"/>
    <n v="0"/>
    <n v="0"/>
    <n v="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2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5"/>
  </r>
  <r>
    <x v="3"/>
    <s v="Joplin"/>
    <s v="Electric"/>
    <s v="Municipal Buildings"/>
    <s v="TEB-Total Electric Bldg"/>
    <n v="29920"/>
    <n v="3603.25"/>
    <m/>
    <n v="0"/>
    <n v="0"/>
    <n v="0"/>
    <m/>
    <n v="0"/>
    <n v="-44.88"/>
    <n v="0"/>
    <n v="0"/>
    <n v="21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2.0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5"/>
  </r>
  <r>
    <x v="3"/>
    <s v="Joplin"/>
    <s v="Electric"/>
    <s v="Municipal Other Lighting"/>
    <s v="CB-Commercial"/>
    <n v="28098"/>
    <n v="5270.8600000000006"/>
    <m/>
    <n v="0"/>
    <n v="0"/>
    <n v="0"/>
    <m/>
    <n v="0"/>
    <n v="-42.19"/>
    <n v="0"/>
    <n v="0"/>
    <n v="19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1.09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3"/>
    <s v="Joplin"/>
    <s v="Electric"/>
    <s v="Municipal Other Lighting"/>
    <s v="GP-General Power"/>
    <n v="26400"/>
    <n v="3174.77"/>
    <m/>
    <n v="0"/>
    <n v="0"/>
    <n v="0"/>
    <m/>
    <n v="0"/>
    <n v="-39.6"/>
    <n v="0"/>
    <n v="0"/>
    <n v="1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7.68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5"/>
  </r>
  <r>
    <x v="3"/>
    <s v="Joplin"/>
    <s v="Electric"/>
    <s v="Municipal Other Lighting"/>
    <s v="LS-Special Lighting"/>
    <n v="14"/>
    <n v="93.32"/>
    <m/>
    <n v="0"/>
    <n v="0"/>
    <n v="0"/>
    <m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3"/>
    <s v="Joplin"/>
    <s v="Electric"/>
    <s v="Municipal Other Lighting"/>
    <s v="MS-Miscellaneous"/>
    <n v="11295"/>
    <n v="1168.21"/>
    <m/>
    <n v="0"/>
    <n v="0"/>
    <n v="0"/>
    <m/>
    <n v="0"/>
    <n v="-16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5"/>
  </r>
  <r>
    <x v="3"/>
    <s v="Joplin"/>
    <s v="Electric"/>
    <s v="Municipal Pumping"/>
    <s v="CB-Commercial"/>
    <n v="27102"/>
    <n v="4114.28"/>
    <m/>
    <n v="0"/>
    <n v="0"/>
    <n v="0"/>
    <m/>
    <n v="0"/>
    <n v="-40.630000000000003"/>
    <n v="0"/>
    <n v="0"/>
    <n v="19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6.0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Joplin"/>
    <s v="Electric"/>
    <s v="Municipal Pumping"/>
    <s v="GP-General Power"/>
    <n v="1070222"/>
    <n v="91987.040000000008"/>
    <m/>
    <n v="0"/>
    <n v="0"/>
    <n v="0"/>
    <m/>
    <n v="0"/>
    <n v="-1605.33"/>
    <n v="0"/>
    <n v="0"/>
    <n v="759.86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959.8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Joplin"/>
    <s v="Electric"/>
    <s v="Oil Pipeline Pumping"/>
    <s v="LP-Large Power"/>
    <n v="128047"/>
    <n v="16687.829999999998"/>
    <m/>
    <n v="0"/>
    <n v="0"/>
    <n v="0"/>
    <m/>
    <n v="0"/>
    <n v="-188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2.33"/>
    <n v="-381.58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5"/>
  </r>
  <r>
    <x v="3"/>
    <s v="Joplin"/>
    <s v="Electric"/>
    <s v="Residential"/>
    <s v="NM-Net Metering"/>
    <n v="0"/>
    <n v="0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5"/>
  </r>
  <r>
    <x v="3"/>
    <s v="Joplin"/>
    <s v="Electric"/>
    <s v="Residential"/>
    <s v="RGL-Residential Pilot"/>
    <n v="73976"/>
    <n v="9110.1200000000008"/>
    <m/>
    <n v="451.33"/>
    <n v="0"/>
    <n v="0"/>
    <m/>
    <n v="0"/>
    <n v="-111.01"/>
    <n v="0"/>
    <n v="0"/>
    <n v="28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19"/>
    <n v="-381.73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5"/>
  </r>
  <r>
    <x v="3"/>
    <s v="Joplin"/>
    <s v="Electric"/>
    <s v="Residential"/>
    <s v="RG-Residential"/>
    <n v="21243493.600000001"/>
    <n v="2966791.18"/>
    <m/>
    <n v="134733.1"/>
    <n v="0"/>
    <n v="0"/>
    <m/>
    <n v="-8711.5384615384592"/>
    <n v="-31881.59"/>
    <n v="0"/>
    <n v="0"/>
    <n v="8283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35"/>
    <n v="560"/>
    <n v="-495.97"/>
    <n v="8392.34"/>
    <n v="-109593.8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Joplin"/>
    <s v="Lighting"/>
    <s v="Commercial"/>
    <s v="PL-Private Lighting"/>
    <n v="205020.57399999999"/>
    <n v="56183.31"/>
    <m/>
    <n v="2196.56"/>
    <n v="0"/>
    <n v="0"/>
    <m/>
    <n v="0"/>
    <n v="-308.22000000000003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0"/>
    <n v="0"/>
    <n v="-0.9"/>
    <n v="3438.59"/>
    <n v="-2250.1799999999998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3"/>
    <s v="Joplin"/>
    <s v="Lighting"/>
    <s v="Industrial"/>
    <s v="PL-Private Lighting"/>
    <n v="13653"/>
    <n v="3579.53"/>
    <m/>
    <n v="191.26"/>
    <n v="0"/>
    <n v="0"/>
    <m/>
    <n v="0"/>
    <n v="-2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.75"/>
    <n v="-149.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5"/>
  </r>
  <r>
    <x v="3"/>
    <s v="Joplin"/>
    <s v="Lighting"/>
    <s v="Municipal Buildings"/>
    <s v="PL-Private Lighting"/>
    <n v="540"/>
    <n v="185.16"/>
    <m/>
    <n v="0"/>
    <n v="0"/>
    <n v="0"/>
    <m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5"/>
  </r>
  <r>
    <x v="3"/>
    <s v="Joplin"/>
    <s v="Lighting"/>
    <s v="Municipal Other Lighting"/>
    <s v="PL-Private Lighting"/>
    <n v="4396"/>
    <n v="1009.78"/>
    <m/>
    <n v="0"/>
    <n v="0"/>
    <n v="0"/>
    <m/>
    <n v="0"/>
    <n v="-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3"/>
    <s v="Joplin"/>
    <s v="Lighting"/>
    <s v="Municipal Street Lighting"/>
    <s v="SPL-Municipal St Lighting"/>
    <n v="340915.65"/>
    <n v="51503.77"/>
    <m/>
    <n v="0"/>
    <n v="0"/>
    <n v="0"/>
    <m/>
    <n v="0"/>
    <n v="-511.39"/>
    <n v="0"/>
    <n v="0"/>
    <n v="0"/>
    <n v="0"/>
    <n v="0"/>
    <n v="0"/>
    <n v="0"/>
    <n v="0"/>
    <n v="0"/>
    <n v="0"/>
    <n v="27150.13"/>
    <n v="0"/>
    <n v="0"/>
    <n v="0"/>
    <n v="0"/>
    <n v="0"/>
    <n v="0"/>
    <n v="0"/>
    <n v="0"/>
    <n v="0"/>
    <n v="0"/>
    <n v="0"/>
    <n v="0"/>
    <n v="0"/>
    <n v="0"/>
    <n v="-2038.6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3"/>
    <s v="Joplin"/>
    <s v="Lighting"/>
    <s v="Residential"/>
    <s v="PL-Private Lighting"/>
    <n v="57136.798999999999"/>
    <n v="20833.900000000001"/>
    <m/>
    <n v="472.04"/>
    <n v="0"/>
    <n v="0"/>
    <m/>
    <n v="0"/>
    <n v="-88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.28"/>
    <n v="-626.3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3"/>
    <s v="Neosho"/>
    <s v="Electric"/>
    <s v="Commercial"/>
    <s v="CB-Commercial"/>
    <n v="2514206"/>
    <n v="360125.06"/>
    <m/>
    <n v="8211"/>
    <n v="0"/>
    <n v="0"/>
    <m/>
    <n v="0"/>
    <n v="-3771.69"/>
    <n v="0"/>
    <n v="0"/>
    <n v="1778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75"/>
    <n v="19287.84"/>
    <n v="-1262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Neosho"/>
    <s v="Electric"/>
    <s v="Commercial"/>
    <s v="GP-General Power"/>
    <n v="5276468"/>
    <n v="557539.05000000005"/>
    <m/>
    <n v="34.9"/>
    <n v="0"/>
    <n v="0"/>
    <m/>
    <n v="0"/>
    <n v="-7914.72"/>
    <n v="0"/>
    <n v="0"/>
    <n v="3472.69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0"/>
    <n v="0"/>
    <n v="0"/>
    <n v="23778.48"/>
    <n v="-19522.8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3"/>
    <s v="Neosho"/>
    <s v="Electric"/>
    <s v="Commercial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5"/>
  </r>
  <r>
    <x v="3"/>
    <s v="Neosho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15"/>
  </r>
  <r>
    <x v="3"/>
    <s v="Neosho"/>
    <s v="Electric"/>
    <s v="Commercial"/>
    <s v="SH-Small Heating"/>
    <n v="245720"/>
    <n v="30462.16"/>
    <m/>
    <n v="776.89"/>
    <n v="0"/>
    <n v="0"/>
    <m/>
    <n v="0"/>
    <n v="-368.64"/>
    <n v="0"/>
    <n v="0"/>
    <n v="173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22.19"/>
    <n v="-1167.150000000000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5"/>
  </r>
  <r>
    <x v="3"/>
    <s v="Neosho"/>
    <s v="Electric"/>
    <s v="Commercial"/>
    <s v="TEB-Total Electric Bldg"/>
    <n v="845780"/>
    <n v="86832.39"/>
    <m/>
    <n v="0"/>
    <n v="0"/>
    <n v="0"/>
    <m/>
    <n v="-1231201.92307692"/>
    <n v="-1268.68"/>
    <n v="0"/>
    <n v="0"/>
    <n v="600.5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0"/>
    <n v="0"/>
    <n v="0"/>
    <n v="2320.13"/>
    <n v="-3450.7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5"/>
  </r>
  <r>
    <x v="3"/>
    <s v="Neosho"/>
    <s v="Electric"/>
    <s v="Company Use"/>
    <s v="CB-Commercial"/>
    <n v="1040"/>
    <n v="155.12"/>
    <m/>
    <n v="0"/>
    <n v="0"/>
    <n v="0"/>
    <m/>
    <n v="0"/>
    <n v="-1.56"/>
    <n v="0"/>
    <n v="0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2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Neosho"/>
    <s v="Electric"/>
    <s v="Industrial"/>
    <s v="CB-Commercial"/>
    <n v="44745"/>
    <n v="5728.33"/>
    <m/>
    <n v="221.5"/>
    <n v="0"/>
    <n v="0"/>
    <m/>
    <n v="0"/>
    <n v="-67.12"/>
    <n v="0"/>
    <n v="0"/>
    <n v="28.1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0"/>
    <n v="0"/>
    <n v="0"/>
    <n v="402.37"/>
    <n v="-224.6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3"/>
    <s v="Neosho"/>
    <s v="Electric"/>
    <s v="Industrial"/>
    <s v="GP-General Power"/>
    <n v="1851221"/>
    <n v="200806.75"/>
    <m/>
    <n v="0"/>
    <n v="0"/>
    <n v="0"/>
    <m/>
    <n v="-1281776.92307692"/>
    <n v="-2776.83"/>
    <n v="0"/>
    <n v="0"/>
    <n v="1103.01"/>
    <n v="0"/>
    <n v="0"/>
    <n v="0"/>
    <n v="0"/>
    <n v="0"/>
    <n v="0"/>
    <n v="0"/>
    <n v="6576.12"/>
    <n v="0"/>
    <n v="0"/>
    <n v="0"/>
    <n v="0"/>
    <n v="0"/>
    <n v="0"/>
    <n v="0"/>
    <n v="0"/>
    <n v="0"/>
    <n v="0"/>
    <n v="0"/>
    <n v="0"/>
    <n v="0"/>
    <n v="4377.43"/>
    <n v="-6849.53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5"/>
  </r>
  <r>
    <x v="3"/>
    <s v="Neosho"/>
    <s v="Electric"/>
    <s v="Industrial"/>
    <s v="LP-Large Power"/>
    <n v="8139581"/>
    <n v="606140.37"/>
    <m/>
    <n v="0"/>
    <n v="0"/>
    <n v="0"/>
    <m/>
    <n v="0"/>
    <n v="-11965.19"/>
    <n v="0"/>
    <n v="0"/>
    <n v="91.58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0384.92"/>
    <n v="-24255.95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5"/>
  </r>
  <r>
    <x v="3"/>
    <s v="Neosho"/>
    <s v="Electric"/>
    <s v="Industrial"/>
    <s v="TEB-Total Electric Bldg"/>
    <n v="17520"/>
    <n v="1822.21"/>
    <m/>
    <n v="0"/>
    <n v="0"/>
    <n v="0"/>
    <m/>
    <n v="0"/>
    <n v="-26.28"/>
    <n v="0"/>
    <n v="0"/>
    <n v="1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.93"/>
    <n v="-71.48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5"/>
  </r>
  <r>
    <x v="3"/>
    <s v="Neosho"/>
    <s v="Electric"/>
    <s v="Interdepartmental"/>
    <s v="CB-Commercial"/>
    <n v="3401"/>
    <n v="522.82000000000005"/>
    <m/>
    <n v="0"/>
    <n v="0"/>
    <n v="0"/>
    <m/>
    <n v="0"/>
    <n v="-5.1100000000000003"/>
    <n v="0"/>
    <n v="0"/>
    <n v="2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.07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5"/>
  </r>
  <r>
    <x v="3"/>
    <s v="Neosho"/>
    <s v="Electric"/>
    <s v="Municipal Buildings"/>
    <s v="CB-Commercial"/>
    <n v="35490"/>
    <n v="7056.7900000000009"/>
    <m/>
    <n v="0"/>
    <n v="0"/>
    <n v="0"/>
    <m/>
    <n v="0"/>
    <n v="-53.23"/>
    <n v="0"/>
    <n v="0"/>
    <n v="2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8.2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Neosho"/>
    <s v="Electric"/>
    <s v="Municipal Buildings"/>
    <s v="GP-General Power"/>
    <n v="28880"/>
    <n v="3591.1699999999996"/>
    <m/>
    <n v="0"/>
    <n v="0"/>
    <n v="0"/>
    <m/>
    <n v="0"/>
    <n v="-43.32"/>
    <n v="0"/>
    <n v="0"/>
    <n v="2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6.8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Neosho"/>
    <s v="Electric"/>
    <s v="Municipal Buildings"/>
    <s v="SH-Small Heating"/>
    <n v="4245"/>
    <n v="524"/>
    <m/>
    <n v="0"/>
    <n v="0"/>
    <n v="0"/>
    <m/>
    <n v="0"/>
    <n v="-6.37"/>
    <n v="0"/>
    <n v="0"/>
    <n v="3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16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5"/>
  </r>
  <r>
    <x v="3"/>
    <s v="Neosho"/>
    <s v="Electric"/>
    <s v="Municipal Buildings"/>
    <s v="TEB-Total Electric Bldg"/>
    <n v="14560"/>
    <n v="1827.68"/>
    <m/>
    <n v="0"/>
    <n v="0"/>
    <n v="0"/>
    <m/>
    <n v="0"/>
    <n v="-21.84"/>
    <n v="0"/>
    <n v="0"/>
    <n v="1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.4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5"/>
  </r>
  <r>
    <x v="3"/>
    <s v="Neosho"/>
    <s v="Electric"/>
    <s v="Municipal Other Lighting"/>
    <s v="CB-Commercial"/>
    <n v="12808"/>
    <n v="2748.42"/>
    <m/>
    <n v="0"/>
    <n v="0"/>
    <n v="0"/>
    <m/>
    <n v="0"/>
    <n v="-19.29"/>
    <n v="0"/>
    <n v="0"/>
    <n v="9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.31999999999999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3"/>
    <s v="Neosho"/>
    <s v="Electric"/>
    <s v="Municipal Other Lighting"/>
    <s v="LS-Special Lighting"/>
    <n v="475"/>
    <n v="139.97999999999999"/>
    <m/>
    <n v="0"/>
    <n v="0"/>
    <n v="0"/>
    <m/>
    <n v="0"/>
    <n v="-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21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3"/>
    <s v="Neosho"/>
    <s v="Electric"/>
    <s v="Municipal Pumping"/>
    <s v="CB-Commercial"/>
    <n v="138743"/>
    <n v="18493.34"/>
    <m/>
    <n v="0"/>
    <n v="0"/>
    <n v="0"/>
    <m/>
    <n v="0"/>
    <n v="-208.11"/>
    <n v="0"/>
    <n v="0"/>
    <n v="98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6.5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Neosho"/>
    <s v="Electric"/>
    <s v="Municipal Pumping"/>
    <s v="GP-General Power"/>
    <n v="592178"/>
    <n v="57631.409999999996"/>
    <m/>
    <n v="0"/>
    <n v="0"/>
    <n v="0"/>
    <m/>
    <n v="0"/>
    <n v="-888.28"/>
    <n v="0"/>
    <n v="0"/>
    <n v="420.44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191.0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Neosho"/>
    <s v="Electric"/>
    <s v="Municipal Pumping"/>
    <s v="TEB-Total Electric Bldg"/>
    <n v="40712"/>
    <n v="3948.1299999999997"/>
    <m/>
    <n v="0"/>
    <n v="0"/>
    <n v="0"/>
    <m/>
    <n v="0"/>
    <n v="-61.07"/>
    <n v="0"/>
    <n v="0"/>
    <n v="28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6.1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5"/>
  </r>
  <r>
    <x v="3"/>
    <s v="Neosho"/>
    <s v="Electric"/>
    <s v="Oil Pipeline Pumping"/>
    <s v="LP-Large Power"/>
    <n v="908000"/>
    <n v="90360.83"/>
    <m/>
    <n v="0"/>
    <n v="0"/>
    <n v="0"/>
    <m/>
    <n v="0"/>
    <n v="-133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18.13"/>
    <n v="-2705.84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5"/>
  </r>
  <r>
    <x v="3"/>
    <s v="Neosho"/>
    <s v="Electric"/>
    <s v="Praxair/ICI"/>
    <s v="SC-P PRAXAIR Transmission"/>
    <n v="5515069"/>
    <n v="302230.67"/>
    <m/>
    <n v="0"/>
    <n v="0"/>
    <n v="0"/>
    <m/>
    <n v="0"/>
    <n v="-8107.15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3511.92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15"/>
  </r>
  <r>
    <x v="3"/>
    <s v="Neosho"/>
    <s v="Electric"/>
    <s v="Residential"/>
    <s v="CB-Commerc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Neosho"/>
    <s v="Electric"/>
    <s v="Residential"/>
    <s v="RGL-Residential Pilot"/>
    <n v="42693"/>
    <n v="5204.9399999999996"/>
    <m/>
    <n v="146.33000000000001"/>
    <n v="0"/>
    <n v="0"/>
    <m/>
    <n v="0"/>
    <n v="-64.06"/>
    <n v="0"/>
    <n v="0"/>
    <n v="1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24"/>
    <n v="103.4"/>
    <n v="-220.31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5"/>
  </r>
  <r>
    <x v="3"/>
    <s v="Neosho"/>
    <s v="Electric"/>
    <s v="Residential"/>
    <s v="RG-Residential"/>
    <n v="9917832.5999999996"/>
    <n v="1400526.24"/>
    <m/>
    <n v="37307.79"/>
    <n v="0"/>
    <n v="0"/>
    <m/>
    <n v="-13665.0641025641"/>
    <n v="-14877.53"/>
    <n v="0"/>
    <n v="0"/>
    <n v="3867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2"/>
    <n v="160"/>
    <n v="-167.65"/>
    <n v="26154.52"/>
    <n v="-51170.6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Neosho"/>
    <s v="Lighting"/>
    <s v="Commercial"/>
    <s v="PL-Private Lighting"/>
    <n v="132088.495"/>
    <n v="40469.870000000003"/>
    <m/>
    <n v="63.57"/>
    <n v="0"/>
    <n v="0"/>
    <m/>
    <n v="0"/>
    <n v="-198.98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0"/>
    <n v="0"/>
    <n v="0"/>
    <n v="1769.38"/>
    <n v="-1450.14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3"/>
    <s v="Neosho"/>
    <s v="Lighting"/>
    <s v="Industrial"/>
    <s v="PL-Private Lighting"/>
    <n v="7426.6"/>
    <n v="1783.4"/>
    <m/>
    <n v="0"/>
    <n v="0"/>
    <n v="0"/>
    <m/>
    <n v="0"/>
    <n v="-11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77"/>
    <n v="-81.52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5"/>
  </r>
  <r>
    <x v="3"/>
    <s v="Neosho"/>
    <s v="Lighting"/>
    <s v="Municipal Buildings"/>
    <s v="PL-Private Lighting"/>
    <n v="424"/>
    <n v="146.83000000000001"/>
    <m/>
    <n v="0"/>
    <n v="0"/>
    <n v="0"/>
    <m/>
    <n v="0"/>
    <n v="-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5"/>
  </r>
  <r>
    <x v="3"/>
    <s v="Neosho"/>
    <s v="Lighting"/>
    <s v="Municipal Other Lighting"/>
    <s v="PL-Private Lighting"/>
    <n v="441"/>
    <n v="151.81"/>
    <m/>
    <n v="0"/>
    <n v="0"/>
    <n v="0"/>
    <m/>
    <n v="0"/>
    <n v="-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3"/>
    <s v="Neosho"/>
    <s v="Lighting"/>
    <s v="Municipal Street Lighting"/>
    <s v="SPL-Municipal St Lighting"/>
    <n v="163658.02499999999"/>
    <n v="22534.95"/>
    <m/>
    <n v="0"/>
    <n v="0"/>
    <n v="0"/>
    <m/>
    <n v="0"/>
    <n v="-245.5"/>
    <n v="0"/>
    <n v="0"/>
    <n v="0"/>
    <n v="0"/>
    <n v="0"/>
    <n v="0"/>
    <n v="0"/>
    <n v="0"/>
    <n v="0"/>
    <n v="0"/>
    <n v="7617.9"/>
    <n v="0"/>
    <n v="0"/>
    <n v="0"/>
    <n v="0"/>
    <n v="0"/>
    <n v="0"/>
    <n v="0"/>
    <n v="0"/>
    <n v="0"/>
    <n v="0"/>
    <n v="0"/>
    <n v="0"/>
    <n v="0"/>
    <n v="0"/>
    <n v="-978.69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3"/>
    <s v="Neosho"/>
    <s v="Lighting"/>
    <s v="Residential"/>
    <s v="PL-Private Lighting"/>
    <n v="65062.13"/>
    <n v="24463.5"/>
    <m/>
    <n v="61.23"/>
    <n v="0"/>
    <n v="0"/>
    <m/>
    <n v="0"/>
    <n v="-101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7.22"/>
    <n v="-713.2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3"/>
    <s v="Ozark"/>
    <s v="Electric"/>
    <s v="Commercial"/>
    <s v="CB-Commercial"/>
    <n v="2501655"/>
    <n v="361242.48"/>
    <m/>
    <n v="7157.94"/>
    <n v="0"/>
    <n v="0"/>
    <m/>
    <n v="0"/>
    <n v="-3752.91"/>
    <n v="0"/>
    <n v="0"/>
    <n v="1776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-28.76"/>
    <n v="22259.9"/>
    <n v="-12558.8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Ozark"/>
    <s v="Electric"/>
    <s v="Commercial"/>
    <s v="GP-General Power"/>
    <n v="4222639"/>
    <n v="436848.37"/>
    <m/>
    <n v="2083.12"/>
    <n v="0"/>
    <n v="0"/>
    <m/>
    <n v="0"/>
    <n v="-6333.98"/>
    <n v="0"/>
    <n v="0"/>
    <n v="2829.4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0"/>
    <n v="0"/>
    <n v="0"/>
    <n v="20904.509999999998"/>
    <n v="-15623.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3"/>
    <s v="Ozark"/>
    <s v="Electric"/>
    <s v="Commercial"/>
    <s v="LS-Special Lighting"/>
    <n v="1498"/>
    <n v="342.28"/>
    <m/>
    <n v="3.26"/>
    <n v="0"/>
    <n v="0"/>
    <m/>
    <n v="0"/>
    <n v="-2.25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7"/>
    <n v="-10.1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5"/>
  </r>
  <r>
    <x v="3"/>
    <s v="Ozark"/>
    <s v="Electric"/>
    <s v="Commercial"/>
    <s v="SH-Small Heating"/>
    <n v="403033"/>
    <n v="48360.770000000004"/>
    <m/>
    <n v="1399.11"/>
    <n v="0"/>
    <n v="0"/>
    <m/>
    <n v="0"/>
    <n v="-604.57000000000005"/>
    <n v="0"/>
    <n v="0"/>
    <n v="28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32"/>
    <n v="3233.23"/>
    <n v="-1914.4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5"/>
  </r>
  <r>
    <x v="3"/>
    <s v="Ozark"/>
    <s v="Electric"/>
    <s v="Commercial"/>
    <s v="TEB-Total Electric Bldg"/>
    <n v="764878"/>
    <n v="83632.84"/>
    <m/>
    <n v="1020.54"/>
    <n v="0"/>
    <n v="0"/>
    <m/>
    <n v="0"/>
    <n v="-1147.32"/>
    <n v="0"/>
    <n v="0"/>
    <n v="543.08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0.92"/>
    <n v="-3120.67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5"/>
  </r>
  <r>
    <x v="3"/>
    <s v="Ozark"/>
    <s v="Electric"/>
    <s v="Industrial"/>
    <s v="CB-Commercial"/>
    <n v="9736"/>
    <n v="1296.81"/>
    <m/>
    <n v="23.36"/>
    <n v="0"/>
    <n v="0"/>
    <m/>
    <n v="0"/>
    <n v="-14.61"/>
    <n v="0"/>
    <n v="0"/>
    <n v="6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.97"/>
    <n v="-48.88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3"/>
    <s v="Ozark"/>
    <s v="Electric"/>
    <s v="Industrial"/>
    <s v="GP-General Power"/>
    <n v="233839"/>
    <n v="27939.96"/>
    <m/>
    <n v="304.14999999999998"/>
    <n v="0"/>
    <n v="0"/>
    <m/>
    <n v="0"/>
    <n v="-350.76"/>
    <n v="0"/>
    <n v="0"/>
    <n v="166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8.53"/>
    <n v="-865.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5"/>
  </r>
  <r>
    <x v="3"/>
    <s v="Ozark"/>
    <s v="Electric"/>
    <s v="Industrial"/>
    <s v="TEB-Total Electric Bldg"/>
    <n v="265985"/>
    <n v="33609.370000000003"/>
    <m/>
    <n v="1593.12"/>
    <n v="0"/>
    <n v="0"/>
    <m/>
    <n v="0"/>
    <n v="-398.98"/>
    <n v="0"/>
    <n v="0"/>
    <n v="188.85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2559.6799999999998"/>
    <n v="-1085.22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5"/>
  </r>
  <r>
    <x v="3"/>
    <s v="Ozark"/>
    <s v="Electric"/>
    <s v="Interdepartmental"/>
    <s v="CB-Commercial"/>
    <n v="3527"/>
    <n v="503.65999999999997"/>
    <m/>
    <n v="0"/>
    <n v="0"/>
    <n v="0"/>
    <m/>
    <n v="0"/>
    <n v="-5.28"/>
    <n v="0"/>
    <n v="0"/>
    <n v="2.50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17.7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5"/>
  </r>
  <r>
    <x v="3"/>
    <s v="Ozark"/>
    <s v="Electric"/>
    <s v="Municipal Buildings"/>
    <s v="CB-Commercial"/>
    <n v="44344"/>
    <n v="6810.51"/>
    <m/>
    <n v="0"/>
    <n v="0"/>
    <n v="0"/>
    <m/>
    <n v="0"/>
    <n v="-66.55"/>
    <n v="0"/>
    <n v="0"/>
    <n v="31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2.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Ozark"/>
    <s v="Electric"/>
    <s v="Municipal Buildings"/>
    <s v="GP-General Power"/>
    <n v="109200"/>
    <n v="12287.939999999999"/>
    <m/>
    <n v="0"/>
    <n v="0"/>
    <n v="0"/>
    <m/>
    <n v="0"/>
    <n v="-163.80000000000001"/>
    <n v="0"/>
    <n v="0"/>
    <n v="77.54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4.0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Ozark"/>
    <s v="Electric"/>
    <s v="Municipal Buildings"/>
    <s v="SH-Small Heating"/>
    <n v="8199"/>
    <n v="979.2"/>
    <m/>
    <n v="0"/>
    <n v="0"/>
    <n v="0"/>
    <m/>
    <n v="0"/>
    <n v="-12.3"/>
    <n v="0"/>
    <n v="0"/>
    <n v="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94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5"/>
  </r>
  <r>
    <x v="3"/>
    <s v="Ozark"/>
    <s v="Electric"/>
    <s v="Municipal Other Lighting"/>
    <s v="CB-Commercial"/>
    <n v="6621"/>
    <n v="1462.48"/>
    <m/>
    <n v="0"/>
    <n v="0"/>
    <n v="0"/>
    <m/>
    <n v="0"/>
    <n v="-9.93"/>
    <n v="0"/>
    <n v="0"/>
    <n v="4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.26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3"/>
    <s v="Ozark"/>
    <s v="Electric"/>
    <s v="Municipal Other Lighting"/>
    <s v="LS-Special Lighting"/>
    <n v="1558"/>
    <n v="423.79"/>
    <m/>
    <n v="0"/>
    <n v="0"/>
    <n v="0"/>
    <m/>
    <n v="0"/>
    <n v="-2.34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5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3"/>
    <s v="Ozark"/>
    <s v="Electric"/>
    <s v="Municipal Pumping"/>
    <s v="CB-Commercial"/>
    <n v="155958"/>
    <n v="20807.7"/>
    <m/>
    <n v="0"/>
    <n v="0"/>
    <n v="0"/>
    <m/>
    <n v="0"/>
    <n v="-233.94"/>
    <n v="0"/>
    <n v="0"/>
    <n v="11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82.9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Ozark"/>
    <s v="Electric"/>
    <s v="Municipal Pumping"/>
    <s v="GP-General Power"/>
    <n v="501893"/>
    <n v="56240.109999999993"/>
    <m/>
    <n v="0"/>
    <n v="0"/>
    <n v="0"/>
    <m/>
    <n v="0"/>
    <n v="-752.85"/>
    <n v="0"/>
    <n v="0"/>
    <n v="35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56.9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Ozark"/>
    <s v="Electric"/>
    <s v="Municipal Pumping"/>
    <s v="TEB-Total Electric Bldg"/>
    <n v="21080"/>
    <n v="2592.7199999999998"/>
    <m/>
    <n v="0"/>
    <n v="0"/>
    <n v="0"/>
    <m/>
    <n v="0"/>
    <n v="-31.62"/>
    <n v="0"/>
    <n v="0"/>
    <n v="14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5"/>
  </r>
  <r>
    <x v="3"/>
    <s v="Ozark"/>
    <s v="Electric"/>
    <s v="Residential"/>
    <s v="RGL-Residential Pilot"/>
    <n v="41922"/>
    <n v="5071.96"/>
    <m/>
    <n v="116.73"/>
    <n v="0"/>
    <n v="0"/>
    <m/>
    <n v="0"/>
    <n v="-62.91"/>
    <n v="0"/>
    <n v="0"/>
    <n v="1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84"/>
    <n v="-216.3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5"/>
  </r>
  <r>
    <x v="3"/>
    <s v="Ozark"/>
    <s v="Electric"/>
    <s v="Residential"/>
    <s v="RG-Residential"/>
    <n v="14178150"/>
    <n v="1974063.34"/>
    <m/>
    <n v="38919.870000000003"/>
    <n v="0"/>
    <n v="0"/>
    <m/>
    <n v="-4260.2564102564102"/>
    <n v="-21274.22"/>
    <n v="0"/>
    <n v="0"/>
    <n v="5529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29"/>
    <n v="440"/>
    <n v="-237.09"/>
    <n v="11953.86"/>
    <n v="-73154.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Ozark"/>
    <s v="Lighting"/>
    <s v="Commercial"/>
    <s v="PL-Private Lighting"/>
    <n v="51212"/>
    <n v="17241.349999999999"/>
    <m/>
    <n v="136.49"/>
    <n v="0"/>
    <n v="0"/>
    <m/>
    <n v="0"/>
    <n v="-77.20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4.59"/>
    <n v="-562.2000000000000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3"/>
    <s v="Ozark"/>
    <s v="Lighting"/>
    <s v="Municipal Other Lighting"/>
    <s v="PL-Private Lighting"/>
    <n v="671"/>
    <n v="194.2"/>
    <m/>
    <n v="0"/>
    <n v="0"/>
    <n v="0"/>
    <m/>
    <n v="0"/>
    <n v="-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3"/>
    <s v="Ozark"/>
    <s v="Lighting"/>
    <s v="Municipal Street Lighting"/>
    <s v="SPL-Municipal St Lighting"/>
    <n v="138060.52499999999"/>
    <n v="20272.28"/>
    <m/>
    <n v="0"/>
    <n v="0"/>
    <n v="0"/>
    <m/>
    <n v="0"/>
    <n v="-207.08"/>
    <n v="0"/>
    <n v="0"/>
    <n v="0"/>
    <n v="0"/>
    <n v="0"/>
    <n v="0"/>
    <n v="0"/>
    <n v="0"/>
    <n v="0"/>
    <n v="0"/>
    <n v="8572.31"/>
    <n v="0"/>
    <n v="0"/>
    <n v="0"/>
    <n v="0"/>
    <n v="0"/>
    <n v="0"/>
    <n v="0"/>
    <n v="0"/>
    <n v="0"/>
    <n v="0"/>
    <n v="0"/>
    <n v="0"/>
    <n v="0"/>
    <n v="0"/>
    <n v="-825.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3"/>
    <s v="Ozark"/>
    <s v="Lighting"/>
    <s v="Residential"/>
    <s v="PL-Private Lighting"/>
    <n v="27287.937000000002"/>
    <n v="10273.450000000001"/>
    <m/>
    <n v="38.08"/>
    <n v="0"/>
    <n v="0"/>
    <m/>
    <n v="0"/>
    <n v="-42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5"/>
    <n v="0"/>
    <n v="0"/>
    <n v="61.15"/>
    <n v="-299.1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3"/>
    <s v="Pierce City"/>
    <s v="Electric"/>
    <s v="Commercial"/>
    <s v="CB-Commercial"/>
    <n v="7542"/>
    <n v="984.6099999999999"/>
    <m/>
    <n v="0"/>
    <n v="0"/>
    <n v="0"/>
    <m/>
    <n v="0"/>
    <n v="-11.31"/>
    <n v="0"/>
    <n v="0"/>
    <n v="5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69"/>
    <n v="-37.8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Pierce City"/>
    <s v="Electric"/>
    <s v="Residential"/>
    <s v="RG-Residential"/>
    <n v="9444"/>
    <n v="1325.88"/>
    <m/>
    <n v="26.67"/>
    <n v="0"/>
    <n v="0"/>
    <m/>
    <n v="0"/>
    <n v="-14.17"/>
    <n v="0"/>
    <n v="0"/>
    <n v="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7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Pierce City"/>
    <s v="Lighting"/>
    <s v="Residential"/>
    <s v="PL-Private Lighting"/>
    <n v="65"/>
    <n v="15.79"/>
    <m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s v="Republic"/>
    <s v="Electric"/>
    <s v="Commercial"/>
    <s v="CB-Commercial"/>
    <n v="346580"/>
    <n v="52502.51"/>
    <m/>
    <n v="1221.75"/>
    <n v="0"/>
    <n v="0"/>
    <m/>
    <n v="0"/>
    <n v="-525.80999999999995"/>
    <n v="0"/>
    <n v="0"/>
    <n v="246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07.9"/>
    <n v="-1740.0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Republic"/>
    <s v="Electric"/>
    <s v="Commercial"/>
    <s v="GP-General Power"/>
    <n v="329916"/>
    <n v="33420.270000000004"/>
    <m/>
    <n v="0"/>
    <n v="0"/>
    <n v="0"/>
    <m/>
    <n v="0"/>
    <n v="-494.87"/>
    <n v="0"/>
    <n v="0"/>
    <n v="23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49.46"/>
    <n v="-1220.6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3"/>
    <s v="Republic"/>
    <s v="Electric"/>
    <s v="Commercial"/>
    <s v="SH-Small Heating"/>
    <n v="52735"/>
    <n v="6059.21"/>
    <m/>
    <n v="80.98"/>
    <n v="0"/>
    <n v="0"/>
    <m/>
    <n v="0"/>
    <n v="-79.12"/>
    <n v="0"/>
    <n v="0"/>
    <n v="37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0.19"/>
    <n v="-250.5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5"/>
  </r>
  <r>
    <x v="3"/>
    <s v="Republic"/>
    <s v="Electric"/>
    <s v="Commercial"/>
    <s v="TEB-Total Electric Bldg"/>
    <n v="28080"/>
    <n v="3229.89"/>
    <m/>
    <n v="0"/>
    <n v="0"/>
    <n v="0"/>
    <m/>
    <n v="0"/>
    <n v="-42.12"/>
    <n v="0"/>
    <n v="0"/>
    <n v="19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2.59"/>
    <n v="-114.57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5"/>
  </r>
  <r>
    <x v="3"/>
    <s v="Republic"/>
    <s v="Electric"/>
    <s v="Industrial"/>
    <s v="CB-Commercial"/>
    <n v="632"/>
    <n v="105.91"/>
    <m/>
    <n v="3.07"/>
    <n v="0"/>
    <n v="0"/>
    <m/>
    <n v="0"/>
    <n v="-0.95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5500000000000007"/>
    <n v="-3.1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3"/>
    <s v="Republic"/>
    <s v="Electric"/>
    <s v="Municipal Buildings"/>
    <s v="CB-Commercial"/>
    <n v="14608"/>
    <n v="2133.86"/>
    <m/>
    <n v="0"/>
    <n v="0"/>
    <n v="0"/>
    <m/>
    <n v="0"/>
    <n v="-21.92"/>
    <n v="0"/>
    <n v="0"/>
    <n v="1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.3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Republic"/>
    <s v="Electric"/>
    <s v="Municipal Buildings"/>
    <s v="GP-General Power"/>
    <n v="33600"/>
    <n v="3917.9599999999996"/>
    <m/>
    <n v="0"/>
    <n v="0"/>
    <n v="0"/>
    <m/>
    <n v="0"/>
    <n v="-50.4"/>
    <n v="0"/>
    <n v="0"/>
    <n v="23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4.3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Republic"/>
    <s v="Electric"/>
    <s v="Municipal Other Lighting"/>
    <s v="CB-Commercial"/>
    <n v="2898"/>
    <n v="581.41999999999996"/>
    <m/>
    <n v="0"/>
    <n v="0"/>
    <n v="0"/>
    <m/>
    <n v="0"/>
    <n v="-4.3600000000000003"/>
    <n v="0"/>
    <n v="0"/>
    <n v="2.0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5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3"/>
    <s v="Republic"/>
    <s v="Electric"/>
    <s v="Municipal Pumping"/>
    <s v="CB-Commercial"/>
    <n v="15455"/>
    <n v="2153.2400000000002"/>
    <m/>
    <n v="0"/>
    <n v="0"/>
    <n v="0"/>
    <m/>
    <n v="0"/>
    <n v="-23.17"/>
    <n v="0"/>
    <n v="0"/>
    <n v="1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.59999999999999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Republic"/>
    <s v="Electric"/>
    <s v="Municipal Pumping"/>
    <s v="GP-General Power"/>
    <n v="51658"/>
    <n v="6565.19"/>
    <m/>
    <n v="0"/>
    <n v="0"/>
    <n v="0"/>
    <m/>
    <n v="0"/>
    <n v="-77.489999999999995"/>
    <n v="0"/>
    <n v="0"/>
    <n v="36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1.1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Republic"/>
    <s v="Electric"/>
    <s v="Residential"/>
    <s v="RGL-Residential Pilot"/>
    <n v="4325"/>
    <n v="548.77"/>
    <m/>
    <n v="15.65"/>
    <n v="0"/>
    <n v="0"/>
    <m/>
    <n v="0"/>
    <n v="-6.5"/>
    <n v="0"/>
    <n v="0"/>
    <n v="1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79"/>
    <n v="-22.31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5"/>
  </r>
  <r>
    <x v="3"/>
    <s v="Republic"/>
    <s v="Electric"/>
    <s v="Residential"/>
    <s v="RG-Residential"/>
    <n v="3178513"/>
    <n v="456098.42"/>
    <m/>
    <n v="11186.08"/>
    <n v="0"/>
    <n v="0"/>
    <m/>
    <n v="-677.93696275071602"/>
    <n v="-4768.71"/>
    <n v="0"/>
    <n v="0"/>
    <n v="1239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"/>
    <n v="-30.85"/>
    <n v="3924.48"/>
    <n v="-16401.4000000000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Republic"/>
    <s v="Lighting"/>
    <s v="Commercial"/>
    <s v="PL-Private Lighting"/>
    <n v="11911"/>
    <n v="4176.3500000000004"/>
    <m/>
    <n v="0"/>
    <n v="0"/>
    <n v="0"/>
    <m/>
    <n v="0"/>
    <n v="-1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.97"/>
    <n v="-130.7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3"/>
    <s v="Republic"/>
    <s v="Lighting"/>
    <s v="Municipal Buildings"/>
    <s v="PL-Private Lighting"/>
    <n v="31"/>
    <n v="14.58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5"/>
  </r>
  <r>
    <x v="3"/>
    <s v="Republic"/>
    <s v="Lighting"/>
    <s v="Municipal Other Lighting"/>
    <s v="PL-Private Lighting"/>
    <n v="431"/>
    <n v="82.03"/>
    <m/>
    <n v="0"/>
    <n v="0"/>
    <n v="0"/>
    <m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3"/>
    <s v="Republic"/>
    <s v="Lighting"/>
    <s v="Municipal Street Lighting"/>
    <s v="SPL-Municipal St Lighting"/>
    <n v="91888.95"/>
    <n v="14351.46"/>
    <m/>
    <n v="0"/>
    <n v="0"/>
    <n v="0"/>
    <m/>
    <n v="0"/>
    <n v="-137.83000000000001"/>
    <n v="0"/>
    <n v="0"/>
    <n v="0"/>
    <n v="0"/>
    <n v="0"/>
    <n v="0"/>
    <n v="0"/>
    <n v="0"/>
    <n v="0"/>
    <n v="0"/>
    <n v="6396.33"/>
    <n v="0"/>
    <n v="0"/>
    <n v="0"/>
    <n v="0"/>
    <n v="0"/>
    <n v="0"/>
    <n v="0"/>
    <n v="0"/>
    <n v="0"/>
    <n v="0"/>
    <n v="0"/>
    <n v="0"/>
    <n v="0"/>
    <n v="0"/>
    <n v="-549.5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3"/>
    <s v="Republic"/>
    <s v="Lighting"/>
    <s v="Residential"/>
    <s v="PL-Private Lighting"/>
    <n v="5935.4359999999997"/>
    <n v="2041.5"/>
    <m/>
    <n v="0"/>
    <n v="0"/>
    <n v="0"/>
    <m/>
    <n v="0"/>
    <n v="-9.22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78"/>
    <n v="-64.650000000000006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3"/>
    <s v="Webb City"/>
    <s v="Electric"/>
    <s v="Commercial"/>
    <s v="CB-Commercial"/>
    <n v="2010712"/>
    <n v="282731.39999999997"/>
    <m/>
    <n v="6420.11"/>
    <n v="0"/>
    <n v="0"/>
    <m/>
    <n v="-11236.676217765"/>
    <n v="-3016.31"/>
    <n v="0"/>
    <n v="0"/>
    <n v="1411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-9.43"/>
    <n v="15096.09"/>
    <n v="-10094.20999999999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3"/>
    <s v="Webb City"/>
    <s v="Electric"/>
    <s v="Commercial"/>
    <s v="GP-General Power"/>
    <n v="3263049"/>
    <n v="336307.92"/>
    <m/>
    <n v="791.31"/>
    <n v="0"/>
    <n v="0"/>
    <m/>
    <n v="0"/>
    <n v="-4894.57"/>
    <n v="0"/>
    <n v="0"/>
    <n v="2031.17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3234.91"/>
    <n v="-12073.3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3"/>
    <s v="Webb City"/>
    <s v="Electric"/>
    <s v="Commercial"/>
    <s v="LS-Special Lighting"/>
    <n v="-1440"/>
    <n v="-159.44"/>
    <m/>
    <n v="0"/>
    <n v="0"/>
    <n v="0"/>
    <m/>
    <n v="0"/>
    <n v="2.16"/>
    <n v="0"/>
    <n v="0"/>
    <n v="-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4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5"/>
  </r>
  <r>
    <x v="3"/>
    <s v="Webb City"/>
    <s v="Electric"/>
    <s v="Commercial"/>
    <s v="SH-Small Heating"/>
    <n v="206665"/>
    <n v="24642.32"/>
    <m/>
    <n v="499.19"/>
    <n v="0"/>
    <n v="0"/>
    <m/>
    <n v="0"/>
    <n v="-310.04000000000002"/>
    <n v="0"/>
    <n v="0"/>
    <n v="141.11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7.92"/>
    <n v="-981.6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5"/>
  </r>
  <r>
    <x v="3"/>
    <s v="Webb City"/>
    <s v="Electric"/>
    <s v="Commercial"/>
    <s v="TEB-Total Electric Bldg"/>
    <n v="709970"/>
    <n v="73355.92"/>
    <m/>
    <n v="121.5"/>
    <n v="0"/>
    <n v="0"/>
    <m/>
    <n v="-376660.171919771"/>
    <n v="-1064.95"/>
    <n v="0"/>
    <n v="0"/>
    <n v="504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14.56"/>
    <n v="-2896.6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5"/>
  </r>
  <r>
    <x v="3"/>
    <s v="Webb City"/>
    <s v="Electric"/>
    <s v="Industrial"/>
    <s v="CB-Commercial"/>
    <n v="11243"/>
    <n v="1582.83"/>
    <m/>
    <n v="45.93"/>
    <n v="0"/>
    <n v="0"/>
    <m/>
    <n v="0"/>
    <n v="-16.86"/>
    <n v="0"/>
    <n v="0"/>
    <n v="7.98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0"/>
    <n v="0"/>
    <n v="0"/>
    <n v="94.07"/>
    <n v="-56.4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3"/>
    <s v="Webb City"/>
    <s v="Electric"/>
    <s v="Industrial"/>
    <s v="GP-General Power"/>
    <n v="2060569"/>
    <n v="210549.73"/>
    <m/>
    <n v="80"/>
    <n v="0"/>
    <n v="0"/>
    <m/>
    <n v="0"/>
    <n v="-3090.85"/>
    <n v="0"/>
    <n v="0"/>
    <n v="1151.3499999999999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0"/>
    <n v="0"/>
    <n v="0"/>
    <n v="5682.68"/>
    <n v="-7624.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5"/>
  </r>
  <r>
    <x v="3"/>
    <s v="Webb City"/>
    <s v="Electric"/>
    <s v="Industrial"/>
    <s v="LP-Large Power"/>
    <n v="12550317"/>
    <n v="916595.03999999992"/>
    <m/>
    <n v="0"/>
    <n v="0"/>
    <n v="0"/>
    <m/>
    <n v="0"/>
    <n v="-18448.96"/>
    <n v="0"/>
    <n v="0"/>
    <n v="1900.68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35466.660000000003"/>
    <n v="-37399.949999999997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5"/>
  </r>
  <r>
    <x v="3"/>
    <s v="Webb City"/>
    <s v="Electric"/>
    <s v="Industrial"/>
    <s v="PFM-Feed Mill/Grain Elev"/>
    <n v="5160"/>
    <n v="919.46999999999991"/>
    <m/>
    <n v="35.47"/>
    <n v="0"/>
    <n v="0"/>
    <m/>
    <n v="0"/>
    <n v="-7.74"/>
    <n v="0"/>
    <n v="0"/>
    <n v="3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.069999999999993"/>
    <n v="-28.48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5"/>
  </r>
  <r>
    <x v="3"/>
    <s v="Webb City"/>
    <s v="Electric"/>
    <s v="Industrial"/>
    <s v="TEB-Total Electric Bldg"/>
    <n v="485600"/>
    <n v="40156.660000000003"/>
    <m/>
    <n v="0"/>
    <n v="0"/>
    <n v="0"/>
    <m/>
    <n v="0"/>
    <n v="-728.4"/>
    <n v="0"/>
    <n v="0"/>
    <n v="34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4.43"/>
    <n v="-1981.24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5"/>
  </r>
  <r>
    <x v="3"/>
    <s v="Webb City"/>
    <s v="Electric"/>
    <s v="Interdepartmental"/>
    <s v="CB-Commercial"/>
    <n v="4400"/>
    <n v="632.35"/>
    <m/>
    <n v="0"/>
    <n v="0"/>
    <n v="0"/>
    <m/>
    <n v="0"/>
    <n v="-6.61"/>
    <n v="0"/>
    <n v="0"/>
    <n v="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09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5"/>
  </r>
  <r>
    <x v="3"/>
    <s v="Webb City"/>
    <s v="Electric"/>
    <s v="Municipal Buildings"/>
    <s v="CB-Commercial"/>
    <n v="54399"/>
    <n v="8327.07"/>
    <m/>
    <n v="0"/>
    <n v="0"/>
    <n v="0"/>
    <m/>
    <n v="0"/>
    <n v="-81.650000000000006"/>
    <n v="0"/>
    <n v="0"/>
    <n v="38.5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3.1499999999999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Webb City"/>
    <s v="Electric"/>
    <s v="Municipal Buildings"/>
    <s v="GP-General Power"/>
    <n v="71120"/>
    <n v="1967.67"/>
    <m/>
    <n v="0"/>
    <n v="0"/>
    <n v="0"/>
    <m/>
    <n v="-1859008.9743589701"/>
    <n v="-106.68"/>
    <n v="0"/>
    <n v="0"/>
    <n v="5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3.1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Webb City"/>
    <s v="Electric"/>
    <s v="Municipal Buildings"/>
    <s v="SH-Small Heating"/>
    <n v="8560"/>
    <n v="914.08"/>
    <m/>
    <n v="0"/>
    <n v="0"/>
    <n v="0"/>
    <m/>
    <n v="0"/>
    <n v="-12.84"/>
    <n v="0"/>
    <n v="0"/>
    <n v="6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.659999999999997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5"/>
  </r>
  <r>
    <x v="3"/>
    <s v="Webb City"/>
    <s v="Electric"/>
    <s v="Municipal Other Lighting"/>
    <s v="CB-Commercial"/>
    <n v="16521"/>
    <n v="3014.56"/>
    <m/>
    <n v="0"/>
    <n v="0"/>
    <n v="0"/>
    <m/>
    <n v="0"/>
    <n v="-24.79"/>
    <n v="0"/>
    <n v="0"/>
    <n v="1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2.9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3"/>
    <s v="Webb City"/>
    <s v="Electric"/>
    <s v="Municipal Other Lighting"/>
    <s v="LS-Special Lighting"/>
    <n v="3694"/>
    <n v="708.22"/>
    <m/>
    <n v="0"/>
    <n v="0"/>
    <n v="0"/>
    <m/>
    <n v="0"/>
    <n v="-5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3"/>
    <s v="Webb City"/>
    <s v="Electric"/>
    <s v="Municipal Pumping"/>
    <s v="CB-Commercial"/>
    <n v="108810"/>
    <n v="14688.810000000001"/>
    <m/>
    <n v="0"/>
    <n v="0"/>
    <n v="0"/>
    <m/>
    <n v="0"/>
    <n v="-163.25"/>
    <n v="0"/>
    <n v="0"/>
    <n v="77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6.2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3"/>
    <s v="Webb City"/>
    <s v="Electric"/>
    <s v="Municipal Pumping"/>
    <s v="GP-General Power"/>
    <n v="561044"/>
    <n v="53086.49"/>
    <m/>
    <n v="0"/>
    <n v="0"/>
    <n v="0"/>
    <m/>
    <n v="0"/>
    <n v="-841.57"/>
    <n v="0"/>
    <n v="0"/>
    <n v="398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75.8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3"/>
    <s v="Webb City"/>
    <s v="Electric"/>
    <s v="Oil Pipeline Pumping"/>
    <s v="GP-General Power"/>
    <n v="246327"/>
    <n v="22633.77"/>
    <m/>
    <n v="0"/>
    <n v="0"/>
    <n v="0"/>
    <m/>
    <n v="0"/>
    <n v="-369.49"/>
    <n v="0"/>
    <n v="0"/>
    <n v="174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3.27"/>
    <n v="-911.41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5"/>
  </r>
  <r>
    <x v="3"/>
    <s v="Webb City"/>
    <s v="Electric"/>
    <s v="Residential"/>
    <s v="RGL-Residential Pilot"/>
    <n v="44441"/>
    <n v="5348.93"/>
    <m/>
    <n v="200.12"/>
    <n v="0"/>
    <n v="0"/>
    <m/>
    <n v="0"/>
    <n v="-66.650000000000006"/>
    <n v="0"/>
    <n v="0"/>
    <n v="17.32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2"/>
    <n v="-229.32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5"/>
  </r>
  <r>
    <x v="3"/>
    <s v="Webb City"/>
    <s v="Electric"/>
    <s v="Residential"/>
    <s v="RG-Residential"/>
    <n v="15057360"/>
    <n v="2052112.8499999999"/>
    <m/>
    <n v="62867.98"/>
    <n v="0"/>
    <n v="0"/>
    <m/>
    <n v="-27379.807692307699"/>
    <n v="-22606.32"/>
    <n v="0"/>
    <n v="0"/>
    <n v="5870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63"/>
    <n v="240"/>
    <n v="-301.89999999999998"/>
    <n v="12492.91"/>
    <n v="-77682.1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3"/>
    <s v="Webb City"/>
    <s v="Lighting"/>
    <s v="Commercial"/>
    <s v="PL-Private Lighting"/>
    <n v="68920.2"/>
    <n v="20760.93"/>
    <m/>
    <n v="34.89"/>
    <n v="0"/>
    <n v="0"/>
    <m/>
    <n v="0"/>
    <n v="-103.8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8.03"/>
    <n v="-756.6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3"/>
    <s v="Webb City"/>
    <s v="Lighting"/>
    <s v="Industrial"/>
    <s v="PL-Private Lighting"/>
    <n v="2308"/>
    <n v="961.78"/>
    <m/>
    <n v="0"/>
    <n v="0"/>
    <n v="0"/>
    <m/>
    <n v="0"/>
    <n v="-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22"/>
    <n v="-25.35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5"/>
  </r>
  <r>
    <x v="3"/>
    <s v="Webb City"/>
    <s v="Lighting"/>
    <s v="Interdepartmental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5"/>
  </r>
  <r>
    <x v="3"/>
    <s v="Webb City"/>
    <s v="Lighting"/>
    <s v="Municipal Other Lighting"/>
    <s v="PL-Private Lighting"/>
    <n v="930"/>
    <n v="345.44"/>
    <m/>
    <n v="0"/>
    <n v="0"/>
    <n v="0"/>
    <m/>
    <n v="0"/>
    <n v="-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3"/>
    <s v="Webb City"/>
    <s v="Lighting"/>
    <s v="Municipal Street Lighting"/>
    <s v="SPL-Municipal St Lighting"/>
    <n v="117064.575"/>
    <n v="16119.64"/>
    <m/>
    <n v="0"/>
    <n v="0"/>
    <n v="0"/>
    <m/>
    <n v="0"/>
    <n v="-175.59"/>
    <n v="0"/>
    <n v="0"/>
    <n v="0"/>
    <n v="0"/>
    <n v="0"/>
    <n v="0"/>
    <n v="0"/>
    <n v="0"/>
    <n v="0"/>
    <n v="0"/>
    <n v="8243.77"/>
    <n v="0"/>
    <n v="0"/>
    <n v="0"/>
    <n v="0"/>
    <n v="0"/>
    <n v="0"/>
    <n v="0"/>
    <n v="0"/>
    <n v="0"/>
    <n v="0"/>
    <n v="0"/>
    <n v="0"/>
    <n v="0"/>
    <n v="0"/>
    <n v="-700.05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3"/>
    <s v="Webb City"/>
    <s v="Lighting"/>
    <s v="Residential"/>
    <s v="PL-Private Lighting"/>
    <n v="66744.566000000006"/>
    <n v="25027.279999999999"/>
    <m/>
    <n v="14.88"/>
    <n v="0"/>
    <n v="0"/>
    <m/>
    <n v="0"/>
    <n v="-104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6999999999999995"/>
    <n v="50.71"/>
    <n v="-731.52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2"/>
    <s v="Baxter Springs"/>
    <s v="Electric"/>
    <s v="Commercial"/>
    <s v="CB-Commercial"/>
    <n v="651040"/>
    <n v="78221.600000000006"/>
    <m/>
    <n v="1576.34"/>
    <n v="8993.42"/>
    <n v="0"/>
    <m/>
    <n v="0"/>
    <n v="0"/>
    <n v="0"/>
    <n v="0"/>
    <n v="0"/>
    <n v="0"/>
    <n v="0"/>
    <n v="0"/>
    <n v="0"/>
    <n v="0"/>
    <n v="0"/>
    <n v="0"/>
    <n v="0"/>
    <n v="0"/>
    <n v="0"/>
    <n v="0"/>
    <n v="201.89"/>
    <n v="0"/>
    <n v="0"/>
    <n v="0"/>
    <n v="0"/>
    <n v="0"/>
    <n v="0"/>
    <n v="0"/>
    <n v="0"/>
    <n v="-6.77"/>
    <n v="4903.49"/>
    <n v="-12643.4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2"/>
    <s v="Baxter Springs"/>
    <s v="Electric"/>
    <s v="Commercial"/>
    <s v="GP-General Power"/>
    <n v="945207"/>
    <n v="79445.279999999999"/>
    <m/>
    <n v="0"/>
    <n v="13169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93.02999999999997"/>
    <n v="0"/>
    <n v="0"/>
    <n v="0"/>
    <n v="0"/>
    <n v="0"/>
    <n v="0"/>
    <n v="0"/>
    <n v="0"/>
    <n v="0"/>
    <n v="3498.03"/>
    <n v="-7788.5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2"/>
    <s v="Baxter Springs"/>
    <s v="Electric"/>
    <s v="Commercial"/>
    <s v="LS-Special Lighting"/>
    <n v="283"/>
    <n v="128.28"/>
    <m/>
    <n v="0"/>
    <n v="3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"/>
    <n v="0"/>
    <n v="0"/>
    <n v="0"/>
    <n v="-8.3000000000000007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5"/>
  </r>
  <r>
    <x v="2"/>
    <s v="Baxter Springs"/>
    <s v="Electric"/>
    <s v="Commercial"/>
    <s v="NEB-Optional Net Bill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5"/>
  </r>
  <r>
    <x v="2"/>
    <s v="Baxter Springs"/>
    <s v="Electric"/>
    <s v="Commercial"/>
    <s v="PT-Transmission"/>
    <n v="1161600"/>
    <n v="55505.51"/>
    <m/>
    <n v="0"/>
    <n v="26741.19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185.86"/>
    <n v="0"/>
    <n v="0"/>
    <n v="0"/>
    <n v="0"/>
    <n v="0"/>
    <n v="0"/>
    <n v="0"/>
    <n v="0"/>
    <n v="0"/>
    <n v="0"/>
    <n v="-6330.72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15"/>
  </r>
  <r>
    <x v="2"/>
    <s v="Baxter Springs"/>
    <s v="Electric"/>
    <s v="Commercial"/>
    <s v="TEB-Total Electric Bldg"/>
    <n v="181627"/>
    <n v="12704.26"/>
    <m/>
    <n v="0"/>
    <n v="2530.6"/>
    <n v="0"/>
    <m/>
    <n v="0"/>
    <n v="0"/>
    <n v="0"/>
    <n v="0"/>
    <n v="0"/>
    <n v="0"/>
    <n v="0"/>
    <n v="0"/>
    <n v="0"/>
    <n v="0"/>
    <n v="0"/>
    <n v="0"/>
    <n v="0"/>
    <n v="0"/>
    <n v="0"/>
    <n v="0"/>
    <n v="217.95"/>
    <n v="0"/>
    <n v="0"/>
    <n v="0"/>
    <n v="0"/>
    <n v="0"/>
    <n v="0"/>
    <n v="0"/>
    <n v="0"/>
    <n v="0"/>
    <n v="222.73"/>
    <n v="-895.41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5"/>
  </r>
  <r>
    <x v="2"/>
    <s v="Baxter Springs"/>
    <s v="Electric"/>
    <s v="Industrial"/>
    <s v="CB-Commercial"/>
    <n v="7"/>
    <n v="41.31"/>
    <m/>
    <n v="0"/>
    <n v="0.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3"/>
    <n v="-0.1400000000000000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5"/>
  </r>
  <r>
    <x v="2"/>
    <s v="Baxter Springs"/>
    <s v="Electric"/>
    <s v="Industrial"/>
    <s v="GP-General Power"/>
    <n v="274415"/>
    <n v="22999.040000000001"/>
    <m/>
    <n v="39.15"/>
    <n v="3823.43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85.08"/>
    <n v="0"/>
    <n v="0"/>
    <n v="0"/>
    <n v="0"/>
    <n v="0"/>
    <n v="0"/>
    <n v="0"/>
    <n v="0"/>
    <n v="0"/>
    <n v="2292.67"/>
    <n v="-2261.179999999999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5"/>
  </r>
  <r>
    <x v="2"/>
    <s v="Baxter Springs"/>
    <s v="Electric"/>
    <s v="Industrial"/>
    <s v="PT-Transmission"/>
    <n v="1806489"/>
    <n v="98102.67"/>
    <m/>
    <n v="0"/>
    <n v="34994.86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289.04000000000002"/>
    <n v="0"/>
    <n v="0"/>
    <n v="0"/>
    <n v="0"/>
    <n v="0"/>
    <n v="0"/>
    <n v="0"/>
    <n v="0"/>
    <n v="0"/>
    <n v="0"/>
    <n v="-9845.3700000000008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5"/>
  </r>
  <r>
    <x v="2"/>
    <s v="Baxter Springs"/>
    <s v="Electric"/>
    <s v="Municipal Buildings"/>
    <s v="CB-Commercial"/>
    <n v="22988"/>
    <n v="2976.14"/>
    <m/>
    <n v="0"/>
    <n v="320.3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13"/>
    <n v="0"/>
    <n v="0"/>
    <n v="0"/>
    <n v="0"/>
    <n v="0"/>
    <n v="0"/>
    <n v="0"/>
    <n v="0"/>
    <n v="0"/>
    <n v="0"/>
    <n v="-446.4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2"/>
    <s v="Baxter Springs"/>
    <s v="Electric"/>
    <s v="Municipal Buildings"/>
    <s v="GP-General Power"/>
    <n v="10000"/>
    <n v="1487.83"/>
    <m/>
    <n v="0"/>
    <n v="139.330000000000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1"/>
    <n v="0"/>
    <n v="0"/>
    <n v="0"/>
    <n v="0"/>
    <n v="0"/>
    <n v="0"/>
    <n v="0"/>
    <n v="0"/>
    <n v="0"/>
    <n v="0"/>
    <n v="-82.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2"/>
    <s v="Baxter Springs"/>
    <s v="Electric"/>
    <s v="Municipal Buildings"/>
    <s v="TEB-Total Electric Bldg"/>
    <n v="186"/>
    <n v="66.960000000000008"/>
    <m/>
    <n v="0"/>
    <n v="2.5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"/>
    <n v="0"/>
    <n v="0"/>
    <n v="0"/>
    <n v="0"/>
    <n v="0"/>
    <n v="0"/>
    <n v="0"/>
    <n v="-0.92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5"/>
  </r>
  <r>
    <x v="2"/>
    <s v="Baxter Springs"/>
    <s v="Electric"/>
    <s v="Municipal Other Lighting"/>
    <s v="CB-Commercial"/>
    <n v="989"/>
    <n v="339.32"/>
    <m/>
    <n v="0"/>
    <n v="13.7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n v="0"/>
    <n v="0"/>
    <n v="0"/>
    <n v="0"/>
    <n v="0"/>
    <n v="0"/>
    <n v="0"/>
    <n v="-19.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5"/>
  </r>
  <r>
    <x v="2"/>
    <s v="Baxter Springs"/>
    <s v="Electric"/>
    <s v="Municipal Other Lighting"/>
    <s v="LS-Special Lighting"/>
    <n v="40"/>
    <n v="32.07"/>
    <m/>
    <n v="0"/>
    <n v="0.5600000000000000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17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5"/>
  </r>
  <r>
    <x v="2"/>
    <s v="Baxter Springs"/>
    <s v="Electric"/>
    <s v="Municipal Pumping"/>
    <s v="CB-Commercial"/>
    <n v="53765"/>
    <n v="5998.14"/>
    <m/>
    <n v="0"/>
    <n v="749.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6.670000000000002"/>
    <n v="0"/>
    <n v="0"/>
    <n v="0"/>
    <n v="0"/>
    <n v="0"/>
    <n v="0"/>
    <n v="0"/>
    <n v="0"/>
    <n v="0"/>
    <n v="0"/>
    <n v="-1044.130000000000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5"/>
  </r>
  <r>
    <x v="2"/>
    <s v="Baxter Springs"/>
    <s v="Electric"/>
    <s v="Municipal Pumping"/>
    <s v="GP-General Power"/>
    <n v="71360"/>
    <n v="6018.01"/>
    <m/>
    <n v="0"/>
    <n v="994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22.13"/>
    <n v="0"/>
    <n v="0"/>
    <n v="0"/>
    <n v="0"/>
    <n v="0"/>
    <n v="0"/>
    <n v="0"/>
    <n v="0"/>
    <n v="0"/>
    <n v="0"/>
    <n v="-588.0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5"/>
  </r>
  <r>
    <x v="2"/>
    <s v="Baxter Springs"/>
    <s v="Electric"/>
    <s v="Oil Pipeline Pumping"/>
    <s v="PT-Transmission"/>
    <n v="480000"/>
    <n v="34972.18"/>
    <m/>
    <n v="0"/>
    <n v="11050.08"/>
    <n v="0"/>
    <m/>
    <n v="0"/>
    <n v="0"/>
    <n v="0"/>
    <n v="0"/>
    <n v="0"/>
    <n v="0"/>
    <n v="0"/>
    <n v="0"/>
    <n v="0"/>
    <n v="0"/>
    <n v="0"/>
    <n v="0"/>
    <n v="0"/>
    <n v="0"/>
    <n v="0"/>
    <n v="0"/>
    <n v="76.8"/>
    <n v="0"/>
    <n v="0"/>
    <n v="0"/>
    <n v="0"/>
    <n v="0"/>
    <n v="0"/>
    <n v="0"/>
    <n v="0"/>
    <n v="0"/>
    <n v="2696.8"/>
    <n v="-2616"/>
    <n v="0"/>
    <n v="0"/>
    <n v="0"/>
    <n v="0"/>
    <n v="0"/>
    <m/>
    <x v="0"/>
    <m/>
    <m/>
    <m/>
    <m/>
    <m/>
    <m/>
    <m/>
    <m/>
    <n v="0"/>
    <n v="0"/>
    <n v="0"/>
    <n v="0"/>
    <x v="2"/>
    <x v="34"/>
    <m/>
    <x v="15"/>
  </r>
  <r>
    <x v="2"/>
    <s v="Baxter Springs"/>
    <s v="Electric"/>
    <s v="Residential"/>
    <s v="RG-Residential"/>
    <n v="1893864"/>
    <n v="183513.85"/>
    <m/>
    <n v="5876.65"/>
    <n v="26251.6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895.08"/>
    <n v="0"/>
    <n v="0"/>
    <n v="0"/>
    <n v="0"/>
    <n v="0"/>
    <n v="0"/>
    <n v="0"/>
    <n v="0"/>
    <n v="-2.76"/>
    <n v="8237.01"/>
    <n v="-26154.3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2"/>
    <s v="Baxter Springs"/>
    <s v="Electric"/>
    <s v="Residential"/>
    <s v="RH-Residential Total Elec"/>
    <n v="958611"/>
    <n v="66602.33"/>
    <m/>
    <n v="1143.44"/>
    <n v="13356.9"/>
    <n v="0"/>
    <m/>
    <n v="0"/>
    <n v="0"/>
    <n v="0"/>
    <n v="0"/>
    <n v="0"/>
    <n v="0"/>
    <n v="0"/>
    <n v="0"/>
    <n v="0"/>
    <n v="0"/>
    <n v="0"/>
    <n v="0"/>
    <n v="0"/>
    <n v="0"/>
    <n v="0"/>
    <n v="0"/>
    <n v="959.13"/>
    <n v="0"/>
    <n v="0"/>
    <n v="0"/>
    <n v="0"/>
    <n v="0"/>
    <n v="0"/>
    <n v="0"/>
    <n v="0"/>
    <n v="-2.8"/>
    <n v="2120.2800000000002"/>
    <n v="-8234.58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15"/>
  </r>
  <r>
    <x v="2"/>
    <s v="Baxter Springs"/>
    <s v="Lighting"/>
    <s v="Commercial"/>
    <s v="PL-Private Lighting"/>
    <n v="42789.930999999997"/>
    <n v="8943.4699999999993"/>
    <m/>
    <n v="0"/>
    <n v="610.169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04"/>
    <n v="0"/>
    <n v="0"/>
    <n v="0"/>
    <n v="0"/>
    <n v="0"/>
    <n v="0"/>
    <n v="0"/>
    <n v="0"/>
    <n v="0"/>
    <n v="339.92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2"/>
    <s v="Baxter Springs"/>
    <s v="Lighting"/>
    <s v="Industrial"/>
    <s v="PL-Private Lighting"/>
    <n v="1059"/>
    <n v="306.32"/>
    <m/>
    <n v="0"/>
    <n v="16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29.67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5"/>
  </r>
  <r>
    <x v="2"/>
    <s v="Baxter Springs"/>
    <s v="Lighting"/>
    <s v="Municipal Other Lighting"/>
    <s v="PL-Private Lighting"/>
    <n v="205"/>
    <n v="52.8"/>
    <m/>
    <n v="0"/>
    <n v="2.8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5"/>
  </r>
  <r>
    <x v="2"/>
    <s v="Baxter Springs"/>
    <s v="Lighting"/>
    <s v="Municipal Street Lighting"/>
    <s v="SPL-Municipal St Lighting"/>
    <n v="46585.95"/>
    <n v="5506.1"/>
    <m/>
    <n v="0"/>
    <n v="1091.29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4.1900000000000004"/>
    <n v="0"/>
    <n v="0"/>
    <n v="0"/>
    <n v="0"/>
    <n v="0"/>
    <n v="0"/>
    <n v="0"/>
    <n v="0"/>
    <n v="0"/>
    <n v="0"/>
    <n v="-1058.44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5"/>
  </r>
  <r>
    <x v="2"/>
    <s v="Baxter Springs"/>
    <s v="Lighting"/>
    <s v="Residential"/>
    <s v="PL-Private Lighting"/>
    <n v="33953.97"/>
    <n v="8384.58"/>
    <m/>
    <n v="0"/>
    <n v="473.35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06"/>
    <n v="0"/>
    <n v="0"/>
    <n v="0"/>
    <n v="0"/>
    <n v="0"/>
    <n v="0"/>
    <n v="0"/>
    <n v="0"/>
    <n v="0"/>
    <n v="211.32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5"/>
  </r>
  <r>
    <x v="2"/>
    <s v="Gravette"/>
    <s v="Electric"/>
    <s v="Commercial"/>
    <s v="CB-Commercial"/>
    <n v="193"/>
    <n v="63.25"/>
    <m/>
    <n v="0"/>
    <n v="2.6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3.87"/>
    <n v="-3.7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2"/>
    <s v="Gravette"/>
    <s v="Electric"/>
    <s v="Residential"/>
    <s v="RG-Residential"/>
    <n v="8908"/>
    <n v="810.52"/>
    <m/>
    <n v="0"/>
    <n v="124.12"/>
    <n v="0"/>
    <m/>
    <n v="0"/>
    <n v="0"/>
    <n v="0"/>
    <n v="0"/>
    <n v="0"/>
    <n v="0"/>
    <n v="0"/>
    <n v="0"/>
    <n v="0"/>
    <n v="0"/>
    <n v="0"/>
    <n v="0"/>
    <n v="0"/>
    <n v="0"/>
    <n v="0"/>
    <n v="0"/>
    <n v="8.9"/>
    <n v="0"/>
    <n v="0"/>
    <n v="0"/>
    <n v="0"/>
    <n v="0"/>
    <n v="0"/>
    <n v="0"/>
    <n v="0"/>
    <n v="0"/>
    <n v="13.21"/>
    <n v="-123.0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2"/>
    <s v="Gravette"/>
    <s v="Electric"/>
    <s v="Residential"/>
    <s v="RH-Residential Total Elec"/>
    <n v="991"/>
    <n v="69.58"/>
    <m/>
    <n v="0"/>
    <n v="13.8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99"/>
    <n v="0"/>
    <n v="0"/>
    <n v="0"/>
    <n v="0"/>
    <n v="0"/>
    <n v="0"/>
    <n v="0"/>
    <n v="0"/>
    <n v="0"/>
    <n v="1.18"/>
    <n v="-8.51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15"/>
  </r>
  <r>
    <x v="2"/>
    <s v="Gravette"/>
    <s v="Lighting"/>
    <s v="Residential"/>
    <s v="PL-Private Lighting"/>
    <n v="31"/>
    <n v="9.44"/>
    <m/>
    <n v="0"/>
    <n v="0.4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2"/>
    <s v="Neosho"/>
    <s v="Electric"/>
    <s v="Commercial"/>
    <s v="CB-Commercial"/>
    <n v="996"/>
    <n v="175.45999999999998"/>
    <m/>
    <n v="0"/>
    <n v="13.8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2"/>
    <n v="0"/>
    <n v="0"/>
    <n v="0"/>
    <n v="0"/>
    <n v="0"/>
    <n v="0"/>
    <n v="0"/>
    <n v="0"/>
    <n v="0"/>
    <n v="11.07"/>
    <n v="-19.32999999999999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5"/>
  </r>
  <r>
    <x v="2"/>
    <s v="Neosho"/>
    <s v="Electric"/>
    <s v="Commercial"/>
    <s v="GP-General Power"/>
    <n v="45600"/>
    <n v="2947.51"/>
    <m/>
    <n v="0"/>
    <n v="635.3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4.14"/>
    <n v="0"/>
    <n v="0"/>
    <n v="0"/>
    <n v="0"/>
    <n v="0"/>
    <n v="0"/>
    <n v="0"/>
    <n v="0"/>
    <n v="0"/>
    <n v="0"/>
    <n v="-375.7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5"/>
  </r>
  <r>
    <x v="2"/>
    <s v="Neosho"/>
    <s v="Electric"/>
    <s v="Residential"/>
    <s v="RG-Residential"/>
    <n v="4545"/>
    <n v="441.85"/>
    <m/>
    <n v="0"/>
    <n v="63.33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55"/>
    <n v="0"/>
    <n v="0"/>
    <n v="0"/>
    <n v="0"/>
    <n v="0"/>
    <n v="0"/>
    <n v="0"/>
    <n v="0"/>
    <n v="0"/>
    <n v="6.91"/>
    <n v="-62.7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5"/>
  </r>
  <r>
    <x v="2"/>
    <s v="Neosho"/>
    <s v="Lighting"/>
    <s v="Commercial"/>
    <s v="PL-Private Lighting"/>
    <n v="1436"/>
    <n v="188.32"/>
    <m/>
    <n v="0"/>
    <n v="20.0100000000000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5"/>
  </r>
  <r>
    <x v="2"/>
    <s v="Neosho"/>
    <s v="Lighting"/>
    <s v="Residential"/>
    <s v="PL-Private Lighting"/>
    <n v="161"/>
    <n v="30.34"/>
    <m/>
    <n v="0"/>
    <n v="2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"/>
    <n v="0"/>
    <n v="0"/>
    <n v="0.4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5"/>
  </r>
  <r>
    <x v="3"/>
    <m/>
    <m/>
    <s v="Commercial"/>
    <s v="CB-Commercial"/>
    <n v="-98533"/>
    <n v="-11665.71"/>
    <m/>
    <n v="-73.760000000000005"/>
    <n v="147.80000000000001"/>
    <m/>
    <m/>
    <m/>
    <m/>
    <m/>
    <m/>
    <n v="-69.959999999999994"/>
    <m/>
    <m/>
    <m/>
    <m/>
    <m/>
    <m/>
    <m/>
    <m/>
    <m/>
    <m/>
    <m/>
    <m/>
    <m/>
    <m/>
    <m/>
    <m/>
    <m/>
    <m/>
    <m/>
    <m/>
    <m/>
    <n v="-951.25"/>
    <n v="494.63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Commercial"/>
    <s v="CB-Commercial"/>
    <n v="-98973"/>
    <n v="-11718.13"/>
    <m/>
    <n v="-73.959999999999994"/>
    <n v="148.46"/>
    <m/>
    <m/>
    <m/>
    <m/>
    <m/>
    <m/>
    <n v="-70.27"/>
    <m/>
    <m/>
    <m/>
    <m/>
    <m/>
    <m/>
    <m/>
    <m/>
    <m/>
    <m/>
    <m/>
    <m/>
    <m/>
    <m/>
    <m/>
    <m/>
    <m/>
    <m/>
    <m/>
    <m/>
    <m/>
    <n v="-955.54"/>
    <n v="496.85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Commercial"/>
    <s v="CB-Commercial"/>
    <n v="-99018"/>
    <n v="-11729.54"/>
    <m/>
    <n v="-223.09"/>
    <n v="148.53"/>
    <m/>
    <m/>
    <m/>
    <m/>
    <m/>
    <m/>
    <n v="-70.3"/>
    <m/>
    <m/>
    <m/>
    <m/>
    <m/>
    <m/>
    <m/>
    <m/>
    <m/>
    <m/>
    <m/>
    <m/>
    <m/>
    <m/>
    <m/>
    <m/>
    <m/>
    <m/>
    <m/>
    <m/>
    <m/>
    <n v="-903.49"/>
    <n v="497.07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Commercial"/>
    <s v="CB-Commercial"/>
    <n v="-99969"/>
    <n v="-11843.64"/>
    <m/>
    <m/>
    <n v="149.94999999999999"/>
    <m/>
    <m/>
    <m/>
    <m/>
    <m/>
    <m/>
    <n v="-70.98"/>
    <m/>
    <m/>
    <m/>
    <m/>
    <m/>
    <m/>
    <m/>
    <m/>
    <m/>
    <m/>
    <m/>
    <m/>
    <m/>
    <m/>
    <m/>
    <m/>
    <m/>
    <m/>
    <m/>
    <m/>
    <m/>
    <n v="-715.19"/>
    <n v="501.84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Commercial"/>
    <s v="CB-Commercial"/>
    <n v="-99900"/>
    <n v="-11858.17"/>
    <m/>
    <m/>
    <n v="149.85"/>
    <m/>
    <m/>
    <m/>
    <m/>
    <m/>
    <m/>
    <n v="-70.930000000000007"/>
    <m/>
    <m/>
    <m/>
    <m/>
    <m/>
    <m/>
    <m/>
    <m/>
    <m/>
    <m/>
    <m/>
    <m/>
    <m/>
    <m/>
    <m/>
    <m/>
    <m/>
    <m/>
    <m/>
    <m/>
    <m/>
    <n v="-614.64"/>
    <n v="501.5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Commercial"/>
    <s v="CB-Commercial"/>
    <n v="-99700"/>
    <n v="-11811.72"/>
    <m/>
    <m/>
    <n v="149.55000000000001"/>
    <m/>
    <m/>
    <m/>
    <m/>
    <m/>
    <m/>
    <n v="-70.790000000000006"/>
    <m/>
    <m/>
    <m/>
    <m/>
    <m/>
    <m/>
    <m/>
    <m/>
    <m/>
    <m/>
    <m/>
    <m/>
    <m/>
    <m/>
    <m/>
    <m/>
    <m/>
    <m/>
    <m/>
    <m/>
    <m/>
    <n v="-713.25"/>
    <n v="500.49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Commercial"/>
    <s v="CB-Commercial"/>
    <n v="-98687"/>
    <n v="-11683.24"/>
    <m/>
    <m/>
    <n v="148.03"/>
    <m/>
    <m/>
    <m/>
    <m/>
    <m/>
    <m/>
    <n v="-70.069999999999993"/>
    <m/>
    <m/>
    <m/>
    <m/>
    <m/>
    <m/>
    <m/>
    <m/>
    <m/>
    <m/>
    <m/>
    <m/>
    <m/>
    <m/>
    <m/>
    <m/>
    <m/>
    <m/>
    <m/>
    <m/>
    <m/>
    <n v="-858.23"/>
    <n v="495.41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Commercial"/>
    <s v="CB-Commercial"/>
    <n v="-99181"/>
    <n v="-11749.8"/>
    <m/>
    <m/>
    <n v="148.77000000000001"/>
    <m/>
    <m/>
    <m/>
    <m/>
    <m/>
    <m/>
    <n v="-70.42"/>
    <m/>
    <m/>
    <m/>
    <m/>
    <m/>
    <m/>
    <m/>
    <m/>
    <m/>
    <m/>
    <m/>
    <m/>
    <m/>
    <m/>
    <m/>
    <m/>
    <m/>
    <m/>
    <m/>
    <m/>
    <m/>
    <n v="0"/>
    <n v="497.89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Residential"/>
    <s v="RG-Residential"/>
    <n v="-99956"/>
    <n v="-10596.94"/>
    <m/>
    <n v="-498.51"/>
    <n v="149.93"/>
    <m/>
    <m/>
    <m/>
    <m/>
    <m/>
    <m/>
    <n v="-38.979999999999997"/>
    <m/>
    <m/>
    <m/>
    <m/>
    <m/>
    <m/>
    <m/>
    <m/>
    <m/>
    <m/>
    <m/>
    <m/>
    <m/>
    <m/>
    <m/>
    <m/>
    <m/>
    <m/>
    <m/>
    <m/>
    <m/>
    <n v="0"/>
    <n v="515.77"/>
    <m/>
    <m/>
    <m/>
    <m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-99335"/>
    <n v="-10503.69"/>
    <m/>
    <n v="-395.24"/>
    <n v="149"/>
    <m/>
    <m/>
    <m/>
    <m/>
    <m/>
    <m/>
    <n v="-38.75"/>
    <m/>
    <m/>
    <m/>
    <m/>
    <m/>
    <m/>
    <m/>
    <m/>
    <m/>
    <m/>
    <m/>
    <m/>
    <m/>
    <m/>
    <m/>
    <m/>
    <m/>
    <m/>
    <m/>
    <m/>
    <m/>
    <n v="-98.8"/>
    <n v="512.57000000000005"/>
    <m/>
    <m/>
    <m/>
    <m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-97774"/>
    <n v="-10338.620000000001"/>
    <m/>
    <n v="-486.28"/>
    <n v="146.66"/>
    <m/>
    <m/>
    <m/>
    <m/>
    <m/>
    <m/>
    <n v="-38.130000000000003"/>
    <m/>
    <m/>
    <m/>
    <m/>
    <m/>
    <m/>
    <m/>
    <m/>
    <m/>
    <m/>
    <m/>
    <m/>
    <m/>
    <m/>
    <m/>
    <m/>
    <m/>
    <m/>
    <m/>
    <m/>
    <m/>
    <n v="-97.25"/>
    <n v="504.51"/>
    <m/>
    <m/>
    <m/>
    <m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-96800"/>
    <n v="-10218.540000000001"/>
    <m/>
    <n v="-480.58"/>
    <n v="145.19999999999999"/>
    <m/>
    <m/>
    <m/>
    <m/>
    <m/>
    <m/>
    <n v="-37.75"/>
    <m/>
    <m/>
    <m/>
    <m/>
    <m/>
    <m/>
    <m/>
    <m/>
    <m/>
    <m/>
    <m/>
    <m/>
    <m/>
    <m/>
    <m/>
    <m/>
    <m/>
    <m/>
    <m/>
    <m/>
    <m/>
    <n v="0"/>
    <n v="499.49"/>
    <m/>
    <m/>
    <m/>
    <m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-99979"/>
    <n v="-10599.38"/>
    <m/>
    <n v="-199.45"/>
    <n v="149.97"/>
    <m/>
    <m/>
    <m/>
    <m/>
    <m/>
    <m/>
    <n v="-38.99"/>
    <m/>
    <m/>
    <m/>
    <m/>
    <m/>
    <m/>
    <m/>
    <m/>
    <m/>
    <m/>
    <m/>
    <m/>
    <m/>
    <m/>
    <m/>
    <m/>
    <m/>
    <m/>
    <m/>
    <m/>
    <m/>
    <n v="-286.72000000000003"/>
    <n v="515.89"/>
    <m/>
    <m/>
    <m/>
    <m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-99112"/>
    <n v="-10480.1"/>
    <m/>
    <n v="-197.17"/>
    <n v="148.66999999999999"/>
    <m/>
    <m/>
    <m/>
    <m/>
    <m/>
    <m/>
    <n v="-38.659999999999997"/>
    <m/>
    <m/>
    <m/>
    <m/>
    <m/>
    <m/>
    <m/>
    <m/>
    <m/>
    <m/>
    <m/>
    <m/>
    <m/>
    <m/>
    <m/>
    <m/>
    <m/>
    <m/>
    <m/>
    <m/>
    <m/>
    <n v="-24.65"/>
    <n v="511.42"/>
    <m/>
    <m/>
    <m/>
    <m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-99000"/>
    <n v="-10468.26"/>
    <m/>
    <n v="-196.95"/>
    <n v="148.5"/>
    <m/>
    <m/>
    <m/>
    <m/>
    <m/>
    <m/>
    <n v="-38.61"/>
    <m/>
    <m/>
    <m/>
    <m/>
    <m/>
    <m/>
    <m/>
    <m/>
    <m/>
    <m/>
    <m/>
    <m/>
    <m/>
    <m/>
    <m/>
    <m/>
    <m/>
    <m/>
    <m/>
    <m/>
    <m/>
    <n v="-24.62"/>
    <n v="510.84"/>
    <m/>
    <m/>
    <m/>
    <m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-99000"/>
    <n v="-10468.26"/>
    <m/>
    <n v="-72.73"/>
    <n v="148.5"/>
    <m/>
    <m/>
    <m/>
    <m/>
    <m/>
    <m/>
    <n v="-38.61"/>
    <m/>
    <m/>
    <m/>
    <m/>
    <m/>
    <m/>
    <m/>
    <m/>
    <m/>
    <m/>
    <m/>
    <m/>
    <m/>
    <m/>
    <m/>
    <m/>
    <m/>
    <m/>
    <m/>
    <m/>
    <m/>
    <n v="0"/>
    <n v="510.84"/>
    <m/>
    <m/>
    <m/>
    <m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-99422"/>
    <n v="-10540.48"/>
    <m/>
    <n v="-80"/>
    <n v="149.13"/>
    <m/>
    <m/>
    <m/>
    <m/>
    <m/>
    <m/>
    <n v="-38.770000000000003"/>
    <m/>
    <m/>
    <m/>
    <m/>
    <m/>
    <m/>
    <m/>
    <m/>
    <m/>
    <m/>
    <m/>
    <m/>
    <m/>
    <m/>
    <m/>
    <m/>
    <m/>
    <m/>
    <m/>
    <m/>
    <m/>
    <n v="0"/>
    <n v="513.02"/>
    <m/>
    <m/>
    <m/>
    <m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-99000"/>
    <n v="-10468.26"/>
    <m/>
    <m/>
    <n v="148.5"/>
    <m/>
    <m/>
    <m/>
    <m/>
    <m/>
    <m/>
    <n v="-38.61"/>
    <m/>
    <m/>
    <m/>
    <m/>
    <m/>
    <m/>
    <m/>
    <m/>
    <m/>
    <m/>
    <m/>
    <m/>
    <m/>
    <m/>
    <m/>
    <m/>
    <m/>
    <m/>
    <m/>
    <m/>
    <m/>
    <n v="-86.17"/>
    <n v="510.84"/>
    <m/>
    <m/>
    <m/>
    <m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-94526"/>
    <n v="-9984.6200000000008"/>
    <m/>
    <n v="-187.84"/>
    <n v="141.79"/>
    <m/>
    <m/>
    <m/>
    <m/>
    <m/>
    <m/>
    <n v="-36.869999999999997"/>
    <m/>
    <m/>
    <m/>
    <m/>
    <m/>
    <m/>
    <m/>
    <m/>
    <m/>
    <m/>
    <m/>
    <m/>
    <m/>
    <m/>
    <m/>
    <m/>
    <m/>
    <m/>
    <m/>
    <m/>
    <m/>
    <n v="-93.93"/>
    <n v="487.75"/>
    <m/>
    <m/>
    <m/>
    <m/>
    <m/>
    <m/>
    <x v="0"/>
    <m/>
    <m/>
    <m/>
    <m/>
    <m/>
    <m/>
    <m/>
    <m/>
    <n v="0"/>
    <n v="0"/>
    <n v="0"/>
    <n v="0"/>
    <x v="0"/>
    <x v="1"/>
    <m/>
    <x v="15"/>
  </r>
  <r>
    <x v="3"/>
    <m/>
    <m/>
    <s v="Commercial"/>
    <s v="CB-Commercial"/>
    <n v="-97940"/>
    <n v="-9422.73"/>
    <m/>
    <n v="-74.209999999999994"/>
    <n v="146.91"/>
    <m/>
    <m/>
    <m/>
    <m/>
    <m/>
    <m/>
    <n v="-69.540000000000006"/>
    <m/>
    <m/>
    <m/>
    <m/>
    <m/>
    <m/>
    <m/>
    <m/>
    <m/>
    <m/>
    <m/>
    <m/>
    <m/>
    <m/>
    <m/>
    <m/>
    <m/>
    <m/>
    <m/>
    <m/>
    <m/>
    <n v="-761.48"/>
    <n v="465.22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Commercial"/>
    <s v="CB-Commercial"/>
    <n v="-94774"/>
    <n v="-9113.4699999999993"/>
    <m/>
    <n v="-62.26"/>
    <n v="142.16"/>
    <m/>
    <m/>
    <m/>
    <m/>
    <m/>
    <m/>
    <n v="-67.290000000000006"/>
    <m/>
    <m/>
    <m/>
    <m/>
    <m/>
    <m/>
    <m/>
    <m/>
    <m/>
    <m/>
    <m/>
    <m/>
    <m/>
    <m/>
    <m/>
    <m/>
    <m/>
    <m/>
    <m/>
    <m/>
    <m/>
    <n v="-736.46"/>
    <n v="450.18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Commercial"/>
    <s v="CB-Commercial"/>
    <n v="-97791"/>
    <n v="-9403.58"/>
    <m/>
    <n v="-71.2"/>
    <n v="146.69"/>
    <m/>
    <m/>
    <m/>
    <m/>
    <m/>
    <m/>
    <n v="-69.44"/>
    <m/>
    <m/>
    <m/>
    <m/>
    <m/>
    <m/>
    <m/>
    <m/>
    <m/>
    <m/>
    <m/>
    <m/>
    <m/>
    <m/>
    <m/>
    <m/>
    <m/>
    <m/>
    <m/>
    <m/>
    <m/>
    <n v="-759.88999999999987"/>
    <n v="464.51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Commercial"/>
    <s v="CB-Commercial"/>
    <n v="-7999040"/>
    <n v="-769189.64"/>
    <m/>
    <m/>
    <n v="11998.56"/>
    <m/>
    <m/>
    <m/>
    <m/>
    <m/>
    <m/>
    <n v="-5679.32"/>
    <m/>
    <m/>
    <m/>
    <m/>
    <m/>
    <m/>
    <m/>
    <m/>
    <m/>
    <m/>
    <m/>
    <m/>
    <m/>
    <m/>
    <m/>
    <m/>
    <m/>
    <m/>
    <m/>
    <m/>
    <m/>
    <n v="0"/>
    <n v="37995.440000000002"/>
    <m/>
    <m/>
    <m/>
    <m/>
    <m/>
    <m/>
    <x v="0"/>
    <m/>
    <m/>
    <m/>
    <m/>
    <m/>
    <m/>
    <m/>
    <m/>
    <n v="0"/>
    <n v="0"/>
    <n v="0"/>
    <n v="0"/>
    <x v="1"/>
    <x v="5"/>
    <m/>
    <x v="15"/>
  </r>
  <r>
    <x v="3"/>
    <m/>
    <m/>
    <s v="WA-Residential"/>
    <s v="WA-Water"/>
    <n v="-9995"/>
    <n v="-15467.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386.69"/>
    <m/>
    <m/>
    <m/>
    <m/>
    <m/>
    <m/>
    <m/>
    <x v="0"/>
    <m/>
    <m/>
    <m/>
    <m/>
    <m/>
    <m/>
    <m/>
    <m/>
    <n v="0"/>
    <n v="0"/>
    <n v="0"/>
    <n v="0"/>
    <x v="11"/>
    <x v="28"/>
    <m/>
    <x v="15"/>
  </r>
  <r>
    <x v="3"/>
    <m/>
    <m/>
    <s v="WA-Commercial"/>
    <s v="WA-Water"/>
    <n v="-9990"/>
    <n v="-15462.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1368.4499999999998"/>
    <m/>
    <m/>
    <m/>
    <m/>
    <m/>
    <m/>
    <m/>
    <x v="0"/>
    <m/>
    <m/>
    <m/>
    <m/>
    <m/>
    <m/>
    <m/>
    <m/>
    <n v="0"/>
    <n v="0"/>
    <n v="0"/>
    <n v="0"/>
    <x v="7"/>
    <x v="28"/>
    <m/>
    <x v="15"/>
  </r>
  <r>
    <x v="3"/>
    <m/>
    <m/>
    <s v="WA-Commercial"/>
    <s v="WA-Water"/>
    <n v="-9986"/>
    <n v="-15456.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1367.93"/>
    <m/>
    <m/>
    <m/>
    <m/>
    <m/>
    <m/>
    <m/>
    <x v="0"/>
    <m/>
    <m/>
    <m/>
    <m/>
    <m/>
    <m/>
    <m/>
    <m/>
    <n v="0"/>
    <n v="0"/>
    <n v="0"/>
    <n v="0"/>
    <x v="7"/>
    <x v="28"/>
    <m/>
    <x v="15"/>
  </r>
  <r>
    <x v="3"/>
    <m/>
    <m/>
    <s v="WA-Residential"/>
    <s v="WA-Water"/>
    <n v="-4486"/>
    <n v="-7109.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1"/>
    <x v="28"/>
    <m/>
    <x v="15"/>
  </r>
  <r>
    <x v="3"/>
    <m/>
    <m/>
    <s v="WA-Commercial"/>
    <s v="WA-Water"/>
    <n v="99999"/>
    <n v="152276.48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7"/>
    <x v="28"/>
    <m/>
    <x v="15"/>
  </r>
  <r>
    <x v="3"/>
    <m/>
    <m/>
    <s v="Commercial"/>
    <s v="CB-Commercial"/>
    <n v="99970"/>
    <n v="11843.76"/>
    <m/>
    <n v="0"/>
    <n v="-149.96"/>
    <n v="0"/>
    <m/>
    <n v="0"/>
    <n v="0"/>
    <n v="0"/>
    <n v="0"/>
    <n v="7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5.2"/>
    <n v="-501.85"/>
    <n v="0"/>
    <n v="0"/>
    <n v="0"/>
    <n v="0"/>
    <m/>
    <m/>
    <x v="0"/>
    <m/>
    <m/>
    <m/>
    <m/>
    <m/>
    <m/>
    <m/>
    <m/>
    <n v="0"/>
    <n v="0"/>
    <n v="0"/>
    <n v="0"/>
    <x v="1"/>
    <x v="5"/>
    <m/>
    <x v="15"/>
  </r>
  <r>
    <x v="4"/>
    <m/>
    <m/>
    <s v="Municipal Pumping"/>
    <s v="CB-Commercial"/>
    <n v="99000"/>
    <n v="5356.89"/>
    <m/>
    <n v="0"/>
    <n v="0"/>
    <n v="0"/>
    <m/>
    <n v="0"/>
    <n v="0"/>
    <n v="2368.08"/>
    <n v="218.79"/>
    <n v="0"/>
    <n v="323.73"/>
    <n v="0"/>
    <n v="372.24"/>
    <n v="471.85"/>
    <n v="0"/>
    <n v="0"/>
    <n v="0"/>
    <n v="0"/>
    <n v="0"/>
    <n v="0"/>
    <n v="0"/>
    <n v="0"/>
    <n v="0"/>
    <n v="0"/>
    <n v="0"/>
    <n v="0"/>
    <n v="0"/>
    <n v="0"/>
    <n v="0"/>
    <n v="0"/>
    <n v="0"/>
    <n v="846.68"/>
    <n v="-199.27"/>
    <n v="0"/>
    <n v="0"/>
    <n v="0"/>
    <n v="0"/>
    <m/>
    <m/>
    <x v="0"/>
    <m/>
    <m/>
    <m/>
    <m/>
    <m/>
    <m/>
    <m/>
    <m/>
    <n v="0"/>
    <n v="0"/>
    <n v="0"/>
    <n v="0"/>
    <x v="3"/>
    <x v="5"/>
    <m/>
    <x v="15"/>
  </r>
  <r>
    <x v="3"/>
    <m/>
    <m/>
    <s v="Residential"/>
    <s v="RG-Residential"/>
    <n v="99000"/>
    <n v="10468.26"/>
    <m/>
    <n v="492.38"/>
    <n v="-148.5"/>
    <n v="0"/>
    <m/>
    <n v="0"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5.39999999999998"/>
    <n v="-510.84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99078"/>
    <n v="10476.5"/>
    <m/>
    <n v="492.76"/>
    <n v="-148.61000000000001"/>
    <n v="0"/>
    <m/>
    <n v="0"/>
    <n v="0"/>
    <n v="0"/>
    <n v="0"/>
    <n v="38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55"/>
    <n v="-511.24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99175"/>
    <n v="10488.79"/>
    <m/>
    <n v="493.35"/>
    <n v="-148.76"/>
    <n v="0"/>
    <m/>
    <n v="0"/>
    <n v="0"/>
    <n v="0"/>
    <n v="0"/>
    <n v="3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68"/>
    <n v="-511.74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99000"/>
    <n v="10468.26"/>
    <m/>
    <n v="492.38"/>
    <n v="-148.5"/>
    <n v="0"/>
    <m/>
    <n v="0"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3.12"/>
    <n v="-510.84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99000"/>
    <n v="10468.26"/>
    <m/>
    <n v="492.38"/>
    <n v="-148.5"/>
    <n v="0"/>
    <m/>
    <n v="0"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5.42"/>
    <n v="-510.84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98600"/>
    <n v="10427.94"/>
    <m/>
    <n v="490.49"/>
    <n v="-147.9"/>
    <n v="0"/>
    <m/>
    <n v="0"/>
    <n v="0"/>
    <n v="0"/>
    <n v="0"/>
    <n v="38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2.03999999999996"/>
    <n v="-508.77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99910"/>
    <n v="10579.08"/>
    <m/>
    <n v="398.11"/>
    <n v="-149.87"/>
    <n v="0"/>
    <m/>
    <n v="0"/>
    <n v="0"/>
    <n v="0"/>
    <n v="0"/>
    <n v="3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1.48"/>
    <n v="-515.54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99000"/>
    <n v="10474.94"/>
    <m/>
    <n v="394.17"/>
    <n v="-148.5"/>
    <n v="0"/>
    <m/>
    <n v="0"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9.4"/>
    <n v="-510.84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98733"/>
    <n v="10440.030000000001"/>
    <m/>
    <n v="196.42"/>
    <n v="-148.1"/>
    <n v="0"/>
    <m/>
    <n v="0"/>
    <n v="0"/>
    <n v="0"/>
    <n v="0"/>
    <n v="38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2.33000000000004"/>
    <n v="-509.47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99956"/>
    <n v="10583.94"/>
    <m/>
    <n v="0"/>
    <n v="-149.93"/>
    <n v="0"/>
    <m/>
    <n v="0"/>
    <n v="0"/>
    <n v="0"/>
    <n v="0"/>
    <n v="38.97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35"/>
    <n v="-515.77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98296"/>
    <n v="10393.82"/>
    <m/>
    <n v="73.02"/>
    <n v="-147.44999999999999"/>
    <n v="0"/>
    <m/>
    <n v="0"/>
    <n v="0"/>
    <n v="0"/>
    <n v="0"/>
    <n v="38.34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7.21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3"/>
    <m/>
    <m/>
    <s v="Residential"/>
    <s v="RG-Residential"/>
    <n v="96988"/>
    <n v="10255.51"/>
    <m/>
    <n v="0"/>
    <n v="-145.47999999999999"/>
    <n v="0"/>
    <m/>
    <n v="0"/>
    <n v="0"/>
    <n v="0"/>
    <n v="0"/>
    <n v="37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12"/>
    <n v="-500.45"/>
    <n v="0"/>
    <n v="0"/>
    <n v="0"/>
    <n v="0"/>
    <m/>
    <m/>
    <x v="0"/>
    <m/>
    <m/>
    <m/>
    <m/>
    <m/>
    <m/>
    <m/>
    <m/>
    <n v="0"/>
    <n v="0"/>
    <n v="0"/>
    <n v="0"/>
    <x v="0"/>
    <x v="1"/>
    <m/>
    <x v="15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3"/>
    <s v=""/>
    <s v="Tank Water"/>
    <s v="WA-Commercial"/>
    <s v="WA-Water"/>
    <n v="38"/>
    <n v="697.3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71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6"/>
  </r>
  <r>
    <x v="4"/>
    <s v="Gravette"/>
    <s v="Electric"/>
    <s v="Commercial"/>
    <s v="CB-Commercial"/>
    <n v="866377"/>
    <n v="67182.92"/>
    <m/>
    <n v="2445.12"/>
    <n v="0"/>
    <n v="0"/>
    <m/>
    <n v="0"/>
    <n v="0"/>
    <n v="20714.48"/>
    <n v="1887.65"/>
    <n v="0"/>
    <n v="2717.63"/>
    <n v="0"/>
    <n v="3257.52"/>
    <n v="3984.7"/>
    <n v="0"/>
    <n v="0"/>
    <n v="0"/>
    <n v="18.18"/>
    <n v="0"/>
    <n v="0"/>
    <n v="0"/>
    <n v="0"/>
    <n v="0"/>
    <n v="0"/>
    <n v="0"/>
    <n v="0"/>
    <n v="0"/>
    <n v="0"/>
    <n v="0"/>
    <n v="25"/>
    <n v="0"/>
    <n v="8005.69"/>
    <n v="-2482.7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4"/>
    <s v="Gravette"/>
    <s v="Electric"/>
    <s v="Commercial"/>
    <s v="GP-General Power"/>
    <n v="1654189"/>
    <n v="94289.279999999999"/>
    <m/>
    <n v="326.45"/>
    <n v="0"/>
    <n v="0"/>
    <m/>
    <n v="0"/>
    <n v="0"/>
    <n v="39568.21"/>
    <n v="3655.72"/>
    <n v="0"/>
    <n v="3285.57"/>
    <n v="0"/>
    <n v="4979.1099999999997"/>
    <n v="4465.41"/>
    <n v="0"/>
    <n v="0"/>
    <n v="0"/>
    <n v="6"/>
    <n v="0"/>
    <n v="0"/>
    <n v="0"/>
    <n v="0"/>
    <n v="0"/>
    <n v="0"/>
    <n v="0"/>
    <n v="0"/>
    <n v="0"/>
    <n v="0"/>
    <n v="0"/>
    <n v="0"/>
    <n v="0"/>
    <n v="12964.87"/>
    <n v="1217.7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6"/>
  </r>
  <r>
    <x v="4"/>
    <s v="Gravette"/>
    <s v="Electric"/>
    <s v="Commercial"/>
    <s v="LS-Special Lighting"/>
    <n v="4"/>
    <n v="41.7"/>
    <m/>
    <n v="1.46"/>
    <n v="0"/>
    <n v="0"/>
    <m/>
    <n v="0"/>
    <n v="0"/>
    <n v="0.1"/>
    <n v="0.01"/>
    <n v="0"/>
    <n v="0"/>
    <n v="0"/>
    <n v="0.01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3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6"/>
  </r>
  <r>
    <x v="4"/>
    <s v="Gravette"/>
    <s v="Electric"/>
    <s v="Industrial"/>
    <s v="CB-Commercial"/>
    <n v="398"/>
    <n v="47.04"/>
    <m/>
    <n v="2.41"/>
    <n v="0"/>
    <n v="0"/>
    <m/>
    <n v="0"/>
    <n v="0"/>
    <n v="9.52"/>
    <n v="0.88"/>
    <n v="0"/>
    <n v="1.24"/>
    <n v="0"/>
    <n v="1.5"/>
    <n v="1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75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6"/>
  </r>
  <r>
    <x v="4"/>
    <s v="Gravette"/>
    <s v="Electric"/>
    <s v="Industrial"/>
    <s v="GP-General Power"/>
    <n v="573535"/>
    <n v="34448.729999999996"/>
    <m/>
    <n v="100"/>
    <n v="0"/>
    <n v="0"/>
    <m/>
    <n v="0"/>
    <n v="0"/>
    <n v="13718.96"/>
    <n v="1267.52"/>
    <n v="0"/>
    <n v="1594.34"/>
    <n v="0"/>
    <n v="1726.35"/>
    <n v="2119.19"/>
    <n v="0"/>
    <n v="0"/>
    <n v="0"/>
    <n v="3101.85"/>
    <n v="0"/>
    <n v="0"/>
    <n v="0"/>
    <n v="0"/>
    <n v="0"/>
    <n v="0"/>
    <n v="0"/>
    <n v="0"/>
    <n v="0"/>
    <n v="0"/>
    <n v="0"/>
    <n v="0"/>
    <n v="0"/>
    <n v="2873.3"/>
    <n v="444.3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6"/>
  </r>
  <r>
    <x v="4"/>
    <s v="Gravette"/>
    <s v="Electric"/>
    <s v="Industrial"/>
    <s v="PT-Transmission"/>
    <n v="5923692"/>
    <n v="220664.32000000001"/>
    <m/>
    <n v="100"/>
    <n v="0"/>
    <n v="0"/>
    <m/>
    <n v="0"/>
    <n v="0"/>
    <n v="141694.71"/>
    <n v="3261.96"/>
    <n v="0"/>
    <n v="13581.79"/>
    <n v="0"/>
    <n v="15105.41"/>
    <n v="16869.23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301.92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6"/>
  </r>
  <r>
    <x v="4"/>
    <s v="Gravette"/>
    <s v="Electric"/>
    <s v="Municipal Buildings"/>
    <s v="CB-Commercial"/>
    <n v="44212"/>
    <n v="3975.04"/>
    <m/>
    <n v="0"/>
    <n v="0"/>
    <n v="0"/>
    <m/>
    <n v="0"/>
    <n v="0"/>
    <n v="1057.57"/>
    <n v="97.71"/>
    <n v="0"/>
    <n v="138.12"/>
    <n v="0"/>
    <n v="166.2"/>
    <n v="200.76"/>
    <n v="0"/>
    <n v="0"/>
    <n v="0"/>
    <n v="0"/>
    <n v="0"/>
    <n v="0"/>
    <n v="0"/>
    <n v="0"/>
    <n v="0"/>
    <n v="0"/>
    <n v="0"/>
    <n v="0"/>
    <n v="0"/>
    <n v="0"/>
    <n v="0"/>
    <n v="0"/>
    <n v="0"/>
    <n v="495.79"/>
    <n v="-147.8300000000000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4"/>
    <s v="Gravette"/>
    <s v="Electric"/>
    <s v="Municipal Other Lighting"/>
    <s v="CB-Commercial"/>
    <n v="6934"/>
    <n v="813.84999999999991"/>
    <m/>
    <n v="0"/>
    <n v="0"/>
    <n v="0"/>
    <m/>
    <n v="0"/>
    <n v="0"/>
    <n v="165.87"/>
    <n v="15.31"/>
    <n v="0"/>
    <n v="22.06"/>
    <n v="0"/>
    <n v="26.05"/>
    <n v="31.9"/>
    <n v="0"/>
    <n v="0"/>
    <n v="0"/>
    <n v="0"/>
    <n v="0"/>
    <n v="0"/>
    <n v="0"/>
    <n v="0"/>
    <n v="0"/>
    <n v="0"/>
    <n v="0"/>
    <n v="0"/>
    <n v="0"/>
    <n v="0"/>
    <n v="0"/>
    <n v="0"/>
    <n v="0"/>
    <n v="97.05"/>
    <n v="-30.24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6"/>
  </r>
  <r>
    <x v="4"/>
    <s v="Gravette"/>
    <s v="Electric"/>
    <s v="Municipal Other Lighting"/>
    <s v="LS-Special Lighting"/>
    <n v="336"/>
    <n v="208.5"/>
    <m/>
    <n v="0"/>
    <n v="0"/>
    <n v="0"/>
    <m/>
    <n v="0"/>
    <n v="0"/>
    <n v="8.0399999999999991"/>
    <n v="0.74"/>
    <n v="0"/>
    <n v="0"/>
    <n v="0"/>
    <n v="0.47"/>
    <n v="1.56"/>
    <n v="0"/>
    <n v="0"/>
    <n v="0"/>
    <n v="0"/>
    <n v="0"/>
    <n v="0"/>
    <n v="0"/>
    <n v="0"/>
    <n v="0"/>
    <n v="0"/>
    <n v="0"/>
    <n v="0"/>
    <n v="0"/>
    <n v="0"/>
    <n v="0"/>
    <n v="0"/>
    <n v="0"/>
    <n v="17.5"/>
    <n v="-26.65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6"/>
  </r>
  <r>
    <x v="4"/>
    <s v="Gravette"/>
    <s v="Electric"/>
    <s v="Municipal Pumping"/>
    <s v="CB-Commercial"/>
    <n v="33464"/>
    <n v="2382.08"/>
    <m/>
    <n v="0"/>
    <n v="0"/>
    <n v="0"/>
    <m/>
    <n v="0"/>
    <n v="0"/>
    <n v="800.44"/>
    <n v="73.97"/>
    <n v="0"/>
    <n v="107.06"/>
    <n v="0"/>
    <n v="125.82"/>
    <n v="153.93"/>
    <n v="0"/>
    <n v="0"/>
    <n v="0"/>
    <n v="0"/>
    <n v="0"/>
    <n v="0"/>
    <n v="0"/>
    <n v="0"/>
    <n v="0"/>
    <n v="0"/>
    <n v="0"/>
    <n v="0"/>
    <n v="0"/>
    <n v="0"/>
    <n v="0"/>
    <n v="0"/>
    <n v="0"/>
    <n v="320.41000000000003"/>
    <n v="-88.6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4"/>
    <s v="Gravette"/>
    <s v="Electric"/>
    <s v="Municipal Pumping"/>
    <s v="GP-General Power"/>
    <n v="450518"/>
    <n v="18201.689999999999"/>
    <m/>
    <n v="0"/>
    <n v="0"/>
    <n v="0"/>
    <m/>
    <n v="0"/>
    <n v="0"/>
    <n v="10776.39"/>
    <n v="995.64"/>
    <n v="0"/>
    <n v="571.37"/>
    <n v="0"/>
    <n v="1356.06"/>
    <n v="781.59"/>
    <n v="0"/>
    <n v="0"/>
    <n v="0"/>
    <n v="0"/>
    <n v="0"/>
    <n v="0"/>
    <n v="0"/>
    <n v="0"/>
    <n v="0"/>
    <n v="0"/>
    <n v="0"/>
    <n v="0"/>
    <n v="0"/>
    <n v="0"/>
    <n v="0"/>
    <n v="0"/>
    <n v="0"/>
    <n v="2814.38"/>
    <n v="234.8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4"/>
    <s v="Gravette"/>
    <s v="Electric"/>
    <s v="Residential"/>
    <s v="NM-Net Metering"/>
    <n v="-3074"/>
    <n v="-204.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6"/>
  </r>
  <r>
    <x v="4"/>
    <s v="Gravette"/>
    <s v="Electric"/>
    <s v="Residential"/>
    <s v="RG-Residential"/>
    <n v="3085187"/>
    <n v="269935.67000000004"/>
    <m/>
    <n v="12420.36"/>
    <n v="0"/>
    <n v="0"/>
    <m/>
    <n v="0"/>
    <n v="0"/>
    <n v="73771.73"/>
    <n v="6818.15"/>
    <n v="0"/>
    <n v="11044.15"/>
    <n v="0"/>
    <n v="12618.21"/>
    <n v="15516.04"/>
    <n v="0"/>
    <n v="0"/>
    <n v="0"/>
    <n v="0"/>
    <n v="0"/>
    <n v="0"/>
    <n v="0"/>
    <n v="0"/>
    <n v="0"/>
    <n v="0"/>
    <n v="0"/>
    <n v="0"/>
    <n v="0"/>
    <n v="0"/>
    <n v="0"/>
    <n v="125"/>
    <n v="-10.79"/>
    <n v="34771.120000000003"/>
    <n v="-11467.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4"/>
    <s v="Gravette"/>
    <s v="Lighting"/>
    <s v="Commercial"/>
    <s v="PL-Private Lighting"/>
    <n v="28832.165000000001"/>
    <n v="3959.25"/>
    <m/>
    <n v="37.69"/>
    <n v="0"/>
    <n v="0"/>
    <m/>
    <n v="0"/>
    <n v="0"/>
    <n v="689.53"/>
    <n v="63.73"/>
    <n v="0"/>
    <n v="0"/>
    <n v="0"/>
    <n v="41.24"/>
    <n v="51.97"/>
    <n v="0"/>
    <n v="0"/>
    <n v="0"/>
    <n v="0"/>
    <n v="0"/>
    <n v="0"/>
    <n v="0"/>
    <n v="0"/>
    <n v="0"/>
    <n v="0"/>
    <n v="0"/>
    <n v="0"/>
    <n v="0"/>
    <n v="0"/>
    <n v="0"/>
    <n v="0"/>
    <n v="0"/>
    <n v="328.06"/>
    <n v="-214.7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4"/>
    <s v="Gravette"/>
    <s v="Lighting"/>
    <s v="Industrial"/>
    <s v="PL-Private Lighting"/>
    <n v="5882"/>
    <n v="522.32000000000005"/>
    <m/>
    <n v="8.0399999999999991"/>
    <n v="0"/>
    <n v="0"/>
    <m/>
    <n v="0"/>
    <n v="0"/>
    <n v="140.69999999999999"/>
    <n v="3.48"/>
    <n v="0"/>
    <n v="0"/>
    <n v="0"/>
    <n v="8.4600000000000009"/>
    <n v="10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30.1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6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55"/>
    <n v="0.14000000000000001"/>
    <n v="0"/>
    <n v="0"/>
    <n v="0"/>
    <n v="0.09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47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6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17.010000000000002"/>
    <n v="1.58"/>
    <n v="0"/>
    <n v="0"/>
    <n v="0"/>
    <n v="1.04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9.73"/>
    <n v="-5.4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6"/>
  </r>
  <r>
    <x v="4"/>
    <s v="Gravette"/>
    <s v="Lighting"/>
    <s v="Municipal Street Lighting"/>
    <s v="SPL-Municipal St Lighting"/>
    <n v="48795.11"/>
    <n v="2161.7399999999998"/>
    <m/>
    <n v="0"/>
    <n v="0"/>
    <n v="0"/>
    <m/>
    <n v="0"/>
    <n v="0"/>
    <n v="1167.19"/>
    <n v="107.84"/>
    <n v="0"/>
    <n v="0"/>
    <n v="0"/>
    <n v="70.260000000000005"/>
    <n v="93.69"/>
    <n v="0"/>
    <n v="0"/>
    <n v="0"/>
    <n v="1590.81"/>
    <n v="0"/>
    <n v="0"/>
    <n v="0"/>
    <n v="0"/>
    <n v="0"/>
    <n v="0"/>
    <n v="0"/>
    <n v="0"/>
    <n v="0"/>
    <n v="0"/>
    <n v="0"/>
    <n v="0"/>
    <n v="0"/>
    <n v="322.23"/>
    <n v="-70.68000000000000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6"/>
  </r>
  <r>
    <x v="4"/>
    <s v="Gravette"/>
    <s v="Lighting"/>
    <s v="Residential"/>
    <s v="PL-Private Lighting"/>
    <n v="16400.43"/>
    <n v="2630.04"/>
    <m/>
    <n v="7.11"/>
    <n v="0"/>
    <n v="0"/>
    <m/>
    <n v="0"/>
    <n v="0"/>
    <n v="391.51"/>
    <n v="36.31"/>
    <n v="0"/>
    <n v="0"/>
    <n v="0"/>
    <n v="22.26"/>
    <n v="30.58"/>
    <n v="0"/>
    <n v="0"/>
    <n v="0"/>
    <n v="0"/>
    <n v="0"/>
    <n v="0"/>
    <n v="0"/>
    <n v="0"/>
    <n v="0"/>
    <n v="0"/>
    <n v="0"/>
    <n v="0"/>
    <n v="0"/>
    <n v="0"/>
    <n v="0"/>
    <n v="0"/>
    <n v="0"/>
    <n v="238.43"/>
    <n v="-148.6999999999999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4"/>
    <s v="Neosho"/>
    <s v="Electric"/>
    <s v="Commercial"/>
    <s v="CB-Commercial"/>
    <n v="38599"/>
    <n v="3476.8999999999996"/>
    <m/>
    <n v="191.84"/>
    <n v="0"/>
    <n v="0"/>
    <m/>
    <n v="0"/>
    <n v="0"/>
    <n v="923.26"/>
    <n v="85.31"/>
    <n v="0"/>
    <n v="117.26"/>
    <n v="0"/>
    <n v="145.12"/>
    <n v="177.55"/>
    <n v="0"/>
    <n v="0"/>
    <n v="0"/>
    <n v="0"/>
    <n v="0"/>
    <n v="0"/>
    <n v="0"/>
    <n v="0"/>
    <n v="0"/>
    <n v="0"/>
    <n v="0"/>
    <n v="0"/>
    <n v="0"/>
    <n v="0"/>
    <n v="0"/>
    <n v="0"/>
    <n v="0"/>
    <n v="473.8"/>
    <n v="-129.3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4"/>
    <s v="Neosho"/>
    <s v="Electric"/>
    <s v="Residential"/>
    <s v="RG-Residential"/>
    <n v="70407"/>
    <n v="6467.13"/>
    <m/>
    <n v="344.25"/>
    <n v="0"/>
    <n v="0"/>
    <m/>
    <n v="0"/>
    <n v="0"/>
    <n v="1684.13"/>
    <n v="155.63999999999999"/>
    <n v="0"/>
    <n v="249.25"/>
    <n v="0"/>
    <n v="287.99"/>
    <n v="354.14"/>
    <n v="0"/>
    <n v="0"/>
    <n v="0"/>
    <n v="0"/>
    <n v="0"/>
    <n v="0"/>
    <n v="0"/>
    <n v="0"/>
    <n v="0"/>
    <n v="0"/>
    <n v="0"/>
    <n v="0"/>
    <n v="0"/>
    <n v="0"/>
    <n v="0"/>
    <n v="0"/>
    <n v="-0.85"/>
    <n v="872.24"/>
    <n v="-269.1600000000000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4"/>
    <s v="Neosho"/>
    <s v="Lighting"/>
    <s v="Commercial"/>
    <s v="PL-Private Lighting"/>
    <n v="389"/>
    <n v="58.17"/>
    <m/>
    <n v="0"/>
    <n v="0"/>
    <n v="0"/>
    <m/>
    <n v="0"/>
    <n v="0"/>
    <n v="9.3000000000000007"/>
    <n v="0.86"/>
    <n v="0"/>
    <n v="0"/>
    <n v="0"/>
    <n v="0.56000000000000005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6.29"/>
    <n v="-3.3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4"/>
    <s v="Neosho"/>
    <s v="Lighting"/>
    <s v="Residential"/>
    <s v="PL-Private Lighting"/>
    <n v="62"/>
    <n v="12.1"/>
    <m/>
    <n v="0"/>
    <n v="0"/>
    <n v="0"/>
    <m/>
    <n v="0"/>
    <n v="0"/>
    <n v="1.48"/>
    <n v="0.14000000000000001"/>
    <n v="0"/>
    <n v="0"/>
    <n v="0"/>
    <n v="0.08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-0.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1"/>
    <s v="Baxter Springs"/>
    <s v="Electric"/>
    <s v="Commercial"/>
    <s v="CB-Commercial"/>
    <n v="712109"/>
    <n v="72964.05"/>
    <m/>
    <n v="2898.43"/>
    <n v="0"/>
    <n v="0"/>
    <m/>
    <n v="0"/>
    <n v="0"/>
    <n v="0"/>
    <n v="0"/>
    <n v="0"/>
    <n v="0"/>
    <n v="10404.450000000001"/>
    <n v="0"/>
    <n v="0"/>
    <n v="1291.29"/>
    <n v="0"/>
    <n v="0"/>
    <n v="0"/>
    <n v="0"/>
    <n v="0"/>
    <n v="0"/>
    <n v="0"/>
    <n v="0"/>
    <n v="0"/>
    <n v="0"/>
    <n v="0"/>
    <n v="0"/>
    <n v="0"/>
    <n v="0"/>
    <n v="60"/>
    <n v="0"/>
    <n v="7243.91"/>
    <n v="0"/>
    <n v="0"/>
    <n v="7619.84"/>
    <n v="0"/>
    <n v="0"/>
    <n v="0"/>
    <m/>
    <x v="0"/>
    <m/>
    <m/>
    <m/>
    <m/>
    <m/>
    <m/>
    <m/>
    <m/>
    <n v="11116.29"/>
    <n v="-711.84"/>
    <n v="2264.5100000000002"/>
    <n v="8139.9400000000005"/>
    <x v="1"/>
    <x v="5"/>
    <m/>
    <x v="16"/>
  </r>
  <r>
    <x v="1"/>
    <s v="Baxter Springs"/>
    <s v="Electric"/>
    <s v="Commercial"/>
    <s v="GP-General Power"/>
    <n v="1143827"/>
    <n v="83707.600000000006"/>
    <m/>
    <n v="725"/>
    <n v="0"/>
    <n v="0"/>
    <m/>
    <n v="0"/>
    <n v="0"/>
    <n v="0"/>
    <n v="0"/>
    <n v="0"/>
    <n v="0"/>
    <n v="16802.82"/>
    <n v="0"/>
    <n v="0"/>
    <n v="2081.75"/>
    <n v="0"/>
    <n v="0"/>
    <n v="0"/>
    <n v="0"/>
    <n v="0"/>
    <n v="0"/>
    <n v="0"/>
    <n v="0"/>
    <n v="0"/>
    <n v="0"/>
    <n v="0"/>
    <n v="0"/>
    <n v="0"/>
    <n v="0"/>
    <n v="0"/>
    <n v="0"/>
    <n v="8635.0300000000007"/>
    <n v="0"/>
    <n v="0"/>
    <n v="9112.8799999999992"/>
    <n v="0"/>
    <n v="0"/>
    <n v="0"/>
    <m/>
    <x v="0"/>
    <m/>
    <m/>
    <m/>
    <m/>
    <m/>
    <m/>
    <m/>
    <m/>
    <n v="17885.189999999999"/>
    <n v="-1082.3699999999999"/>
    <n v="3637.37"/>
    <n v="13165.45"/>
    <x v="1"/>
    <x v="6"/>
    <m/>
    <x v="16"/>
  </r>
  <r>
    <x v="1"/>
    <s v="Baxter Springs"/>
    <s v="Electric"/>
    <s v="Commercial"/>
    <s v="LS-Special Lighting"/>
    <n v="2787"/>
    <n v="346.75"/>
    <m/>
    <n v="3.06"/>
    <n v="0"/>
    <n v="0"/>
    <m/>
    <n v="0"/>
    <n v="0"/>
    <n v="0"/>
    <n v="0"/>
    <n v="0"/>
    <n v="0"/>
    <n v="40.950000000000003"/>
    <n v="0"/>
    <n v="0"/>
    <n v="5.08"/>
    <n v="0"/>
    <n v="0"/>
    <n v="0"/>
    <n v="0"/>
    <n v="0"/>
    <n v="0"/>
    <n v="0"/>
    <n v="0"/>
    <n v="0"/>
    <n v="0"/>
    <n v="0"/>
    <n v="0"/>
    <n v="0"/>
    <n v="0"/>
    <n v="0"/>
    <n v="0"/>
    <n v="3.43"/>
    <n v="0"/>
    <n v="0"/>
    <n v="1.94"/>
    <n v="0"/>
    <n v="0"/>
    <n v="0"/>
    <m/>
    <x v="0"/>
    <m/>
    <m/>
    <m/>
    <m/>
    <m/>
    <m/>
    <m/>
    <m/>
    <n v="43.400000000000006"/>
    <n v="-2.4500000000000002"/>
    <n v="8.86"/>
    <n v="32.090000000000003"/>
    <x v="1"/>
    <x v="7"/>
    <m/>
    <x v="16"/>
  </r>
  <r>
    <x v="1"/>
    <s v="Baxter Springs"/>
    <s v="Electric"/>
    <s v="Commercial"/>
    <s v="NM-Net Metering"/>
    <n v="-7590"/>
    <n v="-123.4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6"/>
  </r>
  <r>
    <x v="1"/>
    <s v="Baxter Springs"/>
    <s v="Electric"/>
    <s v="Commercial"/>
    <s v="SH-Small Heating"/>
    <n v="89857"/>
    <n v="7550.71"/>
    <m/>
    <n v="280.8"/>
    <n v="0"/>
    <n v="0"/>
    <m/>
    <n v="0"/>
    <n v="0"/>
    <n v="0"/>
    <n v="0"/>
    <n v="0"/>
    <n v="0"/>
    <n v="1319.96"/>
    <n v="0"/>
    <n v="0"/>
    <n v="163.54"/>
    <n v="0"/>
    <n v="0"/>
    <n v="0"/>
    <n v="0"/>
    <n v="0"/>
    <n v="0"/>
    <n v="0"/>
    <n v="0"/>
    <n v="0"/>
    <n v="0"/>
    <n v="0"/>
    <n v="0"/>
    <n v="0"/>
    <n v="0"/>
    <n v="0"/>
    <n v="0"/>
    <n v="739.61"/>
    <n v="0"/>
    <n v="0"/>
    <n v="1098.0899999999999"/>
    <n v="0"/>
    <n v="0"/>
    <n v="0"/>
    <m/>
    <x v="0"/>
    <m/>
    <m/>
    <m/>
    <m/>
    <m/>
    <m/>
    <m/>
    <m/>
    <n v="1398.26"/>
    <n v="-78.3"/>
    <n v="285.75"/>
    <n v="1034.21"/>
    <x v="1"/>
    <x v="12"/>
    <m/>
    <x v="16"/>
  </r>
  <r>
    <x v="1"/>
    <s v="Baxter Springs"/>
    <s v="Electric"/>
    <s v="Commercial"/>
    <s v="TEB-Total Electric Bldg"/>
    <n v="341499"/>
    <n v="24525.01"/>
    <m/>
    <n v="269.72000000000003"/>
    <n v="0"/>
    <n v="0"/>
    <m/>
    <n v="0"/>
    <n v="0"/>
    <n v="0"/>
    <n v="0"/>
    <n v="0"/>
    <n v="0"/>
    <n v="5016.63"/>
    <n v="0"/>
    <n v="0"/>
    <n v="621.53"/>
    <n v="0"/>
    <n v="0"/>
    <n v="0"/>
    <n v="0"/>
    <n v="0"/>
    <n v="0"/>
    <n v="0"/>
    <n v="0"/>
    <n v="0"/>
    <n v="0"/>
    <n v="0"/>
    <n v="0"/>
    <n v="0"/>
    <n v="0"/>
    <n v="0"/>
    <n v="0"/>
    <n v="820.21"/>
    <n v="0"/>
    <n v="0"/>
    <n v="3531.13"/>
    <n v="0"/>
    <n v="0"/>
    <n v="0"/>
    <m/>
    <x v="0"/>
    <m/>
    <m/>
    <m/>
    <m/>
    <m/>
    <m/>
    <m/>
    <m/>
    <n v="5401.43"/>
    <n v="-384.8"/>
    <n v="1085.97"/>
    <n v="3930.66"/>
    <x v="1"/>
    <x v="13"/>
    <m/>
    <x v="16"/>
  </r>
  <r>
    <x v="1"/>
    <s v="Baxter Springs"/>
    <s v="Electric"/>
    <s v="Company Use"/>
    <s v="CB-Commercial"/>
    <n v="1560"/>
    <n v="153.44999999999999"/>
    <m/>
    <n v="0"/>
    <n v="0"/>
    <n v="0"/>
    <m/>
    <n v="0"/>
    <n v="0"/>
    <n v="0"/>
    <n v="0"/>
    <n v="0"/>
    <n v="0"/>
    <n v="0"/>
    <n v="0"/>
    <n v="0"/>
    <n v="2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75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1"/>
    <s v="Baxter Springs"/>
    <s v="Electric"/>
    <s v="Industrial"/>
    <s v="CB-Commercial"/>
    <n v="8558"/>
    <n v="864.42"/>
    <m/>
    <n v="56.06"/>
    <n v="0"/>
    <n v="0"/>
    <m/>
    <n v="0"/>
    <n v="0"/>
    <n v="0"/>
    <n v="0"/>
    <n v="0"/>
    <n v="0"/>
    <n v="125.71"/>
    <n v="0"/>
    <n v="0"/>
    <n v="15.57"/>
    <n v="0"/>
    <n v="0"/>
    <n v="0"/>
    <n v="0"/>
    <n v="0"/>
    <n v="0"/>
    <n v="0"/>
    <n v="0"/>
    <n v="0"/>
    <n v="0"/>
    <n v="0"/>
    <n v="0"/>
    <n v="0"/>
    <n v="0"/>
    <n v="0"/>
    <n v="0"/>
    <n v="106.6"/>
    <n v="0"/>
    <n v="0"/>
    <n v="91.91"/>
    <n v="0"/>
    <n v="0"/>
    <n v="0"/>
    <m/>
    <x v="0"/>
    <m/>
    <m/>
    <m/>
    <m/>
    <m/>
    <m/>
    <m/>
    <m/>
    <n v="135.47"/>
    <n v="-9.76"/>
    <n v="27.21"/>
    <n v="98.5"/>
    <x v="2"/>
    <x v="5"/>
    <m/>
    <x v="16"/>
  </r>
  <r>
    <x v="1"/>
    <s v="Baxter Springs"/>
    <s v="Electric"/>
    <s v="Industrial"/>
    <s v="GP-General Power"/>
    <n v="631240"/>
    <n v="46991.67"/>
    <m/>
    <n v="275"/>
    <n v="0"/>
    <n v="0"/>
    <m/>
    <n v="0"/>
    <n v="0"/>
    <n v="0"/>
    <n v="0"/>
    <n v="0"/>
    <n v="0"/>
    <n v="9442.44"/>
    <n v="0"/>
    <n v="0"/>
    <n v="1148.8599999999999"/>
    <n v="0"/>
    <n v="0"/>
    <n v="0"/>
    <n v="0"/>
    <n v="0"/>
    <n v="0"/>
    <n v="0"/>
    <n v="0"/>
    <n v="0"/>
    <n v="0"/>
    <n v="0"/>
    <n v="0"/>
    <n v="0"/>
    <n v="0"/>
    <n v="0"/>
    <n v="0"/>
    <n v="2772.27"/>
    <n v="0"/>
    <n v="0"/>
    <n v="5625.17"/>
    <n v="0"/>
    <n v="0"/>
    <n v="0"/>
    <m/>
    <x v="0"/>
    <m/>
    <m/>
    <m/>
    <m/>
    <m/>
    <m/>
    <m/>
    <m/>
    <n v="10101.200000000001"/>
    <n v="-658.76"/>
    <n v="2007.34"/>
    <n v="7435.1"/>
    <x v="2"/>
    <x v="6"/>
    <m/>
    <x v="16"/>
  </r>
  <r>
    <x v="1"/>
    <s v="Baxter Springs"/>
    <s v="Electric"/>
    <s v="Industrial"/>
    <s v="PT-Transmission"/>
    <n v="2634473"/>
    <n v="111892.51"/>
    <m/>
    <n v="50"/>
    <n v="0"/>
    <n v="0"/>
    <m/>
    <n v="0"/>
    <n v="0"/>
    <n v="0"/>
    <n v="0"/>
    <n v="0"/>
    <n v="0"/>
    <n v="42441.36"/>
    <n v="0"/>
    <n v="0"/>
    <n v="4794.75"/>
    <n v="0"/>
    <n v="0"/>
    <n v="7670.8"/>
    <n v="0"/>
    <n v="0"/>
    <n v="0"/>
    <n v="0"/>
    <n v="0"/>
    <n v="0"/>
    <n v="0"/>
    <n v="0"/>
    <n v="0"/>
    <n v="0"/>
    <n v="0"/>
    <n v="0"/>
    <n v="0"/>
    <n v="8431.4500000000007"/>
    <n v="0"/>
    <n v="0"/>
    <n v="15059.22"/>
    <n v="0"/>
    <n v="0"/>
    <n v="0"/>
    <m/>
    <x v="0"/>
    <m/>
    <m/>
    <m/>
    <m/>
    <m/>
    <m/>
    <m/>
    <m/>
    <n v="45473.94"/>
    <n v="-3032.58"/>
    <n v="8377.6200000000008"/>
    <n v="34063.74"/>
    <x v="2"/>
    <x v="9"/>
    <m/>
    <x v="16"/>
  </r>
  <r>
    <x v="1"/>
    <s v="Baxter Springs"/>
    <s v="Electric"/>
    <s v="Industrial"/>
    <s v="SH-Small Heating"/>
    <n v="3295"/>
    <n v="276.86"/>
    <m/>
    <n v="0"/>
    <n v="0"/>
    <n v="0"/>
    <m/>
    <n v="0"/>
    <n v="0"/>
    <n v="0"/>
    <n v="0"/>
    <n v="0"/>
    <n v="0"/>
    <n v="48.4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29.73"/>
    <n v="0"/>
    <n v="0"/>
    <n v="40.26"/>
    <n v="0"/>
    <n v="0"/>
    <n v="0"/>
    <m/>
    <x v="0"/>
    <m/>
    <m/>
    <m/>
    <m/>
    <m/>
    <m/>
    <m/>
    <m/>
    <n v="69.05"/>
    <n v="-20.64"/>
    <n v="10.48"/>
    <n v="37.929999999999993"/>
    <x v="2"/>
    <x v="12"/>
    <m/>
    <x v="16"/>
  </r>
  <r>
    <x v="1"/>
    <s v="Baxter Springs"/>
    <s v="Electric"/>
    <s v="Industrial"/>
    <s v="TEB-Total Electric Bldg"/>
    <n v="7440"/>
    <n v="642.54"/>
    <m/>
    <n v="0"/>
    <n v="0"/>
    <n v="0"/>
    <m/>
    <n v="0"/>
    <n v="0"/>
    <n v="0"/>
    <n v="0"/>
    <n v="0"/>
    <n v="0"/>
    <n v="109.29"/>
    <n v="0"/>
    <n v="0"/>
    <n v="13.54"/>
    <n v="0"/>
    <n v="0"/>
    <n v="0"/>
    <n v="0"/>
    <n v="0"/>
    <n v="0"/>
    <n v="0"/>
    <n v="0"/>
    <n v="0"/>
    <n v="0"/>
    <n v="0"/>
    <n v="0"/>
    <n v="0"/>
    <n v="0"/>
    <n v="0"/>
    <n v="0"/>
    <n v="8.09"/>
    <n v="0"/>
    <n v="0"/>
    <n v="76.930000000000007"/>
    <n v="0"/>
    <n v="0"/>
    <n v="0"/>
    <m/>
    <x v="0"/>
    <m/>
    <m/>
    <m/>
    <m/>
    <m/>
    <m/>
    <m/>
    <m/>
    <n v="114.17"/>
    <n v="-4.88"/>
    <n v="23.66"/>
    <n v="85.63000000000001"/>
    <x v="2"/>
    <x v="13"/>
    <m/>
    <x v="16"/>
  </r>
  <r>
    <x v="1"/>
    <s v="Baxter Springs"/>
    <s v="Electric"/>
    <s v="Interdepartmental"/>
    <s v="CB-Commercial"/>
    <n v="6231"/>
    <n v="563.97"/>
    <m/>
    <n v="0"/>
    <n v="0"/>
    <n v="0"/>
    <m/>
    <n v="0"/>
    <n v="0"/>
    <n v="0"/>
    <n v="0"/>
    <n v="0"/>
    <n v="0"/>
    <n v="91.53"/>
    <n v="0"/>
    <n v="0"/>
    <n v="1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.92"/>
    <n v="0"/>
    <n v="0"/>
    <n v="0"/>
    <m/>
    <x v="0"/>
    <m/>
    <m/>
    <m/>
    <m/>
    <m/>
    <m/>
    <m/>
    <m/>
    <n v="98.45"/>
    <n v="-6.92"/>
    <n v="19.809999999999999"/>
    <n v="71.72"/>
    <x v="5"/>
    <x v="5"/>
    <m/>
    <x v="16"/>
  </r>
  <r>
    <x v="1"/>
    <s v="Baxter Springs"/>
    <s v="Electric"/>
    <s v="Interdepartmental"/>
    <s v="GP-General Power"/>
    <n v="1680"/>
    <n v="1081.1199999999999"/>
    <m/>
    <n v="0"/>
    <n v="0"/>
    <n v="0"/>
    <m/>
    <n v="0"/>
    <n v="0"/>
    <n v="0"/>
    <n v="0"/>
    <n v="0"/>
    <n v="0"/>
    <n v="24.68"/>
    <n v="0"/>
    <n v="0"/>
    <n v="3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489999999999998"/>
    <n v="0"/>
    <n v="0"/>
    <n v="0"/>
    <m/>
    <x v="0"/>
    <m/>
    <m/>
    <m/>
    <m/>
    <m/>
    <m/>
    <m/>
    <m/>
    <n v="26.009999999999998"/>
    <n v="-1.33"/>
    <n v="5.34"/>
    <n v="19.34"/>
    <x v="5"/>
    <x v="6"/>
    <m/>
    <x v="16"/>
  </r>
  <r>
    <x v="1"/>
    <s v="Baxter Springs"/>
    <s v="Electric"/>
    <s v="Municipal Buildings"/>
    <s v="CB-Commercial"/>
    <n v="23851"/>
    <n v="2552.33"/>
    <m/>
    <n v="0"/>
    <n v="0"/>
    <n v="0"/>
    <m/>
    <n v="0"/>
    <n v="0"/>
    <n v="0"/>
    <n v="0"/>
    <n v="0"/>
    <n v="0"/>
    <n v="350.36"/>
    <n v="0"/>
    <n v="0"/>
    <n v="43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6.14"/>
    <n v="0"/>
    <n v="0"/>
    <n v="0"/>
    <m/>
    <x v="0"/>
    <m/>
    <m/>
    <m/>
    <m/>
    <m/>
    <m/>
    <m/>
    <m/>
    <n v="371.27000000000004"/>
    <n v="-20.91"/>
    <n v="75.849999999999994"/>
    <n v="274.51"/>
    <x v="3"/>
    <x v="5"/>
    <m/>
    <x v="16"/>
  </r>
  <r>
    <x v="1"/>
    <s v="Baxter Springs"/>
    <s v="Electric"/>
    <s v="Municipal Buildings"/>
    <s v="GP-General Power"/>
    <n v="52400"/>
    <n v="3807.19"/>
    <m/>
    <n v="0"/>
    <n v="0"/>
    <n v="0"/>
    <m/>
    <n v="0"/>
    <n v="0"/>
    <n v="0"/>
    <n v="0"/>
    <n v="0"/>
    <n v="0"/>
    <n v="769.76"/>
    <n v="0"/>
    <n v="0"/>
    <n v="9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8.48"/>
    <n v="0"/>
    <n v="0"/>
    <n v="0"/>
    <m/>
    <x v="0"/>
    <m/>
    <m/>
    <m/>
    <m/>
    <m/>
    <m/>
    <m/>
    <m/>
    <n v="818.16"/>
    <n v="-48.4"/>
    <n v="166.63"/>
    <n v="603.13"/>
    <x v="3"/>
    <x v="6"/>
    <m/>
    <x v="16"/>
  </r>
  <r>
    <x v="1"/>
    <s v="Baxter Springs"/>
    <s v="Electric"/>
    <s v="Municipal Buildings"/>
    <s v="LS-Special Lighting"/>
    <n v="320"/>
    <n v="41.86"/>
    <m/>
    <n v="0"/>
    <n v="0"/>
    <n v="0"/>
    <m/>
    <n v="0"/>
    <n v="0"/>
    <n v="0"/>
    <n v="0"/>
    <n v="0"/>
    <n v="0"/>
    <n v="4.7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"/>
    <m/>
    <x v="0"/>
    <m/>
    <m/>
    <m/>
    <m/>
    <m/>
    <m/>
    <m/>
    <m/>
    <n v="5.0600000000000005"/>
    <n v="-0.36"/>
    <n v="1.02"/>
    <n v="3.68"/>
    <x v="3"/>
    <x v="7"/>
    <m/>
    <x v="16"/>
  </r>
  <r>
    <x v="1"/>
    <s v="Baxter Springs"/>
    <s v="Electric"/>
    <s v="Municipal Buildings"/>
    <s v="SH-Small Heating"/>
    <n v="160"/>
    <n v="32.299999999999997"/>
    <m/>
    <n v="0"/>
    <n v="0"/>
    <n v="0"/>
    <m/>
    <n v="0"/>
    <n v="0"/>
    <n v="0"/>
    <n v="0"/>
    <n v="0"/>
    <n v="0"/>
    <n v="2.35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6"/>
    <n v="0"/>
    <n v="0"/>
    <n v="0"/>
    <m/>
    <x v="0"/>
    <m/>
    <m/>
    <m/>
    <m/>
    <m/>
    <m/>
    <m/>
    <m/>
    <n v="3.33"/>
    <n v="-0.98"/>
    <n v="0.51"/>
    <n v="1.84"/>
    <x v="3"/>
    <x v="12"/>
    <m/>
    <x v="16"/>
  </r>
  <r>
    <x v="1"/>
    <s v="Baxter Springs"/>
    <s v="Electric"/>
    <s v="Municipal Other Lighting"/>
    <s v="CB-Commercial"/>
    <n v="9082"/>
    <n v="1380.5700000000002"/>
    <m/>
    <n v="0"/>
    <n v="0"/>
    <n v="0"/>
    <m/>
    <n v="0"/>
    <n v="0"/>
    <n v="0"/>
    <n v="0"/>
    <n v="0"/>
    <n v="0"/>
    <n v="133.4"/>
    <n v="0"/>
    <n v="0"/>
    <n v="16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54"/>
    <n v="0"/>
    <n v="0"/>
    <n v="0"/>
    <m/>
    <x v="0"/>
    <m/>
    <m/>
    <m/>
    <m/>
    <m/>
    <m/>
    <m/>
    <m/>
    <n v="143.76"/>
    <n v="-10.36"/>
    <n v="28.88"/>
    <n v="104.52000000000001"/>
    <x v="4"/>
    <x v="5"/>
    <m/>
    <x v="16"/>
  </r>
  <r>
    <x v="1"/>
    <s v="Baxter Springs"/>
    <s v="Electric"/>
    <s v="Municipal Other Lighting"/>
    <s v="LS-Special Lighting"/>
    <n v="1527"/>
    <n v="225.86"/>
    <m/>
    <n v="0"/>
    <n v="0"/>
    <n v="0"/>
    <m/>
    <n v="0"/>
    <n v="0"/>
    <n v="0"/>
    <n v="0"/>
    <n v="0"/>
    <n v="0"/>
    <n v="22.42"/>
    <n v="0"/>
    <n v="0"/>
    <n v="2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6"/>
    <n v="0"/>
    <n v="0"/>
    <n v="0"/>
    <m/>
    <x v="0"/>
    <m/>
    <m/>
    <m/>
    <m/>
    <m/>
    <m/>
    <m/>
    <m/>
    <n v="22.900000000000002"/>
    <n v="-0.48"/>
    <n v="4.8600000000000003"/>
    <n v="17.560000000000002"/>
    <x v="4"/>
    <x v="7"/>
    <m/>
    <x v="16"/>
  </r>
  <r>
    <x v="1"/>
    <s v="Baxter Springs"/>
    <s v="Electric"/>
    <s v="Municipal Pumping"/>
    <s v="CB-Commercial"/>
    <n v="17938"/>
    <n v="1819.21"/>
    <m/>
    <n v="0"/>
    <n v="0"/>
    <n v="0"/>
    <m/>
    <n v="0"/>
    <n v="0"/>
    <n v="0"/>
    <n v="0"/>
    <n v="0"/>
    <n v="0"/>
    <n v="263.5"/>
    <n v="0"/>
    <n v="0"/>
    <n v="32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2.64"/>
    <n v="0"/>
    <n v="0"/>
    <n v="0"/>
    <m/>
    <x v="0"/>
    <m/>
    <m/>
    <m/>
    <m/>
    <m/>
    <m/>
    <m/>
    <m/>
    <n v="283.97000000000003"/>
    <n v="-20.47"/>
    <n v="57.04"/>
    <n v="206.46"/>
    <x v="3"/>
    <x v="5"/>
    <m/>
    <x v="16"/>
  </r>
  <r>
    <x v="1"/>
    <s v="Baxter Springs"/>
    <s v="Electric"/>
    <s v="Municipal Pumping"/>
    <s v="GP-General Power"/>
    <n v="145600"/>
    <n v="9664"/>
    <m/>
    <n v="0"/>
    <n v="0"/>
    <n v="0"/>
    <m/>
    <n v="0"/>
    <n v="0"/>
    <n v="0"/>
    <n v="0"/>
    <n v="0"/>
    <n v="0"/>
    <n v="2138.86"/>
    <n v="0"/>
    <n v="0"/>
    <n v="26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8.87"/>
    <n v="0"/>
    <n v="0"/>
    <n v="0"/>
    <m/>
    <x v="0"/>
    <m/>
    <m/>
    <m/>
    <m/>
    <m/>
    <m/>
    <m/>
    <m/>
    <n v="2295.59"/>
    <n v="-156.72999999999999"/>
    <n v="463.01"/>
    <n v="1675.8500000000001"/>
    <x v="3"/>
    <x v="6"/>
    <m/>
    <x v="16"/>
  </r>
  <r>
    <x v="1"/>
    <s v="Baxter Springs"/>
    <s v="Electric"/>
    <s v="Residential"/>
    <s v="NM-Net Metering"/>
    <n v="-3033"/>
    <n v="-39.4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6"/>
  </r>
  <r>
    <x v="1"/>
    <s v="Baxter Springs"/>
    <s v="Electric"/>
    <s v="Residential"/>
    <s v="RG-Residential"/>
    <n v="3241694"/>
    <n v="259855.71"/>
    <m/>
    <n v="15302.3"/>
    <n v="0"/>
    <n v="0"/>
    <m/>
    <n v="0"/>
    <n v="0"/>
    <n v="0"/>
    <n v="0"/>
    <n v="0"/>
    <n v="0"/>
    <n v="47771.83"/>
    <n v="0"/>
    <n v="0"/>
    <n v="5893.88"/>
    <n v="0"/>
    <n v="0"/>
    <n v="0"/>
    <n v="0"/>
    <n v="0"/>
    <n v="0"/>
    <n v="0"/>
    <n v="0"/>
    <n v="0"/>
    <n v="0"/>
    <n v="0"/>
    <n v="0"/>
    <n v="0"/>
    <n v="0"/>
    <n v="0"/>
    <n v="-8.1300000000000008"/>
    <n v="9860.08"/>
    <n v="0"/>
    <n v="0"/>
    <n v="43212.05"/>
    <n v="0"/>
    <n v="0"/>
    <n v="0"/>
    <m/>
    <x v="0"/>
    <m/>
    <m/>
    <m/>
    <m/>
    <m/>
    <m/>
    <m/>
    <m/>
    <n v="50443.9"/>
    <n v="-2672.07"/>
    <n v="10308.59"/>
    <n v="37463.240000000005"/>
    <x v="0"/>
    <x v="1"/>
    <m/>
    <x v="16"/>
  </r>
  <r>
    <x v="1"/>
    <s v="Baxter Springs"/>
    <s v="Electric"/>
    <s v="Residential"/>
    <s v="RG-Residential Water Heat"/>
    <n v="509882"/>
    <n v="38473.979999999996"/>
    <m/>
    <n v="1790.71"/>
    <n v="0"/>
    <n v="0"/>
    <m/>
    <n v="0"/>
    <n v="0"/>
    <n v="0"/>
    <n v="0"/>
    <n v="0"/>
    <n v="0"/>
    <n v="7483.19"/>
    <n v="0"/>
    <n v="0"/>
    <n v="928.01"/>
    <n v="0"/>
    <n v="0"/>
    <n v="0"/>
    <n v="0"/>
    <n v="0"/>
    <n v="0"/>
    <n v="0"/>
    <n v="0"/>
    <n v="0"/>
    <n v="0"/>
    <n v="0"/>
    <n v="0"/>
    <n v="0"/>
    <n v="0"/>
    <n v="0"/>
    <n v="-1.42"/>
    <n v="1338.53"/>
    <n v="0"/>
    <n v="0"/>
    <n v="6827.42"/>
    <n v="0"/>
    <n v="0"/>
    <n v="0"/>
    <m/>
    <x v="0"/>
    <m/>
    <m/>
    <m/>
    <m/>
    <m/>
    <m/>
    <m/>
    <m/>
    <n v="7981.9"/>
    <n v="-498.71"/>
    <n v="1621.42"/>
    <n v="5861.7699999999995"/>
    <x v="0"/>
    <x v="14"/>
    <m/>
    <x v="16"/>
  </r>
  <r>
    <x v="1"/>
    <s v="Baxter Springs"/>
    <s v="Electric"/>
    <s v="Residential"/>
    <s v="RH-Residential Total Elec"/>
    <n v="1640187"/>
    <n v="114784.6"/>
    <m/>
    <n v="2864.22"/>
    <n v="0"/>
    <n v="0"/>
    <m/>
    <n v="0"/>
    <n v="0"/>
    <n v="0"/>
    <n v="0"/>
    <n v="0"/>
    <n v="0"/>
    <n v="24086.49"/>
    <n v="0"/>
    <n v="0"/>
    <n v="2985.1"/>
    <n v="0"/>
    <n v="0"/>
    <n v="0"/>
    <n v="0"/>
    <n v="0"/>
    <n v="0"/>
    <n v="0"/>
    <n v="0"/>
    <n v="0"/>
    <n v="0"/>
    <n v="0"/>
    <n v="0"/>
    <n v="0"/>
    <n v="0"/>
    <n v="0"/>
    <n v="-4.3499999999999996"/>
    <n v="3276.65"/>
    <n v="0"/>
    <n v="0"/>
    <n v="21372"/>
    <n v="0"/>
    <n v="0"/>
    <n v="0"/>
    <m/>
    <x v="0"/>
    <m/>
    <m/>
    <m/>
    <m/>
    <m/>
    <m/>
    <m/>
    <m/>
    <n v="25999.34"/>
    <n v="-1912.85"/>
    <n v="5215.79"/>
    <n v="18870.7"/>
    <x v="0"/>
    <x v="15"/>
    <m/>
    <x v="16"/>
  </r>
  <r>
    <x v="1"/>
    <s v="Baxter Springs"/>
    <s v="Electric"/>
    <s v="Wholesale Municipalities"/>
    <s v="GFR-Chetopa"/>
    <n v="588755"/>
    <n v="17030.27"/>
    <m/>
    <n v="0"/>
    <n v="9007.950000000000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16"/>
    <m/>
    <x v="16"/>
  </r>
  <r>
    <x v="1"/>
    <s v="Baxter Springs"/>
    <s v="Lighting"/>
    <s v="Commercial"/>
    <s v="PL-Private Lighting"/>
    <n v="33230.400000000001"/>
    <n v="8458"/>
    <m/>
    <n v="150.72"/>
    <n v="0"/>
    <n v="0"/>
    <m/>
    <n v="0"/>
    <n v="0"/>
    <n v="0"/>
    <n v="0"/>
    <n v="0"/>
    <n v="0"/>
    <n v="488.09"/>
    <n v="0"/>
    <n v="0"/>
    <n v="60.69"/>
    <n v="0"/>
    <n v="0"/>
    <n v="69"/>
    <n v="0"/>
    <n v="0"/>
    <n v="0"/>
    <n v="0"/>
    <n v="0"/>
    <n v="0"/>
    <n v="0"/>
    <n v="0"/>
    <n v="0"/>
    <n v="0"/>
    <n v="0"/>
    <n v="0"/>
    <n v="0"/>
    <n v="623.79999999999995"/>
    <n v="0"/>
    <n v="0"/>
    <n v="65.569999999999993"/>
    <n v="0"/>
    <n v="0"/>
    <n v="0"/>
    <m/>
    <x v="0"/>
    <m/>
    <m/>
    <m/>
    <m/>
    <m/>
    <m/>
    <m/>
    <m/>
    <n v="524.75"/>
    <n v="-36.659999999999997"/>
    <n v="105.67"/>
    <n v="382.41999999999996"/>
    <x v="1"/>
    <x v="4"/>
    <m/>
    <x v="16"/>
  </r>
  <r>
    <x v="1"/>
    <s v="Baxter Springs"/>
    <s v="Lighting"/>
    <s v="Industrial"/>
    <s v="PL-Private Lighting"/>
    <n v="11837"/>
    <n v="2444.5100000000002"/>
    <m/>
    <n v="61.23"/>
    <n v="0"/>
    <n v="0"/>
    <m/>
    <n v="0"/>
    <n v="0"/>
    <n v="0"/>
    <n v="0"/>
    <n v="0"/>
    <n v="0"/>
    <n v="178.04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233.33"/>
    <n v="0"/>
    <n v="0"/>
    <n v="23.43"/>
    <n v="0"/>
    <n v="0"/>
    <n v="0"/>
    <m/>
    <x v="0"/>
    <m/>
    <m/>
    <m/>
    <m/>
    <m/>
    <m/>
    <m/>
    <m/>
    <n v="191.18"/>
    <n v="-13.14"/>
    <n v="37.64"/>
    <n v="140.39999999999998"/>
    <x v="2"/>
    <x v="4"/>
    <m/>
    <x v="16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2.31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2.48"/>
    <n v="-0.17"/>
    <n v="0.5"/>
    <n v="1.81"/>
    <x v="3"/>
    <x v="4"/>
    <m/>
    <x v="16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7.25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m/>
    <x v="0"/>
    <m/>
    <m/>
    <m/>
    <m/>
    <m/>
    <m/>
    <m/>
    <m/>
    <n v="7.79"/>
    <n v="-0.54"/>
    <n v="1.55"/>
    <n v="5.7"/>
    <x v="4"/>
    <x v="4"/>
    <m/>
    <x v="16"/>
  </r>
  <r>
    <x v="1"/>
    <s v="Baxter Springs"/>
    <s v="Lighting"/>
    <s v="Municipal Street Lighting"/>
    <s v="SPL-Municipal St Lighting"/>
    <n v="54181.61"/>
    <n v="5143.37"/>
    <m/>
    <n v="0"/>
    <n v="0"/>
    <n v="0"/>
    <m/>
    <n v="0"/>
    <n v="0"/>
    <n v="0"/>
    <n v="0"/>
    <n v="0"/>
    <n v="0"/>
    <n v="872.87"/>
    <n v="0"/>
    <n v="0"/>
    <n v="98.61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32.75"/>
    <n v="0"/>
    <n v="0"/>
    <n v="0"/>
    <m/>
    <x v="0"/>
    <m/>
    <m/>
    <m/>
    <m/>
    <m/>
    <m/>
    <m/>
    <m/>
    <n v="947.62"/>
    <n v="-74.75"/>
    <n v="172.3"/>
    <n v="700.56999999999994"/>
    <x v="4"/>
    <x v="11"/>
    <m/>
    <x v="16"/>
  </r>
  <r>
    <x v="1"/>
    <s v="Baxter Springs"/>
    <s v="Lighting"/>
    <s v="Residential"/>
    <s v="PL-Private Lighting"/>
    <n v="36525.692999999999"/>
    <n v="11138.1"/>
    <m/>
    <n v="87.61"/>
    <n v="0"/>
    <n v="0"/>
    <m/>
    <n v="0"/>
    <n v="0"/>
    <n v="0"/>
    <n v="0"/>
    <n v="0.86"/>
    <n v="0"/>
    <n v="536.91999999999996"/>
    <n v="0"/>
    <n v="0"/>
    <n v="69.25"/>
    <n v="0"/>
    <n v="0"/>
    <n v="0"/>
    <n v="0"/>
    <n v="0"/>
    <n v="0"/>
    <n v="0"/>
    <n v="0"/>
    <n v="0"/>
    <n v="0"/>
    <n v="0"/>
    <n v="0"/>
    <n v="0"/>
    <n v="0"/>
    <n v="0"/>
    <n v="-0.11"/>
    <n v="212.55"/>
    <n v="0"/>
    <n v="0"/>
    <n v="70.010000000000005"/>
    <n v="0"/>
    <n v="0"/>
    <n v="0"/>
    <m/>
    <x v="0"/>
    <m/>
    <m/>
    <m/>
    <m/>
    <m/>
    <m/>
    <m/>
    <m/>
    <n v="577.55999999999995"/>
    <n v="-40.64"/>
    <n v="116.15"/>
    <n v="420.77"/>
    <x v="0"/>
    <x v="4"/>
    <m/>
    <x v="16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1"/>
    <s v="Columbus"/>
    <s v="Electric"/>
    <s v="Commercial"/>
    <s v="CB-Commercial"/>
    <n v="458323"/>
    <n v="46587.72"/>
    <m/>
    <n v="1869.54"/>
    <n v="0"/>
    <n v="0"/>
    <m/>
    <n v="0"/>
    <n v="0"/>
    <n v="0"/>
    <n v="0"/>
    <n v="0"/>
    <n v="0"/>
    <n v="6732.53"/>
    <n v="0"/>
    <n v="0"/>
    <n v="834.11"/>
    <n v="0"/>
    <n v="0"/>
    <n v="0"/>
    <n v="0"/>
    <n v="0"/>
    <n v="0"/>
    <n v="0"/>
    <n v="0"/>
    <n v="0"/>
    <n v="0"/>
    <n v="0"/>
    <n v="0"/>
    <n v="0"/>
    <n v="0"/>
    <n v="0"/>
    <n v="-0.88"/>
    <n v="4291.17"/>
    <n v="0"/>
    <n v="0"/>
    <n v="4922.41"/>
    <n v="0"/>
    <n v="0"/>
    <n v="0"/>
    <m/>
    <x v="0"/>
    <m/>
    <m/>
    <m/>
    <m/>
    <m/>
    <m/>
    <m/>
    <m/>
    <n v="7115.86"/>
    <n v="-383.33"/>
    <n v="1457.47"/>
    <n v="5275.0599999999995"/>
    <x v="1"/>
    <x v="5"/>
    <m/>
    <x v="16"/>
  </r>
  <r>
    <x v="1"/>
    <s v="Columbus"/>
    <s v="Electric"/>
    <s v="Commercial"/>
    <s v="GP-General Power"/>
    <n v="450677"/>
    <n v="38739.019999999997"/>
    <m/>
    <n v="0"/>
    <n v="0"/>
    <n v="0"/>
    <m/>
    <n v="0"/>
    <n v="0"/>
    <n v="0"/>
    <n v="0"/>
    <n v="0"/>
    <n v="0"/>
    <n v="6568.21"/>
    <n v="0"/>
    <n v="0"/>
    <n v="823.9"/>
    <n v="0"/>
    <n v="0"/>
    <n v="663.34"/>
    <n v="0"/>
    <n v="0"/>
    <n v="0"/>
    <n v="0"/>
    <n v="0"/>
    <n v="0"/>
    <n v="0"/>
    <n v="0"/>
    <n v="0"/>
    <n v="0"/>
    <n v="0"/>
    <n v="0"/>
    <n v="0"/>
    <n v="2551.1"/>
    <n v="0"/>
    <n v="0"/>
    <n v="4800.1000000000004"/>
    <n v="0"/>
    <n v="0"/>
    <n v="0"/>
    <m/>
    <x v="0"/>
    <m/>
    <m/>
    <m/>
    <m/>
    <m/>
    <m/>
    <m/>
    <m/>
    <n v="7055.76"/>
    <n v="-487.55"/>
    <n v="1433.15"/>
    <n v="5135.0599999999995"/>
    <x v="1"/>
    <x v="6"/>
    <m/>
    <x v="16"/>
  </r>
  <r>
    <x v="1"/>
    <s v="Columbus"/>
    <s v="Electric"/>
    <s v="Commerc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6"/>
  </r>
  <r>
    <x v="1"/>
    <s v="Columbus"/>
    <s v="Electric"/>
    <s v="Commercial"/>
    <s v="SH-Small Heating"/>
    <n v="42666"/>
    <n v="4075.11"/>
    <m/>
    <n v="190.56"/>
    <n v="0"/>
    <n v="0"/>
    <m/>
    <n v="0"/>
    <n v="0"/>
    <n v="0"/>
    <n v="0"/>
    <n v="0"/>
    <n v="0"/>
    <n v="626.91"/>
    <n v="0"/>
    <n v="0"/>
    <n v="77.66"/>
    <n v="0"/>
    <n v="0"/>
    <n v="0"/>
    <n v="0"/>
    <n v="0"/>
    <n v="0"/>
    <n v="0"/>
    <n v="0"/>
    <n v="0"/>
    <n v="0"/>
    <n v="0"/>
    <n v="0"/>
    <n v="0"/>
    <n v="0"/>
    <n v="0"/>
    <n v="0"/>
    <n v="413.9"/>
    <n v="0"/>
    <n v="0"/>
    <n v="521.37"/>
    <n v="0"/>
    <n v="0"/>
    <n v="0"/>
    <m/>
    <x v="0"/>
    <m/>
    <m/>
    <m/>
    <m/>
    <m/>
    <m/>
    <m/>
    <m/>
    <n v="665.58999999999992"/>
    <n v="-38.68"/>
    <n v="135.68"/>
    <n v="491.22999999999996"/>
    <x v="1"/>
    <x v="12"/>
    <m/>
    <x v="16"/>
  </r>
  <r>
    <x v="1"/>
    <s v="Columbus"/>
    <s v="Electric"/>
    <s v="Commercial"/>
    <s v="TEB-Total Electric Bldg"/>
    <n v="99280"/>
    <n v="7849.33"/>
    <m/>
    <n v="0"/>
    <n v="0"/>
    <n v="0"/>
    <m/>
    <n v="0"/>
    <n v="0"/>
    <n v="0"/>
    <n v="0"/>
    <n v="0"/>
    <n v="0"/>
    <n v="1458.43"/>
    <n v="0"/>
    <n v="0"/>
    <n v="180.7"/>
    <n v="0"/>
    <n v="0"/>
    <n v="0"/>
    <n v="0"/>
    <n v="0"/>
    <n v="0"/>
    <n v="0"/>
    <n v="0"/>
    <n v="0"/>
    <n v="0"/>
    <n v="0"/>
    <n v="0"/>
    <n v="0"/>
    <n v="0"/>
    <n v="0"/>
    <n v="0"/>
    <n v="653.95000000000005"/>
    <n v="0"/>
    <n v="0"/>
    <n v="1026.57"/>
    <n v="0"/>
    <n v="0"/>
    <n v="0"/>
    <m/>
    <x v="0"/>
    <m/>
    <m/>
    <m/>
    <m/>
    <m/>
    <m/>
    <m/>
    <m/>
    <n v="1543.3700000000001"/>
    <n v="-84.94"/>
    <n v="315.70999999999998"/>
    <n v="1142.72"/>
    <x v="1"/>
    <x v="13"/>
    <m/>
    <x v="16"/>
  </r>
  <r>
    <x v="1"/>
    <s v="Columbus"/>
    <s v="Electric"/>
    <s v="Industrial"/>
    <s v="CB-Commercial"/>
    <n v="12720"/>
    <n v="1122.75"/>
    <m/>
    <n v="0"/>
    <n v="0"/>
    <n v="0"/>
    <m/>
    <n v="0"/>
    <n v="0"/>
    <n v="0"/>
    <n v="0"/>
    <n v="0"/>
    <n v="0"/>
    <n v="186.86"/>
    <n v="0"/>
    <n v="0"/>
    <n v="23.15"/>
    <n v="0"/>
    <n v="0"/>
    <n v="0"/>
    <n v="0"/>
    <n v="0"/>
    <n v="0"/>
    <n v="0"/>
    <n v="0"/>
    <n v="0"/>
    <n v="0"/>
    <n v="0"/>
    <n v="0"/>
    <n v="0"/>
    <n v="0"/>
    <n v="0"/>
    <n v="0"/>
    <n v="111.71"/>
    <n v="0"/>
    <n v="0"/>
    <n v="136.62"/>
    <n v="0"/>
    <n v="0"/>
    <n v="0"/>
    <m/>
    <x v="0"/>
    <m/>
    <m/>
    <m/>
    <m/>
    <m/>
    <m/>
    <m/>
    <m/>
    <n v="200.45000000000002"/>
    <n v="-13.59"/>
    <n v="40.450000000000003"/>
    <n v="146.41000000000003"/>
    <x v="2"/>
    <x v="5"/>
    <m/>
    <x v="16"/>
  </r>
  <r>
    <x v="1"/>
    <s v="Columbus"/>
    <s v="Electric"/>
    <s v="Industrial"/>
    <s v="GP-General Power"/>
    <n v="319920"/>
    <n v="33957.019999999997"/>
    <m/>
    <n v="0"/>
    <n v="0"/>
    <n v="0"/>
    <m/>
    <n v="0"/>
    <n v="0"/>
    <n v="0"/>
    <n v="0"/>
    <n v="0"/>
    <n v="0"/>
    <n v="4699.62"/>
    <n v="0"/>
    <n v="0"/>
    <n v="582.26"/>
    <n v="0"/>
    <n v="0"/>
    <n v="0"/>
    <n v="0"/>
    <n v="0"/>
    <n v="0"/>
    <n v="0"/>
    <n v="0"/>
    <n v="0"/>
    <n v="0"/>
    <n v="0"/>
    <n v="0"/>
    <n v="0"/>
    <n v="0"/>
    <n v="0"/>
    <n v="0"/>
    <n v="1533.51"/>
    <n v="0"/>
    <n v="0"/>
    <n v="5113.32"/>
    <n v="0"/>
    <n v="0"/>
    <n v="0"/>
    <m/>
    <x v="0"/>
    <m/>
    <m/>
    <m/>
    <m/>
    <m/>
    <m/>
    <m/>
    <m/>
    <n v="5094.91"/>
    <n v="-395.29"/>
    <n v="1017.35"/>
    <n v="3682.27"/>
    <x v="2"/>
    <x v="6"/>
    <m/>
    <x v="16"/>
  </r>
  <r>
    <x v="1"/>
    <s v="Columbus"/>
    <s v="Electric"/>
    <s v="Industrial"/>
    <s v="PT-Transmission"/>
    <n v="1080000"/>
    <n v="54696.7"/>
    <m/>
    <n v="0"/>
    <n v="0"/>
    <n v="0"/>
    <m/>
    <n v="0"/>
    <n v="0"/>
    <n v="0"/>
    <n v="0"/>
    <n v="0"/>
    <n v="0"/>
    <n v="17398.8"/>
    <n v="0"/>
    <n v="0"/>
    <n v="1965.6"/>
    <n v="0"/>
    <n v="0"/>
    <n v="2620.46"/>
    <n v="0"/>
    <n v="0"/>
    <n v="0"/>
    <n v="0"/>
    <n v="0"/>
    <n v="0"/>
    <n v="0"/>
    <n v="0"/>
    <n v="0"/>
    <n v="0"/>
    <n v="0"/>
    <n v="0"/>
    <n v="0"/>
    <n v="1030.18"/>
    <n v="0"/>
    <n v="0"/>
    <n v="11463.83"/>
    <n v="0"/>
    <n v="0"/>
    <n v="0"/>
    <m/>
    <x v="0"/>
    <m/>
    <m/>
    <m/>
    <m/>
    <m/>
    <m/>
    <m/>
    <m/>
    <n v="18512.349999999999"/>
    <n v="-1113.55"/>
    <n v="3434.4"/>
    <n v="13964.4"/>
    <x v="2"/>
    <x v="9"/>
    <m/>
    <x v="16"/>
  </r>
  <r>
    <x v="1"/>
    <s v="Columbus"/>
    <s v="Electric"/>
    <s v="Industrial"/>
    <s v="SH-Small Heating"/>
    <n v="1760"/>
    <n v="174.41"/>
    <m/>
    <n v="0"/>
    <n v="0"/>
    <n v="0"/>
    <m/>
    <n v="0"/>
    <n v="0"/>
    <n v="0"/>
    <n v="0"/>
    <n v="0"/>
    <n v="0"/>
    <n v="25.85"/>
    <n v="0"/>
    <n v="0"/>
    <n v="3.2"/>
    <n v="0"/>
    <n v="0"/>
    <n v="0"/>
    <n v="0"/>
    <n v="0"/>
    <n v="0"/>
    <n v="0"/>
    <n v="0"/>
    <n v="0"/>
    <n v="0"/>
    <n v="0"/>
    <n v="0"/>
    <n v="0"/>
    <n v="0"/>
    <n v="0"/>
    <n v="0"/>
    <n v="9.86"/>
    <n v="0"/>
    <n v="0"/>
    <n v="21.51"/>
    <n v="0"/>
    <n v="0"/>
    <n v="0"/>
    <m/>
    <x v="0"/>
    <m/>
    <m/>
    <m/>
    <m/>
    <m/>
    <m/>
    <m/>
    <m/>
    <n v="34.54"/>
    <n v="-8.69"/>
    <n v="5.6"/>
    <n v="20.25"/>
    <x v="2"/>
    <x v="12"/>
    <m/>
    <x v="16"/>
  </r>
  <r>
    <x v="1"/>
    <s v="Columbus"/>
    <s v="Electric"/>
    <s v="Industrial"/>
    <s v="TEB-Total Electric Bldg"/>
    <n v="31760"/>
    <n v="2442.9899999999998"/>
    <m/>
    <n v="0"/>
    <n v="0"/>
    <n v="0"/>
    <m/>
    <n v="0"/>
    <n v="0"/>
    <n v="0"/>
    <n v="0"/>
    <n v="0"/>
    <n v="0"/>
    <n v="466.55"/>
    <n v="0"/>
    <n v="0"/>
    <n v="57.8"/>
    <n v="0"/>
    <n v="0"/>
    <n v="0"/>
    <n v="0"/>
    <n v="0"/>
    <n v="0"/>
    <n v="0"/>
    <n v="0"/>
    <n v="0"/>
    <n v="0"/>
    <n v="0"/>
    <n v="0"/>
    <n v="0"/>
    <n v="0"/>
    <n v="0"/>
    <n v="0"/>
    <n v="106.05"/>
    <n v="0"/>
    <n v="0"/>
    <n v="328.4"/>
    <n v="0"/>
    <n v="0"/>
    <n v="0"/>
    <m/>
    <x v="0"/>
    <m/>
    <m/>
    <m/>
    <m/>
    <m/>
    <m/>
    <m/>
    <m/>
    <n v="534.93000000000006"/>
    <n v="-68.38"/>
    <n v="101"/>
    <n v="365.55"/>
    <x v="2"/>
    <x v="13"/>
    <m/>
    <x v="16"/>
  </r>
  <r>
    <x v="1"/>
    <s v="Columbus"/>
    <s v="Electric"/>
    <s v="Municipal Buildings"/>
    <s v="CB-Commercial"/>
    <n v="39219"/>
    <n v="3775.57"/>
    <m/>
    <n v="0"/>
    <n v="0"/>
    <n v="0"/>
    <m/>
    <n v="0"/>
    <n v="0"/>
    <n v="0"/>
    <n v="0"/>
    <n v="0"/>
    <n v="0"/>
    <n v="576.13"/>
    <n v="0"/>
    <n v="0"/>
    <n v="71.37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421.22"/>
    <n v="0"/>
    <n v="0"/>
    <n v="0"/>
    <m/>
    <x v="0"/>
    <m/>
    <m/>
    <m/>
    <m/>
    <m/>
    <m/>
    <m/>
    <m/>
    <n v="619.94000000000005"/>
    <n v="-43.81"/>
    <n v="124.72"/>
    <n v="451.40999999999997"/>
    <x v="3"/>
    <x v="5"/>
    <m/>
    <x v="16"/>
  </r>
  <r>
    <x v="1"/>
    <s v="Columbus"/>
    <s v="Electric"/>
    <s v="Municipal Buildings"/>
    <s v="GP-General Power"/>
    <n v="16560"/>
    <n v="1150.68"/>
    <m/>
    <n v="0"/>
    <n v="0"/>
    <n v="0"/>
    <m/>
    <n v="0"/>
    <n v="0"/>
    <n v="0"/>
    <n v="0"/>
    <n v="0"/>
    <n v="0"/>
    <n v="243.27"/>
    <n v="0"/>
    <n v="0"/>
    <n v="30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.85"/>
    <n v="0"/>
    <n v="0"/>
    <n v="0"/>
    <m/>
    <x v="0"/>
    <m/>
    <m/>
    <m/>
    <m/>
    <m/>
    <m/>
    <m/>
    <m/>
    <n v="262.54000000000002"/>
    <n v="-19.27"/>
    <n v="52.66"/>
    <n v="190.61"/>
    <x v="3"/>
    <x v="6"/>
    <m/>
    <x v="16"/>
  </r>
  <r>
    <x v="1"/>
    <s v="Columbus"/>
    <s v="Electric"/>
    <s v="Municipal Buildings"/>
    <s v="SH-Small Heating"/>
    <n v="5080"/>
    <n v="408.18"/>
    <m/>
    <n v="0"/>
    <n v="0"/>
    <n v="0"/>
    <m/>
    <n v="0"/>
    <n v="0"/>
    <n v="0"/>
    <n v="0"/>
    <n v="0"/>
    <n v="0"/>
    <n v="74.62"/>
    <n v="0"/>
    <n v="0"/>
    <n v="9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.08"/>
    <n v="0"/>
    <n v="0"/>
    <n v="0"/>
    <m/>
    <x v="0"/>
    <m/>
    <m/>
    <m/>
    <m/>
    <m/>
    <m/>
    <m/>
    <m/>
    <n v="82.830000000000013"/>
    <n v="-8.2100000000000009"/>
    <n v="16.149999999999999"/>
    <n v="58.470000000000006"/>
    <x v="3"/>
    <x v="12"/>
    <m/>
    <x v="16"/>
  </r>
  <r>
    <x v="1"/>
    <s v="Columbus"/>
    <s v="Electric"/>
    <s v="Municipal Buildings"/>
    <s v="TEB-Total Electric Bldg"/>
    <n v="10560"/>
    <n v="890.18"/>
    <m/>
    <n v="0"/>
    <n v="0"/>
    <n v="0"/>
    <m/>
    <n v="0"/>
    <n v="0"/>
    <n v="0"/>
    <n v="0"/>
    <n v="0"/>
    <n v="0"/>
    <n v="155.13"/>
    <n v="0"/>
    <n v="0"/>
    <n v="19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.19"/>
    <n v="0"/>
    <n v="0"/>
    <n v="0"/>
    <m/>
    <x v="0"/>
    <m/>
    <m/>
    <m/>
    <m/>
    <m/>
    <m/>
    <m/>
    <m/>
    <n v="165.34"/>
    <n v="-10.210000000000001"/>
    <n v="33.58"/>
    <n v="121.55"/>
    <x v="3"/>
    <x v="13"/>
    <m/>
    <x v="16"/>
  </r>
  <r>
    <x v="1"/>
    <s v="Columbus"/>
    <s v="Electric"/>
    <s v="Municipal Other Lighting"/>
    <s v="CB-Commercial"/>
    <n v="1957"/>
    <n v="514.44000000000005"/>
    <m/>
    <n v="0"/>
    <n v="0"/>
    <n v="0"/>
    <m/>
    <n v="0"/>
    <n v="0"/>
    <n v="0"/>
    <n v="0"/>
    <n v="0"/>
    <n v="0"/>
    <n v="28.72"/>
    <n v="0"/>
    <n v="0"/>
    <n v="3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03"/>
    <n v="0"/>
    <n v="0"/>
    <n v="0"/>
    <m/>
    <x v="0"/>
    <m/>
    <m/>
    <m/>
    <m/>
    <m/>
    <m/>
    <m/>
    <m/>
    <n v="30.419999999999998"/>
    <n v="-1.7"/>
    <n v="6.22"/>
    <n v="22.5"/>
    <x v="4"/>
    <x v="5"/>
    <m/>
    <x v="16"/>
  </r>
  <r>
    <x v="1"/>
    <s v="Columbus"/>
    <s v="Electric"/>
    <s v="Municipal Other Lighting"/>
    <s v="LS-Special Lighting"/>
    <n v="86"/>
    <n v="39.6"/>
    <m/>
    <n v="0"/>
    <n v="0"/>
    <n v="0"/>
    <m/>
    <n v="0"/>
    <n v="0"/>
    <n v="0"/>
    <n v="0"/>
    <n v="0"/>
    <n v="0"/>
    <n v="1.26"/>
    <n v="0"/>
    <n v="0"/>
    <n v="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m/>
    <x v="0"/>
    <m/>
    <m/>
    <m/>
    <m/>
    <m/>
    <m/>
    <m/>
    <m/>
    <n v="1.26"/>
    <n v="0"/>
    <n v="0.27"/>
    <n v="0.99"/>
    <x v="4"/>
    <x v="7"/>
    <m/>
    <x v="16"/>
  </r>
  <r>
    <x v="1"/>
    <s v="Columbus"/>
    <s v="Electric"/>
    <s v="Municipal Pumping"/>
    <s v="CB-Commercial"/>
    <n v="14726"/>
    <n v="1599.84"/>
    <m/>
    <n v="0"/>
    <n v="0"/>
    <n v="0"/>
    <m/>
    <n v="0"/>
    <n v="0"/>
    <n v="0"/>
    <n v="0"/>
    <n v="0"/>
    <n v="0"/>
    <n v="216.31"/>
    <n v="0"/>
    <n v="0"/>
    <n v="26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15"/>
    <n v="0"/>
    <n v="0"/>
    <n v="0"/>
    <m/>
    <x v="0"/>
    <m/>
    <m/>
    <m/>
    <m/>
    <m/>
    <m/>
    <m/>
    <m/>
    <n v="235.04"/>
    <n v="-18.73"/>
    <n v="46.83"/>
    <n v="169.48000000000002"/>
    <x v="3"/>
    <x v="5"/>
    <m/>
    <x v="16"/>
  </r>
  <r>
    <x v="1"/>
    <s v="Columbus"/>
    <s v="Electric"/>
    <s v="Municipal Pumping"/>
    <s v="GP-General Power"/>
    <n v="37489"/>
    <n v="3791.17"/>
    <m/>
    <n v="0"/>
    <n v="0"/>
    <n v="0"/>
    <m/>
    <n v="0"/>
    <n v="0"/>
    <n v="0"/>
    <n v="0"/>
    <n v="0"/>
    <n v="0"/>
    <n v="550.72"/>
    <n v="0"/>
    <n v="0"/>
    <n v="68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0.71"/>
    <n v="0"/>
    <n v="0"/>
    <n v="0"/>
    <m/>
    <x v="0"/>
    <m/>
    <m/>
    <m/>
    <m/>
    <m/>
    <m/>
    <m/>
    <m/>
    <n v="589.33000000000004"/>
    <n v="-38.61"/>
    <n v="119.22"/>
    <n v="431.5"/>
    <x v="3"/>
    <x v="6"/>
    <m/>
    <x v="16"/>
  </r>
  <r>
    <x v="1"/>
    <s v="Columbus"/>
    <s v="Electric"/>
    <s v="Residential"/>
    <s v="NM-Net Metering"/>
    <n v="-1310"/>
    <n v="-20.0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6"/>
  </r>
  <r>
    <x v="1"/>
    <s v="Columbus"/>
    <s v="Electric"/>
    <s v="Residential"/>
    <s v="RG-Residential"/>
    <n v="1537812"/>
    <n v="129215.76999999999"/>
    <m/>
    <n v="6573.65"/>
    <n v="0"/>
    <n v="0"/>
    <m/>
    <n v="0"/>
    <n v="0"/>
    <n v="0"/>
    <n v="0"/>
    <n v="0"/>
    <n v="0"/>
    <n v="22583.95"/>
    <n v="0"/>
    <n v="0"/>
    <n v="2798.96"/>
    <n v="0"/>
    <n v="0"/>
    <n v="0"/>
    <n v="0"/>
    <n v="0"/>
    <n v="0"/>
    <n v="0"/>
    <n v="0"/>
    <n v="0"/>
    <n v="0"/>
    <n v="0"/>
    <n v="0"/>
    <n v="0"/>
    <n v="0"/>
    <n v="20"/>
    <n v="-9.74"/>
    <n v="4106.42"/>
    <n v="0"/>
    <n v="0"/>
    <n v="20499.150000000001"/>
    <n v="0"/>
    <n v="0"/>
    <n v="0"/>
    <m/>
    <x v="0"/>
    <m/>
    <m/>
    <m/>
    <m/>
    <m/>
    <m/>
    <m/>
    <m/>
    <n v="23958.58"/>
    <n v="-1374.63"/>
    <n v="4890.24"/>
    <n v="17693.71"/>
    <x v="0"/>
    <x v="1"/>
    <m/>
    <x v="16"/>
  </r>
  <r>
    <x v="1"/>
    <s v="Columbus"/>
    <s v="Electric"/>
    <s v="Residential"/>
    <s v="RG-Residential Water Heat"/>
    <n v="237033"/>
    <n v="18491.23"/>
    <m/>
    <n v="762.54"/>
    <n v="0"/>
    <n v="0"/>
    <m/>
    <n v="0"/>
    <n v="0"/>
    <n v="0"/>
    <n v="0"/>
    <n v="0"/>
    <n v="0"/>
    <n v="3480.85"/>
    <n v="0"/>
    <n v="0"/>
    <n v="431.42"/>
    <n v="0"/>
    <n v="0"/>
    <n v="0"/>
    <n v="0"/>
    <n v="0"/>
    <n v="0"/>
    <n v="0"/>
    <n v="0"/>
    <n v="0"/>
    <n v="0"/>
    <n v="0"/>
    <n v="0"/>
    <n v="0"/>
    <n v="0"/>
    <n v="0"/>
    <n v="-0.11"/>
    <n v="545.77"/>
    <n v="0"/>
    <n v="0"/>
    <n v="3173.87"/>
    <n v="0"/>
    <n v="0"/>
    <n v="0"/>
    <m/>
    <x v="0"/>
    <m/>
    <m/>
    <m/>
    <m/>
    <m/>
    <m/>
    <m/>
    <m/>
    <n v="3707.7999999999997"/>
    <n v="-226.95"/>
    <n v="753.76"/>
    <n v="2727.09"/>
    <x v="0"/>
    <x v="14"/>
    <m/>
    <x v="16"/>
  </r>
  <r>
    <x v="1"/>
    <s v="Columbus"/>
    <s v="Electric"/>
    <s v="Residential"/>
    <s v="RH-Residential Total Elec"/>
    <n v="417576"/>
    <n v="30472.370000000003"/>
    <m/>
    <n v="1157.72"/>
    <n v="0"/>
    <n v="0"/>
    <m/>
    <n v="0"/>
    <n v="0"/>
    <n v="0"/>
    <n v="0"/>
    <n v="0"/>
    <n v="0"/>
    <n v="6136.77"/>
    <n v="0"/>
    <n v="0"/>
    <n v="760.08"/>
    <n v="0"/>
    <n v="0"/>
    <n v="0"/>
    <n v="0"/>
    <n v="0"/>
    <n v="0"/>
    <n v="0"/>
    <n v="0"/>
    <n v="0"/>
    <n v="0"/>
    <n v="0"/>
    <n v="0"/>
    <n v="0"/>
    <n v="0"/>
    <n v="0"/>
    <n v="-0.6"/>
    <n v="899.3"/>
    <n v="0"/>
    <n v="0"/>
    <n v="5445.21"/>
    <n v="0"/>
    <n v="0"/>
    <n v="0"/>
    <m/>
    <x v="0"/>
    <m/>
    <m/>
    <m/>
    <m/>
    <m/>
    <m/>
    <m/>
    <m/>
    <n v="6656.5300000000007"/>
    <n v="-519.76"/>
    <n v="1327.89"/>
    <n v="4808.88"/>
    <x v="0"/>
    <x v="15"/>
    <m/>
    <x v="16"/>
  </r>
  <r>
    <x v="1"/>
    <s v="Columbus"/>
    <s v="Lighting"/>
    <s v="Commercial"/>
    <s v="PL-Private Lighting"/>
    <n v="20652.5"/>
    <n v="5060.96"/>
    <m/>
    <n v="0"/>
    <n v="0"/>
    <n v="0"/>
    <m/>
    <n v="0"/>
    <n v="0"/>
    <n v="0"/>
    <n v="0"/>
    <n v="0"/>
    <n v="0"/>
    <n v="303.14999999999998"/>
    <n v="0"/>
    <n v="0"/>
    <n v="37.799999999999997"/>
    <n v="0"/>
    <n v="0"/>
    <n v="0"/>
    <n v="0"/>
    <n v="0"/>
    <n v="0"/>
    <n v="0"/>
    <n v="0"/>
    <n v="0"/>
    <n v="0"/>
    <n v="0"/>
    <n v="0"/>
    <n v="0"/>
    <n v="0"/>
    <n v="0"/>
    <n v="0"/>
    <n v="310.17"/>
    <n v="0"/>
    <n v="0"/>
    <n v="40.729999999999997"/>
    <n v="0"/>
    <n v="0"/>
    <n v="0"/>
    <m/>
    <x v="0"/>
    <m/>
    <m/>
    <m/>
    <m/>
    <m/>
    <m/>
    <m/>
    <m/>
    <n v="326.52"/>
    <n v="-23.37"/>
    <n v="65.67"/>
    <n v="237.47999999999996"/>
    <x v="1"/>
    <x v="4"/>
    <m/>
    <x v="16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17.41"/>
    <n v="0"/>
    <n v="0"/>
    <n v="2.14"/>
    <n v="0"/>
    <n v="0"/>
    <n v="0"/>
    <n v="0"/>
    <n v="0"/>
    <n v="0"/>
    <n v="0"/>
    <n v="0"/>
    <n v="0"/>
    <n v="0"/>
    <n v="0"/>
    <n v="0"/>
    <n v="0"/>
    <n v="0"/>
    <n v="0"/>
    <n v="0"/>
    <n v="29.83"/>
    <n v="0"/>
    <n v="0"/>
    <n v="2.3199999999999998"/>
    <n v="0"/>
    <n v="0"/>
    <n v="0"/>
    <m/>
    <x v="0"/>
    <m/>
    <m/>
    <m/>
    <m/>
    <m/>
    <m/>
    <m/>
    <m/>
    <n v="18.71"/>
    <n v="-1.3"/>
    <n v="3.72"/>
    <n v="13.69"/>
    <x v="2"/>
    <x v="4"/>
    <m/>
    <x v="16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4.26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n v="0"/>
    <n v="0"/>
    <n v="0"/>
    <m/>
    <x v="0"/>
    <m/>
    <m/>
    <m/>
    <m/>
    <m/>
    <m/>
    <m/>
    <m/>
    <n v="4.58"/>
    <n v="-0.32"/>
    <n v="0.92"/>
    <n v="3.34"/>
    <x v="4"/>
    <x v="4"/>
    <m/>
    <x v="16"/>
  </r>
  <r>
    <x v="1"/>
    <s v="Columbus"/>
    <s v="Lighting"/>
    <s v="Municipal Street Lighting"/>
    <s v="SPL-Municipal St Lighting"/>
    <n v="51464.392"/>
    <n v="5039.87"/>
    <m/>
    <n v="0"/>
    <n v="0"/>
    <n v="0"/>
    <m/>
    <n v="0"/>
    <n v="0"/>
    <n v="0"/>
    <n v="0"/>
    <n v="0"/>
    <n v="0"/>
    <n v="829.1"/>
    <n v="0"/>
    <n v="0"/>
    <n v="93.67"/>
    <n v="0"/>
    <n v="0"/>
    <n v="1588.47"/>
    <n v="0"/>
    <n v="0"/>
    <n v="0"/>
    <n v="0"/>
    <n v="0"/>
    <n v="0"/>
    <n v="0"/>
    <n v="0"/>
    <n v="0"/>
    <n v="0"/>
    <n v="0"/>
    <n v="0"/>
    <n v="0"/>
    <n v="0"/>
    <n v="0"/>
    <n v="0"/>
    <n v="126.09"/>
    <n v="0"/>
    <n v="0"/>
    <n v="0"/>
    <m/>
    <x v="0"/>
    <m/>
    <m/>
    <m/>
    <m/>
    <m/>
    <m/>
    <m/>
    <m/>
    <n v="900.07"/>
    <n v="-70.97"/>
    <n v="163.66"/>
    <n v="665.44"/>
    <x v="4"/>
    <x v="11"/>
    <m/>
    <x v="16"/>
  </r>
  <r>
    <x v="1"/>
    <s v="Columbus"/>
    <s v="Lighting"/>
    <s v="Residential"/>
    <s v="PL-Private Lighting"/>
    <n v="14633.531999999999"/>
    <n v="4846.91"/>
    <m/>
    <n v="0"/>
    <n v="0"/>
    <n v="0"/>
    <m/>
    <n v="0"/>
    <n v="0"/>
    <n v="0"/>
    <n v="0"/>
    <n v="0"/>
    <n v="0"/>
    <n v="215.63"/>
    <n v="0"/>
    <n v="0"/>
    <n v="27.65"/>
    <n v="0"/>
    <n v="0"/>
    <n v="0"/>
    <n v="0"/>
    <n v="0"/>
    <n v="0"/>
    <n v="0"/>
    <n v="0"/>
    <n v="0"/>
    <n v="0"/>
    <n v="0"/>
    <n v="0"/>
    <n v="0"/>
    <n v="0"/>
    <n v="0"/>
    <n v="0"/>
    <n v="90.55"/>
    <n v="0"/>
    <n v="0"/>
    <n v="28.5"/>
    <n v="0"/>
    <n v="0"/>
    <n v="0"/>
    <m/>
    <x v="0"/>
    <m/>
    <m/>
    <m/>
    <m/>
    <m/>
    <m/>
    <m/>
    <m/>
    <n v="231.79"/>
    <n v="-16.16"/>
    <n v="46.53"/>
    <n v="169.1"/>
    <x v="0"/>
    <x v="4"/>
    <m/>
    <x v="16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1"/>
    <s v="Neosho"/>
    <s v="Electric"/>
    <s v="Commercial"/>
    <s v="CB-Commercial"/>
    <n v="8"/>
    <n v="20.72"/>
    <m/>
    <n v="1.05"/>
    <n v="0"/>
    <n v="0"/>
    <m/>
    <n v="0"/>
    <n v="0"/>
    <n v="0"/>
    <n v="0"/>
    <n v="0"/>
    <n v="0"/>
    <n v="0.13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1.98"/>
    <n v="0"/>
    <n v="0"/>
    <n v="0.08"/>
    <n v="0"/>
    <n v="0"/>
    <n v="0"/>
    <m/>
    <x v="0"/>
    <m/>
    <m/>
    <m/>
    <m/>
    <m/>
    <m/>
    <m/>
    <m/>
    <n v="0.13"/>
    <n v="0"/>
    <n v="0.03"/>
    <n v="0.1"/>
    <x v="1"/>
    <x v="5"/>
    <m/>
    <x v="16"/>
  </r>
  <r>
    <x v="3"/>
    <s v="Aurora"/>
    <s v="Electric"/>
    <s v="Commercial"/>
    <s v="CB-Commercial"/>
    <n v="2124597"/>
    <n v="311805.67000000004"/>
    <m/>
    <n v="9146"/>
    <n v="0"/>
    <n v="0"/>
    <m/>
    <n v="-12158.5959885387"/>
    <n v="-3187.27"/>
    <n v="0"/>
    <n v="0"/>
    <n v="150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0.33"/>
    <n v="18962.23"/>
    <n v="-10666.2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Aurora"/>
    <s v="Electric"/>
    <s v="Commercial"/>
    <s v="GP-General Power"/>
    <n v="4158583"/>
    <n v="450275.01"/>
    <m/>
    <n v="12451.38"/>
    <n v="0"/>
    <n v="0"/>
    <m/>
    <n v="-39358.333333333401"/>
    <n v="-6237.86"/>
    <n v="0"/>
    <n v="0"/>
    <n v="2540.23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0"/>
    <n v="0"/>
    <n v="0"/>
    <n v="22976.42"/>
    <n v="-15386.77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6"/>
  </r>
  <r>
    <x v="3"/>
    <s v="Aurora"/>
    <s v="Electric"/>
    <s v="Commercial"/>
    <s v="LS-Special Lighting"/>
    <n v="2757"/>
    <n v="571.32000000000005"/>
    <m/>
    <n v="5.09"/>
    <n v="0"/>
    <n v="0"/>
    <m/>
    <n v="0"/>
    <n v="-4.13"/>
    <n v="0"/>
    <n v="0"/>
    <n v="1.15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64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6"/>
  </r>
  <r>
    <x v="3"/>
    <s v="Aurora"/>
    <s v="Electric"/>
    <s v="Commercial"/>
    <s v="SH-Small Heating"/>
    <n v="126068"/>
    <n v="16914.810000000001"/>
    <m/>
    <n v="605.35"/>
    <n v="0"/>
    <n v="0"/>
    <m/>
    <n v="0"/>
    <n v="-189.13"/>
    <n v="0"/>
    <n v="0"/>
    <n v="8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1"/>
    <n v="-598.79999999999995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6"/>
  </r>
  <r>
    <x v="3"/>
    <s v="Aurora"/>
    <s v="Electric"/>
    <s v="Commercial"/>
    <s v="TEB-Total Electric Bldg"/>
    <n v="586392"/>
    <n v="66384.47"/>
    <m/>
    <n v="223.63"/>
    <n v="0"/>
    <n v="0"/>
    <m/>
    <n v="0"/>
    <n v="-879.59"/>
    <n v="0"/>
    <n v="0"/>
    <n v="416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17.8"/>
    <n v="-2392.510000000000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6"/>
  </r>
  <r>
    <x v="3"/>
    <s v="Aurora"/>
    <s v="Electric"/>
    <s v="Industrial"/>
    <s v="CB-Commercial"/>
    <n v="11826"/>
    <n v="1733.87"/>
    <m/>
    <n v="38.479999999999997"/>
    <n v="0"/>
    <n v="0"/>
    <m/>
    <n v="0"/>
    <n v="-17.73"/>
    <n v="0"/>
    <n v="0"/>
    <n v="8.39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0"/>
    <n v="0"/>
    <n v="0"/>
    <n v="118.54"/>
    <n v="-59.3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6"/>
  </r>
  <r>
    <x v="3"/>
    <s v="Aurora"/>
    <s v="Electric"/>
    <s v="Industrial"/>
    <s v="GP-General Power"/>
    <n v="2044247"/>
    <n v="200834.66999999998"/>
    <m/>
    <n v="3764.7"/>
    <n v="0"/>
    <n v="0"/>
    <m/>
    <n v="0"/>
    <n v="-3066.37"/>
    <n v="0"/>
    <n v="0"/>
    <n v="1323.13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0"/>
    <n v="0"/>
    <n v="-51.32"/>
    <n v="8886.1200000000008"/>
    <n v="-7563.7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6"/>
  </r>
  <r>
    <x v="3"/>
    <s v="Aurora"/>
    <s v="Electric"/>
    <s v="Industrial"/>
    <s v="LP-Large Power"/>
    <n v="2923803"/>
    <n v="226813.35"/>
    <m/>
    <n v="0"/>
    <n v="0"/>
    <n v="0"/>
    <m/>
    <n v="0"/>
    <n v="-4297.99"/>
    <n v="0"/>
    <n v="0"/>
    <n v="563.16999999999996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4819.67"/>
    <n v="-8712.94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6"/>
  </r>
  <r>
    <x v="3"/>
    <s v="Aurora"/>
    <s v="Electric"/>
    <s v="Industrial"/>
    <s v="PFM-Feed Mill/Grain Elev"/>
    <n v="14880"/>
    <n v="2588.37"/>
    <m/>
    <n v="14.58"/>
    <n v="0"/>
    <n v="0"/>
    <m/>
    <n v="0"/>
    <n v="-22.32"/>
    <n v="0"/>
    <n v="0"/>
    <n v="10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36000000000001"/>
    <n v="-82.13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6"/>
  </r>
  <r>
    <x v="3"/>
    <s v="Aurora"/>
    <s v="Electric"/>
    <s v="Industrial"/>
    <s v="TEB-Total Electric Bldg"/>
    <n v="9414"/>
    <n v="9057.39"/>
    <m/>
    <n v="0"/>
    <n v="0"/>
    <n v="0"/>
    <m/>
    <n v="0"/>
    <n v="-14.12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571.80999999999995"/>
    <n v="-38.409999999999997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6"/>
  </r>
  <r>
    <x v="3"/>
    <s v="Aurora"/>
    <s v="Electric"/>
    <s v="Interdepartmental"/>
    <s v="CB-Commercial"/>
    <n v="18635"/>
    <n v="2482.06"/>
    <m/>
    <n v="0"/>
    <n v="0"/>
    <n v="0"/>
    <m/>
    <n v="0"/>
    <n v="-27.96"/>
    <n v="0"/>
    <n v="0"/>
    <n v="1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4500000000000002"/>
    <n v="-93.54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6"/>
  </r>
  <r>
    <x v="3"/>
    <s v="Aurora"/>
    <s v="Electric"/>
    <s v="Interdepartmental"/>
    <s v="GP-General Power"/>
    <n v="132491"/>
    <n v="11105.13"/>
    <m/>
    <n v="0"/>
    <n v="0"/>
    <n v="0"/>
    <m/>
    <n v="0"/>
    <n v="-198.74"/>
    <n v="0"/>
    <n v="0"/>
    <n v="94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0.22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16"/>
  </r>
  <r>
    <x v="3"/>
    <s v="Aurora"/>
    <s v="Electric"/>
    <s v="Municipal Buildings"/>
    <s v="CB-Commercial"/>
    <n v="36686"/>
    <n v="6014.38"/>
    <m/>
    <n v="0"/>
    <n v="0"/>
    <n v="0"/>
    <m/>
    <n v="0"/>
    <n v="-55.06"/>
    <n v="0"/>
    <n v="0"/>
    <n v="26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4.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Aurora"/>
    <s v="Electric"/>
    <s v="Municipal Buildings"/>
    <s v="GP-General Power"/>
    <n v="98480"/>
    <n v="10132.279999999999"/>
    <m/>
    <n v="0"/>
    <n v="0"/>
    <n v="0"/>
    <m/>
    <n v="0"/>
    <n v="-147.72"/>
    <n v="0"/>
    <n v="0"/>
    <n v="69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4.3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Aurora"/>
    <s v="Electric"/>
    <s v="Municipal Buildings"/>
    <s v="SH-Small Heating"/>
    <n v="2060"/>
    <n v="297.19"/>
    <m/>
    <n v="0"/>
    <n v="0"/>
    <n v="0"/>
    <m/>
    <n v="0"/>
    <n v="-3.1"/>
    <n v="0"/>
    <n v="0"/>
    <n v="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7799999999999994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6"/>
  </r>
  <r>
    <x v="3"/>
    <s v="Aurora"/>
    <s v="Electric"/>
    <s v="Municipal Other Lighting"/>
    <s v="CB-Commercial"/>
    <n v="7565"/>
    <n v="1745.04"/>
    <m/>
    <n v="0"/>
    <n v="0"/>
    <n v="0"/>
    <m/>
    <n v="0"/>
    <n v="-11.34"/>
    <n v="0"/>
    <n v="0"/>
    <n v="5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02000000000000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6"/>
  </r>
  <r>
    <x v="3"/>
    <s v="Aurora"/>
    <s v="Electric"/>
    <s v="Municipal Other Lighting"/>
    <s v="LS-Special Lighting"/>
    <n v="12834"/>
    <n v="2271.1999999999998"/>
    <m/>
    <n v="0"/>
    <n v="0"/>
    <n v="0"/>
    <m/>
    <n v="0"/>
    <n v="-19.25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.7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6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6"/>
  </r>
  <r>
    <x v="3"/>
    <s v="Aurora"/>
    <s v="Electric"/>
    <s v="Municipal Pumping"/>
    <s v="CB-Commercial"/>
    <n v="105198"/>
    <n v="14181.56"/>
    <m/>
    <n v="0"/>
    <n v="0"/>
    <n v="0"/>
    <m/>
    <n v="0"/>
    <n v="-157.78"/>
    <n v="0"/>
    <n v="0"/>
    <n v="74.68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28.1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Aurora"/>
    <s v="Electric"/>
    <s v="Municipal Pumping"/>
    <s v="GP-General Power"/>
    <n v="577125"/>
    <n v="56144.840000000004"/>
    <m/>
    <n v="0"/>
    <n v="0"/>
    <n v="0"/>
    <m/>
    <n v="0"/>
    <n v="-865.68"/>
    <n v="0"/>
    <n v="0"/>
    <n v="409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35.3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Aurora"/>
    <s v="Electric"/>
    <s v="Oil Pipeline Pumping"/>
    <s v="GP-General Power"/>
    <n v="161976"/>
    <n v="15884.23"/>
    <m/>
    <n v="0"/>
    <n v="0"/>
    <n v="0"/>
    <m/>
    <n v="0"/>
    <n v="-242.96"/>
    <n v="0"/>
    <n v="0"/>
    <n v="11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7.17"/>
    <n v="-599.32000000000005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6"/>
  </r>
  <r>
    <x v="3"/>
    <s v="Aurora"/>
    <s v="Electric"/>
    <s v="Residential"/>
    <s v="RGL-Residential Pilot"/>
    <n v="50375"/>
    <n v="6242.35"/>
    <m/>
    <n v="258.94"/>
    <n v="0"/>
    <n v="0"/>
    <m/>
    <n v="0"/>
    <n v="-75.58"/>
    <n v="0"/>
    <n v="0"/>
    <n v="19.64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.11"/>
    <n v="-259.89999999999998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6"/>
  </r>
  <r>
    <x v="3"/>
    <s v="Aurora"/>
    <s v="Electric"/>
    <s v="Residential"/>
    <s v="RG-Residential"/>
    <n v="11563744"/>
    <n v="1632078.3199999998"/>
    <m/>
    <n v="46683.51"/>
    <n v="0"/>
    <n v="0"/>
    <m/>
    <n v="-84025.675923885094"/>
    <n v="-17351.759999999998"/>
    <n v="0"/>
    <n v="0"/>
    <n v="4509.27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31"/>
    <n v="320"/>
    <n v="-201.67"/>
    <n v="13109.41"/>
    <n v="-59669.2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Aurora"/>
    <s v="Electric"/>
    <s v="Wholesale Municipalities"/>
    <s v="GFR-Monett"/>
    <n v="17810672"/>
    <n v="347837.87"/>
    <m/>
    <n v="0"/>
    <n v="272503.28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6"/>
    <m/>
    <x v="16"/>
  </r>
  <r>
    <x v="3"/>
    <s v="Aurora"/>
    <s v="Electric"/>
    <s v="Wholesale Municipalities"/>
    <s v="GFR-Mt Vernon"/>
    <n v="3558434"/>
    <n v="115200.28"/>
    <m/>
    <n v="0"/>
    <n v="54444.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7"/>
    <m/>
    <x v="16"/>
  </r>
  <r>
    <x v="3"/>
    <s v="Aurora"/>
    <s v="Lighting"/>
    <s v="Commercial"/>
    <s v="PL-Private Lighting"/>
    <n v="49724.332999999999"/>
    <n v="16399.3"/>
    <m/>
    <n v="0"/>
    <n v="0"/>
    <n v="0"/>
    <m/>
    <n v="0"/>
    <n v="-75.03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8.34"/>
    <n v="-545.6900000000000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3"/>
    <s v="Aurora"/>
    <s v="Lighting"/>
    <s v="Industrial"/>
    <s v="PL-Private Lighting"/>
    <n v="6169"/>
    <n v="1553.22"/>
    <m/>
    <n v="0"/>
    <n v="0"/>
    <n v="0"/>
    <m/>
    <n v="0"/>
    <n v="-9.27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.84"/>
    <n v="-67.70999999999999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6"/>
  </r>
  <r>
    <x v="3"/>
    <s v="Aurora"/>
    <s v="Lighting"/>
    <s v="Interdepartmental"/>
    <s v="PL-Private Lighting"/>
    <n v="195"/>
    <n v="47.37"/>
    <m/>
    <n v="0"/>
    <n v="0"/>
    <n v="0"/>
    <m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6"/>
  </r>
  <r>
    <x v="3"/>
    <s v="Aurora"/>
    <s v="Lighting"/>
    <s v="Municipal Other Lighting"/>
    <s v="PL-Private Lighting"/>
    <n v="174"/>
    <n v="68.19"/>
    <m/>
    <n v="0"/>
    <n v="0"/>
    <n v="0"/>
    <m/>
    <n v="0"/>
    <n v="-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6"/>
  </r>
  <r>
    <x v="3"/>
    <s v="Aurora"/>
    <s v="Lighting"/>
    <s v="Municipal Pumping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6"/>
  </r>
  <r>
    <x v="3"/>
    <s v="Aurora"/>
    <s v="Lighting"/>
    <s v="Municipal Street Lighting"/>
    <s v="SPL-Municipal St Lighting"/>
    <n v="95886.707999999999"/>
    <n v="13777.04"/>
    <m/>
    <n v="0"/>
    <n v="0"/>
    <n v="0"/>
    <m/>
    <n v="0"/>
    <n v="-143.83000000000001"/>
    <n v="0"/>
    <n v="0"/>
    <n v="0"/>
    <n v="0"/>
    <n v="0"/>
    <n v="0"/>
    <n v="0"/>
    <n v="0"/>
    <n v="0"/>
    <n v="0"/>
    <n v="3152.37"/>
    <n v="0"/>
    <n v="0"/>
    <n v="0"/>
    <n v="0"/>
    <n v="0"/>
    <n v="0"/>
    <n v="0"/>
    <n v="0"/>
    <n v="0"/>
    <n v="0"/>
    <n v="0"/>
    <n v="0"/>
    <n v="0"/>
    <n v="0"/>
    <n v="-573.39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6"/>
  </r>
  <r>
    <x v="3"/>
    <s v="Aurora"/>
    <s v="Lighting"/>
    <s v="Residential"/>
    <s v="PL-Private Lighting"/>
    <n v="54666.964"/>
    <n v="20399.34"/>
    <m/>
    <n v="0"/>
    <n v="0"/>
    <n v="0"/>
    <m/>
    <n v="0"/>
    <n v="-8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.31"/>
    <n v="-599.0499999999999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3"/>
    <s v="Aurora"/>
    <s v="Sprinkler System"/>
    <s v="WA-Commercial"/>
    <s v="WA-Water"/>
    <n v="0"/>
    <n v="371.8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5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6"/>
  </r>
  <r>
    <x v="3"/>
    <s v="Aurora"/>
    <s v="Water"/>
    <s v="WA-Commercial"/>
    <s v="WA-Water"/>
    <n v="-13529"/>
    <n v="1924.27"/>
    <m/>
    <n v="0"/>
    <n v="0"/>
    <n v="0"/>
    <m/>
    <n v="0"/>
    <n v="0"/>
    <n v="0"/>
    <n v="0"/>
    <n v="0"/>
    <n v="0"/>
    <n v="0"/>
    <n v="0"/>
    <n v="0"/>
    <n v="0"/>
    <n v="0"/>
    <n v="470.16"/>
    <n v="18.579999999999998"/>
    <n v="0"/>
    <n v="0"/>
    <n v="0"/>
    <n v="0"/>
    <n v="0"/>
    <n v="0"/>
    <n v="0"/>
    <n v="0"/>
    <n v="0"/>
    <n v="0"/>
    <n v="0"/>
    <n v="0"/>
    <n v="-1.6"/>
    <n v="-833.2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6"/>
  </r>
  <r>
    <x v="3"/>
    <s v="Aurora"/>
    <s v="Water"/>
    <s v="WA-Industrial"/>
    <s v="WA-Water"/>
    <n v="3638"/>
    <n v="7236.29"/>
    <m/>
    <n v="0"/>
    <n v="0"/>
    <n v="0"/>
    <m/>
    <n v="0"/>
    <n v="0"/>
    <n v="0"/>
    <n v="0"/>
    <n v="0"/>
    <n v="0"/>
    <n v="0"/>
    <n v="0"/>
    <n v="0"/>
    <n v="0"/>
    <n v="0"/>
    <n v="13.5"/>
    <n v="0"/>
    <n v="0"/>
    <n v="0"/>
    <n v="0"/>
    <n v="0"/>
    <n v="0"/>
    <n v="0"/>
    <n v="0"/>
    <n v="0"/>
    <n v="0"/>
    <n v="0"/>
    <n v="0"/>
    <n v="0"/>
    <n v="-6.83"/>
    <n v="354.74"/>
    <n v="0"/>
    <n v="0"/>
    <n v="0"/>
    <n v="0"/>
    <n v="0"/>
    <n v="0"/>
    <m/>
    <x v="0"/>
    <m/>
    <m/>
    <m/>
    <m/>
    <m/>
    <m/>
    <m/>
    <m/>
    <n v="0"/>
    <n v="0"/>
    <n v="0"/>
    <n v="0"/>
    <x v="8"/>
    <x v="28"/>
    <m/>
    <x v="16"/>
  </r>
  <r>
    <x v="3"/>
    <s v="Aurora"/>
    <s v="Water"/>
    <s v="WA-Interdepartmental"/>
    <s v="WA-Water"/>
    <n v="2"/>
    <n v="106.29"/>
    <m/>
    <n v="0"/>
    <n v="0"/>
    <n v="0"/>
    <m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9"/>
    <x v="28"/>
    <m/>
    <x v="16"/>
  </r>
  <r>
    <x v="3"/>
    <s v="Aurora"/>
    <s v="Water"/>
    <s v="WA-Municipal Buildings"/>
    <s v="WA-Water"/>
    <n v="15"/>
    <n v="205.9"/>
    <m/>
    <n v="0"/>
    <n v="0"/>
    <n v="0"/>
    <m/>
    <n v="0"/>
    <n v="0"/>
    <n v="0"/>
    <n v="0"/>
    <n v="0"/>
    <n v="0"/>
    <n v="0"/>
    <n v="0"/>
    <n v="0"/>
    <n v="0"/>
    <n v="0"/>
    <n v="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6"/>
  </r>
  <r>
    <x v="3"/>
    <s v="Aurora"/>
    <s v="Water"/>
    <s v="WA-Municipal Pumping"/>
    <s v="WA-Water"/>
    <n v="1038"/>
    <n v="2802.2"/>
    <m/>
    <n v="0"/>
    <n v="0"/>
    <n v="0"/>
    <m/>
    <n v="0"/>
    <n v="0"/>
    <n v="0"/>
    <n v="0"/>
    <n v="0"/>
    <n v="0"/>
    <n v="0"/>
    <n v="0"/>
    <n v="0"/>
    <n v="0"/>
    <n v="0"/>
    <n v="2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0"/>
    <x v="28"/>
    <m/>
    <x v="16"/>
  </r>
  <r>
    <x v="3"/>
    <s v="Aurora"/>
    <s v="Water"/>
    <s v="WA-Residential"/>
    <s v="WA-Water"/>
    <n v="2371"/>
    <n v="101293.43"/>
    <m/>
    <n v="0"/>
    <n v="0"/>
    <n v="0"/>
    <m/>
    <n v="0"/>
    <n v="0"/>
    <n v="0"/>
    <n v="0"/>
    <n v="0"/>
    <n v="0"/>
    <n v="0"/>
    <n v="0"/>
    <n v="0"/>
    <n v="0"/>
    <n v="0"/>
    <n v="4090.32"/>
    <n v="0"/>
    <n v="0"/>
    <n v="0"/>
    <n v="0"/>
    <n v="0"/>
    <n v="0"/>
    <n v="0"/>
    <n v="0"/>
    <n v="0"/>
    <n v="0"/>
    <n v="0"/>
    <n v="0"/>
    <n v="0"/>
    <n v="-12.78"/>
    <n v="1821.34"/>
    <n v="0"/>
    <n v="0"/>
    <n v="0"/>
    <n v="0"/>
    <n v="0"/>
    <n v="0"/>
    <m/>
    <x v="0"/>
    <m/>
    <m/>
    <m/>
    <m/>
    <m/>
    <m/>
    <m/>
    <m/>
    <n v="0"/>
    <n v="0"/>
    <n v="0"/>
    <n v="0"/>
    <x v="11"/>
    <x v="28"/>
    <m/>
    <x v="16"/>
  </r>
  <r>
    <x v="3"/>
    <s v="Baxter Springs"/>
    <s v="Electric"/>
    <s v="Commercial"/>
    <s v="CB-Commercial"/>
    <n v="1"/>
    <n v="22.82"/>
    <m/>
    <n v="1.13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"/>
    <n v="-0.0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Baxter Springs"/>
    <s v="Electric"/>
    <s v="Residential"/>
    <s v="RG-Residential"/>
    <n v="314"/>
    <n v="53.84"/>
    <m/>
    <n v="2.59"/>
    <n v="0"/>
    <n v="0"/>
    <m/>
    <n v="0"/>
    <n v="-0.47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"/>
    <n v="-1.6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Bolivar"/>
    <s v="Electric"/>
    <s v="Commercial"/>
    <s v="CB-Commercial"/>
    <n v="1923712"/>
    <n v="289324.86"/>
    <m/>
    <n v="6042.23"/>
    <n v="0"/>
    <n v="0"/>
    <m/>
    <n v="-2115.7051282051302"/>
    <n v="-2886.08"/>
    <n v="0"/>
    <n v="0"/>
    <n v="1365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.55"/>
    <n v="16374.85"/>
    <n v="-9657.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Bolivar"/>
    <s v="Electric"/>
    <s v="Commercial"/>
    <s v="GP-General Power"/>
    <n v="3122200"/>
    <n v="335910.89"/>
    <m/>
    <n v="1880.74"/>
    <n v="0"/>
    <n v="0"/>
    <m/>
    <n v="0"/>
    <n v="-4683.3"/>
    <n v="0"/>
    <n v="0"/>
    <n v="2216.76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30.88"/>
    <n v="-11552.0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6"/>
  </r>
  <r>
    <x v="3"/>
    <s v="Bolivar"/>
    <s v="Electric"/>
    <s v="Commercial"/>
    <s v="LP-Large Power"/>
    <n v="1008024"/>
    <n v="90493.180000000008"/>
    <m/>
    <n v="0"/>
    <n v="0"/>
    <n v="0"/>
    <m/>
    <n v="0"/>
    <n v="-1481.79"/>
    <n v="0"/>
    <n v="0"/>
    <n v="715.7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3003.92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6"/>
  </r>
  <r>
    <x v="3"/>
    <s v="Bolivar"/>
    <s v="Electric"/>
    <s v="Commercial"/>
    <s v="LS-Special Lighting"/>
    <n v="8307"/>
    <n v="1420.94"/>
    <m/>
    <n v="1.22"/>
    <n v="0"/>
    <n v="0"/>
    <m/>
    <n v="0"/>
    <n v="-12.47"/>
    <n v="0"/>
    <n v="0"/>
    <n v="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22"/>
    <n v="-56.16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6"/>
  </r>
  <r>
    <x v="3"/>
    <s v="Bolivar"/>
    <s v="Electric"/>
    <s v="Commercial"/>
    <s v="SH-Small Heating"/>
    <n v="723445"/>
    <n v="98992.510000000009"/>
    <m/>
    <n v="2070.2600000000002"/>
    <n v="0"/>
    <n v="0"/>
    <m/>
    <n v="0"/>
    <n v="-1085.26"/>
    <n v="0"/>
    <n v="0"/>
    <n v="513.67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47.08"/>
    <n v="-3436.5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6"/>
  </r>
  <r>
    <x v="3"/>
    <s v="Bolivar"/>
    <s v="Electric"/>
    <s v="Commercial"/>
    <s v="TEB-Total Electric Bldg"/>
    <n v="2289824"/>
    <n v="272720.01"/>
    <m/>
    <n v="1593.36"/>
    <n v="0"/>
    <n v="0"/>
    <m/>
    <n v="0"/>
    <n v="-3434.74"/>
    <n v="0"/>
    <n v="0"/>
    <n v="1595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36.67"/>
    <n v="-9342.5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6"/>
  </r>
  <r>
    <x v="3"/>
    <s v="Bolivar"/>
    <s v="Electric"/>
    <s v="Industrial"/>
    <s v="CB-Commercial"/>
    <n v="23065"/>
    <n v="2999.47"/>
    <m/>
    <n v="115.74"/>
    <n v="0"/>
    <n v="0"/>
    <m/>
    <n v="0"/>
    <n v="-34.61"/>
    <n v="0"/>
    <n v="0"/>
    <n v="16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7.07"/>
    <n v="-115.7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6"/>
  </r>
  <r>
    <x v="3"/>
    <s v="Bolivar"/>
    <s v="Electric"/>
    <s v="Industrial"/>
    <s v="GP-General Power"/>
    <n v="587960"/>
    <n v="71883.520000000004"/>
    <m/>
    <n v="2020.71"/>
    <n v="0"/>
    <n v="0"/>
    <m/>
    <n v="0"/>
    <n v="-881.94"/>
    <n v="0"/>
    <n v="0"/>
    <n v="417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32.92"/>
    <n v="-2175.449999999999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6"/>
  </r>
  <r>
    <x v="3"/>
    <s v="Bolivar"/>
    <s v="Electric"/>
    <s v="Industrial"/>
    <s v="LP-Large Power"/>
    <n v="4800"/>
    <n v="9510.9699999999993"/>
    <m/>
    <n v="0"/>
    <n v="0"/>
    <n v="0"/>
    <m/>
    <n v="0"/>
    <n v="-7.06"/>
    <n v="0"/>
    <n v="0"/>
    <n v="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3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6"/>
  </r>
  <r>
    <x v="3"/>
    <s v="Bolivar"/>
    <s v="Electric"/>
    <s v="Industrial"/>
    <s v="PFM-Feed Mill/Grain Elev"/>
    <n v="2762"/>
    <n v="584.22"/>
    <m/>
    <n v="16.96"/>
    <n v="0"/>
    <n v="0"/>
    <m/>
    <n v="0"/>
    <n v="-4.1399999999999997"/>
    <n v="0"/>
    <n v="0"/>
    <n v="1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92"/>
    <n v="-15.24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6"/>
  </r>
  <r>
    <x v="3"/>
    <s v="Bolivar"/>
    <s v="Electric"/>
    <s v="Industrial"/>
    <s v="SH-Small Heating"/>
    <n v="1040"/>
    <n v="156.55000000000001"/>
    <m/>
    <n v="3.02"/>
    <n v="0"/>
    <n v="0"/>
    <m/>
    <n v="0"/>
    <n v="-1.56"/>
    <n v="0"/>
    <n v="0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42"/>
    <n v="-4.9400000000000004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6"/>
  </r>
  <r>
    <x v="3"/>
    <s v="Bolivar"/>
    <s v="Electric"/>
    <s v="Interdepartmental"/>
    <s v="CB-Commercial"/>
    <n v="6762"/>
    <n v="919.96"/>
    <m/>
    <n v="0"/>
    <n v="0"/>
    <n v="0"/>
    <m/>
    <n v="0"/>
    <n v="-10.15"/>
    <n v="0"/>
    <n v="0"/>
    <n v="4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.94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6"/>
  </r>
  <r>
    <x v="3"/>
    <s v="Bolivar"/>
    <s v="Electric"/>
    <s v="Municipal Buildings"/>
    <s v="CB-Commercial"/>
    <n v="37801"/>
    <n v="7082.16"/>
    <m/>
    <n v="0"/>
    <n v="0"/>
    <n v="0"/>
    <m/>
    <n v="0"/>
    <n v="-56.72"/>
    <n v="0"/>
    <n v="0"/>
    <n v="26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9.8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Bolivar"/>
    <s v="Electric"/>
    <s v="Municipal Buildings"/>
    <s v="GP-General Power"/>
    <n v="24845"/>
    <n v="4951.41"/>
    <m/>
    <n v="0"/>
    <n v="0"/>
    <n v="0"/>
    <m/>
    <n v="0"/>
    <n v="-37.270000000000003"/>
    <n v="0"/>
    <n v="0"/>
    <n v="17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1.9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Bolivar"/>
    <s v="Electric"/>
    <s v="Municipal Buildings"/>
    <s v="SH-Small Heating"/>
    <n v="15220"/>
    <n v="2212.92"/>
    <m/>
    <n v="0"/>
    <n v="0"/>
    <n v="0"/>
    <m/>
    <n v="0"/>
    <n v="-22.84"/>
    <n v="0"/>
    <n v="0"/>
    <n v="1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2.3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6"/>
  </r>
  <r>
    <x v="3"/>
    <s v="Bolivar"/>
    <s v="Electric"/>
    <s v="Municipal Buildings"/>
    <s v="TEB-Total Electric Bldg"/>
    <n v="13840"/>
    <n v="1753.18"/>
    <m/>
    <n v="0"/>
    <n v="0"/>
    <n v="0"/>
    <m/>
    <n v="0"/>
    <n v="-20.76"/>
    <n v="0"/>
    <n v="0"/>
    <n v="9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.47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6"/>
  </r>
  <r>
    <x v="3"/>
    <s v="Bolivar"/>
    <s v="Electric"/>
    <s v="Municipal Other Lighting"/>
    <s v="CB-Commercial"/>
    <n v="5996"/>
    <n v="1697.17"/>
    <m/>
    <n v="0"/>
    <n v="0"/>
    <n v="0"/>
    <m/>
    <n v="0"/>
    <n v="-8.99"/>
    <n v="0"/>
    <n v="0"/>
    <n v="4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.1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6"/>
  </r>
  <r>
    <x v="3"/>
    <s v="Bolivar"/>
    <s v="Electric"/>
    <s v="Municipal Other Lighting"/>
    <s v="LS-Special Lighting"/>
    <n v="11099"/>
    <n v="1768.56"/>
    <m/>
    <n v="0"/>
    <n v="0"/>
    <n v="0"/>
    <m/>
    <n v="0"/>
    <n v="-16.649999999999999"/>
    <n v="0"/>
    <n v="0"/>
    <n v="2.20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5.0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6"/>
  </r>
  <r>
    <x v="3"/>
    <s v="Bolivar"/>
    <s v="Electric"/>
    <s v="Municipal Pumping"/>
    <s v="CB-Commercial"/>
    <n v="161635"/>
    <n v="23297.420000000002"/>
    <m/>
    <n v="0"/>
    <n v="0"/>
    <n v="0"/>
    <m/>
    <n v="0"/>
    <n v="-242.51"/>
    <n v="0"/>
    <n v="0"/>
    <n v="114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11.4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Bolivar"/>
    <s v="Electric"/>
    <s v="Municipal Pumping"/>
    <s v="GP-General Power"/>
    <n v="331724"/>
    <n v="35819.509999999995"/>
    <m/>
    <n v="0"/>
    <n v="0"/>
    <n v="0"/>
    <m/>
    <n v="0"/>
    <n v="-497.59"/>
    <n v="0"/>
    <n v="0"/>
    <n v="235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27.359999999999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Bolivar"/>
    <s v="Electric"/>
    <s v="Municipal Pumping"/>
    <s v="TEB-Total Electric Bldg"/>
    <n v="9573"/>
    <n v="999.56000000000006"/>
    <m/>
    <n v="0"/>
    <n v="0"/>
    <n v="0"/>
    <m/>
    <n v="0"/>
    <n v="-14.36"/>
    <n v="0"/>
    <n v="0"/>
    <n v="6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.06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6"/>
  </r>
  <r>
    <x v="3"/>
    <s v="Bolivar"/>
    <s v="Electric"/>
    <s v="Oil Pipeline Pumping"/>
    <s v="GP-General Power"/>
    <n v="69034"/>
    <n v="6895.42"/>
    <m/>
    <n v="0"/>
    <n v="0"/>
    <n v="0"/>
    <m/>
    <n v="0"/>
    <n v="-103.55"/>
    <n v="0"/>
    <n v="0"/>
    <n v="49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8.18"/>
    <n v="-255.43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6"/>
  </r>
  <r>
    <x v="3"/>
    <s v="Bolivar"/>
    <s v="Electric"/>
    <s v="Oil Pipeline Pumping"/>
    <s v="LP-Large Power"/>
    <n v="4365070"/>
    <n v="291923.78000000003"/>
    <m/>
    <n v="0"/>
    <n v="0"/>
    <n v="0"/>
    <m/>
    <n v="0"/>
    <n v="-6416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549.150000000001"/>
    <n v="-13007.91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6"/>
  </r>
  <r>
    <x v="3"/>
    <s v="Bolivar"/>
    <s v="Electric"/>
    <s v="Residential"/>
    <s v="CB-Commerc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Bolivar"/>
    <s v="Electric"/>
    <s v="Residential"/>
    <s v="RGL-Residential Pilot"/>
    <n v="86673"/>
    <n v="11038.59"/>
    <m/>
    <n v="261.95999999999998"/>
    <n v="0"/>
    <n v="0"/>
    <m/>
    <n v="0"/>
    <n v="-130.01"/>
    <n v="0"/>
    <n v="0"/>
    <n v="33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0"/>
    <n v="264.20999999999998"/>
    <n v="-447.21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6"/>
  </r>
  <r>
    <x v="3"/>
    <s v="Bolivar"/>
    <s v="Electric"/>
    <s v="Residential"/>
    <s v="RG-Residential"/>
    <n v="10618424.300000001"/>
    <n v="1514911.73"/>
    <m/>
    <n v="30474.13"/>
    <n v="0"/>
    <n v="0"/>
    <m/>
    <n v="-40229.487179487202"/>
    <n v="-15931.74"/>
    <n v="0"/>
    <n v="0"/>
    <n v="4141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09"/>
    <n v="180"/>
    <n v="-351.6"/>
    <n v="31248.46"/>
    <n v="-54781.6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Bolivar"/>
    <s v="Electric"/>
    <s v="Wholesale Municipalities"/>
    <s v="GFR-Lockwood"/>
    <n v="717854"/>
    <n v="16049.17"/>
    <m/>
    <n v="0"/>
    <n v="10983.1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16"/>
  </r>
  <r>
    <x v="3"/>
    <s v="Bolivar"/>
    <s v="Lighting"/>
    <s v="Commercial"/>
    <s v="PL-Private Lighting"/>
    <n v="56066.81"/>
    <n v="17321.73"/>
    <m/>
    <n v="132.22999999999999"/>
    <n v="0"/>
    <n v="0"/>
    <m/>
    <n v="0"/>
    <n v="-84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2.5"/>
    <n v="-615.2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3"/>
    <s v="Bolivar"/>
    <s v="Lighting"/>
    <s v="Industrial"/>
    <s v="PL-Private Lighting"/>
    <n v="515"/>
    <n v="182.15"/>
    <m/>
    <n v="5.61"/>
    <n v="0"/>
    <n v="0"/>
    <m/>
    <n v="0"/>
    <n v="-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9"/>
    <n v="-5.66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6"/>
  </r>
  <r>
    <x v="3"/>
    <s v="Bolivar"/>
    <s v="Lighting"/>
    <s v="Municipal Other Lighting"/>
    <s v="PL-Private Lighting"/>
    <n v="249"/>
    <n v="86.66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6"/>
  </r>
  <r>
    <x v="3"/>
    <s v="Bolivar"/>
    <s v="Lighting"/>
    <s v="Municipal Street Lighting"/>
    <s v="SPL-Municipal St Lighting"/>
    <n v="170879.85200000001"/>
    <n v="25835.51"/>
    <m/>
    <n v="0"/>
    <n v="0"/>
    <n v="0"/>
    <m/>
    <n v="0"/>
    <n v="-256.33"/>
    <n v="0"/>
    <n v="0"/>
    <n v="0"/>
    <n v="0"/>
    <n v="0"/>
    <n v="0"/>
    <n v="0"/>
    <n v="0"/>
    <n v="0"/>
    <n v="0"/>
    <n v="6688.66"/>
    <n v="0"/>
    <n v="0"/>
    <n v="0"/>
    <n v="0"/>
    <n v="0"/>
    <n v="0"/>
    <n v="0"/>
    <n v="0"/>
    <n v="0"/>
    <n v="0"/>
    <n v="0"/>
    <n v="0"/>
    <n v="0"/>
    <n v="0"/>
    <n v="-1021.83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6"/>
  </r>
  <r>
    <x v="3"/>
    <s v="Bolivar"/>
    <s v="Lighting"/>
    <s v="Residential"/>
    <s v="PL-Private Lighting"/>
    <n v="42102.398000000001"/>
    <n v="15930.62"/>
    <m/>
    <n v="50.79"/>
    <n v="0"/>
    <n v="0"/>
    <m/>
    <n v="0"/>
    <n v="-66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3"/>
    <n v="254.41"/>
    <n v="-461.22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3"/>
    <s v="Branson"/>
    <s v="Electric"/>
    <s v="Commercial"/>
    <s v="CB-Commercial"/>
    <n v="2864869"/>
    <n v="423243.56000000006"/>
    <m/>
    <n v="6863.25"/>
    <n v="0"/>
    <n v="0"/>
    <m/>
    <n v="-3462.4641833810902"/>
    <n v="-4297.67"/>
    <n v="0"/>
    <n v="0"/>
    <n v="203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05"/>
    <n v="25878.09"/>
    <n v="-14382.4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Branson"/>
    <s v="Electric"/>
    <s v="Commercial"/>
    <s v="GP-General Power"/>
    <n v="4875458"/>
    <n v="543780.04"/>
    <m/>
    <n v="7320.63"/>
    <n v="0"/>
    <n v="0"/>
    <m/>
    <n v="-40537.5"/>
    <n v="-7313.19"/>
    <n v="0"/>
    <n v="0"/>
    <n v="3269.57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0"/>
    <n v="0"/>
    <n v="0"/>
    <n v="32762.03"/>
    <n v="-18039.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6"/>
  </r>
  <r>
    <x v="3"/>
    <s v="Branson"/>
    <s v="Electric"/>
    <s v="Commercial"/>
    <s v="LP-Large Power"/>
    <n v="2188800"/>
    <n v="170755.77000000002"/>
    <m/>
    <n v="1641.88"/>
    <n v="0"/>
    <n v="0"/>
    <m/>
    <n v="0"/>
    <n v="-3217.54"/>
    <n v="0"/>
    <n v="0"/>
    <n v="1554.05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-6522.62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6"/>
  </r>
  <r>
    <x v="3"/>
    <s v="Branson"/>
    <s v="Electric"/>
    <s v="Commercial"/>
    <s v="SH-Small Heating"/>
    <n v="-5699179"/>
    <n v="-466895.74"/>
    <m/>
    <n v="5572.26"/>
    <n v="0"/>
    <n v="0"/>
    <m/>
    <n v="-38118.051575931197"/>
    <n v="8548.5499999999993"/>
    <n v="0"/>
    <n v="0"/>
    <n v="-4046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-72.430000000000007"/>
    <n v="20964.48"/>
    <n v="27070.82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6"/>
  </r>
  <r>
    <x v="3"/>
    <s v="Branson"/>
    <s v="Electric"/>
    <s v="Commercial"/>
    <s v="TEB-Total Electric Bldg"/>
    <n v="10108179"/>
    <n v="1223318.6700000002"/>
    <m/>
    <n v="15818.39"/>
    <n v="0"/>
    <n v="0"/>
    <m/>
    <n v="0"/>
    <n v="-15162.29"/>
    <n v="0"/>
    <n v="0"/>
    <n v="6817.22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0"/>
    <n v="0"/>
    <n v="-268.13"/>
    <n v="68441.02"/>
    <n v="-41241.410000000003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6"/>
  </r>
  <r>
    <x v="3"/>
    <s v="Branson"/>
    <s v="Electric"/>
    <s v="Industrial"/>
    <s v="CB-Commercial"/>
    <n v="4204"/>
    <n v="576.28000000000009"/>
    <m/>
    <n v="0"/>
    <n v="0"/>
    <n v="0"/>
    <m/>
    <n v="0"/>
    <n v="-6.31"/>
    <n v="0"/>
    <n v="0"/>
    <n v="2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67"/>
    <n v="-21.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6"/>
  </r>
  <r>
    <x v="3"/>
    <s v="Branson"/>
    <s v="Electric"/>
    <s v="Industrial"/>
    <s v="SH-Small Heating"/>
    <n v="15634"/>
    <n v="2171.21"/>
    <m/>
    <n v="23.15"/>
    <n v="0"/>
    <n v="0"/>
    <m/>
    <n v="0"/>
    <n v="-23.46"/>
    <n v="0"/>
    <n v="0"/>
    <n v="11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.45"/>
    <n v="-74.260000000000005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6"/>
  </r>
  <r>
    <x v="3"/>
    <s v="Branson"/>
    <s v="Electric"/>
    <s v="Industrial"/>
    <s v="TEB-Total Electric Bldg"/>
    <n v="30080"/>
    <n v="3907.36"/>
    <m/>
    <n v="0"/>
    <n v="0"/>
    <n v="0"/>
    <m/>
    <n v="0"/>
    <n v="-45.12"/>
    <n v="0"/>
    <n v="0"/>
    <n v="21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.78"/>
    <n v="-122.72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6"/>
  </r>
  <r>
    <x v="3"/>
    <s v="Branson"/>
    <s v="Electric"/>
    <s v="Interdepartmental"/>
    <s v="CB-Commercial"/>
    <n v="7191"/>
    <n v="1083.07"/>
    <m/>
    <n v="0"/>
    <n v="0"/>
    <n v="0"/>
    <m/>
    <n v="0"/>
    <n v="-10.78"/>
    <n v="0"/>
    <n v="0"/>
    <n v="5.0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51"/>
    <n v="-36.1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6"/>
  </r>
  <r>
    <x v="3"/>
    <s v="Branson"/>
    <s v="Electric"/>
    <s v="Municipal Buildings"/>
    <s v="CB-Commercial"/>
    <n v="59069"/>
    <n v="9281.7800000000007"/>
    <m/>
    <n v="0"/>
    <n v="0"/>
    <n v="0"/>
    <m/>
    <n v="0"/>
    <n v="-88.6"/>
    <n v="0"/>
    <n v="0"/>
    <n v="41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6.5400000000000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Branson"/>
    <s v="Electric"/>
    <s v="Municipal Buildings"/>
    <s v="GP-General Power"/>
    <n v="126600"/>
    <n v="14749.51"/>
    <m/>
    <n v="0"/>
    <n v="0"/>
    <n v="0"/>
    <m/>
    <n v="0"/>
    <n v="-189.9"/>
    <n v="0"/>
    <n v="0"/>
    <n v="89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8.4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Branson"/>
    <s v="Electric"/>
    <s v="Municipal Buildings"/>
    <s v="SH-Small Heating"/>
    <n v="22273"/>
    <n v="3017.65"/>
    <m/>
    <n v="0"/>
    <n v="0"/>
    <n v="0"/>
    <m/>
    <n v="0"/>
    <n v="-33.409999999999997"/>
    <n v="0"/>
    <n v="0"/>
    <n v="15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5.79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6"/>
  </r>
  <r>
    <x v="3"/>
    <s v="Branson"/>
    <s v="Electric"/>
    <s v="Municipal Buildings"/>
    <s v="TEB-Total Electric Bldg"/>
    <n v="197760"/>
    <n v="27768.519999999997"/>
    <m/>
    <n v="0"/>
    <n v="0"/>
    <n v="0"/>
    <m/>
    <n v="0"/>
    <n v="-296.64"/>
    <n v="0"/>
    <n v="0"/>
    <n v="14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6.85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6"/>
  </r>
  <r>
    <x v="3"/>
    <s v="Branson"/>
    <s v="Electric"/>
    <s v="Municipal Other Lighting"/>
    <s v="CB-Commercial"/>
    <n v="-74137"/>
    <n v="-7158.9600000000009"/>
    <m/>
    <n v="0"/>
    <n v="0"/>
    <n v="0"/>
    <m/>
    <n v="0"/>
    <n v="111.2"/>
    <n v="0"/>
    <n v="0"/>
    <n v="-52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2.1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6"/>
  </r>
  <r>
    <x v="3"/>
    <s v="Branson"/>
    <s v="Electric"/>
    <s v="Municipal Other Lighting"/>
    <s v="GP-General Power"/>
    <n v="20000"/>
    <n v="2590.1099999999997"/>
    <m/>
    <n v="0"/>
    <n v="0"/>
    <n v="0"/>
    <m/>
    <n v="0"/>
    <n v="-30"/>
    <n v="0"/>
    <n v="0"/>
    <n v="1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4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6"/>
  </r>
  <r>
    <x v="3"/>
    <s v="Branson"/>
    <s v="Electric"/>
    <s v="Municipal Other Lighting"/>
    <s v="LS-Special Lighting"/>
    <n v="1347"/>
    <n v="495.06"/>
    <m/>
    <n v="0"/>
    <n v="0"/>
    <n v="0"/>
    <m/>
    <n v="0"/>
    <n v="-2.02"/>
    <n v="0"/>
    <n v="0"/>
    <n v="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1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6"/>
  </r>
  <r>
    <x v="3"/>
    <s v="Branson"/>
    <s v="Electric"/>
    <s v="Municipal Other Lighting"/>
    <s v="SH-Small Heating"/>
    <n v="812"/>
    <n v="146.64000000000001"/>
    <m/>
    <n v="0"/>
    <n v="0"/>
    <n v="0"/>
    <m/>
    <n v="0"/>
    <n v="-1.22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86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16"/>
  </r>
  <r>
    <x v="3"/>
    <s v="Branson"/>
    <s v="Electric"/>
    <s v="Municipal Pumping"/>
    <s v="CB-Commercial"/>
    <n v="123761"/>
    <n v="18866.93"/>
    <m/>
    <n v="0"/>
    <n v="0"/>
    <n v="0"/>
    <m/>
    <n v="0"/>
    <n v="-185.67"/>
    <n v="0"/>
    <n v="0"/>
    <n v="87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1.3200000000000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Branson"/>
    <s v="Electric"/>
    <s v="Municipal Pumping"/>
    <s v="GP-General Power"/>
    <n v="997159"/>
    <n v="106010.2"/>
    <m/>
    <n v="0"/>
    <n v="0"/>
    <n v="0"/>
    <m/>
    <n v="0"/>
    <n v="-1495.74"/>
    <n v="0"/>
    <n v="0"/>
    <n v="70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89.4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Branson"/>
    <s v="Electric"/>
    <s v="Residential"/>
    <s v="RGL-Residential Pilot"/>
    <n v="73708"/>
    <n v="9504.6200000000008"/>
    <m/>
    <n v="157.28"/>
    <n v="0"/>
    <n v="0"/>
    <m/>
    <n v="0"/>
    <n v="-110.58"/>
    <n v="0"/>
    <n v="0"/>
    <n v="28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.09"/>
    <n v="-380.39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6"/>
  </r>
  <r>
    <x v="3"/>
    <s v="Branson"/>
    <s v="Electric"/>
    <s v="Residential"/>
    <s v="RG-Residential"/>
    <n v="14064068.9"/>
    <n v="2017463.6500000001"/>
    <m/>
    <n v="28213.52"/>
    <n v="0"/>
    <n v="0"/>
    <m/>
    <n v="-7880.4487179487196"/>
    <n v="-21100.6"/>
    <n v="0"/>
    <n v="0"/>
    <n v="548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0"/>
    <n v="-337.47"/>
    <n v="12859.3"/>
    <n v="-72553.2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Branson"/>
    <s v="Lighting"/>
    <s v="Commercial"/>
    <s v="PL-Private Lighting"/>
    <n v="84843.322"/>
    <n v="29970.05"/>
    <m/>
    <n v="0"/>
    <n v="0"/>
    <n v="0"/>
    <m/>
    <n v="0"/>
    <n v="-127.64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0"/>
    <n v="0"/>
    <n v="0"/>
    <n v="1522.55"/>
    <n v="-931.4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3"/>
    <s v="Branson"/>
    <s v="Lighting"/>
    <s v="Industrial"/>
    <s v="PL-Private Lighting"/>
    <n v="164"/>
    <n v="60.73"/>
    <m/>
    <n v="0"/>
    <n v="0"/>
    <n v="0"/>
    <m/>
    <n v="0"/>
    <n v="-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6"/>
  </r>
  <r>
    <x v="3"/>
    <s v="Branson"/>
    <s v="Lighting"/>
    <s v="Municipal Other Lighting"/>
    <s v="PL-Private Lighting"/>
    <n v="386"/>
    <n v="144.06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6"/>
  </r>
  <r>
    <x v="3"/>
    <s v="Branson"/>
    <s v="Lighting"/>
    <s v="Municipal Street Lighting"/>
    <s v="SPL-Municipal St Lighting"/>
    <n v="178403.80600000001"/>
    <n v="25641.64"/>
    <m/>
    <n v="0"/>
    <n v="0"/>
    <n v="0"/>
    <m/>
    <n v="0"/>
    <n v="-267.61"/>
    <n v="0"/>
    <n v="0"/>
    <n v="0"/>
    <n v="0"/>
    <n v="0"/>
    <n v="0"/>
    <n v="0"/>
    <n v="0"/>
    <n v="0"/>
    <n v="0"/>
    <n v="19801.71"/>
    <n v="0"/>
    <n v="0"/>
    <n v="0"/>
    <n v="0"/>
    <n v="0"/>
    <n v="0"/>
    <n v="0"/>
    <n v="0"/>
    <n v="0"/>
    <n v="0"/>
    <n v="0"/>
    <n v="0"/>
    <n v="0"/>
    <n v="0"/>
    <n v="-1066.8499999999999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6"/>
  </r>
  <r>
    <x v="3"/>
    <s v="Branson"/>
    <s v="Lighting"/>
    <s v="Residential"/>
    <s v="PL-Private Lighting"/>
    <n v="24919.7"/>
    <n v="9906.42"/>
    <m/>
    <n v="0"/>
    <n v="0"/>
    <n v="0"/>
    <m/>
    <n v="0"/>
    <n v="-3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.66"/>
    <n v="-273.2799999999999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3"/>
    <s v="Buffalo"/>
    <s v="Electric"/>
    <s v="Commercial"/>
    <s v="CB-Commercial"/>
    <n v="957"/>
    <n v="216.79000000000002"/>
    <m/>
    <n v="7.61"/>
    <n v="0"/>
    <n v="0"/>
    <m/>
    <n v="0"/>
    <n v="-1.44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46"/>
    <n v="-4.809999999999999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Buffalo"/>
    <s v="Electric"/>
    <s v="Residential"/>
    <s v="RG-Residential"/>
    <n v="12995"/>
    <n v="1838.42"/>
    <m/>
    <n v="18.920000000000002"/>
    <n v="0"/>
    <n v="0"/>
    <m/>
    <n v="0"/>
    <n v="-19.5"/>
    <n v="0"/>
    <n v="0"/>
    <n v="5.05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770000000000003"/>
    <n v="-67.06999999999999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Buffalo"/>
    <s v="Lighting"/>
    <s v="Residential"/>
    <s v="PL-Private Lighting"/>
    <n v="31"/>
    <n v="15.08"/>
    <m/>
    <n v="0.28999999999999998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s v="Gravette"/>
    <s v="Electric"/>
    <s v="Commercial"/>
    <s v="CB-Commercial"/>
    <n v="16053"/>
    <n v="2295.41"/>
    <m/>
    <n v="93.67"/>
    <n v="0"/>
    <n v="0"/>
    <m/>
    <n v="0"/>
    <n v="-24.09"/>
    <n v="0"/>
    <n v="0"/>
    <n v="1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7.78"/>
    <n v="-80.5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Gravette"/>
    <s v="Electric"/>
    <s v="Industrial"/>
    <s v="GP-General Power"/>
    <n v="114454"/>
    <n v="10759.07"/>
    <m/>
    <n v="0"/>
    <n v="0"/>
    <n v="0"/>
    <m/>
    <n v="0"/>
    <n v="-17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9.28"/>
    <n v="-423.4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6"/>
  </r>
  <r>
    <x v="3"/>
    <s v="Gravette"/>
    <s v="Electric"/>
    <s v="Residential"/>
    <s v="RG-Residential"/>
    <n v="14164"/>
    <n v="2141.21"/>
    <m/>
    <n v="85.96"/>
    <n v="0"/>
    <n v="0"/>
    <m/>
    <n v="0"/>
    <n v="-21.25"/>
    <n v="0"/>
    <n v="0"/>
    <n v="5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63"/>
    <n v="-73.1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Gravette"/>
    <s v="Lighting"/>
    <s v="Commercial"/>
    <s v="PL-Private Lighting"/>
    <n v="341"/>
    <n v="143.28"/>
    <m/>
    <n v="0"/>
    <n v="0"/>
    <n v="0"/>
    <m/>
    <n v="0"/>
    <n v="-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-3.7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3"/>
    <s v="Gravette"/>
    <s v="Lighting"/>
    <s v="Residential"/>
    <s v="PL-Private Lighting"/>
    <n v="62"/>
    <n v="29.16"/>
    <m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-0.6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s v="Greenfield"/>
    <s v="Electric"/>
    <s v="Oil Pipeline Pumping"/>
    <s v="GP-General Power"/>
    <n v="285551"/>
    <n v="28431.140000000003"/>
    <m/>
    <n v="0"/>
    <n v="0"/>
    <n v="0"/>
    <m/>
    <n v="0"/>
    <n v="-428.33"/>
    <n v="0"/>
    <n v="0"/>
    <n v="202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23.96"/>
    <n v="-1056.54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6"/>
  </r>
  <r>
    <x v="3"/>
    <s v="Joplin"/>
    <s v="Electric"/>
    <s v="Commercial"/>
    <s v="CB-Commercial"/>
    <n v="5402681"/>
    <n v="770386.52"/>
    <m/>
    <n v="38231.86"/>
    <n v="0"/>
    <n v="0"/>
    <m/>
    <n v="-12034.615384615399"/>
    <n v="-8106.37"/>
    <n v="0"/>
    <n v="0"/>
    <n v="3797.12"/>
    <n v="0"/>
    <n v="0"/>
    <n v="0"/>
    <n v="0"/>
    <n v="0"/>
    <n v="0"/>
    <n v="0"/>
    <n v="55.9"/>
    <n v="0"/>
    <n v="0"/>
    <n v="0"/>
    <n v="0"/>
    <n v="0"/>
    <n v="0"/>
    <n v="0"/>
    <n v="0"/>
    <n v="0"/>
    <n v="0"/>
    <n v="0"/>
    <n v="20"/>
    <n v="-248.69"/>
    <n v="51386.79"/>
    <n v="-27122.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Joplin"/>
    <s v="Electric"/>
    <s v="Commercial"/>
    <s v="GP-General Power"/>
    <n v="15696208"/>
    <n v="1655957.31"/>
    <m/>
    <n v="31749.64"/>
    <n v="0"/>
    <n v="0"/>
    <m/>
    <n v="-149235.53008596"/>
    <n v="-23544.31"/>
    <n v="0"/>
    <n v="0"/>
    <n v="9861.6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0"/>
    <n v="0"/>
    <n v="-32.51"/>
    <n v="90932.75"/>
    <n v="-58076.05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6"/>
  </r>
  <r>
    <x v="3"/>
    <s v="Joplin"/>
    <s v="Electric"/>
    <s v="Commercial"/>
    <s v="LP-Large Power"/>
    <n v="6206400"/>
    <n v="497861.80000000005"/>
    <m/>
    <n v="240"/>
    <n v="0"/>
    <n v="0"/>
    <m/>
    <n v="0"/>
    <n v="-9123.41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18495.07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6"/>
  </r>
  <r>
    <x v="3"/>
    <s v="Joplin"/>
    <s v="Electric"/>
    <s v="Commercial"/>
    <s v="LS-Special Lighting"/>
    <n v="2641"/>
    <n v="444.49"/>
    <m/>
    <n v="24.82"/>
    <n v="0"/>
    <n v="0"/>
    <m/>
    <n v="0"/>
    <n v="-3.96"/>
    <n v="0"/>
    <n v="0"/>
    <n v="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.86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6"/>
  </r>
  <r>
    <x v="3"/>
    <s v="Joplin"/>
    <s v="Electric"/>
    <s v="Commercial"/>
    <s v="SH-Small Heating"/>
    <n v="552763"/>
    <n v="84453.9"/>
    <m/>
    <n v="4927.24"/>
    <n v="0"/>
    <n v="0"/>
    <m/>
    <n v="0"/>
    <n v="-829.21"/>
    <n v="0"/>
    <n v="0"/>
    <n v="345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.3"/>
    <n v="4830.41"/>
    <n v="-2625.65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6"/>
  </r>
  <r>
    <x v="3"/>
    <s v="Joplin"/>
    <s v="Electric"/>
    <s v="Commercial"/>
    <s v="TEB-Total Electric Bldg"/>
    <n v="2819705"/>
    <n v="321565.03000000003"/>
    <m/>
    <n v="6164.06"/>
    <n v="0"/>
    <n v="0"/>
    <m/>
    <n v="0"/>
    <n v="-4229.5600000000004"/>
    <n v="0"/>
    <n v="0"/>
    <n v="172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922.39"/>
    <n v="-11504.3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6"/>
  </r>
  <r>
    <x v="3"/>
    <s v="Joplin"/>
    <s v="Electric"/>
    <s v="Industrial"/>
    <s v="CB-Commercial"/>
    <n v="18226"/>
    <n v="2742.46"/>
    <m/>
    <n v="143.61000000000001"/>
    <n v="0"/>
    <n v="0"/>
    <m/>
    <n v="0"/>
    <n v="-27.34"/>
    <n v="0"/>
    <n v="0"/>
    <n v="11.37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153.66999999999999"/>
    <n v="-91.4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6"/>
  </r>
  <r>
    <x v="3"/>
    <s v="Joplin"/>
    <s v="Electric"/>
    <s v="Industrial"/>
    <s v="GP-General Power"/>
    <n v="6571380"/>
    <n v="580887.02"/>
    <m/>
    <n v="2928.39"/>
    <n v="0"/>
    <n v="0"/>
    <m/>
    <n v="0"/>
    <n v="-9857.07"/>
    <n v="0"/>
    <n v="0"/>
    <n v="2999.7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0"/>
    <n v="0"/>
    <n v="0"/>
    <n v="24629.15"/>
    <n v="-24314.14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6"/>
  </r>
  <r>
    <x v="3"/>
    <s v="Joplin"/>
    <s v="Electric"/>
    <s v="Industrial"/>
    <s v="LP-Large Power"/>
    <n v="21763594"/>
    <n v="1624362.41"/>
    <m/>
    <n v="960"/>
    <n v="0"/>
    <n v="0"/>
    <m/>
    <n v="0"/>
    <n v="-31992.48"/>
    <n v="0"/>
    <n v="0"/>
    <n v="2972.46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0"/>
    <n v="0"/>
    <n v="0"/>
    <n v="67424.850000000006"/>
    <n v="-64855.519999999997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6"/>
  </r>
  <r>
    <x v="3"/>
    <s v="Joplin"/>
    <s v="Electric"/>
    <s v="Industrial"/>
    <s v="SH-Small Heating"/>
    <n v="1868"/>
    <n v="263.13"/>
    <m/>
    <n v="16.14"/>
    <n v="0"/>
    <n v="0"/>
    <m/>
    <n v="0"/>
    <n v="-2.8"/>
    <n v="0"/>
    <n v="0"/>
    <n v="1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"/>
    <n v="-8.8699999999999992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6"/>
  </r>
  <r>
    <x v="3"/>
    <s v="Joplin"/>
    <s v="Electric"/>
    <s v="Industrial"/>
    <s v="TEB-Total Electric Bldg"/>
    <n v="287560"/>
    <n v="33132.85"/>
    <m/>
    <n v="788.63"/>
    <n v="0"/>
    <n v="0"/>
    <m/>
    <n v="0"/>
    <n v="-431.34"/>
    <n v="0"/>
    <n v="0"/>
    <n v="204.17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760.86"/>
    <n v="-1173.24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6"/>
  </r>
  <r>
    <x v="3"/>
    <s v="Joplin"/>
    <s v="Electric"/>
    <s v="Interdepartmental"/>
    <s v="CB-Commercial"/>
    <n v="57889"/>
    <n v="7730.79"/>
    <m/>
    <n v="0"/>
    <n v="0"/>
    <n v="0"/>
    <m/>
    <n v="0"/>
    <n v="-86.84"/>
    <n v="0"/>
    <n v="0"/>
    <n v="41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0.61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6"/>
  </r>
  <r>
    <x v="3"/>
    <s v="Joplin"/>
    <s v="Electric"/>
    <s v="Municipal Buildings"/>
    <s v="CB-Commercial"/>
    <n v="107572.9"/>
    <n v="15542.83"/>
    <m/>
    <n v="0"/>
    <n v="0"/>
    <n v="0"/>
    <m/>
    <n v="0"/>
    <n v="-161.38"/>
    <n v="0"/>
    <n v="0"/>
    <n v="76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0.0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Joplin"/>
    <s v="Electric"/>
    <s v="Municipal Buildings"/>
    <s v="GP-General Power"/>
    <n v="545903"/>
    <n v="56218.239999999998"/>
    <m/>
    <n v="0"/>
    <n v="0"/>
    <n v="0"/>
    <m/>
    <n v="0"/>
    <n v="-818.85"/>
    <n v="0"/>
    <n v="0"/>
    <n v="387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19.8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Joplin"/>
    <s v="Electric"/>
    <s v="Municipal Buildings"/>
    <s v="SH-Small Heating"/>
    <n v="988"/>
    <n v="217.93"/>
    <m/>
    <n v="0"/>
    <n v="0"/>
    <n v="0"/>
    <m/>
    <n v="0"/>
    <n v="-1.48"/>
    <n v="0"/>
    <n v="0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900000000000004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6"/>
  </r>
  <r>
    <x v="3"/>
    <s v="Joplin"/>
    <s v="Electric"/>
    <s v="Municipal Buildings"/>
    <s v="TEB-Total Electric Bldg"/>
    <n v="21880"/>
    <n v="2956.33"/>
    <m/>
    <n v="0"/>
    <n v="0"/>
    <n v="0"/>
    <m/>
    <n v="0"/>
    <n v="-32.82"/>
    <n v="0"/>
    <n v="0"/>
    <n v="15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9.2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6"/>
  </r>
  <r>
    <x v="3"/>
    <s v="Joplin"/>
    <s v="Electric"/>
    <s v="Municipal Other Lighting"/>
    <s v="CB-Commercial"/>
    <n v="22749"/>
    <n v="4611.6000000000004"/>
    <m/>
    <n v="0"/>
    <n v="0"/>
    <n v="0"/>
    <m/>
    <n v="0"/>
    <n v="-34.22"/>
    <n v="0"/>
    <n v="0"/>
    <n v="16.19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4.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6"/>
  </r>
  <r>
    <x v="3"/>
    <s v="Joplin"/>
    <s v="Electric"/>
    <s v="Municipal Other Lighting"/>
    <s v="GP-General Power"/>
    <n v="41600"/>
    <n v="5694.0099999999993"/>
    <m/>
    <n v="0"/>
    <n v="0"/>
    <n v="0"/>
    <m/>
    <n v="0"/>
    <n v="-62.4"/>
    <n v="0"/>
    <n v="0"/>
    <n v="29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3.91999999999999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6"/>
  </r>
  <r>
    <x v="3"/>
    <s v="Joplin"/>
    <s v="Electric"/>
    <s v="Municipal Other Lighting"/>
    <s v="LS-Special Lighting"/>
    <n v="1039"/>
    <n v="343.78"/>
    <m/>
    <n v="0"/>
    <n v="0"/>
    <n v="0"/>
    <m/>
    <n v="0"/>
    <n v="-1.55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6"/>
  </r>
  <r>
    <x v="3"/>
    <s v="Joplin"/>
    <s v="Electric"/>
    <s v="Municipal Other Lighting"/>
    <s v="MS-Miscellaneous"/>
    <n v="11295"/>
    <n v="1168.21"/>
    <m/>
    <n v="0"/>
    <n v="0"/>
    <n v="0"/>
    <m/>
    <n v="0"/>
    <n v="-16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6"/>
  </r>
  <r>
    <x v="3"/>
    <s v="Joplin"/>
    <s v="Electric"/>
    <s v="Municipal Pumping"/>
    <s v="CB-Commercial"/>
    <n v="23454"/>
    <n v="3724.71"/>
    <m/>
    <n v="0"/>
    <n v="0"/>
    <n v="0"/>
    <m/>
    <n v="0"/>
    <n v="-35.18"/>
    <n v="0"/>
    <n v="0"/>
    <n v="16.64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7.7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Joplin"/>
    <s v="Electric"/>
    <s v="Municipal Pumping"/>
    <s v="GP-General Power"/>
    <n v="1092572"/>
    <n v="106275.23000000001"/>
    <m/>
    <n v="0"/>
    <n v="0"/>
    <n v="0"/>
    <m/>
    <n v="0"/>
    <n v="-1638.86"/>
    <n v="0"/>
    <n v="0"/>
    <n v="775.73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4042.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Joplin"/>
    <s v="Electric"/>
    <s v="Oil Pipeline Pumping"/>
    <s v="LP-Large Power"/>
    <n v="245851"/>
    <n v="23846.32"/>
    <m/>
    <n v="0"/>
    <n v="0"/>
    <n v="0"/>
    <m/>
    <n v="0"/>
    <n v="-36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7.25"/>
    <n v="-732.64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6"/>
  </r>
  <r>
    <x v="3"/>
    <s v="Joplin"/>
    <s v="Electric"/>
    <s v="Residential"/>
    <s v="NM-Net Metering"/>
    <n v="0"/>
    <n v="0"/>
    <m/>
    <n v="0"/>
    <n v="0"/>
    <n v="0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6"/>
  </r>
  <r>
    <x v="3"/>
    <s v="Joplin"/>
    <s v="Electric"/>
    <s v="Residential"/>
    <s v="RGL-Residential Pilot"/>
    <n v="77707"/>
    <n v="9783.66"/>
    <m/>
    <n v="501.9"/>
    <n v="0"/>
    <n v="0"/>
    <m/>
    <n v="0"/>
    <n v="-116.59"/>
    <n v="0"/>
    <n v="0"/>
    <n v="3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91"/>
    <n v="-400.9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6"/>
  </r>
  <r>
    <x v="3"/>
    <s v="Joplin"/>
    <s v="Electric"/>
    <s v="Residential"/>
    <s v="RG-Residential"/>
    <n v="25716810.5"/>
    <n v="3623766.7"/>
    <m/>
    <n v="166972.56"/>
    <n v="0"/>
    <n v="0"/>
    <m/>
    <n v="-120898.734479465"/>
    <n v="-38589.32"/>
    <n v="0"/>
    <n v="0"/>
    <n v="10028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0"/>
    <n v="-828.73"/>
    <n v="10120.200000000001"/>
    <n v="-132686.5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Joplin"/>
    <s v="Electric"/>
    <s v="Residential"/>
    <s v="SH-Small Hea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2"/>
    <m/>
    <x v="16"/>
  </r>
  <r>
    <x v="3"/>
    <s v="Joplin"/>
    <s v="Lighting"/>
    <s v="Commercial"/>
    <s v="PL-Private Lighting"/>
    <n v="205217.48"/>
    <n v="56237.65"/>
    <m/>
    <n v="2199.39"/>
    <n v="0"/>
    <n v="0"/>
    <m/>
    <n v="0"/>
    <n v="-308.52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0"/>
    <n v="0"/>
    <n v="-4.03"/>
    <n v="3447.31"/>
    <n v="-2252.3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3"/>
    <s v="Joplin"/>
    <s v="Lighting"/>
    <s v="Industrial"/>
    <s v="PL-Private Lighting"/>
    <n v="13703.264999999999"/>
    <n v="3597.86"/>
    <m/>
    <n v="192.39"/>
    <n v="0"/>
    <n v="0"/>
    <m/>
    <n v="0"/>
    <n v="-20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2.29"/>
    <n v="-150.4499999999999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6"/>
  </r>
  <r>
    <x v="3"/>
    <s v="Joplin"/>
    <s v="Lighting"/>
    <s v="Municipal Buildings"/>
    <s v="PL-Private Lighting"/>
    <n v="540"/>
    <n v="185.16"/>
    <m/>
    <n v="0"/>
    <n v="0"/>
    <n v="0"/>
    <m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6"/>
  </r>
  <r>
    <x v="3"/>
    <s v="Joplin"/>
    <s v="Lighting"/>
    <s v="Municipal Other Lighting"/>
    <s v="PL-Private Lighting"/>
    <n v="4396"/>
    <n v="1009.78"/>
    <m/>
    <n v="0"/>
    <n v="0"/>
    <n v="0"/>
    <m/>
    <n v="0"/>
    <n v="-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6"/>
  </r>
  <r>
    <x v="3"/>
    <s v="Joplin"/>
    <s v="Lighting"/>
    <s v="Municipal Street Lighting"/>
    <s v="SPL-Municipal St Lighting"/>
    <n v="320960.55099999998"/>
    <n v="52003.38"/>
    <m/>
    <n v="0"/>
    <n v="0"/>
    <n v="0"/>
    <m/>
    <n v="0"/>
    <n v="-481.43"/>
    <n v="0"/>
    <n v="0"/>
    <n v="0"/>
    <n v="0"/>
    <n v="0"/>
    <n v="0"/>
    <n v="0"/>
    <n v="0"/>
    <n v="0"/>
    <n v="0"/>
    <n v="27205.41"/>
    <n v="0"/>
    <n v="0"/>
    <n v="0"/>
    <n v="0"/>
    <n v="0"/>
    <n v="0"/>
    <n v="0"/>
    <n v="0"/>
    <n v="0"/>
    <n v="0"/>
    <n v="0"/>
    <n v="0"/>
    <n v="0"/>
    <n v="0"/>
    <n v="-1919.35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6"/>
  </r>
  <r>
    <x v="3"/>
    <s v="Joplin"/>
    <s v="Lighting"/>
    <s v="Residential"/>
    <s v="PL-Private Lighting"/>
    <n v="57144.402000000002"/>
    <n v="20868.88"/>
    <m/>
    <n v="474.19"/>
    <n v="0"/>
    <n v="0"/>
    <m/>
    <n v="0"/>
    <n v="-88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.86"/>
    <n v="-626.4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3"/>
    <s v="Neosho"/>
    <s v="Electric"/>
    <s v="Commercial"/>
    <s v="CB-Commercial"/>
    <n v="3170959"/>
    <n v="466220.9"/>
    <m/>
    <n v="10746.19"/>
    <n v="0"/>
    <n v="0"/>
    <m/>
    <n v="-2820.1923076923099"/>
    <n v="-4756.75"/>
    <n v="0"/>
    <n v="0"/>
    <n v="2245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.12"/>
    <n v="23132.98"/>
    <n v="-15918.9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Neosho"/>
    <s v="Electric"/>
    <s v="Commercial"/>
    <s v="GP-General Power"/>
    <n v="6215984"/>
    <n v="715493.04999999993"/>
    <m/>
    <n v="54.86"/>
    <n v="0"/>
    <n v="0"/>
    <m/>
    <n v="0"/>
    <n v="-9323.98"/>
    <n v="0"/>
    <n v="0"/>
    <n v="4116.1000000000004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0"/>
    <n v="0"/>
    <n v="0"/>
    <n v="30894.38"/>
    <n v="-22999.1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6"/>
  </r>
  <r>
    <x v="3"/>
    <s v="Neosho"/>
    <s v="Electric"/>
    <s v="Commercial"/>
    <s v="LS-Special Lighting"/>
    <n v="2991"/>
    <n v="473.16"/>
    <m/>
    <n v="0"/>
    <n v="0"/>
    <n v="0"/>
    <m/>
    <n v="0"/>
    <n v="-4.49"/>
    <n v="0"/>
    <n v="0"/>
    <n v="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2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6"/>
  </r>
  <r>
    <x v="3"/>
    <s v="Neosho"/>
    <s v="Electric"/>
    <s v="Commercial"/>
    <s v="SH-Small Heating"/>
    <n v="414147"/>
    <n v="56314.37"/>
    <m/>
    <n v="1169.25"/>
    <n v="0"/>
    <n v="0"/>
    <m/>
    <n v="0"/>
    <n v="-621.32000000000005"/>
    <n v="0"/>
    <n v="0"/>
    <n v="293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770000000000003"/>
    <n v="2578.86"/>
    <n v="-1967.22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6"/>
  </r>
  <r>
    <x v="3"/>
    <s v="Neosho"/>
    <s v="Electric"/>
    <s v="Commercial"/>
    <s v="TEB-Total Electric Bldg"/>
    <n v="917193"/>
    <n v="105164.92"/>
    <m/>
    <n v="0"/>
    <n v="0"/>
    <n v="0"/>
    <m/>
    <n v="-322492.30769230798"/>
    <n v="-1375.79"/>
    <n v="0"/>
    <n v="0"/>
    <n v="651.20000000000005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0"/>
    <n v="0"/>
    <n v="0"/>
    <n v="3008.63"/>
    <n v="-3742.15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6"/>
  </r>
  <r>
    <x v="3"/>
    <s v="Neosho"/>
    <s v="Electric"/>
    <s v="Company Use"/>
    <s v="CB-Commercial"/>
    <n v="1360"/>
    <n v="193"/>
    <m/>
    <n v="0"/>
    <n v="0"/>
    <n v="0"/>
    <m/>
    <n v="0"/>
    <n v="-2.04"/>
    <n v="0"/>
    <n v="0"/>
    <n v="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8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Neosho"/>
    <s v="Electric"/>
    <s v="Industrial"/>
    <s v="CB-Commercial"/>
    <n v="47170"/>
    <n v="6561.3"/>
    <m/>
    <n v="258.49"/>
    <n v="0"/>
    <n v="0"/>
    <m/>
    <n v="0"/>
    <n v="-70.760000000000005"/>
    <n v="0"/>
    <n v="0"/>
    <n v="29.77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0"/>
    <n v="0"/>
    <n v="0"/>
    <n v="480.9"/>
    <n v="-236.7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6"/>
  </r>
  <r>
    <x v="3"/>
    <s v="Neosho"/>
    <s v="Electric"/>
    <s v="Industrial"/>
    <s v="GP-General Power"/>
    <n v="1030194"/>
    <n v="128941.98"/>
    <m/>
    <n v="0"/>
    <n v="0"/>
    <n v="0"/>
    <m/>
    <n v="-595016.66666666698"/>
    <n v="-1545.29"/>
    <n v="0"/>
    <n v="0"/>
    <n v="512.17999999999995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0"/>
    <n v="0"/>
    <n v="0"/>
    <n v="5398.19"/>
    <n v="-3811.7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6"/>
  </r>
  <r>
    <x v="3"/>
    <s v="Neosho"/>
    <s v="Electric"/>
    <s v="Industrial"/>
    <s v="LP-Large Power"/>
    <n v="8470075"/>
    <n v="625602.67000000004"/>
    <m/>
    <n v="0"/>
    <n v="0"/>
    <n v="0"/>
    <m/>
    <n v="0"/>
    <n v="-12451.02"/>
    <n v="0"/>
    <n v="0"/>
    <n v="217.18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0834.21"/>
    <n v="-25240.82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6"/>
  </r>
  <r>
    <x v="3"/>
    <s v="Neosho"/>
    <s v="Electric"/>
    <s v="Industrial"/>
    <s v="TEB-Total Electric Bldg"/>
    <n v="26400"/>
    <n v="2486.9199999999996"/>
    <m/>
    <n v="0"/>
    <n v="0"/>
    <n v="0"/>
    <m/>
    <n v="0"/>
    <n v="-39.6"/>
    <n v="0"/>
    <n v="0"/>
    <n v="18.73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6.18"/>
    <n v="-107.71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6"/>
  </r>
  <r>
    <x v="3"/>
    <s v="Neosho"/>
    <s v="Electric"/>
    <s v="Interdepartmental"/>
    <s v="CB-Commercial"/>
    <n v="4586"/>
    <n v="694.67"/>
    <m/>
    <n v="0"/>
    <n v="0"/>
    <n v="0"/>
    <m/>
    <n v="0"/>
    <n v="-6.88"/>
    <n v="0"/>
    <n v="0"/>
    <n v="3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.02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6"/>
  </r>
  <r>
    <x v="3"/>
    <s v="Neosho"/>
    <s v="Electric"/>
    <s v="Municipal Buildings"/>
    <s v="CB-Commercial"/>
    <n v="82748"/>
    <n v="13320.140000000001"/>
    <m/>
    <n v="0"/>
    <n v="0"/>
    <n v="0"/>
    <m/>
    <n v="0"/>
    <n v="-124.13"/>
    <n v="0"/>
    <n v="0"/>
    <n v="58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5.4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Neosho"/>
    <s v="Electric"/>
    <s v="Municipal Buildings"/>
    <s v="GP-General Power"/>
    <n v="35960"/>
    <n v="4294.83"/>
    <m/>
    <n v="0"/>
    <n v="0"/>
    <n v="0"/>
    <m/>
    <n v="0"/>
    <n v="-53.94"/>
    <n v="0"/>
    <n v="0"/>
    <n v="25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3.0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Neosho"/>
    <s v="Electric"/>
    <s v="Municipal Buildings"/>
    <s v="SH-Small Heating"/>
    <n v="7445"/>
    <n v="1026.3799999999999"/>
    <m/>
    <n v="0"/>
    <n v="0"/>
    <n v="0"/>
    <m/>
    <n v="0"/>
    <n v="-11.17"/>
    <n v="0"/>
    <n v="0"/>
    <n v="5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.369999999999997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6"/>
  </r>
  <r>
    <x v="3"/>
    <s v="Neosho"/>
    <s v="Electric"/>
    <s v="Municipal Buildings"/>
    <s v="TEB-Total Electric Bldg"/>
    <n v="10560"/>
    <n v="1458.8700000000001"/>
    <m/>
    <n v="0"/>
    <n v="0"/>
    <n v="0"/>
    <m/>
    <n v="0"/>
    <n v="-15.84"/>
    <n v="0"/>
    <n v="0"/>
    <n v="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0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6"/>
  </r>
  <r>
    <x v="3"/>
    <s v="Neosho"/>
    <s v="Electric"/>
    <s v="Municipal Other Lighting"/>
    <s v="CB-Commercial"/>
    <n v="18890"/>
    <n v="3644.65"/>
    <m/>
    <n v="0"/>
    <n v="0"/>
    <n v="0"/>
    <m/>
    <n v="0"/>
    <n v="-28.4"/>
    <n v="0"/>
    <n v="0"/>
    <n v="1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4.8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6"/>
  </r>
  <r>
    <x v="3"/>
    <s v="Neosho"/>
    <s v="Electric"/>
    <s v="Municipal Other Lighting"/>
    <s v="LS-Special Lighting"/>
    <n v="596"/>
    <n v="186.64"/>
    <m/>
    <n v="0"/>
    <n v="0"/>
    <n v="0"/>
    <m/>
    <n v="0"/>
    <n v="-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0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6"/>
  </r>
  <r>
    <x v="3"/>
    <s v="Neosho"/>
    <s v="Electric"/>
    <s v="Municipal Pumping"/>
    <s v="CB-Commercial"/>
    <n v="137647"/>
    <n v="19355.050000000003"/>
    <m/>
    <n v="0"/>
    <n v="0"/>
    <n v="0"/>
    <m/>
    <n v="0"/>
    <n v="-206.51"/>
    <n v="0"/>
    <n v="0"/>
    <n v="97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1.0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Neosho"/>
    <s v="Electric"/>
    <s v="Municipal Pumping"/>
    <s v="GP-General Power"/>
    <n v="604023"/>
    <n v="60727.93"/>
    <m/>
    <n v="0"/>
    <n v="0"/>
    <n v="0"/>
    <m/>
    <n v="0"/>
    <n v="-906.03"/>
    <n v="0"/>
    <n v="0"/>
    <n v="428.85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234.8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Neosho"/>
    <s v="Electric"/>
    <s v="Municipal Pumping"/>
    <s v="TEB-Total Electric Bldg"/>
    <n v="43832"/>
    <n v="5134.9800000000005"/>
    <m/>
    <n v="0"/>
    <n v="0"/>
    <n v="0"/>
    <m/>
    <n v="0"/>
    <n v="-65.75"/>
    <n v="0"/>
    <n v="0"/>
    <n v="31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8.83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6"/>
  </r>
  <r>
    <x v="3"/>
    <s v="Neosho"/>
    <s v="Electric"/>
    <s v="Oil Pipeline Pumping"/>
    <s v="LP-Large Power"/>
    <n v="2032000"/>
    <n v="133842.38999999998"/>
    <m/>
    <n v="0"/>
    <n v="0"/>
    <n v="0"/>
    <m/>
    <n v="0"/>
    <n v="-2987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76.81"/>
    <n v="-6055.36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6"/>
  </r>
  <r>
    <x v="3"/>
    <s v="Neosho"/>
    <s v="Electric"/>
    <s v="Praxair/ICI"/>
    <s v="SC-P PRAXAIR Transmission"/>
    <n v="5939306"/>
    <n v="320057.19"/>
    <m/>
    <n v="0"/>
    <n v="0"/>
    <n v="0"/>
    <m/>
    <n v="0"/>
    <n v="-8730.7800000000007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4551.3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16"/>
  </r>
  <r>
    <x v="3"/>
    <s v="Neosho"/>
    <s v="Electric"/>
    <s v="Residential"/>
    <s v="RGL-Residential Pilot"/>
    <n v="142208"/>
    <n v="18425.93"/>
    <m/>
    <n v="771.11"/>
    <n v="0"/>
    <n v="0"/>
    <m/>
    <n v="0"/>
    <n v="-213.34"/>
    <n v="0"/>
    <n v="0"/>
    <n v="55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7.46"/>
    <n v="-733.77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6"/>
  </r>
  <r>
    <x v="3"/>
    <s v="Neosho"/>
    <s v="Electric"/>
    <s v="Residential"/>
    <s v="RG-Residential"/>
    <n v="12463873.6"/>
    <n v="1777236.99"/>
    <m/>
    <n v="49360.09"/>
    <n v="0"/>
    <n v="0"/>
    <m/>
    <n v="-48164.688487252999"/>
    <n v="-18689.87"/>
    <n v="0"/>
    <n v="0"/>
    <n v="486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89"/>
    <n v="140"/>
    <n v="-289"/>
    <n v="33707.19"/>
    <n v="-64307.3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Neosho"/>
    <s v="Lighting"/>
    <s v="Commercial"/>
    <s v="PL-Private Lighting"/>
    <n v="132177.86799999999"/>
    <n v="40511.1"/>
    <m/>
    <n v="63.57"/>
    <n v="0"/>
    <n v="0"/>
    <m/>
    <n v="0"/>
    <n v="-199.12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0"/>
    <n v="0"/>
    <n v="0"/>
    <n v="1773.03"/>
    <n v="-1451.13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3"/>
    <s v="Neosho"/>
    <s v="Lighting"/>
    <s v="Industrial"/>
    <s v="PL-Private Lighting"/>
    <n v="10518"/>
    <n v="2563.27"/>
    <m/>
    <n v="0"/>
    <n v="0"/>
    <n v="0"/>
    <m/>
    <n v="0"/>
    <n v="-15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.11"/>
    <n v="-115.48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6"/>
  </r>
  <r>
    <x v="3"/>
    <s v="Neosho"/>
    <s v="Lighting"/>
    <s v="Municipal Buildings"/>
    <s v="PL-Private Lighting"/>
    <n v="424"/>
    <n v="146.83000000000001"/>
    <m/>
    <n v="0"/>
    <n v="0"/>
    <n v="0"/>
    <m/>
    <n v="0"/>
    <n v="-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6"/>
  </r>
  <r>
    <x v="3"/>
    <s v="Neosho"/>
    <s v="Lighting"/>
    <s v="Municipal Other Lighting"/>
    <s v="PL-Private Lighting"/>
    <n v="441"/>
    <n v="151.81"/>
    <m/>
    <n v="0"/>
    <n v="0"/>
    <n v="0"/>
    <m/>
    <n v="0"/>
    <n v="-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6"/>
  </r>
  <r>
    <x v="3"/>
    <s v="Neosho"/>
    <s v="Lighting"/>
    <s v="Municipal Street Lighting"/>
    <s v="SPL-Municipal St Lighting"/>
    <n v="152738.91"/>
    <n v="22534.22"/>
    <m/>
    <n v="0"/>
    <n v="0"/>
    <n v="0"/>
    <m/>
    <n v="0"/>
    <n v="-229.11"/>
    <n v="0"/>
    <n v="0"/>
    <n v="0"/>
    <n v="0"/>
    <n v="0"/>
    <n v="0"/>
    <n v="0"/>
    <n v="0"/>
    <n v="0"/>
    <n v="0"/>
    <n v="7618.99"/>
    <n v="0"/>
    <n v="0"/>
    <n v="0"/>
    <n v="0"/>
    <n v="0"/>
    <n v="0"/>
    <n v="0"/>
    <n v="0"/>
    <n v="0"/>
    <n v="0"/>
    <n v="0"/>
    <n v="0"/>
    <n v="0"/>
    <n v="0"/>
    <n v="-913.39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6"/>
  </r>
  <r>
    <x v="3"/>
    <s v="Neosho"/>
    <s v="Lighting"/>
    <s v="Residential"/>
    <s v="PL-Private Lighting"/>
    <n v="65119.813000000002"/>
    <n v="24518.61"/>
    <m/>
    <n v="61.98"/>
    <n v="0"/>
    <n v="0"/>
    <m/>
    <n v="0"/>
    <n v="-10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6"/>
    <n v="378.6"/>
    <n v="-713.92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3"/>
    <s v="Ozark"/>
    <s v="Electric"/>
    <s v="Commercial"/>
    <s v="CB-Commercial"/>
    <n v="3048357"/>
    <n v="441463.13"/>
    <m/>
    <n v="8747.93"/>
    <n v="0"/>
    <n v="0"/>
    <m/>
    <n v="-6719.5512820512804"/>
    <n v="-4572.9799999999996"/>
    <n v="0"/>
    <n v="0"/>
    <n v="2164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-77.819999999999993"/>
    <n v="27087.52"/>
    <n v="-15303.0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Ozark"/>
    <s v="Electric"/>
    <s v="Commercial"/>
    <s v="GP-General Power"/>
    <n v="5463944"/>
    <n v="583727.44000000006"/>
    <m/>
    <n v="2677.22"/>
    <n v="0"/>
    <n v="0"/>
    <m/>
    <n v="0"/>
    <n v="-8195.92"/>
    <n v="0"/>
    <n v="0"/>
    <n v="3665.32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0"/>
    <n v="0"/>
    <n v="-325.39999999999998"/>
    <n v="26281.53"/>
    <n v="-20216.65000000000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6"/>
  </r>
  <r>
    <x v="3"/>
    <s v="Ozark"/>
    <s v="Electric"/>
    <s v="Commercial"/>
    <s v="LS-Special Lighting"/>
    <n v="2924"/>
    <n v="607.55999999999995"/>
    <m/>
    <n v="3.25"/>
    <n v="0"/>
    <n v="0"/>
    <m/>
    <n v="0"/>
    <n v="-4.3899999999999997"/>
    <n v="0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6"/>
    <n v="-19.76000000000000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6"/>
  </r>
  <r>
    <x v="3"/>
    <s v="Ozark"/>
    <s v="Electric"/>
    <s v="Commercial"/>
    <s v="SH-Small Heating"/>
    <n v="475228"/>
    <n v="64169.170000000006"/>
    <m/>
    <n v="1976.8"/>
    <n v="0"/>
    <n v="0"/>
    <m/>
    <n v="0"/>
    <n v="-712.88"/>
    <n v="0"/>
    <n v="0"/>
    <n v="33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1"/>
    <n v="4336.99"/>
    <n v="-2257.3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6"/>
  </r>
  <r>
    <x v="3"/>
    <s v="Ozark"/>
    <s v="Electric"/>
    <s v="Commercial"/>
    <s v="TEB-Total Electric Bldg"/>
    <n v="1024210"/>
    <n v="120677.94"/>
    <m/>
    <n v="1260.1099999999999"/>
    <n v="0"/>
    <n v="0"/>
    <m/>
    <n v="0"/>
    <n v="-1536.31"/>
    <n v="0"/>
    <n v="0"/>
    <n v="727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82.71"/>
    <n v="-4178.75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6"/>
  </r>
  <r>
    <x v="3"/>
    <s v="Ozark"/>
    <s v="Electric"/>
    <s v="Industrial"/>
    <s v="CB-Commercial"/>
    <n v="9480"/>
    <n v="1279.32"/>
    <m/>
    <n v="22.67"/>
    <n v="0"/>
    <n v="0"/>
    <m/>
    <n v="0"/>
    <n v="-14.22"/>
    <n v="0"/>
    <n v="0"/>
    <n v="6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.83"/>
    <n v="-47.5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6"/>
  </r>
  <r>
    <x v="3"/>
    <s v="Ozark"/>
    <s v="Electric"/>
    <s v="Industrial"/>
    <s v="GP-General Power"/>
    <n v="283850"/>
    <n v="35400.239999999998"/>
    <m/>
    <n v="306.44"/>
    <n v="0"/>
    <n v="0"/>
    <m/>
    <n v="0"/>
    <n v="-425.78"/>
    <n v="0"/>
    <n v="0"/>
    <n v="20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07.8200000000002"/>
    <n v="-1050.24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6"/>
  </r>
  <r>
    <x v="3"/>
    <s v="Ozark"/>
    <s v="Electric"/>
    <s v="Industrial"/>
    <s v="TEB-Total Electric Bldg"/>
    <n v="270772"/>
    <n v="34316.25"/>
    <m/>
    <n v="1627.03"/>
    <n v="0"/>
    <n v="0"/>
    <m/>
    <n v="0"/>
    <n v="-406.16"/>
    <n v="0"/>
    <n v="0"/>
    <n v="192.25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2613.96"/>
    <n v="-1104.75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6"/>
  </r>
  <r>
    <x v="3"/>
    <s v="Ozark"/>
    <s v="Electric"/>
    <s v="Interdepartmental"/>
    <s v="CB-Commercial"/>
    <n v="3854"/>
    <n v="545.29"/>
    <m/>
    <n v="0"/>
    <n v="0"/>
    <n v="0"/>
    <m/>
    <n v="0"/>
    <n v="-5.79"/>
    <n v="0"/>
    <n v="0"/>
    <n v="2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-19.34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6"/>
  </r>
  <r>
    <x v="3"/>
    <s v="Ozark"/>
    <s v="Electric"/>
    <s v="Municipal Buildings"/>
    <s v="CB-Commercial"/>
    <n v="66566"/>
    <n v="10039.119999999999"/>
    <m/>
    <n v="0"/>
    <n v="0"/>
    <n v="0"/>
    <m/>
    <n v="0"/>
    <n v="-99.87"/>
    <n v="0"/>
    <n v="0"/>
    <n v="47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4.1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Ozark"/>
    <s v="Electric"/>
    <s v="Municipal Buildings"/>
    <s v="GP-General Power"/>
    <n v="146480"/>
    <n v="16934.34"/>
    <m/>
    <n v="0"/>
    <n v="0"/>
    <n v="0"/>
    <m/>
    <n v="0"/>
    <n v="-219.72"/>
    <n v="0"/>
    <n v="0"/>
    <n v="104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1.9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Ozark"/>
    <s v="Electric"/>
    <s v="Municipal Buildings"/>
    <s v="SH-Small Heating"/>
    <n v="11206"/>
    <n v="1555.8700000000001"/>
    <m/>
    <n v="0"/>
    <n v="0"/>
    <n v="0"/>
    <m/>
    <n v="0"/>
    <n v="-16.809999999999999"/>
    <n v="0"/>
    <n v="0"/>
    <n v="7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3.23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6"/>
  </r>
  <r>
    <x v="3"/>
    <s v="Ozark"/>
    <s v="Electric"/>
    <s v="Municipal Other Lighting"/>
    <s v="CB-Commercial"/>
    <n v="13509"/>
    <n v="2414.19"/>
    <m/>
    <n v="0"/>
    <n v="0"/>
    <n v="0"/>
    <m/>
    <n v="0"/>
    <n v="-20.260000000000002"/>
    <n v="0"/>
    <n v="0"/>
    <n v="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.8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6"/>
  </r>
  <r>
    <x v="3"/>
    <s v="Ozark"/>
    <s v="Electric"/>
    <s v="Municipal Other Lighting"/>
    <s v="LS-Special Lighting"/>
    <n v="8707"/>
    <n v="1459.79"/>
    <m/>
    <n v="0"/>
    <n v="0"/>
    <n v="0"/>
    <m/>
    <n v="0"/>
    <n v="-13.06"/>
    <n v="0"/>
    <n v="0"/>
    <n v="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8.86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6"/>
  </r>
  <r>
    <x v="3"/>
    <s v="Ozark"/>
    <s v="Electric"/>
    <s v="Municipal Pumping"/>
    <s v="CB-Commercial"/>
    <n v="260684"/>
    <n v="35997.32"/>
    <m/>
    <n v="0"/>
    <n v="0"/>
    <n v="0"/>
    <m/>
    <n v="0"/>
    <n v="-391.08"/>
    <n v="0"/>
    <n v="0"/>
    <n v="185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08.6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Ozark"/>
    <s v="Electric"/>
    <s v="Municipal Pumping"/>
    <s v="GP-General Power"/>
    <n v="587647"/>
    <n v="66678.75"/>
    <m/>
    <n v="0"/>
    <n v="0"/>
    <n v="0"/>
    <m/>
    <n v="0"/>
    <n v="-881.47"/>
    <n v="0"/>
    <n v="0"/>
    <n v="417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74.300000000000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Ozark"/>
    <s v="Electric"/>
    <s v="Municipal Pumping"/>
    <s v="TEB-Total Electric Bldg"/>
    <n v="27640"/>
    <n v="3742.25"/>
    <m/>
    <n v="0"/>
    <n v="0"/>
    <n v="0"/>
    <m/>
    <n v="0"/>
    <n v="-41.46"/>
    <n v="0"/>
    <n v="0"/>
    <n v="19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2.7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6"/>
  </r>
  <r>
    <x v="3"/>
    <s v="Ozark"/>
    <s v="Electric"/>
    <s v="Residential"/>
    <s v="RGL-Residential Pilot"/>
    <n v="41589"/>
    <n v="5290.57"/>
    <m/>
    <n v="121.53"/>
    <n v="0"/>
    <n v="0"/>
    <m/>
    <n v="0"/>
    <n v="-62.4"/>
    <n v="0"/>
    <n v="0"/>
    <n v="16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770000000000003"/>
    <n v="-214.58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6"/>
  </r>
  <r>
    <x v="3"/>
    <s v="Ozark"/>
    <s v="Electric"/>
    <s v="Residential"/>
    <s v="RG-Residential"/>
    <n v="18106766"/>
    <n v="2551433.86"/>
    <m/>
    <n v="53155.61"/>
    <n v="0"/>
    <n v="0"/>
    <m/>
    <n v="-61704.487179487202"/>
    <n v="-27165.87"/>
    <n v="0"/>
    <n v="0"/>
    <n v="706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"/>
    <n v="380"/>
    <n v="-464.59"/>
    <n v="17737.22"/>
    <n v="-93426.9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Ozark"/>
    <s v="Lighting"/>
    <s v="Commercial"/>
    <s v="PL-Private Lighting"/>
    <n v="49522.902000000002"/>
    <n v="16630.59"/>
    <m/>
    <n v="136.49"/>
    <n v="0"/>
    <n v="0"/>
    <m/>
    <n v="0"/>
    <n v="-74.65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59"/>
    <n v="743.44"/>
    <n v="-543.6699999999999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3"/>
    <s v="Ozark"/>
    <s v="Lighting"/>
    <s v="Municipal Other Lighting"/>
    <s v="PL-Private Lighting"/>
    <n v="671"/>
    <n v="194.2"/>
    <m/>
    <n v="0"/>
    <n v="0"/>
    <n v="0"/>
    <m/>
    <n v="0"/>
    <n v="-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6"/>
  </r>
  <r>
    <x v="3"/>
    <s v="Ozark"/>
    <s v="Lighting"/>
    <s v="Municipal Street Lighting"/>
    <s v="SPL-Municipal St Lighting"/>
    <n v="128856.49"/>
    <n v="20272.28"/>
    <m/>
    <n v="0"/>
    <n v="0"/>
    <n v="0"/>
    <m/>
    <n v="0"/>
    <n v="-193.28"/>
    <n v="0"/>
    <n v="0"/>
    <n v="0"/>
    <n v="0"/>
    <n v="0"/>
    <n v="0"/>
    <n v="0"/>
    <n v="0"/>
    <n v="0"/>
    <n v="0"/>
    <n v="8572.31"/>
    <n v="0"/>
    <n v="0"/>
    <n v="0"/>
    <n v="0"/>
    <n v="0"/>
    <n v="0"/>
    <n v="0"/>
    <n v="0"/>
    <n v="0"/>
    <n v="0"/>
    <n v="0"/>
    <n v="0"/>
    <n v="0"/>
    <n v="0"/>
    <n v="-770.5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6"/>
  </r>
  <r>
    <x v="3"/>
    <s v="Ozark"/>
    <s v="Lighting"/>
    <s v="Residential"/>
    <s v="PL-Private Lighting"/>
    <n v="27292.929"/>
    <n v="10293.370000000001"/>
    <m/>
    <n v="38.08"/>
    <n v="0"/>
    <n v="0"/>
    <m/>
    <n v="0"/>
    <n v="-4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32"/>
    <n v="-299.1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3"/>
    <s v="Pierce City"/>
    <s v="Electric"/>
    <s v="Commercial"/>
    <s v="CB-Commercial"/>
    <n v="8637"/>
    <n v="1117.1599999999999"/>
    <m/>
    <n v="0"/>
    <n v="0"/>
    <n v="0"/>
    <m/>
    <n v="0"/>
    <n v="-12.96"/>
    <n v="0"/>
    <n v="0"/>
    <n v="6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5"/>
    <n v="-43.3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Pierce City"/>
    <s v="Electric"/>
    <s v="Residential"/>
    <s v="RG-Residential"/>
    <n v="11310"/>
    <n v="1579.96"/>
    <m/>
    <n v="27.32"/>
    <n v="0"/>
    <n v="0"/>
    <m/>
    <n v="0"/>
    <n v="-16.97"/>
    <n v="0"/>
    <n v="0"/>
    <n v="4.38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.14"/>
    <n v="0"/>
    <n v="-58.3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Pierce City"/>
    <s v="Lighting"/>
    <s v="Residential"/>
    <s v="PL-Private Lighting"/>
    <n v="65"/>
    <n v="15.79"/>
    <m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s v="Republic"/>
    <s v="Electric"/>
    <s v="Commercial"/>
    <s v="CB-Commercial"/>
    <n v="484773"/>
    <n v="70979.839999999997"/>
    <m/>
    <n v="1705.73"/>
    <n v="0"/>
    <n v="0"/>
    <m/>
    <n v="0"/>
    <n v="-727.4"/>
    <n v="0"/>
    <n v="0"/>
    <n v="344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159999999999997"/>
    <n v="4352.18"/>
    <n v="-2433.5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Republic"/>
    <s v="Electric"/>
    <s v="Commercial"/>
    <s v="GP-General Power"/>
    <n v="397657"/>
    <n v="40040.380000000005"/>
    <m/>
    <n v="0"/>
    <n v="0"/>
    <n v="0"/>
    <m/>
    <n v="0"/>
    <n v="-596.49"/>
    <n v="0"/>
    <n v="0"/>
    <n v="282.33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65.15"/>
    <n v="-1471.3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6"/>
  </r>
  <r>
    <x v="3"/>
    <s v="Republic"/>
    <s v="Electric"/>
    <s v="Commercial"/>
    <s v="SH-Small Heating"/>
    <n v="48509"/>
    <n v="5882.64"/>
    <m/>
    <n v="90.81"/>
    <n v="0"/>
    <n v="0"/>
    <m/>
    <n v="0"/>
    <n v="-72.77"/>
    <n v="0"/>
    <n v="0"/>
    <n v="3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0.03"/>
    <n v="-230.4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6"/>
  </r>
  <r>
    <x v="3"/>
    <s v="Republic"/>
    <s v="Electric"/>
    <s v="Commercial"/>
    <s v="TEB-Total Electric Bldg"/>
    <n v="32560"/>
    <n v="3478.5899999999997"/>
    <m/>
    <n v="0"/>
    <n v="0"/>
    <n v="0"/>
    <m/>
    <n v="0"/>
    <n v="-48.84"/>
    <n v="0"/>
    <n v="0"/>
    <n v="2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9.67"/>
    <n v="-132.8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6"/>
  </r>
  <r>
    <x v="3"/>
    <s v="Republic"/>
    <s v="Electric"/>
    <s v="Industrial"/>
    <s v="CB-Commercial"/>
    <n v="699"/>
    <n v="114.73"/>
    <m/>
    <n v="3.32"/>
    <n v="0"/>
    <n v="0"/>
    <m/>
    <n v="0"/>
    <n v="-1.05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26"/>
    <n v="-3.5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6"/>
  </r>
  <r>
    <x v="3"/>
    <s v="Republic"/>
    <s v="Electric"/>
    <s v="Municipal Buildings"/>
    <s v="CB-Commercial"/>
    <n v="21312"/>
    <n v="2984.83"/>
    <m/>
    <n v="0"/>
    <n v="0"/>
    <n v="0"/>
    <m/>
    <n v="0"/>
    <n v="-31.96"/>
    <n v="0"/>
    <n v="0"/>
    <n v="15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6.9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Republic"/>
    <s v="Electric"/>
    <s v="Municipal Buildings"/>
    <s v="GP-General Power"/>
    <n v="58320"/>
    <n v="6616.3200000000006"/>
    <m/>
    <n v="0"/>
    <n v="0"/>
    <n v="0"/>
    <m/>
    <n v="0"/>
    <n v="-87.48"/>
    <n v="0"/>
    <n v="0"/>
    <n v="4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5.7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Republic"/>
    <s v="Electric"/>
    <s v="Municipal Other Lighting"/>
    <s v="CB-Commercial"/>
    <n v="3556"/>
    <n v="659.54"/>
    <m/>
    <n v="0"/>
    <n v="0"/>
    <n v="0"/>
    <m/>
    <n v="0"/>
    <n v="-5.33"/>
    <n v="0"/>
    <n v="0"/>
    <n v="2.5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.8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6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6"/>
  </r>
  <r>
    <x v="3"/>
    <s v="Republic"/>
    <s v="Electric"/>
    <s v="Municipal Pumping"/>
    <s v="CB-Commercial"/>
    <n v="20075"/>
    <n v="2723.6800000000003"/>
    <m/>
    <n v="0"/>
    <n v="0"/>
    <n v="0"/>
    <m/>
    <n v="0"/>
    <n v="-30.12"/>
    <n v="0"/>
    <n v="0"/>
    <n v="14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.7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Republic"/>
    <s v="Electric"/>
    <s v="Municipal Pumping"/>
    <s v="GP-General Power"/>
    <n v="53928"/>
    <n v="7770.26"/>
    <m/>
    <n v="0"/>
    <n v="0"/>
    <n v="0"/>
    <m/>
    <n v="0"/>
    <n v="-80.89"/>
    <n v="0"/>
    <n v="0"/>
    <n v="38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9.5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Republic"/>
    <s v="Electric"/>
    <s v="Residential"/>
    <s v="RGL-Residential Pilot"/>
    <n v="5182"/>
    <n v="643.35"/>
    <m/>
    <n v="18.34"/>
    <n v="0"/>
    <n v="0"/>
    <m/>
    <n v="0"/>
    <n v="-7.77"/>
    <n v="0"/>
    <n v="0"/>
    <n v="2.00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2"/>
    <n v="-26.7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6"/>
  </r>
  <r>
    <x v="3"/>
    <s v="Republic"/>
    <s v="Electric"/>
    <s v="Residential"/>
    <s v="RG-Residential"/>
    <n v="4298151"/>
    <n v="592979.61"/>
    <m/>
    <n v="14662.34"/>
    <n v="0"/>
    <n v="0"/>
    <m/>
    <n v="-39535.761516420498"/>
    <n v="-6462.2"/>
    <n v="0"/>
    <n v="0"/>
    <n v="167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"/>
    <n v="-87.54"/>
    <n v="5176.6099999999997"/>
    <n v="-22178.8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Republic"/>
    <s v="Lighting"/>
    <s v="Commercial"/>
    <s v="PL-Private Lighting"/>
    <n v="11911"/>
    <n v="4176.3500000000004"/>
    <m/>
    <n v="0"/>
    <n v="0"/>
    <n v="0"/>
    <m/>
    <n v="0"/>
    <n v="-1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.97"/>
    <n v="-130.7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3"/>
    <s v="Republic"/>
    <s v="Lighting"/>
    <s v="Municipal Buildings"/>
    <s v="PL-Private Lighting"/>
    <n v="31"/>
    <n v="14.58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6"/>
  </r>
  <r>
    <x v="3"/>
    <s v="Republic"/>
    <s v="Lighting"/>
    <s v="Municipal Other Lighting"/>
    <s v="PL-Private Lighting"/>
    <n v="431"/>
    <n v="82.03"/>
    <m/>
    <n v="0"/>
    <n v="0"/>
    <n v="0"/>
    <m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6"/>
  </r>
  <r>
    <x v="3"/>
    <s v="Republic"/>
    <s v="Lighting"/>
    <s v="Municipal Street Lighting"/>
    <s v="SPL-Municipal St Lighting"/>
    <n v="85754.99"/>
    <n v="14356.2"/>
    <m/>
    <n v="0"/>
    <n v="0"/>
    <n v="0"/>
    <m/>
    <n v="0"/>
    <n v="-128.62"/>
    <n v="0"/>
    <n v="0"/>
    <n v="0"/>
    <n v="0"/>
    <n v="0"/>
    <n v="0"/>
    <n v="0"/>
    <n v="0"/>
    <n v="0"/>
    <n v="0"/>
    <n v="6426.65"/>
    <n v="0"/>
    <n v="0"/>
    <n v="0"/>
    <n v="0"/>
    <n v="0"/>
    <n v="0"/>
    <n v="0"/>
    <n v="0"/>
    <n v="0"/>
    <n v="0"/>
    <n v="0"/>
    <n v="0"/>
    <n v="0"/>
    <n v="0"/>
    <n v="-512.82000000000005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6"/>
  </r>
  <r>
    <x v="3"/>
    <s v="Republic"/>
    <s v="Lighting"/>
    <s v="Residential"/>
    <s v="PL-Private Lighting"/>
    <n v="5900.9009999999998"/>
    <n v="2022.35"/>
    <m/>
    <n v="0"/>
    <n v="0"/>
    <n v="0"/>
    <m/>
    <n v="0"/>
    <n v="-9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58"/>
    <n v="-64.2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3"/>
    <s v="Webb City"/>
    <s v="Electric"/>
    <s v="Commercial"/>
    <s v="CB-Commercial"/>
    <n v="2098417"/>
    <n v="303958.38"/>
    <m/>
    <n v="7911.48"/>
    <n v="0"/>
    <n v="0"/>
    <m/>
    <n v="-35030.023510396"/>
    <n v="-3147.84"/>
    <n v="0"/>
    <n v="0"/>
    <n v="147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"/>
    <n v="-10.210000000000001"/>
    <n v="16632.990000000002"/>
    <n v="-10782.9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s v="Webb City"/>
    <s v="Electric"/>
    <s v="Commercial"/>
    <s v="GP-General Power"/>
    <n v="3676309"/>
    <n v="411203.18"/>
    <m/>
    <n v="788.2"/>
    <n v="0"/>
    <n v="0"/>
    <m/>
    <n v="0"/>
    <n v="-5514.47"/>
    <n v="0"/>
    <n v="0"/>
    <n v="2316.69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-14.16"/>
    <n v="15427.63"/>
    <n v="-13602.3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6"/>
  </r>
  <r>
    <x v="3"/>
    <s v="Webb City"/>
    <s v="Electric"/>
    <s v="Commercial"/>
    <s v="LS-Special Lighting"/>
    <n v="2960"/>
    <n v="442.92"/>
    <m/>
    <n v="0"/>
    <n v="0"/>
    <n v="0"/>
    <m/>
    <n v="0"/>
    <n v="-4.4400000000000004"/>
    <n v="0"/>
    <n v="0"/>
    <n v="2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01000000000000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6"/>
  </r>
  <r>
    <x v="3"/>
    <s v="Webb City"/>
    <s v="Electric"/>
    <s v="Commercial"/>
    <s v="SH-Small Heating"/>
    <n v="222748"/>
    <n v="28269.3"/>
    <m/>
    <n v="602.95000000000005"/>
    <n v="0"/>
    <n v="0"/>
    <m/>
    <n v="0"/>
    <n v="-334.16"/>
    <n v="0"/>
    <n v="0"/>
    <n v="153.11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42"/>
    <n v="1458.39"/>
    <n v="-1058.07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6"/>
  </r>
  <r>
    <x v="3"/>
    <s v="Webb City"/>
    <s v="Electric"/>
    <s v="Commercial"/>
    <s v="TEB-Total Electric Bldg"/>
    <n v="692229"/>
    <n v="76722.289999999994"/>
    <m/>
    <n v="127.08"/>
    <n v="0"/>
    <n v="0"/>
    <m/>
    <n v="-238892.83667621799"/>
    <n v="-1038.3499999999999"/>
    <n v="0"/>
    <n v="0"/>
    <n v="49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42.85"/>
    <n v="-2824.3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6"/>
  </r>
  <r>
    <x v="3"/>
    <s v="Webb City"/>
    <s v="Electric"/>
    <s v="Industrial"/>
    <s v="CB-Commercial"/>
    <n v="8065"/>
    <n v="1204.78"/>
    <m/>
    <n v="35.81"/>
    <n v="0"/>
    <n v="0"/>
    <m/>
    <n v="0"/>
    <n v="-12.1"/>
    <n v="0"/>
    <n v="0"/>
    <n v="5.72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0"/>
    <n v="0"/>
    <n v="0"/>
    <n v="60.83"/>
    <n v="-40.4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6"/>
  </r>
  <r>
    <x v="3"/>
    <s v="Webb City"/>
    <s v="Electric"/>
    <s v="Industrial"/>
    <s v="GP-General Power"/>
    <n v="2125249"/>
    <n v="224442.34000000003"/>
    <m/>
    <n v="80"/>
    <n v="0"/>
    <n v="0"/>
    <m/>
    <n v="0"/>
    <n v="-3187.87"/>
    <n v="0"/>
    <n v="0"/>
    <n v="1242.73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0"/>
    <n v="0"/>
    <n v="0"/>
    <n v="6173.75"/>
    <n v="-7863.4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6"/>
  </r>
  <r>
    <x v="3"/>
    <s v="Webb City"/>
    <s v="Electric"/>
    <s v="Industrial"/>
    <s v="LP-Large Power"/>
    <n v="12437167"/>
    <n v="898247.24"/>
    <m/>
    <n v="0"/>
    <n v="0"/>
    <n v="0"/>
    <m/>
    <n v="0"/>
    <n v="-18282.62"/>
    <n v="0"/>
    <n v="0"/>
    <n v="1926.35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34044.99"/>
    <n v="-37062.76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6"/>
  </r>
  <r>
    <x v="3"/>
    <s v="Webb City"/>
    <s v="Electric"/>
    <s v="Industrial"/>
    <s v="PFM-Feed Mill/Grain Elev"/>
    <n v="5800"/>
    <n v="1100.46"/>
    <m/>
    <n v="42.56"/>
    <n v="0"/>
    <n v="0"/>
    <m/>
    <n v="0"/>
    <n v="-8.6999999999999993"/>
    <n v="0"/>
    <n v="0"/>
    <n v="4.11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.25"/>
    <n v="-32.020000000000003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6"/>
  </r>
  <r>
    <x v="3"/>
    <s v="Webb City"/>
    <s v="Electric"/>
    <s v="Industrial"/>
    <s v="TEB-Total Electric Bldg"/>
    <n v="531600"/>
    <n v="54004.01"/>
    <m/>
    <n v="0"/>
    <n v="0"/>
    <n v="0"/>
    <m/>
    <n v="0"/>
    <n v="-797.4"/>
    <n v="0"/>
    <n v="0"/>
    <n v="377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87.52"/>
    <n v="-2168.9299999999998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6"/>
  </r>
  <r>
    <x v="3"/>
    <s v="Webb City"/>
    <s v="Electric"/>
    <s v="Interdepartmental"/>
    <s v="CB-Commercial"/>
    <n v="3138"/>
    <n v="500.46999999999997"/>
    <m/>
    <n v="0"/>
    <n v="0"/>
    <n v="0"/>
    <m/>
    <n v="0"/>
    <n v="-4.71"/>
    <n v="0"/>
    <n v="0"/>
    <n v="2.22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76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6"/>
  </r>
  <r>
    <x v="3"/>
    <s v="Webb City"/>
    <s v="Electric"/>
    <s v="Municipal Buildings"/>
    <s v="CB-Commercial"/>
    <n v="71024"/>
    <n v="10848.43"/>
    <m/>
    <n v="0"/>
    <n v="0"/>
    <n v="0"/>
    <m/>
    <n v="0"/>
    <n v="-106.56"/>
    <n v="0"/>
    <n v="0"/>
    <n v="5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6.6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Webb City"/>
    <s v="Electric"/>
    <s v="Municipal Buildings"/>
    <s v="GP-General Power"/>
    <n v="75560"/>
    <n v="6797.22"/>
    <m/>
    <n v="0"/>
    <n v="0"/>
    <n v="0"/>
    <m/>
    <n v="-497012.82051282102"/>
    <n v="-113.34"/>
    <n v="0"/>
    <n v="0"/>
    <n v="53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9.5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Webb City"/>
    <s v="Electric"/>
    <s v="Municipal Buildings"/>
    <s v="SH-Small Heating"/>
    <n v="7920"/>
    <n v="852.54"/>
    <m/>
    <n v="0"/>
    <n v="0"/>
    <n v="0"/>
    <m/>
    <n v="0"/>
    <n v="-11.88"/>
    <n v="0"/>
    <n v="0"/>
    <n v="5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.619999999999997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6"/>
  </r>
  <r>
    <x v="3"/>
    <s v="Webb City"/>
    <s v="Electric"/>
    <s v="Municipal Other Lighting"/>
    <s v="CB-Commercial"/>
    <n v="19550"/>
    <n v="3393.71"/>
    <m/>
    <n v="0"/>
    <n v="0"/>
    <n v="0"/>
    <m/>
    <n v="0"/>
    <n v="-29.33"/>
    <n v="0"/>
    <n v="0"/>
    <n v="1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8.14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6"/>
  </r>
  <r>
    <x v="3"/>
    <s v="Webb City"/>
    <s v="Electric"/>
    <s v="Municipal Other Lighting"/>
    <s v="LS-Special Lighting"/>
    <n v="2694"/>
    <n v="549.20000000000005"/>
    <m/>
    <n v="0"/>
    <n v="0"/>
    <n v="0"/>
    <m/>
    <n v="0"/>
    <n v="-4.04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2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6"/>
  </r>
  <r>
    <x v="3"/>
    <s v="Webb City"/>
    <s v="Electric"/>
    <s v="Municipal Pumping"/>
    <s v="CB-Commercial"/>
    <n v="102471"/>
    <n v="14412.02"/>
    <m/>
    <n v="0"/>
    <n v="0"/>
    <n v="0"/>
    <m/>
    <n v="0"/>
    <n v="-153.74"/>
    <n v="0"/>
    <n v="0"/>
    <n v="72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4.3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3"/>
    <s v="Webb City"/>
    <s v="Electric"/>
    <s v="Municipal Pumping"/>
    <s v="GP-General Power"/>
    <n v="571987"/>
    <n v="57031.95"/>
    <m/>
    <n v="0"/>
    <n v="0"/>
    <n v="0"/>
    <m/>
    <n v="0"/>
    <n v="-857.98"/>
    <n v="0"/>
    <n v="0"/>
    <n v="406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16.3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3"/>
    <s v="Webb City"/>
    <s v="Electric"/>
    <s v="Oil Pipeline Pumping"/>
    <s v="GP-General Power"/>
    <n v="233775"/>
    <n v="22137.760000000002"/>
    <m/>
    <n v="0"/>
    <n v="0"/>
    <n v="0"/>
    <m/>
    <n v="0"/>
    <n v="-350.66"/>
    <n v="0"/>
    <n v="0"/>
    <n v="165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9.29"/>
    <n v="-864.97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6"/>
  </r>
  <r>
    <x v="3"/>
    <s v="Webb City"/>
    <s v="Electric"/>
    <s v="Residential"/>
    <s v="RGL-Residential Pilot"/>
    <n v="47022"/>
    <n v="6041.19"/>
    <m/>
    <n v="251.06"/>
    <n v="0"/>
    <n v="0"/>
    <m/>
    <n v="0"/>
    <n v="-70.5"/>
    <n v="0"/>
    <n v="0"/>
    <n v="18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.17"/>
    <n v="-242.62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6"/>
  </r>
  <r>
    <x v="3"/>
    <s v="Webb City"/>
    <s v="Electric"/>
    <s v="Residential"/>
    <s v="RG-Residential"/>
    <n v="18455381"/>
    <n v="2568658.1399999997"/>
    <m/>
    <n v="81433.59"/>
    <n v="0"/>
    <n v="0"/>
    <m/>
    <n v="-67657.051282051296"/>
    <n v="-27696.73"/>
    <n v="0"/>
    <n v="0"/>
    <n v="7196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08"/>
    <n v="320"/>
    <n v="-462.82"/>
    <n v="16330"/>
    <n v="-95209.2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s v="Webb City"/>
    <s v="Lighting"/>
    <s v="Commercial"/>
    <s v="PL-Private Lighting"/>
    <n v="68891.660999999993"/>
    <n v="20750.28"/>
    <m/>
    <n v="34.89"/>
    <n v="0"/>
    <n v="0"/>
    <m/>
    <n v="0"/>
    <n v="-103.76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1"/>
    <n v="947.63"/>
    <n v="-756.34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3"/>
    <s v="Webb City"/>
    <s v="Lighting"/>
    <s v="Industrial"/>
    <s v="PL-Private Lighting"/>
    <n v="2308"/>
    <n v="961.78"/>
    <m/>
    <n v="0"/>
    <n v="0"/>
    <n v="0"/>
    <m/>
    <n v="0"/>
    <n v="-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22"/>
    <n v="-25.35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6"/>
  </r>
  <r>
    <x v="3"/>
    <s v="Webb City"/>
    <s v="Lighting"/>
    <s v="Interdepartmental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6"/>
  </r>
  <r>
    <x v="3"/>
    <s v="Webb City"/>
    <s v="Lighting"/>
    <s v="Municipal Other Lighting"/>
    <s v="PL-Private Lighting"/>
    <n v="930"/>
    <n v="345.44"/>
    <m/>
    <n v="0"/>
    <n v="0"/>
    <n v="0"/>
    <m/>
    <n v="0"/>
    <n v="-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6"/>
  </r>
  <r>
    <x v="3"/>
    <s v="Webb City"/>
    <s v="Lighting"/>
    <s v="Municipal Street Lighting"/>
    <s v="SPL-Municipal St Lighting"/>
    <n v="109260.27"/>
    <n v="16119.64"/>
    <m/>
    <n v="0"/>
    <n v="0"/>
    <n v="0"/>
    <m/>
    <n v="0"/>
    <n v="-163.89"/>
    <n v="0"/>
    <n v="0"/>
    <n v="0"/>
    <n v="0"/>
    <n v="0"/>
    <n v="0"/>
    <n v="0"/>
    <n v="0"/>
    <n v="0"/>
    <n v="0"/>
    <n v="8243.77"/>
    <n v="0"/>
    <n v="0"/>
    <n v="0"/>
    <n v="0"/>
    <n v="0"/>
    <n v="0"/>
    <n v="0"/>
    <n v="0"/>
    <n v="0"/>
    <n v="0"/>
    <n v="0"/>
    <n v="0"/>
    <n v="0"/>
    <n v="0"/>
    <n v="-653.38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6"/>
  </r>
  <r>
    <x v="3"/>
    <s v="Webb City"/>
    <s v="Lighting"/>
    <s v="Residential"/>
    <s v="PL-Private Lighting"/>
    <n v="66799.274000000005"/>
    <n v="25069.22"/>
    <m/>
    <n v="14.88"/>
    <n v="0"/>
    <n v="0"/>
    <m/>
    <n v="0"/>
    <n v="-104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.83"/>
    <n v="-732.12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2"/>
    <s v="Baxter Springs"/>
    <s v="Electric"/>
    <s v="Commercial"/>
    <s v="CB-Commercial"/>
    <n v="751285"/>
    <n v="87610.260000000009"/>
    <m/>
    <n v="1991.04"/>
    <n v="11222.65"/>
    <n v="0"/>
    <m/>
    <n v="0"/>
    <n v="0"/>
    <n v="0"/>
    <n v="0"/>
    <n v="0"/>
    <n v="0"/>
    <n v="0"/>
    <n v="0"/>
    <n v="0"/>
    <n v="0"/>
    <n v="0"/>
    <n v="0"/>
    <n v="0"/>
    <n v="0"/>
    <n v="0"/>
    <n v="0"/>
    <n v="232.85"/>
    <n v="0"/>
    <n v="0"/>
    <n v="0"/>
    <n v="0"/>
    <n v="0"/>
    <n v="0"/>
    <n v="0"/>
    <n v="0"/>
    <n v="-5.21"/>
    <n v="5601.34"/>
    <n v="-14589.9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2"/>
    <s v="Baxter Springs"/>
    <s v="Electric"/>
    <s v="Commercial"/>
    <s v="GP-General Power"/>
    <n v="1209080"/>
    <n v="95335.18"/>
    <m/>
    <n v="0"/>
    <n v="18061.2400000000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374.82"/>
    <n v="0"/>
    <n v="0"/>
    <n v="0"/>
    <n v="0"/>
    <n v="0"/>
    <n v="0"/>
    <n v="0"/>
    <n v="0"/>
    <n v="0"/>
    <n v="4083.6"/>
    <n v="-9962.8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6"/>
  </r>
  <r>
    <x v="2"/>
    <s v="Baxter Springs"/>
    <s v="Electric"/>
    <s v="Commercial"/>
    <s v="LS-Special Lighting"/>
    <n v="250"/>
    <n v="64.14"/>
    <m/>
    <n v="0"/>
    <n v="3.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"/>
    <n v="0"/>
    <n v="0"/>
    <n v="0"/>
    <n v="-7.3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6"/>
  </r>
  <r>
    <x v="2"/>
    <s v="Baxter Springs"/>
    <s v="Electric"/>
    <s v="Commercial"/>
    <s v="PT-Transmission"/>
    <n v="1310400"/>
    <n v="61486.3"/>
    <m/>
    <n v="0"/>
    <n v="17944.62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09.66"/>
    <n v="0"/>
    <n v="0"/>
    <n v="0"/>
    <n v="0"/>
    <n v="0"/>
    <n v="0"/>
    <n v="0"/>
    <n v="0"/>
    <n v="0"/>
    <n v="0"/>
    <n v="-7141.68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16"/>
  </r>
  <r>
    <x v="2"/>
    <s v="Baxter Springs"/>
    <s v="Electric"/>
    <s v="Commercial"/>
    <s v="TEB-Total Electric Bldg"/>
    <n v="232351"/>
    <n v="16475.330000000002"/>
    <m/>
    <n v="0"/>
    <n v="3470.86"/>
    <n v="0"/>
    <m/>
    <n v="0"/>
    <n v="0"/>
    <n v="0"/>
    <n v="0"/>
    <n v="0"/>
    <n v="0"/>
    <n v="0"/>
    <n v="0"/>
    <n v="0"/>
    <n v="0"/>
    <n v="0"/>
    <n v="0"/>
    <n v="0"/>
    <n v="0"/>
    <n v="0"/>
    <n v="0"/>
    <n v="278.81"/>
    <n v="0"/>
    <n v="0"/>
    <n v="0"/>
    <n v="0"/>
    <n v="0"/>
    <n v="0"/>
    <n v="0"/>
    <n v="0"/>
    <n v="0"/>
    <n v="349.66"/>
    <n v="-1145.4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6"/>
  </r>
  <r>
    <x v="2"/>
    <s v="Baxter Springs"/>
    <s v="Electric"/>
    <s v="Industrial"/>
    <s v="CB-Commercial"/>
    <n v="6"/>
    <n v="41.19"/>
    <m/>
    <n v="0"/>
    <n v="0.0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-0.1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6"/>
  </r>
  <r>
    <x v="2"/>
    <s v="Baxter Springs"/>
    <s v="Electric"/>
    <s v="Industrial"/>
    <s v="GP-General Power"/>
    <n v="300358"/>
    <n v="24982.3"/>
    <m/>
    <n v="52.03"/>
    <n v="4486.75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93.12"/>
    <n v="0"/>
    <n v="0"/>
    <n v="0"/>
    <n v="0"/>
    <n v="0"/>
    <n v="0"/>
    <n v="0"/>
    <n v="0"/>
    <n v="0"/>
    <n v="2566.02"/>
    <n v="-2474.949999999999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6"/>
  </r>
  <r>
    <x v="2"/>
    <s v="Baxter Springs"/>
    <s v="Electric"/>
    <s v="Industrial"/>
    <s v="PT-Transmission"/>
    <n v="1840089"/>
    <n v="98500.1"/>
    <m/>
    <n v="0"/>
    <n v="25905.27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294.41000000000003"/>
    <n v="0"/>
    <n v="0"/>
    <n v="0"/>
    <n v="0"/>
    <n v="0"/>
    <n v="0"/>
    <n v="0"/>
    <n v="0"/>
    <n v="0"/>
    <n v="0"/>
    <n v="-10028.49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6"/>
  </r>
  <r>
    <x v="2"/>
    <s v="Baxter Springs"/>
    <s v="Electric"/>
    <s v="Municipal Buildings"/>
    <s v="CB-Commercial"/>
    <n v="28360"/>
    <n v="3484.06"/>
    <m/>
    <n v="0"/>
    <n v="423.62"/>
    <n v="0"/>
    <m/>
    <n v="0"/>
    <n v="0"/>
    <n v="0"/>
    <n v="0"/>
    <n v="0"/>
    <n v="0"/>
    <n v="0"/>
    <n v="0"/>
    <n v="0"/>
    <n v="0"/>
    <n v="0"/>
    <n v="0"/>
    <n v="0"/>
    <n v="0"/>
    <n v="0"/>
    <n v="0"/>
    <n v="8.7899999999999991"/>
    <n v="0"/>
    <n v="0"/>
    <n v="0"/>
    <n v="0"/>
    <n v="0"/>
    <n v="0"/>
    <n v="0"/>
    <n v="0"/>
    <n v="0"/>
    <n v="0"/>
    <n v="-550.7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2"/>
    <s v="Baxter Springs"/>
    <s v="Electric"/>
    <s v="Municipal Buildings"/>
    <s v="GP-General Power"/>
    <n v="9760"/>
    <n v="1486.95"/>
    <m/>
    <n v="0"/>
    <n v="145.79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03"/>
    <n v="0"/>
    <n v="0"/>
    <n v="0"/>
    <n v="0"/>
    <n v="0"/>
    <n v="0"/>
    <n v="0"/>
    <n v="0"/>
    <n v="0"/>
    <n v="0"/>
    <n v="-80.4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2"/>
    <s v="Baxter Springs"/>
    <s v="Electric"/>
    <s v="Municipal Buildings"/>
    <s v="TEB-Total Electric Bldg"/>
    <n v="765"/>
    <n v="129.76999999999998"/>
    <m/>
    <n v="0"/>
    <n v="11.4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92"/>
    <n v="0"/>
    <n v="0"/>
    <n v="0"/>
    <n v="0"/>
    <n v="0"/>
    <n v="0"/>
    <n v="0"/>
    <n v="0"/>
    <n v="0"/>
    <n v="0"/>
    <n v="-3.77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6"/>
  </r>
  <r>
    <x v="2"/>
    <s v="Baxter Springs"/>
    <s v="Electric"/>
    <s v="Municipal Other Lighting"/>
    <s v="CB-Commercial"/>
    <n v="1291"/>
    <n v="374.95"/>
    <m/>
    <n v="0"/>
    <n v="19.2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n v="0"/>
    <n v="0"/>
    <n v="0"/>
    <n v="0"/>
    <n v="0"/>
    <n v="0"/>
    <n v="0"/>
    <n v="-25.0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6"/>
  </r>
  <r>
    <x v="2"/>
    <s v="Baxter Springs"/>
    <s v="Electric"/>
    <s v="Municipal Other Lighting"/>
    <s v="LS-Special Lighting"/>
    <n v="960"/>
    <n v="155.83000000000001"/>
    <m/>
    <n v="0"/>
    <n v="14.3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0"/>
    <n v="-28.11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6"/>
  </r>
  <r>
    <x v="2"/>
    <s v="Baxter Springs"/>
    <s v="Electric"/>
    <s v="Municipal Pumping"/>
    <s v="CB-Commercial"/>
    <n v="67277"/>
    <n v="7250.02"/>
    <m/>
    <n v="0"/>
    <n v="1004.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20.84"/>
    <n v="0"/>
    <n v="0"/>
    <n v="0"/>
    <n v="0"/>
    <n v="0"/>
    <n v="0"/>
    <n v="0"/>
    <n v="0"/>
    <n v="0"/>
    <n v="0"/>
    <n v="-1306.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6"/>
  </r>
  <r>
    <x v="2"/>
    <s v="Baxter Springs"/>
    <s v="Electric"/>
    <s v="Municipal Pumping"/>
    <s v="GP-General Power"/>
    <n v="53240"/>
    <n v="4531.3900000000003"/>
    <m/>
    <n v="0"/>
    <n v="804.1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6.5"/>
    <n v="0"/>
    <n v="0"/>
    <n v="0"/>
    <n v="0"/>
    <n v="0"/>
    <n v="0"/>
    <n v="0"/>
    <n v="0"/>
    <n v="0"/>
    <n v="0"/>
    <n v="-438.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6"/>
  </r>
  <r>
    <x v="2"/>
    <s v="Baxter Springs"/>
    <s v="Electric"/>
    <s v="Oil Pipeline Pumping"/>
    <s v="PT-Transmission"/>
    <n v="2068000"/>
    <n v="91111.74"/>
    <m/>
    <n v="0"/>
    <n v="28319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330.88"/>
    <n v="0"/>
    <n v="0"/>
    <n v="0"/>
    <n v="0"/>
    <n v="0"/>
    <n v="0"/>
    <n v="0"/>
    <n v="0"/>
    <n v="0"/>
    <n v="7006.05"/>
    <n v="-11270.6"/>
    <n v="0"/>
    <n v="0"/>
    <n v="0"/>
    <n v="0"/>
    <n v="0"/>
    <m/>
    <x v="0"/>
    <m/>
    <m/>
    <m/>
    <m/>
    <m/>
    <m/>
    <m/>
    <m/>
    <n v="0"/>
    <n v="0"/>
    <n v="0"/>
    <n v="0"/>
    <x v="2"/>
    <x v="34"/>
    <m/>
    <x v="16"/>
  </r>
  <r>
    <x v="2"/>
    <s v="Baxter Springs"/>
    <s v="Electric"/>
    <s v="Residential"/>
    <s v="RG-Residential"/>
    <n v="2250536"/>
    <n v="217050.54"/>
    <m/>
    <n v="7396.35"/>
    <n v="33607.01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251.9"/>
    <n v="0"/>
    <n v="0"/>
    <n v="0"/>
    <n v="0"/>
    <n v="0"/>
    <n v="0"/>
    <n v="0"/>
    <n v="0"/>
    <n v="-14.07"/>
    <n v="10239.57"/>
    <n v="-31079.51"/>
    <n v="0"/>
    <n v="0"/>
    <n v="-400"/>
    <n v="0"/>
    <n v="0"/>
    <m/>
    <x v="0"/>
    <m/>
    <m/>
    <m/>
    <m/>
    <m/>
    <m/>
    <m/>
    <m/>
    <n v="0"/>
    <n v="0"/>
    <n v="0"/>
    <n v="0"/>
    <x v="0"/>
    <x v="1"/>
    <m/>
    <x v="16"/>
  </r>
  <r>
    <x v="2"/>
    <s v="Baxter Springs"/>
    <s v="Electric"/>
    <s v="Residential"/>
    <s v="RH-Residential Total Elec"/>
    <n v="983668"/>
    <n v="70926.67"/>
    <m/>
    <n v="1316.36"/>
    <n v="14737.67"/>
    <n v="0"/>
    <m/>
    <n v="0"/>
    <n v="0"/>
    <n v="0"/>
    <n v="0"/>
    <n v="0"/>
    <n v="0"/>
    <n v="0"/>
    <n v="0"/>
    <n v="0"/>
    <n v="0"/>
    <n v="0"/>
    <n v="0"/>
    <n v="0"/>
    <n v="0"/>
    <n v="0"/>
    <n v="0"/>
    <n v="984.13"/>
    <n v="0"/>
    <n v="0"/>
    <n v="0"/>
    <n v="0"/>
    <n v="0"/>
    <n v="0"/>
    <n v="0"/>
    <n v="0"/>
    <n v="-2.72"/>
    <n v="2346.65"/>
    <n v="-8449.74"/>
    <n v="0"/>
    <n v="0"/>
    <n v="-80"/>
    <n v="0"/>
    <n v="0"/>
    <m/>
    <x v="0"/>
    <m/>
    <m/>
    <m/>
    <m/>
    <m/>
    <m/>
    <m/>
    <m/>
    <n v="0"/>
    <n v="0"/>
    <n v="0"/>
    <n v="0"/>
    <x v="0"/>
    <x v="15"/>
    <m/>
    <x v="16"/>
  </r>
  <r>
    <x v="2"/>
    <s v="Baxter Springs"/>
    <s v="Lighting"/>
    <s v="Commercial"/>
    <s v="PL-Private Lighting"/>
    <n v="42788"/>
    <n v="8943.01"/>
    <m/>
    <n v="0"/>
    <n v="637.70000000000005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04"/>
    <n v="0"/>
    <n v="0"/>
    <n v="0"/>
    <n v="0"/>
    <n v="0"/>
    <n v="0"/>
    <n v="0"/>
    <n v="0"/>
    <n v="0"/>
    <n v="340.2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2"/>
    <s v="Baxter Springs"/>
    <s v="Lighting"/>
    <s v="Industrial"/>
    <s v="PL-Private Lighting"/>
    <n v="1059"/>
    <n v="306.32"/>
    <m/>
    <n v="0"/>
    <n v="15.6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29.6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6"/>
  </r>
  <r>
    <x v="2"/>
    <s v="Baxter Springs"/>
    <s v="Lighting"/>
    <s v="Municipal Other Lighting"/>
    <s v="PL-Private Lighting"/>
    <n v="205"/>
    <n v="52.8"/>
    <m/>
    <n v="0"/>
    <n v="3.0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6"/>
  </r>
  <r>
    <x v="2"/>
    <s v="Baxter Springs"/>
    <s v="Lighting"/>
    <s v="Municipal Street Lighting"/>
    <s v="SPL-Municipal St Lighting"/>
    <n v="43480.22"/>
    <n v="5506.1"/>
    <m/>
    <n v="0"/>
    <n v="605.82000000000005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3.9"/>
    <n v="0"/>
    <n v="0"/>
    <n v="0"/>
    <n v="0"/>
    <n v="0"/>
    <n v="0"/>
    <n v="0"/>
    <n v="0"/>
    <n v="0"/>
    <n v="0"/>
    <n v="-987.8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6"/>
  </r>
  <r>
    <x v="2"/>
    <s v="Baxter Springs"/>
    <s v="Lighting"/>
    <s v="Residential"/>
    <s v="PL-Private Lighting"/>
    <n v="33805.928999999996"/>
    <n v="8323.1299999999992"/>
    <m/>
    <n v="0"/>
    <n v="504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04"/>
    <n v="0"/>
    <n v="0"/>
    <n v="0"/>
    <n v="0"/>
    <n v="0"/>
    <n v="0"/>
    <n v="0"/>
    <n v="0"/>
    <n v="0"/>
    <n v="211.0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6"/>
  </r>
  <r>
    <x v="2"/>
    <s v="Gravette"/>
    <s v="Electric"/>
    <s v="Commercial"/>
    <s v="CB-Commercial"/>
    <n v="145"/>
    <n v="57.59"/>
    <m/>
    <n v="0"/>
    <n v="2.1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3.52"/>
    <n v="-2.8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2"/>
    <s v="Gravette"/>
    <s v="Electric"/>
    <s v="Residential"/>
    <s v="RG-Residential"/>
    <n v="7332"/>
    <n v="765.23"/>
    <m/>
    <n v="0"/>
    <n v="109.53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33"/>
    <n v="0"/>
    <n v="0"/>
    <n v="0"/>
    <n v="0"/>
    <n v="0"/>
    <n v="0"/>
    <n v="0"/>
    <n v="0"/>
    <n v="0"/>
    <n v="12.36"/>
    <n v="-101.2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2"/>
    <s v="Gravette"/>
    <s v="Electric"/>
    <s v="Residential"/>
    <s v="RH-Residential Total Elec"/>
    <n v="1048"/>
    <n v="60.94"/>
    <m/>
    <n v="0"/>
    <n v="15.66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05"/>
    <n v="0"/>
    <n v="0"/>
    <n v="0"/>
    <n v="0"/>
    <n v="0"/>
    <n v="0"/>
    <n v="0"/>
    <n v="0"/>
    <n v="0"/>
    <n v="1.5"/>
    <n v="-9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16"/>
  </r>
  <r>
    <x v="2"/>
    <s v="Gravette"/>
    <s v="Lighting"/>
    <s v="Residential"/>
    <s v="PL-Private Lighting"/>
    <n v="31"/>
    <n v="9.44"/>
    <m/>
    <n v="0"/>
    <n v="0.4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2"/>
    <s v="Neosho"/>
    <s v="Electric"/>
    <s v="Commercial"/>
    <s v="CB-Commercial"/>
    <n v="1640"/>
    <n v="234.54"/>
    <m/>
    <n v="0"/>
    <n v="24.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51"/>
    <n v="0"/>
    <n v="0"/>
    <n v="0"/>
    <n v="0"/>
    <n v="0"/>
    <n v="0"/>
    <n v="0"/>
    <n v="0"/>
    <n v="0"/>
    <n v="15.17"/>
    <n v="-31.8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2"/>
    <s v="Neosho"/>
    <s v="Electric"/>
    <s v="Commercial"/>
    <s v="GP-General Power"/>
    <n v="44400"/>
    <n v="2728.9"/>
    <m/>
    <n v="0"/>
    <n v="663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13.76"/>
    <n v="0"/>
    <n v="0"/>
    <n v="0"/>
    <n v="0"/>
    <n v="0"/>
    <n v="0"/>
    <n v="0"/>
    <n v="0"/>
    <n v="0"/>
    <n v="0"/>
    <n v="-365.8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6"/>
  </r>
  <r>
    <x v="2"/>
    <s v="Neosho"/>
    <s v="Electric"/>
    <s v="Residential"/>
    <s v="RG-Residential"/>
    <n v="5888"/>
    <n v="542.93000000000006"/>
    <m/>
    <n v="0"/>
    <n v="87.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5.89"/>
    <n v="0"/>
    <n v="0"/>
    <n v="0"/>
    <n v="0"/>
    <n v="0"/>
    <n v="0"/>
    <n v="0"/>
    <n v="0"/>
    <n v="0"/>
    <n v="8.64"/>
    <n v="-81.31999999999999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2"/>
    <s v="Neosho"/>
    <s v="Lighting"/>
    <s v="Commercial"/>
    <s v="PL-Private Lighting"/>
    <n v="1436"/>
    <n v="188.32"/>
    <m/>
    <n v="0"/>
    <n v="21.4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6"/>
  </r>
  <r>
    <x v="2"/>
    <s v="Neosho"/>
    <s v="Lighting"/>
    <s v="Residential"/>
    <s v="PL-Private Lighting"/>
    <n v="161"/>
    <n v="30.34"/>
    <m/>
    <n v="0"/>
    <n v="2.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"/>
    <n v="0"/>
    <n v="0"/>
    <n v="0.4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6"/>
  </r>
  <r>
    <x v="3"/>
    <m/>
    <m/>
    <s v="Commercial"/>
    <s v="CB-Commercial"/>
    <n v="-99880"/>
    <n v="-13174.89"/>
    <m/>
    <n v="-377.84"/>
    <n v="149.82"/>
    <m/>
    <m/>
    <m/>
    <m/>
    <m/>
    <m/>
    <n v="-70.91"/>
    <m/>
    <m/>
    <m/>
    <m/>
    <m/>
    <m/>
    <m/>
    <m/>
    <m/>
    <m/>
    <m/>
    <m/>
    <m/>
    <m/>
    <m/>
    <m/>
    <m/>
    <m/>
    <m/>
    <m/>
    <m/>
    <n v="-1051.6600000000001"/>
    <n v="501.4"/>
    <m/>
    <m/>
    <m/>
    <m/>
    <m/>
    <m/>
    <x v="0"/>
    <m/>
    <m/>
    <m/>
    <m/>
    <m/>
    <m/>
    <m/>
    <m/>
    <n v="0"/>
    <n v="0"/>
    <n v="0"/>
    <n v="0"/>
    <x v="1"/>
    <x v="5"/>
    <m/>
    <x v="16"/>
  </r>
  <r>
    <x v="3"/>
    <m/>
    <m/>
    <s v="Municipal Pumping"/>
    <s v="CB-Commercial"/>
    <n v="-99400"/>
    <n v="-13089"/>
    <m/>
    <m/>
    <n v="149.1"/>
    <m/>
    <m/>
    <m/>
    <m/>
    <m/>
    <m/>
    <n v="-70.569999999999993"/>
    <m/>
    <m/>
    <m/>
    <m/>
    <m/>
    <m/>
    <m/>
    <m/>
    <m/>
    <m/>
    <m/>
    <m/>
    <m/>
    <m/>
    <m/>
    <m/>
    <m/>
    <m/>
    <m/>
    <m/>
    <m/>
    <n v="0"/>
    <n v="498.99"/>
    <m/>
    <m/>
    <m/>
    <m/>
    <m/>
    <m/>
    <x v="0"/>
    <m/>
    <m/>
    <m/>
    <m/>
    <m/>
    <m/>
    <m/>
    <m/>
    <n v="0"/>
    <n v="0"/>
    <n v="0"/>
    <n v="0"/>
    <x v="3"/>
    <x v="5"/>
    <m/>
    <x v="16"/>
  </r>
  <r>
    <x v="3"/>
    <m/>
    <m/>
    <s v="Commercial"/>
    <s v="CB-Commercial"/>
    <n v="-99036"/>
    <n v="-13041.06"/>
    <m/>
    <m/>
    <n v="148.55000000000001"/>
    <m/>
    <m/>
    <m/>
    <m/>
    <m/>
    <m/>
    <n v="-70.31"/>
    <m/>
    <m/>
    <m/>
    <m/>
    <m/>
    <m/>
    <m/>
    <m/>
    <m/>
    <m/>
    <m/>
    <m/>
    <m/>
    <m/>
    <m/>
    <m/>
    <m/>
    <m/>
    <m/>
    <m/>
    <m/>
    <n v="0"/>
    <n v="497.16"/>
    <m/>
    <m/>
    <m/>
    <m/>
    <m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-97945"/>
    <n v="-12897.4"/>
    <m/>
    <m/>
    <n v="146.91999999999999"/>
    <m/>
    <m/>
    <m/>
    <m/>
    <m/>
    <m/>
    <n v="-69.540000000000006"/>
    <m/>
    <m/>
    <m/>
    <m/>
    <m/>
    <m/>
    <m/>
    <m/>
    <m/>
    <m/>
    <m/>
    <m/>
    <m/>
    <m/>
    <m/>
    <m/>
    <m/>
    <m/>
    <m/>
    <m/>
    <m/>
    <n v="0"/>
    <n v="491.68"/>
    <m/>
    <m/>
    <m/>
    <m/>
    <m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-95596"/>
    <n v="-12588.09"/>
    <m/>
    <m/>
    <n v="143.38999999999999"/>
    <m/>
    <m/>
    <m/>
    <m/>
    <m/>
    <m/>
    <n v="-67.88"/>
    <m/>
    <m/>
    <m/>
    <m/>
    <m/>
    <m/>
    <m/>
    <m/>
    <m/>
    <m/>
    <m/>
    <m/>
    <m/>
    <m/>
    <m/>
    <m/>
    <m/>
    <m/>
    <m/>
    <m/>
    <m/>
    <n v="0"/>
    <n v="479.89"/>
    <m/>
    <m/>
    <m/>
    <m/>
    <m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-97744"/>
    <n v="-12581.61"/>
    <m/>
    <m/>
    <n v="146.61000000000001"/>
    <m/>
    <m/>
    <m/>
    <m/>
    <m/>
    <m/>
    <n v="-69.400000000000006"/>
    <m/>
    <m/>
    <m/>
    <m/>
    <m/>
    <m/>
    <m/>
    <m/>
    <m/>
    <m/>
    <m/>
    <m/>
    <m/>
    <m/>
    <m/>
    <m/>
    <m/>
    <m/>
    <m/>
    <m/>
    <m/>
    <n v="0"/>
    <n v="464.29"/>
    <m/>
    <m/>
    <m/>
    <m/>
    <m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-99682"/>
    <n v="-11832.36"/>
    <m/>
    <n v="-450.13"/>
    <n v="149.52000000000001"/>
    <m/>
    <m/>
    <m/>
    <m/>
    <m/>
    <m/>
    <n v="-70.77"/>
    <m/>
    <m/>
    <m/>
    <m/>
    <m/>
    <m/>
    <m/>
    <m/>
    <m/>
    <m/>
    <m/>
    <m/>
    <m/>
    <m/>
    <m/>
    <m/>
    <m/>
    <m/>
    <m/>
    <m/>
    <m/>
    <n v="-911.52"/>
    <n v="500.4"/>
    <m/>
    <m/>
    <m/>
    <m/>
    <m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-98533"/>
    <n v="-11668.88"/>
    <m/>
    <n v="-221.93"/>
    <n v="147.80000000000001"/>
    <m/>
    <m/>
    <m/>
    <m/>
    <m/>
    <m/>
    <n v="-69.959999999999994"/>
    <m/>
    <m/>
    <m/>
    <m/>
    <m/>
    <m/>
    <m/>
    <m/>
    <m/>
    <m/>
    <m/>
    <m/>
    <m/>
    <m/>
    <m/>
    <m/>
    <m/>
    <m/>
    <m/>
    <m/>
    <m/>
    <n v="-898.8"/>
    <n v="494.64"/>
    <m/>
    <m/>
    <m/>
    <m/>
    <m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-79734"/>
    <n v="-9432.56"/>
    <m/>
    <m/>
    <n v="119.6"/>
    <m/>
    <m/>
    <m/>
    <m/>
    <m/>
    <m/>
    <n v="-56.61"/>
    <m/>
    <m/>
    <m/>
    <m/>
    <m/>
    <m/>
    <m/>
    <m/>
    <m/>
    <m/>
    <m/>
    <m/>
    <m/>
    <m/>
    <m/>
    <m/>
    <m/>
    <m/>
    <m/>
    <m/>
    <m/>
    <n v="-569.54999999999995"/>
    <n v="400.27"/>
    <m/>
    <m/>
    <m/>
    <m/>
    <m/>
    <m/>
    <x v="0"/>
    <m/>
    <m/>
    <m/>
    <m/>
    <m/>
    <m/>
    <m/>
    <m/>
    <n v="0"/>
    <n v="0"/>
    <n v="0"/>
    <n v="0"/>
    <x v="1"/>
    <x v="5"/>
    <m/>
    <x v="16"/>
  </r>
  <r>
    <x v="3"/>
    <m/>
    <m/>
    <s v="Residential"/>
    <s v="RGL-Residential Pilot"/>
    <n v="-99000"/>
    <n v="-12875.94"/>
    <m/>
    <n v="-612.76"/>
    <n v="148.5"/>
    <m/>
    <m/>
    <m/>
    <m/>
    <m/>
    <m/>
    <n v="-38.61"/>
    <m/>
    <m/>
    <m/>
    <m/>
    <m/>
    <m/>
    <m/>
    <m/>
    <m/>
    <m/>
    <m/>
    <m/>
    <m/>
    <m/>
    <m/>
    <m/>
    <m/>
    <m/>
    <m/>
    <m/>
    <m/>
    <n v="-367.64"/>
    <n v="510.84"/>
    <m/>
    <m/>
    <m/>
    <m/>
    <m/>
    <m/>
    <x v="0"/>
    <m/>
    <m/>
    <m/>
    <m/>
    <m/>
    <m/>
    <m/>
    <m/>
    <n v="0"/>
    <n v="0"/>
    <n v="0"/>
    <n v="0"/>
    <x v="0"/>
    <x v="25"/>
    <m/>
    <x v="16"/>
  </r>
  <r>
    <x v="3"/>
    <m/>
    <m/>
    <s v="Residential"/>
    <s v="RG-Residential"/>
    <n v="-99000"/>
    <n v="-12875.94"/>
    <m/>
    <n v="-245.1"/>
    <n v="148.5"/>
    <m/>
    <m/>
    <m/>
    <m/>
    <m/>
    <m/>
    <n v="-38.61"/>
    <m/>
    <m/>
    <m/>
    <m/>
    <m/>
    <m/>
    <m/>
    <m/>
    <m/>
    <m/>
    <m/>
    <m/>
    <m/>
    <m/>
    <m/>
    <m/>
    <m/>
    <m/>
    <m/>
    <m/>
    <m/>
    <n v="-122.55"/>
    <n v="510.84"/>
    <m/>
    <m/>
    <m/>
    <m/>
    <m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-98588"/>
    <n v="-12822.35"/>
    <m/>
    <n v="-244.09"/>
    <n v="147.88"/>
    <m/>
    <m/>
    <m/>
    <m/>
    <m/>
    <m/>
    <n v="-38.450000000000003"/>
    <m/>
    <m/>
    <m/>
    <m/>
    <m/>
    <m/>
    <m/>
    <m/>
    <m/>
    <m/>
    <m/>
    <m/>
    <m/>
    <m/>
    <m/>
    <m/>
    <m/>
    <m/>
    <m/>
    <m/>
    <m/>
    <n v="-122.05"/>
    <n v="508.71"/>
    <m/>
    <m/>
    <m/>
    <m/>
    <m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-98963"/>
    <n v="-12871.13"/>
    <m/>
    <n v="-245.02"/>
    <n v="148.44"/>
    <m/>
    <m/>
    <m/>
    <m/>
    <m/>
    <m/>
    <n v="-38.6"/>
    <m/>
    <m/>
    <m/>
    <m/>
    <m/>
    <m/>
    <m/>
    <m/>
    <m/>
    <m/>
    <m/>
    <m/>
    <m/>
    <m/>
    <m/>
    <m/>
    <m/>
    <m/>
    <m/>
    <m/>
    <m/>
    <n v="-122.5"/>
    <n v="510.65"/>
    <m/>
    <m/>
    <m/>
    <m/>
    <m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-99358"/>
    <n v="-12922.51"/>
    <m/>
    <m/>
    <n v="149.04"/>
    <m/>
    <m/>
    <m/>
    <m/>
    <m/>
    <m/>
    <n v="-38.75"/>
    <m/>
    <m/>
    <m/>
    <m/>
    <m/>
    <m/>
    <m/>
    <m/>
    <m/>
    <m/>
    <m/>
    <m/>
    <m/>
    <m/>
    <m/>
    <m/>
    <m/>
    <m/>
    <m/>
    <m/>
    <m/>
    <n v="0"/>
    <n v="512.67999999999995"/>
    <m/>
    <m/>
    <m/>
    <m/>
    <m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-98163"/>
    <n v="-12767.08"/>
    <m/>
    <m/>
    <n v="147.25"/>
    <m/>
    <m/>
    <m/>
    <m/>
    <m/>
    <m/>
    <n v="-38.28"/>
    <m/>
    <m/>
    <m/>
    <m/>
    <m/>
    <m/>
    <m/>
    <m/>
    <m/>
    <m/>
    <m/>
    <m/>
    <m/>
    <m/>
    <m/>
    <m/>
    <m/>
    <m/>
    <m/>
    <m/>
    <m/>
    <n v="-121.52"/>
    <n v="506.52"/>
    <m/>
    <m/>
    <m/>
    <m/>
    <m/>
    <m/>
    <x v="0"/>
    <m/>
    <m/>
    <m/>
    <m/>
    <m/>
    <m/>
    <m/>
    <m/>
    <n v="0"/>
    <n v="0"/>
    <n v="0"/>
    <n v="0"/>
    <x v="0"/>
    <x v="1"/>
    <m/>
    <x v="16"/>
  </r>
  <r>
    <x v="3"/>
    <m/>
    <m/>
    <s v="Commercial"/>
    <s v="CB-Commercial"/>
    <n v="-98433"/>
    <n v="-12670.29"/>
    <m/>
    <n v="-75.040000000000006"/>
    <n v="147.65"/>
    <m/>
    <m/>
    <m/>
    <m/>
    <m/>
    <m/>
    <n v="-69.88"/>
    <m/>
    <m/>
    <m/>
    <m/>
    <m/>
    <m/>
    <m/>
    <m/>
    <m/>
    <m/>
    <m/>
    <m/>
    <m/>
    <m/>
    <m/>
    <m/>
    <m/>
    <m/>
    <m/>
    <m/>
    <m/>
    <n v="-1039.73"/>
    <n v="467.56"/>
    <m/>
    <m/>
    <m/>
    <m/>
    <m/>
    <m/>
    <x v="0"/>
    <m/>
    <m/>
    <m/>
    <m/>
    <m/>
    <m/>
    <m/>
    <m/>
    <n v="0"/>
    <n v="0"/>
    <n v="0"/>
    <n v="0"/>
    <x v="1"/>
    <x v="5"/>
    <m/>
    <x v="16"/>
  </r>
  <r>
    <x v="3"/>
    <m/>
    <m/>
    <s v="Residential"/>
    <s v="RG-Residential"/>
    <m/>
    <n v="79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m/>
    <n v="78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m/>
    <n v="77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16"/>
  </r>
  <r>
    <x v="3"/>
    <m/>
    <m/>
    <s v="WA-Residential"/>
    <s v="WA-Water"/>
    <n v="9995"/>
    <n v="15467.6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6.69"/>
    <n v="0"/>
    <n v="0"/>
    <n v="0"/>
    <n v="0"/>
    <n v="0"/>
    <n v="0"/>
    <m/>
    <x v="0"/>
    <m/>
    <m/>
    <m/>
    <m/>
    <m/>
    <m/>
    <m/>
    <m/>
    <n v="0"/>
    <n v="0"/>
    <n v="0"/>
    <n v="0"/>
    <x v="11"/>
    <x v="28"/>
    <m/>
    <x v="16"/>
  </r>
  <r>
    <x v="3"/>
    <m/>
    <m/>
    <s v="WA-Commercial"/>
    <s v="WA-Water"/>
    <n v="9990"/>
    <n v="15462.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8.4499999999998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6"/>
  </r>
  <r>
    <x v="3"/>
    <m/>
    <m/>
    <s v="WA-Commercial"/>
    <s v="WA-Water"/>
    <n v="9986"/>
    <n v="15456.7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7.93"/>
    <n v="0"/>
    <n v="0"/>
    <n v="0"/>
    <n v="0"/>
    <n v="0"/>
    <n v="0"/>
    <m/>
    <x v="0"/>
    <m/>
    <m/>
    <m/>
    <m/>
    <m/>
    <m/>
    <m/>
    <m/>
    <n v="0"/>
    <n v="0"/>
    <n v="0"/>
    <n v="0"/>
    <x v="7"/>
    <x v="28"/>
    <m/>
    <x v="16"/>
  </r>
  <r>
    <x v="3"/>
    <m/>
    <m/>
    <s v="WA-Residential"/>
    <s v="WA-Water"/>
    <n v="4486"/>
    <n v="7109.65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1"/>
    <x v="28"/>
    <m/>
    <x v="16"/>
  </r>
  <r>
    <x v="3"/>
    <m/>
    <m/>
    <s v="Commercial"/>
    <s v="CB-Commercial"/>
    <n v="98533"/>
    <n v="11665.71"/>
    <m/>
    <n v="73.760000000000005"/>
    <n v="-147.80000000000001"/>
    <n v="0"/>
    <m/>
    <n v="0"/>
    <n v="0"/>
    <n v="0"/>
    <n v="0"/>
    <n v="69.95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1.25"/>
    <n v="-494.6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98973"/>
    <n v="11718.13"/>
    <m/>
    <n v="73.959999999999994"/>
    <n v="-148.46"/>
    <n v="0"/>
    <m/>
    <n v="0"/>
    <n v="0"/>
    <n v="0"/>
    <n v="0"/>
    <n v="7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5.54"/>
    <n v="-496.8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99018"/>
    <n v="11729.54"/>
    <m/>
    <n v="223.09"/>
    <n v="-148.53"/>
    <n v="0"/>
    <m/>
    <n v="0"/>
    <n v="0"/>
    <n v="0"/>
    <n v="0"/>
    <n v="7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3.49"/>
    <n v="-497.0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99969"/>
    <n v="11843.64"/>
    <m/>
    <n v="0"/>
    <n v="-149.94999999999999"/>
    <n v="0"/>
    <m/>
    <n v="0"/>
    <n v="0"/>
    <n v="0"/>
    <n v="0"/>
    <n v="7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5.19"/>
    <n v="-501.8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99900"/>
    <n v="11858.17"/>
    <m/>
    <n v="0"/>
    <n v="-149.85"/>
    <n v="0"/>
    <m/>
    <n v="0"/>
    <n v="0"/>
    <n v="0"/>
    <n v="0"/>
    <n v="70.93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4.64"/>
    <n v="-501.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99700"/>
    <n v="11811.72"/>
    <m/>
    <n v="0"/>
    <n v="-149.55000000000001"/>
    <n v="0"/>
    <m/>
    <n v="0"/>
    <n v="0"/>
    <n v="0"/>
    <n v="0"/>
    <n v="70.7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3.25"/>
    <n v="-500.4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98687"/>
    <n v="11683.24"/>
    <m/>
    <n v="0"/>
    <n v="-148.03"/>
    <n v="0"/>
    <m/>
    <n v="0"/>
    <n v="0"/>
    <n v="0"/>
    <n v="0"/>
    <n v="70.06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8.23"/>
    <n v="-495.4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99181"/>
    <n v="11749.8"/>
    <m/>
    <n v="0"/>
    <n v="-148.77000000000001"/>
    <n v="0"/>
    <m/>
    <n v="0"/>
    <n v="0"/>
    <n v="0"/>
    <n v="0"/>
    <n v="7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7.8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m/>
    <m/>
    <s v="Residential"/>
    <s v="RG-Residential"/>
    <n v="99956"/>
    <n v="10596.94"/>
    <m/>
    <n v="498.51"/>
    <n v="-149.93"/>
    <n v="0"/>
    <m/>
    <n v="0"/>
    <n v="0"/>
    <n v="0"/>
    <n v="0"/>
    <n v="38.97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7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99335"/>
    <n v="10503.69"/>
    <m/>
    <n v="395.24"/>
    <n v="-149"/>
    <n v="0"/>
    <m/>
    <n v="0"/>
    <n v="0"/>
    <n v="0"/>
    <n v="0"/>
    <n v="3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8"/>
    <n v="-512.5700000000000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97774"/>
    <n v="10338.620000000001"/>
    <m/>
    <n v="486.28"/>
    <n v="-146.66"/>
    <n v="0"/>
    <m/>
    <n v="0"/>
    <n v="0"/>
    <n v="0"/>
    <n v="0"/>
    <n v="38.1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25"/>
    <n v="-504.5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96800"/>
    <n v="10218.540000000001"/>
    <m/>
    <n v="480.58"/>
    <n v="-145.19999999999999"/>
    <n v="0"/>
    <m/>
    <n v="0"/>
    <n v="0"/>
    <n v="0"/>
    <n v="0"/>
    <n v="37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9.4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99979"/>
    <n v="10599.38"/>
    <m/>
    <n v="199.45"/>
    <n v="-149.97"/>
    <n v="0"/>
    <m/>
    <n v="0"/>
    <n v="0"/>
    <n v="0"/>
    <n v="0"/>
    <n v="38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6.72000000000003"/>
    <n v="-515.8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99112"/>
    <n v="10480.1"/>
    <m/>
    <n v="197.17"/>
    <n v="-148.66999999999999"/>
    <n v="0"/>
    <m/>
    <n v="0"/>
    <n v="0"/>
    <n v="0"/>
    <n v="0"/>
    <n v="38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65"/>
    <n v="-511.4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99000"/>
    <n v="10468.26"/>
    <m/>
    <n v="196.95"/>
    <n v="-148.5"/>
    <n v="0"/>
    <m/>
    <n v="0"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62"/>
    <n v="-510.8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99000"/>
    <n v="10468.26"/>
    <m/>
    <n v="72.73"/>
    <n v="-148.5"/>
    <n v="0"/>
    <m/>
    <n v="0"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8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99422"/>
    <n v="10540.48"/>
    <m/>
    <n v="80"/>
    <n v="-149.13"/>
    <n v="0"/>
    <m/>
    <n v="0"/>
    <n v="0"/>
    <n v="0"/>
    <n v="0"/>
    <n v="38.77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3.0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99000"/>
    <n v="10468.26"/>
    <m/>
    <n v="0"/>
    <n v="-148.5"/>
    <n v="0"/>
    <m/>
    <n v="0"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.17"/>
    <n v="-510.8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m/>
    <m/>
    <s v="Residential"/>
    <s v="RG-Residential"/>
    <n v="94526"/>
    <n v="9984.6200000000008"/>
    <m/>
    <n v="187.84"/>
    <n v="-141.79"/>
    <n v="0"/>
    <m/>
    <n v="0"/>
    <n v="0"/>
    <n v="0"/>
    <n v="0"/>
    <n v="36.86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.93"/>
    <n v="-487.7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6"/>
  </r>
  <r>
    <x v="3"/>
    <m/>
    <m/>
    <s v="Commercial"/>
    <s v="CB-Commercial"/>
    <n v="97940"/>
    <n v="9422.73"/>
    <m/>
    <n v="74.209999999999994"/>
    <n v="-146.91"/>
    <n v="0"/>
    <m/>
    <n v="0"/>
    <n v="0"/>
    <n v="0"/>
    <n v="0"/>
    <n v="69.54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1.48"/>
    <n v="-465.2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94774"/>
    <n v="9113.4699999999993"/>
    <m/>
    <n v="62.26"/>
    <n v="-142.16"/>
    <n v="0"/>
    <m/>
    <n v="0"/>
    <n v="0"/>
    <n v="0"/>
    <n v="0"/>
    <n v="67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6.46"/>
    <n v="-450.1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97791"/>
    <n v="9403.58"/>
    <m/>
    <n v="71.2"/>
    <n v="-146.69"/>
    <n v="0"/>
    <m/>
    <n v="0"/>
    <n v="0"/>
    <n v="0"/>
    <n v="0"/>
    <n v="69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9.88999999999987"/>
    <n v="-464.5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3"/>
    <m/>
    <m/>
    <s v="Commercial"/>
    <s v="CB-Commercial"/>
    <n v="7999040"/>
    <n v="769189.64"/>
    <m/>
    <n v="0"/>
    <n v="-11998.56"/>
    <n v="0"/>
    <m/>
    <n v="0"/>
    <n v="0"/>
    <n v="0"/>
    <n v="0"/>
    <n v="5679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995.44000000000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6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7"/>
  </r>
  <r>
    <x v="4"/>
    <s v="Gravette"/>
    <s v="Electric"/>
    <s v="Commercial"/>
    <s v="CB-Commercial"/>
    <n v="1266552"/>
    <n v="116843.61"/>
    <m/>
    <n v="3898.65"/>
    <n v="0"/>
    <n v="0"/>
    <m/>
    <n v="0"/>
    <n v="0"/>
    <n v="30295.88"/>
    <n v="2763.38"/>
    <n v="0"/>
    <n v="3610.83"/>
    <n v="0"/>
    <n v="4762.2700000000004"/>
    <n v="5826.12"/>
    <n v="0"/>
    <n v="0"/>
    <n v="0"/>
    <n v="18.18"/>
    <n v="0"/>
    <n v="0"/>
    <n v="0"/>
    <n v="0"/>
    <n v="0"/>
    <n v="0"/>
    <n v="0"/>
    <n v="0"/>
    <n v="0"/>
    <n v="0"/>
    <n v="0"/>
    <n v="0"/>
    <n v="-0.41"/>
    <n v="13105.31"/>
    <n v="-4345.0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4"/>
    <s v="Gravette"/>
    <s v="Electric"/>
    <s v="Commercial"/>
    <s v="GP-General Power"/>
    <n v="1904872"/>
    <n v="114669.88"/>
    <m/>
    <n v="355.75"/>
    <n v="0"/>
    <n v="0"/>
    <m/>
    <n v="0"/>
    <n v="0"/>
    <n v="45543.99"/>
    <n v="4209.8"/>
    <n v="0"/>
    <n v="3099.05"/>
    <n v="0"/>
    <n v="5733.7"/>
    <n v="4738.51"/>
    <n v="0"/>
    <n v="0"/>
    <n v="0"/>
    <n v="6"/>
    <n v="0"/>
    <n v="0"/>
    <n v="0"/>
    <n v="0"/>
    <n v="0"/>
    <n v="0"/>
    <n v="0"/>
    <n v="0"/>
    <n v="0"/>
    <n v="0"/>
    <n v="0"/>
    <n v="0"/>
    <n v="0"/>
    <n v="15667.56"/>
    <n v="1479.2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7"/>
  </r>
  <r>
    <x v="4"/>
    <s v="Gravette"/>
    <s v="Electric"/>
    <s v="Commercial"/>
    <s v="LS-Special Lighting"/>
    <n v="4"/>
    <n v="41.7"/>
    <m/>
    <n v="1.46"/>
    <n v="0"/>
    <n v="0"/>
    <m/>
    <n v="0"/>
    <n v="0"/>
    <n v="0.1"/>
    <n v="0.01"/>
    <n v="0"/>
    <n v="0"/>
    <n v="0"/>
    <n v="0.01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3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7"/>
  </r>
  <r>
    <x v="4"/>
    <s v="Gravette"/>
    <s v="Electric"/>
    <s v="Industrial"/>
    <s v="CB-Commercial"/>
    <n v="768"/>
    <n v="78.13"/>
    <m/>
    <n v="4.16"/>
    <n v="0"/>
    <n v="0"/>
    <m/>
    <n v="0"/>
    <n v="0"/>
    <n v="18.37"/>
    <n v="1.7"/>
    <n v="0"/>
    <n v="2.19"/>
    <n v="0"/>
    <n v="2.89"/>
    <n v="3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9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7"/>
  </r>
  <r>
    <x v="4"/>
    <s v="Gravette"/>
    <s v="Electric"/>
    <s v="Industrial"/>
    <s v="GP-General Power"/>
    <n v="610787"/>
    <n v="41814.629999999997"/>
    <m/>
    <n v="100"/>
    <n v="0"/>
    <n v="0"/>
    <m/>
    <n v="0"/>
    <n v="0"/>
    <n v="14610.02"/>
    <n v="1349.84"/>
    <n v="0"/>
    <n v="1350.79"/>
    <n v="0"/>
    <n v="1838.47"/>
    <n v="2065.56"/>
    <n v="0"/>
    <n v="0"/>
    <n v="0"/>
    <n v="3101.85"/>
    <n v="0"/>
    <n v="0"/>
    <n v="0"/>
    <n v="0"/>
    <n v="0"/>
    <n v="0"/>
    <n v="0"/>
    <n v="0"/>
    <n v="0"/>
    <n v="0"/>
    <n v="0"/>
    <n v="0"/>
    <n v="0"/>
    <n v="3358.29"/>
    <n v="539.4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7"/>
  </r>
  <r>
    <x v="4"/>
    <s v="Gravette"/>
    <s v="Electric"/>
    <s v="Industrial"/>
    <s v="PT-Transmission"/>
    <n v="6898092"/>
    <n v="342287.4"/>
    <m/>
    <n v="100"/>
    <n v="0"/>
    <n v="0"/>
    <m/>
    <n v="0"/>
    <n v="0"/>
    <n v="165002.35999999999"/>
    <n v="3903.74"/>
    <n v="0"/>
    <n v="12073.93"/>
    <n v="0"/>
    <n v="17590.13"/>
    <n v="18266.78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2019.5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7"/>
  </r>
  <r>
    <x v="4"/>
    <s v="Gravette"/>
    <s v="Electric"/>
    <s v="Municipal Buildings"/>
    <s v="CB-Commercial"/>
    <n v="113889"/>
    <n v="10543.630000000001"/>
    <m/>
    <n v="0"/>
    <n v="0"/>
    <n v="0"/>
    <m/>
    <n v="0"/>
    <n v="0"/>
    <n v="2724.2"/>
    <n v="251.72"/>
    <n v="0"/>
    <n v="324.77"/>
    <n v="0"/>
    <n v="428.21"/>
    <n v="523.87"/>
    <n v="0"/>
    <n v="0"/>
    <n v="0"/>
    <n v="0"/>
    <n v="0"/>
    <n v="0"/>
    <n v="0"/>
    <n v="0"/>
    <n v="0"/>
    <n v="0"/>
    <n v="0"/>
    <n v="0"/>
    <n v="0"/>
    <n v="0"/>
    <n v="0"/>
    <n v="0"/>
    <n v="0"/>
    <n v="1292.1500000000001"/>
    <n v="-392.1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4"/>
    <s v="Gravette"/>
    <s v="Electric"/>
    <s v="Municipal Other Lighting"/>
    <s v="CB-Commercial"/>
    <n v="14584"/>
    <n v="1585.9499999999998"/>
    <m/>
    <n v="0"/>
    <n v="0"/>
    <n v="0"/>
    <m/>
    <n v="0"/>
    <n v="0"/>
    <n v="348.82"/>
    <n v="32.22"/>
    <n v="0"/>
    <n v="41.58"/>
    <n v="0"/>
    <n v="54.84"/>
    <n v="67.06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194.61"/>
    <n v="-58.9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7"/>
  </r>
  <r>
    <x v="4"/>
    <s v="Gravette"/>
    <s v="Electric"/>
    <s v="Municipal Other Lighting"/>
    <s v="LS-Special Lighting"/>
    <n v="401"/>
    <n v="208.5"/>
    <m/>
    <n v="0"/>
    <n v="0"/>
    <n v="0"/>
    <m/>
    <n v="0"/>
    <n v="0"/>
    <n v="9.59"/>
    <n v="0.89"/>
    <n v="0"/>
    <n v="0"/>
    <n v="0"/>
    <n v="0.57999999999999996"/>
    <n v="1.87"/>
    <n v="0"/>
    <n v="0"/>
    <n v="0"/>
    <n v="0"/>
    <n v="0"/>
    <n v="0"/>
    <n v="0"/>
    <n v="0"/>
    <n v="0"/>
    <n v="0"/>
    <n v="0"/>
    <n v="0"/>
    <n v="0"/>
    <n v="0"/>
    <n v="0"/>
    <n v="0"/>
    <n v="0"/>
    <n v="17.350000000000001"/>
    <n v="-26.65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7"/>
  </r>
  <r>
    <x v="4"/>
    <s v="Gravette"/>
    <s v="Electric"/>
    <s v="Municipal Pumping"/>
    <s v="CB-Commercial"/>
    <n v="23524"/>
    <n v="2316.0099999999998"/>
    <m/>
    <n v="0"/>
    <n v="0"/>
    <n v="0"/>
    <m/>
    <n v="0"/>
    <n v="0"/>
    <n v="562.67999999999995"/>
    <n v="52"/>
    <n v="0"/>
    <n v="67.22"/>
    <n v="0"/>
    <n v="88.44"/>
    <n v="108.21"/>
    <n v="0"/>
    <n v="0"/>
    <n v="0"/>
    <n v="0"/>
    <n v="0"/>
    <n v="0"/>
    <n v="0"/>
    <n v="0"/>
    <n v="0"/>
    <n v="0"/>
    <n v="0"/>
    <n v="0"/>
    <n v="0"/>
    <n v="0"/>
    <n v="0"/>
    <n v="0"/>
    <n v="0"/>
    <n v="277.43"/>
    <n v="-86.1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4"/>
    <s v="Gravette"/>
    <s v="Electric"/>
    <s v="Municipal Pumping"/>
    <s v="GP-General Power"/>
    <n v="489556"/>
    <n v="23382.699999999997"/>
    <m/>
    <n v="0"/>
    <n v="0"/>
    <n v="0"/>
    <m/>
    <n v="0"/>
    <n v="0"/>
    <n v="11710.18"/>
    <n v="1081.9100000000001"/>
    <n v="0"/>
    <n v="568.69000000000005"/>
    <n v="0"/>
    <n v="1473.56"/>
    <n v="869.61"/>
    <n v="0"/>
    <n v="0"/>
    <n v="0"/>
    <n v="0"/>
    <n v="0"/>
    <n v="0"/>
    <n v="0"/>
    <n v="0"/>
    <n v="0"/>
    <n v="0"/>
    <n v="0"/>
    <n v="0"/>
    <n v="0"/>
    <n v="0"/>
    <n v="0"/>
    <n v="0"/>
    <n v="0"/>
    <n v="3377.34"/>
    <n v="301.6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4"/>
    <s v="Gravette"/>
    <s v="Electric"/>
    <s v="Residential"/>
    <s v="NM-Net Metering"/>
    <n v="-158"/>
    <n v="-12.8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7"/>
  </r>
  <r>
    <x v="4"/>
    <s v="Gravette"/>
    <s v="Electric"/>
    <s v="Residential"/>
    <s v="RG-Residential"/>
    <n v="4701998"/>
    <n v="416332.44000000006"/>
    <m/>
    <n v="19142.27"/>
    <n v="0"/>
    <n v="0"/>
    <m/>
    <n v="0"/>
    <n v="0"/>
    <n v="112475.48"/>
    <n v="10391.34"/>
    <n v="0"/>
    <n v="15282.51"/>
    <n v="0"/>
    <n v="19231.21"/>
    <n v="23651.85"/>
    <n v="0"/>
    <n v="0"/>
    <n v="0"/>
    <n v="0"/>
    <n v="0"/>
    <n v="0"/>
    <n v="0"/>
    <n v="0"/>
    <n v="0"/>
    <n v="0"/>
    <n v="0"/>
    <n v="0"/>
    <n v="0"/>
    <n v="0"/>
    <n v="0"/>
    <n v="50"/>
    <n v="-15.6"/>
    <n v="53417.99"/>
    <n v="-17572.9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4"/>
    <s v="Gravette"/>
    <s v="Lighting"/>
    <s v="Commercial"/>
    <s v="PL-Private Lighting"/>
    <n v="28817"/>
    <n v="3957.52"/>
    <m/>
    <n v="37.69"/>
    <n v="0"/>
    <n v="0"/>
    <m/>
    <n v="0"/>
    <n v="0"/>
    <n v="689.17"/>
    <n v="63.7"/>
    <n v="0"/>
    <n v="0"/>
    <n v="0"/>
    <n v="41.22"/>
    <n v="51.94"/>
    <n v="0"/>
    <n v="0"/>
    <n v="0"/>
    <n v="0"/>
    <n v="0"/>
    <n v="0"/>
    <n v="0"/>
    <n v="0"/>
    <n v="0"/>
    <n v="0"/>
    <n v="0"/>
    <n v="0"/>
    <n v="0"/>
    <n v="0"/>
    <n v="0"/>
    <n v="0"/>
    <n v="0"/>
    <n v="327.91"/>
    <n v="-214.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4"/>
    <s v="Gravette"/>
    <s v="Lighting"/>
    <s v="Industrial"/>
    <s v="PL-Private Lighting"/>
    <n v="5882"/>
    <n v="522.32000000000005"/>
    <m/>
    <n v="8.0399999999999991"/>
    <n v="0"/>
    <n v="0"/>
    <m/>
    <n v="0"/>
    <n v="0"/>
    <n v="140.69999999999999"/>
    <n v="3.48"/>
    <n v="0"/>
    <n v="0"/>
    <n v="0"/>
    <n v="8.4600000000000009"/>
    <n v="10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30.1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7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55"/>
    <n v="0.14000000000000001"/>
    <n v="0"/>
    <n v="0"/>
    <n v="0"/>
    <n v="0.09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47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7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17.010000000000002"/>
    <n v="1.58"/>
    <n v="0"/>
    <n v="0"/>
    <n v="0"/>
    <n v="1.04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9.73"/>
    <n v="-5.4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7"/>
  </r>
  <r>
    <x v="4"/>
    <s v="Gravette"/>
    <s v="Lighting"/>
    <s v="Municipal Street Lighting"/>
    <s v="SPL-Municipal St Lighting"/>
    <n v="44612.671999999999"/>
    <n v="2161.7399999999998"/>
    <m/>
    <n v="0"/>
    <n v="0"/>
    <n v="0"/>
    <m/>
    <n v="0"/>
    <n v="0"/>
    <n v="1067.1400000000001"/>
    <n v="98.6"/>
    <n v="0"/>
    <n v="0"/>
    <n v="0"/>
    <n v="64.239999999999995"/>
    <n v="85.66"/>
    <n v="0"/>
    <n v="0"/>
    <n v="0"/>
    <n v="1590.81"/>
    <n v="0"/>
    <n v="0"/>
    <n v="0"/>
    <n v="0"/>
    <n v="0"/>
    <n v="0"/>
    <n v="0"/>
    <n v="0"/>
    <n v="0"/>
    <n v="0"/>
    <n v="0"/>
    <n v="0"/>
    <n v="0"/>
    <n v="311.02"/>
    <n v="-70.68000000000000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7"/>
  </r>
  <r>
    <x v="4"/>
    <s v="Gravette"/>
    <s v="Lighting"/>
    <s v="Residential"/>
    <s v="PL-Private Lighting"/>
    <n v="16338.936"/>
    <n v="2617.31"/>
    <m/>
    <n v="7.14"/>
    <n v="0"/>
    <n v="0"/>
    <m/>
    <n v="0"/>
    <n v="0"/>
    <n v="390.05"/>
    <n v="36.17"/>
    <n v="0"/>
    <n v="0"/>
    <n v="0"/>
    <n v="22.19"/>
    <n v="30.47"/>
    <n v="0"/>
    <n v="0"/>
    <n v="0"/>
    <n v="0"/>
    <n v="0"/>
    <n v="0"/>
    <n v="0"/>
    <n v="0"/>
    <n v="0"/>
    <n v="0"/>
    <n v="0"/>
    <n v="0"/>
    <n v="0"/>
    <n v="0"/>
    <n v="0"/>
    <n v="0"/>
    <n v="0"/>
    <n v="237.38"/>
    <n v="-148.2299999999999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7"/>
  </r>
  <r>
    <x v="4"/>
    <s v="Neosho"/>
    <s v="Electric"/>
    <s v="Commercial"/>
    <s v="CB-Commercial"/>
    <n v="47731"/>
    <n v="4261.9800000000005"/>
    <m/>
    <n v="235.43"/>
    <n v="0"/>
    <n v="0"/>
    <m/>
    <n v="0"/>
    <n v="0"/>
    <n v="1141.71"/>
    <n v="105.49"/>
    <n v="0"/>
    <n v="136.02000000000001"/>
    <n v="0"/>
    <n v="179.46"/>
    <n v="219.56"/>
    <n v="0"/>
    <n v="0"/>
    <n v="0"/>
    <n v="0"/>
    <n v="0"/>
    <n v="0"/>
    <n v="0"/>
    <n v="0"/>
    <n v="0"/>
    <n v="0"/>
    <n v="0"/>
    <n v="0"/>
    <n v="0"/>
    <n v="0"/>
    <n v="0"/>
    <n v="0"/>
    <n v="0"/>
    <n v="581.39"/>
    <n v="-158.5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4"/>
    <s v="Neosho"/>
    <s v="Electric"/>
    <s v="Residential"/>
    <s v="RG-Residential"/>
    <n v="107189"/>
    <n v="9702.5399999999991"/>
    <m/>
    <n v="527.51"/>
    <n v="0"/>
    <n v="0"/>
    <m/>
    <n v="0"/>
    <n v="0"/>
    <n v="2563.9299999999998"/>
    <n v="236.89"/>
    <n v="0"/>
    <n v="348.41"/>
    <n v="0"/>
    <n v="438.37"/>
    <n v="539.19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1315.23"/>
    <n v="-404.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4"/>
    <s v="Neosho"/>
    <s v="Lighting"/>
    <s v="Commercial"/>
    <s v="PL-Private Lighting"/>
    <n v="389"/>
    <n v="58.17"/>
    <m/>
    <n v="0"/>
    <n v="0"/>
    <n v="0"/>
    <m/>
    <n v="0"/>
    <n v="0"/>
    <n v="9.3000000000000007"/>
    <n v="0.86"/>
    <n v="0"/>
    <n v="0"/>
    <n v="0"/>
    <n v="0.56000000000000005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6.29"/>
    <n v="-3.3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4"/>
    <s v="Neosho"/>
    <s v="Lighting"/>
    <s v="Residential"/>
    <s v="PL-Private Lighting"/>
    <n v="63.031999999999996"/>
    <n v="12.3"/>
    <m/>
    <n v="0"/>
    <n v="0"/>
    <n v="0"/>
    <m/>
    <n v="0"/>
    <n v="0"/>
    <n v="1.5"/>
    <n v="0.14000000000000001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1.1299999999999999"/>
    <n v="-0.5500000000000000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1"/>
    <s v="Baxter Springs"/>
    <s v="Electric"/>
    <s v="Commercial"/>
    <s v="CB-Commercial"/>
    <n v="1013257"/>
    <n v="98284.55"/>
    <m/>
    <n v="3611.82"/>
    <n v="0"/>
    <n v="0"/>
    <m/>
    <n v="0"/>
    <n v="0"/>
    <n v="0"/>
    <n v="0"/>
    <n v="0"/>
    <n v="0"/>
    <n v="17102.72"/>
    <n v="0"/>
    <n v="0"/>
    <n v="1844.03"/>
    <n v="0"/>
    <n v="0"/>
    <n v="0"/>
    <n v="0"/>
    <n v="0"/>
    <n v="0"/>
    <n v="0"/>
    <n v="0"/>
    <n v="0"/>
    <n v="0"/>
    <n v="0"/>
    <n v="0"/>
    <n v="0"/>
    <n v="8.43"/>
    <n v="20"/>
    <n v="0"/>
    <n v="10099.94"/>
    <n v="0"/>
    <n v="0"/>
    <n v="10882.46"/>
    <n v="0"/>
    <n v="0"/>
    <n v="0"/>
    <m/>
    <x v="0"/>
    <m/>
    <m/>
    <m/>
    <m/>
    <m/>
    <m/>
    <m/>
    <m/>
    <n v="17814.560000000001"/>
    <n v="-711.84"/>
    <n v="3222.16"/>
    <n v="13880.560000000001"/>
    <x v="1"/>
    <x v="5"/>
    <m/>
    <x v="17"/>
  </r>
  <r>
    <x v="1"/>
    <s v="Baxter Springs"/>
    <s v="Electric"/>
    <s v="Commercial"/>
    <s v="GP-General Power"/>
    <n v="1497514"/>
    <n v="99712.15"/>
    <m/>
    <n v="725"/>
    <n v="0"/>
    <n v="0"/>
    <m/>
    <n v="0"/>
    <n v="0"/>
    <n v="0"/>
    <n v="0"/>
    <n v="0"/>
    <n v="0"/>
    <n v="25263.07"/>
    <n v="0"/>
    <n v="0"/>
    <n v="2725.45"/>
    <n v="0"/>
    <n v="0"/>
    <n v="0"/>
    <n v="0"/>
    <n v="0"/>
    <n v="0"/>
    <n v="0"/>
    <n v="0"/>
    <n v="0"/>
    <n v="0"/>
    <n v="0"/>
    <n v="0"/>
    <n v="0"/>
    <n v="0"/>
    <n v="0"/>
    <n v="0"/>
    <n v="10355.83"/>
    <n v="0"/>
    <n v="0"/>
    <n v="10110.27"/>
    <n v="0"/>
    <n v="0"/>
    <n v="0"/>
    <m/>
    <x v="0"/>
    <m/>
    <m/>
    <m/>
    <m/>
    <m/>
    <m/>
    <m/>
    <m/>
    <n v="26345.439999999999"/>
    <n v="-1082.3699999999999"/>
    <n v="4762.09"/>
    <n v="20500.98"/>
    <x v="1"/>
    <x v="6"/>
    <m/>
    <x v="17"/>
  </r>
  <r>
    <x v="1"/>
    <s v="Baxter Springs"/>
    <s v="Electric"/>
    <s v="Commercial"/>
    <s v="LS-Special Lighting"/>
    <n v="3530"/>
    <n v="421.4"/>
    <m/>
    <n v="2.99"/>
    <n v="0"/>
    <n v="0"/>
    <m/>
    <n v="0"/>
    <n v="0"/>
    <n v="0"/>
    <n v="0"/>
    <n v="0"/>
    <n v="0"/>
    <n v="59.85"/>
    <n v="0"/>
    <n v="0"/>
    <n v="6.45"/>
    <n v="0"/>
    <n v="0"/>
    <n v="0"/>
    <n v="0"/>
    <n v="0"/>
    <n v="0"/>
    <n v="0"/>
    <n v="0"/>
    <n v="0"/>
    <n v="0"/>
    <n v="0"/>
    <n v="0"/>
    <n v="0"/>
    <n v="0"/>
    <n v="0"/>
    <n v="0"/>
    <n v="5.27"/>
    <n v="0"/>
    <n v="0"/>
    <n v="2.4500000000000002"/>
    <n v="0"/>
    <n v="0"/>
    <n v="0"/>
    <m/>
    <x v="0"/>
    <m/>
    <m/>
    <m/>
    <m/>
    <m/>
    <m/>
    <m/>
    <m/>
    <n v="62.300000000000004"/>
    <n v="-2.4500000000000002"/>
    <n v="11.23"/>
    <n v="48.620000000000005"/>
    <x v="1"/>
    <x v="7"/>
    <m/>
    <x v="17"/>
  </r>
  <r>
    <x v="1"/>
    <s v="Baxter Springs"/>
    <s v="Electric"/>
    <s v="Commercial"/>
    <s v="SH-Small Heating"/>
    <n v="130843"/>
    <n v="10476.950000000001"/>
    <m/>
    <n v="347.07"/>
    <n v="0"/>
    <n v="0"/>
    <m/>
    <n v="0"/>
    <n v="0"/>
    <n v="0"/>
    <n v="0"/>
    <n v="0"/>
    <n v="0"/>
    <n v="2207.34"/>
    <n v="0"/>
    <n v="0"/>
    <n v="238.15"/>
    <n v="0"/>
    <n v="0"/>
    <n v="0"/>
    <n v="0"/>
    <n v="0"/>
    <n v="0"/>
    <n v="0"/>
    <n v="0"/>
    <n v="0"/>
    <n v="0"/>
    <n v="0"/>
    <n v="0"/>
    <n v="0"/>
    <n v="0.16"/>
    <n v="0"/>
    <n v="0"/>
    <n v="1040.5999999999999"/>
    <n v="0"/>
    <n v="0"/>
    <n v="1598.93"/>
    <n v="0"/>
    <n v="0"/>
    <n v="0"/>
    <m/>
    <x v="0"/>
    <m/>
    <m/>
    <m/>
    <m/>
    <m/>
    <m/>
    <m/>
    <m/>
    <n v="2207.34"/>
    <n v="0"/>
    <n v="416.08"/>
    <n v="1791.2600000000002"/>
    <x v="1"/>
    <x v="12"/>
    <m/>
    <x v="17"/>
  </r>
  <r>
    <x v="1"/>
    <s v="Baxter Springs"/>
    <s v="Electric"/>
    <s v="Commercial"/>
    <s v="TEB-Total Electric Bldg"/>
    <n v="494154"/>
    <n v="34023.279999999999"/>
    <m/>
    <n v="293.68"/>
    <n v="0"/>
    <n v="0"/>
    <m/>
    <n v="0"/>
    <n v="0"/>
    <n v="0"/>
    <n v="0"/>
    <n v="0"/>
    <n v="0"/>
    <n v="8336.35"/>
    <n v="0"/>
    <n v="0"/>
    <n v="899.38"/>
    <n v="0"/>
    <n v="0"/>
    <n v="0"/>
    <n v="0"/>
    <n v="0"/>
    <n v="0"/>
    <n v="0"/>
    <n v="0"/>
    <n v="0"/>
    <n v="0"/>
    <n v="0"/>
    <n v="0"/>
    <n v="0"/>
    <n v="0"/>
    <n v="0"/>
    <n v="0"/>
    <n v="1229.1400000000001"/>
    <n v="0"/>
    <n v="0"/>
    <n v="5109.5600000000004"/>
    <n v="0"/>
    <n v="0"/>
    <n v="0"/>
    <m/>
    <x v="0"/>
    <m/>
    <m/>
    <m/>
    <m/>
    <m/>
    <m/>
    <m/>
    <m/>
    <n v="8414.65"/>
    <n v="-78.3"/>
    <n v="1571.41"/>
    <n v="6764.9400000000005"/>
    <x v="1"/>
    <x v="13"/>
    <m/>
    <x v="17"/>
  </r>
  <r>
    <x v="1"/>
    <s v="Baxter Springs"/>
    <s v="Electric"/>
    <s v="Commercial"/>
    <s v="CB-Commercial"/>
    <n v="1800"/>
    <n v="173.28"/>
    <m/>
    <n v="0"/>
    <n v="0"/>
    <n v="0"/>
    <m/>
    <n v="0"/>
    <n v="0"/>
    <n v="0"/>
    <n v="0"/>
    <n v="0"/>
    <n v="0"/>
    <n v="0"/>
    <n v="0"/>
    <n v="0"/>
    <n v="3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329999999999998"/>
    <n v="0"/>
    <n v="0"/>
    <n v="0"/>
    <m/>
    <x v="0"/>
    <m/>
    <m/>
    <m/>
    <m/>
    <m/>
    <m/>
    <m/>
    <m/>
    <n v="384.8"/>
    <n v="-384.8"/>
    <n v="0"/>
    <n v="0"/>
    <x v="1"/>
    <x v="5"/>
    <m/>
    <x v="17"/>
  </r>
  <r>
    <x v="1"/>
    <s v="Baxter Springs"/>
    <s v="Electric"/>
    <s v="Industrial"/>
    <s v="CB-Commercial"/>
    <n v="15093"/>
    <n v="1404.75"/>
    <m/>
    <n v="61.28"/>
    <n v="0"/>
    <n v="0"/>
    <m/>
    <n v="0"/>
    <n v="0"/>
    <n v="0"/>
    <n v="0"/>
    <n v="0"/>
    <n v="0"/>
    <n v="254.63"/>
    <n v="0"/>
    <n v="0"/>
    <n v="27.46"/>
    <n v="0"/>
    <n v="0"/>
    <n v="0"/>
    <n v="0"/>
    <n v="0"/>
    <n v="0"/>
    <n v="0"/>
    <n v="0"/>
    <n v="0"/>
    <n v="0"/>
    <n v="0"/>
    <n v="0"/>
    <n v="0"/>
    <n v="0"/>
    <n v="0"/>
    <n v="0"/>
    <n v="177.47"/>
    <n v="0"/>
    <n v="0"/>
    <n v="162.11000000000001"/>
    <n v="0"/>
    <n v="0"/>
    <n v="0"/>
    <m/>
    <x v="0"/>
    <m/>
    <m/>
    <m/>
    <m/>
    <m/>
    <m/>
    <m/>
    <m/>
    <n v="254.63"/>
    <n v="0"/>
    <n v="48"/>
    <n v="206.63"/>
    <x v="2"/>
    <x v="5"/>
    <m/>
    <x v="17"/>
  </r>
  <r>
    <x v="1"/>
    <s v="Baxter Springs"/>
    <s v="Electric"/>
    <s v="Industrial"/>
    <s v="GP-General Power"/>
    <n v="770400"/>
    <n v="54620.78"/>
    <m/>
    <n v="275"/>
    <n v="0"/>
    <n v="0"/>
    <m/>
    <n v="0"/>
    <n v="0"/>
    <n v="0"/>
    <n v="0"/>
    <n v="0"/>
    <n v="0"/>
    <n v="12544.07"/>
    <n v="0"/>
    <n v="0"/>
    <n v="1402.14"/>
    <n v="0"/>
    <n v="0"/>
    <n v="0"/>
    <n v="0"/>
    <n v="0"/>
    <n v="0"/>
    <n v="0"/>
    <n v="0"/>
    <n v="0"/>
    <n v="0"/>
    <n v="0"/>
    <n v="0"/>
    <n v="0"/>
    <n v="0"/>
    <n v="0"/>
    <n v="0"/>
    <n v="3379.91"/>
    <n v="0"/>
    <n v="0"/>
    <n v="6415"/>
    <n v="0"/>
    <n v="0"/>
    <n v="0"/>
    <m/>
    <x v="0"/>
    <m/>
    <m/>
    <m/>
    <m/>
    <m/>
    <m/>
    <m/>
    <m/>
    <n v="12553.83"/>
    <n v="-9.76"/>
    <n v="2449.87"/>
    <n v="10094.200000000001"/>
    <x v="2"/>
    <x v="6"/>
    <m/>
    <x v="17"/>
  </r>
  <r>
    <x v="1"/>
    <s v="Baxter Springs"/>
    <s v="Electric"/>
    <s v="Industrial"/>
    <s v="PT-Transmission"/>
    <n v="2927259"/>
    <n v="121452"/>
    <m/>
    <n v="50"/>
    <n v="0"/>
    <n v="0"/>
    <m/>
    <n v="0"/>
    <n v="0"/>
    <n v="0"/>
    <n v="0"/>
    <n v="0"/>
    <n v="0"/>
    <n v="43001.43"/>
    <n v="0"/>
    <n v="0"/>
    <n v="5327.61"/>
    <n v="0"/>
    <n v="0"/>
    <n v="7670.8"/>
    <n v="0"/>
    <n v="0"/>
    <n v="0"/>
    <n v="0"/>
    <n v="0"/>
    <n v="0"/>
    <n v="0"/>
    <n v="0"/>
    <n v="0"/>
    <n v="0"/>
    <n v="0"/>
    <n v="0"/>
    <n v="0"/>
    <n v="9305.18"/>
    <n v="0"/>
    <n v="0"/>
    <n v="16928.060000000001"/>
    <n v="0"/>
    <n v="0"/>
    <n v="0"/>
    <m/>
    <x v="0"/>
    <m/>
    <m/>
    <m/>
    <m/>
    <m/>
    <m/>
    <m/>
    <m/>
    <n v="43660.19"/>
    <n v="-658.76"/>
    <n v="9308.68"/>
    <n v="33692.75"/>
    <x v="2"/>
    <x v="9"/>
    <m/>
    <x v="17"/>
  </r>
  <r>
    <x v="1"/>
    <s v="Baxter Springs"/>
    <s v="Electric"/>
    <s v="Industrial"/>
    <s v="SH-Small Heating"/>
    <n v="2687"/>
    <n v="234.56"/>
    <m/>
    <n v="0"/>
    <n v="0"/>
    <n v="0"/>
    <m/>
    <n v="0"/>
    <n v="0"/>
    <n v="0"/>
    <n v="0"/>
    <n v="0"/>
    <n v="0"/>
    <n v="45.33"/>
    <n v="0"/>
    <n v="0"/>
    <n v="4.8899999999999997"/>
    <n v="0"/>
    <n v="0"/>
    <n v="0"/>
    <n v="0"/>
    <n v="0"/>
    <n v="0"/>
    <n v="0"/>
    <n v="0"/>
    <n v="0"/>
    <n v="0"/>
    <n v="0"/>
    <n v="0"/>
    <n v="0"/>
    <n v="0"/>
    <n v="0"/>
    <n v="0"/>
    <n v="25.42"/>
    <n v="0"/>
    <n v="0"/>
    <n v="32.83"/>
    <n v="0"/>
    <n v="0"/>
    <n v="0"/>
    <m/>
    <x v="0"/>
    <m/>
    <m/>
    <m/>
    <m/>
    <m/>
    <m/>
    <m/>
    <m/>
    <n v="3077.91"/>
    <n v="-3032.58"/>
    <n v="8.5399999999999991"/>
    <n v="36.79"/>
    <x v="2"/>
    <x v="12"/>
    <m/>
    <x v="17"/>
  </r>
  <r>
    <x v="1"/>
    <s v="Baxter Springs"/>
    <s v="Electric"/>
    <s v="Industrial"/>
    <s v="TEB-Total Electric Bldg"/>
    <n v="12080"/>
    <n v="980.39"/>
    <m/>
    <n v="0"/>
    <n v="0"/>
    <n v="0"/>
    <m/>
    <n v="0"/>
    <n v="0"/>
    <n v="0"/>
    <n v="0"/>
    <n v="0"/>
    <n v="0"/>
    <n v="203.79"/>
    <n v="0"/>
    <n v="0"/>
    <n v="21.99"/>
    <n v="0"/>
    <n v="0"/>
    <n v="0"/>
    <n v="0"/>
    <n v="0"/>
    <n v="0"/>
    <n v="0"/>
    <n v="0"/>
    <n v="0"/>
    <n v="0"/>
    <n v="0"/>
    <n v="0"/>
    <n v="0"/>
    <n v="0"/>
    <n v="0"/>
    <n v="0"/>
    <n v="12.77"/>
    <n v="0"/>
    <n v="0"/>
    <n v="124.91"/>
    <n v="0"/>
    <n v="0"/>
    <n v="0"/>
    <m/>
    <x v="0"/>
    <m/>
    <m/>
    <m/>
    <m/>
    <m/>
    <m/>
    <m/>
    <m/>
    <n v="224.43"/>
    <n v="-20.64"/>
    <n v="38.409999999999997"/>
    <n v="165.38"/>
    <x v="2"/>
    <x v="13"/>
    <m/>
    <x v="17"/>
  </r>
  <r>
    <x v="1"/>
    <s v="Baxter Springs"/>
    <s v="Electric"/>
    <s v="Interdepartmental"/>
    <s v="CB-Commercial"/>
    <n v="6829"/>
    <n v="613.38"/>
    <m/>
    <n v="0"/>
    <n v="0"/>
    <n v="0"/>
    <m/>
    <n v="0"/>
    <n v="0"/>
    <n v="0"/>
    <n v="0"/>
    <n v="0"/>
    <n v="0"/>
    <n v="115.2"/>
    <n v="0"/>
    <n v="0"/>
    <n v="12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.34"/>
    <n v="0"/>
    <n v="0"/>
    <n v="0"/>
    <m/>
    <x v="0"/>
    <m/>
    <m/>
    <m/>
    <m/>
    <m/>
    <m/>
    <m/>
    <m/>
    <n v="120.08"/>
    <n v="-4.88"/>
    <n v="21.72"/>
    <n v="93.48"/>
    <x v="5"/>
    <x v="5"/>
    <m/>
    <x v="17"/>
  </r>
  <r>
    <x v="1"/>
    <s v="Baxter Springs"/>
    <s v="Electric"/>
    <s v="Interdepartmental"/>
    <s v="GP-General Power"/>
    <n v="2320"/>
    <n v="1102.8800000000001"/>
    <m/>
    <n v="0"/>
    <n v="0"/>
    <n v="0"/>
    <m/>
    <n v="0"/>
    <n v="0"/>
    <n v="0"/>
    <n v="0"/>
    <n v="0"/>
    <n v="0"/>
    <n v="39.14"/>
    <n v="0"/>
    <n v="0"/>
    <n v="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88"/>
    <n v="0"/>
    <n v="0"/>
    <n v="0"/>
    <m/>
    <x v="0"/>
    <m/>
    <m/>
    <m/>
    <m/>
    <m/>
    <m/>
    <m/>
    <m/>
    <n v="46.06"/>
    <n v="-6.92"/>
    <n v="7.38"/>
    <n v="31.76"/>
    <x v="5"/>
    <x v="6"/>
    <m/>
    <x v="17"/>
  </r>
  <r>
    <x v="1"/>
    <s v="Baxter Springs"/>
    <s v="Electric"/>
    <s v="Municipal Buildings"/>
    <s v="CB-Commercial"/>
    <n v="36444"/>
    <n v="3592.48"/>
    <m/>
    <n v="0"/>
    <n v="0"/>
    <n v="0"/>
    <m/>
    <n v="0"/>
    <n v="0"/>
    <n v="0"/>
    <n v="0"/>
    <n v="0"/>
    <n v="0"/>
    <n v="614.82000000000005"/>
    <n v="0"/>
    <n v="0"/>
    <n v="66.31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1.39"/>
    <n v="0"/>
    <n v="0"/>
    <n v="0"/>
    <m/>
    <x v="0"/>
    <m/>
    <m/>
    <m/>
    <m/>
    <m/>
    <m/>
    <m/>
    <m/>
    <n v="616.15000000000009"/>
    <n v="-1.33"/>
    <n v="115.89"/>
    <n v="498.93000000000006"/>
    <x v="3"/>
    <x v="5"/>
    <m/>
    <x v="17"/>
  </r>
  <r>
    <x v="1"/>
    <s v="Baxter Springs"/>
    <s v="Electric"/>
    <s v="Municipal Buildings"/>
    <s v="GP-General Power"/>
    <n v="66160"/>
    <n v="4286.68"/>
    <m/>
    <n v="0"/>
    <n v="0"/>
    <n v="0"/>
    <m/>
    <n v="0"/>
    <n v="0"/>
    <n v="0"/>
    <n v="0"/>
    <n v="0"/>
    <n v="0"/>
    <n v="1116.1199999999999"/>
    <n v="0"/>
    <n v="0"/>
    <n v="12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1.2"/>
    <n v="0"/>
    <n v="0"/>
    <n v="0"/>
    <m/>
    <x v="0"/>
    <m/>
    <m/>
    <m/>
    <m/>
    <m/>
    <m/>
    <m/>
    <m/>
    <n v="1137.03"/>
    <n v="-20.91"/>
    <n v="210.39"/>
    <n v="905.7299999999999"/>
    <x v="3"/>
    <x v="6"/>
    <m/>
    <x v="17"/>
  </r>
  <r>
    <x v="1"/>
    <s v="Baxter Springs"/>
    <s v="Electric"/>
    <s v="Municipal Buildings"/>
    <s v="LS-Special Lighting"/>
    <n v="160"/>
    <n v="39.6"/>
    <m/>
    <n v="0"/>
    <n v="0"/>
    <n v="0"/>
    <m/>
    <n v="0"/>
    <n v="0"/>
    <n v="0"/>
    <n v="0"/>
    <n v="0"/>
    <n v="0"/>
    <n v="2.35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1"/>
    <n v="0"/>
    <n v="0"/>
    <n v="0"/>
    <m/>
    <x v="0"/>
    <m/>
    <m/>
    <m/>
    <m/>
    <m/>
    <m/>
    <m/>
    <m/>
    <n v="50.75"/>
    <n v="-48.4"/>
    <n v="0.51"/>
    <n v="1.84"/>
    <x v="3"/>
    <x v="7"/>
    <m/>
    <x v="17"/>
  </r>
  <r>
    <x v="1"/>
    <s v="Baxter Springs"/>
    <s v="Electric"/>
    <s v="Municipal Buildings"/>
    <s v="SH-Small Heating"/>
    <n v="80"/>
    <n v="26.15"/>
    <m/>
    <n v="0"/>
    <n v="0"/>
    <n v="0"/>
    <m/>
    <n v="0"/>
    <n v="0"/>
    <n v="0"/>
    <n v="0"/>
    <n v="0"/>
    <n v="0"/>
    <n v="1.35"/>
    <n v="0"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8"/>
    <n v="0"/>
    <n v="0"/>
    <n v="0"/>
    <m/>
    <x v="0"/>
    <m/>
    <m/>
    <m/>
    <m/>
    <m/>
    <m/>
    <m/>
    <m/>
    <n v="1.71"/>
    <n v="-0.36"/>
    <n v="0.25"/>
    <n v="1.1000000000000001"/>
    <x v="3"/>
    <x v="12"/>
    <m/>
    <x v="17"/>
  </r>
  <r>
    <x v="1"/>
    <s v="Baxter Springs"/>
    <s v="Electric"/>
    <s v="Municipal Other Lighting"/>
    <s v="CB-Commercial"/>
    <n v="11351"/>
    <n v="1570.98"/>
    <m/>
    <n v="0"/>
    <n v="0"/>
    <n v="0"/>
    <m/>
    <n v="0"/>
    <n v="0"/>
    <n v="0"/>
    <n v="0"/>
    <n v="0"/>
    <n v="0"/>
    <n v="191.48"/>
    <n v="0"/>
    <n v="0"/>
    <n v="2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.91"/>
    <n v="0"/>
    <n v="0"/>
    <n v="0"/>
    <m/>
    <x v="0"/>
    <m/>
    <m/>
    <m/>
    <m/>
    <m/>
    <m/>
    <m/>
    <m/>
    <n v="192.45999999999998"/>
    <n v="-0.98"/>
    <n v="36.1"/>
    <n v="155.38"/>
    <x v="4"/>
    <x v="5"/>
    <m/>
    <x v="17"/>
  </r>
  <r>
    <x v="1"/>
    <s v="Baxter Springs"/>
    <s v="Electric"/>
    <s v="Municipal Other Lighting"/>
    <s v="LS-Special Lighting"/>
    <n v="5445"/>
    <n v="642.03"/>
    <m/>
    <n v="0"/>
    <n v="0"/>
    <n v="0"/>
    <m/>
    <n v="0"/>
    <n v="0"/>
    <n v="0"/>
    <n v="0"/>
    <n v="0"/>
    <n v="0"/>
    <n v="91.86"/>
    <n v="0"/>
    <n v="0"/>
    <n v="9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76"/>
    <n v="0"/>
    <n v="0"/>
    <n v="0"/>
    <m/>
    <x v="0"/>
    <m/>
    <m/>
    <m/>
    <m/>
    <m/>
    <m/>
    <m/>
    <m/>
    <n v="102.22"/>
    <n v="-10.36"/>
    <n v="17.32"/>
    <n v="74.539999999999992"/>
    <x v="4"/>
    <x v="7"/>
    <m/>
    <x v="17"/>
  </r>
  <r>
    <x v="1"/>
    <s v="Baxter Springs"/>
    <s v="Electric"/>
    <s v="Municipal Pumping"/>
    <s v="CB-Commercial"/>
    <n v="19816"/>
    <n v="1962.3"/>
    <m/>
    <n v="0"/>
    <n v="0"/>
    <n v="0"/>
    <m/>
    <n v="0"/>
    <n v="0"/>
    <n v="0"/>
    <n v="0"/>
    <n v="0"/>
    <n v="0"/>
    <n v="334.29"/>
    <n v="0"/>
    <n v="0"/>
    <n v="36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2.82"/>
    <n v="0"/>
    <n v="0"/>
    <n v="0"/>
    <m/>
    <x v="0"/>
    <m/>
    <m/>
    <m/>
    <m/>
    <m/>
    <m/>
    <m/>
    <m/>
    <n v="334.77000000000004"/>
    <n v="-0.48"/>
    <n v="63.01"/>
    <n v="271.28000000000003"/>
    <x v="3"/>
    <x v="5"/>
    <m/>
    <x v="17"/>
  </r>
  <r>
    <x v="1"/>
    <s v="Baxter Springs"/>
    <s v="Electric"/>
    <s v="Municipal Pumping"/>
    <s v="GP-General Power"/>
    <n v="153920"/>
    <n v="9860.4599999999991"/>
    <m/>
    <n v="0"/>
    <n v="0"/>
    <n v="0"/>
    <m/>
    <n v="0"/>
    <n v="0"/>
    <n v="0"/>
    <n v="0"/>
    <n v="0"/>
    <n v="0"/>
    <n v="2596.63"/>
    <n v="0"/>
    <n v="0"/>
    <n v="280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8.95"/>
    <n v="0"/>
    <n v="0"/>
    <n v="0"/>
    <m/>
    <x v="0"/>
    <m/>
    <m/>
    <m/>
    <m/>
    <m/>
    <m/>
    <m/>
    <m/>
    <n v="2617.1"/>
    <n v="-20.47"/>
    <n v="489.47"/>
    <n v="2107.16"/>
    <x v="3"/>
    <x v="6"/>
    <m/>
    <x v="17"/>
  </r>
  <r>
    <x v="1"/>
    <s v="Baxter Springs"/>
    <s v="Electric"/>
    <s v="Residential"/>
    <s v="NM-Net Metering"/>
    <n v="-1360"/>
    <n v="-18.9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156.72999999999999"/>
    <n v="-156.72999999999999"/>
    <n v="0"/>
    <n v="0"/>
    <x v="0"/>
    <x v="10"/>
    <m/>
    <x v="17"/>
  </r>
  <r>
    <x v="1"/>
    <s v="Baxter Springs"/>
    <s v="Electric"/>
    <s v="Residential"/>
    <s v="RG-Residential"/>
    <n v="4789439"/>
    <n v="355297.8"/>
    <m/>
    <n v="21178.62"/>
    <n v="0"/>
    <n v="0"/>
    <m/>
    <n v="0"/>
    <n v="0"/>
    <n v="0"/>
    <n v="0"/>
    <n v="0"/>
    <n v="0"/>
    <n v="80792.240000000005"/>
    <n v="0"/>
    <n v="0"/>
    <n v="8716.81"/>
    <n v="0"/>
    <n v="0"/>
    <n v="0"/>
    <n v="0"/>
    <n v="0"/>
    <n v="0"/>
    <n v="0"/>
    <n v="0"/>
    <n v="0"/>
    <n v="0"/>
    <n v="0"/>
    <n v="0"/>
    <n v="0"/>
    <n v="2472.11"/>
    <n v="60"/>
    <n v="-14.53"/>
    <n v="13785.49"/>
    <n v="0"/>
    <n v="0"/>
    <n v="63843.28"/>
    <n v="0"/>
    <n v="0"/>
    <n v="0"/>
    <m/>
    <x v="0"/>
    <m/>
    <m/>
    <m/>
    <m/>
    <m/>
    <m/>
    <m/>
    <m/>
    <n v="80792.240000000005"/>
    <n v="0"/>
    <n v="15230.42"/>
    <n v="65561.820000000007"/>
    <x v="0"/>
    <x v="1"/>
    <m/>
    <x v="17"/>
  </r>
  <r>
    <x v="1"/>
    <s v="Baxter Springs"/>
    <s v="Electric"/>
    <s v="Residential"/>
    <s v="RG-Residential Water Heat"/>
    <n v="752741"/>
    <n v="53340.340000000004"/>
    <m/>
    <n v="2482.2800000000002"/>
    <n v="0"/>
    <n v="0"/>
    <m/>
    <n v="0"/>
    <n v="0"/>
    <n v="0"/>
    <n v="0"/>
    <n v="0"/>
    <n v="0"/>
    <n v="12706.42"/>
    <n v="0"/>
    <n v="0"/>
    <n v="1369.95"/>
    <n v="0"/>
    <n v="0"/>
    <n v="0"/>
    <n v="0"/>
    <n v="0"/>
    <n v="0"/>
    <n v="0"/>
    <n v="0"/>
    <n v="0"/>
    <n v="0"/>
    <n v="0"/>
    <n v="0"/>
    <n v="0"/>
    <n v="343.85"/>
    <n v="20"/>
    <n v="0"/>
    <n v="1898.6"/>
    <n v="0"/>
    <n v="0"/>
    <n v="10079.33"/>
    <n v="0"/>
    <n v="0"/>
    <n v="0"/>
    <m/>
    <x v="0"/>
    <m/>
    <m/>
    <m/>
    <m/>
    <m/>
    <m/>
    <m/>
    <m/>
    <n v="15378.49"/>
    <n v="-2672.07"/>
    <n v="2393.7199999999998"/>
    <n v="10312.700000000001"/>
    <x v="0"/>
    <x v="14"/>
    <m/>
    <x v="17"/>
  </r>
  <r>
    <x v="1"/>
    <s v="Baxter Springs"/>
    <s v="Electric"/>
    <s v="Residential"/>
    <s v="RH-Residential Total Elec"/>
    <n v="2329991"/>
    <n v="154164.80000000002"/>
    <m/>
    <n v="3683.53"/>
    <n v="0"/>
    <n v="0"/>
    <m/>
    <n v="0"/>
    <n v="0"/>
    <n v="0"/>
    <n v="0"/>
    <n v="0"/>
    <n v="0"/>
    <n v="39317.910000000003"/>
    <n v="0"/>
    <n v="0"/>
    <n v="4240.34"/>
    <n v="0"/>
    <n v="0"/>
    <n v="0"/>
    <n v="0"/>
    <n v="0"/>
    <n v="0"/>
    <n v="0"/>
    <n v="0"/>
    <n v="0"/>
    <n v="0"/>
    <n v="0"/>
    <n v="0"/>
    <n v="0"/>
    <n v="804.1"/>
    <n v="12"/>
    <n v="-2.08"/>
    <n v="4481.55"/>
    <n v="0"/>
    <n v="0"/>
    <n v="30367.83"/>
    <n v="0"/>
    <n v="0"/>
    <n v="0"/>
    <m/>
    <x v="0"/>
    <m/>
    <m/>
    <m/>
    <m/>
    <m/>
    <m/>
    <m/>
    <m/>
    <n v="39816.620000000003"/>
    <n v="-498.71"/>
    <n v="7409.37"/>
    <n v="31908.540000000005"/>
    <x v="0"/>
    <x v="15"/>
    <m/>
    <x v="17"/>
  </r>
  <r>
    <x v="1"/>
    <s v="Baxter Springs"/>
    <s v="Lighting"/>
    <s v="Commercial"/>
    <s v="PL-Private Lighting"/>
    <n v="33307.199000000001"/>
    <n v="8476.08"/>
    <m/>
    <n v="151.94"/>
    <n v="0"/>
    <n v="0"/>
    <m/>
    <n v="0"/>
    <n v="0"/>
    <n v="0"/>
    <n v="0"/>
    <n v="0"/>
    <n v="0"/>
    <n v="561.99"/>
    <n v="0"/>
    <n v="0"/>
    <n v="60.83"/>
    <n v="0"/>
    <n v="0"/>
    <n v="69"/>
    <n v="0"/>
    <n v="0"/>
    <n v="0"/>
    <n v="0"/>
    <n v="0"/>
    <n v="0"/>
    <n v="0"/>
    <n v="0"/>
    <n v="0"/>
    <n v="0"/>
    <n v="0.42"/>
    <n v="0"/>
    <n v="0"/>
    <n v="631.69000000000005"/>
    <n v="0"/>
    <n v="0"/>
    <n v="65.73"/>
    <n v="0"/>
    <n v="0"/>
    <n v="0"/>
    <m/>
    <x v="0"/>
    <m/>
    <m/>
    <m/>
    <m/>
    <m/>
    <m/>
    <m/>
    <m/>
    <n v="2474.84"/>
    <n v="-1912.85"/>
    <n v="105.92"/>
    <n v="456.07"/>
    <x v="1"/>
    <x v="4"/>
    <m/>
    <x v="17"/>
  </r>
  <r>
    <x v="1"/>
    <s v="Baxter Springs"/>
    <s v="Lighting"/>
    <s v="Industrial"/>
    <s v="PL-Private Lighting"/>
    <n v="11837"/>
    <n v="2444.5100000000002"/>
    <m/>
    <n v="61.52"/>
    <n v="0"/>
    <n v="0"/>
    <m/>
    <n v="0"/>
    <n v="0"/>
    <n v="0"/>
    <n v="0"/>
    <n v="0"/>
    <n v="0"/>
    <n v="193.29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234.51"/>
    <n v="0"/>
    <n v="0"/>
    <n v="23.43"/>
    <n v="0"/>
    <n v="0"/>
    <n v="0"/>
    <m/>
    <x v="0"/>
    <m/>
    <m/>
    <m/>
    <m/>
    <m/>
    <m/>
    <m/>
    <m/>
    <n v="193.29"/>
    <n v="0"/>
    <n v="37.64"/>
    <n v="155.64999999999998"/>
    <x v="2"/>
    <x v="4"/>
    <m/>
    <x v="17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2.65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39.309999999999995"/>
    <n v="-36.659999999999997"/>
    <n v="0.5"/>
    <n v="2.15"/>
    <x v="3"/>
    <x v="4"/>
    <m/>
    <x v="17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8.07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m/>
    <x v="0"/>
    <m/>
    <m/>
    <m/>
    <m/>
    <m/>
    <m/>
    <m/>
    <m/>
    <n v="21.21"/>
    <n v="-13.14"/>
    <n v="1.55"/>
    <n v="6.5200000000000005"/>
    <x v="4"/>
    <x v="4"/>
    <m/>
    <x v="17"/>
  </r>
  <r>
    <x v="1"/>
    <s v="Baxter Springs"/>
    <s v="Lighting"/>
    <s v="Municipal Street Lighting"/>
    <s v="SPL-Municipal St Lighting"/>
    <n v="49537.472000000002"/>
    <n v="5143.37"/>
    <m/>
    <n v="0"/>
    <n v="0"/>
    <n v="0"/>
    <m/>
    <n v="0"/>
    <n v="0"/>
    <n v="0"/>
    <n v="0"/>
    <n v="0"/>
    <n v="0"/>
    <n v="727.7"/>
    <n v="0"/>
    <n v="0"/>
    <n v="90.16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21.36"/>
    <n v="0"/>
    <n v="0"/>
    <n v="0"/>
    <m/>
    <x v="0"/>
    <m/>
    <m/>
    <m/>
    <m/>
    <m/>
    <m/>
    <m/>
    <m/>
    <n v="727.87"/>
    <n v="-0.17"/>
    <n v="157.53"/>
    <n v="570.17000000000007"/>
    <x v="4"/>
    <x v="11"/>
    <m/>
    <x v="17"/>
  </r>
  <r>
    <x v="1"/>
    <s v="Baxter Springs"/>
    <s v="Lighting"/>
    <s v="Residential"/>
    <s v="PL-Private Lighting"/>
    <n v="36608.038999999997"/>
    <n v="11144.86"/>
    <m/>
    <n v="86.87"/>
    <n v="0"/>
    <n v="0"/>
    <m/>
    <n v="0"/>
    <n v="0"/>
    <n v="0"/>
    <n v="0"/>
    <n v="0"/>
    <n v="0"/>
    <n v="617.29"/>
    <n v="0"/>
    <n v="0"/>
    <n v="68.790000000000006"/>
    <n v="0"/>
    <n v="0"/>
    <n v="0"/>
    <n v="0"/>
    <n v="0"/>
    <n v="0"/>
    <n v="0"/>
    <n v="0"/>
    <n v="0"/>
    <n v="0"/>
    <n v="0"/>
    <n v="0"/>
    <n v="0"/>
    <n v="38.54"/>
    <n v="0"/>
    <n v="0"/>
    <n v="215.38"/>
    <n v="0"/>
    <n v="0"/>
    <n v="71.72"/>
    <n v="0"/>
    <n v="0"/>
    <n v="0"/>
    <m/>
    <x v="0"/>
    <m/>
    <m/>
    <m/>
    <m/>
    <m/>
    <m/>
    <m/>
    <m/>
    <n v="617.82999999999993"/>
    <n v="-0.54"/>
    <n v="116.41"/>
    <n v="500.88"/>
    <x v="0"/>
    <x v="4"/>
    <m/>
    <x v="17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74.75"/>
    <n v="-74.75"/>
    <n v="0"/>
    <n v="0"/>
    <x v="0"/>
    <x v="0"/>
    <m/>
    <x v="17"/>
  </r>
  <r>
    <x v="1"/>
    <s v="Columbus"/>
    <s v="Electric"/>
    <s v="Commercial"/>
    <s v="CB-Commercial"/>
    <n v="757079"/>
    <n v="71670.06"/>
    <m/>
    <n v="2818.83"/>
    <n v="0"/>
    <n v="0"/>
    <m/>
    <n v="0"/>
    <n v="0"/>
    <n v="0"/>
    <n v="0"/>
    <n v="0"/>
    <n v="0"/>
    <n v="12775.4"/>
    <n v="0"/>
    <n v="0"/>
    <n v="1377.83"/>
    <n v="0"/>
    <n v="0"/>
    <n v="0"/>
    <n v="0"/>
    <n v="0"/>
    <n v="0"/>
    <n v="0"/>
    <n v="0"/>
    <n v="0"/>
    <n v="0"/>
    <n v="0"/>
    <n v="0"/>
    <n v="0"/>
    <n v="0.7"/>
    <n v="20"/>
    <n v="0"/>
    <n v="6572.3"/>
    <n v="0"/>
    <n v="0"/>
    <n v="8131.09"/>
    <n v="0"/>
    <n v="0"/>
    <n v="0"/>
    <m/>
    <x v="0"/>
    <m/>
    <m/>
    <m/>
    <m/>
    <m/>
    <m/>
    <m/>
    <m/>
    <n v="12816.039999999999"/>
    <n v="-40.64"/>
    <n v="2407.5100000000002"/>
    <n v="10367.89"/>
    <x v="1"/>
    <x v="5"/>
    <m/>
    <x v="17"/>
  </r>
  <r>
    <x v="1"/>
    <s v="Columbus"/>
    <s v="Electric"/>
    <s v="Commercial"/>
    <s v="GP-General Power"/>
    <n v="727133"/>
    <n v="51040.7"/>
    <m/>
    <n v="0"/>
    <n v="0"/>
    <n v="0"/>
    <m/>
    <n v="0"/>
    <n v="0"/>
    <n v="0"/>
    <n v="0"/>
    <n v="0"/>
    <n v="0"/>
    <n v="12094.19"/>
    <n v="0"/>
    <n v="0"/>
    <n v="1323.41"/>
    <n v="0"/>
    <n v="0"/>
    <n v="663.34"/>
    <n v="0"/>
    <n v="0"/>
    <n v="0"/>
    <n v="0"/>
    <n v="0"/>
    <n v="0"/>
    <n v="0"/>
    <n v="0"/>
    <n v="0"/>
    <n v="0"/>
    <n v="0"/>
    <n v="0"/>
    <n v="0"/>
    <n v="3068.98"/>
    <n v="0"/>
    <n v="0"/>
    <n v="5497.54"/>
    <n v="0"/>
    <n v="0"/>
    <n v="0"/>
    <m/>
    <x v="0"/>
    <m/>
    <m/>
    <m/>
    <m/>
    <m/>
    <m/>
    <m/>
    <m/>
    <n v="12094.19"/>
    <n v="0"/>
    <n v="2312.2800000000002"/>
    <n v="9781.91"/>
    <x v="1"/>
    <x v="6"/>
    <m/>
    <x v="17"/>
  </r>
  <r>
    <x v="1"/>
    <s v="Columbus"/>
    <s v="Electric"/>
    <s v="Commercial"/>
    <s v="NM-Net Metering"/>
    <n v="-969"/>
    <n v="-12.6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383.33"/>
    <n v="-383.33"/>
    <n v="0"/>
    <n v="0"/>
    <x v="1"/>
    <x v="10"/>
    <m/>
    <x v="17"/>
  </r>
  <r>
    <x v="1"/>
    <s v="Columbus"/>
    <s v="Electric"/>
    <s v="Commercial"/>
    <s v="SH-Small Heating"/>
    <n v="71053"/>
    <n v="6059.76"/>
    <m/>
    <n v="296.05"/>
    <n v="0"/>
    <n v="0"/>
    <m/>
    <n v="0"/>
    <n v="0"/>
    <n v="0"/>
    <n v="0"/>
    <n v="0"/>
    <n v="0"/>
    <n v="1198.6199999999999"/>
    <n v="0"/>
    <n v="0"/>
    <n v="129.35"/>
    <n v="0"/>
    <n v="0"/>
    <n v="0"/>
    <n v="0"/>
    <n v="0"/>
    <n v="0"/>
    <n v="0"/>
    <n v="0"/>
    <n v="0"/>
    <n v="0"/>
    <n v="0"/>
    <n v="0"/>
    <n v="0"/>
    <n v="0"/>
    <n v="0"/>
    <n v="0"/>
    <n v="657.39"/>
    <n v="0"/>
    <n v="0"/>
    <n v="868.27"/>
    <n v="0"/>
    <n v="0"/>
    <n v="0"/>
    <m/>
    <x v="0"/>
    <m/>
    <m/>
    <m/>
    <m/>
    <m/>
    <m/>
    <m/>
    <m/>
    <n v="1686.1699999999998"/>
    <n v="-487.55"/>
    <n v="225.95"/>
    <n v="972.66999999999985"/>
    <x v="1"/>
    <x v="12"/>
    <m/>
    <x v="17"/>
  </r>
  <r>
    <x v="1"/>
    <s v="Columbus"/>
    <s v="Electric"/>
    <s v="Commercial"/>
    <s v="TEB-Total Electric Bldg"/>
    <n v="129160"/>
    <n v="9814"/>
    <m/>
    <n v="0"/>
    <n v="0"/>
    <n v="0"/>
    <m/>
    <n v="0"/>
    <n v="0"/>
    <n v="0"/>
    <n v="0"/>
    <n v="0"/>
    <n v="0"/>
    <n v="2178.94"/>
    <n v="0"/>
    <n v="0"/>
    <n v="235.07"/>
    <n v="0"/>
    <n v="0"/>
    <n v="0"/>
    <n v="0"/>
    <n v="0"/>
    <n v="0"/>
    <n v="0"/>
    <n v="0"/>
    <n v="0"/>
    <n v="0"/>
    <n v="0"/>
    <n v="0"/>
    <n v="0"/>
    <n v="0"/>
    <n v="0"/>
    <n v="0"/>
    <n v="880.28"/>
    <n v="0"/>
    <n v="0"/>
    <n v="1335.52"/>
    <n v="0"/>
    <n v="0"/>
    <n v="0"/>
    <m/>
    <x v="0"/>
    <m/>
    <m/>
    <m/>
    <m/>
    <m/>
    <m/>
    <m/>
    <m/>
    <n v="2178.94"/>
    <n v="0"/>
    <n v="410.73"/>
    <n v="1768.21"/>
    <x v="1"/>
    <x v="13"/>
    <m/>
    <x v="17"/>
  </r>
  <r>
    <x v="1"/>
    <s v="Columbus"/>
    <s v="Electric"/>
    <s v="Industrial"/>
    <s v="CB-Commercial"/>
    <n v="12960"/>
    <n v="1140.72"/>
    <m/>
    <n v="0"/>
    <n v="0"/>
    <n v="0"/>
    <m/>
    <n v="0"/>
    <n v="0"/>
    <n v="0"/>
    <n v="0"/>
    <n v="0"/>
    <n v="0"/>
    <n v="201.2"/>
    <n v="0"/>
    <n v="0"/>
    <n v="23.59"/>
    <n v="0"/>
    <n v="0"/>
    <n v="0"/>
    <n v="0"/>
    <n v="0"/>
    <n v="0"/>
    <n v="0"/>
    <n v="0"/>
    <n v="0"/>
    <n v="0"/>
    <n v="0"/>
    <n v="0"/>
    <n v="0"/>
    <n v="0"/>
    <n v="0"/>
    <n v="-0.77"/>
    <n v="115.96"/>
    <n v="0"/>
    <n v="0"/>
    <n v="139.19"/>
    <n v="0"/>
    <n v="0"/>
    <n v="0"/>
    <m/>
    <x v="0"/>
    <m/>
    <m/>
    <m/>
    <m/>
    <m/>
    <m/>
    <m/>
    <m/>
    <n v="239.88"/>
    <n v="-38.68"/>
    <n v="41.21"/>
    <n v="159.98999999999998"/>
    <x v="2"/>
    <x v="5"/>
    <m/>
    <x v="17"/>
  </r>
  <r>
    <x v="1"/>
    <s v="Columbus"/>
    <s v="Electric"/>
    <s v="Industrial"/>
    <s v="GP-General Power"/>
    <n v="372360"/>
    <n v="36582.81"/>
    <m/>
    <n v="0"/>
    <n v="0"/>
    <n v="0"/>
    <m/>
    <n v="0"/>
    <n v="0"/>
    <n v="0"/>
    <n v="0"/>
    <n v="0"/>
    <n v="0"/>
    <n v="6281.72"/>
    <n v="0"/>
    <n v="0"/>
    <n v="677.71"/>
    <n v="0"/>
    <n v="0"/>
    <n v="0"/>
    <n v="0"/>
    <n v="0"/>
    <n v="0"/>
    <n v="0"/>
    <n v="0"/>
    <n v="0"/>
    <n v="0"/>
    <n v="0"/>
    <n v="0"/>
    <n v="0"/>
    <n v="0"/>
    <n v="0"/>
    <n v="0"/>
    <n v="1604.51"/>
    <n v="0"/>
    <n v="0"/>
    <n v="5351.47"/>
    <n v="0"/>
    <n v="0"/>
    <n v="0"/>
    <m/>
    <x v="0"/>
    <m/>
    <m/>
    <m/>
    <m/>
    <m/>
    <m/>
    <m/>
    <m/>
    <n v="6366.66"/>
    <n v="-84.94"/>
    <n v="1184.0999999999999"/>
    <n v="5097.6200000000008"/>
    <x v="2"/>
    <x v="6"/>
    <m/>
    <x v="17"/>
  </r>
  <r>
    <x v="1"/>
    <s v="Columbus"/>
    <s v="Electric"/>
    <s v="Industrial"/>
    <s v="PT-Transmission"/>
    <n v="564000"/>
    <n v="41142.480000000003"/>
    <m/>
    <n v="0"/>
    <n v="0"/>
    <n v="0"/>
    <m/>
    <n v="0"/>
    <n v="0"/>
    <n v="0"/>
    <n v="0"/>
    <n v="0"/>
    <n v="0"/>
    <n v="8285.16"/>
    <n v="0"/>
    <n v="0"/>
    <n v="1026.48"/>
    <n v="0"/>
    <n v="0"/>
    <n v="2620.46"/>
    <n v="0"/>
    <n v="0"/>
    <n v="0"/>
    <n v="0"/>
    <n v="0"/>
    <n v="0"/>
    <n v="0"/>
    <n v="0"/>
    <n v="0"/>
    <n v="0"/>
    <n v="0"/>
    <n v="0"/>
    <n v="0"/>
    <n v="675.04"/>
    <n v="0"/>
    <n v="0"/>
    <n v="6711.12"/>
    <n v="0"/>
    <n v="0"/>
    <n v="0"/>
    <m/>
    <x v="0"/>
    <m/>
    <m/>
    <m/>
    <m/>
    <m/>
    <m/>
    <m/>
    <m/>
    <n v="8298.75"/>
    <n v="-13.59"/>
    <n v="1793.52"/>
    <n v="6491.6399999999994"/>
    <x v="2"/>
    <x v="9"/>
    <m/>
    <x v="17"/>
  </r>
  <r>
    <x v="1"/>
    <s v="Columbus"/>
    <s v="Electric"/>
    <s v="Industrial"/>
    <s v="SH-Small Heating"/>
    <n v="1760"/>
    <n v="174.99"/>
    <m/>
    <n v="0"/>
    <n v="0"/>
    <n v="0"/>
    <m/>
    <n v="0"/>
    <n v="0"/>
    <n v="0"/>
    <n v="0"/>
    <n v="0"/>
    <n v="0"/>
    <n v="29.69"/>
    <n v="0"/>
    <n v="0"/>
    <n v="3.2"/>
    <n v="0"/>
    <n v="0"/>
    <n v="0"/>
    <n v="0"/>
    <n v="0"/>
    <n v="0"/>
    <n v="0"/>
    <n v="0"/>
    <n v="0"/>
    <n v="0"/>
    <n v="0"/>
    <n v="0"/>
    <n v="0"/>
    <n v="0"/>
    <n v="0"/>
    <n v="0"/>
    <n v="12.3"/>
    <n v="0"/>
    <n v="0"/>
    <n v="21.51"/>
    <n v="0"/>
    <n v="0"/>
    <n v="0"/>
    <m/>
    <x v="0"/>
    <m/>
    <m/>
    <m/>
    <m/>
    <m/>
    <m/>
    <m/>
    <m/>
    <n v="424.98"/>
    <n v="-395.29"/>
    <n v="5.6"/>
    <n v="24.090000000000003"/>
    <x v="2"/>
    <x v="12"/>
    <m/>
    <x v="17"/>
  </r>
  <r>
    <x v="1"/>
    <s v="Columbus"/>
    <s v="Electric"/>
    <s v="Industrial"/>
    <s v="TEB-Total Electric Bldg"/>
    <n v="45840"/>
    <n v="3426.99"/>
    <m/>
    <n v="0"/>
    <n v="0"/>
    <n v="0"/>
    <m/>
    <n v="0"/>
    <n v="0"/>
    <n v="0"/>
    <n v="0"/>
    <n v="0"/>
    <n v="0"/>
    <n v="773.32"/>
    <n v="0"/>
    <n v="0"/>
    <n v="83.43"/>
    <n v="0"/>
    <n v="0"/>
    <n v="0"/>
    <n v="0"/>
    <n v="0"/>
    <n v="0"/>
    <n v="0"/>
    <n v="0"/>
    <n v="0"/>
    <n v="0"/>
    <n v="0"/>
    <n v="0"/>
    <n v="0"/>
    <n v="0"/>
    <n v="0"/>
    <n v="0"/>
    <n v="154.63"/>
    <n v="0"/>
    <n v="0"/>
    <n v="473.99"/>
    <n v="0"/>
    <n v="0"/>
    <n v="0"/>
    <m/>
    <x v="0"/>
    <m/>
    <m/>
    <m/>
    <m/>
    <m/>
    <m/>
    <m/>
    <m/>
    <n v="1886.87"/>
    <n v="-1113.55"/>
    <n v="145.77000000000001"/>
    <n v="627.55000000000007"/>
    <x v="2"/>
    <x v="13"/>
    <m/>
    <x v="17"/>
  </r>
  <r>
    <x v="1"/>
    <s v="Columbus"/>
    <s v="Electric"/>
    <s v="Municipal Buildings"/>
    <s v="CB-Commercial"/>
    <n v="61995"/>
    <n v="5659.52"/>
    <m/>
    <n v="0"/>
    <n v="0"/>
    <n v="0"/>
    <m/>
    <n v="0"/>
    <n v="0"/>
    <n v="0"/>
    <n v="0"/>
    <n v="0"/>
    <n v="0"/>
    <n v="1045.8599999999999"/>
    <n v="0"/>
    <n v="0"/>
    <n v="112.84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665.83"/>
    <n v="0"/>
    <n v="0"/>
    <n v="0"/>
    <m/>
    <x v="0"/>
    <m/>
    <m/>
    <m/>
    <m/>
    <m/>
    <m/>
    <m/>
    <m/>
    <n v="1054.55"/>
    <n v="-8.69"/>
    <n v="197.14"/>
    <n v="848.71999999999991"/>
    <x v="3"/>
    <x v="5"/>
    <m/>
    <x v="17"/>
  </r>
  <r>
    <x v="1"/>
    <s v="Columbus"/>
    <s v="Electric"/>
    <s v="Municipal Buildings"/>
    <s v="GP-General Power"/>
    <n v="22560"/>
    <n v="1380.46"/>
    <m/>
    <n v="0"/>
    <n v="0"/>
    <n v="0"/>
    <m/>
    <n v="0"/>
    <n v="0"/>
    <n v="0"/>
    <n v="0"/>
    <n v="0"/>
    <n v="0"/>
    <n v="380.59"/>
    <n v="0"/>
    <n v="0"/>
    <n v="41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.87"/>
    <n v="0"/>
    <n v="0"/>
    <n v="0"/>
    <m/>
    <x v="0"/>
    <m/>
    <m/>
    <m/>
    <m/>
    <m/>
    <m/>
    <m/>
    <m/>
    <n v="448.96999999999997"/>
    <n v="-68.38"/>
    <n v="71.739999999999995"/>
    <n v="308.84999999999997"/>
    <x v="3"/>
    <x v="6"/>
    <m/>
    <x v="17"/>
  </r>
  <r>
    <x v="1"/>
    <s v="Columbus"/>
    <s v="Electric"/>
    <s v="Municipal Buildings"/>
    <s v="SH-Small Heating"/>
    <n v="8080"/>
    <n v="617.07000000000005"/>
    <m/>
    <n v="0"/>
    <n v="0"/>
    <n v="0"/>
    <m/>
    <n v="0"/>
    <n v="0"/>
    <n v="0"/>
    <n v="0"/>
    <n v="0"/>
    <n v="0"/>
    <n v="136.31"/>
    <n v="0"/>
    <n v="0"/>
    <n v="1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74"/>
    <n v="0"/>
    <n v="0"/>
    <n v="0"/>
    <m/>
    <x v="0"/>
    <m/>
    <m/>
    <m/>
    <m/>
    <m/>
    <m/>
    <m/>
    <m/>
    <n v="180.12"/>
    <n v="-43.81"/>
    <n v="25.69"/>
    <n v="110.62"/>
    <x v="3"/>
    <x v="12"/>
    <m/>
    <x v="17"/>
  </r>
  <r>
    <x v="1"/>
    <s v="Columbus"/>
    <s v="Electric"/>
    <s v="Municipal Buildings"/>
    <s v="TEB-Total Electric Bldg"/>
    <n v="14320"/>
    <n v="1113.33"/>
    <m/>
    <n v="0"/>
    <n v="0"/>
    <n v="0"/>
    <m/>
    <n v="0"/>
    <n v="0"/>
    <n v="0"/>
    <n v="0"/>
    <n v="0"/>
    <n v="0"/>
    <n v="241.58"/>
    <n v="0"/>
    <n v="0"/>
    <n v="26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07"/>
    <n v="0"/>
    <n v="0"/>
    <n v="0"/>
    <m/>
    <x v="0"/>
    <m/>
    <m/>
    <m/>
    <m/>
    <m/>
    <m/>
    <m/>
    <m/>
    <n v="260.85000000000002"/>
    <n v="-19.27"/>
    <n v="45.54"/>
    <n v="196.04000000000002"/>
    <x v="3"/>
    <x v="13"/>
    <m/>
    <x v="17"/>
  </r>
  <r>
    <x v="1"/>
    <s v="Columbus"/>
    <s v="Electric"/>
    <s v="Municipal Other Lighting"/>
    <s v="CB-Commercial"/>
    <n v="1992"/>
    <n v="517.55999999999995"/>
    <m/>
    <n v="0"/>
    <n v="0"/>
    <n v="0"/>
    <m/>
    <n v="0"/>
    <n v="0"/>
    <n v="0"/>
    <n v="0"/>
    <n v="0"/>
    <n v="0"/>
    <n v="33.61"/>
    <n v="0"/>
    <n v="0"/>
    <n v="3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4"/>
    <n v="0"/>
    <n v="0"/>
    <n v="0"/>
    <m/>
    <x v="0"/>
    <m/>
    <m/>
    <m/>
    <m/>
    <m/>
    <m/>
    <m/>
    <m/>
    <n v="41.82"/>
    <n v="-8.2100000000000009"/>
    <n v="6.33"/>
    <n v="27.28"/>
    <x v="4"/>
    <x v="5"/>
    <m/>
    <x v="17"/>
  </r>
  <r>
    <x v="1"/>
    <s v="Columbus"/>
    <s v="Electric"/>
    <s v="Municipal Other Lighting"/>
    <s v="LS-Special Lighting"/>
    <n v="3322"/>
    <n v="370.27"/>
    <m/>
    <n v="0"/>
    <n v="0"/>
    <n v="0"/>
    <m/>
    <n v="0"/>
    <n v="0"/>
    <n v="0"/>
    <n v="0"/>
    <n v="0"/>
    <n v="0"/>
    <n v="56.04"/>
    <n v="0"/>
    <n v="0"/>
    <n v="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2999999999999998"/>
    <n v="0"/>
    <n v="0"/>
    <n v="0"/>
    <m/>
    <x v="0"/>
    <m/>
    <m/>
    <m/>
    <m/>
    <m/>
    <m/>
    <m/>
    <m/>
    <n v="66.25"/>
    <n v="-10.210000000000001"/>
    <n v="10.56"/>
    <n v="45.48"/>
    <x v="4"/>
    <x v="7"/>
    <m/>
    <x v="17"/>
  </r>
  <r>
    <x v="1"/>
    <s v="Columbus"/>
    <s v="Electric"/>
    <s v="Municipal Pumping"/>
    <s v="CB-Commercial"/>
    <n v="14229"/>
    <n v="1545.93"/>
    <m/>
    <n v="0"/>
    <n v="0"/>
    <n v="0"/>
    <m/>
    <n v="0"/>
    <n v="0"/>
    <n v="0"/>
    <n v="0"/>
    <n v="0"/>
    <n v="0"/>
    <n v="240.05"/>
    <n v="0"/>
    <n v="0"/>
    <n v="2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2.83000000000001"/>
    <n v="0"/>
    <n v="0"/>
    <n v="0"/>
    <m/>
    <x v="0"/>
    <m/>
    <m/>
    <m/>
    <m/>
    <m/>
    <m/>
    <m/>
    <m/>
    <n v="241.75"/>
    <n v="-1.7"/>
    <n v="45.25"/>
    <n v="194.8"/>
    <x v="3"/>
    <x v="5"/>
    <m/>
    <x v="17"/>
  </r>
  <r>
    <x v="1"/>
    <s v="Columbus"/>
    <s v="Electric"/>
    <s v="Municipal Pumping"/>
    <s v="GP-General Power"/>
    <n v="21346"/>
    <n v="2482.87"/>
    <m/>
    <n v="0"/>
    <n v="0"/>
    <n v="0"/>
    <m/>
    <n v="0"/>
    <n v="0"/>
    <n v="0"/>
    <n v="0"/>
    <n v="0"/>
    <n v="0"/>
    <n v="360.11"/>
    <n v="0"/>
    <n v="0"/>
    <n v="38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8.25"/>
    <n v="0"/>
    <n v="0"/>
    <n v="0"/>
    <m/>
    <x v="0"/>
    <m/>
    <m/>
    <m/>
    <m/>
    <m/>
    <m/>
    <m/>
    <m/>
    <n v="360.11"/>
    <n v="0"/>
    <n v="67.88"/>
    <n v="292.23"/>
    <x v="3"/>
    <x v="6"/>
    <m/>
    <x v="17"/>
  </r>
  <r>
    <x v="1"/>
    <s v="Columbus"/>
    <s v="Electric"/>
    <s v="Residential"/>
    <s v="NM-Net Metering"/>
    <n v="-682"/>
    <n v="-8.9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18.73"/>
    <n v="-18.73"/>
    <n v="0"/>
    <n v="0"/>
    <x v="0"/>
    <x v="10"/>
    <m/>
    <x v="17"/>
  </r>
  <r>
    <x v="1"/>
    <s v="Columbus"/>
    <s v="Electric"/>
    <s v="Residential"/>
    <s v="RG-Residential"/>
    <n v="2630278"/>
    <n v="196666.87"/>
    <m/>
    <n v="10568.15"/>
    <n v="0"/>
    <n v="0"/>
    <m/>
    <n v="0"/>
    <n v="0"/>
    <n v="0"/>
    <n v="0"/>
    <n v="0"/>
    <n v="0"/>
    <n v="44374.400000000001"/>
    <n v="0"/>
    <n v="0"/>
    <n v="4786.9399999999996"/>
    <n v="0"/>
    <n v="0"/>
    <n v="0"/>
    <n v="0"/>
    <n v="0"/>
    <n v="0"/>
    <n v="0"/>
    <n v="0"/>
    <n v="0"/>
    <n v="0"/>
    <n v="0"/>
    <n v="0"/>
    <n v="0"/>
    <n v="156.05000000000001"/>
    <n v="40"/>
    <n v="-16.89"/>
    <n v="6597.03"/>
    <n v="0"/>
    <n v="0"/>
    <n v="35061.660000000003"/>
    <n v="0"/>
    <n v="0"/>
    <n v="0"/>
    <m/>
    <x v="0"/>
    <m/>
    <m/>
    <m/>
    <m/>
    <m/>
    <m/>
    <m/>
    <m/>
    <n v="44413.01"/>
    <n v="-38.61"/>
    <n v="8364.2800000000007"/>
    <n v="36010.120000000003"/>
    <x v="0"/>
    <x v="1"/>
    <m/>
    <x v="17"/>
  </r>
  <r>
    <x v="1"/>
    <s v="Columbus"/>
    <s v="Electric"/>
    <s v="Residential"/>
    <s v="RG-Residential Water Heat"/>
    <n v="379977"/>
    <n v="27253.040000000001"/>
    <m/>
    <n v="1151.72"/>
    <n v="0"/>
    <n v="0"/>
    <m/>
    <n v="0"/>
    <n v="0"/>
    <n v="0"/>
    <n v="0"/>
    <n v="0"/>
    <n v="0"/>
    <n v="6412.21"/>
    <n v="0"/>
    <n v="0"/>
    <n v="691.54"/>
    <n v="0"/>
    <n v="0"/>
    <n v="0"/>
    <n v="0"/>
    <n v="0"/>
    <n v="0"/>
    <n v="0"/>
    <n v="0"/>
    <n v="0"/>
    <n v="0"/>
    <n v="0"/>
    <n v="0"/>
    <n v="0"/>
    <n v="27.42"/>
    <n v="0"/>
    <n v="-2.83"/>
    <n v="835.04"/>
    <n v="0"/>
    <n v="0"/>
    <n v="5087.9399999999996"/>
    <n v="0"/>
    <n v="0"/>
    <n v="0"/>
    <m/>
    <x v="0"/>
    <m/>
    <m/>
    <m/>
    <m/>
    <m/>
    <m/>
    <m/>
    <m/>
    <n v="6412.21"/>
    <n v="0"/>
    <n v="1208.33"/>
    <n v="5203.88"/>
    <x v="0"/>
    <x v="14"/>
    <m/>
    <x v="17"/>
  </r>
  <r>
    <x v="1"/>
    <s v="Columbus"/>
    <s v="Electric"/>
    <s v="Residential"/>
    <s v="RH-Residential Total Elec"/>
    <n v="603344"/>
    <n v="41095.740000000005"/>
    <m/>
    <n v="1590.15"/>
    <n v="0"/>
    <n v="0"/>
    <m/>
    <n v="0"/>
    <n v="0"/>
    <n v="0"/>
    <n v="0"/>
    <n v="0"/>
    <n v="0"/>
    <n v="10175.870000000001"/>
    <n v="0"/>
    <n v="0"/>
    <n v="1098.05"/>
    <n v="0"/>
    <n v="0"/>
    <n v="0"/>
    <n v="0"/>
    <n v="0"/>
    <n v="0"/>
    <n v="0"/>
    <n v="0"/>
    <n v="0"/>
    <n v="0"/>
    <n v="0"/>
    <n v="0"/>
    <n v="0"/>
    <n v="15.59"/>
    <n v="0"/>
    <n v="0"/>
    <n v="1255.51"/>
    <n v="0"/>
    <n v="0"/>
    <n v="7867.62"/>
    <n v="0"/>
    <n v="0"/>
    <n v="0"/>
    <m/>
    <x v="0"/>
    <m/>
    <m/>
    <m/>
    <m/>
    <m/>
    <m/>
    <m/>
    <m/>
    <n v="11550.5"/>
    <n v="-1374.63"/>
    <n v="1918.63"/>
    <n v="8257.2400000000016"/>
    <x v="0"/>
    <x v="15"/>
    <m/>
    <x v="17"/>
  </r>
  <r>
    <x v="1"/>
    <s v="Columbus"/>
    <s v="Lighting"/>
    <s v="Commercial"/>
    <s v="PL-Private Lighting"/>
    <n v="22491.081999999999"/>
    <n v="5587.95"/>
    <m/>
    <n v="0"/>
    <n v="0"/>
    <n v="0"/>
    <m/>
    <n v="0"/>
    <n v="0"/>
    <n v="0"/>
    <n v="0"/>
    <n v="0"/>
    <n v="0"/>
    <n v="376.77"/>
    <n v="0"/>
    <n v="0"/>
    <n v="41.13"/>
    <n v="0"/>
    <n v="0"/>
    <n v="0"/>
    <n v="0"/>
    <n v="0"/>
    <n v="0"/>
    <n v="0"/>
    <n v="0"/>
    <n v="0"/>
    <n v="0"/>
    <n v="0"/>
    <n v="0"/>
    <n v="0"/>
    <n v="0"/>
    <n v="0"/>
    <n v="0"/>
    <n v="363.33"/>
    <n v="0"/>
    <n v="0"/>
    <n v="44.37"/>
    <n v="0"/>
    <n v="0"/>
    <n v="0"/>
    <m/>
    <x v="0"/>
    <m/>
    <m/>
    <m/>
    <m/>
    <m/>
    <m/>
    <m/>
    <m/>
    <n v="603.72"/>
    <n v="-226.95"/>
    <n v="71.52"/>
    <n v="305.25"/>
    <x v="1"/>
    <x v="4"/>
    <m/>
    <x v="17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19.420000000000002"/>
    <n v="0"/>
    <n v="0"/>
    <n v="2.14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2.3199999999999998"/>
    <n v="0"/>
    <n v="0"/>
    <n v="0"/>
    <m/>
    <x v="0"/>
    <m/>
    <m/>
    <m/>
    <m/>
    <m/>
    <m/>
    <m/>
    <m/>
    <n v="539.17999999999995"/>
    <n v="-519.76"/>
    <n v="3.72"/>
    <n v="15.700000000000001"/>
    <x v="2"/>
    <x v="4"/>
    <m/>
    <x v="17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4.8899999999999997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n v="0"/>
    <n v="0"/>
    <n v="0"/>
    <m/>
    <x v="0"/>
    <m/>
    <m/>
    <m/>
    <m/>
    <m/>
    <m/>
    <m/>
    <m/>
    <n v="28.26"/>
    <n v="-23.37"/>
    <n v="0.92"/>
    <n v="3.9699999999999998"/>
    <x v="4"/>
    <x v="4"/>
    <m/>
    <x v="17"/>
  </r>
  <r>
    <x v="1"/>
    <s v="Columbus"/>
    <s v="Lighting"/>
    <s v="Municipal Street Lighting"/>
    <s v="SPL-Municipal St Lighting"/>
    <n v="47124.224000000002"/>
    <n v="5051.04"/>
    <m/>
    <n v="0"/>
    <n v="0"/>
    <n v="0"/>
    <m/>
    <n v="0"/>
    <n v="0"/>
    <n v="0"/>
    <n v="0"/>
    <n v="0"/>
    <n v="0"/>
    <n v="692.25"/>
    <n v="0"/>
    <n v="0"/>
    <n v="85.77"/>
    <n v="0"/>
    <n v="0"/>
    <n v="1588.47"/>
    <n v="0"/>
    <n v="0"/>
    <n v="0"/>
    <n v="0"/>
    <n v="0"/>
    <n v="0"/>
    <n v="0"/>
    <n v="0"/>
    <n v="0"/>
    <n v="0"/>
    <n v="0"/>
    <n v="0"/>
    <n v="0"/>
    <n v="0"/>
    <n v="0"/>
    <n v="0"/>
    <n v="115.46"/>
    <n v="0"/>
    <n v="0"/>
    <n v="0"/>
    <m/>
    <x v="0"/>
    <m/>
    <m/>
    <m/>
    <m/>
    <m/>
    <m/>
    <m/>
    <m/>
    <n v="693.55"/>
    <n v="-1.3"/>
    <n v="149.86000000000001"/>
    <n v="542.39"/>
    <x v="4"/>
    <x v="11"/>
    <m/>
    <x v="17"/>
  </r>
  <r>
    <x v="1"/>
    <s v="Columbus"/>
    <s v="Lighting"/>
    <s v="Residential"/>
    <s v="PL-Private Lighting"/>
    <n v="14810.463"/>
    <n v="4865.0200000000004"/>
    <m/>
    <n v="0"/>
    <n v="0"/>
    <n v="0"/>
    <m/>
    <n v="0"/>
    <n v="0"/>
    <n v="0"/>
    <n v="0"/>
    <n v="0"/>
    <n v="0"/>
    <n v="249.57"/>
    <n v="0"/>
    <n v="0"/>
    <n v="27.96"/>
    <n v="0"/>
    <n v="0"/>
    <n v="0"/>
    <n v="0"/>
    <n v="0"/>
    <n v="0"/>
    <n v="0"/>
    <n v="0"/>
    <n v="0"/>
    <n v="0"/>
    <n v="0"/>
    <n v="0"/>
    <n v="0"/>
    <n v="3.95"/>
    <n v="0"/>
    <n v="0"/>
    <n v="91.93"/>
    <n v="0"/>
    <n v="0"/>
    <n v="28.86"/>
    <n v="0"/>
    <n v="0"/>
    <n v="0"/>
    <m/>
    <x v="0"/>
    <m/>
    <m/>
    <m/>
    <m/>
    <m/>
    <m/>
    <m/>
    <m/>
    <n v="249.89"/>
    <n v="-0.32"/>
    <n v="47.1"/>
    <n v="202.47"/>
    <x v="0"/>
    <x v="4"/>
    <m/>
    <x v="17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70.97"/>
    <n v="-70.97"/>
    <n v="0"/>
    <n v="0"/>
    <x v="0"/>
    <x v="0"/>
    <m/>
    <x v="17"/>
  </r>
  <r>
    <x v="1"/>
    <s v="Neosho"/>
    <s v="Electric"/>
    <s v="Commercial"/>
    <s v="CB-Commercial"/>
    <n v="1"/>
    <n v="20.09"/>
    <m/>
    <n v="1.01"/>
    <n v="0"/>
    <n v="0"/>
    <m/>
    <n v="0"/>
    <n v="0"/>
    <n v="0"/>
    <n v="0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1"/>
    <n v="0"/>
    <n v="0"/>
    <n v="0.01"/>
    <n v="0"/>
    <n v="0"/>
    <n v="0"/>
    <m/>
    <x v="0"/>
    <m/>
    <m/>
    <m/>
    <m/>
    <m/>
    <m/>
    <m/>
    <m/>
    <n v="16.18"/>
    <n v="-16.16"/>
    <n v="0"/>
    <n v="0.02"/>
    <x v="1"/>
    <x v="5"/>
    <m/>
    <x v="17"/>
  </r>
  <r>
    <x v="3"/>
    <s v="Aurora"/>
    <s v="Electric"/>
    <s v="Commercial"/>
    <s v="CB-Commercial"/>
    <n v="3015400"/>
    <n v="439623.00999999995"/>
    <m/>
    <n v="12824.12"/>
    <n v="0"/>
    <n v="0"/>
    <m/>
    <n v="-27679.807692307699"/>
    <n v="-3334.46"/>
    <n v="0"/>
    <n v="0"/>
    <n v="2140.76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30.69"/>
    <n v="20"/>
    <n v="-17.37"/>
    <n v="26475.11"/>
    <n v="-15137.8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Aurora"/>
    <s v="Electric"/>
    <s v="Commercial"/>
    <s v="GP-General Power"/>
    <n v="5556420"/>
    <n v="583693.14"/>
    <m/>
    <n v="15698.01"/>
    <n v="0"/>
    <n v="0"/>
    <m/>
    <n v="0"/>
    <n v="-5439.38"/>
    <n v="0"/>
    <n v="0"/>
    <n v="3393.5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3038.05"/>
    <n v="0"/>
    <n v="0"/>
    <n v="28863.94"/>
    <n v="-20558.7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7"/>
  </r>
  <r>
    <x v="3"/>
    <s v="Aurora"/>
    <s v="Electric"/>
    <s v="Commercial"/>
    <s v="LS-Special Lighting"/>
    <n v="3567"/>
    <n v="678.22"/>
    <m/>
    <n v="5.0599999999999996"/>
    <n v="0"/>
    <n v="0"/>
    <m/>
    <n v="0"/>
    <n v="-2.63"/>
    <n v="0"/>
    <n v="0"/>
    <n v="1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1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7"/>
  </r>
  <r>
    <x v="3"/>
    <s v="Aurora"/>
    <s v="Electric"/>
    <s v="Commercial"/>
    <s v="SH-Small Heating"/>
    <n v="164903"/>
    <n v="23181.219999999998"/>
    <m/>
    <n v="820.26"/>
    <n v="0"/>
    <n v="0"/>
    <m/>
    <n v="0"/>
    <n v="-170.09"/>
    <n v="0"/>
    <n v="0"/>
    <n v="117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840000000000003"/>
    <n v="0"/>
    <n v="-14.94"/>
    <n v="1641.43"/>
    <n v="-783.3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7"/>
  </r>
  <r>
    <x v="3"/>
    <s v="Aurora"/>
    <s v="Electric"/>
    <s v="Commercial"/>
    <s v="TEB-Total Electric Bldg"/>
    <n v="702395"/>
    <n v="78600.289999999994"/>
    <m/>
    <n v="248.96"/>
    <n v="0"/>
    <n v="0"/>
    <m/>
    <n v="0"/>
    <n v="-807.61"/>
    <n v="0"/>
    <n v="0"/>
    <n v="49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2.96"/>
    <n v="0"/>
    <n v="0"/>
    <n v="3751.6"/>
    <n v="-2865.7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7"/>
  </r>
  <r>
    <x v="3"/>
    <s v="Aurora"/>
    <s v="Electric"/>
    <s v="Industrial"/>
    <s v="CB-Commercial"/>
    <n v="16891"/>
    <n v="2473.8200000000002"/>
    <m/>
    <n v="53.61"/>
    <n v="0"/>
    <n v="0"/>
    <m/>
    <n v="0"/>
    <n v="-19.489999999999998"/>
    <n v="0"/>
    <n v="0"/>
    <n v="11.98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13.58"/>
    <n v="0"/>
    <n v="0"/>
    <n v="166.53"/>
    <n v="-84.8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7"/>
  </r>
  <r>
    <x v="3"/>
    <s v="Aurora"/>
    <s v="Electric"/>
    <s v="Industrial"/>
    <s v="GP-General Power"/>
    <n v="2257093"/>
    <n v="245243.51"/>
    <m/>
    <n v="4288.67"/>
    <n v="0"/>
    <n v="0"/>
    <m/>
    <n v="0"/>
    <n v="-3165.37"/>
    <n v="0"/>
    <n v="0"/>
    <n v="1468.34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2226.62"/>
    <n v="0"/>
    <n v="0"/>
    <n v="11088.02"/>
    <n v="-8351.24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7"/>
  </r>
  <r>
    <x v="3"/>
    <s v="Aurora"/>
    <s v="Electric"/>
    <s v="Industrial"/>
    <s v="LP-Large Power"/>
    <n v="3156003"/>
    <n v="327556.00999999995"/>
    <m/>
    <n v="0"/>
    <n v="0"/>
    <n v="0"/>
    <m/>
    <n v="0"/>
    <n v="-4639.32"/>
    <n v="0"/>
    <n v="0"/>
    <n v="588.30999999999995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6860.2"/>
    <n v="-9404.89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7"/>
  </r>
  <r>
    <x v="3"/>
    <s v="Aurora"/>
    <s v="Electric"/>
    <s v="Industrial"/>
    <s v="PFM-Feed Mill/Grain Elev"/>
    <n v="33920"/>
    <n v="6222.9800000000005"/>
    <m/>
    <n v="157.52000000000001"/>
    <n v="0"/>
    <n v="0"/>
    <m/>
    <n v="0"/>
    <n v="-36.869999999999997"/>
    <n v="0"/>
    <n v="0"/>
    <n v="24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4.18"/>
    <n v="-187.24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7"/>
  </r>
  <r>
    <x v="3"/>
    <s v="Aurora"/>
    <s v="Electric"/>
    <s v="Industrial"/>
    <s v="TEB-Total Electric Bldg"/>
    <n v="178861"/>
    <n v="28605.780000000002"/>
    <m/>
    <n v="0"/>
    <n v="0"/>
    <n v="0"/>
    <m/>
    <n v="0"/>
    <n v="-268.29000000000002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753.09"/>
    <n v="-729.75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7"/>
  </r>
  <r>
    <x v="3"/>
    <s v="Aurora"/>
    <s v="Electric"/>
    <s v="Interdepartmental"/>
    <s v="CB-Commercial"/>
    <n v="39152"/>
    <n v="5359.77"/>
    <m/>
    <n v="0"/>
    <n v="0"/>
    <n v="0"/>
    <m/>
    <n v="0"/>
    <n v="-48.08"/>
    <n v="0"/>
    <n v="0"/>
    <n v="27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-196.54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7"/>
  </r>
  <r>
    <x v="3"/>
    <s v="Aurora"/>
    <s v="Electric"/>
    <s v="Interdepartmental"/>
    <s v="GP-General Power"/>
    <n v="160959"/>
    <n v="13002.39"/>
    <m/>
    <n v="0"/>
    <n v="0"/>
    <n v="0"/>
    <m/>
    <n v="0"/>
    <n v="-180.45"/>
    <n v="0"/>
    <n v="0"/>
    <n v="114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5.55999999999995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17"/>
  </r>
  <r>
    <x v="3"/>
    <s v="Aurora"/>
    <s v="Electric"/>
    <s v="Municipal Buildings"/>
    <s v="CB-Commercial"/>
    <n v="57845"/>
    <n v="9001.19"/>
    <m/>
    <n v="0"/>
    <n v="0"/>
    <n v="0"/>
    <m/>
    <n v="0"/>
    <n v="-75.81"/>
    <n v="0"/>
    <n v="0"/>
    <n v="41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0.3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Aurora"/>
    <s v="Electric"/>
    <s v="Municipal Buildings"/>
    <s v="GP-General Power"/>
    <n v="118880"/>
    <n v="12387.269999999999"/>
    <m/>
    <n v="0"/>
    <n v="0"/>
    <n v="0"/>
    <m/>
    <n v="0"/>
    <n v="-153.77000000000001"/>
    <n v="0"/>
    <n v="0"/>
    <n v="84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9.8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Aurora"/>
    <s v="Electric"/>
    <s v="Municipal Buildings"/>
    <s v="SH-Small Heating"/>
    <n v="3417"/>
    <n v="485.21"/>
    <m/>
    <n v="0"/>
    <n v="0"/>
    <n v="0"/>
    <m/>
    <n v="0"/>
    <n v="-3.9"/>
    <n v="0"/>
    <n v="0"/>
    <n v="2.43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239999999999998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7"/>
  </r>
  <r>
    <x v="3"/>
    <s v="Aurora"/>
    <s v="Electric"/>
    <s v="Municipal Other Lighting"/>
    <s v="CB-Commercial"/>
    <n v="16288"/>
    <n v="2916.31"/>
    <m/>
    <n v="0"/>
    <n v="0"/>
    <n v="0"/>
    <m/>
    <n v="0"/>
    <n v="-20.25"/>
    <n v="0"/>
    <n v="0"/>
    <n v="1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1.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7"/>
  </r>
  <r>
    <x v="3"/>
    <s v="Aurora"/>
    <s v="Electric"/>
    <s v="Municipal Other Lighting"/>
    <s v="LS-Special Lighting"/>
    <n v="24792"/>
    <n v="3834.67"/>
    <m/>
    <n v="0"/>
    <n v="0"/>
    <n v="0"/>
    <m/>
    <n v="0"/>
    <n v="-20.63"/>
    <n v="0"/>
    <n v="0"/>
    <n v="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7.61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7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7"/>
  </r>
  <r>
    <x v="3"/>
    <s v="Aurora"/>
    <s v="Electric"/>
    <s v="Municipal Pumping"/>
    <s v="CB-Commercial"/>
    <n v="71505"/>
    <n v="10663.78"/>
    <m/>
    <n v="0"/>
    <n v="0"/>
    <n v="0"/>
    <m/>
    <n v="0"/>
    <n v="-91.69"/>
    <n v="0"/>
    <n v="0"/>
    <n v="5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8.9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Aurora"/>
    <s v="Electric"/>
    <s v="Municipal Pumping"/>
    <s v="GP-General Power"/>
    <n v="547750"/>
    <n v="56459.7"/>
    <m/>
    <n v="0"/>
    <n v="0"/>
    <n v="0"/>
    <m/>
    <n v="0"/>
    <n v="-733.19"/>
    <n v="0"/>
    <n v="0"/>
    <n v="388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26.6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Aurora"/>
    <s v="Electric"/>
    <s v="Oil Pipeline Pumping"/>
    <s v="GP-General Power"/>
    <n v="155569"/>
    <n v="17844.739999999998"/>
    <m/>
    <n v="0"/>
    <n v="0"/>
    <n v="0"/>
    <m/>
    <n v="0"/>
    <n v="-233.35"/>
    <n v="0"/>
    <n v="0"/>
    <n v="11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5.71"/>
    <n v="0"/>
    <n v="0"/>
    <n v="1307.03"/>
    <n v="-575.61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7"/>
  </r>
  <r>
    <x v="3"/>
    <s v="Aurora"/>
    <s v="Electric"/>
    <s v="Residential"/>
    <s v="RGL-Residential Pilot"/>
    <n v="66067"/>
    <n v="8592.86"/>
    <m/>
    <n v="363.35"/>
    <n v="0"/>
    <n v="0"/>
    <m/>
    <n v="0"/>
    <n v="-69.03"/>
    <n v="0"/>
    <n v="0"/>
    <n v="25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92"/>
    <n v="0"/>
    <n v="-14.05"/>
    <n v="103.1"/>
    <n v="-340.9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7"/>
  </r>
  <r>
    <x v="3"/>
    <s v="Aurora"/>
    <s v="Electric"/>
    <s v="Residential"/>
    <s v="RG-Residential"/>
    <n v="17218438"/>
    <n v="2425027.7000000002"/>
    <m/>
    <n v="71107.88"/>
    <n v="0"/>
    <n v="0"/>
    <m/>
    <n v="-116030.043714643"/>
    <n v="-19172.84"/>
    <n v="0"/>
    <n v="0"/>
    <n v="6714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11.63"/>
    <n v="360"/>
    <n v="-381.76"/>
    <n v="19499.18"/>
    <n v="-88847.7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Aurora"/>
    <s v="Lighting"/>
    <s v="Commercial"/>
    <s v="PL-Private Lighting"/>
    <n v="49753.669000000002"/>
    <n v="16407.689999999999"/>
    <m/>
    <n v="0"/>
    <n v="0"/>
    <n v="0"/>
    <m/>
    <n v="0"/>
    <n v="-45.87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19"/>
    <n v="0"/>
    <n v="0"/>
    <n v="800.71"/>
    <n v="-546.0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3"/>
    <s v="Aurora"/>
    <s v="Lighting"/>
    <s v="Industrial"/>
    <s v="PL-Private Lighting"/>
    <n v="6169"/>
    <n v="1553.22"/>
    <m/>
    <n v="0"/>
    <n v="0"/>
    <n v="0"/>
    <m/>
    <n v="0"/>
    <n v="-8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76"/>
    <n v="0"/>
    <n v="0"/>
    <n v="82.86"/>
    <n v="-67.70999999999999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7"/>
  </r>
  <r>
    <x v="3"/>
    <s v="Aurora"/>
    <s v="Lighting"/>
    <s v="Interdepartmental"/>
    <s v="PL-Private Lighting"/>
    <n v="195"/>
    <n v="47.37"/>
    <m/>
    <n v="0"/>
    <n v="0"/>
    <n v="0"/>
    <m/>
    <n v="0"/>
    <n v="-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7"/>
  </r>
  <r>
    <x v="3"/>
    <s v="Aurora"/>
    <s v="Lighting"/>
    <s v="Municipal Other Lighting"/>
    <s v="PL-Private Lighting"/>
    <n v="174"/>
    <n v="68.19"/>
    <m/>
    <n v="0"/>
    <n v="0"/>
    <n v="0"/>
    <m/>
    <n v="0"/>
    <n v="-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7"/>
  </r>
  <r>
    <x v="3"/>
    <s v="Aurora"/>
    <s v="Lighting"/>
    <s v="Municipal Pumping"/>
    <s v="PL-Private Lighting"/>
    <n v="58"/>
    <n v="21.22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7"/>
  </r>
  <r>
    <x v="3"/>
    <s v="Aurora"/>
    <s v="Lighting"/>
    <s v="Municipal Street Lighting"/>
    <s v="SPL-Municipal St Lighting"/>
    <n v="87394.854999999996"/>
    <n v="13759.44"/>
    <m/>
    <n v="0"/>
    <n v="0"/>
    <n v="0"/>
    <m/>
    <n v="0"/>
    <n v="-131.07"/>
    <n v="0"/>
    <n v="0"/>
    <n v="0"/>
    <n v="0"/>
    <n v="0"/>
    <n v="0"/>
    <n v="0"/>
    <n v="0"/>
    <n v="0"/>
    <n v="0"/>
    <n v="3169.48"/>
    <n v="0"/>
    <n v="0"/>
    <n v="0"/>
    <n v="0"/>
    <n v="0"/>
    <n v="0"/>
    <n v="0"/>
    <n v="0"/>
    <n v="0"/>
    <n v="0"/>
    <n v="0"/>
    <n v="0"/>
    <n v="0"/>
    <n v="0"/>
    <n v="-522.6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7"/>
  </r>
  <r>
    <x v="3"/>
    <s v="Aurora"/>
    <s v="Lighting"/>
    <s v="Residential"/>
    <s v="PL-Private Lighting"/>
    <n v="54857.665999999997"/>
    <n v="20455.63"/>
    <m/>
    <n v="0"/>
    <n v="0"/>
    <n v="0"/>
    <m/>
    <n v="0"/>
    <n v="-52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06"/>
    <n v="0"/>
    <n v="0"/>
    <n v="63.69"/>
    <n v="-601.1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7"/>
  </r>
  <r>
    <x v="3"/>
    <s v="Baxter Springs"/>
    <s v="Electric"/>
    <s v="Commercial"/>
    <s v="CB-Commercial"/>
    <n v="0"/>
    <n v="22.69"/>
    <m/>
    <n v="1.12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Baxter Springs"/>
    <s v="Electric"/>
    <s v="Residential"/>
    <s v="RG-Residential"/>
    <n v="538"/>
    <n v="82.97"/>
    <m/>
    <n v="4"/>
    <n v="0"/>
    <n v="0"/>
    <m/>
    <n v="0"/>
    <n v="-0.37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-2.7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Bolivar"/>
    <s v="Electric"/>
    <s v="Commercial"/>
    <s v="CB-Commercial"/>
    <n v="2628343"/>
    <n v="389304.16000000003"/>
    <m/>
    <n v="8037.69"/>
    <n v="0"/>
    <n v="0"/>
    <m/>
    <n v="-49698.388252149001"/>
    <n v="-3399.32"/>
    <n v="0"/>
    <n v="0"/>
    <n v="1866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3.48"/>
    <n v="20"/>
    <n v="-52.49"/>
    <n v="22151.14"/>
    <n v="-13194.8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Bolivar"/>
    <s v="Electric"/>
    <s v="Commercial"/>
    <s v="GP-General Power"/>
    <n v="4009320"/>
    <n v="429765.4"/>
    <m/>
    <n v="2408.9499999999998"/>
    <n v="0"/>
    <n v="0"/>
    <m/>
    <n v="-59520.512820512798"/>
    <n v="-5060.45"/>
    <n v="0"/>
    <n v="0"/>
    <n v="2846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86.1999999999998"/>
    <n v="0"/>
    <n v="0"/>
    <n v="18469.59"/>
    <n v="-14834.4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7"/>
  </r>
  <r>
    <x v="3"/>
    <s v="Bolivar"/>
    <s v="Electric"/>
    <s v="Commercial"/>
    <s v="LP-Large Power"/>
    <n v="1300335"/>
    <n v="128853.67000000001"/>
    <m/>
    <n v="0"/>
    <n v="0"/>
    <n v="0"/>
    <m/>
    <n v="0"/>
    <n v="-1675.04"/>
    <n v="0"/>
    <n v="0"/>
    <n v="923.24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3874.99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7"/>
  </r>
  <r>
    <x v="3"/>
    <s v="Bolivar"/>
    <s v="Electric"/>
    <s v="Commercial"/>
    <s v="LS-Special Lighting"/>
    <n v="5753"/>
    <n v="1148.6500000000001"/>
    <m/>
    <n v="5.27"/>
    <n v="0"/>
    <n v="0"/>
    <m/>
    <n v="0"/>
    <n v="-6.51"/>
    <n v="0"/>
    <n v="0"/>
    <n v="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11"/>
    <n v="-38.88000000000000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7"/>
  </r>
  <r>
    <x v="3"/>
    <s v="Bolivar"/>
    <s v="Electric"/>
    <s v="Commercial"/>
    <s v="SH-Small Heating"/>
    <n v="959562"/>
    <n v="134758.26"/>
    <m/>
    <n v="2798.71"/>
    <n v="0"/>
    <n v="0"/>
    <m/>
    <n v="-272.77936962750698"/>
    <n v="-1108.81"/>
    <n v="0"/>
    <n v="0"/>
    <n v="68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8.01"/>
    <n v="0"/>
    <n v="-33.369999999999997"/>
    <n v="7762.77"/>
    <n v="-4558.0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7"/>
  </r>
  <r>
    <x v="3"/>
    <s v="Bolivar"/>
    <s v="Electric"/>
    <s v="Commercial"/>
    <s v="TEB-Total Electric Bldg"/>
    <n v="2959256"/>
    <n v="354726.94"/>
    <m/>
    <n v="2266.86"/>
    <n v="0"/>
    <n v="0"/>
    <m/>
    <n v="-8320.9169054441209"/>
    <n v="-3630.89"/>
    <n v="0"/>
    <n v="0"/>
    <n v="204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1.45"/>
    <n v="0"/>
    <n v="-2.34"/>
    <n v="13987.94"/>
    <n v="-12073.7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7"/>
  </r>
  <r>
    <x v="3"/>
    <s v="Bolivar"/>
    <s v="Electric"/>
    <s v="Industrial"/>
    <s v="CB-Commercial"/>
    <n v="57476"/>
    <n v="7749.97"/>
    <m/>
    <n v="331.91"/>
    <n v="0"/>
    <n v="0"/>
    <m/>
    <n v="0"/>
    <n v="-84.95"/>
    <n v="0"/>
    <n v="0"/>
    <n v="40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3.96"/>
    <n v="-288.5299999999999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7"/>
  </r>
  <r>
    <x v="3"/>
    <s v="Bolivar"/>
    <s v="Electric"/>
    <s v="Industrial"/>
    <s v="GP-General Power"/>
    <n v="894360"/>
    <n v="105732.95"/>
    <m/>
    <n v="3349.62"/>
    <n v="0"/>
    <n v="0"/>
    <m/>
    <n v="0"/>
    <n v="-1269.1400000000001"/>
    <n v="0"/>
    <n v="0"/>
    <n v="634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8.56"/>
    <n v="0"/>
    <n v="0"/>
    <n v="4412.21"/>
    <n v="-3309.1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7"/>
  </r>
  <r>
    <x v="3"/>
    <s v="Bolivar"/>
    <s v="Electric"/>
    <s v="Industrial"/>
    <s v="LP-Large Power"/>
    <n v="4800"/>
    <n v="16300.38"/>
    <m/>
    <n v="0"/>
    <n v="0"/>
    <n v="0"/>
    <m/>
    <n v="0"/>
    <n v="-7.06"/>
    <n v="0"/>
    <n v="0"/>
    <n v="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3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7"/>
  </r>
  <r>
    <x v="3"/>
    <s v="Bolivar"/>
    <s v="Electric"/>
    <s v="Industrial"/>
    <s v="PFM-Feed Mill/Grain Elev"/>
    <n v="4488"/>
    <n v="919.33"/>
    <m/>
    <n v="31.61"/>
    <n v="0"/>
    <n v="0"/>
    <m/>
    <n v="0"/>
    <n v="-6.73"/>
    <n v="0"/>
    <n v="0"/>
    <n v="3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71"/>
    <n v="-24.78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7"/>
  </r>
  <r>
    <x v="3"/>
    <s v="Bolivar"/>
    <s v="Electric"/>
    <s v="Industrial"/>
    <s v="SH-Small Heating"/>
    <n v="1200"/>
    <n v="177.15"/>
    <m/>
    <n v="3.42"/>
    <n v="0"/>
    <n v="0"/>
    <m/>
    <n v="0"/>
    <n v="-1.34"/>
    <n v="0"/>
    <n v="0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07"/>
    <n v="-5.7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7"/>
  </r>
  <r>
    <x v="3"/>
    <s v="Bolivar"/>
    <s v="Electric"/>
    <s v="Interdepartmental"/>
    <s v="CB-Commercial"/>
    <n v="7962"/>
    <n v="1139.21"/>
    <m/>
    <n v="0"/>
    <n v="0"/>
    <n v="0"/>
    <m/>
    <n v="0"/>
    <n v="-11.95"/>
    <n v="0"/>
    <n v="0"/>
    <n v="5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.97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7"/>
  </r>
  <r>
    <x v="3"/>
    <s v="Bolivar"/>
    <s v="Electric"/>
    <s v="Municipal Buildings"/>
    <s v="CB-Commercial"/>
    <n v="50264"/>
    <n v="8774.369999999999"/>
    <m/>
    <n v="0"/>
    <n v="0"/>
    <n v="0"/>
    <m/>
    <n v="0"/>
    <n v="-65.8"/>
    <n v="0"/>
    <n v="0"/>
    <n v="35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2.3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Bolivar"/>
    <s v="Electric"/>
    <s v="Municipal Buildings"/>
    <s v="GP-General Power"/>
    <n v="39286"/>
    <n v="6137.67"/>
    <m/>
    <n v="0"/>
    <n v="0"/>
    <n v="0"/>
    <m/>
    <n v="0"/>
    <n v="-47.35"/>
    <n v="0"/>
    <n v="0"/>
    <n v="27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5.3600000000000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Bolivar"/>
    <s v="Electric"/>
    <s v="Municipal Buildings"/>
    <s v="SH-Small Heating"/>
    <n v="20828"/>
    <n v="3043.97"/>
    <m/>
    <n v="0"/>
    <n v="0"/>
    <n v="0"/>
    <m/>
    <n v="0"/>
    <n v="-26.12"/>
    <n v="0"/>
    <n v="0"/>
    <n v="1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8.93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7"/>
  </r>
  <r>
    <x v="3"/>
    <s v="Bolivar"/>
    <s v="Electric"/>
    <s v="Municipal Buildings"/>
    <s v="TEB-Total Electric Bldg"/>
    <n v="19200"/>
    <n v="2201.8799999999997"/>
    <m/>
    <n v="0"/>
    <n v="0"/>
    <n v="0"/>
    <m/>
    <n v="0"/>
    <n v="-23.01"/>
    <n v="0"/>
    <n v="0"/>
    <n v="1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8.34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7"/>
  </r>
  <r>
    <x v="3"/>
    <s v="Bolivar"/>
    <s v="Electric"/>
    <s v="Municipal Other Lighting"/>
    <s v="CB-Commercial"/>
    <n v="7685"/>
    <n v="1919.5900000000001"/>
    <m/>
    <n v="0"/>
    <n v="0"/>
    <n v="0"/>
    <m/>
    <n v="0"/>
    <n v="-7.54"/>
    <n v="0"/>
    <n v="0"/>
    <n v="5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6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7"/>
  </r>
  <r>
    <x v="3"/>
    <s v="Bolivar"/>
    <s v="Electric"/>
    <s v="Municipal Other Lighting"/>
    <s v="LS-Special Lighting"/>
    <n v="27211"/>
    <n v="3982.13"/>
    <m/>
    <n v="0"/>
    <n v="0"/>
    <n v="0"/>
    <m/>
    <n v="0"/>
    <n v="-36.44"/>
    <n v="0"/>
    <n v="0"/>
    <n v="12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3.95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7"/>
  </r>
  <r>
    <x v="3"/>
    <s v="Bolivar"/>
    <s v="Electric"/>
    <s v="Municipal Pumping"/>
    <s v="CB-Commercial"/>
    <n v="153157"/>
    <n v="22876.65"/>
    <m/>
    <n v="0"/>
    <n v="0"/>
    <n v="0"/>
    <m/>
    <n v="0"/>
    <n v="-192.01"/>
    <n v="0"/>
    <n v="0"/>
    <n v="108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68.9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Bolivar"/>
    <s v="Electric"/>
    <s v="Municipal Pumping"/>
    <s v="GP-General Power"/>
    <n v="371511"/>
    <n v="39249.729999999996"/>
    <m/>
    <n v="0"/>
    <n v="0"/>
    <n v="0"/>
    <m/>
    <n v="0"/>
    <n v="-403.85"/>
    <n v="0"/>
    <n v="0"/>
    <n v="263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74.5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Bolivar"/>
    <s v="Electric"/>
    <s v="Municipal Pumping"/>
    <s v="TEB-Total Electric Bldg"/>
    <n v="9249"/>
    <n v="1211.3"/>
    <m/>
    <n v="0"/>
    <n v="0"/>
    <n v="0"/>
    <m/>
    <n v="0"/>
    <n v="-13.87"/>
    <n v="0"/>
    <n v="0"/>
    <n v="6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.74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7"/>
  </r>
  <r>
    <x v="3"/>
    <s v="Bolivar"/>
    <s v="Electric"/>
    <s v="Oil Pipeline Pumping"/>
    <s v="GP-General Power"/>
    <n v="81586"/>
    <n v="8860.92"/>
    <m/>
    <n v="0"/>
    <n v="0"/>
    <n v="0"/>
    <m/>
    <n v="0"/>
    <n v="-122.38"/>
    <n v="0"/>
    <n v="0"/>
    <n v="5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9.41999999999996"/>
    <n v="-301.87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7"/>
  </r>
  <r>
    <x v="3"/>
    <s v="Bolivar"/>
    <s v="Electric"/>
    <s v="Oil Pipeline Pumping"/>
    <s v="LP-Large Power"/>
    <n v="2624777"/>
    <n v="289433.26"/>
    <m/>
    <n v="0"/>
    <n v="0"/>
    <n v="0"/>
    <m/>
    <n v="0"/>
    <n v="-3858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832.61"/>
    <n v="-7821.84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7"/>
  </r>
  <r>
    <x v="3"/>
    <s v="Bolivar"/>
    <s v="Electric"/>
    <s v="Residential"/>
    <s v="RGL-Residential Pilot"/>
    <n v="112743"/>
    <n v="14663.65"/>
    <m/>
    <n v="355.26"/>
    <n v="0"/>
    <n v="0"/>
    <m/>
    <n v="0"/>
    <n v="-139.12"/>
    <n v="0"/>
    <n v="0"/>
    <n v="44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48"/>
    <n v="0"/>
    <n v="0"/>
    <n v="360.02"/>
    <n v="-581.77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7"/>
  </r>
  <r>
    <x v="3"/>
    <s v="Bolivar"/>
    <s v="Electric"/>
    <s v="Residential"/>
    <s v="RG-Residential"/>
    <n v="14926455.800000001"/>
    <n v="2120521.1999999997"/>
    <m/>
    <n v="43916.9"/>
    <n v="0"/>
    <n v="0"/>
    <m/>
    <n v="-118001.23429579"/>
    <n v="-18971.259999999998"/>
    <n v="0"/>
    <n v="0"/>
    <n v="5821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47.46"/>
    <n v="220"/>
    <n v="-415.97"/>
    <n v="44845.07"/>
    <n v="-77006.67999999999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Bolivar"/>
    <s v="Electric"/>
    <s v="Wholesale Municipalities"/>
    <s v="GFR-Lockwood"/>
    <n v="1021277"/>
    <n v="40620.25"/>
    <m/>
    <n v="0"/>
    <n v="17218.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17"/>
  </r>
  <r>
    <x v="3"/>
    <s v="Bolivar"/>
    <s v="Lighting"/>
    <s v="Commercial"/>
    <s v="PL-Private Lighting"/>
    <n v="55894.296999999999"/>
    <n v="17289.349999999999"/>
    <m/>
    <n v="132.30000000000001"/>
    <n v="0"/>
    <n v="0"/>
    <m/>
    <n v="0"/>
    <n v="-56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229999999999997"/>
    <n v="0"/>
    <n v="0"/>
    <n v="707.2"/>
    <n v="-613.3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3"/>
    <s v="Bolivar"/>
    <s v="Lighting"/>
    <s v="Industrial"/>
    <s v="PL-Private Lighting"/>
    <n v="515"/>
    <n v="182.15"/>
    <m/>
    <n v="5.62"/>
    <n v="0"/>
    <n v="0"/>
    <m/>
    <n v="0"/>
    <n v="-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17"/>
    <n v="-5.66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7"/>
  </r>
  <r>
    <x v="3"/>
    <s v="Bolivar"/>
    <s v="Lighting"/>
    <s v="Municipal Other Lighting"/>
    <s v="PL-Private Lighting"/>
    <n v="249"/>
    <n v="86.66"/>
    <m/>
    <n v="0"/>
    <n v="0"/>
    <n v="0"/>
    <m/>
    <n v="0"/>
    <n v="-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7"/>
  </r>
  <r>
    <x v="3"/>
    <s v="Bolivar"/>
    <s v="Lighting"/>
    <s v="Municipal Street Lighting"/>
    <s v="SPL-Municipal St Lighting"/>
    <n v="155755.277"/>
    <n v="25817.74"/>
    <m/>
    <n v="0"/>
    <n v="0"/>
    <n v="0"/>
    <m/>
    <n v="0"/>
    <n v="-233.62"/>
    <n v="0"/>
    <n v="0"/>
    <n v="0"/>
    <n v="0"/>
    <n v="0"/>
    <n v="0"/>
    <n v="0"/>
    <n v="0"/>
    <n v="0"/>
    <n v="0"/>
    <n v="6702.52"/>
    <n v="0"/>
    <n v="0"/>
    <n v="0"/>
    <n v="0"/>
    <n v="0"/>
    <n v="0"/>
    <n v="0"/>
    <n v="0"/>
    <n v="0"/>
    <n v="0"/>
    <n v="0"/>
    <n v="0"/>
    <n v="0"/>
    <n v="0"/>
    <n v="-931.44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7"/>
  </r>
  <r>
    <x v="3"/>
    <s v="Bolivar"/>
    <s v="Lighting"/>
    <s v="Residential"/>
    <s v="PL-Private Lighting"/>
    <n v="41916.228999999999"/>
    <n v="15871.06"/>
    <m/>
    <n v="53.85"/>
    <n v="0"/>
    <n v="0"/>
    <m/>
    <n v="0"/>
    <n v="-45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28"/>
    <n v="0"/>
    <n v="0"/>
    <n v="255.8"/>
    <n v="-459.16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7"/>
  </r>
  <r>
    <x v="3"/>
    <s v="Branson"/>
    <s v="Electric"/>
    <s v="Commercial"/>
    <s v="CB-Commercial"/>
    <n v="3395517"/>
    <n v="509757.44"/>
    <m/>
    <n v="7047.54"/>
    <n v="0"/>
    <n v="0"/>
    <m/>
    <n v="-19597.134670487099"/>
    <n v="-3695.2"/>
    <n v="0"/>
    <n v="0"/>
    <n v="2411.23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80.95"/>
    <n v="40"/>
    <n v="-166.34"/>
    <n v="30906.58"/>
    <n v="-17046.6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Branson"/>
    <s v="Electric"/>
    <s v="Commercial"/>
    <s v="GP-General Power"/>
    <n v="7008302"/>
    <n v="757940.13"/>
    <m/>
    <n v="10131.040000000001"/>
    <n v="0"/>
    <n v="0"/>
    <m/>
    <n v="-106142.628205128"/>
    <n v="-7539.42"/>
    <n v="0"/>
    <n v="0"/>
    <n v="4716.3500000000004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5459.19"/>
    <n v="0"/>
    <n v="-759.92"/>
    <n v="47539.05"/>
    <n v="-25930.7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7"/>
  </r>
  <r>
    <x v="3"/>
    <s v="Branson"/>
    <s v="Electric"/>
    <s v="Commercial"/>
    <s v="LP-Large Power"/>
    <n v="2400000"/>
    <n v="215569.95"/>
    <m/>
    <n v="1729.21"/>
    <n v="0"/>
    <n v="0"/>
    <m/>
    <n v="0"/>
    <n v="-2754.36"/>
    <n v="0"/>
    <n v="0"/>
    <n v="1704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-7152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7"/>
  </r>
  <r>
    <x v="3"/>
    <s v="Branson"/>
    <s v="Electric"/>
    <s v="Commercial"/>
    <s v="SH-Small Heating"/>
    <n v="3034764"/>
    <n v="422418.24000000005"/>
    <m/>
    <n v="7839.53"/>
    <n v="0"/>
    <n v="0"/>
    <m/>
    <n v="-11878.8461538462"/>
    <n v="-3271.54"/>
    <n v="0"/>
    <n v="0"/>
    <n v="2154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27.15"/>
    <n v="-20"/>
    <n v="-115.13"/>
    <n v="29400.95"/>
    <n v="-14415.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7"/>
  </r>
  <r>
    <x v="3"/>
    <s v="Branson"/>
    <s v="Electric"/>
    <s v="Commercial"/>
    <s v="TEB-Total Electric Bldg"/>
    <n v="15230804"/>
    <n v="1826921.0699999998"/>
    <m/>
    <n v="24737.74"/>
    <n v="0"/>
    <n v="0"/>
    <m/>
    <n v="-60478.8461538462"/>
    <n v="-16884.099999999999"/>
    <n v="0"/>
    <n v="0"/>
    <n v="10367.43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2614.23"/>
    <n v="0"/>
    <n v="-102.88"/>
    <n v="104155.38"/>
    <n v="-62017.8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7"/>
  </r>
  <r>
    <x v="3"/>
    <s v="Branson"/>
    <s v="Electric"/>
    <s v="Industrial"/>
    <s v="CB-Commercial"/>
    <n v="5031"/>
    <n v="685.18000000000006"/>
    <m/>
    <n v="0"/>
    <n v="0"/>
    <n v="0"/>
    <m/>
    <n v="0"/>
    <n v="-3.34"/>
    <n v="0"/>
    <n v="0"/>
    <n v="3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28"/>
    <n v="-25.26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7"/>
  </r>
  <r>
    <x v="3"/>
    <s v="Branson"/>
    <s v="Electric"/>
    <s v="Industrial"/>
    <s v="SH-Small Heating"/>
    <n v="19070"/>
    <n v="2613.4899999999998"/>
    <m/>
    <n v="24.85"/>
    <n v="0"/>
    <n v="0"/>
    <m/>
    <n v="0"/>
    <n v="-17.78"/>
    <n v="0"/>
    <n v="0"/>
    <n v="13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2.33000000000001"/>
    <n v="-90.59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7"/>
  </r>
  <r>
    <x v="3"/>
    <s v="Branson"/>
    <s v="Electric"/>
    <s v="Industrial"/>
    <s v="TEB-Total Electric Bldg"/>
    <n v="34960"/>
    <n v="4255.7199999999993"/>
    <m/>
    <n v="0"/>
    <n v="0"/>
    <n v="0"/>
    <m/>
    <n v="0"/>
    <n v="-32.799999999999997"/>
    <n v="0"/>
    <n v="0"/>
    <n v="24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.11"/>
    <n v="-142.63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7"/>
  </r>
  <r>
    <x v="3"/>
    <s v="Branson"/>
    <s v="Electric"/>
    <s v="Interdepartmental"/>
    <s v="CB-Commercial"/>
    <n v="8247"/>
    <n v="1222.1199999999999"/>
    <m/>
    <n v="0"/>
    <n v="0"/>
    <n v="0"/>
    <m/>
    <n v="0"/>
    <n v="-8.1300000000000008"/>
    <n v="0"/>
    <n v="0"/>
    <n v="5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11"/>
    <n v="-41.4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7"/>
  </r>
  <r>
    <x v="3"/>
    <s v="Branson"/>
    <s v="Electric"/>
    <s v="Municipal Buildings"/>
    <s v="CB-Commercial"/>
    <n v="60192"/>
    <n v="9294.2099999999991"/>
    <m/>
    <n v="0"/>
    <n v="0"/>
    <n v="0"/>
    <m/>
    <n v="0"/>
    <n v="-59.48"/>
    <n v="0"/>
    <n v="0"/>
    <n v="42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2.1600000000000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Branson"/>
    <s v="Electric"/>
    <s v="Municipal Buildings"/>
    <s v="GP-General Power"/>
    <n v="156280"/>
    <n v="18839.36"/>
    <m/>
    <n v="0"/>
    <n v="0"/>
    <n v="0"/>
    <m/>
    <n v="0"/>
    <n v="-188.47"/>
    <n v="0"/>
    <n v="0"/>
    <n v="110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8.2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Branson"/>
    <s v="Electric"/>
    <s v="Municipal Buildings"/>
    <s v="SH-Small Heating"/>
    <n v="26216"/>
    <n v="3560.5499999999997"/>
    <m/>
    <n v="0"/>
    <n v="0"/>
    <n v="0"/>
    <m/>
    <n v="0"/>
    <n v="-24.08"/>
    <n v="0"/>
    <n v="0"/>
    <n v="18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4.53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7"/>
  </r>
  <r>
    <x v="3"/>
    <s v="Branson"/>
    <s v="Electric"/>
    <s v="Municipal Buildings"/>
    <s v="TEB-Total Electric Bldg"/>
    <n v="377680"/>
    <n v="48777.189999999995"/>
    <m/>
    <n v="0"/>
    <n v="0"/>
    <n v="0"/>
    <m/>
    <n v="0"/>
    <n v="-437.99"/>
    <n v="0"/>
    <n v="0"/>
    <n v="268.14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40.93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7"/>
  </r>
  <r>
    <x v="3"/>
    <s v="Branson"/>
    <s v="Electric"/>
    <s v="Municipal Other Lighting"/>
    <s v="CB-Commercial"/>
    <n v="33140"/>
    <n v="5730.7"/>
    <m/>
    <n v="0"/>
    <n v="0"/>
    <n v="0"/>
    <m/>
    <n v="0"/>
    <n v="-40.07"/>
    <n v="0"/>
    <n v="0"/>
    <n v="23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6.36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7"/>
  </r>
  <r>
    <x v="3"/>
    <s v="Branson"/>
    <s v="Electric"/>
    <s v="Municipal Other Lighting"/>
    <s v="GP-General Power"/>
    <n v="37600"/>
    <n v="4301.26"/>
    <m/>
    <n v="0"/>
    <n v="0"/>
    <n v="0"/>
    <m/>
    <n v="0"/>
    <n v="-56.4"/>
    <n v="0"/>
    <n v="0"/>
    <n v="26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9.12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7"/>
  </r>
  <r>
    <x v="3"/>
    <s v="Branson"/>
    <s v="Electric"/>
    <s v="Municipal Other Lighting"/>
    <s v="LS-Special Lighting"/>
    <n v="2152"/>
    <n v="179.78"/>
    <m/>
    <n v="0"/>
    <n v="0"/>
    <n v="0"/>
    <m/>
    <n v="0"/>
    <n v="-3.19"/>
    <n v="0"/>
    <n v="0"/>
    <n v="1.14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56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7"/>
  </r>
  <r>
    <x v="3"/>
    <s v="Branson"/>
    <s v="Electric"/>
    <s v="Municipal Other Lighting"/>
    <s v="SH-Small Heating"/>
    <n v="1228"/>
    <n v="203.44"/>
    <m/>
    <n v="0"/>
    <n v="0"/>
    <n v="0"/>
    <m/>
    <n v="0"/>
    <n v="-1.81"/>
    <n v="0"/>
    <n v="0"/>
    <n v="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83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17"/>
  </r>
  <r>
    <x v="3"/>
    <s v="Branson"/>
    <s v="Electric"/>
    <s v="Municipal Pumping"/>
    <s v="CB-Commercial"/>
    <n v="128617"/>
    <n v="19613.78"/>
    <m/>
    <n v="0"/>
    <n v="0"/>
    <n v="0"/>
    <m/>
    <n v="0"/>
    <n v="-84.6"/>
    <n v="0"/>
    <n v="0"/>
    <n v="9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5.6799999999999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Branson"/>
    <s v="Electric"/>
    <s v="Municipal Pumping"/>
    <s v="GP-General Power"/>
    <n v="1089221"/>
    <n v="122116.91"/>
    <m/>
    <n v="0"/>
    <n v="0"/>
    <n v="0"/>
    <m/>
    <n v="0"/>
    <n v="-1357.15"/>
    <n v="0"/>
    <n v="0"/>
    <n v="773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30.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Branson"/>
    <s v="Electric"/>
    <s v="Residential"/>
    <s v="CB-Commerc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Branson"/>
    <s v="Electric"/>
    <s v="Residential"/>
    <s v="RGL-Residential Pilot"/>
    <n v="102492"/>
    <n v="13330.36"/>
    <m/>
    <n v="201.43"/>
    <n v="0"/>
    <n v="0"/>
    <m/>
    <n v="0"/>
    <n v="-97.18"/>
    <n v="0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18"/>
    <n v="0"/>
    <n v="0"/>
    <n v="79.680000000000007"/>
    <n v="-528.8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7"/>
  </r>
  <r>
    <x v="3"/>
    <s v="Branson"/>
    <s v="Electric"/>
    <s v="Residential"/>
    <s v="RG-Residential"/>
    <n v="18618395.5"/>
    <n v="2654602.5700000003"/>
    <m/>
    <n v="37363.54"/>
    <n v="0"/>
    <n v="0"/>
    <m/>
    <n v="-39202.658695172999"/>
    <n v="-18906.54"/>
    <n v="0"/>
    <n v="0"/>
    <n v="726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40.93"/>
    <n v="360"/>
    <n v="-518.35"/>
    <n v="16651.45"/>
    <n v="-96047.7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Branson"/>
    <s v="Lighting"/>
    <s v="Commercial"/>
    <s v="PL-Private Lighting"/>
    <n v="84754.558999999994"/>
    <n v="29963.43"/>
    <m/>
    <n v="0"/>
    <n v="0"/>
    <n v="0"/>
    <m/>
    <n v="0"/>
    <n v="-87.31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88.84"/>
    <n v="0"/>
    <n v="-17.52"/>
    <n v="1523.94"/>
    <n v="-930.43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3"/>
    <s v="Branson"/>
    <s v="Lighting"/>
    <s v="Industrial"/>
    <s v="PL-Private Lighting"/>
    <n v="164"/>
    <n v="60.73"/>
    <m/>
    <n v="0"/>
    <n v="0"/>
    <n v="0"/>
    <m/>
    <n v="0"/>
    <n v="-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7"/>
  </r>
  <r>
    <x v="3"/>
    <s v="Branson"/>
    <s v="Lighting"/>
    <s v="Municipal Other Lighting"/>
    <s v="PL-Private Lighting"/>
    <n v="386"/>
    <n v="144.06"/>
    <m/>
    <n v="0"/>
    <n v="0"/>
    <n v="0"/>
    <m/>
    <n v="0"/>
    <n v="-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7"/>
  </r>
  <r>
    <x v="3"/>
    <s v="Branson"/>
    <s v="Lighting"/>
    <s v="Municipal Street Lighting"/>
    <s v="SPL-Municipal St Lighting"/>
    <n v="163147.584"/>
    <n v="25648.6"/>
    <m/>
    <n v="0"/>
    <n v="0"/>
    <n v="0"/>
    <m/>
    <n v="0"/>
    <n v="-244.71"/>
    <n v="0"/>
    <n v="0"/>
    <n v="0"/>
    <n v="0"/>
    <n v="0"/>
    <n v="0"/>
    <n v="0"/>
    <n v="0"/>
    <n v="0"/>
    <n v="0"/>
    <n v="19801.71"/>
    <n v="0"/>
    <n v="0"/>
    <n v="0"/>
    <n v="0"/>
    <n v="0"/>
    <n v="0"/>
    <n v="0"/>
    <n v="0"/>
    <n v="0"/>
    <n v="0"/>
    <n v="0"/>
    <n v="0"/>
    <n v="0"/>
    <n v="0"/>
    <n v="-975.63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7"/>
  </r>
  <r>
    <x v="3"/>
    <s v="Branson"/>
    <s v="Lighting"/>
    <s v="Residential"/>
    <s v="PL-Private Lighting"/>
    <n v="24693.041000000001"/>
    <n v="9815.0400000000009"/>
    <m/>
    <n v="0"/>
    <n v="0"/>
    <n v="0"/>
    <m/>
    <n v="0"/>
    <n v="-2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57"/>
    <n v="0"/>
    <n v="0"/>
    <n v="48.96"/>
    <n v="-270.7799999999999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7"/>
  </r>
  <r>
    <x v="3"/>
    <s v="Buffalo"/>
    <s v="Electric"/>
    <s v="Commercial"/>
    <s v="CB-Commercial"/>
    <n v="1378"/>
    <n v="272.20999999999998"/>
    <m/>
    <n v="10.19"/>
    <n v="0"/>
    <n v="0"/>
    <m/>
    <n v="0"/>
    <n v="-1.79"/>
    <n v="0"/>
    <n v="0"/>
    <n v="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04"/>
    <n v="-6.9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Buffalo"/>
    <s v="Electric"/>
    <s v="Residential"/>
    <s v="RG-Residential"/>
    <n v="20635"/>
    <n v="2891.83"/>
    <m/>
    <n v="30.41"/>
    <n v="0"/>
    <n v="0"/>
    <m/>
    <n v="0"/>
    <n v="-24.59"/>
    <n v="0"/>
    <n v="0"/>
    <n v="8.02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"/>
    <n v="-106.4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Buffalo"/>
    <s v="Lighting"/>
    <s v="Residential"/>
    <s v="PL-Private Lighting"/>
    <n v="31"/>
    <n v="15.08"/>
    <m/>
    <n v="0.28999999999999998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s v="Gravette"/>
    <s v="Electric"/>
    <s v="Commercial"/>
    <s v="CB-Commercial"/>
    <n v="19319"/>
    <n v="2725.47"/>
    <m/>
    <n v="113.84"/>
    <n v="0"/>
    <n v="0"/>
    <m/>
    <n v="0"/>
    <n v="-9.36"/>
    <n v="0"/>
    <n v="0"/>
    <n v="13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1.48"/>
    <n v="-96.9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Gravette"/>
    <s v="Electric"/>
    <s v="Industrial"/>
    <s v="GP-General Power"/>
    <n v="107503"/>
    <n v="10309.01"/>
    <m/>
    <n v="0"/>
    <n v="0"/>
    <n v="0"/>
    <m/>
    <n v="0"/>
    <n v="-45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6.95"/>
    <n v="-397.76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7"/>
  </r>
  <r>
    <x v="3"/>
    <s v="Gravette"/>
    <s v="Electric"/>
    <s v="Residential"/>
    <s v="RG-Residential"/>
    <n v="18730"/>
    <n v="2735.08"/>
    <m/>
    <n v="111.84"/>
    <n v="0"/>
    <n v="0"/>
    <m/>
    <n v="0"/>
    <n v="-12.36"/>
    <n v="0"/>
    <n v="0"/>
    <n v="7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59"/>
    <n v="0"/>
    <n v="0"/>
    <n v="56.17"/>
    <n v="-96.6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Gravette"/>
    <s v="Lighting"/>
    <s v="Commercial"/>
    <s v="PL-Private Lighting"/>
    <n v="341"/>
    <n v="143.28"/>
    <m/>
    <n v="0"/>
    <n v="0"/>
    <n v="0"/>
    <m/>
    <n v="0"/>
    <n v="-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-3.7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3"/>
    <s v="Gravette"/>
    <s v="Lighting"/>
    <s v="Residential"/>
    <s v="PL-Private Lighting"/>
    <n v="62"/>
    <n v="29.16"/>
    <m/>
    <n v="0"/>
    <n v="0"/>
    <n v="0"/>
    <m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6"/>
    <n v="0"/>
    <n v="0"/>
    <n v="0.42"/>
    <n v="-0.6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s v="Greenfield"/>
    <s v="Electric"/>
    <s v="Oil Pipeline Pumping"/>
    <s v="GP-General Power"/>
    <n v="91000"/>
    <n v="17721.560000000001"/>
    <m/>
    <n v="0"/>
    <n v="0"/>
    <n v="0"/>
    <m/>
    <n v="0"/>
    <n v="-136.5"/>
    <n v="0"/>
    <n v="0"/>
    <n v="6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9.3699999999999"/>
    <n v="-336.7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7"/>
  </r>
  <r>
    <x v="3"/>
    <s v="Joplin"/>
    <s v="Electric"/>
    <s v="Commercial"/>
    <s v="CB-Commercial"/>
    <n v="8055892"/>
    <n v="1143404.3999999999"/>
    <m/>
    <n v="53382.86"/>
    <n v="0"/>
    <n v="0"/>
    <m/>
    <n v="-70407.935677025904"/>
    <n v="-9386.67"/>
    <n v="0"/>
    <n v="0"/>
    <n v="5663.3"/>
    <n v="0"/>
    <n v="0"/>
    <n v="0"/>
    <n v="0"/>
    <n v="0"/>
    <n v="0"/>
    <n v="0"/>
    <n v="55.9"/>
    <n v="0"/>
    <n v="0"/>
    <n v="0"/>
    <n v="0"/>
    <n v="0"/>
    <n v="0"/>
    <n v="0"/>
    <n v="0"/>
    <n v="0"/>
    <n v="0"/>
    <n v="4540.42"/>
    <n v="20"/>
    <n v="-385.09"/>
    <n v="76026.070000000007"/>
    <n v="-40441.8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Joplin"/>
    <s v="Electric"/>
    <s v="Commercial"/>
    <s v="GP-General Power"/>
    <n v="20693946"/>
    <n v="2818929.37"/>
    <m/>
    <n v="32892.910000000003"/>
    <n v="0"/>
    <n v="0"/>
    <m/>
    <n v="-227314.613180516"/>
    <n v="-23666.38"/>
    <n v="0"/>
    <n v="0"/>
    <n v="13128.87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8742.49"/>
    <n v="0"/>
    <n v="-105.79"/>
    <n v="161457.38"/>
    <n v="-76567.6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7"/>
  </r>
  <r>
    <x v="3"/>
    <s v="Joplin"/>
    <s v="Electric"/>
    <s v="Commercial"/>
    <s v="LP-Large Power"/>
    <n v="7363200"/>
    <n v="658854.21000000008"/>
    <m/>
    <n v="240"/>
    <n v="0"/>
    <n v="0"/>
    <m/>
    <n v="0"/>
    <n v="-10823.9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21942.34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7"/>
  </r>
  <r>
    <x v="3"/>
    <s v="Joplin"/>
    <s v="Electric"/>
    <s v="Commercial"/>
    <s v="LS-Special Lighting"/>
    <n v="5356"/>
    <n v="829.75"/>
    <m/>
    <n v="48.06"/>
    <n v="0"/>
    <n v="0"/>
    <m/>
    <n v="0"/>
    <n v="-8.0299999999999994"/>
    <n v="0"/>
    <n v="0"/>
    <n v="2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2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7"/>
  </r>
  <r>
    <x v="3"/>
    <s v="Joplin"/>
    <s v="Electric"/>
    <s v="Commercial"/>
    <s v="SH-Small Heating"/>
    <n v="985702"/>
    <n v="136837.37"/>
    <m/>
    <n v="7359.17"/>
    <n v="0"/>
    <n v="0"/>
    <m/>
    <n v="-5600"/>
    <n v="-1028.9000000000001"/>
    <n v="0"/>
    <n v="0"/>
    <n v="622.05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3.37"/>
    <n v="0"/>
    <n v="-23.08"/>
    <n v="7986.45"/>
    <n v="-4682.22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7"/>
  </r>
  <r>
    <x v="3"/>
    <s v="Joplin"/>
    <s v="Electric"/>
    <s v="Commercial"/>
    <s v="TEB-Total Electric Bldg"/>
    <n v="3763192"/>
    <n v="778650.82"/>
    <m/>
    <n v="6504.41"/>
    <n v="0"/>
    <n v="0"/>
    <m/>
    <n v="0"/>
    <n v="-3865.43"/>
    <n v="0"/>
    <n v="0"/>
    <n v="228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60.71"/>
    <n v="0"/>
    <n v="0"/>
    <n v="21738.65"/>
    <n v="-15353.7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7"/>
  </r>
  <r>
    <x v="3"/>
    <s v="Joplin"/>
    <s v="Electric"/>
    <s v="Industrial"/>
    <s v="CB-Commercial"/>
    <n v="29591"/>
    <n v="4317.1100000000006"/>
    <m/>
    <n v="211.05"/>
    <n v="0"/>
    <n v="0"/>
    <m/>
    <n v="0"/>
    <n v="-28.89"/>
    <n v="0"/>
    <n v="0"/>
    <n v="18.989999999999998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3.04"/>
    <n v="0"/>
    <n v="-5.99"/>
    <n v="233.4"/>
    <n v="-148.5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7"/>
  </r>
  <r>
    <x v="3"/>
    <s v="Joplin"/>
    <s v="Electric"/>
    <s v="Industrial"/>
    <s v="GP-General Power"/>
    <n v="7293215"/>
    <n v="686432.36"/>
    <m/>
    <n v="3019.92"/>
    <n v="0"/>
    <n v="0"/>
    <m/>
    <n v="0"/>
    <n v="-9540.84"/>
    <n v="0"/>
    <n v="0"/>
    <n v="3414.59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1631.6"/>
    <n v="0"/>
    <n v="0"/>
    <n v="29535.06"/>
    <n v="-26984.8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7"/>
  </r>
  <r>
    <x v="3"/>
    <s v="Joplin"/>
    <s v="Electric"/>
    <s v="Industrial"/>
    <s v="LP-Large Power"/>
    <n v="24488393"/>
    <n v="2231473.04"/>
    <m/>
    <n v="960"/>
    <n v="0"/>
    <n v="0"/>
    <m/>
    <n v="0"/>
    <n v="-35480.660000000003"/>
    <n v="0"/>
    <n v="0"/>
    <n v="3523.43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6384.64"/>
    <n v="0"/>
    <n v="0"/>
    <n v="90087.49"/>
    <n v="-72975.42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7"/>
  </r>
  <r>
    <x v="3"/>
    <s v="Joplin"/>
    <s v="Electric"/>
    <s v="Industrial"/>
    <s v="SH-Small Heating"/>
    <n v="2311"/>
    <n v="320.16000000000003"/>
    <m/>
    <n v="19.73"/>
    <n v="0"/>
    <n v="0"/>
    <m/>
    <n v="0"/>
    <n v="-1.68"/>
    <n v="0"/>
    <n v="0"/>
    <n v="1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46"/>
    <n v="-10.98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7"/>
  </r>
  <r>
    <x v="3"/>
    <s v="Joplin"/>
    <s v="Electric"/>
    <s v="Industrial"/>
    <s v="TEB-Total Electric Bldg"/>
    <n v="318880"/>
    <n v="40250.36"/>
    <m/>
    <n v="859.73"/>
    <n v="0"/>
    <n v="0"/>
    <m/>
    <n v="0"/>
    <n v="-342.7"/>
    <n v="0"/>
    <n v="0"/>
    <n v="226.4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967.45"/>
    <n v="-1301.04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7"/>
  </r>
  <r>
    <x v="3"/>
    <s v="Joplin"/>
    <s v="Electric"/>
    <s v="Interdepartmental"/>
    <s v="CB-Commercial"/>
    <n v="73212"/>
    <n v="9776.7199999999993"/>
    <m/>
    <n v="0"/>
    <n v="0"/>
    <n v="0"/>
    <m/>
    <n v="0"/>
    <n v="-80.349999999999994"/>
    <n v="0"/>
    <n v="0"/>
    <n v="51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7.52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7"/>
  </r>
  <r>
    <x v="3"/>
    <s v="Joplin"/>
    <s v="Electric"/>
    <s v="Municipal Buildings"/>
    <s v="CB-Commercial"/>
    <n v="135863"/>
    <n v="19456.170000000002"/>
    <m/>
    <n v="0"/>
    <n v="0"/>
    <n v="0"/>
    <m/>
    <n v="0"/>
    <n v="-146.26"/>
    <n v="0"/>
    <n v="0"/>
    <n v="96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2.0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Joplin"/>
    <s v="Electric"/>
    <s v="Municipal Buildings"/>
    <s v="GP-General Power"/>
    <n v="568038"/>
    <n v="59425.63"/>
    <m/>
    <n v="0"/>
    <n v="0"/>
    <n v="0"/>
    <m/>
    <n v="0"/>
    <n v="-626.45000000000005"/>
    <n v="0"/>
    <n v="0"/>
    <n v="403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01.739999999999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Joplin"/>
    <s v="Electric"/>
    <s v="Municipal Buildings"/>
    <s v="SH-Small Heating"/>
    <n v="2194"/>
    <n v="373.17"/>
    <m/>
    <n v="0"/>
    <n v="0"/>
    <n v="0"/>
    <m/>
    <n v="0"/>
    <n v="-1.22"/>
    <n v="0"/>
    <n v="0"/>
    <n v="1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43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7"/>
  </r>
  <r>
    <x v="3"/>
    <s v="Joplin"/>
    <s v="Electric"/>
    <s v="Municipal Buildings"/>
    <s v="TEB-Total Electric Bldg"/>
    <n v="28880"/>
    <n v="4213.92"/>
    <m/>
    <n v="0"/>
    <n v="0"/>
    <n v="0"/>
    <m/>
    <n v="0"/>
    <n v="-43.32"/>
    <n v="0"/>
    <n v="0"/>
    <n v="2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7.83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7"/>
  </r>
  <r>
    <x v="3"/>
    <s v="Joplin"/>
    <s v="Electric"/>
    <s v="Municipal Other Lighting"/>
    <s v="CB-Commercial"/>
    <n v="34845"/>
    <n v="6287.15"/>
    <m/>
    <n v="0"/>
    <n v="0"/>
    <n v="0"/>
    <m/>
    <n v="0"/>
    <n v="-45"/>
    <n v="0"/>
    <n v="0"/>
    <n v="24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4.9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7"/>
  </r>
  <r>
    <x v="3"/>
    <s v="Joplin"/>
    <s v="Electric"/>
    <s v="Municipal Other Lighting"/>
    <s v="GP-General Power"/>
    <n v="52000"/>
    <n v="7096.5999999999995"/>
    <m/>
    <n v="0"/>
    <n v="0"/>
    <n v="0"/>
    <m/>
    <n v="0"/>
    <n v="-58.77"/>
    <n v="0"/>
    <n v="0"/>
    <n v="36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2.4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7"/>
  </r>
  <r>
    <x v="3"/>
    <s v="Joplin"/>
    <s v="Electric"/>
    <s v="Municipal Other Lighting"/>
    <s v="LS-Special Lighting"/>
    <n v="1942"/>
    <n v="377.44"/>
    <m/>
    <n v="0"/>
    <n v="0"/>
    <n v="0"/>
    <m/>
    <n v="0"/>
    <n v="-2.87"/>
    <n v="0"/>
    <n v="0"/>
    <n v="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1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7"/>
  </r>
  <r>
    <x v="3"/>
    <s v="Joplin"/>
    <s v="Electric"/>
    <s v="Municipal Other Lighting"/>
    <s v="MS-Miscellaneous"/>
    <n v="11295"/>
    <n v="1168.21"/>
    <m/>
    <n v="0"/>
    <n v="0"/>
    <n v="0"/>
    <m/>
    <n v="0"/>
    <n v="-6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7"/>
  </r>
  <r>
    <x v="3"/>
    <s v="Joplin"/>
    <s v="Electric"/>
    <s v="Municipal Pumping"/>
    <s v="CB-Commercial"/>
    <n v="17169"/>
    <n v="2986.94"/>
    <m/>
    <n v="0"/>
    <n v="0"/>
    <n v="0"/>
    <m/>
    <n v="0"/>
    <n v="-18.66"/>
    <n v="0"/>
    <n v="0"/>
    <n v="12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.2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Joplin"/>
    <s v="Electric"/>
    <s v="Municipal Pumping"/>
    <s v="GP-General Power"/>
    <n v="914309"/>
    <n v="88524.2"/>
    <m/>
    <n v="0"/>
    <n v="0"/>
    <n v="0"/>
    <m/>
    <n v="0"/>
    <n v="-1156.68"/>
    <n v="0"/>
    <n v="0"/>
    <n v="649.16999999999996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382.9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Joplin"/>
    <s v="Electric"/>
    <s v="Oil Pipeline Pumping"/>
    <s v="LP-Large Power"/>
    <n v="271461"/>
    <n v="41911.760000000002"/>
    <m/>
    <n v="0"/>
    <n v="0"/>
    <n v="0"/>
    <m/>
    <n v="0"/>
    <n v="-399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7.64"/>
    <n v="-808.95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7"/>
  </r>
  <r>
    <x v="3"/>
    <s v="Joplin"/>
    <s v="Electric"/>
    <s v="Residential"/>
    <s v="NM-Net Metering"/>
    <n v="-149"/>
    <n v="0.18000000000000099"/>
    <m/>
    <n v="0"/>
    <n v="0"/>
    <n v="0"/>
    <m/>
    <n v="575.64102564102598"/>
    <n v="-0.19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5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7"/>
  </r>
  <r>
    <x v="3"/>
    <s v="Joplin"/>
    <s v="Electric"/>
    <s v="Residential"/>
    <s v="RGL-Residential Pilot"/>
    <n v="104482"/>
    <n v="13589.22"/>
    <m/>
    <n v="706.73"/>
    <n v="0"/>
    <n v="0"/>
    <m/>
    <n v="0"/>
    <n v="-120.11"/>
    <n v="0"/>
    <n v="0"/>
    <n v="4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2"/>
    <n v="0"/>
    <n v="0"/>
    <n v="8.33"/>
    <n v="-539.1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7"/>
  </r>
  <r>
    <x v="3"/>
    <s v="Joplin"/>
    <s v="Electric"/>
    <s v="Residential"/>
    <s v="RG-Residential"/>
    <n v="39310808.5"/>
    <n v="5495075.7800000003"/>
    <m/>
    <n v="255655.89"/>
    <n v="0"/>
    <n v="0"/>
    <m/>
    <n v="-238399.48479171301"/>
    <n v="-45785.1"/>
    <n v="0"/>
    <n v="0"/>
    <n v="1533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59.24"/>
    <n v="680"/>
    <n v="-1010.75"/>
    <n v="15878.46"/>
    <n v="-202839.4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Joplin"/>
    <s v="Lighting"/>
    <s v="Commercial"/>
    <s v="PL-Private Lighting"/>
    <n v="202510.304"/>
    <n v="55667.49"/>
    <m/>
    <n v="2169.66"/>
    <n v="0"/>
    <n v="0"/>
    <m/>
    <n v="0"/>
    <n v="-196.02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342.96"/>
    <n v="0"/>
    <n v="0"/>
    <n v="3398.1"/>
    <n v="-2222.6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3"/>
    <s v="Joplin"/>
    <s v="Lighting"/>
    <s v="Industrial"/>
    <s v="PL-Private Lighting"/>
    <n v="13868"/>
    <n v="3638.35"/>
    <m/>
    <n v="194.98"/>
    <n v="0"/>
    <n v="0"/>
    <m/>
    <n v="0"/>
    <n v="-18.30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5.78"/>
    <n v="-152.26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7"/>
  </r>
  <r>
    <x v="3"/>
    <s v="Joplin"/>
    <s v="Lighting"/>
    <s v="Municipal Buildings"/>
    <s v="PL-Private Lighting"/>
    <n v="540"/>
    <n v="185.16"/>
    <m/>
    <n v="0"/>
    <n v="0"/>
    <n v="0"/>
    <m/>
    <n v="0"/>
    <n v="-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7"/>
  </r>
  <r>
    <x v="3"/>
    <s v="Joplin"/>
    <s v="Lighting"/>
    <s v="Municipal Other Lighting"/>
    <s v="PL-Private Lighting"/>
    <n v="4396"/>
    <n v="1009.78"/>
    <m/>
    <n v="0"/>
    <n v="0"/>
    <n v="0"/>
    <m/>
    <n v="0"/>
    <n v="-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7"/>
  </r>
  <r>
    <x v="3"/>
    <s v="Joplin"/>
    <s v="Lighting"/>
    <s v="Municipal Street Lighting"/>
    <s v="SPL-Municipal St Lighting"/>
    <n v="287573.84100000001"/>
    <n v="51048.12"/>
    <m/>
    <n v="0"/>
    <n v="0"/>
    <n v="0"/>
    <m/>
    <n v="0"/>
    <n v="-431.34"/>
    <n v="0"/>
    <n v="0"/>
    <n v="0"/>
    <n v="0"/>
    <n v="0"/>
    <n v="0"/>
    <n v="0"/>
    <n v="0"/>
    <n v="0"/>
    <n v="0"/>
    <n v="26608.240000000002"/>
    <n v="0"/>
    <n v="0"/>
    <n v="0"/>
    <n v="0"/>
    <n v="0"/>
    <n v="0"/>
    <n v="0"/>
    <n v="0"/>
    <n v="0"/>
    <n v="0"/>
    <n v="0"/>
    <n v="0"/>
    <n v="0"/>
    <n v="0"/>
    <n v="-1719.68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7"/>
  </r>
  <r>
    <x v="3"/>
    <s v="Joplin"/>
    <s v="Lighting"/>
    <s v="Residential"/>
    <s v="PL-Private Lighting"/>
    <n v="57324.85"/>
    <n v="20928.96"/>
    <m/>
    <n v="480.67"/>
    <n v="0"/>
    <n v="0"/>
    <m/>
    <n v="0"/>
    <n v="-54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7"/>
    <n v="0"/>
    <n v="0"/>
    <n v="82.97"/>
    <n v="-628.4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7"/>
  </r>
  <r>
    <x v="3"/>
    <s v="Neosho"/>
    <s v="Electric"/>
    <s v="Commercial"/>
    <s v="CB-Commercial"/>
    <n v="3957218"/>
    <n v="572596.64"/>
    <m/>
    <n v="14989.41"/>
    <n v="0"/>
    <n v="0"/>
    <m/>
    <n v="-13246.1538461538"/>
    <n v="-3383.45"/>
    <n v="0"/>
    <n v="0"/>
    <n v="280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3.67"/>
    <n v="20"/>
    <n v="-63.41"/>
    <n v="33021.32"/>
    <n v="-19865.7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Neosho"/>
    <s v="Electric"/>
    <s v="Commercial"/>
    <s v="GP-General Power"/>
    <n v="7790318"/>
    <n v="842746.77999999991"/>
    <m/>
    <n v="185.76"/>
    <n v="0"/>
    <n v="0"/>
    <m/>
    <n v="0"/>
    <n v="-7244.73"/>
    <n v="0"/>
    <n v="0"/>
    <n v="5201.87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1715.38"/>
    <n v="0"/>
    <n v="0"/>
    <n v="35366.980000000003"/>
    <n v="-28824.1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7"/>
  </r>
  <r>
    <x v="3"/>
    <s v="Neosho"/>
    <s v="Electric"/>
    <s v="Commercial"/>
    <s v="LS-Special Lighting"/>
    <n v="242"/>
    <n v="147.03"/>
    <m/>
    <n v="18.420000000000002"/>
    <n v="0"/>
    <n v="0"/>
    <m/>
    <n v="0"/>
    <n v="2.31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130000000000003"/>
    <n v="-1.64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7"/>
  </r>
  <r>
    <x v="3"/>
    <s v="Neosho"/>
    <s v="Electric"/>
    <s v="Commercial"/>
    <s v="SH-Small Heating"/>
    <n v="291409"/>
    <n v="41499.990000000005"/>
    <m/>
    <n v="1497.2"/>
    <n v="0"/>
    <n v="0"/>
    <m/>
    <n v="-1440.38461538462"/>
    <n v="-187.56"/>
    <n v="0"/>
    <n v="0"/>
    <n v="205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7.60000000000002"/>
    <n v="0"/>
    <n v="-24.17"/>
    <n v="3237.36"/>
    <n v="-1384.2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7"/>
  </r>
  <r>
    <x v="3"/>
    <s v="Neosho"/>
    <s v="Electric"/>
    <s v="Commercial"/>
    <s v="TEB-Total Electric Bldg"/>
    <n v="1018324"/>
    <n v="120343.92"/>
    <m/>
    <n v="0"/>
    <n v="0"/>
    <n v="0"/>
    <m/>
    <n v="-419597.43589743599"/>
    <n v="-1106.83"/>
    <n v="0"/>
    <n v="0"/>
    <n v="723.02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306.13"/>
    <n v="0"/>
    <n v="0"/>
    <n v="3438.08"/>
    <n v="-4154.770000000000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7"/>
  </r>
  <r>
    <x v="3"/>
    <s v="Neosho"/>
    <s v="Electric"/>
    <s v="Commercial"/>
    <s v="CB-Commercial"/>
    <n v="1160"/>
    <n v="175.44"/>
    <m/>
    <n v="0"/>
    <n v="0"/>
    <n v="0"/>
    <m/>
    <n v="0"/>
    <n v="-1.74"/>
    <n v="0"/>
    <n v="0"/>
    <n v="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8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Neosho"/>
    <s v="Electric"/>
    <s v="Industrial"/>
    <s v="CB-Commercial"/>
    <n v="93389"/>
    <n v="12482.050000000001"/>
    <m/>
    <n v="489.78"/>
    <n v="0"/>
    <n v="0"/>
    <m/>
    <n v="0"/>
    <n v="-50.59"/>
    <n v="0"/>
    <n v="0"/>
    <n v="61.57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264.3"/>
    <n v="0"/>
    <n v="0"/>
    <n v="926.51"/>
    <n v="-468.8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7"/>
  </r>
  <r>
    <x v="3"/>
    <s v="Neosho"/>
    <s v="Electric"/>
    <s v="Industrial"/>
    <s v="GP-General Power"/>
    <n v="1052080"/>
    <n v="127712.79999999999"/>
    <m/>
    <n v="0"/>
    <n v="0"/>
    <n v="0"/>
    <m/>
    <n v="-278922.43589743599"/>
    <n v="-1060.1600000000001"/>
    <n v="0"/>
    <n v="0"/>
    <n v="494.5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3507.64"/>
    <n v="0"/>
    <n v="0"/>
    <n v="5440.12"/>
    <n v="-3892.7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7"/>
  </r>
  <r>
    <x v="3"/>
    <s v="Neosho"/>
    <s v="Electric"/>
    <s v="Industrial"/>
    <s v="LP-Large Power"/>
    <n v="9074444"/>
    <n v="837426.09"/>
    <m/>
    <n v="0"/>
    <n v="0"/>
    <n v="0"/>
    <m/>
    <n v="0"/>
    <n v="-13339.43"/>
    <n v="0"/>
    <n v="0"/>
    <n v="516.77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5377.34"/>
    <n v="-27041.84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7"/>
  </r>
  <r>
    <x v="3"/>
    <s v="Neosho"/>
    <s v="Electric"/>
    <s v="Industrial"/>
    <s v="TEB-Total Electric Bldg"/>
    <n v="29760"/>
    <n v="3208.27"/>
    <m/>
    <n v="0"/>
    <n v="0"/>
    <n v="0"/>
    <m/>
    <n v="0"/>
    <n v="-44.64"/>
    <n v="0"/>
    <n v="0"/>
    <n v="21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.88"/>
    <n v="-121.42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7"/>
  </r>
  <r>
    <x v="3"/>
    <s v="Neosho"/>
    <s v="Electric"/>
    <s v="Interdepartmental"/>
    <s v="CB-Commercial"/>
    <n v="5125"/>
    <n v="847.31999999999994"/>
    <m/>
    <n v="0"/>
    <n v="0"/>
    <n v="0"/>
    <m/>
    <n v="0"/>
    <n v="-5.07"/>
    <n v="0"/>
    <n v="0"/>
    <n v="3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5999999999999996"/>
    <n v="-25.74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7"/>
  </r>
  <r>
    <x v="3"/>
    <s v="Neosho"/>
    <s v="Electric"/>
    <s v="Municipal Buildings"/>
    <s v="CB-Commercial"/>
    <n v="113567"/>
    <n v="17382.48"/>
    <m/>
    <n v="0"/>
    <n v="0"/>
    <n v="0"/>
    <m/>
    <n v="0"/>
    <n v="-77.8"/>
    <n v="0"/>
    <n v="0"/>
    <n v="8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0.1900000000000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Neosho"/>
    <s v="Electric"/>
    <s v="Municipal Buildings"/>
    <s v="GP-General Power"/>
    <n v="65120"/>
    <n v="7137.12"/>
    <m/>
    <n v="0"/>
    <n v="0"/>
    <n v="0"/>
    <m/>
    <n v="0"/>
    <n v="-97.68"/>
    <n v="0"/>
    <n v="0"/>
    <n v="46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0.9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Neosho"/>
    <s v="Electric"/>
    <s v="Municipal Buildings"/>
    <s v="SH-Small Heating"/>
    <n v="11225"/>
    <n v="1512.9399999999998"/>
    <m/>
    <n v="0"/>
    <n v="0"/>
    <n v="0"/>
    <m/>
    <n v="0"/>
    <n v="-9.82"/>
    <n v="0"/>
    <n v="0"/>
    <n v="7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3.32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7"/>
  </r>
  <r>
    <x v="3"/>
    <s v="Neosho"/>
    <s v="Electric"/>
    <s v="Municipal Buildings"/>
    <s v="TEB-Total Electric Bldg"/>
    <n v="11520"/>
    <n v="1764.33"/>
    <m/>
    <n v="0"/>
    <n v="0"/>
    <n v="0"/>
    <m/>
    <n v="0"/>
    <n v="-17.28"/>
    <n v="0"/>
    <n v="0"/>
    <n v="8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7"/>
  </r>
  <r>
    <x v="3"/>
    <s v="Neosho"/>
    <s v="Electric"/>
    <s v="Municipal Other Lighting"/>
    <s v="CB-Commercial"/>
    <n v="14295"/>
    <n v="3039.56"/>
    <m/>
    <n v="0"/>
    <n v="0"/>
    <n v="0"/>
    <m/>
    <n v="0"/>
    <n v="-9.65"/>
    <n v="0"/>
    <n v="0"/>
    <n v="10.13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.7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7"/>
  </r>
  <r>
    <x v="3"/>
    <s v="Neosho"/>
    <s v="Electric"/>
    <s v="Municipal Other Lighting"/>
    <s v="LS-Special Lighting"/>
    <n v="4087"/>
    <n v="655.6"/>
    <m/>
    <n v="0"/>
    <n v="0"/>
    <n v="0"/>
    <m/>
    <n v="0"/>
    <n v="-4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.6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7"/>
  </r>
  <r>
    <x v="3"/>
    <s v="Neosho"/>
    <s v="Electric"/>
    <s v="Municipal Pumping"/>
    <s v="CB-Commercial"/>
    <n v="128378"/>
    <n v="18584.010000000002"/>
    <m/>
    <n v="0"/>
    <n v="0"/>
    <n v="0"/>
    <m/>
    <n v="0"/>
    <n v="-121.95"/>
    <n v="0"/>
    <n v="0"/>
    <n v="91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4.4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Neosho"/>
    <s v="Electric"/>
    <s v="Municipal Pumping"/>
    <s v="GP-General Power"/>
    <n v="649176"/>
    <n v="67845.260000000009"/>
    <m/>
    <n v="0"/>
    <n v="0"/>
    <n v="0"/>
    <m/>
    <n v="0"/>
    <n v="-613.6"/>
    <n v="0"/>
    <n v="0"/>
    <n v="460.92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401.9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Neosho"/>
    <s v="Electric"/>
    <s v="Municipal Pumping"/>
    <s v="TEB-Total Electric Bldg"/>
    <n v="46005"/>
    <n v="5322.59"/>
    <m/>
    <n v="0"/>
    <n v="0"/>
    <n v="0"/>
    <m/>
    <n v="0"/>
    <n v="-30.76"/>
    <n v="0"/>
    <n v="0"/>
    <n v="3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7.71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7"/>
  </r>
  <r>
    <x v="3"/>
    <s v="Neosho"/>
    <s v="Electric"/>
    <s v="Oil Pipeline Pumping"/>
    <s v="LP-Large Power"/>
    <n v="1540000"/>
    <n v="145829.53"/>
    <m/>
    <n v="0"/>
    <n v="0"/>
    <n v="0"/>
    <m/>
    <n v="0"/>
    <n v="-2263.8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35.25"/>
    <n v="-4589.2"/>
    <n v="0"/>
    <n v="0"/>
    <n v="0"/>
    <n v="0"/>
    <n v="0"/>
    <m/>
    <x v="0"/>
    <m/>
    <m/>
    <m/>
    <m/>
    <m/>
    <m/>
    <m/>
    <m/>
    <n v="0"/>
    <n v="0"/>
    <n v="0"/>
    <n v="0"/>
    <x v="2"/>
    <x v="29"/>
    <m/>
    <x v="17"/>
  </r>
  <r>
    <x v="3"/>
    <s v="Neosho"/>
    <s v="Electric"/>
    <s v="Praxair/ICI"/>
    <s v="SC-P PRAXAIR Transmission"/>
    <n v="5775671"/>
    <n v="416539.47"/>
    <m/>
    <n v="0"/>
    <n v="0"/>
    <n v="0"/>
    <m/>
    <n v="0"/>
    <n v="-8490.24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4150.39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17"/>
  </r>
  <r>
    <x v="3"/>
    <s v="Neosho"/>
    <s v="Electric"/>
    <s v="Residential"/>
    <s v="RGL-Residential Pilot"/>
    <n v="-43484"/>
    <n v="-5631.06"/>
    <m/>
    <n v="-401.35"/>
    <n v="0"/>
    <n v="0"/>
    <m/>
    <n v="0"/>
    <n v="98.53"/>
    <n v="0"/>
    <n v="0"/>
    <n v="-16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67"/>
    <n v="0"/>
    <n v="0"/>
    <n v="-223.57"/>
    <n v="224.36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7"/>
  </r>
  <r>
    <x v="3"/>
    <s v="Neosho"/>
    <s v="Electric"/>
    <s v="Residential"/>
    <s v="RG-Residential"/>
    <n v="17655961.399999999"/>
    <n v="2485978.84"/>
    <m/>
    <n v="69970.899999999994"/>
    <n v="0"/>
    <n v="0"/>
    <m/>
    <n v="-161663.739806039"/>
    <n v="-17864.12"/>
    <n v="0"/>
    <n v="0"/>
    <n v="6885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79.41"/>
    <n v="280"/>
    <n v="-371.41"/>
    <n v="47531.13"/>
    <n v="-91091.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Neosho"/>
    <s v="Lighting"/>
    <s v="Commercial"/>
    <s v="PL-Private Lighting"/>
    <n v="132616.288"/>
    <n v="40599.370000000003"/>
    <m/>
    <n v="63.69"/>
    <n v="0"/>
    <n v="0"/>
    <m/>
    <n v="0"/>
    <n v="-98.33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178.7"/>
    <n v="0"/>
    <n v="0"/>
    <n v="1783.3"/>
    <n v="-1455.94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3"/>
    <s v="Neosho"/>
    <s v="Lighting"/>
    <s v="Industrial"/>
    <s v="PL-Private Lighting"/>
    <n v="10518"/>
    <n v="2563.27"/>
    <m/>
    <n v="0"/>
    <n v="0"/>
    <n v="0"/>
    <m/>
    <n v="0"/>
    <n v="-12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420000000000002"/>
    <n v="0"/>
    <n v="0"/>
    <n v="72.16"/>
    <n v="-115.48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7"/>
  </r>
  <r>
    <x v="3"/>
    <s v="Neosho"/>
    <s v="Lighting"/>
    <s v="Municipal Buildings"/>
    <s v="PL-Private Lighting"/>
    <n v="424"/>
    <n v="146.83000000000001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7"/>
  </r>
  <r>
    <x v="3"/>
    <s v="Neosho"/>
    <s v="Lighting"/>
    <s v="Municipal Other Lighting"/>
    <s v="PL-Private Lighting"/>
    <n v="441"/>
    <n v="151.81"/>
    <m/>
    <n v="0"/>
    <n v="0"/>
    <n v="0"/>
    <m/>
    <n v="0"/>
    <n v="-0.280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7"/>
  </r>
  <r>
    <x v="3"/>
    <s v="Neosho"/>
    <s v="Lighting"/>
    <s v="Municipal Street Lighting"/>
    <s v="SPL-Municipal St Lighting"/>
    <n v="139598.91200000001"/>
    <n v="22528.83"/>
    <m/>
    <n v="0"/>
    <n v="0"/>
    <n v="0"/>
    <m/>
    <n v="0"/>
    <n v="-209.39"/>
    <n v="0"/>
    <n v="0"/>
    <n v="0"/>
    <n v="0"/>
    <n v="0"/>
    <n v="0"/>
    <n v="0"/>
    <n v="0"/>
    <n v="0"/>
    <n v="0"/>
    <n v="7617.12"/>
    <n v="0"/>
    <n v="0"/>
    <n v="0"/>
    <n v="0"/>
    <n v="0"/>
    <n v="0"/>
    <n v="0"/>
    <n v="0"/>
    <n v="0"/>
    <n v="0"/>
    <n v="0"/>
    <n v="0"/>
    <n v="0"/>
    <n v="0"/>
    <n v="-834.8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7"/>
  </r>
  <r>
    <x v="3"/>
    <s v="Neosho"/>
    <s v="Lighting"/>
    <s v="Residential"/>
    <s v="PL-Private Lighting"/>
    <n v="65151.506000000001"/>
    <n v="24531.24"/>
    <m/>
    <n v="62.13"/>
    <n v="0"/>
    <n v="0"/>
    <m/>
    <n v="0"/>
    <n v="-5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93"/>
    <n v="0"/>
    <n v="-1.87"/>
    <n v="379.67"/>
    <n v="-714.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7"/>
  </r>
  <r>
    <x v="3"/>
    <s v="Ozark"/>
    <s v="Electric"/>
    <s v="Commercial"/>
    <s v="CB-Commercial"/>
    <n v="3974585"/>
    <n v="575900.92000000004"/>
    <m/>
    <n v="11673.37"/>
    <n v="0"/>
    <n v="0"/>
    <m/>
    <n v="-13943.9102564103"/>
    <n v="-4307.58"/>
    <n v="0"/>
    <n v="0"/>
    <n v="282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94.36"/>
    <n v="20"/>
    <n v="-130.51"/>
    <n v="35257.199999999997"/>
    <n v="-19952.8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Ozark"/>
    <s v="Electric"/>
    <s v="Commercial"/>
    <s v="GP-General Power"/>
    <n v="6622325"/>
    <n v="711658.35"/>
    <m/>
    <n v="3385.2"/>
    <n v="0"/>
    <n v="0"/>
    <m/>
    <n v="0"/>
    <n v="-6723.25"/>
    <n v="0"/>
    <n v="0"/>
    <n v="4475.7700000000004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2829.73"/>
    <n v="0"/>
    <n v="0"/>
    <n v="31563.77"/>
    <n v="-24502.5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7"/>
  </r>
  <r>
    <x v="3"/>
    <s v="Ozark"/>
    <s v="Electric"/>
    <s v="Commercial"/>
    <s v="LS-Special Lighting"/>
    <n v="3561"/>
    <n v="693"/>
    <m/>
    <n v="3.23"/>
    <n v="0"/>
    <n v="0"/>
    <m/>
    <n v="0"/>
    <n v="-1.9"/>
    <n v="0"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6"/>
    <n v="-24.08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7"/>
  </r>
  <r>
    <x v="3"/>
    <s v="Ozark"/>
    <s v="Electric"/>
    <s v="Commercial"/>
    <s v="SH-Small Heating"/>
    <n v="585817"/>
    <n v="81451.08"/>
    <m/>
    <n v="2520"/>
    <n v="0"/>
    <n v="0"/>
    <m/>
    <n v="0"/>
    <n v="-578.51"/>
    <n v="0"/>
    <n v="0"/>
    <n v="415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2.44"/>
    <n v="0"/>
    <n v="-1.94"/>
    <n v="5479.66"/>
    <n v="-2782.6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7"/>
  </r>
  <r>
    <x v="3"/>
    <s v="Ozark"/>
    <s v="Electric"/>
    <s v="Commercial"/>
    <s v="TEB-Total Electric Bldg"/>
    <n v="1216179"/>
    <n v="143857.09999999998"/>
    <m/>
    <n v="1608.71"/>
    <n v="0"/>
    <n v="0"/>
    <m/>
    <n v="0"/>
    <n v="-1108.79"/>
    <n v="0"/>
    <n v="0"/>
    <n v="86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3.24"/>
    <n v="0"/>
    <n v="0"/>
    <n v="4211.29"/>
    <n v="-4962.0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7"/>
  </r>
  <r>
    <x v="3"/>
    <s v="Ozark"/>
    <s v="Electric"/>
    <s v="Industrial"/>
    <s v="CB-Commercial"/>
    <n v="8486"/>
    <n v="1230.9000000000001"/>
    <m/>
    <n v="22.13"/>
    <n v="0"/>
    <n v="0"/>
    <m/>
    <n v="0"/>
    <n v="-11.38"/>
    <n v="0"/>
    <n v="0"/>
    <n v="6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53"/>
    <n v="0"/>
    <n v="0"/>
    <n v="88.54"/>
    <n v="-42.5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7"/>
  </r>
  <r>
    <x v="3"/>
    <s v="Ozark"/>
    <s v="Electric"/>
    <s v="Industrial"/>
    <s v="GP-General Power"/>
    <n v="328784"/>
    <n v="41266.400000000001"/>
    <m/>
    <n v="542.36"/>
    <n v="0"/>
    <n v="0"/>
    <m/>
    <n v="0"/>
    <n v="-455.43"/>
    <n v="0"/>
    <n v="0"/>
    <n v="23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9.32000000000005"/>
    <n v="0"/>
    <n v="0"/>
    <n v="2380.85"/>
    <n v="-1216.5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7"/>
  </r>
  <r>
    <x v="3"/>
    <s v="Ozark"/>
    <s v="Electric"/>
    <s v="Industrial"/>
    <s v="TEB-Total Electric Bldg"/>
    <n v="289600"/>
    <n v="44111.130000000005"/>
    <m/>
    <n v="2107.9"/>
    <n v="0"/>
    <n v="0"/>
    <m/>
    <n v="0"/>
    <n v="-434.24"/>
    <n v="0"/>
    <n v="0"/>
    <n v="205.62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170.63"/>
    <n v="0"/>
    <n v="0"/>
    <n v="3384.5"/>
    <n v="-1181.57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7"/>
  </r>
  <r>
    <x v="3"/>
    <s v="Ozark"/>
    <s v="Electric"/>
    <s v="Interdepartmental"/>
    <s v="CB-Commercial"/>
    <n v="15015"/>
    <n v="2013.06"/>
    <m/>
    <n v="0"/>
    <n v="0"/>
    <n v="0"/>
    <m/>
    <n v="0"/>
    <n v="-21.1"/>
    <n v="0"/>
    <n v="0"/>
    <n v="1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-75.38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7"/>
  </r>
  <r>
    <x v="3"/>
    <s v="Ozark"/>
    <s v="Electric"/>
    <s v="Municipal Buildings"/>
    <s v="CB-Commercial"/>
    <n v="82570"/>
    <n v="12170.99"/>
    <m/>
    <n v="0"/>
    <n v="0"/>
    <n v="0"/>
    <m/>
    <n v="0"/>
    <n v="-66.25"/>
    <n v="0"/>
    <n v="0"/>
    <n v="58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4.5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Ozark"/>
    <s v="Electric"/>
    <s v="Municipal Buildings"/>
    <s v="GP-General Power"/>
    <n v="165760"/>
    <n v="18551.91"/>
    <m/>
    <n v="0"/>
    <n v="0"/>
    <n v="0"/>
    <m/>
    <n v="0"/>
    <n v="-135.24"/>
    <n v="0"/>
    <n v="0"/>
    <n v="117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3.2999999999999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Ozark"/>
    <s v="Electric"/>
    <s v="Municipal Buildings"/>
    <s v="SH-Small Heating"/>
    <n v="12914"/>
    <n v="1775.73"/>
    <m/>
    <n v="0"/>
    <n v="0"/>
    <n v="0"/>
    <m/>
    <n v="0"/>
    <n v="-10.56"/>
    <n v="0"/>
    <n v="0"/>
    <n v="9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.35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7"/>
  </r>
  <r>
    <x v="3"/>
    <s v="Ozark"/>
    <s v="Electric"/>
    <s v="Municipal Other Lighting"/>
    <s v="CB-Commercial"/>
    <n v="14926"/>
    <n v="2600.77"/>
    <m/>
    <n v="0"/>
    <n v="0"/>
    <n v="0"/>
    <m/>
    <n v="0"/>
    <n v="-8.0299999999999994"/>
    <n v="0"/>
    <n v="0"/>
    <n v="1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4.9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7"/>
  </r>
  <r>
    <x v="3"/>
    <s v="Ozark"/>
    <s v="Electric"/>
    <s v="Municipal Other Lighting"/>
    <s v="LS-Special Lighting"/>
    <n v="9543"/>
    <n v="1530.07"/>
    <m/>
    <n v="0"/>
    <n v="0"/>
    <n v="0"/>
    <m/>
    <n v="0"/>
    <n v="-6.78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.5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7"/>
  </r>
  <r>
    <x v="3"/>
    <s v="Ozark"/>
    <s v="Electric"/>
    <s v="Municipal Pumping"/>
    <s v="CB-Commercial"/>
    <n v="40784"/>
    <n v="7208.51"/>
    <m/>
    <n v="0"/>
    <n v="0"/>
    <n v="0"/>
    <m/>
    <n v="0"/>
    <n v="13.51"/>
    <n v="0"/>
    <n v="0"/>
    <n v="2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4.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Ozark"/>
    <s v="Electric"/>
    <s v="Municipal Pumping"/>
    <s v="GP-General Power"/>
    <n v="546203"/>
    <n v="66562.16"/>
    <m/>
    <n v="0"/>
    <n v="0"/>
    <n v="0"/>
    <m/>
    <n v="0"/>
    <n v="-613.45000000000005"/>
    <n v="0"/>
    <n v="0"/>
    <n v="387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20.9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Ozark"/>
    <s v="Electric"/>
    <s v="Municipal Pumping"/>
    <s v="TEB-Total Electric Bldg"/>
    <n v="45320"/>
    <n v="5398.4599999999991"/>
    <m/>
    <n v="0"/>
    <n v="0"/>
    <n v="0"/>
    <m/>
    <n v="0"/>
    <n v="-31.76"/>
    <n v="0"/>
    <n v="0"/>
    <n v="32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4.91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7"/>
  </r>
  <r>
    <x v="3"/>
    <s v="Ozark"/>
    <s v="Electric"/>
    <s v="Residential"/>
    <s v="RGL-Residential Pilot"/>
    <n v="48126"/>
    <n v="6259.4"/>
    <m/>
    <n v="152.08000000000001"/>
    <n v="0"/>
    <n v="0"/>
    <m/>
    <n v="0"/>
    <n v="-50.82"/>
    <n v="0"/>
    <n v="0"/>
    <n v="18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5"/>
    <n v="0"/>
    <n v="0"/>
    <n v="43.45"/>
    <n v="-248.36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7"/>
  </r>
  <r>
    <x v="3"/>
    <s v="Ozark"/>
    <s v="Electric"/>
    <s v="Residential"/>
    <s v="RG-Residential"/>
    <n v="25630696"/>
    <n v="3581562.25"/>
    <m/>
    <n v="75012.25"/>
    <n v="0"/>
    <n v="0"/>
    <m/>
    <n v="-170959.077216957"/>
    <n v="-25378.82"/>
    <n v="0"/>
    <n v="0"/>
    <n v="9995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26.98"/>
    <n v="400"/>
    <n v="-628.87"/>
    <n v="25575.3"/>
    <n v="-132247.6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Ozark"/>
    <s v="Lighting"/>
    <s v="Commercial"/>
    <s v="PL-Private Lighting"/>
    <n v="52401.684999999998"/>
    <n v="17613.07"/>
    <m/>
    <n v="136.87"/>
    <n v="0"/>
    <n v="0"/>
    <m/>
    <n v="0"/>
    <n v="-45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.17"/>
    <n v="0"/>
    <n v="0"/>
    <n v="821.17"/>
    <n v="-575.2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3"/>
    <s v="Ozark"/>
    <s v="Lighting"/>
    <s v="Municipal Other Lighting"/>
    <s v="PL-Private Lighting"/>
    <n v="671"/>
    <n v="194.2"/>
    <m/>
    <n v="0"/>
    <n v="0"/>
    <n v="0"/>
    <m/>
    <n v="0"/>
    <n v="-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7"/>
  </r>
  <r>
    <x v="3"/>
    <s v="Ozark"/>
    <s v="Lighting"/>
    <s v="Municipal Street Lighting"/>
    <s v="SPL-Municipal St Lighting"/>
    <n v="117811.648"/>
    <n v="20272.28"/>
    <m/>
    <n v="0"/>
    <n v="0"/>
    <n v="0"/>
    <m/>
    <n v="0"/>
    <n v="-176.73"/>
    <n v="0"/>
    <n v="0"/>
    <n v="0"/>
    <n v="0"/>
    <n v="0"/>
    <n v="0"/>
    <n v="0"/>
    <n v="0"/>
    <n v="0"/>
    <n v="0"/>
    <n v="8572.31"/>
    <n v="0"/>
    <n v="0"/>
    <n v="0"/>
    <n v="0"/>
    <n v="0"/>
    <n v="0"/>
    <n v="0"/>
    <n v="0"/>
    <n v="0"/>
    <n v="0"/>
    <n v="0"/>
    <n v="0"/>
    <n v="0"/>
    <n v="0"/>
    <n v="-704.5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7"/>
  </r>
  <r>
    <x v="3"/>
    <s v="Ozark"/>
    <s v="Lighting"/>
    <s v="Residential"/>
    <s v="PL-Private Lighting"/>
    <n v="25986.508999999998"/>
    <n v="9843.75"/>
    <m/>
    <n v="38.14"/>
    <n v="0"/>
    <n v="0"/>
    <m/>
    <n v="0"/>
    <n v="-18.80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29"/>
    <n v="0"/>
    <n v="0"/>
    <n v="59.64"/>
    <n v="-284.8399999999999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7"/>
  </r>
  <r>
    <x v="3"/>
    <s v="Pierce City"/>
    <s v="Electric"/>
    <s v="Commercial"/>
    <s v="CB-Commercial"/>
    <n v="10505"/>
    <n v="1451.37"/>
    <m/>
    <n v="0"/>
    <n v="0"/>
    <n v="0"/>
    <m/>
    <n v="0"/>
    <n v="-12.23"/>
    <n v="0"/>
    <n v="0"/>
    <n v="7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69"/>
    <n v="-52.7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Pierce City"/>
    <s v="Electric"/>
    <s v="Residential"/>
    <s v="RG-Residential"/>
    <n v="18093"/>
    <n v="2535.6299999999997"/>
    <m/>
    <n v="59.12"/>
    <n v="0"/>
    <n v="0"/>
    <m/>
    <n v="0"/>
    <n v="-21.4"/>
    <n v="0"/>
    <n v="0"/>
    <n v="7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52"/>
    <n v="0"/>
    <n v="0"/>
    <n v="0"/>
    <n v="-93.3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Pierce City"/>
    <s v="Lighting"/>
    <s v="Residential"/>
    <s v="PL-Private Lighting"/>
    <n v="65"/>
    <n v="15.79"/>
    <m/>
    <n v="0"/>
    <n v="0"/>
    <n v="0"/>
    <m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s v="Republic"/>
    <s v="Electric"/>
    <s v="Commercial"/>
    <s v="CB-Commercial"/>
    <n v="624549"/>
    <n v="91654.15"/>
    <m/>
    <n v="2172.7600000000002"/>
    <n v="0"/>
    <n v="0"/>
    <m/>
    <n v="0"/>
    <n v="-797.24"/>
    <n v="0"/>
    <n v="0"/>
    <n v="443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8.14"/>
    <n v="20"/>
    <n v="-0.17"/>
    <n v="5434.93"/>
    <n v="-3135.2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Republic"/>
    <s v="Electric"/>
    <s v="Commercial"/>
    <s v="GP-General Power"/>
    <n v="477736"/>
    <n v="48941.25"/>
    <m/>
    <n v="0"/>
    <n v="0"/>
    <n v="0"/>
    <m/>
    <n v="0"/>
    <n v="-555.58000000000004"/>
    <n v="0"/>
    <n v="0"/>
    <n v="33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2.81"/>
    <n v="0"/>
    <n v="0"/>
    <n v="2867.52"/>
    <n v="-1767.6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7"/>
  </r>
  <r>
    <x v="3"/>
    <s v="Republic"/>
    <s v="Electric"/>
    <s v="Commercial"/>
    <s v="SH-Small Heating"/>
    <n v="55128"/>
    <n v="7665.5300000000007"/>
    <m/>
    <n v="114.38"/>
    <n v="0"/>
    <n v="0"/>
    <m/>
    <n v="0"/>
    <n v="-75.22"/>
    <n v="0"/>
    <n v="0"/>
    <n v="39.1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.94"/>
    <n v="479.11"/>
    <n v="-261.87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7"/>
  </r>
  <r>
    <x v="3"/>
    <s v="Republic"/>
    <s v="Electric"/>
    <s v="Commercial"/>
    <s v="TEB-Total Electric Bldg"/>
    <n v="38560"/>
    <n v="4777.29"/>
    <m/>
    <n v="0"/>
    <n v="0"/>
    <n v="0"/>
    <m/>
    <n v="0"/>
    <n v="-57.49"/>
    <n v="0"/>
    <n v="0"/>
    <n v="27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9.56"/>
    <n v="0"/>
    <n v="0"/>
    <n v="359.65"/>
    <n v="-157.3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7"/>
  </r>
  <r>
    <x v="3"/>
    <s v="Republic"/>
    <s v="Electric"/>
    <s v="Industrial"/>
    <s v="CB-Commercial"/>
    <n v="1194"/>
    <n v="179.92"/>
    <m/>
    <n v="5.19"/>
    <n v="0"/>
    <n v="0"/>
    <m/>
    <n v="0"/>
    <n v="-1.79"/>
    <n v="0"/>
    <n v="0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45"/>
    <n v="-5.9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7"/>
  </r>
  <r>
    <x v="3"/>
    <s v="Republic"/>
    <s v="Electric"/>
    <s v="Municipal Buildings"/>
    <s v="CB-Commercial"/>
    <n v="28073"/>
    <n v="4030.24"/>
    <m/>
    <n v="0"/>
    <n v="0"/>
    <n v="0"/>
    <m/>
    <n v="0"/>
    <n v="-34.58"/>
    <n v="0"/>
    <n v="0"/>
    <n v="19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0.9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Republic"/>
    <s v="Electric"/>
    <s v="Municipal Buildings"/>
    <s v="GP-General Power"/>
    <n v="90320"/>
    <n v="9450.24"/>
    <m/>
    <n v="0"/>
    <n v="0"/>
    <n v="0"/>
    <m/>
    <n v="0"/>
    <n v="-105.78"/>
    <n v="0"/>
    <n v="0"/>
    <n v="64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4.1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Republic"/>
    <s v="Electric"/>
    <s v="Municipal Other Lighting"/>
    <s v="CB-Commercial"/>
    <n v="2853"/>
    <n v="602.58000000000004"/>
    <m/>
    <n v="0"/>
    <n v="0"/>
    <n v="0"/>
    <m/>
    <n v="0"/>
    <n v="-4.28"/>
    <n v="0"/>
    <n v="0"/>
    <n v="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3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7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7"/>
  </r>
  <r>
    <x v="3"/>
    <s v="Republic"/>
    <s v="Electric"/>
    <s v="Municipal Pumping"/>
    <s v="CB-Commercial"/>
    <n v="13506"/>
    <n v="2028.09"/>
    <m/>
    <n v="0"/>
    <n v="0"/>
    <n v="0"/>
    <m/>
    <n v="0"/>
    <n v="-16.93"/>
    <n v="0"/>
    <n v="0"/>
    <n v="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.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Republic"/>
    <s v="Electric"/>
    <s v="Municipal Pumping"/>
    <s v="GP-General Power"/>
    <n v="64749"/>
    <n v="8671.98"/>
    <m/>
    <n v="0"/>
    <n v="0"/>
    <n v="0"/>
    <m/>
    <n v="0"/>
    <n v="-18.27"/>
    <n v="0"/>
    <n v="0"/>
    <n v="45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9.5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Republic"/>
    <s v="Electric"/>
    <s v="Residential"/>
    <s v="RGL-Residential Pilot"/>
    <n v="6906"/>
    <n v="898.21"/>
    <m/>
    <n v="25.67"/>
    <n v="0"/>
    <n v="0"/>
    <m/>
    <n v="0"/>
    <n v="-9.7899999999999991"/>
    <n v="0"/>
    <n v="0"/>
    <n v="2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7.87"/>
    <n v="-35.6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7"/>
  </r>
  <r>
    <x v="3"/>
    <s v="Republic"/>
    <s v="Electric"/>
    <s v="Residential"/>
    <s v="RG-Residential"/>
    <n v="6099278"/>
    <n v="858029.97"/>
    <m/>
    <n v="21499.75"/>
    <n v="0"/>
    <n v="0"/>
    <m/>
    <n v="-65574.628976563094"/>
    <n v="-7887"/>
    <n v="0"/>
    <n v="0"/>
    <n v="2378.73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4.75"/>
    <n v="120"/>
    <n v="-61.68"/>
    <n v="7507.54"/>
    <n v="-31472.6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Republic"/>
    <s v="Lighting"/>
    <s v="Commercial"/>
    <s v="PL-Private Lighting"/>
    <n v="11911"/>
    <n v="4176.3500000000004"/>
    <m/>
    <n v="0"/>
    <n v="0"/>
    <n v="0"/>
    <m/>
    <n v="0"/>
    <n v="-14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690000000000001"/>
    <n v="0"/>
    <n v="0"/>
    <n v="180.23"/>
    <n v="-130.7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3"/>
    <s v="Republic"/>
    <s v="Lighting"/>
    <s v="Municipal Buildings"/>
    <s v="PL-Private Lighting"/>
    <n v="31"/>
    <n v="14.58"/>
    <m/>
    <n v="0"/>
    <n v="0"/>
    <n v="0"/>
    <m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7"/>
  </r>
  <r>
    <x v="3"/>
    <s v="Republic"/>
    <s v="Lighting"/>
    <s v="Municipal Other Lighting"/>
    <s v="PL-Private Lighting"/>
    <n v="431"/>
    <n v="82.03"/>
    <m/>
    <n v="0"/>
    <n v="0"/>
    <n v="0"/>
    <m/>
    <n v="0"/>
    <n v="-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7"/>
  </r>
  <r>
    <x v="3"/>
    <s v="Republic"/>
    <s v="Lighting"/>
    <s v="Municipal Street Lighting"/>
    <s v="SPL-Municipal St Lighting"/>
    <n v="78181.504000000001"/>
    <n v="14345.55"/>
    <m/>
    <n v="0"/>
    <n v="0"/>
    <n v="0"/>
    <m/>
    <n v="0"/>
    <n v="-117.28"/>
    <n v="0"/>
    <n v="0"/>
    <n v="0"/>
    <n v="0"/>
    <n v="0"/>
    <n v="0"/>
    <n v="0"/>
    <n v="0"/>
    <n v="0"/>
    <n v="0"/>
    <n v="6440.94"/>
    <n v="0"/>
    <n v="0"/>
    <n v="0"/>
    <n v="0"/>
    <n v="0"/>
    <n v="0"/>
    <n v="0"/>
    <n v="0"/>
    <n v="0"/>
    <n v="0"/>
    <n v="0"/>
    <n v="0"/>
    <n v="0"/>
    <n v="0"/>
    <n v="-467.5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7"/>
  </r>
  <r>
    <x v="3"/>
    <s v="Republic"/>
    <s v="Lighting"/>
    <s v="Residential"/>
    <s v="PL-Private Lighting"/>
    <n v="5899.6660000000002"/>
    <n v="2022.76"/>
    <m/>
    <n v="0"/>
    <n v="0"/>
    <n v="0"/>
    <m/>
    <n v="0"/>
    <n v="-6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7"/>
    <n v="0"/>
    <n v="-1"/>
    <n v="13.58"/>
    <n v="-64.26000000000000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7"/>
  </r>
  <r>
    <x v="3"/>
    <s v="Webb City"/>
    <s v="Electric"/>
    <s v="Commercial"/>
    <s v="CB-Commercial"/>
    <n v="2831867"/>
    <n v="409183.91000000003"/>
    <m/>
    <n v="10265.379999999999"/>
    <n v="0"/>
    <n v="0"/>
    <m/>
    <n v="-10023.198148556299"/>
    <n v="-3148.63"/>
    <n v="0"/>
    <n v="0"/>
    <n v="1989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41.38"/>
    <n v="0"/>
    <n v="-11.13"/>
    <n v="22507.72"/>
    <n v="-14216.5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s v="Webb City"/>
    <s v="Electric"/>
    <s v="Commercial"/>
    <s v="GP-General Power"/>
    <n v="4556691"/>
    <n v="493899.61000000004"/>
    <m/>
    <n v="805.92"/>
    <n v="0"/>
    <n v="0"/>
    <m/>
    <n v="-51478.8461538462"/>
    <n v="-5068.8100000000004"/>
    <n v="0"/>
    <n v="0"/>
    <n v="2838.55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1046.32"/>
    <n v="0"/>
    <n v="-184.18"/>
    <n v="18972.86"/>
    <n v="-16859.7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7"/>
  </r>
  <r>
    <x v="3"/>
    <s v="Webb City"/>
    <s v="Electric"/>
    <s v="Commercial"/>
    <s v="LS-Special Lighting"/>
    <n v="4392"/>
    <n v="675.77"/>
    <m/>
    <n v="0"/>
    <n v="0"/>
    <n v="0"/>
    <m/>
    <n v="0"/>
    <n v="-4.62"/>
    <n v="0"/>
    <n v="0"/>
    <n v="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69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7"/>
  </r>
  <r>
    <x v="3"/>
    <s v="Webb City"/>
    <s v="Electric"/>
    <s v="Commercial"/>
    <s v="SH-Small Heating"/>
    <n v="295465"/>
    <n v="40877.019999999997"/>
    <m/>
    <n v="873.6"/>
    <n v="0"/>
    <n v="0"/>
    <m/>
    <n v="-1119.1977077363899"/>
    <n v="-368.04"/>
    <n v="0"/>
    <n v="0"/>
    <n v="203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7.39999999999998"/>
    <n v="0"/>
    <n v="0"/>
    <n v="2178.06"/>
    <n v="-1403.46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7"/>
  </r>
  <r>
    <x v="3"/>
    <s v="Webb City"/>
    <s v="Electric"/>
    <s v="Commercial"/>
    <s v="TEB-Total Electric Bldg"/>
    <n v="817037"/>
    <n v="97593.33"/>
    <m/>
    <n v="0"/>
    <n v="0"/>
    <n v="0"/>
    <m/>
    <n v="-621489.97134670499"/>
    <n v="-1099.1500000000001"/>
    <n v="0"/>
    <n v="0"/>
    <n v="580.05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3.8"/>
    <n v="0"/>
    <n v="0"/>
    <n v="4948.25"/>
    <n v="-3333.51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7"/>
  </r>
  <r>
    <x v="3"/>
    <s v="Webb City"/>
    <s v="Electric"/>
    <s v="Industrial"/>
    <s v="CB-Commercial"/>
    <n v="10969"/>
    <n v="1648.6200000000001"/>
    <m/>
    <n v="47.88"/>
    <n v="0"/>
    <n v="0"/>
    <m/>
    <n v="0"/>
    <n v="-15.6"/>
    <n v="0"/>
    <n v="0"/>
    <n v="7.78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0"/>
    <n v="0"/>
    <n v="0"/>
    <n v="81.42"/>
    <n v="-55.06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7"/>
  </r>
  <r>
    <x v="3"/>
    <s v="Webb City"/>
    <s v="Electric"/>
    <s v="Industrial"/>
    <s v="GP-General Power"/>
    <n v="2203755"/>
    <n v="253074.32"/>
    <m/>
    <n v="80"/>
    <n v="0"/>
    <n v="0"/>
    <m/>
    <n v="0"/>
    <n v="-3178.04"/>
    <n v="0"/>
    <n v="0"/>
    <n v="1295.0999999999999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62.79"/>
    <n v="0"/>
    <n v="-833.67"/>
    <n v="7106.01"/>
    <n v="-8153.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7"/>
  </r>
  <r>
    <x v="3"/>
    <s v="Webb City"/>
    <s v="Electric"/>
    <s v="Industrial"/>
    <s v="LP-Large Power"/>
    <n v="14233957"/>
    <n v="1292734.55"/>
    <m/>
    <n v="0"/>
    <n v="0"/>
    <n v="0"/>
    <m/>
    <n v="0"/>
    <n v="-20923.919999999998"/>
    <n v="0"/>
    <n v="0"/>
    <n v="2480.71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3332.46"/>
    <n v="0"/>
    <n v="-551.37"/>
    <n v="49753.15"/>
    <n v="-42417.18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7"/>
  </r>
  <r>
    <x v="3"/>
    <s v="Webb City"/>
    <s v="Electric"/>
    <s v="Industrial"/>
    <s v="PFM-Feed Mill/Grain Elev"/>
    <n v="6880"/>
    <n v="1295.08"/>
    <m/>
    <n v="50.16"/>
    <n v="0"/>
    <n v="0"/>
    <m/>
    <n v="0"/>
    <n v="-8.0299999999999994"/>
    <n v="0"/>
    <n v="0"/>
    <n v="4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.42"/>
    <n v="-37.97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7"/>
  </r>
  <r>
    <x v="3"/>
    <s v="Webb City"/>
    <s v="Electric"/>
    <s v="Industrial"/>
    <s v="TEB-Total Electric Bldg"/>
    <n v="575200"/>
    <n v="58003.22"/>
    <m/>
    <n v="0"/>
    <n v="0"/>
    <n v="0"/>
    <m/>
    <n v="0"/>
    <n v="-545.63"/>
    <n v="0"/>
    <n v="0"/>
    <n v="40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13.8"/>
    <n v="-2346.8200000000002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7"/>
  </r>
  <r>
    <x v="3"/>
    <s v="Webb City"/>
    <s v="Electric"/>
    <s v="Interdepartmental"/>
    <s v="CB-Commercial"/>
    <n v="4217"/>
    <n v="646.05999999999995"/>
    <m/>
    <n v="0"/>
    <n v="0"/>
    <n v="0"/>
    <m/>
    <n v="0"/>
    <n v="-5.97"/>
    <n v="0"/>
    <n v="0"/>
    <n v="2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.17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7"/>
  </r>
  <r>
    <x v="3"/>
    <s v="Webb City"/>
    <s v="Electric"/>
    <s v="Municipal Buildings"/>
    <s v="CB-Commercial"/>
    <n v="92649"/>
    <n v="13837.54"/>
    <m/>
    <n v="0"/>
    <n v="0"/>
    <n v="0"/>
    <m/>
    <n v="0"/>
    <n v="-104.42"/>
    <n v="0"/>
    <n v="0"/>
    <n v="65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5.1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Webb City"/>
    <s v="Electric"/>
    <s v="Municipal Buildings"/>
    <s v="GP-General Power"/>
    <n v="65200"/>
    <n v="875627.83"/>
    <m/>
    <n v="0"/>
    <n v="0"/>
    <n v="0"/>
    <m/>
    <n v="0"/>
    <n v="-86.99"/>
    <n v="0"/>
    <n v="0"/>
    <n v="4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1.2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Webb City"/>
    <s v="Electric"/>
    <s v="Municipal Buildings"/>
    <s v="SH-Small Heating"/>
    <n v="11120"/>
    <n v="1476.74"/>
    <m/>
    <n v="0"/>
    <n v="0"/>
    <n v="0"/>
    <m/>
    <n v="0"/>
    <n v="-16.68"/>
    <n v="0"/>
    <n v="0"/>
    <n v="7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2.82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7"/>
  </r>
  <r>
    <x v="3"/>
    <s v="Webb City"/>
    <s v="Electric"/>
    <s v="Municipal Other Lighting"/>
    <s v="CB-Commercial"/>
    <n v="23167"/>
    <n v="4003.65"/>
    <m/>
    <n v="0"/>
    <n v="0"/>
    <n v="0"/>
    <m/>
    <n v="0"/>
    <n v="-33.11"/>
    <n v="0"/>
    <n v="0"/>
    <n v="16.4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6.3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7"/>
  </r>
  <r>
    <x v="3"/>
    <s v="Webb City"/>
    <s v="Electric"/>
    <s v="Municipal Other Lighting"/>
    <s v="LS-Special Lighting"/>
    <n v="8476"/>
    <n v="1351.15"/>
    <m/>
    <n v="0"/>
    <n v="0"/>
    <n v="0"/>
    <m/>
    <n v="0"/>
    <n v="-12.45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.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7"/>
  </r>
  <r>
    <x v="3"/>
    <s v="Webb City"/>
    <s v="Electric"/>
    <s v="Municipal Pumping"/>
    <s v="CB-Commercial"/>
    <n v="82541"/>
    <n v="12343.94"/>
    <m/>
    <n v="0"/>
    <n v="0"/>
    <n v="0"/>
    <m/>
    <n v="0"/>
    <n v="-104.62"/>
    <n v="0"/>
    <n v="0"/>
    <n v="58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4.3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s v="Webb City"/>
    <s v="Electric"/>
    <s v="Municipal Pumping"/>
    <s v="GP-General Power"/>
    <n v="477489"/>
    <n v="1217247.4300000002"/>
    <m/>
    <n v="0"/>
    <n v="0"/>
    <n v="0"/>
    <m/>
    <n v="0"/>
    <n v="-490.55"/>
    <n v="0"/>
    <n v="0"/>
    <n v="339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66.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3"/>
    <s v="Webb City"/>
    <s v="Electric"/>
    <s v="Oil Pipeline Pumping"/>
    <s v="GP-General Power"/>
    <n v="390671"/>
    <n v="36761.339999999997"/>
    <m/>
    <n v="0"/>
    <n v="0"/>
    <n v="0"/>
    <m/>
    <n v="0"/>
    <n v="-586.01"/>
    <n v="0"/>
    <n v="0"/>
    <n v="277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7.89"/>
    <n v="-1445.48"/>
    <n v="0"/>
    <n v="0"/>
    <n v="0"/>
    <n v="0"/>
    <n v="0"/>
    <m/>
    <x v="0"/>
    <m/>
    <m/>
    <m/>
    <m/>
    <m/>
    <m/>
    <m/>
    <m/>
    <n v="0"/>
    <n v="0"/>
    <n v="0"/>
    <n v="0"/>
    <x v="2"/>
    <x v="24"/>
    <m/>
    <x v="17"/>
  </r>
  <r>
    <x v="3"/>
    <s v="Webb City"/>
    <s v="Electric"/>
    <s v="Residential"/>
    <s v="RGL-Residential Pilot"/>
    <n v="50911"/>
    <n v="6621.59"/>
    <m/>
    <n v="270.81"/>
    <n v="0"/>
    <n v="0"/>
    <m/>
    <n v="0"/>
    <n v="-48.74"/>
    <n v="0"/>
    <n v="0"/>
    <n v="19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84"/>
    <n v="0"/>
    <n v="0"/>
    <n v="59.58"/>
    <n v="-262.73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7"/>
  </r>
  <r>
    <x v="3"/>
    <s v="Webb City"/>
    <s v="Electric"/>
    <s v="Residential"/>
    <s v="RG-Residential"/>
    <n v="26080675"/>
    <n v="3632497.9499999997"/>
    <m/>
    <n v="116843.44"/>
    <n v="0"/>
    <n v="0"/>
    <m/>
    <n v="-304520.29241055"/>
    <n v="-28743.119999999999"/>
    <n v="0"/>
    <n v="0"/>
    <n v="10169.53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26.1"/>
    <n v="520"/>
    <n v="-398.98"/>
    <n v="23354.12"/>
    <n v="-134557.3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s v="Webb City"/>
    <s v="Lighting"/>
    <s v="Commercial"/>
    <s v="PL-Private Lighting"/>
    <n v="68863.141000000003"/>
    <n v="20739.599999999999"/>
    <m/>
    <n v="34.909999999999997"/>
    <n v="0"/>
    <n v="0"/>
    <m/>
    <n v="0"/>
    <n v="-69.73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.42"/>
    <n v="0"/>
    <n v="0"/>
    <n v="948.26"/>
    <n v="-756.04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3"/>
    <s v="Webb City"/>
    <s v="Lighting"/>
    <s v="Industrial"/>
    <s v="PL-Private Lighting"/>
    <n v="2308"/>
    <n v="961.78"/>
    <m/>
    <n v="0"/>
    <n v="0"/>
    <n v="0"/>
    <m/>
    <n v="0"/>
    <n v="-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23"/>
    <n v="-25.35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7"/>
  </r>
  <r>
    <x v="3"/>
    <s v="Webb City"/>
    <s v="Lighting"/>
    <s v="Interdepartmental"/>
    <s v="PL-Private Lighting"/>
    <n v="58"/>
    <n v="21.22"/>
    <m/>
    <n v="0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7"/>
  </r>
  <r>
    <x v="3"/>
    <s v="Webb City"/>
    <s v="Lighting"/>
    <s v="Municipal Other Lighting"/>
    <s v="PL-Private Lighting"/>
    <n v="930"/>
    <n v="345.44"/>
    <m/>
    <n v="0"/>
    <n v="0"/>
    <n v="0"/>
    <m/>
    <n v="0"/>
    <n v="-1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7"/>
  </r>
  <r>
    <x v="3"/>
    <s v="Webb City"/>
    <s v="Lighting"/>
    <s v="Municipal Street Lighting"/>
    <s v="SPL-Municipal St Lighting"/>
    <n v="99898.816000000006"/>
    <n v="16121.12"/>
    <m/>
    <n v="0"/>
    <n v="0"/>
    <n v="0"/>
    <m/>
    <n v="0"/>
    <n v="-149.84"/>
    <n v="0"/>
    <n v="0"/>
    <n v="0"/>
    <n v="0"/>
    <n v="0"/>
    <n v="0"/>
    <n v="0"/>
    <n v="0"/>
    <n v="0"/>
    <n v="0"/>
    <n v="8277.2999999999993"/>
    <n v="0"/>
    <n v="0"/>
    <n v="0"/>
    <n v="0"/>
    <n v="0"/>
    <n v="0"/>
    <n v="0"/>
    <n v="0"/>
    <n v="0"/>
    <n v="0"/>
    <n v="0"/>
    <n v="0"/>
    <n v="0"/>
    <n v="0"/>
    <n v="-597.39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7"/>
  </r>
  <r>
    <x v="3"/>
    <s v="Webb City"/>
    <s v="Lighting"/>
    <s v="Residential"/>
    <s v="PL-Private Lighting"/>
    <n v="66215.835999999996"/>
    <n v="24868.57"/>
    <m/>
    <n v="14.89"/>
    <n v="0"/>
    <n v="0"/>
    <m/>
    <n v="0"/>
    <n v="-62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53"/>
    <n v="0"/>
    <n v="0"/>
    <n v="50.42"/>
    <n v="-725.7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7"/>
  </r>
  <r>
    <x v="2"/>
    <s v="Baxter Springs"/>
    <s v="Electric"/>
    <s v="Commercial"/>
    <s v="CB-Commercial"/>
    <n v="1047795"/>
    <n v="115501.75999999999"/>
    <m/>
    <n v="2500.71"/>
    <n v="19314.689999999999"/>
    <n v="-15.85"/>
    <m/>
    <n v="0"/>
    <n v="0"/>
    <n v="0"/>
    <n v="0"/>
    <n v="0"/>
    <n v="0"/>
    <n v="0"/>
    <n v="0"/>
    <n v="0"/>
    <n v="0"/>
    <n v="0"/>
    <n v="0"/>
    <n v="0"/>
    <n v="0"/>
    <n v="0"/>
    <n v="0"/>
    <n v="324.86"/>
    <n v="0"/>
    <n v="0"/>
    <n v="0"/>
    <n v="0"/>
    <n v="0"/>
    <n v="0"/>
    <n v="91.97"/>
    <n v="0"/>
    <n v="-4.07"/>
    <n v="7156.98"/>
    <n v="-20348.16999999999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2"/>
    <s v="Baxter Springs"/>
    <s v="Electric"/>
    <s v="Commercial"/>
    <s v="GP-General Power"/>
    <n v="1780543"/>
    <n v="125015.58"/>
    <m/>
    <n v="0"/>
    <n v="32756.61"/>
    <n v="0"/>
    <m/>
    <n v="0"/>
    <n v="0"/>
    <n v="0"/>
    <n v="0"/>
    <n v="0"/>
    <n v="0"/>
    <n v="0"/>
    <n v="0"/>
    <n v="0"/>
    <n v="0"/>
    <n v="0"/>
    <n v="0"/>
    <n v="0"/>
    <n v="0"/>
    <n v="0"/>
    <n v="0"/>
    <n v="551.97"/>
    <n v="0"/>
    <n v="0"/>
    <n v="0"/>
    <n v="0"/>
    <n v="0"/>
    <n v="0"/>
    <n v="694.7"/>
    <n v="0"/>
    <n v="0"/>
    <n v="5631.9"/>
    <n v="-14671.6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7"/>
  </r>
  <r>
    <x v="2"/>
    <s v="Baxter Springs"/>
    <s v="Electric"/>
    <s v="Commercial"/>
    <s v="LS-Special Lighting"/>
    <n v="565"/>
    <n v="135.43"/>
    <m/>
    <n v="1.73"/>
    <n v="10.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63"/>
    <n v="0"/>
    <n v="0"/>
    <n v="3.86"/>
    <n v="-16.54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7"/>
  </r>
  <r>
    <x v="2"/>
    <s v="Baxter Springs"/>
    <s v="Electric"/>
    <s v="Commercial"/>
    <s v="PT-Transmission"/>
    <n v="1699200"/>
    <n v="77708.039999999994"/>
    <m/>
    <n v="0"/>
    <n v="24945.96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71.87"/>
    <n v="0"/>
    <n v="0"/>
    <n v="0"/>
    <n v="0"/>
    <n v="0"/>
    <n v="0"/>
    <n v="0"/>
    <n v="0"/>
    <n v="0"/>
    <n v="0"/>
    <n v="-9260.64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17"/>
  </r>
  <r>
    <x v="2"/>
    <s v="Baxter Springs"/>
    <s v="Electric"/>
    <s v="Commercial"/>
    <s v="TEB-Total Electric Bldg"/>
    <n v="269868"/>
    <n v="23265.53"/>
    <m/>
    <n v="0"/>
    <n v="4964.76"/>
    <n v="0"/>
    <m/>
    <n v="0"/>
    <n v="0"/>
    <n v="0"/>
    <n v="0"/>
    <n v="0"/>
    <n v="0"/>
    <n v="0"/>
    <n v="0"/>
    <n v="0"/>
    <n v="0"/>
    <n v="0"/>
    <n v="0"/>
    <n v="0"/>
    <n v="0"/>
    <n v="0"/>
    <n v="0"/>
    <n v="323.83"/>
    <n v="0"/>
    <n v="0"/>
    <n v="0"/>
    <n v="0"/>
    <n v="0"/>
    <n v="0"/>
    <n v="17.57"/>
    <n v="0"/>
    <n v="0"/>
    <n v="442.67"/>
    <n v="-1330.4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7"/>
  </r>
  <r>
    <x v="2"/>
    <s v="Baxter Springs"/>
    <s v="Electric"/>
    <s v="Industrial"/>
    <s v="CB-Commercial"/>
    <n v="6"/>
    <n v="41.23"/>
    <m/>
    <n v="0"/>
    <n v="0.1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-0.1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7"/>
  </r>
  <r>
    <x v="2"/>
    <s v="Baxter Springs"/>
    <s v="Electric"/>
    <s v="Industrial"/>
    <s v="GP-General Power"/>
    <n v="151944"/>
    <n v="17251.05"/>
    <m/>
    <n v="62.54"/>
    <n v="3440.91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47.11"/>
    <n v="0"/>
    <n v="0"/>
    <n v="0"/>
    <n v="0"/>
    <n v="0"/>
    <n v="0"/>
    <n v="0"/>
    <n v="0"/>
    <n v="0"/>
    <n v="1744.99"/>
    <n v="-1252.03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7"/>
  </r>
  <r>
    <x v="2"/>
    <s v="Baxter Springs"/>
    <s v="Electric"/>
    <s v="Industrial"/>
    <s v="PT-Transmission"/>
    <n v="1888089"/>
    <n v="101671.03"/>
    <m/>
    <n v="0"/>
    <n v="30064.35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302.10000000000002"/>
    <n v="0"/>
    <n v="0"/>
    <n v="0"/>
    <n v="0"/>
    <n v="0"/>
    <n v="0"/>
    <n v="0"/>
    <n v="0"/>
    <n v="0"/>
    <n v="0"/>
    <n v="-10290.09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7"/>
  </r>
  <r>
    <x v="2"/>
    <s v="Baxter Springs"/>
    <s v="Electric"/>
    <s v="Municipal Buildings"/>
    <s v="CB-Commercial"/>
    <n v="50748"/>
    <n v="5602.9"/>
    <m/>
    <n v="0"/>
    <n v="933.6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5.71"/>
    <n v="0"/>
    <n v="0"/>
    <n v="0"/>
    <n v="0"/>
    <n v="0"/>
    <n v="0"/>
    <n v="0"/>
    <n v="0"/>
    <n v="0"/>
    <n v="0"/>
    <n v="-985.5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2"/>
    <s v="Baxter Springs"/>
    <s v="Electric"/>
    <s v="Municipal Buildings"/>
    <s v="GP-General Power"/>
    <n v="11360"/>
    <n v="1557.94"/>
    <m/>
    <n v="0"/>
    <n v="208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52"/>
    <n v="0"/>
    <n v="0"/>
    <n v="0"/>
    <n v="0"/>
    <n v="0"/>
    <n v="0"/>
    <n v="0"/>
    <n v="0"/>
    <n v="0"/>
    <n v="0"/>
    <n v="-93.6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2"/>
    <s v="Baxter Springs"/>
    <s v="Electric"/>
    <s v="Municipal Buildings"/>
    <s v="TEB-Total Electric Bldg"/>
    <n v="982"/>
    <n v="152.07"/>
    <m/>
    <n v="0"/>
    <n v="18.07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18"/>
    <n v="0"/>
    <n v="0"/>
    <n v="0"/>
    <n v="0"/>
    <n v="0"/>
    <n v="0"/>
    <n v="0"/>
    <n v="0"/>
    <n v="0"/>
    <n v="0"/>
    <n v="-4.84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7"/>
  </r>
  <r>
    <x v="2"/>
    <s v="Baxter Springs"/>
    <s v="Electric"/>
    <s v="Municipal Other Lighting"/>
    <s v="CB-Commercial"/>
    <n v="2307"/>
    <n v="491.63"/>
    <m/>
    <n v="0"/>
    <n v="42.4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71"/>
    <n v="0"/>
    <n v="0"/>
    <n v="0"/>
    <n v="0"/>
    <n v="0"/>
    <n v="0"/>
    <n v="0"/>
    <n v="0"/>
    <n v="0"/>
    <n v="0"/>
    <n v="-44.79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7"/>
  </r>
  <r>
    <x v="2"/>
    <s v="Baxter Springs"/>
    <s v="Electric"/>
    <s v="Municipal Other Lighting"/>
    <s v="LS-Special Lighting"/>
    <n v="1320"/>
    <n v="202.03"/>
    <m/>
    <n v="0"/>
    <n v="24.2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"/>
    <n v="0"/>
    <n v="0"/>
    <n v="0"/>
    <n v="0"/>
    <n v="0"/>
    <n v="0"/>
    <n v="0"/>
    <n v="-38.65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7"/>
  </r>
  <r>
    <x v="2"/>
    <s v="Baxter Springs"/>
    <s v="Electric"/>
    <s v="Municipal Pumping"/>
    <s v="CB-Commercial"/>
    <n v="44118"/>
    <n v="5097.01"/>
    <m/>
    <n v="0"/>
    <n v="811.66"/>
    <n v="0"/>
    <m/>
    <n v="0"/>
    <n v="0"/>
    <n v="0"/>
    <n v="0"/>
    <n v="0"/>
    <n v="0"/>
    <n v="0"/>
    <n v="0"/>
    <n v="0"/>
    <n v="0"/>
    <n v="0"/>
    <n v="0"/>
    <n v="0"/>
    <n v="0"/>
    <n v="0"/>
    <n v="0"/>
    <n v="13.71"/>
    <n v="0"/>
    <n v="0"/>
    <n v="0"/>
    <n v="0"/>
    <n v="0"/>
    <n v="0"/>
    <n v="0"/>
    <n v="0"/>
    <n v="0"/>
    <n v="0"/>
    <n v="-856.7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2"/>
    <s v="Baxter Springs"/>
    <s v="Electric"/>
    <s v="Municipal Pumping"/>
    <s v="GP-General Power"/>
    <n v="66600"/>
    <n v="5514.79"/>
    <m/>
    <n v="0"/>
    <n v="1225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20.64"/>
    <n v="0"/>
    <n v="0"/>
    <n v="0"/>
    <n v="0"/>
    <n v="0"/>
    <n v="0"/>
    <n v="0"/>
    <n v="0"/>
    <n v="0"/>
    <n v="0"/>
    <n v="-548.7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7"/>
  </r>
  <r>
    <x v="2"/>
    <s v="Baxter Springs"/>
    <s v="Electric"/>
    <s v="Oil Pipeline Pumping"/>
    <s v="PT-Transmission"/>
    <n v="920000"/>
    <n v="50483.42"/>
    <m/>
    <n v="0"/>
    <n v="13506.52"/>
    <n v="0"/>
    <m/>
    <n v="0"/>
    <n v="0"/>
    <n v="0"/>
    <n v="0"/>
    <n v="0"/>
    <n v="0"/>
    <n v="0"/>
    <n v="0"/>
    <n v="0"/>
    <n v="0"/>
    <n v="0"/>
    <n v="0"/>
    <n v="0"/>
    <n v="0"/>
    <n v="0"/>
    <n v="0"/>
    <n v="147.19999999999999"/>
    <n v="0"/>
    <n v="0"/>
    <n v="0"/>
    <n v="0"/>
    <n v="0"/>
    <n v="0"/>
    <n v="0"/>
    <n v="0"/>
    <n v="0"/>
    <n v="3752.01"/>
    <n v="-5014"/>
    <n v="0"/>
    <n v="0"/>
    <n v="0"/>
    <n v="0"/>
    <n v="0"/>
    <m/>
    <x v="0"/>
    <m/>
    <m/>
    <m/>
    <m/>
    <m/>
    <m/>
    <m/>
    <m/>
    <n v="0"/>
    <n v="0"/>
    <n v="0"/>
    <n v="0"/>
    <x v="2"/>
    <x v="34"/>
    <m/>
    <x v="17"/>
  </r>
  <r>
    <x v="2"/>
    <s v="Baxter Springs"/>
    <s v="Electric"/>
    <s v="Residential"/>
    <s v="RG-Residential"/>
    <n v="3487563"/>
    <n v="328163.7"/>
    <m/>
    <n v="11650.9"/>
    <n v="64057.41"/>
    <n v="0"/>
    <m/>
    <n v="0"/>
    <n v="0"/>
    <n v="0"/>
    <n v="0"/>
    <n v="0"/>
    <n v="0"/>
    <n v="0"/>
    <n v="0"/>
    <n v="0"/>
    <n v="0"/>
    <n v="0"/>
    <n v="0"/>
    <n v="0"/>
    <n v="0"/>
    <n v="0"/>
    <n v="0"/>
    <n v="3488.87"/>
    <n v="0"/>
    <n v="0"/>
    <n v="0"/>
    <n v="0"/>
    <n v="0"/>
    <n v="0"/>
    <n v="610.19000000000005"/>
    <n v="24"/>
    <n v="-11.56"/>
    <n v="16061.54"/>
    <n v="-48163.17"/>
    <n v="0"/>
    <n v="0"/>
    <n v="40"/>
    <n v="0"/>
    <n v="0"/>
    <m/>
    <x v="0"/>
    <m/>
    <m/>
    <m/>
    <m/>
    <m/>
    <m/>
    <m/>
    <m/>
    <n v="0"/>
    <n v="0"/>
    <n v="0"/>
    <n v="0"/>
    <x v="0"/>
    <x v="1"/>
    <m/>
    <x v="17"/>
  </r>
  <r>
    <x v="2"/>
    <s v="Baxter Springs"/>
    <s v="Electric"/>
    <s v="Residential"/>
    <s v="RH-Residential Total Elec"/>
    <n v="1341226"/>
    <n v="111557.04000000001"/>
    <m/>
    <n v="1913.87"/>
    <n v="24690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1341.59"/>
    <n v="0"/>
    <n v="0"/>
    <n v="0"/>
    <n v="0"/>
    <n v="0"/>
    <n v="0"/>
    <n v="138.57"/>
    <n v="24"/>
    <n v="-6.03"/>
    <n v="3563.85"/>
    <n v="-11521.03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17"/>
  </r>
  <r>
    <x v="2"/>
    <s v="Baxter Springs"/>
    <s v="Lighting"/>
    <s v="Commercial"/>
    <s v="PL-Private Lighting"/>
    <n v="42712.165000000001"/>
    <n v="8928.84"/>
    <m/>
    <n v="0"/>
    <n v="780.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0199999999999996"/>
    <n v="0"/>
    <n v="0"/>
    <n v="0"/>
    <n v="0"/>
    <n v="0"/>
    <n v="0"/>
    <n v="4.7300000000000004"/>
    <n v="0"/>
    <n v="0"/>
    <n v="347.94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2"/>
    <s v="Baxter Springs"/>
    <s v="Lighting"/>
    <s v="Industrial"/>
    <s v="PL-Private Lighting"/>
    <n v="1059"/>
    <n v="306.32"/>
    <m/>
    <n v="0"/>
    <n v="18.9400000000000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29.97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7"/>
  </r>
  <r>
    <x v="2"/>
    <s v="Baxter Springs"/>
    <s v="Lighting"/>
    <s v="Municipal Other Lighting"/>
    <s v="PL-Private Lighting"/>
    <n v="205"/>
    <n v="52.8"/>
    <m/>
    <n v="0"/>
    <n v="3.7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7"/>
  </r>
  <r>
    <x v="2"/>
    <s v="Baxter Springs"/>
    <s v="Lighting"/>
    <s v="Municipal Street Lighting"/>
    <s v="SPL-Municipal St Lighting"/>
    <n v="39753.343999999997"/>
    <n v="5506.1"/>
    <m/>
    <n v="0"/>
    <n v="593.84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3.58"/>
    <n v="0"/>
    <n v="0"/>
    <n v="0"/>
    <n v="0"/>
    <n v="0"/>
    <n v="0"/>
    <n v="0"/>
    <n v="0"/>
    <n v="0"/>
    <n v="0"/>
    <n v="-903.19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7"/>
  </r>
  <r>
    <x v="2"/>
    <s v="Baxter Springs"/>
    <s v="Lighting"/>
    <s v="Residential"/>
    <s v="PL-Private Lighting"/>
    <n v="34205.262999999999"/>
    <n v="8434.0400000000009"/>
    <m/>
    <n v="0"/>
    <n v="629.91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1"/>
    <n v="0"/>
    <n v="0"/>
    <n v="0"/>
    <n v="0"/>
    <n v="0"/>
    <n v="0"/>
    <n v="10.31"/>
    <n v="0"/>
    <n v="0"/>
    <n v="216.7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7"/>
  </r>
  <r>
    <x v="2"/>
    <s v="Gravette"/>
    <s v="Electric"/>
    <s v="Commercial"/>
    <s v="CB-Commercial"/>
    <n v="188"/>
    <n v="62.7"/>
    <m/>
    <n v="0"/>
    <n v="3.4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3.88"/>
    <n v="-3.6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2"/>
    <s v="Gravette"/>
    <s v="Electric"/>
    <s v="Residential"/>
    <s v="RG-Residential"/>
    <n v="11962"/>
    <n v="1148.3899999999999"/>
    <m/>
    <n v="0"/>
    <n v="220.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11.97"/>
    <n v="0"/>
    <n v="0"/>
    <n v="0"/>
    <n v="0"/>
    <n v="0"/>
    <n v="0"/>
    <n v="3.36"/>
    <n v="0"/>
    <n v="0"/>
    <n v="19.329999999999998"/>
    <n v="-165.1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2"/>
    <s v="Gravette"/>
    <s v="Electric"/>
    <s v="Residential"/>
    <s v="RH-Residential Total Elec"/>
    <n v="1471"/>
    <n v="92.53"/>
    <m/>
    <n v="0"/>
    <n v="27.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47"/>
    <n v="0"/>
    <n v="0"/>
    <n v="0"/>
    <n v="0"/>
    <n v="0"/>
    <n v="0"/>
    <n v="0"/>
    <n v="0"/>
    <n v="0"/>
    <n v="2.12"/>
    <n v="-12.64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17"/>
  </r>
  <r>
    <x v="2"/>
    <s v="Gravette"/>
    <s v="Lighting"/>
    <s v="Residential"/>
    <s v="PL-Private Lighting"/>
    <n v="31"/>
    <n v="9.44"/>
    <m/>
    <n v="0"/>
    <n v="0.569999999999999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5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2"/>
    <s v="Neosho"/>
    <s v="Electric"/>
    <s v="Commercial"/>
    <s v="CB-Commercial"/>
    <n v="1730"/>
    <n v="243.98"/>
    <m/>
    <n v="0"/>
    <n v="31.8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54"/>
    <n v="0"/>
    <n v="0"/>
    <n v="0"/>
    <n v="0"/>
    <n v="0"/>
    <n v="0"/>
    <n v="0"/>
    <n v="0"/>
    <n v="0"/>
    <n v="16.149999999999999"/>
    <n v="-33.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2"/>
    <s v="Neosho"/>
    <s v="Electric"/>
    <s v="Commercial"/>
    <s v="GP-General Power"/>
    <n v="38400"/>
    <n v="2407.92"/>
    <m/>
    <n v="0"/>
    <n v="706.4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1.9"/>
    <n v="0"/>
    <n v="0"/>
    <n v="0"/>
    <n v="0"/>
    <n v="0"/>
    <n v="0"/>
    <n v="0"/>
    <n v="0"/>
    <n v="0"/>
    <n v="0"/>
    <n v="-316.4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7"/>
  </r>
  <r>
    <x v="2"/>
    <s v="Neosho"/>
    <s v="Electric"/>
    <s v="Residential"/>
    <s v="RG-Residential"/>
    <n v="7803"/>
    <n v="745.12"/>
    <m/>
    <n v="0"/>
    <n v="143.56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8"/>
    <n v="0"/>
    <n v="0"/>
    <n v="0"/>
    <n v="0"/>
    <n v="0"/>
    <n v="0"/>
    <n v="1.59"/>
    <n v="0"/>
    <n v="0"/>
    <n v="12.15"/>
    <n v="-107.7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2"/>
    <s v="Neosho"/>
    <s v="Lighting"/>
    <s v="Commercial"/>
    <s v="PL-Private Lighting"/>
    <n v="1436"/>
    <n v="188.32"/>
    <m/>
    <n v="0"/>
    <n v="26.4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7"/>
  </r>
  <r>
    <x v="2"/>
    <s v="Neosho"/>
    <s v="Lighting"/>
    <s v="Residential"/>
    <s v="PL-Private Lighting"/>
    <n v="161"/>
    <n v="30.34"/>
    <m/>
    <n v="0"/>
    <n v="2.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"/>
    <n v="0"/>
    <n v="0"/>
    <n v="0.4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7"/>
  </r>
  <r>
    <x v="3"/>
    <m/>
    <m/>
    <s v="Residential"/>
    <s v="RG-Residential"/>
    <m/>
    <n v="75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17"/>
  </r>
  <r>
    <x v="3"/>
    <m/>
    <m/>
    <s v="Commercial"/>
    <s v="CB-Commercial"/>
    <n v="-98743"/>
    <n v="-13002.48"/>
    <m/>
    <n v="-501.86"/>
    <n v="30.41"/>
    <m/>
    <m/>
    <m/>
    <m/>
    <m/>
    <m/>
    <n v="-70.11"/>
    <m/>
    <m/>
    <m/>
    <m/>
    <m/>
    <m/>
    <m/>
    <m/>
    <m/>
    <m/>
    <m/>
    <m/>
    <m/>
    <m/>
    <m/>
    <m/>
    <m/>
    <m/>
    <m/>
    <m/>
    <m/>
    <n v="-984.93"/>
    <n v="495.69"/>
    <m/>
    <m/>
    <m/>
    <m/>
    <m/>
    <m/>
    <x v="0"/>
    <m/>
    <m/>
    <m/>
    <m/>
    <m/>
    <m/>
    <m/>
    <m/>
    <n v="0"/>
    <n v="0"/>
    <n v="0"/>
    <n v="0"/>
    <x v="1"/>
    <x v="5"/>
    <m/>
    <x v="17"/>
  </r>
  <r>
    <x v="3"/>
    <m/>
    <m/>
    <s v="Municipal Buildings"/>
    <s v="GP-General Power"/>
    <m/>
    <n v="-867877.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6"/>
    <m/>
    <x v="17"/>
  </r>
  <r>
    <x v="3"/>
    <m/>
    <m/>
    <s v="Municipal Pumping"/>
    <s v="GP-General Power"/>
    <m/>
    <n v="-718074.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6"/>
    <m/>
    <x v="17"/>
  </r>
  <r>
    <x v="3"/>
    <m/>
    <m/>
    <s v="Commercial"/>
    <s v="GP-General Power"/>
    <m/>
    <n v="-484675.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26414.799999999999"/>
    <m/>
    <m/>
    <m/>
    <m/>
    <m/>
    <m/>
    <m/>
    <x v="0"/>
    <m/>
    <m/>
    <m/>
    <m/>
    <m/>
    <m/>
    <m/>
    <m/>
    <n v="0"/>
    <n v="0"/>
    <n v="0"/>
    <n v="0"/>
    <x v="1"/>
    <x v="6"/>
    <m/>
    <x v="17"/>
  </r>
  <r>
    <x v="3"/>
    <m/>
    <m/>
    <s v="Municipal Pumping"/>
    <s v="GP-General Power"/>
    <m/>
    <n v="-447994.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6"/>
    <m/>
    <x v="17"/>
  </r>
  <r>
    <x v="3"/>
    <m/>
    <m/>
    <s v="Commercial"/>
    <s v="GP-General Power"/>
    <m/>
    <n v="-206636.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17512.449999999997"/>
    <m/>
    <m/>
    <m/>
    <m/>
    <m/>
    <m/>
    <m/>
    <x v="0"/>
    <m/>
    <m/>
    <m/>
    <m/>
    <m/>
    <m/>
    <m/>
    <m/>
    <n v="0"/>
    <n v="0"/>
    <n v="0"/>
    <n v="0"/>
    <x v="1"/>
    <x v="6"/>
    <m/>
    <x v="17"/>
  </r>
  <r>
    <x v="3"/>
    <m/>
    <m/>
    <s v="Residential"/>
    <s v="RG-Residential"/>
    <n v="-98777"/>
    <n v="-12859.94"/>
    <m/>
    <n v="-738.81"/>
    <n v="75.27"/>
    <m/>
    <m/>
    <m/>
    <m/>
    <m/>
    <m/>
    <n v="-38.520000000000003"/>
    <m/>
    <m/>
    <m/>
    <m/>
    <m/>
    <m/>
    <m/>
    <m/>
    <m/>
    <m/>
    <m/>
    <m/>
    <m/>
    <m/>
    <m/>
    <m/>
    <m/>
    <m/>
    <m/>
    <m/>
    <m/>
    <n v="-307.83999999999997"/>
    <n v="509.69"/>
    <m/>
    <m/>
    <m/>
    <m/>
    <m/>
    <m/>
    <x v="0"/>
    <m/>
    <m/>
    <m/>
    <m/>
    <m/>
    <m/>
    <m/>
    <m/>
    <n v="0"/>
    <n v="0"/>
    <n v="0"/>
    <n v="0"/>
    <x v="0"/>
    <x v="1"/>
    <m/>
    <x v="17"/>
  </r>
  <r>
    <x v="3"/>
    <m/>
    <m/>
    <s v="Residential"/>
    <s v="RG-Residential"/>
    <n v="-98609"/>
    <n v="-12838.09"/>
    <m/>
    <n v="-491.33"/>
    <n v="84.48"/>
    <m/>
    <m/>
    <m/>
    <m/>
    <m/>
    <m/>
    <n v="-38.46"/>
    <m/>
    <m/>
    <m/>
    <m/>
    <m/>
    <m/>
    <m/>
    <m/>
    <m/>
    <m/>
    <m/>
    <m/>
    <m/>
    <m/>
    <m/>
    <m/>
    <m/>
    <m/>
    <m/>
    <m/>
    <m/>
    <n v="-261.02"/>
    <n v="508.82"/>
    <m/>
    <m/>
    <m/>
    <m/>
    <m/>
    <m/>
    <x v="0"/>
    <m/>
    <m/>
    <m/>
    <m/>
    <m/>
    <m/>
    <m/>
    <m/>
    <n v="0"/>
    <n v="0"/>
    <n v="0"/>
    <n v="0"/>
    <x v="0"/>
    <x v="1"/>
    <m/>
    <x v="17"/>
  </r>
  <r>
    <x v="3"/>
    <m/>
    <m/>
    <s v="Residential"/>
    <s v="RG-Residential"/>
    <n v="-99131"/>
    <n v="-12892.98"/>
    <m/>
    <n v="-76.319999999999993"/>
    <n v="39.380000000000003"/>
    <m/>
    <m/>
    <m/>
    <m/>
    <m/>
    <m/>
    <n v="-38.659999999999997"/>
    <m/>
    <m/>
    <m/>
    <m/>
    <m/>
    <m/>
    <m/>
    <m/>
    <m/>
    <m/>
    <m/>
    <m/>
    <m/>
    <m/>
    <m/>
    <m/>
    <m/>
    <m/>
    <m/>
    <m/>
    <m/>
    <n v="0"/>
    <n v="511.51"/>
    <m/>
    <m/>
    <m/>
    <m/>
    <m/>
    <m/>
    <x v="0"/>
    <m/>
    <m/>
    <m/>
    <m/>
    <m/>
    <m/>
    <m/>
    <m/>
    <n v="0"/>
    <n v="0"/>
    <n v="0"/>
    <n v="0"/>
    <x v="0"/>
    <x v="1"/>
    <m/>
    <x v="17"/>
  </r>
  <r>
    <x v="3"/>
    <m/>
    <m/>
    <s v="Residential"/>
    <s v="RG-Residential"/>
    <n v="-99549"/>
    <n v="-12960.35"/>
    <m/>
    <m/>
    <n v="149.32"/>
    <m/>
    <m/>
    <m/>
    <m/>
    <m/>
    <m/>
    <n v="-38.82"/>
    <m/>
    <m/>
    <m/>
    <m/>
    <m/>
    <m/>
    <m/>
    <m/>
    <m/>
    <m/>
    <m/>
    <m/>
    <m/>
    <m/>
    <m/>
    <m/>
    <m/>
    <m/>
    <m/>
    <m/>
    <m/>
    <n v="0"/>
    <n v="513.66999999999996"/>
    <m/>
    <m/>
    <m/>
    <m/>
    <m/>
    <m/>
    <x v="0"/>
    <m/>
    <m/>
    <m/>
    <m/>
    <m/>
    <m/>
    <m/>
    <m/>
    <n v="0"/>
    <n v="0"/>
    <n v="0"/>
    <n v="0"/>
    <x v="0"/>
    <x v="1"/>
    <m/>
    <x v="17"/>
  </r>
  <r>
    <x v="3"/>
    <m/>
    <m/>
    <s v="Commercial"/>
    <s v="CB-Commercial"/>
    <n v="99880"/>
    <n v="13174.89"/>
    <m/>
    <n v="377.84"/>
    <n v="-149.82"/>
    <n v="0"/>
    <m/>
    <n v="0"/>
    <n v="0"/>
    <n v="0"/>
    <n v="0"/>
    <n v="7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1.6600000000001"/>
    <n v="-501.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m/>
    <m/>
    <s v="Municipal Pumping"/>
    <s v="CB-Commercial"/>
    <n v="99400"/>
    <n v="13089"/>
    <m/>
    <n v="0"/>
    <n v="-149.1"/>
    <n v="0"/>
    <m/>
    <n v="0"/>
    <n v="0"/>
    <n v="0"/>
    <n v="0"/>
    <n v="70.56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8.9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7"/>
  </r>
  <r>
    <x v="3"/>
    <m/>
    <m/>
    <s v="Commercial"/>
    <s v="CB-Commercial"/>
    <n v="99036"/>
    <n v="13041.06"/>
    <m/>
    <n v="0"/>
    <n v="-148.55000000000001"/>
    <n v="0"/>
    <m/>
    <n v="0"/>
    <n v="0"/>
    <n v="0"/>
    <n v="0"/>
    <n v="7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7.1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m/>
    <m/>
    <s v="Commercial"/>
    <s v="CB-Commercial"/>
    <n v="97945"/>
    <n v="12897.4"/>
    <m/>
    <n v="0"/>
    <n v="-146.91999999999999"/>
    <n v="0"/>
    <m/>
    <n v="0"/>
    <n v="0"/>
    <n v="0"/>
    <n v="0"/>
    <n v="69.54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1.6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m/>
    <m/>
    <s v="Commercial"/>
    <s v="CB-Commercial"/>
    <n v="95596"/>
    <n v="12588.09"/>
    <m/>
    <n v="0"/>
    <n v="-143.38999999999999"/>
    <n v="0"/>
    <m/>
    <n v="0"/>
    <n v="0"/>
    <n v="0"/>
    <n v="0"/>
    <n v="67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9.8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m/>
    <m/>
    <s v="Commercial"/>
    <s v="CB-Commercial"/>
    <n v="97744"/>
    <n v="12581.61"/>
    <m/>
    <n v="0"/>
    <n v="-146.61000000000001"/>
    <n v="0"/>
    <m/>
    <n v="0"/>
    <n v="0"/>
    <n v="0"/>
    <n v="0"/>
    <n v="69.4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4.2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m/>
    <m/>
    <s v="Commercial"/>
    <s v="CB-Commercial"/>
    <n v="99682"/>
    <n v="11832.36"/>
    <m/>
    <n v="450.13"/>
    <n v="-149.52000000000001"/>
    <n v="0"/>
    <m/>
    <n v="0"/>
    <n v="0"/>
    <n v="0"/>
    <n v="0"/>
    <n v="7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1.52"/>
    <n v="-500.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m/>
    <m/>
    <s v="Commercial"/>
    <s v="CB-Commercial"/>
    <n v="98533"/>
    <n v="11668.88"/>
    <m/>
    <n v="221.93"/>
    <n v="-147.80000000000001"/>
    <n v="0"/>
    <m/>
    <n v="0"/>
    <n v="0"/>
    <n v="0"/>
    <n v="0"/>
    <n v="69.95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8.8"/>
    <n v="-494.6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m/>
    <m/>
    <s v="Commercial"/>
    <s v="CB-Commercial"/>
    <n v="79734"/>
    <n v="9432.56"/>
    <m/>
    <n v="0"/>
    <n v="-119.6"/>
    <n v="0"/>
    <m/>
    <n v="0"/>
    <n v="0"/>
    <n v="0"/>
    <n v="0"/>
    <n v="5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9.54999999999995"/>
    <n v="-400.2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3"/>
    <m/>
    <m/>
    <s v="Residential"/>
    <s v="RGL-Residential Pilot"/>
    <n v="99000"/>
    <n v="12875.94"/>
    <m/>
    <n v="612.76"/>
    <n v="-148.5"/>
    <n v="0"/>
    <m/>
    <n v="0"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7.64"/>
    <n v="-510.8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7"/>
  </r>
  <r>
    <x v="3"/>
    <m/>
    <m/>
    <s v="Residential"/>
    <s v="RG-Residential"/>
    <n v="99000"/>
    <n v="12875.94"/>
    <m/>
    <n v="245.1"/>
    <n v="-148.5"/>
    <n v="0"/>
    <m/>
    <n v="0"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.55"/>
    <n v="-510.8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m/>
    <m/>
    <s v="Residential"/>
    <s v="RG-Residential"/>
    <n v="98588"/>
    <n v="12822.35"/>
    <m/>
    <n v="244.09"/>
    <n v="-147.88"/>
    <n v="0"/>
    <m/>
    <n v="0"/>
    <n v="0"/>
    <n v="0"/>
    <n v="0"/>
    <n v="38.4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.05"/>
    <n v="-508.7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m/>
    <m/>
    <s v="Residential"/>
    <s v="RG-Residential"/>
    <n v="98963"/>
    <n v="12871.13"/>
    <m/>
    <n v="245.02"/>
    <n v="-148.44"/>
    <n v="0"/>
    <m/>
    <n v="0"/>
    <n v="0"/>
    <n v="0"/>
    <n v="0"/>
    <n v="38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.5"/>
    <n v="-510.6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m/>
    <m/>
    <s v="Residential"/>
    <s v="RG-Residential"/>
    <n v="99358"/>
    <n v="12922.51"/>
    <m/>
    <n v="0"/>
    <n v="-149.04"/>
    <n v="0"/>
    <m/>
    <n v="0"/>
    <n v="0"/>
    <n v="0"/>
    <n v="0"/>
    <n v="3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2.6799999999999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m/>
    <m/>
    <s v="Residential"/>
    <s v="RG-Residential"/>
    <n v="98163"/>
    <n v="12767.08"/>
    <m/>
    <n v="0"/>
    <n v="-147.25"/>
    <n v="0"/>
    <m/>
    <n v="0"/>
    <n v="0"/>
    <n v="0"/>
    <n v="0"/>
    <n v="38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.52"/>
    <n v="-506.5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7"/>
  </r>
  <r>
    <x v="3"/>
    <m/>
    <m/>
    <s v="Commercial"/>
    <s v="CB-Commercial"/>
    <n v="98433"/>
    <n v="12670.29"/>
    <m/>
    <n v="75.040000000000006"/>
    <n v="-147.65"/>
    <n v="0"/>
    <m/>
    <n v="0"/>
    <n v="0"/>
    <n v="0"/>
    <n v="0"/>
    <n v="69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9.73"/>
    <n v="-467.5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7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4"/>
    <s v="Gravette"/>
    <s v="Electric"/>
    <s v="Commercial"/>
    <s v="CB-Commercial"/>
    <n v="1289108"/>
    <n v="118770.79000000001"/>
    <m/>
    <n v="3974.47"/>
    <n v="0"/>
    <n v="0"/>
    <m/>
    <n v="0"/>
    <n v="0"/>
    <n v="30835.57"/>
    <n v="2810.2"/>
    <n v="0"/>
    <n v="3674.05"/>
    <n v="0"/>
    <n v="4847.1000000000004"/>
    <n v="5929.86"/>
    <n v="0"/>
    <n v="0"/>
    <n v="0"/>
    <n v="18.18"/>
    <n v="0"/>
    <n v="0"/>
    <n v="0"/>
    <n v="0"/>
    <n v="0"/>
    <n v="0"/>
    <n v="0"/>
    <n v="0"/>
    <n v="0"/>
    <n v="0"/>
    <n v="0"/>
    <n v="25"/>
    <n v="-12.88"/>
    <n v="12882.02"/>
    <n v="-4377.97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4"/>
    <s v="Gravette"/>
    <s v="Electric"/>
    <s v="Commercial"/>
    <s v="GP-General Power"/>
    <n v="2066465"/>
    <n v="121085.53000000001"/>
    <m/>
    <n v="355.19"/>
    <n v="0"/>
    <n v="0"/>
    <m/>
    <n v="0"/>
    <n v="0"/>
    <n v="49429.83"/>
    <n v="4566.8999999999996"/>
    <n v="0"/>
    <n v="3225.32"/>
    <n v="0"/>
    <n v="6220.06"/>
    <n v="4932.0600000000004"/>
    <n v="0"/>
    <n v="0"/>
    <n v="0"/>
    <n v="6"/>
    <n v="0"/>
    <n v="0"/>
    <n v="0"/>
    <n v="0"/>
    <n v="0"/>
    <n v="0"/>
    <n v="0"/>
    <n v="0"/>
    <n v="0"/>
    <n v="0"/>
    <n v="0"/>
    <n v="0"/>
    <n v="0"/>
    <n v="16219.37"/>
    <n v="1562.06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4"/>
    <s v="Gravette"/>
    <s v="Electric"/>
    <s v="Commercial"/>
    <s v="LS-Special Lighting"/>
    <n v="4"/>
    <n v="41.7"/>
    <m/>
    <n v="1.46"/>
    <n v="0"/>
    <n v="0"/>
    <m/>
    <n v="0"/>
    <n v="0"/>
    <n v="0.1"/>
    <n v="0.01"/>
    <n v="0"/>
    <n v="0"/>
    <n v="0"/>
    <n v="0.01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33"/>
    <n v="0"/>
    <n v="0"/>
    <n v="0"/>
    <n v="0"/>
    <n v="0"/>
    <m/>
    <x v="0"/>
    <m/>
    <m/>
    <m/>
    <m/>
    <m/>
    <m/>
    <m/>
    <m/>
    <m/>
    <m/>
    <m/>
    <n v="0"/>
    <x v="1"/>
    <x v="7"/>
    <m/>
    <x v="18"/>
  </r>
  <r>
    <x v="4"/>
    <s v="Gravette"/>
    <s v="Electric"/>
    <s v="Industrial"/>
    <s v="CB-Commercial"/>
    <n v="985"/>
    <n v="96.809999999999988"/>
    <m/>
    <n v="5.2"/>
    <n v="0"/>
    <n v="0"/>
    <m/>
    <n v="0"/>
    <n v="0"/>
    <n v="23.56"/>
    <n v="2.1800000000000002"/>
    <n v="0"/>
    <n v="2.81"/>
    <n v="0"/>
    <n v="3.7"/>
    <n v="4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6"/>
    <n v="0"/>
    <n v="0"/>
    <n v="0"/>
    <n v="0"/>
    <n v="0"/>
    <m/>
    <x v="0"/>
    <m/>
    <m/>
    <m/>
    <m/>
    <m/>
    <m/>
    <m/>
    <m/>
    <m/>
    <m/>
    <m/>
    <n v="0"/>
    <x v="2"/>
    <x v="5"/>
    <m/>
    <x v="18"/>
  </r>
  <r>
    <x v="4"/>
    <s v="Gravette"/>
    <s v="Electric"/>
    <s v="Industrial"/>
    <s v="GP-General Power"/>
    <n v="674387"/>
    <n v="45737.599999999999"/>
    <m/>
    <n v="100"/>
    <n v="0"/>
    <n v="0"/>
    <m/>
    <n v="0"/>
    <n v="0"/>
    <n v="16131.33"/>
    <n v="1490.4"/>
    <n v="0"/>
    <n v="1461.09"/>
    <n v="0"/>
    <n v="2029.91"/>
    <n v="2234.2199999999998"/>
    <n v="0"/>
    <n v="0"/>
    <n v="0"/>
    <n v="3101.85"/>
    <n v="0"/>
    <n v="0"/>
    <n v="0"/>
    <n v="0"/>
    <n v="0"/>
    <n v="0"/>
    <n v="0"/>
    <n v="0"/>
    <n v="0"/>
    <n v="0"/>
    <n v="0"/>
    <n v="0"/>
    <n v="0"/>
    <n v="3645.7"/>
    <n v="590.02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4"/>
    <s v="Gravette"/>
    <s v="Electric"/>
    <s v="Industrial"/>
    <s v="PT-Transmission"/>
    <n v="7039692"/>
    <n v="340111.59"/>
    <m/>
    <n v="100"/>
    <n v="0"/>
    <n v="0"/>
    <m/>
    <n v="0"/>
    <n v="0"/>
    <n v="168389.43"/>
    <n v="3394.56"/>
    <n v="0"/>
    <n v="11989.94"/>
    <n v="0"/>
    <n v="17951.21"/>
    <n v="18139.73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2006.66"/>
    <n v="0"/>
    <n v="0"/>
    <n v="0"/>
    <n v="0"/>
    <n v="0"/>
    <m/>
    <x v="0"/>
    <m/>
    <m/>
    <m/>
    <m/>
    <m/>
    <m/>
    <m/>
    <m/>
    <m/>
    <m/>
    <m/>
    <n v="0"/>
    <x v="2"/>
    <x v="9"/>
    <m/>
    <x v="18"/>
  </r>
  <r>
    <x v="4"/>
    <s v="Gravette"/>
    <s v="Electric"/>
    <s v="Municipal Buildings"/>
    <s v="CB-Commercial"/>
    <n v="65370"/>
    <n v="6372.22"/>
    <m/>
    <n v="0"/>
    <n v="0"/>
    <n v="0"/>
    <m/>
    <n v="0"/>
    <n v="0"/>
    <n v="1563.65"/>
    <n v="144.47999999999999"/>
    <n v="0"/>
    <n v="186.28"/>
    <n v="0"/>
    <n v="245.83"/>
    <n v="300.70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797.68"/>
    <n v="-236.97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4"/>
    <s v="Gravette"/>
    <s v="Electric"/>
    <s v="Municipal Other Lighting"/>
    <s v="CB-Commercial"/>
    <n v="13452"/>
    <n v="1488.4499999999998"/>
    <m/>
    <n v="0"/>
    <n v="0"/>
    <n v="0"/>
    <m/>
    <n v="0"/>
    <n v="0"/>
    <n v="321.77999999999997"/>
    <n v="29.73"/>
    <n v="0"/>
    <n v="38.32"/>
    <n v="0"/>
    <n v="50.56"/>
    <n v="61.87"/>
    <n v="0"/>
    <n v="0"/>
    <n v="0"/>
    <n v="0"/>
    <n v="0"/>
    <n v="0"/>
    <n v="0"/>
    <n v="0"/>
    <n v="0"/>
    <n v="0"/>
    <n v="0"/>
    <n v="0"/>
    <n v="0"/>
    <n v="0"/>
    <n v="0"/>
    <n v="0"/>
    <n v="0"/>
    <n v="181.77"/>
    <n v="-55.35"/>
    <n v="0"/>
    <n v="0"/>
    <n v="0"/>
    <n v="0"/>
    <n v="0"/>
    <m/>
    <x v="0"/>
    <m/>
    <m/>
    <m/>
    <m/>
    <m/>
    <m/>
    <m/>
    <m/>
    <m/>
    <m/>
    <m/>
    <n v="0"/>
    <x v="4"/>
    <x v="5"/>
    <m/>
    <x v="18"/>
  </r>
  <r>
    <x v="4"/>
    <s v="Gravette"/>
    <s v="Electric"/>
    <s v="Municipal Other Lighting"/>
    <s v="LS-Special Lighting"/>
    <n v="509"/>
    <n v="208.5"/>
    <m/>
    <n v="0"/>
    <n v="0"/>
    <n v="0"/>
    <m/>
    <n v="0"/>
    <n v="0"/>
    <n v="12.17"/>
    <n v="1.1200000000000001"/>
    <n v="0"/>
    <n v="0"/>
    <n v="0"/>
    <n v="0.74"/>
    <n v="2.36"/>
    <n v="0"/>
    <n v="0"/>
    <n v="0"/>
    <n v="0"/>
    <n v="0"/>
    <n v="0"/>
    <n v="0"/>
    <n v="0"/>
    <n v="0"/>
    <n v="0"/>
    <n v="0"/>
    <n v="0"/>
    <n v="0"/>
    <n v="0"/>
    <n v="0"/>
    <n v="0"/>
    <n v="0"/>
    <n v="17.690000000000001"/>
    <n v="-26.65"/>
    <n v="0"/>
    <n v="0"/>
    <n v="0"/>
    <n v="0"/>
    <n v="0"/>
    <m/>
    <x v="0"/>
    <m/>
    <m/>
    <m/>
    <m/>
    <m/>
    <m/>
    <m/>
    <m/>
    <m/>
    <m/>
    <m/>
    <n v="0"/>
    <x v="4"/>
    <x v="7"/>
    <m/>
    <x v="18"/>
  </r>
  <r>
    <x v="4"/>
    <s v="Gravette"/>
    <s v="Electric"/>
    <s v="Municipal Pumping"/>
    <s v="CB-Commercial"/>
    <n v="63582"/>
    <n v="5762.9"/>
    <m/>
    <n v="0"/>
    <n v="0"/>
    <n v="0"/>
    <m/>
    <n v="0"/>
    <n v="0"/>
    <n v="1520.88"/>
    <n v="140.53"/>
    <n v="0"/>
    <n v="181.2"/>
    <n v="0"/>
    <n v="239.05"/>
    <n v="292.47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734.98"/>
    <n v="-214.36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4"/>
    <s v="Gravette"/>
    <s v="Electric"/>
    <s v="Municipal Pumping"/>
    <s v="GP-General Power"/>
    <n v="466113"/>
    <n v="23944.76"/>
    <m/>
    <n v="0"/>
    <n v="0"/>
    <n v="0"/>
    <m/>
    <n v="0"/>
    <n v="0"/>
    <n v="11149.43"/>
    <n v="1030.1099999999999"/>
    <n v="0"/>
    <n v="639.15"/>
    <n v="0"/>
    <n v="1403.01"/>
    <n v="977.34"/>
    <n v="0"/>
    <n v="0"/>
    <n v="0"/>
    <n v="0"/>
    <n v="0"/>
    <n v="0"/>
    <n v="0"/>
    <n v="0"/>
    <n v="0"/>
    <n v="0"/>
    <n v="0"/>
    <n v="0"/>
    <n v="0"/>
    <n v="0"/>
    <n v="0"/>
    <n v="0"/>
    <n v="0"/>
    <n v="3384.89"/>
    <n v="308.88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4"/>
    <s v="Gravette"/>
    <s v="Electric"/>
    <s v="Residential"/>
    <s v="NM-Net Metering"/>
    <n v="-543"/>
    <n v="-38.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10"/>
    <m/>
    <x v="18"/>
  </r>
  <r>
    <x v="4"/>
    <s v="Gravette"/>
    <s v="Electric"/>
    <s v="Residential"/>
    <s v="RG-Residential"/>
    <n v="5037214"/>
    <n v="443500.57"/>
    <m/>
    <n v="20329.13"/>
    <n v="0"/>
    <n v="0"/>
    <m/>
    <n v="0"/>
    <n v="0"/>
    <n v="120490.28"/>
    <n v="11132.84"/>
    <n v="0"/>
    <n v="16371.19"/>
    <n v="0"/>
    <n v="20602.48"/>
    <n v="25337.68"/>
    <n v="0"/>
    <n v="0"/>
    <n v="0"/>
    <n v="0"/>
    <n v="0"/>
    <n v="0"/>
    <n v="0"/>
    <n v="0"/>
    <n v="0"/>
    <n v="0"/>
    <n v="0"/>
    <n v="0"/>
    <n v="0"/>
    <n v="0"/>
    <n v="0"/>
    <n v="175"/>
    <n v="-12.37"/>
    <n v="56888.63"/>
    <n v="-18728.27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4"/>
    <s v="Gravette"/>
    <s v="Lighting"/>
    <s v="Commercial"/>
    <s v="PL-Private Lighting"/>
    <n v="28840.737000000001"/>
    <n v="3961.6"/>
    <m/>
    <n v="37.880000000000003"/>
    <n v="0"/>
    <n v="0"/>
    <m/>
    <n v="0"/>
    <n v="0"/>
    <n v="689.74"/>
    <n v="63.75"/>
    <n v="0"/>
    <n v="0"/>
    <n v="0"/>
    <n v="41.25"/>
    <n v="51.98"/>
    <n v="0"/>
    <n v="0"/>
    <n v="0"/>
    <n v="0"/>
    <n v="0"/>
    <n v="0"/>
    <n v="0"/>
    <n v="0"/>
    <n v="0"/>
    <n v="0"/>
    <n v="0"/>
    <n v="0"/>
    <n v="0"/>
    <n v="0"/>
    <n v="0"/>
    <n v="0"/>
    <n v="-0.15"/>
    <n v="328.32"/>
    <n v="-214.76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4"/>
    <s v="Gravette"/>
    <s v="Lighting"/>
    <s v="Industrial"/>
    <s v="PL-Private Lighting"/>
    <n v="5882"/>
    <n v="522.32000000000005"/>
    <m/>
    <n v="8.0399999999999991"/>
    <n v="0"/>
    <n v="0"/>
    <m/>
    <n v="0"/>
    <n v="0"/>
    <n v="140.69999999999999"/>
    <n v="3.48"/>
    <n v="0"/>
    <n v="0"/>
    <n v="0"/>
    <n v="8.4600000000000009"/>
    <n v="10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30.14"/>
    <n v="0"/>
    <n v="0"/>
    <n v="0"/>
    <n v="0"/>
    <n v="0"/>
    <m/>
    <x v="0"/>
    <m/>
    <m/>
    <m/>
    <m/>
    <m/>
    <m/>
    <m/>
    <m/>
    <m/>
    <m/>
    <m/>
    <n v="0"/>
    <x v="2"/>
    <x v="4"/>
    <m/>
    <x v="18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55"/>
    <n v="0.14000000000000001"/>
    <n v="0"/>
    <n v="0"/>
    <n v="0"/>
    <n v="0.09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47"/>
    <n v="0"/>
    <n v="0"/>
    <n v="0"/>
    <n v="0"/>
    <n v="0"/>
    <m/>
    <x v="0"/>
    <m/>
    <m/>
    <m/>
    <m/>
    <m/>
    <m/>
    <m/>
    <m/>
    <m/>
    <m/>
    <m/>
    <n v="0"/>
    <x v="3"/>
    <x v="4"/>
    <m/>
    <x v="18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17.010000000000002"/>
    <n v="1.58"/>
    <n v="0"/>
    <n v="0"/>
    <n v="0"/>
    <n v="1.04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9.73"/>
    <n v="-5.43"/>
    <n v="0"/>
    <n v="0"/>
    <n v="0"/>
    <n v="0"/>
    <n v="0"/>
    <m/>
    <x v="0"/>
    <m/>
    <m/>
    <m/>
    <m/>
    <m/>
    <m/>
    <m/>
    <m/>
    <m/>
    <m/>
    <m/>
    <n v="0"/>
    <x v="4"/>
    <x v="4"/>
    <m/>
    <x v="18"/>
  </r>
  <r>
    <x v="4"/>
    <s v="Gravette"/>
    <s v="Lighting"/>
    <s v="Municipal Street Lighting"/>
    <s v="SPL-Municipal St Lighting"/>
    <n v="46703.891000000003"/>
    <n v="2161.7399999999998"/>
    <m/>
    <n v="0"/>
    <n v="0"/>
    <n v="0"/>
    <m/>
    <n v="0"/>
    <n v="0"/>
    <n v="1117.1500000000001"/>
    <n v="103.21"/>
    <n v="0"/>
    <n v="0"/>
    <n v="0"/>
    <n v="67.260000000000005"/>
    <n v="89.67"/>
    <n v="0"/>
    <n v="0"/>
    <n v="0"/>
    <n v="1590.81"/>
    <n v="0"/>
    <n v="0"/>
    <n v="0"/>
    <n v="0"/>
    <n v="0"/>
    <n v="0"/>
    <n v="0"/>
    <n v="0"/>
    <n v="0"/>
    <n v="0"/>
    <n v="0"/>
    <n v="0"/>
    <n v="0"/>
    <n v="316.63"/>
    <n v="-70.680000000000007"/>
    <n v="0"/>
    <n v="0"/>
    <n v="0"/>
    <n v="0"/>
    <n v="0"/>
    <m/>
    <x v="0"/>
    <m/>
    <m/>
    <m/>
    <m/>
    <m/>
    <m/>
    <m/>
    <m/>
    <m/>
    <m/>
    <m/>
    <n v="0"/>
    <x v="4"/>
    <x v="11"/>
    <m/>
    <x v="18"/>
  </r>
  <r>
    <x v="4"/>
    <s v="Gravette"/>
    <s v="Lighting"/>
    <s v="Residential"/>
    <s v="PL-Private Lighting"/>
    <n v="16389.367999999999"/>
    <n v="2628.21"/>
    <m/>
    <n v="6.87"/>
    <n v="0"/>
    <n v="0"/>
    <m/>
    <n v="0"/>
    <n v="0"/>
    <n v="391.25"/>
    <n v="36.28"/>
    <n v="0"/>
    <n v="0"/>
    <n v="0"/>
    <n v="22.26"/>
    <n v="30.57"/>
    <n v="0"/>
    <n v="0"/>
    <n v="0"/>
    <n v="0"/>
    <n v="0"/>
    <n v="0"/>
    <n v="0"/>
    <n v="0"/>
    <n v="0"/>
    <n v="0"/>
    <n v="0"/>
    <n v="0"/>
    <n v="0"/>
    <n v="0"/>
    <n v="0"/>
    <n v="0"/>
    <n v="0"/>
    <n v="238.32"/>
    <n v="-148.62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4"/>
    <s v="Neosho"/>
    <s v="Electric"/>
    <s v="Commercial"/>
    <s v="CB-Commercial"/>
    <n v="48492"/>
    <n v="4336.46"/>
    <m/>
    <n v="239.44"/>
    <n v="0"/>
    <n v="0"/>
    <m/>
    <n v="0"/>
    <n v="0"/>
    <n v="1159.93"/>
    <n v="107.18"/>
    <n v="0"/>
    <n v="138.19999999999999"/>
    <n v="0"/>
    <n v="182.32"/>
    <n v="223.05"/>
    <n v="0"/>
    <n v="0"/>
    <n v="0"/>
    <n v="0"/>
    <n v="0"/>
    <n v="0"/>
    <n v="0"/>
    <n v="0"/>
    <n v="0"/>
    <n v="0"/>
    <n v="0"/>
    <n v="0"/>
    <n v="0"/>
    <n v="0"/>
    <n v="0"/>
    <n v="0"/>
    <n v="0"/>
    <n v="591.36"/>
    <n v="-161.19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4"/>
    <s v="Neosho"/>
    <s v="Electric"/>
    <s v="Residential"/>
    <s v="RG-Residential"/>
    <n v="106250"/>
    <n v="9624.43"/>
    <m/>
    <n v="513.70000000000005"/>
    <n v="0"/>
    <n v="0"/>
    <m/>
    <n v="0"/>
    <n v="0"/>
    <n v="2541.41"/>
    <n v="234.84"/>
    <n v="0"/>
    <n v="345.39"/>
    <n v="0"/>
    <n v="434.55"/>
    <n v="534.5"/>
    <n v="0"/>
    <n v="0"/>
    <n v="0"/>
    <n v="0"/>
    <n v="0"/>
    <n v="0"/>
    <n v="0"/>
    <n v="0"/>
    <n v="0"/>
    <n v="0"/>
    <n v="0"/>
    <n v="0"/>
    <n v="0"/>
    <n v="0"/>
    <n v="0"/>
    <n v="25"/>
    <n v="0"/>
    <n v="1300.01"/>
    <n v="-403.17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4"/>
    <s v="Neosho"/>
    <s v="Lighting"/>
    <s v="Commercial"/>
    <s v="PL-Private Lighting"/>
    <n v="389"/>
    <n v="58.17"/>
    <m/>
    <n v="0"/>
    <n v="0"/>
    <n v="0"/>
    <m/>
    <n v="0"/>
    <n v="0"/>
    <n v="9.3000000000000007"/>
    <n v="0.86"/>
    <n v="0"/>
    <n v="0"/>
    <n v="0"/>
    <n v="0.56000000000000005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6.29"/>
    <n v="-3.35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4"/>
    <s v="Neosho"/>
    <s v="Lighting"/>
    <s v="Residential"/>
    <s v="PL-Private Lighting"/>
    <n v="62"/>
    <n v="12.1"/>
    <m/>
    <n v="0"/>
    <n v="0"/>
    <n v="0"/>
    <m/>
    <n v="0"/>
    <n v="0"/>
    <n v="1.48"/>
    <n v="0.14000000000000001"/>
    <n v="0"/>
    <n v="0"/>
    <n v="0"/>
    <n v="0.08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-0.7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1"/>
    <s v="Baxter Springs"/>
    <s v="Electric"/>
    <s v="Commercial"/>
    <s v="CB-Commercial"/>
    <n v="1077180"/>
    <n v="103640.65"/>
    <m/>
    <n v="3697.92"/>
    <n v="0"/>
    <n v="0"/>
    <m/>
    <n v="0"/>
    <n v="0"/>
    <n v="0"/>
    <n v="0"/>
    <n v="0"/>
    <n v="0"/>
    <n v="18337.07"/>
    <n v="0"/>
    <n v="0"/>
    <n v="1960.48"/>
    <n v="0"/>
    <n v="0"/>
    <n v="0"/>
    <n v="0"/>
    <n v="0"/>
    <n v="0"/>
    <n v="0"/>
    <n v="0"/>
    <n v="0"/>
    <n v="0"/>
    <n v="0"/>
    <n v="0"/>
    <n v="15"/>
    <n v="0"/>
    <n v="0"/>
    <n v="-3.99"/>
    <n v="10765.56"/>
    <n v="0"/>
    <n v="0"/>
    <n v="12888.01"/>
    <n v="0"/>
    <n v="0"/>
    <n v="0"/>
    <m/>
    <x v="0"/>
    <m/>
    <m/>
    <m/>
    <m/>
    <m/>
    <m/>
    <m/>
    <m/>
    <m/>
    <m/>
    <m/>
    <n v="18337.07"/>
    <x v="1"/>
    <x v="5"/>
    <m/>
    <x v="18"/>
  </r>
  <r>
    <x v="1"/>
    <s v="Baxter Springs"/>
    <s v="Electric"/>
    <s v="Commercial"/>
    <s v="GP-General Power"/>
    <n v="1537408"/>
    <n v="103492.2"/>
    <m/>
    <n v="725"/>
    <n v="0"/>
    <n v="0"/>
    <m/>
    <n v="0"/>
    <n v="0"/>
    <n v="0"/>
    <n v="0"/>
    <n v="0"/>
    <n v="0"/>
    <n v="26166.69"/>
    <n v="0"/>
    <n v="0"/>
    <n v="2798.06"/>
    <n v="0"/>
    <n v="0"/>
    <n v="0"/>
    <n v="0"/>
    <n v="0"/>
    <n v="0"/>
    <n v="0"/>
    <n v="0"/>
    <n v="0"/>
    <n v="0"/>
    <n v="0"/>
    <n v="0"/>
    <n v="0"/>
    <n v="0"/>
    <n v="0"/>
    <n v="0"/>
    <n v="10476.27"/>
    <n v="0"/>
    <n v="0"/>
    <n v="12023.37"/>
    <n v="0"/>
    <n v="0"/>
    <n v="0"/>
    <m/>
    <x v="0"/>
    <m/>
    <m/>
    <m/>
    <m/>
    <m/>
    <m/>
    <m/>
    <m/>
    <m/>
    <m/>
    <m/>
    <n v="26166.69"/>
    <x v="1"/>
    <x v="6"/>
    <m/>
    <x v="18"/>
  </r>
  <r>
    <x v="1"/>
    <s v="Baxter Springs"/>
    <s v="Electric"/>
    <s v="Commercial"/>
    <s v="LS-Special Lighting"/>
    <n v="3748"/>
    <n v="498.06"/>
    <m/>
    <n v="12.71"/>
    <n v="0"/>
    <n v="0"/>
    <m/>
    <n v="0"/>
    <n v="0"/>
    <n v="0"/>
    <n v="0"/>
    <n v="0"/>
    <n v="0"/>
    <n v="63.8"/>
    <n v="0"/>
    <n v="0"/>
    <n v="6.84"/>
    <n v="0"/>
    <n v="0"/>
    <n v="0"/>
    <n v="0"/>
    <n v="0"/>
    <n v="0"/>
    <n v="0"/>
    <n v="0"/>
    <n v="0"/>
    <n v="0"/>
    <n v="0"/>
    <n v="0"/>
    <n v="0"/>
    <n v="0"/>
    <n v="0"/>
    <n v="0"/>
    <n v="8.18"/>
    <n v="0"/>
    <n v="0"/>
    <n v="2.87"/>
    <n v="0"/>
    <n v="0"/>
    <n v="0"/>
    <m/>
    <x v="0"/>
    <m/>
    <m/>
    <m/>
    <m/>
    <m/>
    <m/>
    <m/>
    <m/>
    <m/>
    <m/>
    <m/>
    <n v="63.8"/>
    <x v="1"/>
    <x v="7"/>
    <m/>
    <x v="18"/>
  </r>
  <r>
    <x v="1"/>
    <s v="Baxter Springs"/>
    <s v="Electric"/>
    <s v="Commercial"/>
    <s v="NM-Net Metering"/>
    <n v="-2373"/>
    <n v="-31.0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1"/>
    <x v="10"/>
    <m/>
    <x v="18"/>
  </r>
  <r>
    <x v="1"/>
    <s v="Baxter Springs"/>
    <s v="Electric"/>
    <s v="Commercial"/>
    <s v="SH-Small Heating"/>
    <n v="121389"/>
    <n v="9820.5"/>
    <m/>
    <n v="347.86"/>
    <n v="0"/>
    <n v="0"/>
    <m/>
    <n v="0"/>
    <n v="0"/>
    <n v="0"/>
    <n v="0"/>
    <n v="0"/>
    <n v="0"/>
    <n v="2066.0100000000002"/>
    <n v="0"/>
    <n v="0"/>
    <n v="220.93"/>
    <n v="0"/>
    <n v="0"/>
    <n v="0"/>
    <n v="0"/>
    <n v="0"/>
    <n v="0"/>
    <n v="0"/>
    <n v="0"/>
    <n v="0"/>
    <n v="0"/>
    <n v="0"/>
    <n v="0"/>
    <n v="0"/>
    <n v="0"/>
    <n v="0"/>
    <n v="0"/>
    <n v="990.28"/>
    <n v="0"/>
    <n v="0"/>
    <n v="1698.49"/>
    <n v="0"/>
    <n v="0"/>
    <n v="0"/>
    <m/>
    <x v="0"/>
    <m/>
    <m/>
    <m/>
    <m/>
    <m/>
    <m/>
    <m/>
    <m/>
    <m/>
    <m/>
    <m/>
    <n v="2066.0100000000002"/>
    <x v="1"/>
    <x v="12"/>
    <m/>
    <x v="18"/>
  </r>
  <r>
    <x v="1"/>
    <s v="Baxter Springs"/>
    <s v="Electric"/>
    <s v="Commercial"/>
    <s v="TEB-Total Electric Bldg"/>
    <n v="515735"/>
    <n v="35541.339999999997"/>
    <m/>
    <n v="287.95999999999998"/>
    <n v="0"/>
    <n v="0"/>
    <m/>
    <n v="0"/>
    <n v="0"/>
    <n v="0"/>
    <n v="0"/>
    <n v="0"/>
    <n v="0"/>
    <n v="8780.83"/>
    <n v="0"/>
    <n v="0"/>
    <n v="938.65"/>
    <n v="0"/>
    <n v="0"/>
    <n v="0"/>
    <n v="0"/>
    <n v="0"/>
    <n v="0"/>
    <n v="0"/>
    <n v="0"/>
    <n v="0"/>
    <n v="0"/>
    <n v="0"/>
    <n v="0"/>
    <n v="0"/>
    <n v="0"/>
    <n v="0"/>
    <n v="0"/>
    <n v="1145.8800000000001"/>
    <n v="0"/>
    <n v="0"/>
    <n v="6225.62"/>
    <n v="0"/>
    <n v="0"/>
    <n v="0"/>
    <m/>
    <x v="0"/>
    <m/>
    <m/>
    <m/>
    <m/>
    <m/>
    <m/>
    <m/>
    <m/>
    <m/>
    <m/>
    <m/>
    <n v="8780.83"/>
    <x v="1"/>
    <x v="13"/>
    <m/>
    <x v="18"/>
  </r>
  <r>
    <x v="1"/>
    <s v="Baxter Springs"/>
    <s v="Electric"/>
    <s v="Company Use"/>
    <s v="CB-Commercial"/>
    <n v="2440"/>
    <n v="226.17"/>
    <m/>
    <n v="0"/>
    <n v="0"/>
    <n v="0"/>
    <m/>
    <n v="0"/>
    <n v="0"/>
    <n v="0"/>
    <n v="0"/>
    <n v="0"/>
    <n v="0"/>
    <n v="0"/>
    <n v="0"/>
    <n v="0"/>
    <n v="4.44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21"/>
    <n v="0"/>
    <n v="0"/>
    <n v="0"/>
    <m/>
    <x v="0"/>
    <m/>
    <m/>
    <m/>
    <m/>
    <m/>
    <m/>
    <m/>
    <m/>
    <m/>
    <m/>
    <m/>
    <n v="0"/>
    <x v="1"/>
    <x v="5"/>
    <m/>
    <x v="18"/>
  </r>
  <r>
    <x v="1"/>
    <s v="Baxter Springs"/>
    <s v="Electric"/>
    <s v="Industrial"/>
    <s v="CB-Commercial"/>
    <n v="16068"/>
    <n v="1486.46"/>
    <m/>
    <n v="61.2"/>
    <n v="0"/>
    <n v="0"/>
    <m/>
    <n v="0"/>
    <n v="0"/>
    <n v="0"/>
    <n v="0"/>
    <n v="0"/>
    <n v="0"/>
    <n v="273.48"/>
    <n v="0"/>
    <n v="0"/>
    <n v="29.25"/>
    <n v="0"/>
    <n v="0"/>
    <n v="0"/>
    <n v="0"/>
    <n v="0"/>
    <n v="0"/>
    <n v="0"/>
    <n v="0"/>
    <n v="0"/>
    <n v="0"/>
    <n v="0"/>
    <n v="0"/>
    <n v="0"/>
    <n v="0"/>
    <n v="0"/>
    <n v="0"/>
    <n v="190.6"/>
    <n v="0"/>
    <n v="0"/>
    <n v="200.82"/>
    <n v="0"/>
    <n v="0"/>
    <n v="0"/>
    <m/>
    <x v="0"/>
    <m/>
    <m/>
    <m/>
    <m/>
    <m/>
    <m/>
    <m/>
    <m/>
    <m/>
    <m/>
    <m/>
    <n v="273.48"/>
    <x v="2"/>
    <x v="5"/>
    <m/>
    <x v="18"/>
  </r>
  <r>
    <x v="1"/>
    <s v="Baxter Springs"/>
    <s v="Electric"/>
    <s v="Industrial"/>
    <s v="GP-General Power"/>
    <n v="755800"/>
    <n v="52327.15"/>
    <m/>
    <n v="275"/>
    <n v="0"/>
    <n v="0"/>
    <m/>
    <n v="0"/>
    <n v="0"/>
    <n v="0"/>
    <n v="0"/>
    <n v="0"/>
    <n v="0"/>
    <n v="12823.32"/>
    <n v="0"/>
    <n v="0"/>
    <n v="1375.56"/>
    <n v="0"/>
    <n v="0"/>
    <n v="0"/>
    <n v="0"/>
    <n v="0"/>
    <n v="0"/>
    <n v="0"/>
    <n v="0"/>
    <n v="0"/>
    <n v="0"/>
    <n v="0"/>
    <n v="0"/>
    <n v="0"/>
    <n v="0"/>
    <n v="0"/>
    <n v="0"/>
    <n v="3371.34"/>
    <n v="0"/>
    <n v="0"/>
    <n v="6603.29"/>
    <n v="0"/>
    <n v="0"/>
    <n v="0"/>
    <m/>
    <x v="0"/>
    <m/>
    <m/>
    <m/>
    <m/>
    <m/>
    <m/>
    <m/>
    <m/>
    <m/>
    <m/>
    <m/>
    <n v="12823.32"/>
    <x v="2"/>
    <x v="6"/>
    <m/>
    <x v="18"/>
  </r>
  <r>
    <x v="1"/>
    <s v="Baxter Springs"/>
    <s v="Electric"/>
    <s v="Industrial"/>
    <s v="PT-Transmission"/>
    <n v="3142149"/>
    <n v="120537.41"/>
    <m/>
    <n v="50"/>
    <n v="0"/>
    <n v="0"/>
    <m/>
    <n v="0"/>
    <n v="0"/>
    <n v="0"/>
    <n v="0"/>
    <n v="0"/>
    <n v="0"/>
    <n v="53008.06"/>
    <n v="0"/>
    <n v="0"/>
    <n v="5718.71"/>
    <n v="0"/>
    <n v="0"/>
    <n v="7670.8"/>
    <n v="0"/>
    <n v="0"/>
    <n v="0"/>
    <n v="0"/>
    <n v="0"/>
    <n v="0"/>
    <n v="0"/>
    <n v="0"/>
    <n v="0"/>
    <n v="0"/>
    <n v="0"/>
    <n v="0"/>
    <n v="0"/>
    <n v="9915.5"/>
    <n v="0"/>
    <n v="0"/>
    <n v="16881.28"/>
    <n v="0"/>
    <n v="0"/>
    <n v="0"/>
    <m/>
    <x v="0"/>
    <m/>
    <m/>
    <m/>
    <m/>
    <m/>
    <m/>
    <m/>
    <m/>
    <m/>
    <m/>
    <m/>
    <n v="53008.06"/>
    <x v="2"/>
    <x v="9"/>
    <m/>
    <x v="18"/>
  </r>
  <r>
    <x v="1"/>
    <s v="Baxter Springs"/>
    <s v="Electric"/>
    <s v="Industrial"/>
    <s v="SH-Small Heating"/>
    <n v="3926"/>
    <n v="320.82"/>
    <m/>
    <n v="0"/>
    <n v="0"/>
    <n v="0"/>
    <m/>
    <n v="0"/>
    <n v="0"/>
    <n v="0"/>
    <n v="0"/>
    <n v="0"/>
    <n v="0"/>
    <n v="66.819999999999993"/>
    <n v="0"/>
    <n v="0"/>
    <n v="7.15"/>
    <n v="0"/>
    <n v="0"/>
    <n v="0"/>
    <n v="0"/>
    <n v="0"/>
    <n v="0"/>
    <n v="0"/>
    <n v="0"/>
    <n v="0"/>
    <n v="0"/>
    <n v="0"/>
    <n v="0"/>
    <n v="0"/>
    <n v="0"/>
    <n v="0"/>
    <n v="0"/>
    <n v="36.35"/>
    <n v="0"/>
    <n v="0"/>
    <n v="59.57"/>
    <n v="0"/>
    <n v="0"/>
    <n v="0"/>
    <m/>
    <x v="0"/>
    <m/>
    <m/>
    <m/>
    <m/>
    <m/>
    <m/>
    <m/>
    <m/>
    <m/>
    <m/>
    <m/>
    <n v="66.819999999999993"/>
    <x v="2"/>
    <x v="12"/>
    <m/>
    <x v="18"/>
  </r>
  <r>
    <x v="1"/>
    <s v="Baxter Springs"/>
    <s v="Electric"/>
    <s v="Industrial"/>
    <s v="TEB-Total Electric Bldg"/>
    <n v="11360"/>
    <n v="937.66"/>
    <m/>
    <n v="0"/>
    <n v="0"/>
    <n v="0"/>
    <m/>
    <n v="0"/>
    <n v="0"/>
    <n v="0"/>
    <n v="0"/>
    <n v="0"/>
    <n v="0"/>
    <n v="193.35"/>
    <n v="0"/>
    <n v="0"/>
    <n v="20.68"/>
    <n v="0"/>
    <n v="0"/>
    <n v="0"/>
    <n v="0"/>
    <n v="0"/>
    <n v="0"/>
    <n v="0"/>
    <n v="0"/>
    <n v="0"/>
    <n v="0"/>
    <n v="0"/>
    <n v="0"/>
    <n v="0"/>
    <n v="0"/>
    <n v="0"/>
    <n v="0"/>
    <n v="12.46"/>
    <n v="0"/>
    <n v="0"/>
    <n v="145.88"/>
    <n v="0"/>
    <n v="0"/>
    <n v="0"/>
    <m/>
    <x v="0"/>
    <m/>
    <m/>
    <m/>
    <m/>
    <m/>
    <m/>
    <m/>
    <m/>
    <m/>
    <m/>
    <m/>
    <n v="193.35"/>
    <x v="2"/>
    <x v="13"/>
    <m/>
    <x v="18"/>
  </r>
  <r>
    <x v="1"/>
    <s v="Baxter Springs"/>
    <s v="Electric"/>
    <s v="Interdepartmental"/>
    <s v="CB-Commercial"/>
    <n v="5666"/>
    <n v="517.28"/>
    <m/>
    <n v="0"/>
    <n v="0"/>
    <n v="0"/>
    <m/>
    <n v="0"/>
    <n v="0"/>
    <n v="0"/>
    <n v="0"/>
    <n v="0"/>
    <n v="0"/>
    <n v="96.43"/>
    <n v="0"/>
    <n v="0"/>
    <n v="1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.989999999999995"/>
    <n v="0"/>
    <n v="0"/>
    <n v="0"/>
    <m/>
    <x v="0"/>
    <m/>
    <m/>
    <m/>
    <m/>
    <m/>
    <m/>
    <m/>
    <m/>
    <m/>
    <m/>
    <m/>
    <n v="96.43"/>
    <x v="5"/>
    <x v="5"/>
    <m/>
    <x v="18"/>
  </r>
  <r>
    <x v="1"/>
    <s v="Baxter Springs"/>
    <s v="Electric"/>
    <s v="Interdepartmental"/>
    <s v="GP-General Power"/>
    <n v="240"/>
    <n v="1032.1600000000001"/>
    <m/>
    <n v="0"/>
    <n v="0"/>
    <n v="0"/>
    <m/>
    <n v="0"/>
    <n v="0"/>
    <n v="0"/>
    <n v="0"/>
    <n v="0"/>
    <n v="0"/>
    <n v="4.08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4.08"/>
    <x v="5"/>
    <x v="6"/>
    <m/>
    <x v="18"/>
  </r>
  <r>
    <x v="1"/>
    <s v="Baxter Springs"/>
    <s v="Electric"/>
    <s v="Municipal Buildings"/>
    <s v="CB-Commercial"/>
    <n v="45376"/>
    <n v="4330.4699999999993"/>
    <m/>
    <n v="0"/>
    <n v="0"/>
    <n v="0"/>
    <m/>
    <n v="0"/>
    <n v="0"/>
    <n v="0"/>
    <n v="0"/>
    <n v="0"/>
    <n v="0"/>
    <n v="772.31"/>
    <n v="0"/>
    <n v="0"/>
    <n v="82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6.6"/>
    <n v="0"/>
    <n v="0"/>
    <n v="0"/>
    <m/>
    <x v="0"/>
    <m/>
    <m/>
    <m/>
    <m/>
    <m/>
    <m/>
    <m/>
    <m/>
    <m/>
    <m/>
    <m/>
    <n v="772.31"/>
    <x v="3"/>
    <x v="5"/>
    <m/>
    <x v="18"/>
  </r>
  <r>
    <x v="1"/>
    <s v="Baxter Springs"/>
    <s v="Electric"/>
    <s v="Municipal Buildings"/>
    <s v="GP-General Power"/>
    <n v="66080"/>
    <n v="4420.2700000000004"/>
    <m/>
    <n v="0"/>
    <n v="0"/>
    <n v="0"/>
    <m/>
    <n v="0"/>
    <n v="0"/>
    <n v="0"/>
    <n v="0"/>
    <n v="0"/>
    <n v="0"/>
    <n v="1124.68"/>
    <n v="0"/>
    <n v="0"/>
    <n v="12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6.89"/>
    <n v="0"/>
    <n v="0"/>
    <n v="0"/>
    <m/>
    <x v="0"/>
    <m/>
    <m/>
    <m/>
    <m/>
    <m/>
    <m/>
    <m/>
    <m/>
    <m/>
    <m/>
    <m/>
    <n v="1124.68"/>
    <x v="3"/>
    <x v="6"/>
    <m/>
    <x v="18"/>
  </r>
  <r>
    <x v="1"/>
    <s v="Baxter Springs"/>
    <s v="Electric"/>
    <s v="Municipal Buildings"/>
    <s v="SH-Small Heating"/>
    <n v="320"/>
    <n v="44.6"/>
    <m/>
    <n v="0"/>
    <n v="0"/>
    <n v="0"/>
    <m/>
    <n v="0"/>
    <n v="0"/>
    <n v="0"/>
    <n v="0"/>
    <n v="0"/>
    <n v="0"/>
    <n v="5.45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4000000000000004"/>
    <n v="0"/>
    <n v="0"/>
    <n v="0"/>
    <m/>
    <x v="0"/>
    <m/>
    <m/>
    <m/>
    <m/>
    <m/>
    <m/>
    <m/>
    <m/>
    <m/>
    <m/>
    <m/>
    <n v="5.45"/>
    <x v="3"/>
    <x v="12"/>
    <m/>
    <x v="18"/>
  </r>
  <r>
    <x v="1"/>
    <s v="Baxter Springs"/>
    <s v="Electric"/>
    <s v="Municipal Other Lighting"/>
    <s v="CB-Commercial"/>
    <n v="11667"/>
    <n v="1601.04"/>
    <m/>
    <n v="0"/>
    <n v="0"/>
    <n v="0"/>
    <m/>
    <n v="0"/>
    <n v="0"/>
    <n v="0"/>
    <n v="0"/>
    <n v="0"/>
    <n v="0"/>
    <n v="198.57"/>
    <n v="0"/>
    <n v="0"/>
    <n v="21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9.82"/>
    <n v="0"/>
    <n v="0"/>
    <n v="0"/>
    <m/>
    <x v="0"/>
    <m/>
    <m/>
    <m/>
    <m/>
    <m/>
    <m/>
    <m/>
    <m/>
    <m/>
    <m/>
    <m/>
    <n v="198.57"/>
    <x v="4"/>
    <x v="5"/>
    <m/>
    <x v="18"/>
  </r>
  <r>
    <x v="1"/>
    <s v="Baxter Springs"/>
    <s v="Electric"/>
    <s v="Municipal Other Lighting"/>
    <s v="LS-Special Lighting"/>
    <n v="7366"/>
    <n v="865.52"/>
    <m/>
    <n v="0"/>
    <n v="0"/>
    <n v="0"/>
    <m/>
    <n v="0"/>
    <n v="0"/>
    <n v="0"/>
    <n v="0"/>
    <n v="0"/>
    <n v="0"/>
    <n v="125.36"/>
    <n v="0"/>
    <n v="0"/>
    <n v="1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6"/>
    <n v="0"/>
    <n v="0"/>
    <n v="0"/>
    <m/>
    <x v="0"/>
    <m/>
    <m/>
    <m/>
    <m/>
    <m/>
    <m/>
    <m/>
    <m/>
    <m/>
    <m/>
    <m/>
    <n v="125.36"/>
    <x v="4"/>
    <x v="7"/>
    <m/>
    <x v="18"/>
  </r>
  <r>
    <x v="1"/>
    <s v="Baxter Springs"/>
    <s v="Electric"/>
    <s v="Municipal Pumping"/>
    <s v="CB-Commercial"/>
    <n v="22408"/>
    <n v="2177.87"/>
    <m/>
    <n v="0"/>
    <n v="0"/>
    <n v="0"/>
    <m/>
    <n v="0"/>
    <n v="0"/>
    <n v="0"/>
    <n v="0"/>
    <n v="0"/>
    <n v="0"/>
    <n v="381.39"/>
    <n v="0"/>
    <n v="0"/>
    <n v="40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6.89999999999998"/>
    <n v="0"/>
    <n v="0"/>
    <n v="0"/>
    <m/>
    <x v="0"/>
    <m/>
    <m/>
    <m/>
    <m/>
    <m/>
    <m/>
    <m/>
    <m/>
    <m/>
    <m/>
    <m/>
    <n v="381.39"/>
    <x v="3"/>
    <x v="5"/>
    <m/>
    <x v="18"/>
  </r>
  <r>
    <x v="1"/>
    <s v="Baxter Springs"/>
    <s v="Electric"/>
    <s v="Municipal Pumping"/>
    <s v="GP-General Power"/>
    <n v="138400"/>
    <n v="9341.1"/>
    <m/>
    <n v="0"/>
    <n v="0"/>
    <n v="0"/>
    <m/>
    <n v="0"/>
    <n v="0"/>
    <n v="0"/>
    <n v="0"/>
    <n v="0"/>
    <n v="0"/>
    <n v="2355.56"/>
    <n v="0"/>
    <n v="0"/>
    <n v="251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9.9"/>
    <n v="0"/>
    <n v="0"/>
    <n v="0"/>
    <m/>
    <x v="0"/>
    <m/>
    <m/>
    <m/>
    <m/>
    <m/>
    <m/>
    <m/>
    <m/>
    <m/>
    <m/>
    <m/>
    <n v="2355.56"/>
    <x v="3"/>
    <x v="6"/>
    <m/>
    <x v="18"/>
  </r>
  <r>
    <x v="1"/>
    <s v="Baxter Springs"/>
    <s v="Electric"/>
    <s v="Residential"/>
    <s v="NM-Net Metering"/>
    <n v="-2108"/>
    <n v="-32.3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10"/>
    <m/>
    <x v="18"/>
  </r>
  <r>
    <x v="1"/>
    <s v="Baxter Springs"/>
    <s v="Electric"/>
    <s v="Residential"/>
    <s v="RG-Residential"/>
    <n v="4584694"/>
    <n v="342444.05999999994"/>
    <m/>
    <n v="21395.360000000001"/>
    <n v="0"/>
    <n v="0"/>
    <m/>
    <n v="0"/>
    <n v="0"/>
    <n v="0"/>
    <n v="0"/>
    <n v="0"/>
    <n v="0"/>
    <n v="78026.5"/>
    <n v="0"/>
    <n v="0"/>
    <n v="8343.11"/>
    <n v="0"/>
    <n v="0"/>
    <n v="0"/>
    <n v="0"/>
    <n v="0"/>
    <n v="0"/>
    <n v="0"/>
    <n v="0"/>
    <n v="0"/>
    <n v="0"/>
    <n v="120"/>
    <n v="0"/>
    <n v="135"/>
    <n v="-10.4"/>
    <n v="80"/>
    <n v="-48.85"/>
    <n v="13700.73"/>
    <n v="0"/>
    <n v="0"/>
    <n v="69552.259999999995"/>
    <n v="0"/>
    <n v="0"/>
    <n v="0"/>
    <m/>
    <x v="0"/>
    <m/>
    <m/>
    <m/>
    <m/>
    <m/>
    <m/>
    <m/>
    <m/>
    <m/>
    <m/>
    <m/>
    <n v="78026.5"/>
    <x v="0"/>
    <x v="1"/>
    <m/>
    <x v="18"/>
  </r>
  <r>
    <x v="1"/>
    <s v="Baxter Springs"/>
    <s v="Electric"/>
    <s v="Residential"/>
    <s v="RG-Residential Water Heat"/>
    <n v="725764"/>
    <n v="51681.380000000005"/>
    <m/>
    <n v="2480.33"/>
    <n v="0"/>
    <n v="0"/>
    <m/>
    <n v="0"/>
    <n v="0"/>
    <n v="0"/>
    <n v="0"/>
    <n v="0"/>
    <n v="0"/>
    <n v="12354.21"/>
    <n v="0"/>
    <n v="0"/>
    <n v="1321.01"/>
    <n v="0"/>
    <n v="0"/>
    <n v="0"/>
    <n v="0"/>
    <n v="0"/>
    <n v="0"/>
    <n v="0"/>
    <n v="0"/>
    <n v="0"/>
    <n v="0"/>
    <n v="40"/>
    <n v="0"/>
    <n v="30"/>
    <n v="0"/>
    <n v="20"/>
    <n v="-4.1399999999999997"/>
    <n v="1879.67"/>
    <n v="0"/>
    <n v="0"/>
    <n v="10941.96"/>
    <n v="0"/>
    <n v="0"/>
    <n v="0"/>
    <m/>
    <x v="0"/>
    <m/>
    <m/>
    <m/>
    <m/>
    <m/>
    <m/>
    <m/>
    <m/>
    <m/>
    <m/>
    <m/>
    <n v="12354.21"/>
    <x v="0"/>
    <x v="14"/>
    <m/>
    <x v="18"/>
  </r>
  <r>
    <x v="1"/>
    <s v="Baxter Springs"/>
    <s v="Electric"/>
    <s v="Residential"/>
    <s v="RH-Residential Total Elec"/>
    <n v="2191749"/>
    <n v="146270.65"/>
    <m/>
    <n v="3682.36"/>
    <n v="0"/>
    <n v="0"/>
    <m/>
    <n v="0"/>
    <n v="0"/>
    <n v="0"/>
    <n v="0"/>
    <n v="0"/>
    <n v="0"/>
    <n v="37303.370000000003"/>
    <n v="0"/>
    <n v="0"/>
    <n v="3988.71"/>
    <n v="0"/>
    <n v="0"/>
    <n v="0"/>
    <n v="0"/>
    <n v="0"/>
    <n v="0"/>
    <n v="0"/>
    <n v="0"/>
    <n v="0"/>
    <n v="0"/>
    <n v="40"/>
    <n v="0"/>
    <n v="90"/>
    <n v="0"/>
    <n v="20"/>
    <n v="-18.3"/>
    <n v="4361.2"/>
    <n v="0"/>
    <n v="0"/>
    <n v="32363.439999999999"/>
    <n v="0"/>
    <n v="0"/>
    <n v="0"/>
    <m/>
    <x v="0"/>
    <m/>
    <m/>
    <m/>
    <m/>
    <m/>
    <m/>
    <m/>
    <m/>
    <m/>
    <m/>
    <m/>
    <n v="37303.370000000003"/>
    <x v="0"/>
    <x v="15"/>
    <m/>
    <x v="18"/>
  </r>
  <r>
    <x v="1"/>
    <s v="Baxter Springs"/>
    <s v="Lighting"/>
    <s v="Commercial"/>
    <s v="PL-Private Lighting"/>
    <n v="33173.805999999997"/>
    <n v="8433.98"/>
    <m/>
    <n v="148.71"/>
    <n v="0"/>
    <n v="0"/>
    <m/>
    <n v="0"/>
    <n v="0"/>
    <n v="0"/>
    <n v="0"/>
    <n v="0"/>
    <n v="0"/>
    <n v="564.80999999999995"/>
    <n v="0"/>
    <n v="0"/>
    <n v="60.6"/>
    <n v="0"/>
    <n v="0"/>
    <n v="69"/>
    <n v="0"/>
    <n v="0"/>
    <n v="0"/>
    <n v="0"/>
    <n v="0"/>
    <n v="0"/>
    <n v="0"/>
    <n v="0"/>
    <n v="0"/>
    <n v="0"/>
    <n v="0"/>
    <n v="0"/>
    <n v="0"/>
    <n v="628.1"/>
    <n v="0"/>
    <n v="0"/>
    <n v="75.989999999999995"/>
    <n v="0"/>
    <n v="0"/>
    <n v="0"/>
    <m/>
    <x v="0"/>
    <m/>
    <m/>
    <m/>
    <m/>
    <m/>
    <m/>
    <m/>
    <m/>
    <m/>
    <m/>
    <m/>
    <n v="564.80999999999995"/>
    <x v="1"/>
    <x v="4"/>
    <m/>
    <x v="18"/>
  </r>
  <r>
    <x v="1"/>
    <s v="Baxter Springs"/>
    <s v="Lighting"/>
    <s v="Industrial"/>
    <s v="PL-Private Lighting"/>
    <n v="11837"/>
    <n v="2444.5100000000002"/>
    <m/>
    <n v="61.58"/>
    <n v="0"/>
    <n v="0"/>
    <m/>
    <n v="0"/>
    <n v="0"/>
    <n v="0"/>
    <n v="0"/>
    <n v="0"/>
    <n v="0"/>
    <n v="201.03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235.58"/>
    <n v="0"/>
    <n v="0"/>
    <n v="27.41"/>
    <n v="0"/>
    <n v="0"/>
    <n v="0"/>
    <m/>
    <x v="0"/>
    <m/>
    <m/>
    <m/>
    <m/>
    <m/>
    <m/>
    <m/>
    <m/>
    <m/>
    <m/>
    <m/>
    <n v="201.03"/>
    <x v="2"/>
    <x v="4"/>
    <m/>
    <x v="18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2.67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7"/>
    <n v="0"/>
    <n v="0"/>
    <n v="0"/>
    <m/>
    <x v="0"/>
    <m/>
    <m/>
    <m/>
    <m/>
    <m/>
    <m/>
    <m/>
    <m/>
    <m/>
    <m/>
    <m/>
    <n v="2.67"/>
    <x v="3"/>
    <x v="4"/>
    <m/>
    <x v="18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8.2899999999999991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0"/>
    <n v="0"/>
    <n v="0"/>
    <m/>
    <x v="0"/>
    <m/>
    <m/>
    <m/>
    <m/>
    <m/>
    <m/>
    <m/>
    <m/>
    <m/>
    <m/>
    <m/>
    <n v="8.2899999999999991"/>
    <x v="4"/>
    <x v="4"/>
    <m/>
    <x v="18"/>
  </r>
  <r>
    <x v="1"/>
    <s v="Baxter Springs"/>
    <s v="Lighting"/>
    <s v="Municipal Street Lighting"/>
    <s v="SPL-Municipal St Lighting"/>
    <n v="51859.540999999997"/>
    <n v="5143.37"/>
    <m/>
    <n v="0"/>
    <n v="0"/>
    <n v="0"/>
    <m/>
    <n v="0"/>
    <n v="0"/>
    <n v="0"/>
    <n v="0"/>
    <n v="0"/>
    <n v="0"/>
    <n v="874.87"/>
    <n v="0"/>
    <n v="0"/>
    <n v="94.38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27.06"/>
    <n v="0"/>
    <n v="0"/>
    <n v="0"/>
    <m/>
    <x v="0"/>
    <m/>
    <m/>
    <m/>
    <m/>
    <m/>
    <m/>
    <m/>
    <m/>
    <m/>
    <m/>
    <m/>
    <n v="874.87"/>
    <x v="4"/>
    <x v="11"/>
    <m/>
    <x v="18"/>
  </r>
  <r>
    <x v="1"/>
    <s v="Baxter Springs"/>
    <s v="Lighting"/>
    <s v="Residential"/>
    <s v="PL-Private Lighting"/>
    <n v="36680.601999999999"/>
    <n v="11193.39"/>
    <m/>
    <n v="87.98"/>
    <n v="0"/>
    <n v="0"/>
    <m/>
    <n v="0"/>
    <n v="0"/>
    <n v="0"/>
    <n v="0"/>
    <n v="0"/>
    <n v="0"/>
    <n v="626.24"/>
    <n v="0"/>
    <n v="0"/>
    <n v="68.89"/>
    <n v="0"/>
    <n v="0"/>
    <n v="0"/>
    <n v="0"/>
    <n v="0"/>
    <n v="0"/>
    <n v="0"/>
    <n v="0"/>
    <n v="0"/>
    <n v="0"/>
    <n v="0"/>
    <n v="0"/>
    <n v="0"/>
    <n v="0"/>
    <n v="0"/>
    <n v="-0.85"/>
    <n v="216.59"/>
    <n v="0"/>
    <n v="0"/>
    <n v="84.41"/>
    <n v="0"/>
    <n v="0"/>
    <n v="0"/>
    <m/>
    <x v="0"/>
    <m/>
    <m/>
    <m/>
    <m/>
    <m/>
    <m/>
    <m/>
    <m/>
    <m/>
    <m/>
    <m/>
    <n v="626.24"/>
    <x v="0"/>
    <x v="4"/>
    <m/>
    <x v="18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1"/>
    <s v="Columbus"/>
    <s v="Electric"/>
    <s v="Commercial"/>
    <s v="CB-Commercial"/>
    <n v="768627"/>
    <n v="72437.91"/>
    <m/>
    <n v="2737.86"/>
    <n v="0"/>
    <n v="0"/>
    <m/>
    <n v="0"/>
    <n v="0"/>
    <n v="0"/>
    <n v="0"/>
    <n v="0"/>
    <n v="0"/>
    <n v="13082.26"/>
    <n v="0"/>
    <n v="0"/>
    <n v="1398.89"/>
    <n v="0"/>
    <n v="0"/>
    <n v="0"/>
    <n v="0"/>
    <n v="0"/>
    <n v="0"/>
    <n v="0"/>
    <n v="0"/>
    <n v="0"/>
    <n v="0"/>
    <n v="0"/>
    <n v="0"/>
    <n v="0"/>
    <n v="0"/>
    <n v="0"/>
    <n v="0"/>
    <n v="6751.69"/>
    <n v="0"/>
    <n v="0"/>
    <n v="9075.51"/>
    <n v="0"/>
    <n v="0"/>
    <n v="0"/>
    <m/>
    <x v="0"/>
    <m/>
    <m/>
    <m/>
    <m/>
    <m/>
    <m/>
    <m/>
    <m/>
    <m/>
    <m/>
    <m/>
    <n v="13082.26"/>
    <x v="1"/>
    <x v="5"/>
    <m/>
    <x v="18"/>
  </r>
  <r>
    <x v="1"/>
    <s v="Columbus"/>
    <s v="Electric"/>
    <s v="Commercial"/>
    <s v="GP-General Power"/>
    <n v="766732"/>
    <n v="53958.89"/>
    <m/>
    <n v="0"/>
    <n v="0"/>
    <n v="0"/>
    <m/>
    <n v="0"/>
    <n v="0"/>
    <n v="0"/>
    <n v="0"/>
    <n v="0"/>
    <n v="0"/>
    <n v="13037.06"/>
    <n v="0"/>
    <n v="0"/>
    <n v="1395.47"/>
    <n v="0"/>
    <n v="0"/>
    <n v="663.34"/>
    <n v="0"/>
    <n v="0"/>
    <n v="0"/>
    <n v="0"/>
    <n v="0"/>
    <n v="0"/>
    <n v="0"/>
    <n v="0"/>
    <n v="0"/>
    <n v="0"/>
    <n v="0"/>
    <n v="0"/>
    <n v="0"/>
    <n v="3063.91"/>
    <n v="0"/>
    <n v="0"/>
    <n v="6381.26"/>
    <n v="0"/>
    <n v="0"/>
    <n v="0"/>
    <m/>
    <x v="0"/>
    <m/>
    <m/>
    <m/>
    <m/>
    <m/>
    <m/>
    <m/>
    <m/>
    <m/>
    <m/>
    <m/>
    <n v="13037.06"/>
    <x v="1"/>
    <x v="6"/>
    <m/>
    <x v="18"/>
  </r>
  <r>
    <x v="1"/>
    <s v="Columbus"/>
    <s v="Electric"/>
    <s v="Commercial"/>
    <s v="NM-Net Metering"/>
    <n v="-805"/>
    <n v="-62.7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1"/>
    <x v="10"/>
    <m/>
    <x v="18"/>
  </r>
  <r>
    <x v="1"/>
    <s v="Columbus"/>
    <s v="Electric"/>
    <s v="Commercial"/>
    <s v="SH-Small Heating"/>
    <n v="68277"/>
    <n v="5879.01"/>
    <m/>
    <n v="254.78"/>
    <n v="0"/>
    <n v="0"/>
    <m/>
    <n v="0"/>
    <n v="0"/>
    <n v="0"/>
    <n v="0"/>
    <n v="0"/>
    <n v="0"/>
    <n v="1162.19"/>
    <n v="0"/>
    <n v="0"/>
    <n v="124.26"/>
    <n v="0"/>
    <n v="0"/>
    <n v="0"/>
    <n v="0"/>
    <n v="0"/>
    <n v="0"/>
    <n v="0"/>
    <n v="0"/>
    <n v="0"/>
    <n v="0"/>
    <n v="0"/>
    <n v="0"/>
    <n v="0"/>
    <n v="0"/>
    <n v="0"/>
    <n v="-13.44"/>
    <n v="611.49"/>
    <n v="0"/>
    <n v="0"/>
    <n v="912.93"/>
    <n v="0"/>
    <n v="0"/>
    <n v="0"/>
    <m/>
    <x v="0"/>
    <m/>
    <m/>
    <m/>
    <m/>
    <m/>
    <m/>
    <m/>
    <m/>
    <m/>
    <m/>
    <m/>
    <n v="1162.19"/>
    <x v="1"/>
    <x v="12"/>
    <m/>
    <x v="18"/>
  </r>
  <r>
    <x v="1"/>
    <s v="Columbus"/>
    <s v="Electric"/>
    <s v="Commercial"/>
    <s v="TEB-Total Electric Bldg"/>
    <n v="135520"/>
    <n v="10238.31"/>
    <m/>
    <n v="0"/>
    <n v="0"/>
    <n v="0"/>
    <m/>
    <n v="0"/>
    <n v="0"/>
    <n v="0"/>
    <n v="0"/>
    <n v="0"/>
    <n v="0"/>
    <n v="2306.56"/>
    <n v="0"/>
    <n v="0"/>
    <n v="246.66"/>
    <n v="0"/>
    <n v="0"/>
    <n v="0"/>
    <n v="0"/>
    <n v="0"/>
    <n v="0"/>
    <n v="0"/>
    <n v="0"/>
    <n v="0"/>
    <n v="0"/>
    <n v="0"/>
    <n v="0"/>
    <n v="0"/>
    <n v="0"/>
    <n v="0"/>
    <n v="0"/>
    <n v="910.9"/>
    <n v="0"/>
    <n v="0"/>
    <n v="1519.96"/>
    <n v="0"/>
    <n v="0"/>
    <n v="0"/>
    <m/>
    <x v="0"/>
    <m/>
    <m/>
    <m/>
    <m/>
    <m/>
    <m/>
    <m/>
    <m/>
    <m/>
    <m/>
    <m/>
    <n v="2306.56"/>
    <x v="1"/>
    <x v="13"/>
    <m/>
    <x v="18"/>
  </r>
  <r>
    <x v="1"/>
    <s v="Columbus"/>
    <s v="Electric"/>
    <s v="Industrial"/>
    <s v="CB-Commercial"/>
    <n v="4800"/>
    <n v="443.77"/>
    <m/>
    <n v="0"/>
    <n v="0"/>
    <n v="0"/>
    <m/>
    <n v="0"/>
    <n v="0"/>
    <n v="0"/>
    <n v="0"/>
    <n v="0"/>
    <n v="0"/>
    <n v="81.7"/>
    <n v="0"/>
    <n v="0"/>
    <n v="8.74"/>
    <n v="0"/>
    <n v="0"/>
    <n v="0"/>
    <n v="0"/>
    <n v="0"/>
    <n v="0"/>
    <n v="0"/>
    <n v="0"/>
    <n v="0"/>
    <n v="0"/>
    <n v="0"/>
    <n v="0"/>
    <n v="0"/>
    <n v="0"/>
    <n v="0"/>
    <n v="0"/>
    <n v="42.84"/>
    <n v="0"/>
    <n v="0"/>
    <n v="53.21"/>
    <n v="0"/>
    <n v="0"/>
    <n v="0"/>
    <m/>
    <x v="0"/>
    <m/>
    <m/>
    <m/>
    <m/>
    <m/>
    <m/>
    <m/>
    <m/>
    <m/>
    <m/>
    <m/>
    <n v="81.7"/>
    <x v="2"/>
    <x v="5"/>
    <m/>
    <x v="18"/>
  </r>
  <r>
    <x v="1"/>
    <s v="Columbus"/>
    <s v="Electric"/>
    <s v="Industrial"/>
    <s v="GP-General Power"/>
    <n v="440840"/>
    <n v="40442.5"/>
    <m/>
    <n v="0"/>
    <n v="0"/>
    <n v="0"/>
    <m/>
    <n v="0"/>
    <n v="0"/>
    <n v="0"/>
    <n v="0"/>
    <n v="0"/>
    <n v="0"/>
    <n v="7503.09"/>
    <n v="0"/>
    <n v="0"/>
    <n v="802.3"/>
    <n v="0"/>
    <n v="0"/>
    <n v="0"/>
    <n v="0"/>
    <n v="0"/>
    <n v="0"/>
    <n v="0"/>
    <n v="0"/>
    <n v="0"/>
    <n v="0"/>
    <n v="0"/>
    <n v="0"/>
    <n v="0"/>
    <n v="0"/>
    <n v="0"/>
    <n v="0"/>
    <n v="1727.09"/>
    <n v="0"/>
    <n v="0"/>
    <n v="6276.54"/>
    <n v="0"/>
    <n v="0"/>
    <n v="0"/>
    <m/>
    <x v="0"/>
    <m/>
    <m/>
    <m/>
    <m/>
    <m/>
    <m/>
    <m/>
    <m/>
    <m/>
    <m/>
    <m/>
    <n v="7503.09"/>
    <x v="2"/>
    <x v="6"/>
    <m/>
    <x v="18"/>
  </r>
  <r>
    <x v="1"/>
    <s v="Columbus"/>
    <s v="Electric"/>
    <s v="Industrial"/>
    <s v="PT-Transmission"/>
    <n v="748800"/>
    <n v="49328.38"/>
    <m/>
    <n v="0"/>
    <n v="0"/>
    <n v="0"/>
    <m/>
    <n v="0"/>
    <n v="0"/>
    <n v="0"/>
    <n v="0"/>
    <n v="0"/>
    <n v="0"/>
    <n v="12632.26"/>
    <n v="0"/>
    <n v="0"/>
    <n v="1362.82"/>
    <n v="0"/>
    <n v="0"/>
    <n v="2620.46"/>
    <n v="0"/>
    <n v="0"/>
    <n v="0"/>
    <n v="0"/>
    <n v="0"/>
    <n v="0"/>
    <n v="0"/>
    <n v="0"/>
    <n v="0"/>
    <n v="0"/>
    <n v="0"/>
    <n v="0"/>
    <n v="0"/>
    <n v="903.73"/>
    <n v="0"/>
    <n v="0"/>
    <n v="12387.31"/>
    <n v="0"/>
    <n v="0"/>
    <n v="0"/>
    <m/>
    <x v="0"/>
    <m/>
    <m/>
    <m/>
    <m/>
    <m/>
    <m/>
    <m/>
    <m/>
    <m/>
    <m/>
    <m/>
    <n v="12632.26"/>
    <x v="2"/>
    <x v="9"/>
    <m/>
    <x v="18"/>
  </r>
  <r>
    <x v="1"/>
    <s v="Columbus"/>
    <s v="Electric"/>
    <s v="Industrial"/>
    <s v="SH-Small Heating"/>
    <n v="1680"/>
    <n v="172.45999999999998"/>
    <m/>
    <n v="0"/>
    <n v="0"/>
    <n v="0"/>
    <m/>
    <n v="0"/>
    <n v="0"/>
    <n v="0"/>
    <n v="0"/>
    <n v="0"/>
    <n v="0"/>
    <n v="28.59"/>
    <n v="0"/>
    <n v="0"/>
    <n v="3.06"/>
    <n v="0"/>
    <n v="0"/>
    <n v="0"/>
    <n v="0"/>
    <n v="0"/>
    <n v="0"/>
    <n v="0"/>
    <n v="0"/>
    <n v="0"/>
    <n v="0"/>
    <n v="0"/>
    <n v="0"/>
    <n v="0"/>
    <n v="0"/>
    <n v="0"/>
    <n v="-16.02"/>
    <n v="11.94"/>
    <n v="0"/>
    <n v="0"/>
    <n v="21.25"/>
    <n v="0"/>
    <n v="0"/>
    <n v="0"/>
    <m/>
    <x v="0"/>
    <m/>
    <m/>
    <m/>
    <m/>
    <m/>
    <m/>
    <m/>
    <m/>
    <m/>
    <m/>
    <m/>
    <n v="28.59"/>
    <x v="2"/>
    <x v="12"/>
    <m/>
    <x v="18"/>
  </r>
  <r>
    <x v="1"/>
    <s v="Columbus"/>
    <s v="Electric"/>
    <s v="Industrial"/>
    <s v="TEB-Total Electric Bldg"/>
    <n v="25200"/>
    <n v="1686.67"/>
    <m/>
    <n v="0"/>
    <n v="0"/>
    <n v="0"/>
    <m/>
    <n v="0"/>
    <n v="0"/>
    <n v="0"/>
    <n v="0"/>
    <n v="0"/>
    <n v="0"/>
    <n v="449.23"/>
    <n v="0"/>
    <n v="0"/>
    <n v="45.85"/>
    <n v="0"/>
    <n v="0"/>
    <n v="0"/>
    <n v="0"/>
    <n v="0"/>
    <n v="0"/>
    <n v="0"/>
    <n v="0"/>
    <n v="0"/>
    <n v="0"/>
    <n v="0"/>
    <n v="0"/>
    <n v="0"/>
    <n v="0"/>
    <n v="0"/>
    <n v="-10.08"/>
    <n v="132.44"/>
    <n v="0"/>
    <n v="0"/>
    <n v="274.12"/>
    <n v="0"/>
    <n v="0"/>
    <n v="0"/>
    <m/>
    <x v="0"/>
    <m/>
    <m/>
    <m/>
    <m/>
    <m/>
    <m/>
    <m/>
    <m/>
    <m/>
    <m/>
    <m/>
    <n v="449.23"/>
    <x v="2"/>
    <x v="13"/>
    <m/>
    <x v="18"/>
  </r>
  <r>
    <x v="1"/>
    <s v="Columbus"/>
    <s v="Electric"/>
    <s v="Municipal Buildings"/>
    <s v="CB-Commercial"/>
    <n v="59939"/>
    <n v="5466.09"/>
    <m/>
    <n v="0"/>
    <n v="0"/>
    <n v="0"/>
    <m/>
    <n v="0"/>
    <n v="0"/>
    <n v="0"/>
    <n v="0"/>
    <n v="0"/>
    <n v="0"/>
    <n v="1020.17"/>
    <n v="0"/>
    <n v="0"/>
    <n v="109.08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711.73"/>
    <n v="0"/>
    <n v="0"/>
    <n v="0"/>
    <m/>
    <x v="0"/>
    <m/>
    <m/>
    <m/>
    <m/>
    <m/>
    <m/>
    <m/>
    <m/>
    <m/>
    <m/>
    <m/>
    <n v="1020.17"/>
    <x v="3"/>
    <x v="5"/>
    <m/>
    <x v="18"/>
  </r>
  <r>
    <x v="1"/>
    <s v="Columbus"/>
    <s v="Electric"/>
    <s v="Municipal Buildings"/>
    <s v="GP-General Power"/>
    <n v="22800"/>
    <n v="1396.09"/>
    <m/>
    <n v="0"/>
    <n v="0"/>
    <n v="0"/>
    <m/>
    <n v="0"/>
    <n v="0"/>
    <n v="0"/>
    <n v="0"/>
    <n v="0"/>
    <n v="0"/>
    <n v="388.06"/>
    <n v="0"/>
    <n v="0"/>
    <n v="4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.35"/>
    <n v="0"/>
    <n v="0"/>
    <n v="0"/>
    <m/>
    <x v="0"/>
    <m/>
    <m/>
    <m/>
    <m/>
    <m/>
    <m/>
    <m/>
    <m/>
    <m/>
    <m/>
    <m/>
    <n v="388.06"/>
    <x v="3"/>
    <x v="6"/>
    <m/>
    <x v="18"/>
  </r>
  <r>
    <x v="1"/>
    <s v="Columbus"/>
    <s v="Electric"/>
    <s v="Municipal Buildings"/>
    <s v="SH-Small Heating"/>
    <n v="8160"/>
    <n v="622.64"/>
    <m/>
    <n v="0"/>
    <n v="0"/>
    <n v="0"/>
    <m/>
    <n v="0"/>
    <n v="0"/>
    <n v="0"/>
    <n v="0"/>
    <n v="0"/>
    <n v="0"/>
    <n v="138.88999999999999"/>
    <n v="0"/>
    <n v="0"/>
    <n v="14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46"/>
    <n v="0"/>
    <n v="0"/>
    <n v="0"/>
    <m/>
    <x v="0"/>
    <m/>
    <m/>
    <m/>
    <m/>
    <m/>
    <m/>
    <m/>
    <m/>
    <m/>
    <m/>
    <m/>
    <n v="138.88999999999999"/>
    <x v="3"/>
    <x v="12"/>
    <m/>
    <x v="18"/>
  </r>
  <r>
    <x v="1"/>
    <s v="Columbus"/>
    <s v="Electric"/>
    <s v="Municipal Buildings"/>
    <s v="TEB-Total Electric Bldg"/>
    <n v="14160"/>
    <n v="1103.8399999999999"/>
    <m/>
    <n v="0"/>
    <n v="0"/>
    <n v="0"/>
    <m/>
    <n v="0"/>
    <n v="0"/>
    <n v="0"/>
    <n v="0"/>
    <n v="0"/>
    <n v="0"/>
    <n v="241"/>
    <n v="0"/>
    <n v="0"/>
    <n v="25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4.12"/>
    <n v="0"/>
    <n v="0"/>
    <n v="0"/>
    <m/>
    <x v="0"/>
    <m/>
    <m/>
    <m/>
    <m/>
    <m/>
    <m/>
    <m/>
    <m/>
    <m/>
    <m/>
    <m/>
    <n v="241"/>
    <x v="3"/>
    <x v="13"/>
    <m/>
    <x v="18"/>
  </r>
  <r>
    <x v="1"/>
    <s v="Columbus"/>
    <s v="Electric"/>
    <s v="Municipal Other Lighting"/>
    <s v="CB-Commercial"/>
    <n v="2126"/>
    <n v="529.49"/>
    <m/>
    <n v="0"/>
    <n v="0"/>
    <n v="0"/>
    <m/>
    <n v="0"/>
    <n v="0"/>
    <n v="0"/>
    <n v="0"/>
    <n v="0"/>
    <n v="0"/>
    <n v="36.200000000000003"/>
    <n v="0"/>
    <n v="0"/>
    <n v="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33"/>
    <n v="0"/>
    <n v="0"/>
    <n v="0"/>
    <m/>
    <x v="0"/>
    <m/>
    <m/>
    <m/>
    <m/>
    <m/>
    <m/>
    <m/>
    <m/>
    <m/>
    <m/>
    <m/>
    <n v="36.200000000000003"/>
    <x v="4"/>
    <x v="5"/>
    <m/>
    <x v="18"/>
  </r>
  <r>
    <x v="1"/>
    <s v="Columbus"/>
    <s v="Electric"/>
    <s v="Municipal Other Lighting"/>
    <s v="LS-Special Lighting"/>
    <n v="3285"/>
    <n v="374.4"/>
    <m/>
    <n v="0"/>
    <n v="0"/>
    <n v="0"/>
    <m/>
    <n v="0"/>
    <n v="0"/>
    <n v="0"/>
    <n v="0"/>
    <n v="0"/>
    <n v="0"/>
    <n v="55.91"/>
    <n v="0"/>
    <n v="0"/>
    <n v="5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4700000000000002"/>
    <n v="0"/>
    <n v="0"/>
    <n v="0"/>
    <m/>
    <x v="0"/>
    <m/>
    <m/>
    <m/>
    <m/>
    <m/>
    <m/>
    <m/>
    <m/>
    <m/>
    <m/>
    <m/>
    <n v="55.91"/>
    <x v="4"/>
    <x v="7"/>
    <m/>
    <x v="18"/>
  </r>
  <r>
    <x v="1"/>
    <s v="Columbus"/>
    <s v="Electric"/>
    <s v="Municipal Pumping"/>
    <s v="CB-Commercial"/>
    <n v="13316"/>
    <n v="1471.98"/>
    <m/>
    <n v="0"/>
    <n v="0"/>
    <n v="0"/>
    <m/>
    <n v="0"/>
    <n v="0"/>
    <n v="0"/>
    <n v="0"/>
    <n v="0"/>
    <n v="0"/>
    <n v="226.63"/>
    <n v="0"/>
    <n v="0"/>
    <n v="2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6.59"/>
    <n v="0"/>
    <n v="0"/>
    <n v="0"/>
    <m/>
    <x v="0"/>
    <m/>
    <m/>
    <m/>
    <m/>
    <m/>
    <m/>
    <m/>
    <m/>
    <m/>
    <m/>
    <m/>
    <n v="226.63"/>
    <x v="3"/>
    <x v="5"/>
    <m/>
    <x v="18"/>
  </r>
  <r>
    <x v="1"/>
    <s v="Columbus"/>
    <s v="Electric"/>
    <s v="Municipal Pumping"/>
    <s v="GP-General Power"/>
    <n v="19651"/>
    <n v="2204.13"/>
    <m/>
    <n v="0"/>
    <n v="0"/>
    <n v="0"/>
    <m/>
    <n v="0"/>
    <n v="0"/>
    <n v="0"/>
    <n v="0"/>
    <n v="0"/>
    <n v="0"/>
    <n v="334.46"/>
    <n v="0"/>
    <n v="0"/>
    <n v="35.77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7.45999999999998"/>
    <n v="0"/>
    <n v="0"/>
    <n v="0"/>
    <m/>
    <x v="0"/>
    <m/>
    <m/>
    <m/>
    <m/>
    <m/>
    <m/>
    <m/>
    <m/>
    <m/>
    <m/>
    <m/>
    <n v="334.46"/>
    <x v="3"/>
    <x v="6"/>
    <m/>
    <x v="18"/>
  </r>
  <r>
    <x v="1"/>
    <s v="Columbus"/>
    <s v="Electric"/>
    <s v="Residential"/>
    <s v="NM-Net Metering"/>
    <n v="-261"/>
    <n v="-4.5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10"/>
    <m/>
    <x v="18"/>
  </r>
  <r>
    <x v="1"/>
    <s v="Columbus"/>
    <s v="Electric"/>
    <s v="Residential"/>
    <s v="RG-Residential"/>
    <n v="2792289"/>
    <n v="206444.45"/>
    <m/>
    <n v="11170.48"/>
    <n v="0"/>
    <n v="0"/>
    <m/>
    <n v="0"/>
    <n v="0"/>
    <n v="0"/>
    <n v="0"/>
    <n v="0"/>
    <n v="0"/>
    <n v="47525.4"/>
    <n v="0"/>
    <n v="0"/>
    <n v="5081.97"/>
    <n v="0"/>
    <n v="0"/>
    <n v="0"/>
    <n v="0"/>
    <n v="0"/>
    <n v="0"/>
    <n v="0"/>
    <n v="0"/>
    <n v="0"/>
    <n v="0"/>
    <n v="120"/>
    <n v="0"/>
    <n v="30"/>
    <n v="-1.05"/>
    <n v="100"/>
    <n v="-11.63"/>
    <n v="7020.04"/>
    <n v="0"/>
    <n v="0"/>
    <n v="40914.9"/>
    <n v="0"/>
    <n v="0"/>
    <n v="0"/>
    <m/>
    <x v="0"/>
    <m/>
    <m/>
    <m/>
    <m/>
    <m/>
    <m/>
    <m/>
    <m/>
    <m/>
    <m/>
    <m/>
    <n v="47525.4"/>
    <x v="0"/>
    <x v="1"/>
    <m/>
    <x v="18"/>
  </r>
  <r>
    <x v="1"/>
    <s v="Columbus"/>
    <s v="Electric"/>
    <s v="Residential"/>
    <s v="RG-Residential Water Heat"/>
    <n v="416683"/>
    <n v="29485.879999999997"/>
    <m/>
    <n v="1230.47"/>
    <n v="0"/>
    <n v="0"/>
    <m/>
    <n v="0"/>
    <n v="0"/>
    <n v="0"/>
    <n v="0"/>
    <n v="0"/>
    <n v="0"/>
    <n v="7091.86"/>
    <n v="0"/>
    <n v="0"/>
    <n v="758.37"/>
    <n v="0"/>
    <n v="0"/>
    <n v="0"/>
    <n v="0"/>
    <n v="0"/>
    <n v="0"/>
    <n v="0"/>
    <n v="0"/>
    <n v="0"/>
    <n v="0"/>
    <n v="0"/>
    <n v="0"/>
    <n v="0"/>
    <n v="0"/>
    <n v="0"/>
    <n v="0"/>
    <n v="909.45"/>
    <n v="0"/>
    <n v="0"/>
    <n v="6042.76"/>
    <n v="0"/>
    <n v="0"/>
    <n v="0"/>
    <m/>
    <x v="0"/>
    <m/>
    <m/>
    <m/>
    <m/>
    <m/>
    <m/>
    <m/>
    <m/>
    <m/>
    <m/>
    <m/>
    <n v="7091.86"/>
    <x v="0"/>
    <x v="14"/>
    <m/>
    <x v="18"/>
  </r>
  <r>
    <x v="1"/>
    <s v="Columbus"/>
    <s v="Electric"/>
    <s v="Residential"/>
    <s v="RH-Residential Total Elec"/>
    <n v="647506"/>
    <n v="43643.03"/>
    <m/>
    <n v="1694.87"/>
    <n v="0"/>
    <n v="0"/>
    <m/>
    <n v="0"/>
    <n v="0"/>
    <n v="0"/>
    <n v="0"/>
    <n v="0"/>
    <n v="0"/>
    <n v="11020.6"/>
    <n v="0"/>
    <n v="0"/>
    <n v="1178.42"/>
    <n v="0"/>
    <n v="0"/>
    <n v="0"/>
    <n v="0"/>
    <n v="0"/>
    <n v="0"/>
    <n v="0"/>
    <n v="0"/>
    <n v="0"/>
    <n v="0"/>
    <n v="40"/>
    <n v="0"/>
    <n v="15"/>
    <n v="0"/>
    <n v="0"/>
    <n v="-1.36"/>
    <n v="1347.88"/>
    <n v="0"/>
    <n v="0"/>
    <n v="9090.6"/>
    <n v="0"/>
    <n v="0"/>
    <n v="0"/>
    <m/>
    <x v="0"/>
    <m/>
    <m/>
    <m/>
    <m/>
    <m/>
    <m/>
    <m/>
    <m/>
    <m/>
    <m/>
    <m/>
    <n v="11020.6"/>
    <x v="0"/>
    <x v="15"/>
    <m/>
    <x v="18"/>
  </r>
  <r>
    <x v="1"/>
    <s v="Columbus"/>
    <s v="Lighting"/>
    <s v="Commercial"/>
    <s v="PL-Private Lighting"/>
    <n v="21353.135999999999"/>
    <n v="5263.18"/>
    <m/>
    <n v="0"/>
    <n v="0"/>
    <n v="0"/>
    <m/>
    <n v="0"/>
    <n v="0"/>
    <n v="0"/>
    <n v="0"/>
    <n v="0"/>
    <n v="0"/>
    <n v="363.59"/>
    <n v="0"/>
    <n v="0"/>
    <n v="39.06"/>
    <n v="0"/>
    <n v="0"/>
    <n v="0"/>
    <n v="0"/>
    <n v="0"/>
    <n v="0"/>
    <n v="0"/>
    <n v="0"/>
    <n v="0"/>
    <n v="0"/>
    <n v="0"/>
    <n v="0"/>
    <n v="0"/>
    <n v="-9.01"/>
    <n v="0"/>
    <n v="0"/>
    <n v="332.73"/>
    <n v="0"/>
    <n v="0"/>
    <n v="47.38"/>
    <n v="0"/>
    <n v="0"/>
    <n v="0"/>
    <m/>
    <x v="0"/>
    <m/>
    <m/>
    <m/>
    <m/>
    <m/>
    <m/>
    <m/>
    <m/>
    <m/>
    <m/>
    <m/>
    <n v="363.59"/>
    <x v="1"/>
    <x v="4"/>
    <m/>
    <x v="18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19.920000000000002"/>
    <n v="0"/>
    <n v="0"/>
    <n v="2.14"/>
    <n v="0"/>
    <n v="0"/>
    <n v="0"/>
    <n v="0"/>
    <n v="0"/>
    <n v="0"/>
    <n v="0"/>
    <n v="0"/>
    <n v="0"/>
    <n v="0"/>
    <n v="0"/>
    <n v="0"/>
    <n v="0"/>
    <n v="0"/>
    <n v="0"/>
    <n v="0"/>
    <n v="30.04"/>
    <n v="0"/>
    <n v="0"/>
    <n v="2.4300000000000002"/>
    <n v="0"/>
    <n v="0"/>
    <n v="0"/>
    <m/>
    <x v="0"/>
    <m/>
    <m/>
    <m/>
    <m/>
    <m/>
    <m/>
    <m/>
    <m/>
    <m/>
    <m/>
    <m/>
    <n v="19.920000000000002"/>
    <x v="2"/>
    <x v="4"/>
    <m/>
    <x v="18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4.9400000000000004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6"/>
    <n v="0"/>
    <n v="0"/>
    <n v="0"/>
    <m/>
    <x v="0"/>
    <m/>
    <m/>
    <m/>
    <m/>
    <m/>
    <m/>
    <m/>
    <m/>
    <m/>
    <m/>
    <m/>
    <n v="4.9400000000000004"/>
    <x v="4"/>
    <x v="4"/>
    <m/>
    <x v="18"/>
  </r>
  <r>
    <x v="1"/>
    <s v="Columbus"/>
    <s v="Lighting"/>
    <s v="Municipal Street Lighting"/>
    <s v="SPL-Municipal St Lighting"/>
    <n v="49333.171999999999"/>
    <n v="5051.04"/>
    <m/>
    <n v="0"/>
    <n v="0"/>
    <n v="0"/>
    <m/>
    <n v="0"/>
    <n v="0"/>
    <n v="0"/>
    <n v="0"/>
    <n v="0"/>
    <n v="0"/>
    <n v="832.25"/>
    <n v="0"/>
    <n v="0"/>
    <n v="89.78"/>
    <n v="0"/>
    <n v="0"/>
    <n v="1588.47"/>
    <n v="0"/>
    <n v="0"/>
    <n v="0"/>
    <n v="0"/>
    <n v="0"/>
    <n v="0"/>
    <n v="0"/>
    <n v="0"/>
    <n v="0"/>
    <n v="0"/>
    <n v="0"/>
    <n v="0"/>
    <n v="0"/>
    <n v="0"/>
    <n v="0"/>
    <n v="0"/>
    <n v="120.86"/>
    <n v="0"/>
    <n v="0"/>
    <n v="0"/>
    <m/>
    <x v="0"/>
    <m/>
    <m/>
    <m/>
    <m/>
    <m/>
    <m/>
    <m/>
    <m/>
    <m/>
    <m/>
    <m/>
    <n v="832.25"/>
    <x v="4"/>
    <x v="11"/>
    <m/>
    <x v="18"/>
  </r>
  <r>
    <x v="1"/>
    <s v="Columbus"/>
    <s v="Lighting"/>
    <s v="Residential"/>
    <s v="PL-Private Lighting"/>
    <n v="14705.529"/>
    <n v="4863.8500000000004"/>
    <m/>
    <n v="0"/>
    <n v="0"/>
    <n v="0"/>
    <m/>
    <n v="0"/>
    <n v="0"/>
    <n v="0"/>
    <n v="0"/>
    <n v="0"/>
    <n v="0"/>
    <n v="251.1"/>
    <n v="0"/>
    <n v="0"/>
    <n v="27.77"/>
    <n v="0"/>
    <n v="0"/>
    <n v="0"/>
    <n v="0"/>
    <n v="0"/>
    <n v="0"/>
    <n v="0"/>
    <n v="0"/>
    <n v="0"/>
    <n v="0"/>
    <n v="0"/>
    <n v="0"/>
    <n v="15"/>
    <n v="0"/>
    <n v="0"/>
    <n v="0"/>
    <n v="92.26"/>
    <n v="0"/>
    <n v="0"/>
    <n v="32.44"/>
    <n v="0"/>
    <n v="0"/>
    <n v="0"/>
    <m/>
    <x v="0"/>
    <m/>
    <m/>
    <m/>
    <m/>
    <m/>
    <m/>
    <m/>
    <m/>
    <m/>
    <m/>
    <m/>
    <n v="251.1"/>
    <x v="0"/>
    <x v="4"/>
    <m/>
    <x v="18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1"/>
    <s v="Neosho"/>
    <s v="Electric"/>
    <s v="Commercial"/>
    <s v="CB-Commercial"/>
    <n v="2"/>
    <n v="20.18"/>
    <m/>
    <n v="1.01"/>
    <n v="0"/>
    <n v="0"/>
    <m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1"/>
    <n v="0"/>
    <n v="0"/>
    <n v="0.03"/>
    <n v="0"/>
    <n v="0"/>
    <n v="0"/>
    <m/>
    <x v="0"/>
    <m/>
    <m/>
    <m/>
    <m/>
    <m/>
    <m/>
    <m/>
    <m/>
    <m/>
    <m/>
    <m/>
    <n v="0.03"/>
    <x v="1"/>
    <x v="5"/>
    <m/>
    <x v="18"/>
  </r>
  <r>
    <x v="3"/>
    <s v="Aurora"/>
    <s v="Electric"/>
    <s v="Commercial"/>
    <s v="CB-Commercial"/>
    <n v="3120875"/>
    <n v="452887.87"/>
    <m/>
    <n v="11865.44"/>
    <n v="0"/>
    <n v="0"/>
    <m/>
    <n v="-1895.8333333333301"/>
    <n v="1058.07"/>
    <n v="0"/>
    <n v="0"/>
    <n v="2215.61"/>
    <n v="0"/>
    <n v="0"/>
    <n v="0"/>
    <n v="0"/>
    <n v="0"/>
    <n v="0"/>
    <n v="0"/>
    <n v="0"/>
    <n v="0"/>
    <n v="0"/>
    <n v="0"/>
    <n v="0"/>
    <n v="0"/>
    <n v="0"/>
    <n v="0"/>
    <n v="60"/>
    <n v="0"/>
    <n v="30"/>
    <n v="3369.32"/>
    <n v="0"/>
    <n v="-17.96"/>
    <n v="26669"/>
    <n v="-15667.11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Aurora"/>
    <s v="Electric"/>
    <s v="Commercial"/>
    <s v="GP-General Power"/>
    <n v="5492732"/>
    <n v="593179.61"/>
    <m/>
    <n v="15000.99"/>
    <n v="0"/>
    <n v="0"/>
    <m/>
    <n v="0"/>
    <n v="1598.57"/>
    <n v="0"/>
    <n v="0"/>
    <n v="3393.24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311.26"/>
    <n v="0"/>
    <n v="0"/>
    <n v="28869.1"/>
    <n v="-20323.13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3"/>
    <s v="Aurora"/>
    <s v="Electric"/>
    <s v="Commercial"/>
    <s v="LS-Special Lighting"/>
    <n v="3082"/>
    <n v="612.57000000000005"/>
    <m/>
    <n v="4.6500000000000004"/>
    <n v="0"/>
    <n v="0"/>
    <m/>
    <n v="0"/>
    <n v="1.21"/>
    <n v="0"/>
    <n v="0"/>
    <n v="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84"/>
    <n v="0"/>
    <n v="0"/>
    <n v="0"/>
    <n v="0"/>
    <n v="0"/>
    <m/>
    <x v="0"/>
    <m/>
    <m/>
    <m/>
    <m/>
    <m/>
    <m/>
    <m/>
    <m/>
    <m/>
    <m/>
    <m/>
    <n v="0"/>
    <x v="1"/>
    <x v="7"/>
    <m/>
    <x v="18"/>
  </r>
  <r>
    <x v="3"/>
    <s v="Aurora"/>
    <s v="Electric"/>
    <s v="Commercial"/>
    <s v="SH-Small Heating"/>
    <n v="171923"/>
    <n v="24068.21"/>
    <m/>
    <n v="820.11"/>
    <n v="0"/>
    <n v="0"/>
    <m/>
    <n v="0"/>
    <n v="52.23"/>
    <n v="0"/>
    <n v="0"/>
    <n v="122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4.72"/>
    <n v="0"/>
    <n v="0"/>
    <n v="1692.96"/>
    <n v="-816.66"/>
    <n v="0"/>
    <n v="0"/>
    <n v="0"/>
    <n v="0"/>
    <n v="0"/>
    <m/>
    <x v="0"/>
    <m/>
    <m/>
    <m/>
    <m/>
    <m/>
    <m/>
    <m/>
    <m/>
    <m/>
    <m/>
    <m/>
    <n v="0"/>
    <x v="1"/>
    <x v="12"/>
    <m/>
    <x v="18"/>
  </r>
  <r>
    <x v="3"/>
    <s v="Aurora"/>
    <s v="Electric"/>
    <s v="Commercial"/>
    <s v="TEB-Total Electric Bldg"/>
    <n v="701598"/>
    <n v="78801.7"/>
    <m/>
    <n v="357.54"/>
    <n v="0"/>
    <n v="0"/>
    <m/>
    <n v="0"/>
    <n v="247.23"/>
    <n v="0"/>
    <n v="0"/>
    <n v="498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3.55"/>
    <n v="0"/>
    <n v="0"/>
    <n v="3932.89"/>
    <n v="-2862.51"/>
    <n v="0"/>
    <n v="0"/>
    <n v="0"/>
    <n v="0"/>
    <n v="0"/>
    <m/>
    <x v="0"/>
    <m/>
    <m/>
    <m/>
    <m/>
    <m/>
    <m/>
    <m/>
    <m/>
    <m/>
    <m/>
    <m/>
    <n v="0"/>
    <x v="1"/>
    <x v="13"/>
    <m/>
    <x v="18"/>
  </r>
  <r>
    <x v="3"/>
    <s v="Aurora"/>
    <s v="Electric"/>
    <s v="Industrial"/>
    <s v="CB-Commercial"/>
    <n v="15153"/>
    <n v="2244.96"/>
    <m/>
    <n v="43.41"/>
    <n v="0"/>
    <n v="0"/>
    <m/>
    <n v="0"/>
    <n v="6.09"/>
    <n v="0"/>
    <n v="0"/>
    <n v="10.74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36.369999999999997"/>
    <n v="0"/>
    <n v="0"/>
    <n v="153.9"/>
    <n v="-76.08"/>
    <n v="0"/>
    <n v="0"/>
    <n v="0"/>
    <n v="0"/>
    <n v="0"/>
    <m/>
    <x v="0"/>
    <m/>
    <m/>
    <m/>
    <m/>
    <m/>
    <m/>
    <m/>
    <m/>
    <m/>
    <m/>
    <m/>
    <n v="0"/>
    <x v="2"/>
    <x v="5"/>
    <m/>
    <x v="18"/>
  </r>
  <r>
    <x v="3"/>
    <s v="Aurora"/>
    <s v="Electric"/>
    <s v="Industrial"/>
    <s v="GP-General Power"/>
    <n v="2423622"/>
    <n v="256347.81"/>
    <m/>
    <n v="4635.8900000000003"/>
    <n v="0"/>
    <n v="0"/>
    <m/>
    <n v="0"/>
    <n v="183.79"/>
    <n v="0"/>
    <n v="0"/>
    <n v="1536.36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2160.7600000000002"/>
    <n v="0"/>
    <n v="0"/>
    <n v="12158.64"/>
    <n v="-8967.4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3"/>
    <s v="Aurora"/>
    <s v="Electric"/>
    <s v="Industrial"/>
    <s v="LP-Large Power"/>
    <n v="3646203"/>
    <n v="335958.98"/>
    <m/>
    <n v="0"/>
    <n v="0"/>
    <n v="0"/>
    <m/>
    <n v="0"/>
    <n v="-111.42"/>
    <n v="0"/>
    <n v="0"/>
    <n v="629.63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7110.95"/>
    <n v="-10865.68"/>
    <n v="0"/>
    <n v="0"/>
    <n v="0"/>
    <n v="0"/>
    <n v="0"/>
    <m/>
    <x v="0"/>
    <m/>
    <m/>
    <m/>
    <m/>
    <m/>
    <m/>
    <m/>
    <m/>
    <m/>
    <m/>
    <m/>
    <n v="0"/>
    <x v="2"/>
    <x v="17"/>
    <m/>
    <x v="18"/>
  </r>
  <r>
    <x v="3"/>
    <s v="Aurora"/>
    <s v="Electric"/>
    <s v="Industrial"/>
    <s v="PFM-Feed Mill/Grain Elev"/>
    <n v="33280"/>
    <n v="6107.6500000000005"/>
    <m/>
    <n v="179"/>
    <n v="0"/>
    <n v="0"/>
    <m/>
    <n v="0"/>
    <n v="14.31"/>
    <n v="0"/>
    <n v="0"/>
    <n v="2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8.22"/>
    <n v="-183.7"/>
    <n v="0"/>
    <n v="0"/>
    <n v="0"/>
    <n v="0"/>
    <n v="0"/>
    <m/>
    <x v="0"/>
    <m/>
    <m/>
    <m/>
    <m/>
    <m/>
    <m/>
    <m/>
    <m/>
    <m/>
    <m/>
    <m/>
    <n v="0"/>
    <x v="2"/>
    <x v="18"/>
    <m/>
    <x v="18"/>
  </r>
  <r>
    <x v="3"/>
    <s v="Aurora"/>
    <s v="Electric"/>
    <s v="Industrial"/>
    <s v="TEB-Total Electric Bldg"/>
    <n v="249465"/>
    <n v="35655.379999999997"/>
    <m/>
    <n v="0"/>
    <n v="0"/>
    <n v="0"/>
    <m/>
    <n v="0"/>
    <n v="-9.44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2198.88"/>
    <n v="-1017.82"/>
    <n v="0"/>
    <n v="0"/>
    <n v="0"/>
    <n v="0"/>
    <n v="0"/>
    <m/>
    <x v="0"/>
    <m/>
    <m/>
    <m/>
    <m/>
    <m/>
    <m/>
    <m/>
    <m/>
    <m/>
    <m/>
    <m/>
    <n v="0"/>
    <x v="2"/>
    <x v="13"/>
    <m/>
    <x v="18"/>
  </r>
  <r>
    <x v="3"/>
    <s v="Aurora"/>
    <s v="Electric"/>
    <s v="Interdepartmental"/>
    <s v="CB-Commercial"/>
    <n v="28601"/>
    <n v="3970.41"/>
    <m/>
    <n v="0"/>
    <n v="0"/>
    <n v="0"/>
    <m/>
    <n v="0"/>
    <n v="6.86"/>
    <n v="0"/>
    <n v="0"/>
    <n v="2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-143.57"/>
    <n v="0"/>
    <n v="0"/>
    <n v="0"/>
    <n v="0"/>
    <n v="0"/>
    <m/>
    <x v="0"/>
    <m/>
    <m/>
    <m/>
    <m/>
    <m/>
    <m/>
    <m/>
    <m/>
    <m/>
    <m/>
    <m/>
    <n v="0"/>
    <x v="5"/>
    <x v="5"/>
    <m/>
    <x v="18"/>
  </r>
  <r>
    <x v="3"/>
    <s v="Aurora"/>
    <s v="Electric"/>
    <s v="Interdepartmental"/>
    <s v="GP-General Power"/>
    <n v="121529"/>
    <n v="10384.57"/>
    <m/>
    <n v="0"/>
    <n v="0"/>
    <n v="0"/>
    <m/>
    <n v="0"/>
    <n v="47.98"/>
    <n v="0"/>
    <n v="0"/>
    <n v="86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9.66"/>
    <n v="0"/>
    <n v="0"/>
    <n v="0"/>
    <n v="0"/>
    <n v="0"/>
    <m/>
    <x v="0"/>
    <m/>
    <m/>
    <m/>
    <m/>
    <m/>
    <m/>
    <m/>
    <m/>
    <m/>
    <m/>
    <m/>
    <n v="0"/>
    <x v="5"/>
    <x v="6"/>
    <m/>
    <x v="18"/>
  </r>
  <r>
    <x v="3"/>
    <s v="Aurora"/>
    <s v="Electric"/>
    <s v="Municipal Buildings"/>
    <s v="CB-Commercial"/>
    <n v="59885"/>
    <n v="9269.81"/>
    <m/>
    <n v="0"/>
    <n v="0"/>
    <n v="0"/>
    <m/>
    <n v="0"/>
    <n v="10.88"/>
    <n v="0"/>
    <n v="0"/>
    <n v="4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.64999999999998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Aurora"/>
    <s v="Electric"/>
    <s v="Municipal Buildings"/>
    <s v="GP-General Power"/>
    <n v="119040"/>
    <n v="12506.189999999999"/>
    <m/>
    <n v="0"/>
    <n v="0"/>
    <n v="0"/>
    <m/>
    <n v="0"/>
    <n v="42.08"/>
    <n v="0"/>
    <n v="0"/>
    <n v="84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0.44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Aurora"/>
    <s v="Electric"/>
    <s v="Municipal Buildings"/>
    <s v="SH-Small Heating"/>
    <n v="4162"/>
    <n v="581.1"/>
    <m/>
    <n v="0"/>
    <n v="0"/>
    <n v="0"/>
    <m/>
    <n v="0"/>
    <n v="1.04"/>
    <n v="0"/>
    <n v="0"/>
    <n v="2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77"/>
    <n v="0"/>
    <n v="0"/>
    <n v="0"/>
    <n v="0"/>
    <n v="0"/>
    <m/>
    <x v="0"/>
    <m/>
    <m/>
    <m/>
    <m/>
    <m/>
    <m/>
    <m/>
    <m/>
    <m/>
    <m/>
    <m/>
    <n v="0"/>
    <x v="3"/>
    <x v="12"/>
    <m/>
    <x v="18"/>
  </r>
  <r>
    <x v="3"/>
    <s v="Aurora"/>
    <s v="Electric"/>
    <s v="Municipal Other Lighting"/>
    <s v="CB-Commercial"/>
    <n v="17291"/>
    <n v="2903.97"/>
    <m/>
    <n v="0"/>
    <n v="0"/>
    <n v="0"/>
    <m/>
    <n v="0"/>
    <n v="2.35"/>
    <n v="0"/>
    <n v="0"/>
    <n v="12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.85"/>
    <n v="0"/>
    <n v="0"/>
    <n v="0"/>
    <n v="0"/>
    <n v="0"/>
    <m/>
    <x v="0"/>
    <m/>
    <m/>
    <m/>
    <m/>
    <m/>
    <m/>
    <m/>
    <m/>
    <m/>
    <m/>
    <m/>
    <n v="0"/>
    <x v="4"/>
    <x v="5"/>
    <m/>
    <x v="18"/>
  </r>
  <r>
    <x v="3"/>
    <s v="Aurora"/>
    <s v="Electric"/>
    <s v="Municipal Other Lighting"/>
    <s v="LS-Special Lighting"/>
    <n v="8020384"/>
    <n v="1098597.6100000001"/>
    <m/>
    <n v="0"/>
    <n v="0"/>
    <n v="0"/>
    <m/>
    <n v="0"/>
    <n v="3447.8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217.82"/>
    <n v="0"/>
    <n v="0"/>
    <n v="0"/>
    <n v="0"/>
    <n v="0"/>
    <m/>
    <x v="0"/>
    <m/>
    <m/>
    <m/>
    <m/>
    <m/>
    <m/>
    <m/>
    <m/>
    <m/>
    <m/>
    <m/>
    <n v="0"/>
    <x v="4"/>
    <x v="7"/>
    <m/>
    <x v="18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4"/>
    <x v="22"/>
    <m/>
    <x v="18"/>
  </r>
  <r>
    <x v="3"/>
    <s v="Aurora"/>
    <s v="Electric"/>
    <s v="Municipal Pumping"/>
    <s v="CB-Commercial"/>
    <n v="78525"/>
    <n v="11607.130000000001"/>
    <m/>
    <n v="0"/>
    <n v="0"/>
    <n v="0"/>
    <m/>
    <n v="0"/>
    <n v="18.100000000000001"/>
    <n v="0"/>
    <n v="0"/>
    <n v="55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4.23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Aurora"/>
    <s v="Electric"/>
    <s v="Municipal Pumping"/>
    <s v="GP-General Power"/>
    <n v="560493"/>
    <n v="56885.38"/>
    <m/>
    <n v="0"/>
    <n v="0"/>
    <n v="0"/>
    <m/>
    <n v="0"/>
    <n v="68.400000000000006"/>
    <n v="0"/>
    <n v="0"/>
    <n v="397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73.8200000000002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Aurora"/>
    <s v="Electric"/>
    <s v="Oil Pipeline Pumping"/>
    <s v="GP-General Power"/>
    <n v="167396"/>
    <n v="18126.34"/>
    <m/>
    <n v="0"/>
    <n v="0"/>
    <n v="0"/>
    <m/>
    <n v="0"/>
    <n v="8.5500000000000007"/>
    <n v="0"/>
    <n v="0"/>
    <n v="118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9.86"/>
    <n v="-619.36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3"/>
    <s v="Aurora"/>
    <s v="Electric"/>
    <s v="Residential"/>
    <s v="RGL-Residential Pilot"/>
    <n v="65235"/>
    <n v="8484.6200000000008"/>
    <m/>
    <n v="359.94"/>
    <n v="0"/>
    <n v="0"/>
    <m/>
    <n v="0"/>
    <n v="21.22"/>
    <n v="0"/>
    <n v="0"/>
    <n v="2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58"/>
    <n v="0"/>
    <n v="0"/>
    <n v="95.67"/>
    <n v="-336.62"/>
    <n v="0"/>
    <n v="0"/>
    <n v="0"/>
    <n v="0"/>
    <n v="0"/>
    <m/>
    <x v="0"/>
    <m/>
    <m/>
    <m/>
    <m/>
    <m/>
    <m/>
    <m/>
    <m/>
    <m/>
    <m/>
    <m/>
    <n v="0"/>
    <x v="0"/>
    <x v="25"/>
    <m/>
    <x v="18"/>
  </r>
  <r>
    <x v="3"/>
    <s v="Aurora"/>
    <s v="Electric"/>
    <s v="Residential"/>
    <s v="RG-Residential"/>
    <n v="17754586"/>
    <n v="2494512.7799999998"/>
    <m/>
    <n v="73795.47"/>
    <n v="0"/>
    <n v="0"/>
    <m/>
    <n v="-105319.56781279801"/>
    <n v="5584.94"/>
    <n v="0"/>
    <n v="0"/>
    <n v="6923.42"/>
    <n v="0"/>
    <n v="0"/>
    <n v="0"/>
    <n v="0"/>
    <n v="0"/>
    <n v="0"/>
    <n v="0"/>
    <n v="0"/>
    <n v="0"/>
    <n v="0"/>
    <n v="0"/>
    <n v="0"/>
    <n v="0"/>
    <n v="0"/>
    <n v="0"/>
    <n v="1200"/>
    <n v="150"/>
    <n v="180"/>
    <n v="5675.4"/>
    <n v="340"/>
    <n v="-526.55999999999995"/>
    <n v="20140.82"/>
    <n v="-91613.92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Aurora"/>
    <s v="Lighting"/>
    <s v="Commercial"/>
    <s v="PL-Private Lighting"/>
    <n v="49851.262999999999"/>
    <n v="16437.79"/>
    <m/>
    <n v="0"/>
    <n v="0"/>
    <n v="0"/>
    <m/>
    <n v="0"/>
    <n v="19.329999999999998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.5"/>
    <n v="0"/>
    <n v="0"/>
    <n v="804.83"/>
    <n v="-547.09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3"/>
    <s v="Aurora"/>
    <s v="Lighting"/>
    <s v="Industrial"/>
    <s v="PL-Private Lighting"/>
    <n v="6169"/>
    <n v="1553.22"/>
    <m/>
    <n v="0"/>
    <n v="0"/>
    <n v="0"/>
    <m/>
    <n v="0"/>
    <n v="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88"/>
    <n v="0"/>
    <n v="0"/>
    <n v="83.38"/>
    <n v="-67.709999999999994"/>
    <n v="0"/>
    <n v="0"/>
    <n v="0"/>
    <n v="0"/>
    <n v="0"/>
    <m/>
    <x v="0"/>
    <m/>
    <m/>
    <m/>
    <m/>
    <m/>
    <m/>
    <m/>
    <m/>
    <m/>
    <m/>
    <m/>
    <n v="0"/>
    <x v="2"/>
    <x v="4"/>
    <m/>
    <x v="18"/>
  </r>
  <r>
    <x v="3"/>
    <s v="Aurora"/>
    <s v="Lighting"/>
    <s v="Interdepartmental"/>
    <s v="PL-Private Lighting"/>
    <n v="195"/>
    <n v="47.37"/>
    <m/>
    <n v="0"/>
    <n v="0"/>
    <n v="0"/>
    <m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n v="0"/>
    <n v="0"/>
    <n v="0"/>
    <m/>
    <x v="0"/>
    <m/>
    <m/>
    <m/>
    <m/>
    <m/>
    <m/>
    <m/>
    <m/>
    <m/>
    <m/>
    <m/>
    <n v="0"/>
    <x v="5"/>
    <x v="4"/>
    <m/>
    <x v="18"/>
  </r>
  <r>
    <x v="3"/>
    <s v="Aurora"/>
    <s v="Lighting"/>
    <s v="Municipal Other Lighting"/>
    <s v="PL-Private Lighting"/>
    <n v="174"/>
    <n v="68.19"/>
    <m/>
    <n v="0"/>
    <n v="0"/>
    <n v="0"/>
    <m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n v="0"/>
    <n v="0"/>
    <n v="0"/>
    <m/>
    <x v="0"/>
    <m/>
    <m/>
    <m/>
    <m/>
    <m/>
    <m/>
    <m/>
    <m/>
    <m/>
    <m/>
    <m/>
    <n v="0"/>
    <x v="4"/>
    <x v="4"/>
    <m/>
    <x v="18"/>
  </r>
  <r>
    <x v="3"/>
    <s v="Aurora"/>
    <s v="Lighting"/>
    <s v="Municipal Pumping"/>
    <s v="PL-Private Lighting"/>
    <n v="58"/>
    <n v="21.22"/>
    <m/>
    <n v="0"/>
    <n v="0"/>
    <n v="0"/>
    <m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m/>
    <m/>
    <m/>
    <n v="0"/>
    <x v="3"/>
    <x v="4"/>
    <m/>
    <x v="18"/>
  </r>
  <r>
    <x v="3"/>
    <s v="Aurora"/>
    <s v="Lighting"/>
    <s v="Municipal Street Lighting"/>
    <s v="SPL-Municipal St Lighting"/>
    <n v="91306.876999999993"/>
    <n v="13758.87"/>
    <m/>
    <n v="0"/>
    <n v="0"/>
    <n v="0"/>
    <m/>
    <n v="0"/>
    <n v="-3.43"/>
    <n v="0"/>
    <n v="0"/>
    <n v="0"/>
    <n v="0"/>
    <n v="0"/>
    <n v="0"/>
    <n v="0"/>
    <n v="0"/>
    <n v="0"/>
    <n v="0"/>
    <n v="3214.29"/>
    <n v="0"/>
    <n v="0"/>
    <n v="0"/>
    <n v="0"/>
    <n v="0"/>
    <n v="0"/>
    <n v="0"/>
    <n v="0"/>
    <n v="0"/>
    <n v="0"/>
    <n v="0"/>
    <n v="0"/>
    <n v="0"/>
    <n v="0"/>
    <n v="-546.02"/>
    <n v="0"/>
    <n v="0"/>
    <n v="0"/>
    <n v="0"/>
    <n v="0"/>
    <m/>
    <x v="0"/>
    <m/>
    <m/>
    <m/>
    <m/>
    <m/>
    <m/>
    <m/>
    <m/>
    <m/>
    <m/>
    <m/>
    <n v="0"/>
    <x v="4"/>
    <x v="11"/>
    <m/>
    <x v="18"/>
  </r>
  <r>
    <x v="3"/>
    <s v="Aurora"/>
    <s v="Lighting"/>
    <s v="Residential"/>
    <s v="PL-Private Lighting"/>
    <n v="54875.042999999998"/>
    <n v="20515.52"/>
    <m/>
    <n v="0"/>
    <n v="0"/>
    <n v="0"/>
    <m/>
    <n v="0"/>
    <n v="20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56.45"/>
    <n v="0"/>
    <n v="0"/>
    <n v="64.099999999999994"/>
    <n v="-601.29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3"/>
    <s v="Baxter Springs"/>
    <s v="Electric"/>
    <s v="Commercial"/>
    <s v="CB-Commercial"/>
    <n v="1"/>
    <n v="22.82"/>
    <m/>
    <n v="1.13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"/>
    <n v="-0.01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Baxter Springs"/>
    <s v="Electric"/>
    <s v="Residential"/>
    <s v="RG-Residential"/>
    <n v="450"/>
    <n v="71.53"/>
    <m/>
    <n v="3.48"/>
    <n v="0"/>
    <n v="0"/>
    <m/>
    <n v="0"/>
    <n v="0.19"/>
    <n v="0"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5"/>
    <n v="-2.3199999999999998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Bolivar"/>
    <s v="Electric"/>
    <s v="Commercial"/>
    <s v="CB-Commercial"/>
    <n v="2899179"/>
    <n v="425541.41"/>
    <m/>
    <n v="8662.83"/>
    <n v="0"/>
    <n v="0"/>
    <m/>
    <n v="-17457.641797075899"/>
    <n v="531.01"/>
    <n v="0"/>
    <n v="0"/>
    <n v="2058.17"/>
    <n v="0"/>
    <n v="0"/>
    <n v="0"/>
    <n v="0"/>
    <n v="0"/>
    <n v="0"/>
    <n v="0"/>
    <n v="0"/>
    <n v="0"/>
    <n v="0"/>
    <n v="0"/>
    <n v="0"/>
    <n v="0"/>
    <n v="0"/>
    <n v="0"/>
    <n v="90"/>
    <n v="0"/>
    <n v="0"/>
    <n v="3736.87"/>
    <n v="0"/>
    <n v="-40.08"/>
    <n v="24306.89"/>
    <n v="-14554.54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Bolivar"/>
    <s v="Electric"/>
    <s v="Commercial"/>
    <s v="GP-General Power"/>
    <n v="4272400"/>
    <n v="449415.37"/>
    <m/>
    <n v="2439.85"/>
    <n v="0"/>
    <n v="0"/>
    <m/>
    <n v="0"/>
    <n v="838.49"/>
    <n v="0"/>
    <n v="0"/>
    <n v="303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6.76"/>
    <n v="0"/>
    <n v="0"/>
    <n v="18913.990000000002"/>
    <n v="-15807.88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3"/>
    <s v="Bolivar"/>
    <s v="Electric"/>
    <s v="Commercial"/>
    <s v="LP-Large Power"/>
    <n v="1500491"/>
    <n v="138535.78"/>
    <m/>
    <n v="0"/>
    <n v="0"/>
    <n v="0"/>
    <m/>
    <n v="0"/>
    <n v="218.55"/>
    <n v="0"/>
    <n v="0"/>
    <n v="1065.3399999999999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4471.46"/>
    <n v="0"/>
    <n v="0"/>
    <n v="0"/>
    <n v="0"/>
    <n v="0"/>
    <m/>
    <x v="0"/>
    <m/>
    <m/>
    <m/>
    <m/>
    <m/>
    <m/>
    <m/>
    <m/>
    <m/>
    <m/>
    <m/>
    <n v="0"/>
    <x v="1"/>
    <x v="17"/>
    <m/>
    <x v="18"/>
  </r>
  <r>
    <x v="3"/>
    <s v="Bolivar"/>
    <s v="Electric"/>
    <s v="Commercial"/>
    <s v="LS-Special Lighting"/>
    <n v="2886"/>
    <n v="533.22"/>
    <m/>
    <n v="1.41"/>
    <n v="0"/>
    <n v="0"/>
    <m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510000000000002"/>
    <n v="0"/>
    <n v="0"/>
    <n v="0"/>
    <n v="0"/>
    <n v="0"/>
    <m/>
    <x v="0"/>
    <m/>
    <m/>
    <m/>
    <m/>
    <m/>
    <m/>
    <m/>
    <m/>
    <m/>
    <m/>
    <m/>
    <n v="0"/>
    <x v="1"/>
    <x v="7"/>
    <m/>
    <x v="18"/>
  </r>
  <r>
    <x v="3"/>
    <s v="Bolivar"/>
    <s v="Electric"/>
    <s v="Commercial"/>
    <s v="SH-Small Heating"/>
    <n v="979262"/>
    <n v="137252.96"/>
    <m/>
    <n v="2846.9"/>
    <n v="0"/>
    <n v="0"/>
    <m/>
    <n v="0"/>
    <n v="274.39"/>
    <n v="0"/>
    <n v="0"/>
    <n v="695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9.8800000000001"/>
    <n v="20"/>
    <n v="0"/>
    <n v="7754.13"/>
    <n v="-4651.54"/>
    <n v="0"/>
    <n v="0"/>
    <n v="0"/>
    <n v="0"/>
    <n v="0"/>
    <m/>
    <x v="0"/>
    <m/>
    <m/>
    <m/>
    <m/>
    <m/>
    <m/>
    <m/>
    <m/>
    <m/>
    <m/>
    <m/>
    <n v="0"/>
    <x v="1"/>
    <x v="12"/>
    <m/>
    <x v="18"/>
  </r>
  <r>
    <x v="3"/>
    <s v="Bolivar"/>
    <s v="Electric"/>
    <s v="Commercial"/>
    <s v="TEB-Total Electric Bldg"/>
    <n v="2868232"/>
    <n v="345359.91"/>
    <m/>
    <n v="2197.0700000000002"/>
    <n v="0"/>
    <n v="0"/>
    <m/>
    <n v="-25851.282051282102"/>
    <n v="905.83"/>
    <n v="0"/>
    <n v="0"/>
    <n v="2018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46.95"/>
    <n v="0"/>
    <n v="0"/>
    <n v="13245.69"/>
    <n v="-11702.41"/>
    <n v="0"/>
    <n v="0"/>
    <n v="0"/>
    <n v="0"/>
    <n v="0"/>
    <m/>
    <x v="0"/>
    <m/>
    <m/>
    <m/>
    <m/>
    <m/>
    <m/>
    <m/>
    <m/>
    <m/>
    <m/>
    <m/>
    <n v="0"/>
    <x v="1"/>
    <x v="13"/>
    <m/>
    <x v="18"/>
  </r>
  <r>
    <x v="3"/>
    <s v="Bolivar"/>
    <s v="Electric"/>
    <s v="Industrial"/>
    <s v="CB-Commercial"/>
    <n v="72322"/>
    <n v="9704.9"/>
    <m/>
    <n v="429.27"/>
    <n v="0"/>
    <n v="0"/>
    <m/>
    <n v="0"/>
    <n v="23.03"/>
    <n v="0"/>
    <n v="0"/>
    <n v="5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4.25"/>
    <n v="-363.06"/>
    <n v="0"/>
    <n v="0"/>
    <n v="0"/>
    <n v="0"/>
    <n v="0"/>
    <m/>
    <x v="0"/>
    <m/>
    <m/>
    <m/>
    <m/>
    <m/>
    <m/>
    <m/>
    <m/>
    <m/>
    <m/>
    <m/>
    <n v="0"/>
    <x v="2"/>
    <x v="5"/>
    <m/>
    <x v="18"/>
  </r>
  <r>
    <x v="3"/>
    <s v="Bolivar"/>
    <s v="Electric"/>
    <s v="Industrial"/>
    <s v="GP-General Power"/>
    <n v="975520"/>
    <n v="112399.52"/>
    <m/>
    <n v="3645.3"/>
    <n v="0"/>
    <n v="0"/>
    <m/>
    <n v="0"/>
    <n v="332.55"/>
    <n v="0"/>
    <n v="0"/>
    <n v="69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40.6899999999996"/>
    <n v="-3609.41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3"/>
    <s v="Bolivar"/>
    <s v="Electric"/>
    <s v="Industrial"/>
    <s v="LP-Large Power"/>
    <n v="4800"/>
    <n v="16300.38"/>
    <m/>
    <n v="0"/>
    <n v="0"/>
    <n v="0"/>
    <m/>
    <n v="0"/>
    <n v="-0.15"/>
    <n v="0"/>
    <n v="0"/>
    <n v="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3"/>
    <n v="0"/>
    <n v="0"/>
    <n v="0"/>
    <n v="0"/>
    <n v="0"/>
    <m/>
    <x v="0"/>
    <m/>
    <m/>
    <m/>
    <m/>
    <m/>
    <m/>
    <m/>
    <m/>
    <m/>
    <m/>
    <m/>
    <n v="0"/>
    <x v="2"/>
    <x v="17"/>
    <m/>
    <x v="18"/>
  </r>
  <r>
    <x v="3"/>
    <s v="Bolivar"/>
    <s v="Electric"/>
    <s v="Industrial"/>
    <s v="PFM-Feed Mill/Grain Elev"/>
    <n v="4400"/>
    <n v="903.48"/>
    <m/>
    <n v="32.82"/>
    <n v="0"/>
    <n v="0"/>
    <m/>
    <n v="0"/>
    <n v="1.49"/>
    <n v="0"/>
    <n v="0"/>
    <n v="3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91"/>
    <n v="0"/>
    <n v="0"/>
    <n v="53.06"/>
    <n v="-24.29"/>
    <n v="0"/>
    <n v="0"/>
    <n v="0"/>
    <n v="0"/>
    <n v="0"/>
    <m/>
    <x v="0"/>
    <m/>
    <m/>
    <m/>
    <m/>
    <m/>
    <m/>
    <m/>
    <m/>
    <m/>
    <m/>
    <m/>
    <n v="0"/>
    <x v="2"/>
    <x v="18"/>
    <m/>
    <x v="18"/>
  </r>
  <r>
    <x v="3"/>
    <s v="Bolivar"/>
    <s v="Electric"/>
    <s v="Industrial"/>
    <s v="SH-Small Heating"/>
    <n v="880"/>
    <n v="135.96"/>
    <m/>
    <n v="2.66"/>
    <n v="0"/>
    <n v="0"/>
    <m/>
    <n v="0"/>
    <n v="0.38"/>
    <n v="0"/>
    <n v="0"/>
    <n v="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5"/>
    <n v="-4.18"/>
    <n v="0"/>
    <n v="0"/>
    <n v="0"/>
    <n v="0"/>
    <n v="0"/>
    <m/>
    <x v="0"/>
    <m/>
    <m/>
    <m/>
    <m/>
    <m/>
    <m/>
    <m/>
    <m/>
    <m/>
    <m/>
    <m/>
    <n v="0"/>
    <x v="2"/>
    <x v="12"/>
    <m/>
    <x v="18"/>
  </r>
  <r>
    <x v="3"/>
    <s v="Bolivar"/>
    <s v="Electric"/>
    <s v="Interdepartmental"/>
    <s v="CB-Commercial"/>
    <n v="7862"/>
    <n v="1126.04"/>
    <m/>
    <n v="0"/>
    <n v="0"/>
    <n v="0"/>
    <m/>
    <n v="0"/>
    <n v="1.21"/>
    <n v="0"/>
    <n v="0"/>
    <n v="5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.479999999999997"/>
    <n v="0"/>
    <n v="0"/>
    <n v="0"/>
    <n v="0"/>
    <n v="0"/>
    <m/>
    <x v="0"/>
    <m/>
    <m/>
    <m/>
    <m/>
    <m/>
    <m/>
    <m/>
    <m/>
    <m/>
    <m/>
    <m/>
    <n v="0"/>
    <x v="5"/>
    <x v="5"/>
    <m/>
    <x v="18"/>
  </r>
  <r>
    <x v="3"/>
    <s v="Bolivar"/>
    <s v="Electric"/>
    <s v="Municipal Buildings"/>
    <s v="CB-Commercial"/>
    <n v="86262"/>
    <n v="13505.51"/>
    <m/>
    <n v="0"/>
    <n v="0"/>
    <n v="0"/>
    <m/>
    <n v="0"/>
    <n v="14.37"/>
    <n v="0"/>
    <n v="0"/>
    <n v="6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3.09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Bolivar"/>
    <s v="Electric"/>
    <s v="Municipal Buildings"/>
    <s v="GP-General Power"/>
    <n v="34991"/>
    <n v="5831.17"/>
    <m/>
    <n v="0"/>
    <n v="0"/>
    <n v="0"/>
    <m/>
    <n v="0"/>
    <n v="15.04"/>
    <n v="0"/>
    <n v="0"/>
    <n v="24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9.46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Bolivar"/>
    <s v="Electric"/>
    <s v="Municipal Buildings"/>
    <s v="SH-Small Heating"/>
    <n v="21916"/>
    <n v="3184.0299999999997"/>
    <m/>
    <n v="0"/>
    <n v="0"/>
    <n v="0"/>
    <m/>
    <n v="0"/>
    <n v="2.31"/>
    <n v="0"/>
    <n v="0"/>
    <n v="15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4.11"/>
    <n v="0"/>
    <n v="0"/>
    <n v="0"/>
    <n v="0"/>
    <n v="0"/>
    <m/>
    <x v="0"/>
    <m/>
    <m/>
    <m/>
    <m/>
    <m/>
    <m/>
    <m/>
    <m/>
    <m/>
    <m/>
    <m/>
    <n v="0"/>
    <x v="3"/>
    <x v="12"/>
    <m/>
    <x v="18"/>
  </r>
  <r>
    <x v="3"/>
    <s v="Bolivar"/>
    <s v="Electric"/>
    <s v="Municipal Buildings"/>
    <s v="TEB-Total Electric Bldg"/>
    <n v="20320"/>
    <n v="2354.9299999999998"/>
    <m/>
    <n v="0"/>
    <n v="0"/>
    <n v="0"/>
    <m/>
    <n v="0"/>
    <n v="8.74"/>
    <n v="0"/>
    <n v="0"/>
    <n v="14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2.91"/>
    <n v="0"/>
    <n v="0"/>
    <n v="0"/>
    <n v="0"/>
    <n v="0"/>
    <m/>
    <x v="0"/>
    <m/>
    <m/>
    <m/>
    <m/>
    <m/>
    <m/>
    <m/>
    <m/>
    <m/>
    <m/>
    <m/>
    <n v="0"/>
    <x v="3"/>
    <x v="13"/>
    <m/>
    <x v="18"/>
  </r>
  <r>
    <x v="3"/>
    <s v="Bolivar"/>
    <s v="Electric"/>
    <s v="Municipal Other Lighting"/>
    <s v="CB-Commercial"/>
    <n v="6830"/>
    <n v="1762.35"/>
    <m/>
    <n v="0"/>
    <n v="0"/>
    <n v="0"/>
    <m/>
    <n v="0"/>
    <n v="2.4300000000000002"/>
    <n v="0"/>
    <n v="0"/>
    <n v="4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.340000000000003"/>
    <n v="0"/>
    <n v="0"/>
    <n v="0"/>
    <n v="0"/>
    <n v="0"/>
    <m/>
    <x v="0"/>
    <m/>
    <m/>
    <m/>
    <m/>
    <m/>
    <m/>
    <m/>
    <m/>
    <m/>
    <m/>
    <m/>
    <n v="0"/>
    <x v="4"/>
    <x v="5"/>
    <m/>
    <x v="18"/>
  </r>
  <r>
    <x v="3"/>
    <s v="Bolivar"/>
    <s v="Electric"/>
    <s v="Municipal Other Lighting"/>
    <s v="LS-Special Lighting"/>
    <n v="98093"/>
    <n v="13690.54"/>
    <m/>
    <n v="0"/>
    <n v="0"/>
    <n v="0"/>
    <m/>
    <n v="0"/>
    <n v="36.78"/>
    <n v="0"/>
    <n v="0"/>
    <n v="64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63.1"/>
    <n v="0"/>
    <n v="0"/>
    <n v="0"/>
    <n v="0"/>
    <n v="0"/>
    <m/>
    <x v="0"/>
    <m/>
    <m/>
    <m/>
    <m/>
    <m/>
    <m/>
    <m/>
    <m/>
    <m/>
    <m/>
    <m/>
    <n v="0"/>
    <x v="4"/>
    <x v="7"/>
    <m/>
    <x v="18"/>
  </r>
  <r>
    <x v="3"/>
    <s v="Bolivar"/>
    <s v="Electric"/>
    <s v="Municipal Pumping"/>
    <s v="CB-Commercial"/>
    <n v="153682"/>
    <n v="22937.200000000001"/>
    <m/>
    <n v="0"/>
    <n v="0"/>
    <n v="0"/>
    <m/>
    <n v="0"/>
    <n v="33.64"/>
    <n v="0"/>
    <n v="0"/>
    <n v="109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1.51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Bolivar"/>
    <s v="Electric"/>
    <s v="Municipal Pumping"/>
    <s v="GP-General Power"/>
    <n v="341645"/>
    <n v="36452.619999999995"/>
    <m/>
    <n v="0"/>
    <n v="0"/>
    <n v="0"/>
    <m/>
    <n v="0"/>
    <n v="102.79"/>
    <n v="0"/>
    <n v="0"/>
    <n v="242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64.0899999999999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Bolivar"/>
    <s v="Electric"/>
    <s v="Municipal Pumping"/>
    <s v="TEB-Total Electric Bldg"/>
    <n v="10166"/>
    <n v="1289.1099999999999"/>
    <m/>
    <n v="0"/>
    <n v="0"/>
    <n v="0"/>
    <m/>
    <n v="0"/>
    <n v="0.21"/>
    <n v="0"/>
    <n v="0"/>
    <n v="7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48"/>
    <n v="0"/>
    <n v="0"/>
    <n v="0"/>
    <n v="0"/>
    <n v="0"/>
    <m/>
    <x v="0"/>
    <m/>
    <m/>
    <m/>
    <m/>
    <m/>
    <m/>
    <m/>
    <m/>
    <m/>
    <m/>
    <m/>
    <n v="0"/>
    <x v="3"/>
    <x v="13"/>
    <m/>
    <x v="18"/>
  </r>
  <r>
    <x v="3"/>
    <s v="Bolivar"/>
    <s v="Electric"/>
    <s v="Oil Pipeline Pumping"/>
    <s v="GP-General Power"/>
    <n v="101198"/>
    <n v="10158.75"/>
    <m/>
    <n v="0"/>
    <n v="0"/>
    <n v="0"/>
    <m/>
    <n v="0"/>
    <n v="-3.83"/>
    <n v="0"/>
    <n v="0"/>
    <n v="71.84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5.63"/>
    <n v="-374.43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3"/>
    <s v="Bolivar"/>
    <s v="Electric"/>
    <s v="Oil Pipeline Pumping"/>
    <s v="LP-Large Power"/>
    <n v="3370287"/>
    <n v="291595.93000000005"/>
    <m/>
    <n v="0"/>
    <n v="0"/>
    <n v="0"/>
    <m/>
    <n v="0"/>
    <n v="-1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50.740000000002"/>
    <n v="-10043.459999999999"/>
    <n v="0"/>
    <n v="0"/>
    <n v="0"/>
    <n v="0"/>
    <n v="0"/>
    <m/>
    <x v="0"/>
    <m/>
    <m/>
    <m/>
    <m/>
    <m/>
    <m/>
    <m/>
    <m/>
    <m/>
    <m/>
    <m/>
    <n v="0"/>
    <x v="2"/>
    <x v="17"/>
    <m/>
    <x v="18"/>
  </r>
  <r>
    <x v="3"/>
    <s v="Bolivar"/>
    <s v="Electric"/>
    <s v="Residential"/>
    <s v="RGL-Residential Pilot"/>
    <n v="115633"/>
    <n v="15039.5"/>
    <m/>
    <n v="378.78"/>
    <n v="0"/>
    <n v="0"/>
    <m/>
    <n v="0"/>
    <n v="28"/>
    <n v="0"/>
    <n v="0"/>
    <n v="45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38"/>
    <n v="0"/>
    <n v="-17.28"/>
    <n v="349.9"/>
    <n v="-596.69000000000005"/>
    <n v="0"/>
    <n v="0"/>
    <n v="0"/>
    <n v="0"/>
    <n v="0"/>
    <m/>
    <x v="0"/>
    <m/>
    <m/>
    <m/>
    <m/>
    <m/>
    <m/>
    <m/>
    <m/>
    <m/>
    <m/>
    <m/>
    <n v="0"/>
    <x v="0"/>
    <x v="25"/>
    <m/>
    <x v="18"/>
  </r>
  <r>
    <x v="3"/>
    <s v="Bolivar"/>
    <s v="Electric"/>
    <s v="Residential"/>
    <s v="RG-Residential"/>
    <n v="15921725.699999999"/>
    <n v="2249125.36"/>
    <m/>
    <n v="48087.21"/>
    <n v="0"/>
    <n v="0"/>
    <m/>
    <n v="-176187.16662993201"/>
    <n v="2906.35"/>
    <n v="0"/>
    <n v="0"/>
    <n v="6209.25"/>
    <n v="0"/>
    <n v="0"/>
    <n v="0"/>
    <n v="0"/>
    <n v="0"/>
    <n v="0"/>
    <n v="0"/>
    <n v="0"/>
    <n v="0"/>
    <n v="0"/>
    <n v="0"/>
    <n v="0"/>
    <n v="0"/>
    <n v="0"/>
    <n v="0"/>
    <n v="1410"/>
    <n v="150"/>
    <n v="60"/>
    <n v="5334.38"/>
    <n v="280"/>
    <n v="-719.39"/>
    <n v="45326.39"/>
    <n v="-82144.820000000007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Bolivar"/>
    <s v="Electric"/>
    <s v="Wholesale Municipalities"/>
    <s v="GFR-Lockwood"/>
    <n v="1216158"/>
    <n v="46382.44"/>
    <m/>
    <n v="0"/>
    <n v="23678.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6"/>
    <x v="30"/>
    <m/>
    <x v="18"/>
  </r>
  <r>
    <x v="3"/>
    <s v="Bolivar"/>
    <s v="Lighting"/>
    <s v="Commercial"/>
    <s v="PL-Private Lighting"/>
    <n v="55813.701999999997"/>
    <n v="17261.740000000002"/>
    <m/>
    <n v="132.87"/>
    <n v="0"/>
    <n v="0"/>
    <m/>
    <n v="0"/>
    <n v="19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03"/>
    <n v="0"/>
    <n v="0"/>
    <n v="703.41"/>
    <n v="-612.48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3"/>
    <s v="Bolivar"/>
    <s v="Lighting"/>
    <s v="Industrial"/>
    <s v="PL-Private Lighting"/>
    <n v="515"/>
    <n v="182.15"/>
    <m/>
    <n v="5.64"/>
    <n v="0"/>
    <n v="0"/>
    <m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2"/>
    <n v="0"/>
    <n v="0"/>
    <n v="11.05"/>
    <n v="-5.66"/>
    <n v="0"/>
    <n v="0"/>
    <n v="0"/>
    <n v="0"/>
    <n v="0"/>
    <m/>
    <x v="0"/>
    <m/>
    <m/>
    <m/>
    <m/>
    <m/>
    <m/>
    <m/>
    <m/>
    <m/>
    <m/>
    <m/>
    <n v="0"/>
    <x v="2"/>
    <x v="4"/>
    <m/>
    <x v="18"/>
  </r>
  <r>
    <x v="3"/>
    <s v="Bolivar"/>
    <s v="Lighting"/>
    <s v="Municipal Other Lighting"/>
    <s v="PL-Private Lighting"/>
    <n v="249"/>
    <n v="86.66"/>
    <m/>
    <n v="0"/>
    <n v="0"/>
    <n v="0"/>
    <m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n v="0"/>
    <n v="0"/>
    <n v="0"/>
    <m/>
    <x v="0"/>
    <m/>
    <m/>
    <m/>
    <m/>
    <m/>
    <m/>
    <m/>
    <m/>
    <m/>
    <m/>
    <m/>
    <n v="0"/>
    <x v="4"/>
    <x v="4"/>
    <m/>
    <x v="18"/>
  </r>
  <r>
    <x v="3"/>
    <s v="Bolivar"/>
    <s v="Lighting"/>
    <s v="Municipal Street Lighting"/>
    <s v="SPL-Municipal St Lighting"/>
    <n v="162892.11799999999"/>
    <n v="25817.88"/>
    <m/>
    <n v="0"/>
    <n v="0"/>
    <n v="0"/>
    <m/>
    <n v="0"/>
    <n v="-6.16"/>
    <n v="0"/>
    <n v="0"/>
    <n v="0"/>
    <n v="0"/>
    <n v="0"/>
    <n v="0"/>
    <n v="0"/>
    <n v="0"/>
    <n v="0"/>
    <n v="0"/>
    <n v="6738.89"/>
    <n v="0"/>
    <n v="0"/>
    <n v="0"/>
    <n v="0"/>
    <n v="0"/>
    <n v="0"/>
    <n v="0"/>
    <n v="0"/>
    <n v="0"/>
    <n v="0"/>
    <n v="0"/>
    <n v="0"/>
    <n v="0"/>
    <n v="0"/>
    <n v="-974.07"/>
    <n v="0"/>
    <n v="0"/>
    <n v="0"/>
    <n v="0"/>
    <n v="0"/>
    <m/>
    <x v="0"/>
    <m/>
    <m/>
    <m/>
    <m/>
    <m/>
    <m/>
    <m/>
    <m/>
    <m/>
    <m/>
    <m/>
    <n v="0"/>
    <x v="4"/>
    <x v="11"/>
    <m/>
    <x v="18"/>
  </r>
  <r>
    <x v="3"/>
    <s v="Bolivar"/>
    <s v="Lighting"/>
    <s v="Residential"/>
    <s v="PL-Private Lighting"/>
    <n v="41965.267"/>
    <n v="15887.54"/>
    <m/>
    <n v="53.79"/>
    <n v="0"/>
    <n v="0"/>
    <m/>
    <n v="0"/>
    <n v="15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31.76"/>
    <n v="0"/>
    <n v="0"/>
    <n v="254.45"/>
    <n v="-459.72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3"/>
    <s v="Branson"/>
    <s v="Electric"/>
    <s v="Commercial"/>
    <s v="CB-Commercial"/>
    <n v="4075654"/>
    <n v="596880.55999999994"/>
    <m/>
    <n v="8977.61"/>
    <n v="0"/>
    <n v="0"/>
    <m/>
    <n v="-16069.0186246418"/>
    <n v="1088.58"/>
    <n v="0"/>
    <n v="0"/>
    <n v="2893.7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793.61"/>
    <n v="0"/>
    <n v="-80.41"/>
    <n v="37235.629999999997"/>
    <n v="-20460.759999999998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Branson"/>
    <s v="Electric"/>
    <s v="Commercial"/>
    <s v="GP-General Power"/>
    <n v="7329186"/>
    <n v="781358.87"/>
    <m/>
    <n v="10609.25"/>
    <n v="0"/>
    <n v="0"/>
    <m/>
    <n v="0"/>
    <n v="1867.74"/>
    <n v="0"/>
    <n v="0"/>
    <n v="4990.1099999999997"/>
    <n v="0"/>
    <n v="0"/>
    <n v="0"/>
    <n v="0"/>
    <n v="0"/>
    <n v="0"/>
    <n v="0"/>
    <n v="575.14"/>
    <n v="0"/>
    <n v="0"/>
    <n v="0"/>
    <n v="0"/>
    <n v="0"/>
    <n v="0"/>
    <n v="0"/>
    <n v="0"/>
    <n v="0"/>
    <n v="15"/>
    <n v="6220.75"/>
    <n v="0"/>
    <n v="-720.7"/>
    <n v="49258.94"/>
    <n v="-27117.99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3"/>
    <s v="Branson"/>
    <s v="Electric"/>
    <s v="Commercial"/>
    <s v="LP-Large Power"/>
    <n v="2822400"/>
    <n v="238413.18"/>
    <m/>
    <n v="1847.51"/>
    <n v="0"/>
    <n v="0"/>
    <m/>
    <n v="0"/>
    <n v="438.78"/>
    <n v="0"/>
    <n v="0"/>
    <n v="2003.9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-8410.75"/>
    <n v="0"/>
    <n v="0"/>
    <n v="0"/>
    <n v="0"/>
    <n v="0"/>
    <m/>
    <x v="0"/>
    <m/>
    <m/>
    <m/>
    <m/>
    <m/>
    <m/>
    <m/>
    <m/>
    <m/>
    <m/>
    <m/>
    <n v="0"/>
    <x v="1"/>
    <x v="17"/>
    <m/>
    <x v="18"/>
  </r>
  <r>
    <x v="3"/>
    <s v="Branson"/>
    <s v="Electric"/>
    <s v="Commercial"/>
    <s v="SH-Small Heating"/>
    <n v="3353518"/>
    <n v="462535.36"/>
    <m/>
    <n v="8636.92"/>
    <n v="0"/>
    <n v="0"/>
    <m/>
    <n v="0"/>
    <n v="629.48"/>
    <n v="0"/>
    <n v="0"/>
    <n v="2381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48.74"/>
    <n v="20"/>
    <n v="-419.31"/>
    <n v="32556.33"/>
    <n v="-15929.44"/>
    <n v="0"/>
    <n v="0"/>
    <n v="0"/>
    <n v="0"/>
    <n v="0"/>
    <m/>
    <x v="0"/>
    <m/>
    <m/>
    <m/>
    <m/>
    <m/>
    <m/>
    <m/>
    <m/>
    <m/>
    <m/>
    <m/>
    <n v="0"/>
    <x v="1"/>
    <x v="12"/>
    <m/>
    <x v="18"/>
  </r>
  <r>
    <x v="3"/>
    <s v="Branson"/>
    <s v="Electric"/>
    <s v="Commercial"/>
    <s v="TEB-Total Electric Bldg"/>
    <n v="16824894"/>
    <n v="1976807.15"/>
    <m/>
    <n v="27152.89"/>
    <n v="0"/>
    <n v="0"/>
    <m/>
    <n v="0"/>
    <n v="3549.7"/>
    <n v="0"/>
    <n v="0"/>
    <n v="11551.29"/>
    <n v="0"/>
    <n v="0"/>
    <n v="0"/>
    <n v="0"/>
    <n v="0"/>
    <n v="0"/>
    <n v="0"/>
    <n v="940.24"/>
    <n v="0"/>
    <n v="0"/>
    <n v="0"/>
    <n v="0"/>
    <n v="0"/>
    <n v="0"/>
    <n v="0"/>
    <n v="0"/>
    <n v="0"/>
    <n v="45"/>
    <n v="21488.639999999999"/>
    <n v="0"/>
    <n v="-403.43"/>
    <n v="113829.79"/>
    <n v="-68645.600000000006"/>
    <n v="0"/>
    <n v="0"/>
    <n v="0"/>
    <n v="0"/>
    <n v="0"/>
    <m/>
    <x v="0"/>
    <m/>
    <m/>
    <m/>
    <m/>
    <m/>
    <m/>
    <m/>
    <m/>
    <m/>
    <m/>
    <m/>
    <n v="0"/>
    <x v="1"/>
    <x v="13"/>
    <m/>
    <x v="18"/>
  </r>
  <r>
    <x v="3"/>
    <s v="Branson"/>
    <s v="Electric"/>
    <s v="Industrial"/>
    <s v="CB-Commercial"/>
    <n v="5353"/>
    <n v="727.58"/>
    <m/>
    <n v="0"/>
    <n v="0"/>
    <n v="0"/>
    <m/>
    <n v="0"/>
    <n v="2.2999999999999998"/>
    <n v="0"/>
    <n v="0"/>
    <n v="3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12"/>
    <n v="-26.87"/>
    <n v="0"/>
    <n v="0"/>
    <n v="0"/>
    <n v="0"/>
    <n v="0"/>
    <m/>
    <x v="0"/>
    <m/>
    <m/>
    <m/>
    <m/>
    <m/>
    <m/>
    <m/>
    <m/>
    <m/>
    <m/>
    <m/>
    <n v="0"/>
    <x v="2"/>
    <x v="5"/>
    <m/>
    <x v="18"/>
  </r>
  <r>
    <x v="3"/>
    <s v="Branson"/>
    <s v="Electric"/>
    <s v="Industrial"/>
    <s v="SH-Small Heating"/>
    <n v="19863"/>
    <n v="2715.5699999999997"/>
    <m/>
    <n v="25.69"/>
    <n v="0"/>
    <n v="0"/>
    <m/>
    <n v="0"/>
    <n v="8.5399999999999991"/>
    <n v="0"/>
    <n v="0"/>
    <n v="14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.49"/>
    <n v="-94.36"/>
    <n v="0"/>
    <n v="0"/>
    <n v="0"/>
    <n v="0"/>
    <n v="0"/>
    <m/>
    <x v="0"/>
    <m/>
    <m/>
    <m/>
    <m/>
    <m/>
    <m/>
    <m/>
    <m/>
    <m/>
    <m/>
    <m/>
    <n v="0"/>
    <x v="2"/>
    <x v="12"/>
    <m/>
    <x v="18"/>
  </r>
  <r>
    <x v="3"/>
    <s v="Branson"/>
    <s v="Electric"/>
    <s v="Industrial"/>
    <s v="TEB-Total Electric Bldg"/>
    <n v="33520"/>
    <n v="4146.58"/>
    <m/>
    <n v="0"/>
    <n v="0"/>
    <n v="0"/>
    <m/>
    <n v="0"/>
    <n v="14.41"/>
    <n v="0"/>
    <n v="0"/>
    <n v="23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48"/>
    <n v="-136.76"/>
    <n v="0"/>
    <n v="0"/>
    <n v="0"/>
    <n v="0"/>
    <n v="0"/>
    <m/>
    <x v="0"/>
    <m/>
    <m/>
    <m/>
    <m/>
    <m/>
    <m/>
    <m/>
    <m/>
    <m/>
    <m/>
    <m/>
    <n v="0"/>
    <x v="2"/>
    <x v="13"/>
    <m/>
    <x v="18"/>
  </r>
  <r>
    <x v="3"/>
    <s v="Branson"/>
    <s v="Electric"/>
    <s v="Interdepartmental"/>
    <s v="CB-Commercial"/>
    <n v="8517"/>
    <n v="1257.67"/>
    <m/>
    <n v="0"/>
    <n v="0"/>
    <n v="0"/>
    <m/>
    <n v="0"/>
    <n v="3.67"/>
    <n v="0"/>
    <n v="0"/>
    <n v="6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06"/>
    <n v="-42.77"/>
    <n v="0"/>
    <n v="0"/>
    <n v="0"/>
    <n v="0"/>
    <n v="0"/>
    <m/>
    <x v="0"/>
    <m/>
    <m/>
    <m/>
    <m/>
    <m/>
    <m/>
    <m/>
    <m/>
    <m/>
    <m/>
    <m/>
    <n v="0"/>
    <x v="5"/>
    <x v="5"/>
    <m/>
    <x v="18"/>
  </r>
  <r>
    <x v="3"/>
    <s v="Branson"/>
    <s v="Electric"/>
    <s v="Municipal Buildings"/>
    <s v="CB-Commercial"/>
    <n v="77655"/>
    <n v="11723.25"/>
    <m/>
    <n v="0"/>
    <n v="0"/>
    <n v="0"/>
    <m/>
    <n v="0"/>
    <n v="14.64"/>
    <n v="0"/>
    <n v="0"/>
    <n v="55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9.85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Branson"/>
    <s v="Electric"/>
    <s v="Municipal Buildings"/>
    <s v="GP-General Power"/>
    <n v="175320"/>
    <n v="20224.670000000002"/>
    <m/>
    <n v="0"/>
    <n v="0"/>
    <n v="0"/>
    <m/>
    <n v="0"/>
    <n v="14.66"/>
    <n v="0"/>
    <n v="0"/>
    <n v="124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8.69000000000005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Branson"/>
    <s v="Electric"/>
    <s v="Municipal Buildings"/>
    <s v="SH-Small Heating"/>
    <n v="28542"/>
    <n v="3878.1"/>
    <m/>
    <n v="0"/>
    <n v="0"/>
    <n v="0"/>
    <m/>
    <n v="0"/>
    <n v="7.74"/>
    <n v="0"/>
    <n v="0"/>
    <n v="2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5.58000000000001"/>
    <n v="0"/>
    <n v="0"/>
    <n v="0"/>
    <n v="0"/>
    <n v="0"/>
    <m/>
    <x v="0"/>
    <m/>
    <m/>
    <m/>
    <m/>
    <m/>
    <m/>
    <m/>
    <m/>
    <m/>
    <m/>
    <m/>
    <n v="0"/>
    <x v="3"/>
    <x v="12"/>
    <m/>
    <x v="18"/>
  </r>
  <r>
    <x v="3"/>
    <s v="Branson"/>
    <s v="Electric"/>
    <s v="Municipal Buildings"/>
    <s v="TEB-Total Electric Bldg"/>
    <n v="369120"/>
    <n v="46722.74"/>
    <m/>
    <n v="0"/>
    <n v="0"/>
    <n v="0"/>
    <m/>
    <n v="0"/>
    <n v="62.86"/>
    <n v="0"/>
    <n v="0"/>
    <n v="262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6"/>
    <n v="0"/>
    <n v="0"/>
    <n v="0"/>
    <n v="0"/>
    <n v="0"/>
    <m/>
    <x v="0"/>
    <m/>
    <m/>
    <m/>
    <m/>
    <m/>
    <m/>
    <m/>
    <m/>
    <m/>
    <m/>
    <m/>
    <n v="0"/>
    <x v="3"/>
    <x v="13"/>
    <m/>
    <x v="18"/>
  </r>
  <r>
    <x v="3"/>
    <s v="Branson"/>
    <s v="Electric"/>
    <s v="Municipal Other Lighting"/>
    <s v="CB-Commercial"/>
    <n v="38799"/>
    <n v="6493.1900000000005"/>
    <m/>
    <n v="0"/>
    <n v="0"/>
    <n v="0"/>
    <m/>
    <n v="0"/>
    <n v="2.93"/>
    <n v="0"/>
    <n v="0"/>
    <n v="27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4.79"/>
    <n v="0"/>
    <n v="0"/>
    <n v="0"/>
    <n v="0"/>
    <n v="0"/>
    <m/>
    <x v="0"/>
    <m/>
    <m/>
    <m/>
    <m/>
    <m/>
    <m/>
    <m/>
    <m/>
    <m/>
    <m/>
    <m/>
    <n v="0"/>
    <x v="4"/>
    <x v="5"/>
    <m/>
    <x v="18"/>
  </r>
  <r>
    <x v="3"/>
    <s v="Branson"/>
    <s v="Electric"/>
    <s v="Municipal Other Lighting"/>
    <s v="GP-General Power"/>
    <n v="54000"/>
    <n v="5605.12"/>
    <m/>
    <n v="0"/>
    <n v="0"/>
    <n v="0"/>
    <m/>
    <n v="0"/>
    <n v="-1.3"/>
    <n v="0"/>
    <n v="0"/>
    <n v="38.34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9.8"/>
    <n v="0"/>
    <n v="0"/>
    <n v="0"/>
    <n v="0"/>
    <n v="0"/>
    <m/>
    <x v="0"/>
    <m/>
    <m/>
    <m/>
    <m/>
    <m/>
    <m/>
    <m/>
    <m/>
    <m/>
    <m/>
    <m/>
    <n v="0"/>
    <x v="4"/>
    <x v="6"/>
    <m/>
    <x v="18"/>
  </r>
  <r>
    <x v="3"/>
    <s v="Branson"/>
    <s v="Electric"/>
    <s v="Municipal Other Lighting"/>
    <s v="LS-Special Lighting"/>
    <n v="1132"/>
    <n v="286.42"/>
    <m/>
    <n v="0"/>
    <n v="0"/>
    <n v="0"/>
    <m/>
    <n v="0"/>
    <n v="-0.03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66"/>
    <n v="0"/>
    <n v="0"/>
    <n v="0"/>
    <n v="0"/>
    <n v="0"/>
    <m/>
    <x v="0"/>
    <m/>
    <m/>
    <m/>
    <m/>
    <m/>
    <m/>
    <m/>
    <m/>
    <m/>
    <m/>
    <m/>
    <n v="0"/>
    <x v="4"/>
    <x v="7"/>
    <m/>
    <x v="18"/>
  </r>
  <r>
    <x v="3"/>
    <s v="Branson"/>
    <s v="Electric"/>
    <s v="Municipal Other Lighting"/>
    <s v="SH-Small Heating"/>
    <n v="1145"/>
    <n v="192.76"/>
    <m/>
    <n v="0"/>
    <n v="0"/>
    <n v="0"/>
    <m/>
    <n v="0"/>
    <n v="-0.23"/>
    <n v="0"/>
    <n v="0"/>
    <n v="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44"/>
    <n v="0"/>
    <n v="0"/>
    <n v="0"/>
    <n v="0"/>
    <n v="0"/>
    <m/>
    <x v="0"/>
    <m/>
    <m/>
    <m/>
    <m/>
    <m/>
    <m/>
    <m/>
    <m/>
    <m/>
    <m/>
    <m/>
    <n v="0"/>
    <x v="4"/>
    <x v="12"/>
    <m/>
    <x v="18"/>
  </r>
  <r>
    <x v="3"/>
    <s v="Branson"/>
    <s v="Electric"/>
    <s v="Municipal Pumping"/>
    <s v="CB-Commercial"/>
    <n v="127622"/>
    <n v="19505.52"/>
    <m/>
    <n v="0"/>
    <n v="0"/>
    <n v="0"/>
    <m/>
    <n v="0"/>
    <n v="52.05"/>
    <n v="0"/>
    <n v="0"/>
    <n v="9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0.72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Branson"/>
    <s v="Electric"/>
    <s v="Municipal Pumping"/>
    <s v="GP-General Power"/>
    <n v="1235054"/>
    <n v="133545.53"/>
    <m/>
    <n v="0"/>
    <n v="0"/>
    <n v="0"/>
    <m/>
    <n v="0"/>
    <n v="170.72"/>
    <n v="0"/>
    <n v="0"/>
    <n v="876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69.7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Branson"/>
    <s v="Electric"/>
    <s v="Residential"/>
    <s v="RGL-Residential Pilot"/>
    <n v="107838"/>
    <n v="14025.71"/>
    <m/>
    <n v="223.45"/>
    <n v="0"/>
    <n v="0"/>
    <m/>
    <n v="0"/>
    <n v="33.06"/>
    <n v="0"/>
    <n v="0"/>
    <n v="42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18"/>
    <n v="0"/>
    <n v="0"/>
    <n v="90.83"/>
    <n v="-556.51"/>
    <n v="0"/>
    <n v="0"/>
    <n v="0"/>
    <n v="0"/>
    <n v="0"/>
    <m/>
    <x v="0"/>
    <m/>
    <m/>
    <m/>
    <m/>
    <m/>
    <m/>
    <m/>
    <m/>
    <m/>
    <m/>
    <m/>
    <n v="0"/>
    <x v="0"/>
    <x v="25"/>
    <m/>
    <x v="18"/>
  </r>
  <r>
    <x v="3"/>
    <s v="Branson"/>
    <s v="Electric"/>
    <s v="Residential"/>
    <s v="RG-Residential"/>
    <n v="19985217.800000001"/>
    <n v="2831179.69"/>
    <m/>
    <n v="40168.25"/>
    <n v="0"/>
    <n v="0"/>
    <m/>
    <n v="-29063.165821761799"/>
    <n v="6791.72"/>
    <n v="0"/>
    <n v="0"/>
    <n v="7794.45"/>
    <n v="0"/>
    <n v="0"/>
    <n v="0"/>
    <n v="0"/>
    <n v="0"/>
    <n v="0"/>
    <n v="0"/>
    <n v="0"/>
    <n v="0"/>
    <n v="0"/>
    <n v="0"/>
    <n v="0"/>
    <n v="0"/>
    <n v="0"/>
    <n v="0"/>
    <n v="1230"/>
    <n v="0"/>
    <n v="210"/>
    <n v="5158.43"/>
    <n v="560"/>
    <n v="-688.43"/>
    <n v="18148.13"/>
    <n v="-103098.77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Branson"/>
    <s v="Lighting"/>
    <s v="Commercial"/>
    <s v="PL-Private Lighting"/>
    <n v="84852.933999999994"/>
    <n v="30003.99"/>
    <m/>
    <n v="0"/>
    <n v="0"/>
    <n v="0"/>
    <m/>
    <n v="0"/>
    <n v="29.19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32.77000000000001"/>
    <n v="0"/>
    <n v="-0.08"/>
    <n v="1533.23"/>
    <n v="-931.51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3"/>
    <s v="Branson"/>
    <s v="Lighting"/>
    <s v="Industrial"/>
    <s v="PL-Private Lighting"/>
    <n v="164"/>
    <n v="60.73"/>
    <m/>
    <n v="0"/>
    <n v="0"/>
    <n v="0"/>
    <m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n v="0"/>
    <n v="0"/>
    <n v="0"/>
    <n v="0"/>
    <n v="0"/>
    <m/>
    <x v="0"/>
    <m/>
    <m/>
    <m/>
    <m/>
    <m/>
    <m/>
    <m/>
    <m/>
    <m/>
    <m/>
    <m/>
    <n v="0"/>
    <x v="2"/>
    <x v="4"/>
    <m/>
    <x v="18"/>
  </r>
  <r>
    <x v="3"/>
    <s v="Branson"/>
    <s v="Lighting"/>
    <s v="Municipal Other Lighting"/>
    <s v="PL-Private Lighting"/>
    <n v="386"/>
    <n v="144.06"/>
    <m/>
    <n v="0"/>
    <n v="0"/>
    <n v="0"/>
    <m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n v="0"/>
    <n v="0"/>
    <n v="0"/>
    <m/>
    <x v="0"/>
    <m/>
    <m/>
    <m/>
    <m/>
    <m/>
    <m/>
    <m/>
    <m/>
    <m/>
    <m/>
    <m/>
    <n v="0"/>
    <x v="4"/>
    <x v="4"/>
    <m/>
    <x v="18"/>
  </r>
  <r>
    <x v="3"/>
    <s v="Branson"/>
    <s v="Lighting"/>
    <s v="Municipal Street Lighting"/>
    <s v="SPL-Municipal St Lighting"/>
    <n v="170793.97099999999"/>
    <n v="25649.23"/>
    <m/>
    <n v="0"/>
    <n v="0"/>
    <n v="0"/>
    <m/>
    <n v="0"/>
    <n v="-6.47"/>
    <n v="0"/>
    <n v="0"/>
    <n v="0"/>
    <n v="0"/>
    <n v="0"/>
    <n v="0"/>
    <n v="0"/>
    <n v="0"/>
    <n v="0"/>
    <n v="0"/>
    <n v="19802.22"/>
    <n v="0"/>
    <n v="0"/>
    <n v="0"/>
    <n v="0"/>
    <n v="0"/>
    <n v="0"/>
    <n v="0"/>
    <n v="0"/>
    <n v="0"/>
    <n v="0"/>
    <n v="0"/>
    <n v="0"/>
    <n v="0"/>
    <n v="0"/>
    <n v="-1021.34"/>
    <n v="0"/>
    <n v="0"/>
    <n v="0"/>
    <n v="0"/>
    <n v="0"/>
    <m/>
    <x v="0"/>
    <m/>
    <m/>
    <m/>
    <m/>
    <m/>
    <m/>
    <m/>
    <m/>
    <m/>
    <m/>
    <m/>
    <n v="0"/>
    <x v="4"/>
    <x v="11"/>
    <m/>
    <x v="18"/>
  </r>
  <r>
    <x v="3"/>
    <s v="Branson"/>
    <s v="Lighting"/>
    <s v="Residential"/>
    <s v="PL-Private Lighting"/>
    <n v="24517.264999999999"/>
    <n v="9725.3700000000008"/>
    <m/>
    <n v="0"/>
    <n v="0"/>
    <n v="0"/>
    <m/>
    <n v="0"/>
    <n v="9.28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52"/>
    <n v="0"/>
    <n v="0"/>
    <n v="48.4"/>
    <n v="-268.86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3"/>
    <s v="Buffalo"/>
    <s v="Electric"/>
    <s v="Commercial"/>
    <s v="CB-Commercial"/>
    <n v="1422"/>
    <n v="278.01"/>
    <m/>
    <n v="10.64"/>
    <n v="0"/>
    <n v="0"/>
    <m/>
    <n v="0"/>
    <n v="0.05"/>
    <n v="0"/>
    <n v="0"/>
    <n v="1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73"/>
    <n v="-7.14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Buffalo"/>
    <s v="Electric"/>
    <s v="Residential"/>
    <s v="RG-Residential"/>
    <n v="19114"/>
    <n v="2694.02"/>
    <m/>
    <n v="28.35"/>
    <n v="0"/>
    <n v="0"/>
    <m/>
    <n v="0"/>
    <n v="3.78"/>
    <n v="0"/>
    <n v="0"/>
    <n v="7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7"/>
    <n v="0"/>
    <n v="0"/>
    <n v="53.18"/>
    <n v="-98.63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Buffalo"/>
    <s v="Lighting"/>
    <s v="Residential"/>
    <s v="PL-Private Lighting"/>
    <n v="31"/>
    <n v="15.08"/>
    <m/>
    <n v="0.3"/>
    <n v="0"/>
    <n v="0"/>
    <m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.45"/>
    <n v="-0.34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s v="Gravette"/>
    <s v="Electric"/>
    <s v="Commercial"/>
    <s v="CB-Commercial"/>
    <n v="16677"/>
    <n v="2377.56"/>
    <m/>
    <n v="97.29"/>
    <n v="0"/>
    <n v="0"/>
    <m/>
    <n v="0"/>
    <n v="7.17"/>
    <n v="0"/>
    <n v="0"/>
    <n v="11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1"/>
    <n v="0"/>
    <n v="0"/>
    <n v="163.83000000000001"/>
    <n v="-83.72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Gravette"/>
    <s v="Electric"/>
    <s v="Industrial"/>
    <s v="GP-General Power"/>
    <n v="87116"/>
    <n v="8917.6"/>
    <m/>
    <n v="0"/>
    <n v="0"/>
    <n v="0"/>
    <m/>
    <n v="0"/>
    <n v="37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6.11"/>
    <n v="-322.33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3"/>
    <s v="Gravette"/>
    <s v="Electric"/>
    <s v="Residential"/>
    <s v="RG-Residential"/>
    <n v="17561"/>
    <n v="2583.0500000000002"/>
    <m/>
    <n v="106.3"/>
    <n v="0"/>
    <n v="0"/>
    <m/>
    <n v="0"/>
    <n v="6.59"/>
    <n v="0"/>
    <n v="0"/>
    <n v="6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35"/>
    <n v="0"/>
    <n v="0"/>
    <n v="54.58"/>
    <n v="-90.61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Gravette"/>
    <s v="Lighting"/>
    <s v="Commercial"/>
    <s v="PL-Private Lighting"/>
    <n v="341"/>
    <n v="143.28"/>
    <m/>
    <n v="0"/>
    <n v="0"/>
    <n v="0"/>
    <m/>
    <n v="0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900000000000001"/>
    <n v="0"/>
    <n v="0"/>
    <n v="1.28"/>
    <n v="-3.75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3"/>
    <s v="Gravette"/>
    <s v="Lighting"/>
    <s v="Residential"/>
    <s v="PL-Private Lighting"/>
    <n v="56.832000000000001"/>
    <n v="26.73"/>
    <m/>
    <n v="0"/>
    <n v="0"/>
    <n v="0"/>
    <m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3"/>
    <n v="0"/>
    <n v="0"/>
    <n v="0.39"/>
    <n v="-0.62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s v="Greenfield"/>
    <s v="Electric"/>
    <s v="Oil Pipeline Pumping"/>
    <s v="GP-General Power"/>
    <n v="73741"/>
    <n v="15301.58"/>
    <m/>
    <n v="0"/>
    <n v="0"/>
    <n v="0"/>
    <m/>
    <n v="0"/>
    <n v="-2.79"/>
    <n v="0"/>
    <n v="0"/>
    <n v="5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7.47"/>
    <n v="-272.83999999999997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3"/>
    <s v="Joplin"/>
    <s v="Electric"/>
    <s v="Commercial"/>
    <s v="CB-Commercial"/>
    <n v="8542394"/>
    <n v="1206347.46"/>
    <m/>
    <n v="54487.37"/>
    <n v="0"/>
    <n v="0"/>
    <m/>
    <n v="-20527.139813386199"/>
    <n v="2042.43"/>
    <n v="0"/>
    <n v="0"/>
    <n v="6015.78"/>
    <n v="0"/>
    <n v="0"/>
    <n v="0"/>
    <n v="0"/>
    <n v="0"/>
    <n v="0"/>
    <n v="0"/>
    <n v="55.9"/>
    <n v="0"/>
    <n v="0"/>
    <n v="0"/>
    <n v="0"/>
    <n v="0"/>
    <n v="0"/>
    <n v="0"/>
    <n v="0"/>
    <n v="0"/>
    <n v="45"/>
    <n v="10126.31"/>
    <n v="80"/>
    <n v="-350.05"/>
    <n v="80925.990000000005"/>
    <n v="-42884.06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Joplin"/>
    <s v="Electric"/>
    <s v="Commercial"/>
    <s v="GP-General Power"/>
    <n v="20520832"/>
    <n v="2224104.0700000003"/>
    <m/>
    <n v="33220.43"/>
    <n v="0"/>
    <n v="0"/>
    <m/>
    <n v="0"/>
    <n v="5752.69"/>
    <n v="0"/>
    <n v="0"/>
    <n v="12992.8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18675.52"/>
    <n v="20"/>
    <n v="-99.06"/>
    <n v="76114.47"/>
    <n v="-75927.039999999994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3"/>
    <s v="Joplin"/>
    <s v="Electric"/>
    <s v="Commercial"/>
    <s v="LP-Large Power"/>
    <n v="7286400"/>
    <n v="690107.06"/>
    <m/>
    <n v="240"/>
    <n v="0"/>
    <n v="0"/>
    <m/>
    <n v="0"/>
    <n v="559.35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21713.47"/>
    <n v="0"/>
    <n v="0"/>
    <n v="0"/>
    <n v="0"/>
    <n v="0"/>
    <m/>
    <x v="0"/>
    <m/>
    <m/>
    <m/>
    <m/>
    <m/>
    <m/>
    <m/>
    <m/>
    <m/>
    <m/>
    <m/>
    <n v="0"/>
    <x v="1"/>
    <x v="17"/>
    <m/>
    <x v="18"/>
  </r>
  <r>
    <x v="3"/>
    <s v="Joplin"/>
    <s v="Electric"/>
    <s v="Commercial"/>
    <s v="LS-Special Lighting"/>
    <n v="4149"/>
    <n v="661.5"/>
    <m/>
    <n v="38.619999999999997"/>
    <n v="0"/>
    <n v="0"/>
    <m/>
    <n v="0"/>
    <n v="0.08"/>
    <n v="0"/>
    <n v="0"/>
    <n v="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04"/>
    <n v="0"/>
    <n v="0"/>
    <n v="0"/>
    <n v="0"/>
    <n v="0"/>
    <m/>
    <x v="0"/>
    <m/>
    <m/>
    <m/>
    <m/>
    <m/>
    <m/>
    <m/>
    <m/>
    <m/>
    <m/>
    <m/>
    <n v="0"/>
    <x v="1"/>
    <x v="7"/>
    <m/>
    <x v="18"/>
  </r>
  <r>
    <x v="3"/>
    <s v="Joplin"/>
    <s v="Electric"/>
    <s v="Commercial"/>
    <s v="SH-Small Heating"/>
    <n v="1029733"/>
    <n v="142504.39000000001"/>
    <m/>
    <n v="7191.99"/>
    <n v="0"/>
    <n v="0"/>
    <m/>
    <n v="-2651.5759312320902"/>
    <n v="309.51"/>
    <n v="0"/>
    <n v="0"/>
    <n v="664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26.92"/>
    <n v="0"/>
    <n v="0"/>
    <n v="8730.5499999999993"/>
    <n v="-4891.28"/>
    <n v="0"/>
    <n v="0"/>
    <n v="0"/>
    <n v="0"/>
    <n v="0"/>
    <m/>
    <x v="0"/>
    <m/>
    <m/>
    <m/>
    <m/>
    <m/>
    <m/>
    <m/>
    <m/>
    <m/>
    <m/>
    <m/>
    <n v="0"/>
    <x v="1"/>
    <x v="12"/>
    <m/>
    <x v="18"/>
  </r>
  <r>
    <x v="3"/>
    <s v="Joplin"/>
    <s v="Electric"/>
    <s v="Commercial"/>
    <s v="TEB-Total Electric Bldg"/>
    <n v="3634218"/>
    <n v="52045.36"/>
    <m/>
    <n v="6482.38"/>
    <n v="0"/>
    <n v="0"/>
    <m/>
    <n v="0"/>
    <n v="1136.0899999999999"/>
    <n v="0"/>
    <n v="0"/>
    <n v="2232.46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71.65"/>
    <n v="0"/>
    <n v="0"/>
    <n v="21840.65"/>
    <n v="-14827.57"/>
    <n v="0"/>
    <n v="0"/>
    <n v="0"/>
    <n v="0"/>
    <n v="0"/>
    <m/>
    <x v="0"/>
    <m/>
    <m/>
    <m/>
    <m/>
    <m/>
    <m/>
    <m/>
    <m/>
    <m/>
    <m/>
    <m/>
    <n v="0"/>
    <x v="1"/>
    <x v="13"/>
    <m/>
    <x v="18"/>
  </r>
  <r>
    <x v="3"/>
    <s v="Joplin"/>
    <s v="Electric"/>
    <s v="Industrial"/>
    <s v="CB-Commercial"/>
    <n v="22857"/>
    <n v="3401.62"/>
    <m/>
    <n v="177.36"/>
    <n v="0"/>
    <n v="0"/>
    <m/>
    <n v="0"/>
    <n v="10.16"/>
    <n v="0"/>
    <n v="0"/>
    <n v="14.67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177.83"/>
    <n v="-114.71"/>
    <n v="0"/>
    <n v="0"/>
    <n v="0"/>
    <n v="0"/>
    <n v="0"/>
    <m/>
    <x v="0"/>
    <m/>
    <m/>
    <m/>
    <m/>
    <m/>
    <m/>
    <m/>
    <m/>
    <m/>
    <m/>
    <m/>
    <n v="0"/>
    <x v="2"/>
    <x v="5"/>
    <m/>
    <x v="18"/>
  </r>
  <r>
    <x v="3"/>
    <s v="Joplin"/>
    <s v="Electric"/>
    <s v="Industrial"/>
    <s v="GP-General Power"/>
    <n v="8020479"/>
    <n v="737074.62"/>
    <m/>
    <n v="3017.18"/>
    <n v="0"/>
    <n v="0"/>
    <m/>
    <n v="0"/>
    <n v="16.190000000000001"/>
    <n v="0"/>
    <n v="0"/>
    <n v="3718.26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2814.05"/>
    <n v="0"/>
    <n v="0"/>
    <n v="32361.86"/>
    <n v="-29675.81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3"/>
    <s v="Joplin"/>
    <s v="Electric"/>
    <s v="Industrial"/>
    <s v="LP-Large Power"/>
    <n v="25865994"/>
    <n v="2378970.13"/>
    <m/>
    <n v="1040"/>
    <n v="0"/>
    <n v="0"/>
    <m/>
    <n v="0"/>
    <n v="-515.76"/>
    <n v="0"/>
    <n v="0"/>
    <n v="4095.97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8130.97"/>
    <n v="0"/>
    <n v="0"/>
    <n v="98086.12"/>
    <n v="-77080.67"/>
    <n v="0"/>
    <n v="0"/>
    <n v="0"/>
    <n v="0"/>
    <n v="0"/>
    <m/>
    <x v="0"/>
    <m/>
    <m/>
    <m/>
    <m/>
    <m/>
    <m/>
    <m/>
    <m/>
    <m/>
    <m/>
    <m/>
    <n v="0"/>
    <x v="2"/>
    <x v="17"/>
    <m/>
    <x v="18"/>
  </r>
  <r>
    <x v="3"/>
    <s v="Joplin"/>
    <s v="Electric"/>
    <s v="Industrial"/>
    <s v="SH-Small Heating"/>
    <n v="1969"/>
    <n v="276.14"/>
    <m/>
    <n v="17.170000000000002"/>
    <n v="0"/>
    <n v="0"/>
    <m/>
    <n v="0"/>
    <n v="0.85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71"/>
    <n v="-9.35"/>
    <n v="0"/>
    <n v="0"/>
    <n v="0"/>
    <n v="0"/>
    <n v="0"/>
    <m/>
    <x v="0"/>
    <m/>
    <m/>
    <m/>
    <m/>
    <m/>
    <m/>
    <m/>
    <m/>
    <m/>
    <m/>
    <m/>
    <n v="0"/>
    <x v="2"/>
    <x v="12"/>
    <m/>
    <x v="18"/>
  </r>
  <r>
    <x v="3"/>
    <s v="Joplin"/>
    <s v="Electric"/>
    <s v="Industrial"/>
    <s v="TEB-Total Electric Bldg"/>
    <n v="337760"/>
    <n v="41845.54"/>
    <m/>
    <n v="968.6"/>
    <n v="0"/>
    <n v="0"/>
    <m/>
    <n v="0"/>
    <n v="68.14"/>
    <n v="0"/>
    <n v="0"/>
    <n v="239.82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108.49"/>
    <n v="0"/>
    <n v="0"/>
    <n v="903.11"/>
    <n v="-1378.06"/>
    <n v="0"/>
    <n v="0"/>
    <n v="0"/>
    <n v="0"/>
    <n v="0"/>
    <m/>
    <x v="0"/>
    <m/>
    <m/>
    <m/>
    <m/>
    <m/>
    <m/>
    <m/>
    <m/>
    <m/>
    <m/>
    <m/>
    <n v="0"/>
    <x v="2"/>
    <x v="13"/>
    <m/>
    <x v="18"/>
  </r>
  <r>
    <x v="3"/>
    <s v="Joplin"/>
    <s v="Electric"/>
    <s v="Interdepartmental"/>
    <s v="CB-Commercial"/>
    <n v="17409"/>
    <n v="2435.39"/>
    <m/>
    <n v="0"/>
    <n v="0"/>
    <n v="0"/>
    <m/>
    <n v="0"/>
    <n v="5.78"/>
    <n v="0"/>
    <n v="0"/>
    <n v="1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5"/>
    <n v="-87.39"/>
    <n v="0"/>
    <n v="0"/>
    <n v="0"/>
    <n v="0"/>
    <n v="0"/>
    <m/>
    <x v="0"/>
    <m/>
    <m/>
    <m/>
    <m/>
    <m/>
    <m/>
    <m/>
    <m/>
    <m/>
    <m/>
    <m/>
    <n v="0"/>
    <x v="5"/>
    <x v="5"/>
    <m/>
    <x v="18"/>
  </r>
  <r>
    <x v="3"/>
    <s v="Joplin"/>
    <s v="Electric"/>
    <s v="Municipal Buildings"/>
    <s v="CB-Commercial"/>
    <n v="132235.4"/>
    <n v="19023.86"/>
    <m/>
    <n v="0"/>
    <n v="0"/>
    <n v="0"/>
    <m/>
    <n v="0"/>
    <n v="43.01"/>
    <n v="0"/>
    <n v="0"/>
    <n v="93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63.87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Joplin"/>
    <s v="Electric"/>
    <s v="Municipal Buildings"/>
    <s v="GP-General Power"/>
    <n v="667219"/>
    <n v="68282.03"/>
    <m/>
    <n v="0"/>
    <n v="0"/>
    <n v="0"/>
    <m/>
    <n v="0"/>
    <n v="155.56"/>
    <n v="0"/>
    <n v="0"/>
    <n v="473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68.71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Joplin"/>
    <s v="Electric"/>
    <s v="Municipal Buildings"/>
    <s v="SH-Small Heating"/>
    <n v="1841"/>
    <n v="327.73"/>
    <m/>
    <n v="0"/>
    <n v="0"/>
    <n v="0"/>
    <m/>
    <n v="0"/>
    <n v="0.78"/>
    <n v="0"/>
    <n v="0"/>
    <n v="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74"/>
    <n v="0"/>
    <n v="0"/>
    <n v="0"/>
    <n v="0"/>
    <n v="0"/>
    <m/>
    <x v="0"/>
    <m/>
    <m/>
    <m/>
    <m/>
    <m/>
    <m/>
    <m/>
    <m/>
    <m/>
    <m/>
    <m/>
    <n v="0"/>
    <x v="3"/>
    <x v="12"/>
    <m/>
    <x v="18"/>
  </r>
  <r>
    <x v="3"/>
    <s v="Joplin"/>
    <s v="Electric"/>
    <s v="Municipal Buildings"/>
    <s v="TEB-Total Electric Bldg"/>
    <n v="69920"/>
    <n v="7953.81"/>
    <m/>
    <n v="0"/>
    <n v="0"/>
    <n v="0"/>
    <m/>
    <n v="0"/>
    <n v="-4.34"/>
    <n v="0"/>
    <n v="0"/>
    <n v="49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5.27"/>
    <n v="0"/>
    <n v="0"/>
    <n v="0"/>
    <n v="0"/>
    <n v="0"/>
    <m/>
    <x v="0"/>
    <m/>
    <m/>
    <m/>
    <m/>
    <m/>
    <m/>
    <m/>
    <m/>
    <m/>
    <m/>
    <m/>
    <n v="0"/>
    <x v="3"/>
    <x v="13"/>
    <m/>
    <x v="18"/>
  </r>
  <r>
    <x v="3"/>
    <s v="Joplin"/>
    <s v="Electric"/>
    <s v="Municipal Other Lighting"/>
    <s v="CB-Commercial"/>
    <n v="50006"/>
    <n v="8241.1899999999987"/>
    <m/>
    <n v="0"/>
    <n v="0"/>
    <n v="0"/>
    <m/>
    <n v="0"/>
    <n v="-0.35"/>
    <n v="0"/>
    <n v="0"/>
    <n v="35.54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1.06"/>
    <n v="0"/>
    <n v="0"/>
    <n v="0"/>
    <n v="0"/>
    <n v="0"/>
    <m/>
    <x v="0"/>
    <m/>
    <m/>
    <m/>
    <m/>
    <m/>
    <m/>
    <m/>
    <m/>
    <m/>
    <m/>
    <m/>
    <n v="0"/>
    <x v="4"/>
    <x v="5"/>
    <m/>
    <x v="18"/>
  </r>
  <r>
    <x v="3"/>
    <s v="Joplin"/>
    <s v="Electric"/>
    <s v="Municipal Other Lighting"/>
    <s v="GP-General Power"/>
    <n v="56240"/>
    <n v="7633.9599999999991"/>
    <m/>
    <n v="0"/>
    <n v="0"/>
    <n v="0"/>
    <m/>
    <n v="0"/>
    <n v="24.19"/>
    <n v="0"/>
    <n v="0"/>
    <n v="39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8.09"/>
    <n v="0"/>
    <n v="0"/>
    <n v="0"/>
    <n v="0"/>
    <n v="0"/>
    <m/>
    <x v="0"/>
    <m/>
    <m/>
    <m/>
    <m/>
    <m/>
    <m/>
    <m/>
    <m/>
    <m/>
    <m/>
    <m/>
    <n v="0"/>
    <x v="4"/>
    <x v="6"/>
    <m/>
    <x v="18"/>
  </r>
  <r>
    <x v="3"/>
    <s v="Joplin"/>
    <s v="Electric"/>
    <s v="Municipal Other Lighting"/>
    <s v="LS-Special Lighting"/>
    <n v="1041"/>
    <n v="297.12"/>
    <m/>
    <n v="0"/>
    <n v="0"/>
    <n v="0"/>
    <m/>
    <n v="0"/>
    <n v="0.02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4"/>
    <n v="0"/>
    <n v="0"/>
    <n v="0"/>
    <n v="0"/>
    <n v="0"/>
    <m/>
    <x v="0"/>
    <m/>
    <m/>
    <m/>
    <m/>
    <m/>
    <m/>
    <m/>
    <m/>
    <m/>
    <m/>
    <m/>
    <n v="0"/>
    <x v="4"/>
    <x v="7"/>
    <m/>
    <x v="18"/>
  </r>
  <r>
    <x v="3"/>
    <s v="Joplin"/>
    <s v="Electric"/>
    <s v="Municipal Other Lighting"/>
    <s v="MS-Miscellaneous"/>
    <n v="11295"/>
    <n v="1168.21"/>
    <m/>
    <n v="0"/>
    <n v="0"/>
    <n v="0"/>
    <m/>
    <n v="0"/>
    <n v="4.86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n v="0"/>
    <n v="0"/>
    <n v="0"/>
    <m/>
    <x v="0"/>
    <m/>
    <m/>
    <m/>
    <m/>
    <m/>
    <m/>
    <m/>
    <m/>
    <m/>
    <m/>
    <m/>
    <n v="0"/>
    <x v="4"/>
    <x v="22"/>
    <m/>
    <x v="18"/>
  </r>
  <r>
    <x v="3"/>
    <s v="Joplin"/>
    <s v="Electric"/>
    <s v="Municipal Pumping"/>
    <s v="CB-Commercial"/>
    <n v="16164"/>
    <n v="2854.61"/>
    <m/>
    <n v="0"/>
    <n v="0"/>
    <n v="0"/>
    <m/>
    <n v="0"/>
    <n v="5.15"/>
    <n v="0"/>
    <n v="0"/>
    <n v="1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1.19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Joplin"/>
    <s v="Electric"/>
    <s v="Municipal Pumping"/>
    <s v="GP-General Power"/>
    <n v="848296"/>
    <n v="83907.03"/>
    <m/>
    <n v="0"/>
    <n v="0"/>
    <n v="0"/>
    <m/>
    <n v="0"/>
    <n v="311.49"/>
    <n v="0"/>
    <n v="0"/>
    <n v="602.29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3138.69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Joplin"/>
    <s v="Electric"/>
    <s v="Oil Pipeline Pumping"/>
    <s v="LP-Large Power"/>
    <n v="389264"/>
    <n v="50254.43"/>
    <m/>
    <n v="0"/>
    <n v="0"/>
    <n v="0"/>
    <m/>
    <n v="0"/>
    <n v="-11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5.92"/>
    <n v="-1160.01"/>
    <n v="0"/>
    <n v="0"/>
    <n v="0"/>
    <n v="0"/>
    <n v="0"/>
    <m/>
    <x v="0"/>
    <m/>
    <m/>
    <m/>
    <m/>
    <m/>
    <m/>
    <m/>
    <m/>
    <m/>
    <m/>
    <m/>
    <n v="0"/>
    <x v="2"/>
    <x v="17"/>
    <m/>
    <x v="18"/>
  </r>
  <r>
    <x v="3"/>
    <s v="Joplin"/>
    <s v="Electric"/>
    <s v="Residential"/>
    <s v="NM-Net Metering"/>
    <n v="-612"/>
    <n v="-0.30000000000000199"/>
    <m/>
    <n v="0"/>
    <n v="0"/>
    <n v="0"/>
    <m/>
    <n v="2786.85897435897"/>
    <n v="0.26"/>
    <n v="0"/>
    <n v="0"/>
    <n v="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-0.2"/>
    <n v="0"/>
    <n v="0"/>
    <n v="0"/>
    <n v="0"/>
    <n v="0"/>
    <n v="0"/>
    <m/>
    <x v="0"/>
    <m/>
    <m/>
    <m/>
    <m/>
    <m/>
    <m/>
    <m/>
    <m/>
    <m/>
    <m/>
    <m/>
    <n v="0"/>
    <x v="0"/>
    <x v="10"/>
    <m/>
    <x v="18"/>
  </r>
  <r>
    <x v="3"/>
    <s v="Joplin"/>
    <s v="Electric"/>
    <s v="Residential"/>
    <s v="RGL-Residential Pilot"/>
    <n v="105854"/>
    <n v="13767.6"/>
    <m/>
    <n v="735.75"/>
    <n v="0"/>
    <n v="0"/>
    <m/>
    <n v="0"/>
    <n v="25.15"/>
    <n v="0"/>
    <n v="0"/>
    <n v="4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85"/>
    <n v="0"/>
    <n v="0"/>
    <n v="7.44"/>
    <n v="-546.22"/>
    <n v="0"/>
    <n v="0"/>
    <n v="0"/>
    <n v="0"/>
    <n v="0"/>
    <m/>
    <x v="0"/>
    <m/>
    <m/>
    <m/>
    <m/>
    <m/>
    <m/>
    <m/>
    <m/>
    <m/>
    <m/>
    <m/>
    <n v="0"/>
    <x v="0"/>
    <x v="25"/>
    <m/>
    <x v="18"/>
  </r>
  <r>
    <x v="3"/>
    <s v="Joplin"/>
    <s v="Electric"/>
    <s v="Residential"/>
    <s v="RG-Residential"/>
    <n v="40152703.600000001"/>
    <n v="5606202.7000000002"/>
    <m/>
    <n v="262324.96999999997"/>
    <n v="0"/>
    <n v="0"/>
    <m/>
    <n v="-162546.687421938"/>
    <n v="9648.9599999999991"/>
    <n v="0"/>
    <n v="0"/>
    <n v="15658.95"/>
    <n v="0"/>
    <n v="0"/>
    <n v="0"/>
    <n v="0"/>
    <n v="0"/>
    <n v="0"/>
    <n v="0"/>
    <n v="0"/>
    <n v="0"/>
    <n v="0"/>
    <n v="0"/>
    <n v="0"/>
    <n v="0"/>
    <n v="0"/>
    <n v="0"/>
    <n v="2520"/>
    <n v="50"/>
    <n v="480"/>
    <n v="11393.84"/>
    <n v="1080"/>
    <n v="-1572.52"/>
    <n v="15071.7"/>
    <n v="-207187.71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Joplin"/>
    <s v="Lighting"/>
    <s v="Commercial"/>
    <s v="PL-Private Lighting"/>
    <n v="198201.52100000001"/>
    <n v="54656.3"/>
    <m/>
    <n v="2123.17"/>
    <n v="0"/>
    <n v="0"/>
    <m/>
    <n v="0"/>
    <n v="71.53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767.07"/>
    <n v="0"/>
    <n v="0"/>
    <n v="3376.44"/>
    <n v="-2175.31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3"/>
    <s v="Joplin"/>
    <s v="Lighting"/>
    <s v="Industrial"/>
    <s v="PL-Private Lighting"/>
    <n v="13868"/>
    <n v="3638.35"/>
    <m/>
    <n v="196.25"/>
    <n v="0"/>
    <n v="0"/>
    <m/>
    <n v="0"/>
    <n v="1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.819999999999993"/>
    <n v="0"/>
    <n v="0"/>
    <n v="196.94"/>
    <n v="-152.26"/>
    <n v="0"/>
    <n v="0"/>
    <n v="0"/>
    <n v="0"/>
    <n v="0"/>
    <m/>
    <x v="0"/>
    <m/>
    <m/>
    <m/>
    <m/>
    <m/>
    <m/>
    <m/>
    <m/>
    <m/>
    <m/>
    <m/>
    <n v="0"/>
    <x v="2"/>
    <x v="4"/>
    <m/>
    <x v="18"/>
  </r>
  <r>
    <x v="3"/>
    <s v="Joplin"/>
    <s v="Lighting"/>
    <s v="Municipal Buildings"/>
    <s v="PL-Private Lighting"/>
    <n v="540"/>
    <n v="185.16"/>
    <m/>
    <n v="0"/>
    <n v="0"/>
    <n v="0"/>
    <m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n v="0"/>
    <n v="0"/>
    <n v="0"/>
    <m/>
    <x v="0"/>
    <m/>
    <m/>
    <m/>
    <m/>
    <m/>
    <m/>
    <m/>
    <m/>
    <m/>
    <m/>
    <m/>
    <n v="0"/>
    <x v="3"/>
    <x v="4"/>
    <m/>
    <x v="18"/>
  </r>
  <r>
    <x v="3"/>
    <s v="Joplin"/>
    <s v="Lighting"/>
    <s v="Municipal Other Lighting"/>
    <s v="PL-Private Lighting"/>
    <n v="4396"/>
    <n v="1009.78"/>
    <m/>
    <n v="0"/>
    <n v="0"/>
    <n v="0"/>
    <m/>
    <n v="0"/>
    <n v="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n v="0"/>
    <n v="0"/>
    <n v="0"/>
    <m/>
    <x v="0"/>
    <m/>
    <m/>
    <m/>
    <m/>
    <m/>
    <m/>
    <m/>
    <m/>
    <m/>
    <m/>
    <m/>
    <n v="0"/>
    <x v="4"/>
    <x v="4"/>
    <m/>
    <x v="18"/>
  </r>
  <r>
    <x v="3"/>
    <s v="Joplin"/>
    <s v="Lighting"/>
    <s v="Municipal Street Lighting"/>
    <s v="SPL-Municipal St Lighting"/>
    <n v="300009.42300000001"/>
    <n v="50909.21"/>
    <m/>
    <n v="0"/>
    <n v="0"/>
    <n v="0"/>
    <m/>
    <n v="0"/>
    <n v="-11.38"/>
    <n v="0"/>
    <n v="0"/>
    <n v="0"/>
    <n v="0"/>
    <n v="0"/>
    <n v="0"/>
    <n v="0"/>
    <n v="0"/>
    <n v="0"/>
    <n v="0"/>
    <n v="26603.27"/>
    <n v="0"/>
    <n v="0"/>
    <n v="0"/>
    <n v="0"/>
    <n v="0"/>
    <n v="0"/>
    <n v="0"/>
    <n v="0"/>
    <n v="0"/>
    <n v="0"/>
    <n v="0"/>
    <n v="0"/>
    <n v="0"/>
    <n v="0"/>
    <n v="-1794.05"/>
    <n v="0"/>
    <n v="0"/>
    <n v="0"/>
    <n v="0"/>
    <n v="0"/>
    <m/>
    <x v="0"/>
    <m/>
    <m/>
    <m/>
    <m/>
    <m/>
    <m/>
    <m/>
    <m/>
    <m/>
    <m/>
    <m/>
    <n v="0"/>
    <x v="4"/>
    <x v="11"/>
    <m/>
    <x v="18"/>
  </r>
  <r>
    <x v="3"/>
    <s v="Joplin"/>
    <s v="Lighting"/>
    <s v="Residential"/>
    <s v="PL-Private Lighting"/>
    <n v="57780.711000000003"/>
    <n v="21098.17"/>
    <m/>
    <n v="491.42"/>
    <n v="0"/>
    <n v="0"/>
    <m/>
    <n v="0"/>
    <n v="2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58"/>
    <n v="0"/>
    <n v="0"/>
    <n v="83.27"/>
    <n v="-633.52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3"/>
    <s v="Neosho"/>
    <s v="Electric"/>
    <s v="Commercial"/>
    <s v="CB-Commercial"/>
    <n v="4628809"/>
    <n v="660755.26"/>
    <m/>
    <n v="16729.39"/>
    <n v="0"/>
    <n v="0"/>
    <m/>
    <n v="-3667.0487106017199"/>
    <n v="1795.51"/>
    <n v="0"/>
    <n v="0"/>
    <n v="3278.0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499.26"/>
    <n v="0"/>
    <n v="-114.58"/>
    <n v="36298.370000000003"/>
    <n v="-23237.01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Neosho"/>
    <s v="Electric"/>
    <s v="Commercial"/>
    <s v="GP-General Power"/>
    <n v="11613401"/>
    <n v="1096769.8899999999"/>
    <m/>
    <n v="82.63"/>
    <n v="0"/>
    <n v="0"/>
    <m/>
    <n v="0"/>
    <n v="4669.75"/>
    <n v="0"/>
    <n v="0"/>
    <n v="7882.95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4634.6899999999996"/>
    <n v="0"/>
    <n v="-45.79"/>
    <n v="44782.86"/>
    <n v="-42969.51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3"/>
    <s v="Neosho"/>
    <s v="Electric"/>
    <s v="Commercial"/>
    <s v="LS-Special Lighting"/>
    <n v="1405"/>
    <n v="332.39"/>
    <m/>
    <n v="1.86"/>
    <n v="0"/>
    <n v="0"/>
    <m/>
    <n v="0"/>
    <n v="0.57999999999999996"/>
    <n v="0"/>
    <n v="0"/>
    <n v="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4"/>
    <n v="-9.5"/>
    <n v="0"/>
    <n v="0"/>
    <n v="0"/>
    <n v="0"/>
    <n v="0"/>
    <m/>
    <x v="0"/>
    <m/>
    <m/>
    <m/>
    <m/>
    <m/>
    <m/>
    <m/>
    <m/>
    <m/>
    <m/>
    <m/>
    <n v="0"/>
    <x v="1"/>
    <x v="7"/>
    <m/>
    <x v="18"/>
  </r>
  <r>
    <x v="3"/>
    <s v="Neosho"/>
    <s v="Electric"/>
    <s v="Commercial"/>
    <s v="SH-Small Heating"/>
    <n v="416284"/>
    <n v="57533.950000000004"/>
    <m/>
    <n v="1511.62"/>
    <n v="0"/>
    <n v="0"/>
    <m/>
    <n v="0"/>
    <n v="156.04"/>
    <n v="0"/>
    <n v="0"/>
    <n v="29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4.29"/>
    <n v="0"/>
    <n v="-6.08"/>
    <n v="3349.31"/>
    <n v="-1977.36"/>
    <n v="0"/>
    <n v="0"/>
    <n v="0"/>
    <n v="0"/>
    <n v="0"/>
    <m/>
    <x v="0"/>
    <m/>
    <m/>
    <m/>
    <m/>
    <m/>
    <m/>
    <m/>
    <m/>
    <m/>
    <m/>
    <m/>
    <n v="0"/>
    <x v="1"/>
    <x v="12"/>
    <m/>
    <x v="18"/>
  </r>
  <r>
    <x v="3"/>
    <s v="Neosho"/>
    <s v="Electric"/>
    <s v="Commercial"/>
    <s v="TEB-Total Electric Bldg"/>
    <n v="1171432"/>
    <n v="134017.68"/>
    <m/>
    <n v="0"/>
    <n v="0"/>
    <n v="0"/>
    <m/>
    <n v="-511907.11189479101"/>
    <n v="292.93"/>
    <n v="0"/>
    <n v="0"/>
    <n v="831.71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500.12"/>
    <n v="0"/>
    <n v="0"/>
    <n v="3913.41"/>
    <n v="-4779.46"/>
    <n v="0"/>
    <n v="0"/>
    <n v="0"/>
    <n v="0"/>
    <n v="0"/>
    <m/>
    <x v="0"/>
    <m/>
    <m/>
    <m/>
    <m/>
    <m/>
    <m/>
    <m/>
    <m/>
    <m/>
    <m/>
    <m/>
    <n v="0"/>
    <x v="1"/>
    <x v="13"/>
    <m/>
    <x v="18"/>
  </r>
  <r>
    <x v="3"/>
    <s v="Neosho"/>
    <s v="Electric"/>
    <s v="Company Use"/>
    <s v="CB-Commercial"/>
    <n v="3680"/>
    <n v="507.28"/>
    <m/>
    <n v="0"/>
    <n v="0"/>
    <n v="0"/>
    <m/>
    <n v="0"/>
    <n v="0.12"/>
    <n v="0"/>
    <n v="0"/>
    <n v="2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47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Neosho"/>
    <s v="Electric"/>
    <s v="Industrial"/>
    <s v="CB-Commercial"/>
    <n v="62972"/>
    <n v="8609.84"/>
    <m/>
    <n v="339.61"/>
    <n v="0"/>
    <n v="0"/>
    <m/>
    <n v="0"/>
    <n v="27.07"/>
    <n v="0"/>
    <n v="0"/>
    <n v="40.53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455.09"/>
    <n v="0"/>
    <n v="0"/>
    <n v="624.17999999999995"/>
    <n v="-316.12"/>
    <n v="0"/>
    <n v="0"/>
    <n v="0"/>
    <n v="0"/>
    <n v="0"/>
    <m/>
    <x v="0"/>
    <m/>
    <m/>
    <m/>
    <m/>
    <m/>
    <m/>
    <m/>
    <m/>
    <m/>
    <m/>
    <m/>
    <n v="0"/>
    <x v="2"/>
    <x v="5"/>
    <m/>
    <x v="18"/>
  </r>
  <r>
    <x v="3"/>
    <s v="Neosho"/>
    <s v="Electric"/>
    <s v="Industrial"/>
    <s v="GP-General Power"/>
    <n v="1266263"/>
    <n v="144295.99000000002"/>
    <m/>
    <n v="0"/>
    <n v="0"/>
    <n v="0"/>
    <m/>
    <n v="-82071.794871794904"/>
    <n v="336.64"/>
    <n v="0"/>
    <n v="0"/>
    <n v="647.20000000000005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2877.63"/>
    <n v="0"/>
    <n v="0"/>
    <n v="6553.98"/>
    <n v="-4685.17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3"/>
    <s v="Neosho"/>
    <s v="Electric"/>
    <s v="Industrial"/>
    <s v="LP-Large Power"/>
    <n v="9414630"/>
    <n v="855108.11"/>
    <m/>
    <n v="0"/>
    <n v="0"/>
    <n v="0"/>
    <m/>
    <n v="0"/>
    <n v="-287.70999999999998"/>
    <n v="0"/>
    <n v="0"/>
    <n v="516.34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3900.2"/>
    <n v="0"/>
    <n v="0"/>
    <n v="15504.93"/>
    <n v="-28055.599999999999"/>
    <n v="0"/>
    <n v="0"/>
    <n v="0"/>
    <n v="0"/>
    <n v="0"/>
    <m/>
    <x v="0"/>
    <m/>
    <m/>
    <m/>
    <m/>
    <m/>
    <m/>
    <m/>
    <m/>
    <m/>
    <m/>
    <m/>
    <n v="0"/>
    <x v="2"/>
    <x v="17"/>
    <m/>
    <x v="18"/>
  </r>
  <r>
    <x v="3"/>
    <s v="Neosho"/>
    <s v="Electric"/>
    <s v="Industrial"/>
    <s v="TEB-Total Electric Bldg"/>
    <n v="59040"/>
    <n v="6053.0199999999995"/>
    <m/>
    <n v="0"/>
    <n v="0"/>
    <n v="0"/>
    <m/>
    <n v="0"/>
    <n v="-0.66"/>
    <n v="0"/>
    <n v="0"/>
    <n v="41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3.16000000000003"/>
    <n v="-240.88"/>
    <n v="0"/>
    <n v="0"/>
    <n v="0"/>
    <n v="0"/>
    <n v="0"/>
    <m/>
    <x v="0"/>
    <m/>
    <m/>
    <m/>
    <m/>
    <m/>
    <m/>
    <m/>
    <m/>
    <m/>
    <m/>
    <m/>
    <n v="0"/>
    <x v="2"/>
    <x v="13"/>
    <m/>
    <x v="18"/>
  </r>
  <r>
    <x v="3"/>
    <s v="Neosho"/>
    <s v="Electric"/>
    <s v="Interdepartmental"/>
    <s v="CB-Commercial"/>
    <n v="7770"/>
    <n v="1204.69"/>
    <m/>
    <n v="0"/>
    <n v="0"/>
    <n v="0"/>
    <m/>
    <n v="0"/>
    <n v="3.33"/>
    <n v="0"/>
    <n v="0"/>
    <n v="5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51"/>
    <n v="-39.020000000000003"/>
    <n v="0"/>
    <n v="0"/>
    <n v="0"/>
    <n v="0"/>
    <n v="0"/>
    <m/>
    <x v="0"/>
    <m/>
    <m/>
    <m/>
    <m/>
    <m/>
    <m/>
    <m/>
    <m/>
    <m/>
    <m/>
    <m/>
    <n v="0"/>
    <x v="5"/>
    <x v="5"/>
    <m/>
    <x v="18"/>
  </r>
  <r>
    <x v="3"/>
    <s v="Neosho"/>
    <s v="Electric"/>
    <s v="Municipal Buildings"/>
    <s v="CB-Commercial"/>
    <n v="103420"/>
    <n v="16069.1"/>
    <m/>
    <n v="0"/>
    <n v="0"/>
    <n v="0"/>
    <m/>
    <n v="0"/>
    <n v="40.4"/>
    <n v="0"/>
    <n v="0"/>
    <n v="73.4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9.24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Neosho"/>
    <s v="Electric"/>
    <s v="Municipal Buildings"/>
    <s v="GP-General Power"/>
    <n v="70640"/>
    <n v="7696.47"/>
    <m/>
    <n v="0"/>
    <n v="0"/>
    <n v="0"/>
    <m/>
    <n v="0"/>
    <n v="17.190000000000001"/>
    <n v="0"/>
    <n v="0"/>
    <n v="5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37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Neosho"/>
    <s v="Electric"/>
    <s v="Municipal Buildings"/>
    <s v="SH-Small Heating"/>
    <n v="10756"/>
    <n v="1452.57"/>
    <m/>
    <n v="0"/>
    <n v="0"/>
    <n v="0"/>
    <m/>
    <n v="0"/>
    <n v="4.63"/>
    <n v="0"/>
    <n v="0"/>
    <n v="7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.09"/>
    <n v="0"/>
    <n v="0"/>
    <n v="0"/>
    <n v="0"/>
    <n v="0"/>
    <m/>
    <x v="0"/>
    <m/>
    <m/>
    <m/>
    <m/>
    <m/>
    <m/>
    <m/>
    <m/>
    <m/>
    <m/>
    <m/>
    <n v="0"/>
    <x v="3"/>
    <x v="12"/>
    <m/>
    <x v="18"/>
  </r>
  <r>
    <x v="3"/>
    <s v="Neosho"/>
    <s v="Electric"/>
    <s v="Municipal Buildings"/>
    <s v="TEB-Total Electric Bldg"/>
    <n v="12720"/>
    <n v="1813.22"/>
    <m/>
    <n v="0"/>
    <n v="0"/>
    <n v="0"/>
    <m/>
    <n v="0"/>
    <n v="-2.71"/>
    <n v="0"/>
    <n v="0"/>
    <n v="9.02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.9"/>
    <n v="0"/>
    <n v="0"/>
    <n v="0"/>
    <n v="0"/>
    <n v="0"/>
    <m/>
    <x v="0"/>
    <m/>
    <m/>
    <m/>
    <m/>
    <m/>
    <m/>
    <m/>
    <m/>
    <m/>
    <m/>
    <m/>
    <n v="0"/>
    <x v="3"/>
    <x v="13"/>
    <m/>
    <x v="18"/>
  </r>
  <r>
    <x v="3"/>
    <s v="Neosho"/>
    <s v="Electric"/>
    <s v="Municipal Other Lighting"/>
    <s v="CB-Commercial"/>
    <n v="8012496"/>
    <n v="1056242.6599999999"/>
    <m/>
    <n v="0"/>
    <n v="0"/>
    <n v="0"/>
    <m/>
    <n v="0"/>
    <n v="3444.81"/>
    <n v="0"/>
    <n v="0"/>
    <n v="5688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222.75"/>
    <n v="0"/>
    <n v="0"/>
    <n v="0"/>
    <n v="0"/>
    <n v="0"/>
    <m/>
    <x v="0"/>
    <m/>
    <m/>
    <m/>
    <m/>
    <m/>
    <m/>
    <m/>
    <m/>
    <m/>
    <m/>
    <m/>
    <n v="0"/>
    <x v="4"/>
    <x v="5"/>
    <m/>
    <x v="18"/>
  </r>
  <r>
    <x v="3"/>
    <s v="Neosho"/>
    <s v="Electric"/>
    <s v="Municipal Other Lighting"/>
    <s v="LS-Special Lighting"/>
    <n v="97410"/>
    <n v="13468.73"/>
    <m/>
    <n v="0"/>
    <n v="0"/>
    <n v="0"/>
    <m/>
    <n v="0"/>
    <n v="4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8.49"/>
    <n v="0"/>
    <n v="0"/>
    <n v="0"/>
    <n v="0"/>
    <n v="0"/>
    <m/>
    <x v="0"/>
    <m/>
    <m/>
    <m/>
    <m/>
    <m/>
    <m/>
    <m/>
    <m/>
    <m/>
    <m/>
    <m/>
    <n v="0"/>
    <x v="4"/>
    <x v="7"/>
    <m/>
    <x v="18"/>
  </r>
  <r>
    <x v="3"/>
    <s v="Neosho"/>
    <s v="Electric"/>
    <s v="Municipal Pumping"/>
    <s v="CB-Commercial"/>
    <n v="142105"/>
    <n v="20391.560000000001"/>
    <m/>
    <n v="0"/>
    <n v="0"/>
    <n v="0"/>
    <m/>
    <n v="0"/>
    <n v="35.85"/>
    <n v="0"/>
    <n v="0"/>
    <n v="10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3.38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Neosho"/>
    <s v="Electric"/>
    <s v="Municipal Pumping"/>
    <s v="GP-General Power"/>
    <n v="583045"/>
    <n v="63537.06"/>
    <m/>
    <n v="0"/>
    <n v="0"/>
    <n v="0"/>
    <m/>
    <n v="0"/>
    <n v="217.1"/>
    <n v="0"/>
    <n v="0"/>
    <n v="413.94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157.2800000000002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Neosho"/>
    <s v="Electric"/>
    <s v="Municipal Pumping"/>
    <s v="TEB-Total Electric Bldg"/>
    <n v="46671"/>
    <n v="5396.3600000000006"/>
    <m/>
    <n v="0"/>
    <n v="0"/>
    <n v="0"/>
    <m/>
    <n v="0"/>
    <n v="20.07"/>
    <n v="0"/>
    <n v="0"/>
    <n v="33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0.42"/>
    <n v="0"/>
    <n v="0"/>
    <n v="0"/>
    <n v="0"/>
    <n v="0"/>
    <m/>
    <x v="0"/>
    <m/>
    <m/>
    <m/>
    <m/>
    <m/>
    <m/>
    <m/>
    <m/>
    <m/>
    <m/>
    <m/>
    <n v="0"/>
    <x v="3"/>
    <x v="13"/>
    <m/>
    <x v="18"/>
  </r>
  <r>
    <x v="3"/>
    <s v="Neosho"/>
    <s v="Electric"/>
    <s v="Oil Pipeline Pumping"/>
    <s v="LP-Large Power"/>
    <n v="1916000"/>
    <n v="155523.18"/>
    <m/>
    <n v="0"/>
    <n v="0"/>
    <n v="0"/>
    <m/>
    <n v="0"/>
    <n v="-58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11.9"/>
    <n v="-5709.68"/>
    <n v="0"/>
    <n v="0"/>
    <n v="0"/>
    <n v="0"/>
    <n v="0"/>
    <m/>
    <x v="0"/>
    <m/>
    <m/>
    <m/>
    <m/>
    <m/>
    <m/>
    <m/>
    <m/>
    <m/>
    <m/>
    <m/>
    <n v="0"/>
    <x v="2"/>
    <x v="17"/>
    <m/>
    <x v="18"/>
  </r>
  <r>
    <x v="3"/>
    <s v="Neosho"/>
    <s v="Electric"/>
    <s v="Praxair/ICI"/>
    <s v="SC-P PRAXAIR Transmission"/>
    <n v="6018092"/>
    <n v="425183.28"/>
    <m/>
    <n v="0"/>
    <n v="0"/>
    <n v="0"/>
    <m/>
    <n v="0"/>
    <n v="-731.62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4744.33"/>
    <n v="0"/>
    <n v="0"/>
    <n v="0"/>
    <n v="0"/>
    <n v="0"/>
    <m/>
    <x v="0"/>
    <m/>
    <m/>
    <m/>
    <m/>
    <m/>
    <m/>
    <m/>
    <m/>
    <m/>
    <m/>
    <m/>
    <n v="0"/>
    <x v="2"/>
    <x v="31"/>
    <m/>
    <x v="18"/>
  </r>
  <r>
    <x v="3"/>
    <s v="Neosho"/>
    <s v="Electric"/>
    <s v="Residential"/>
    <s v="RGL-Residential Pilot"/>
    <n v="57540"/>
    <n v="7483.82"/>
    <m/>
    <n v="218.59"/>
    <n v="0"/>
    <n v="0"/>
    <m/>
    <n v="0"/>
    <n v="16.28"/>
    <n v="0"/>
    <n v="0"/>
    <n v="2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9"/>
    <n v="0"/>
    <n v="0"/>
    <n v="149.77000000000001"/>
    <n v="-296.89999999999998"/>
    <n v="0"/>
    <n v="0"/>
    <n v="0"/>
    <n v="0"/>
    <n v="0"/>
    <m/>
    <x v="0"/>
    <m/>
    <m/>
    <m/>
    <m/>
    <m/>
    <m/>
    <m/>
    <m/>
    <m/>
    <m/>
    <m/>
    <n v="0"/>
    <x v="0"/>
    <x v="25"/>
    <m/>
    <x v="18"/>
  </r>
  <r>
    <x v="3"/>
    <s v="Neosho"/>
    <s v="Electric"/>
    <s v="Residential"/>
    <s v="RG-Residential"/>
    <n v="18412471.300000001"/>
    <n v="2583665.6199999996"/>
    <m/>
    <n v="72865.81"/>
    <n v="0"/>
    <n v="0"/>
    <m/>
    <n v="-106160.652229814"/>
    <n v="5387.73"/>
    <n v="0"/>
    <n v="0"/>
    <n v="7181.34"/>
    <n v="0"/>
    <n v="0"/>
    <n v="0"/>
    <n v="0"/>
    <n v="0"/>
    <n v="0"/>
    <n v="0"/>
    <n v="0"/>
    <n v="0"/>
    <n v="0"/>
    <n v="0"/>
    <n v="0"/>
    <n v="0"/>
    <n v="0"/>
    <n v="0"/>
    <n v="1530"/>
    <n v="250"/>
    <n v="135"/>
    <n v="5827.16"/>
    <n v="400"/>
    <n v="-663.35"/>
    <n v="49793.72"/>
    <n v="-94992.56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Neosho"/>
    <s v="Lighting"/>
    <s v="Commercial"/>
    <s v="PL-Private Lighting"/>
    <n v="132857.86199999999"/>
    <n v="40658.5"/>
    <m/>
    <n v="63.92"/>
    <n v="0"/>
    <n v="0"/>
    <m/>
    <n v="0"/>
    <n v="55.41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40.44"/>
    <n v="0"/>
    <n v="0"/>
    <n v="1794.12"/>
    <n v="-1458.38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3"/>
    <s v="Neosho"/>
    <s v="Lighting"/>
    <s v="Industrial"/>
    <s v="PL-Private Lighting"/>
    <n v="10518"/>
    <n v="2563.27"/>
    <m/>
    <n v="0"/>
    <n v="0"/>
    <n v="0"/>
    <m/>
    <n v="0"/>
    <n v="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200000000000003"/>
    <n v="0"/>
    <n v="0"/>
    <n v="72.59"/>
    <n v="-115.48"/>
    <n v="0"/>
    <n v="0"/>
    <n v="0"/>
    <n v="0"/>
    <n v="0"/>
    <m/>
    <x v="0"/>
    <m/>
    <m/>
    <m/>
    <m/>
    <m/>
    <m/>
    <m/>
    <m/>
    <m/>
    <m/>
    <m/>
    <n v="0"/>
    <x v="2"/>
    <x v="4"/>
    <m/>
    <x v="18"/>
  </r>
  <r>
    <x v="3"/>
    <s v="Neosho"/>
    <s v="Lighting"/>
    <s v="Municipal Buildings"/>
    <s v="PL-Private Lighting"/>
    <n v="424"/>
    <n v="146.83000000000001"/>
    <m/>
    <n v="0"/>
    <n v="0"/>
    <n v="0"/>
    <m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n v="0"/>
    <n v="0"/>
    <n v="0"/>
    <m/>
    <x v="0"/>
    <m/>
    <m/>
    <m/>
    <m/>
    <m/>
    <m/>
    <m/>
    <m/>
    <m/>
    <m/>
    <m/>
    <n v="0"/>
    <x v="3"/>
    <x v="4"/>
    <m/>
    <x v="18"/>
  </r>
  <r>
    <x v="3"/>
    <s v="Neosho"/>
    <s v="Lighting"/>
    <s v="Municipal Other Lighting"/>
    <s v="PL-Private Lighting"/>
    <n v="441"/>
    <n v="151.81"/>
    <m/>
    <n v="0"/>
    <n v="0"/>
    <n v="0"/>
    <m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n v="0"/>
    <n v="0"/>
    <n v="0"/>
    <m/>
    <x v="0"/>
    <m/>
    <m/>
    <m/>
    <m/>
    <m/>
    <m/>
    <m/>
    <m/>
    <m/>
    <m/>
    <m/>
    <n v="0"/>
    <x v="4"/>
    <x v="4"/>
    <m/>
    <x v="18"/>
  </r>
  <r>
    <x v="3"/>
    <s v="Neosho"/>
    <s v="Lighting"/>
    <s v="Municipal Street Lighting"/>
    <s v="SPL-Municipal St Lighting"/>
    <n v="146142.611"/>
    <n v="22528.83"/>
    <m/>
    <n v="0"/>
    <n v="0"/>
    <n v="0"/>
    <m/>
    <n v="0"/>
    <n v="-5.51"/>
    <n v="0"/>
    <n v="0"/>
    <n v="0"/>
    <n v="0"/>
    <n v="0"/>
    <n v="0"/>
    <n v="0"/>
    <n v="0"/>
    <n v="0"/>
    <n v="0"/>
    <n v="7617.12"/>
    <n v="0"/>
    <n v="0"/>
    <n v="0"/>
    <n v="0"/>
    <n v="0"/>
    <n v="0"/>
    <n v="0"/>
    <n v="0"/>
    <n v="0"/>
    <n v="0"/>
    <n v="0"/>
    <n v="0"/>
    <n v="0"/>
    <n v="0"/>
    <n v="-873.93"/>
    <n v="0"/>
    <n v="0"/>
    <n v="0"/>
    <n v="0"/>
    <n v="0"/>
    <m/>
    <x v="0"/>
    <m/>
    <m/>
    <m/>
    <m/>
    <m/>
    <m/>
    <m/>
    <m/>
    <m/>
    <m/>
    <m/>
    <n v="0"/>
    <x v="4"/>
    <x v="11"/>
    <m/>
    <x v="18"/>
  </r>
  <r>
    <x v="3"/>
    <s v="Neosho"/>
    <s v="Lighting"/>
    <s v="Residential"/>
    <s v="PL-Private Lighting"/>
    <n v="65399.525000000001"/>
    <n v="24619.07"/>
    <m/>
    <n v="59.82"/>
    <n v="0"/>
    <n v="0"/>
    <m/>
    <n v="0"/>
    <n v="2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.72"/>
    <n v="0"/>
    <n v="0"/>
    <n v="379.44"/>
    <n v="-717.01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3"/>
    <s v="Ozark"/>
    <s v="Electric"/>
    <s v="Commercial"/>
    <s v="CB-Commercial"/>
    <n v="4405077"/>
    <n v="632684.64"/>
    <m/>
    <n v="12401.13"/>
    <n v="0"/>
    <n v="0"/>
    <m/>
    <n v="-15803.717581368001"/>
    <n v="1561.98"/>
    <n v="0"/>
    <n v="0"/>
    <n v="3127.6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4282.9399999999996"/>
    <n v="20"/>
    <n v="-121.71"/>
    <n v="40335.72"/>
    <n v="-22113.65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Ozark"/>
    <s v="Electric"/>
    <s v="Commercial"/>
    <s v="GP-General Power"/>
    <n v="6852242"/>
    <n v="731667.67"/>
    <m/>
    <n v="3665.8"/>
    <n v="0"/>
    <n v="0"/>
    <m/>
    <n v="0"/>
    <n v="2401.7800000000002"/>
    <n v="0"/>
    <n v="0"/>
    <n v="4581.37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3458.61"/>
    <n v="0"/>
    <n v="0"/>
    <n v="32393.7"/>
    <n v="-25353.24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3"/>
    <s v="Ozark"/>
    <s v="Electric"/>
    <s v="Commercial"/>
    <s v="LS-Special Lighting"/>
    <n v="2813"/>
    <n v="526.15"/>
    <m/>
    <n v="3.26"/>
    <n v="0"/>
    <n v="0"/>
    <m/>
    <n v="0"/>
    <n v="1.21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6"/>
    <n v="-19.03"/>
    <n v="0"/>
    <n v="0"/>
    <n v="0"/>
    <n v="0"/>
    <n v="0"/>
    <m/>
    <x v="0"/>
    <m/>
    <m/>
    <m/>
    <m/>
    <m/>
    <m/>
    <m/>
    <m/>
    <m/>
    <m/>
    <m/>
    <n v="0"/>
    <x v="1"/>
    <x v="7"/>
    <m/>
    <x v="18"/>
  </r>
  <r>
    <x v="3"/>
    <s v="Ozark"/>
    <s v="Electric"/>
    <s v="Commercial"/>
    <s v="SH-Small Heating"/>
    <n v="562138"/>
    <n v="77677.570000000007"/>
    <m/>
    <n v="2314.2399999999998"/>
    <n v="0"/>
    <n v="0"/>
    <m/>
    <n v="-115670.487106017"/>
    <n v="208.12"/>
    <n v="0"/>
    <n v="0"/>
    <n v="399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0.64"/>
    <n v="0"/>
    <n v="-125.9"/>
    <n v="5331.37"/>
    <n v="-2670.15"/>
    <n v="0"/>
    <n v="0"/>
    <n v="0"/>
    <n v="0"/>
    <n v="0"/>
    <m/>
    <x v="0"/>
    <m/>
    <m/>
    <m/>
    <m/>
    <m/>
    <m/>
    <m/>
    <m/>
    <m/>
    <m/>
    <m/>
    <n v="0"/>
    <x v="1"/>
    <x v="12"/>
    <m/>
    <x v="18"/>
  </r>
  <r>
    <x v="3"/>
    <s v="Ozark"/>
    <s v="Electric"/>
    <s v="Commercial"/>
    <s v="TEB-Total Electric Bldg"/>
    <n v="1318239"/>
    <n v="156147.75999999998"/>
    <m/>
    <n v="1637.28"/>
    <n v="0"/>
    <n v="0"/>
    <m/>
    <n v="0"/>
    <n v="505.49"/>
    <n v="0"/>
    <n v="0"/>
    <n v="935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5.37"/>
    <n v="0"/>
    <n v="0"/>
    <n v="4377.3599999999997"/>
    <n v="-5378.42"/>
    <n v="0"/>
    <n v="0"/>
    <n v="0"/>
    <n v="0"/>
    <n v="0"/>
    <m/>
    <x v="0"/>
    <m/>
    <m/>
    <m/>
    <m/>
    <m/>
    <m/>
    <m/>
    <m/>
    <m/>
    <m/>
    <m/>
    <n v="0"/>
    <x v="1"/>
    <x v="13"/>
    <m/>
    <x v="18"/>
  </r>
  <r>
    <x v="3"/>
    <s v="Ozark"/>
    <s v="Electric"/>
    <s v="Industrial"/>
    <s v="CB-Commercial"/>
    <n v="8515"/>
    <n v="1234.72"/>
    <m/>
    <n v="22.42"/>
    <n v="0"/>
    <n v="0"/>
    <m/>
    <n v="0"/>
    <n v="3.58"/>
    <n v="0"/>
    <n v="0"/>
    <n v="6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67"/>
    <n v="0"/>
    <n v="0"/>
    <n v="89.38"/>
    <n v="-42.74"/>
    <n v="0"/>
    <n v="0"/>
    <n v="0"/>
    <n v="0"/>
    <n v="0"/>
    <m/>
    <x v="0"/>
    <m/>
    <m/>
    <m/>
    <m/>
    <m/>
    <m/>
    <m/>
    <m/>
    <m/>
    <m/>
    <m/>
    <n v="0"/>
    <x v="2"/>
    <x v="5"/>
    <m/>
    <x v="18"/>
  </r>
  <r>
    <x v="3"/>
    <s v="Ozark"/>
    <s v="Electric"/>
    <s v="Industrial"/>
    <s v="GP-General Power"/>
    <n v="420448"/>
    <n v="47804.840000000004"/>
    <m/>
    <n v="544.26"/>
    <n v="0"/>
    <n v="0"/>
    <m/>
    <n v="0"/>
    <n v="148.11000000000001"/>
    <n v="0"/>
    <n v="0"/>
    <n v="298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6.2"/>
    <n v="0"/>
    <n v="0"/>
    <n v="2744.3"/>
    <n v="-1555.66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3"/>
    <s v="Ozark"/>
    <s v="Electric"/>
    <s v="Industrial"/>
    <s v="TEB-Total Electric Bldg"/>
    <n v="303960"/>
    <n v="45592.640000000007"/>
    <m/>
    <n v="2199.56"/>
    <n v="0"/>
    <n v="0"/>
    <m/>
    <n v="0"/>
    <n v="-10.23"/>
    <n v="0"/>
    <n v="0"/>
    <n v="215.81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3531.7"/>
    <n v="-1240.1600000000001"/>
    <n v="0"/>
    <n v="0"/>
    <n v="0"/>
    <n v="0"/>
    <n v="0"/>
    <m/>
    <x v="0"/>
    <m/>
    <m/>
    <m/>
    <m/>
    <m/>
    <m/>
    <m/>
    <m/>
    <m/>
    <m/>
    <m/>
    <n v="0"/>
    <x v="2"/>
    <x v="13"/>
    <m/>
    <x v="18"/>
  </r>
  <r>
    <x v="3"/>
    <s v="Ozark"/>
    <s v="Electric"/>
    <s v="Interdepartmental"/>
    <s v="CB-Commercial"/>
    <n v="5688"/>
    <n v="817.06999999999994"/>
    <m/>
    <n v="0"/>
    <n v="0"/>
    <n v="0"/>
    <m/>
    <n v="0"/>
    <n v="0.08"/>
    <n v="0"/>
    <n v="0"/>
    <n v="4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-28.55"/>
    <n v="0"/>
    <n v="0"/>
    <n v="0"/>
    <n v="0"/>
    <n v="0"/>
    <m/>
    <x v="0"/>
    <m/>
    <m/>
    <m/>
    <m/>
    <m/>
    <m/>
    <m/>
    <m/>
    <m/>
    <m/>
    <m/>
    <n v="0"/>
    <x v="5"/>
    <x v="5"/>
    <m/>
    <x v="18"/>
  </r>
  <r>
    <x v="3"/>
    <s v="Ozark"/>
    <s v="Electric"/>
    <s v="Municipal Buildings"/>
    <s v="CB-Commercial"/>
    <n v="75473"/>
    <n v="11231.72"/>
    <m/>
    <n v="0"/>
    <n v="0"/>
    <n v="0"/>
    <m/>
    <n v="0"/>
    <n v="32.409999999999997"/>
    <n v="0"/>
    <n v="0"/>
    <n v="5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8.92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Ozark"/>
    <s v="Electric"/>
    <s v="Municipal Buildings"/>
    <s v="GP-General Power"/>
    <n v="176080"/>
    <n v="19956.04"/>
    <m/>
    <n v="0"/>
    <n v="0"/>
    <n v="0"/>
    <m/>
    <n v="0"/>
    <n v="75.709999999999994"/>
    <n v="0"/>
    <n v="0"/>
    <n v="125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1.49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Ozark"/>
    <s v="Electric"/>
    <s v="Municipal Buildings"/>
    <s v="SH-Small Heating"/>
    <n v="12514"/>
    <n v="1724.24"/>
    <m/>
    <n v="0"/>
    <n v="0"/>
    <n v="0"/>
    <m/>
    <n v="0"/>
    <n v="5.38"/>
    <n v="0"/>
    <n v="0"/>
    <n v="8.88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.45"/>
    <n v="0"/>
    <n v="0"/>
    <n v="0"/>
    <n v="0"/>
    <n v="0"/>
    <m/>
    <x v="0"/>
    <m/>
    <m/>
    <m/>
    <m/>
    <m/>
    <m/>
    <m/>
    <m/>
    <m/>
    <m/>
    <m/>
    <n v="0"/>
    <x v="3"/>
    <x v="12"/>
    <m/>
    <x v="18"/>
  </r>
  <r>
    <x v="3"/>
    <s v="Ozark"/>
    <s v="Electric"/>
    <s v="Municipal Other Lighting"/>
    <s v="CB-Commercial"/>
    <n v="14579"/>
    <n v="2555.09"/>
    <m/>
    <n v="0"/>
    <n v="0"/>
    <n v="0"/>
    <m/>
    <n v="0"/>
    <n v="5.85"/>
    <n v="0"/>
    <n v="0"/>
    <n v="1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.209999999999994"/>
    <n v="0"/>
    <n v="0"/>
    <n v="0"/>
    <n v="0"/>
    <n v="0"/>
    <m/>
    <x v="0"/>
    <m/>
    <m/>
    <m/>
    <m/>
    <m/>
    <m/>
    <m/>
    <m/>
    <m/>
    <m/>
    <m/>
    <n v="0"/>
    <x v="4"/>
    <x v="5"/>
    <m/>
    <x v="18"/>
  </r>
  <r>
    <x v="3"/>
    <s v="Ozark"/>
    <s v="Electric"/>
    <s v="Municipal Other Lighting"/>
    <s v="LS-Special Lighting"/>
    <n v="6008"/>
    <n v="1030.8599999999999"/>
    <m/>
    <n v="0"/>
    <n v="0"/>
    <n v="0"/>
    <m/>
    <n v="0"/>
    <n v="2.59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.61"/>
    <n v="0"/>
    <n v="0"/>
    <n v="0"/>
    <n v="0"/>
    <n v="0"/>
    <m/>
    <x v="0"/>
    <m/>
    <m/>
    <m/>
    <m/>
    <m/>
    <m/>
    <m/>
    <m/>
    <m/>
    <m/>
    <m/>
    <n v="0"/>
    <x v="4"/>
    <x v="7"/>
    <m/>
    <x v="18"/>
  </r>
  <r>
    <x v="3"/>
    <s v="Ozark"/>
    <s v="Electric"/>
    <s v="Municipal Pumping"/>
    <s v="CB-Commercial"/>
    <n v="133739"/>
    <n v="19448.79"/>
    <m/>
    <n v="0"/>
    <n v="0"/>
    <n v="0"/>
    <m/>
    <n v="0"/>
    <n v="56.89"/>
    <n v="0"/>
    <n v="0"/>
    <n v="94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1.41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Ozark"/>
    <s v="Electric"/>
    <s v="Municipal Pumping"/>
    <s v="GP-General Power"/>
    <n v="561809"/>
    <n v="67265.88"/>
    <m/>
    <n v="0"/>
    <n v="0"/>
    <n v="0"/>
    <m/>
    <n v="0"/>
    <n v="153.63"/>
    <n v="0"/>
    <n v="0"/>
    <n v="39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78.6799999999998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Ozark"/>
    <s v="Electric"/>
    <s v="Municipal Pumping"/>
    <s v="TEB-Total Electric Bldg"/>
    <n v="49640"/>
    <n v="5739.6799999999994"/>
    <m/>
    <n v="0"/>
    <n v="0"/>
    <n v="0"/>
    <m/>
    <n v="0"/>
    <n v="21.34"/>
    <n v="0"/>
    <n v="0"/>
    <n v="35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2.53"/>
    <n v="0"/>
    <n v="0"/>
    <n v="0"/>
    <n v="0"/>
    <n v="0"/>
    <m/>
    <x v="0"/>
    <m/>
    <m/>
    <m/>
    <m/>
    <m/>
    <m/>
    <m/>
    <m/>
    <m/>
    <m/>
    <m/>
    <n v="0"/>
    <x v="3"/>
    <x v="13"/>
    <m/>
    <x v="18"/>
  </r>
  <r>
    <x v="3"/>
    <s v="Ozark"/>
    <s v="Electric"/>
    <s v="Residential"/>
    <s v="RGL-Residential Pilot"/>
    <n v="45158"/>
    <n v="5873.37"/>
    <m/>
    <n v="143.97"/>
    <n v="0"/>
    <n v="0"/>
    <m/>
    <n v="0"/>
    <n v="14.17"/>
    <n v="0"/>
    <n v="0"/>
    <n v="17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9"/>
    <n v="0"/>
    <n v="0"/>
    <n v="37.68"/>
    <n v="-232.98"/>
    <n v="0"/>
    <n v="0"/>
    <n v="0"/>
    <n v="0"/>
    <n v="0"/>
    <m/>
    <x v="0"/>
    <m/>
    <m/>
    <m/>
    <m/>
    <m/>
    <m/>
    <m/>
    <m/>
    <m/>
    <m/>
    <m/>
    <n v="0"/>
    <x v="0"/>
    <x v="25"/>
    <m/>
    <x v="18"/>
  </r>
  <r>
    <x v="3"/>
    <s v="Ozark"/>
    <s v="Electric"/>
    <s v="Residential"/>
    <s v="RG-Residential"/>
    <n v="25358436"/>
    <n v="3547100.51"/>
    <m/>
    <n v="70606.289999999994"/>
    <n v="0"/>
    <n v="0"/>
    <m/>
    <n v="-81040.269818529094"/>
    <n v="8592.36"/>
    <n v="0"/>
    <n v="0"/>
    <n v="9889.5"/>
    <n v="0"/>
    <n v="0"/>
    <n v="0"/>
    <n v="0"/>
    <n v="0"/>
    <n v="0"/>
    <n v="0"/>
    <n v="0"/>
    <n v="0"/>
    <n v="0"/>
    <n v="0"/>
    <n v="0"/>
    <n v="0"/>
    <n v="0"/>
    <n v="0"/>
    <n v="1470"/>
    <n v="0"/>
    <n v="225"/>
    <n v="6803.06"/>
    <n v="580"/>
    <n v="-529.66999999999996"/>
    <n v="23085.7"/>
    <n v="-130840.23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Ozark"/>
    <s v="Lighting"/>
    <s v="Commercial"/>
    <s v="PL-Private Lighting"/>
    <n v="50519.446000000004"/>
    <n v="16979.09"/>
    <m/>
    <n v="137.75"/>
    <n v="0"/>
    <n v="0"/>
    <m/>
    <n v="0"/>
    <n v="2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21.14"/>
    <n v="0"/>
    <n v="0"/>
    <n v="774.12"/>
    <n v="-554.59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3"/>
    <s v="Ozark"/>
    <s v="Lighting"/>
    <s v="Municipal Other Lighting"/>
    <s v="PL-Private Lighting"/>
    <n v="671"/>
    <n v="194.2"/>
    <m/>
    <n v="0"/>
    <n v="0"/>
    <n v="0"/>
    <m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n v="0"/>
    <n v="0"/>
    <n v="0"/>
    <m/>
    <x v="0"/>
    <m/>
    <m/>
    <m/>
    <m/>
    <m/>
    <m/>
    <m/>
    <m/>
    <m/>
    <m/>
    <m/>
    <n v="0"/>
    <x v="4"/>
    <x v="4"/>
    <m/>
    <x v="18"/>
  </r>
  <r>
    <x v="3"/>
    <s v="Ozark"/>
    <s v="Lighting"/>
    <s v="Municipal Street Lighting"/>
    <s v="SPL-Municipal St Lighting"/>
    <n v="123355.982"/>
    <n v="20278.04"/>
    <m/>
    <n v="0"/>
    <n v="0"/>
    <n v="0"/>
    <m/>
    <n v="0"/>
    <n v="-4.66"/>
    <n v="0"/>
    <n v="0"/>
    <n v="0"/>
    <n v="0"/>
    <n v="0"/>
    <n v="0"/>
    <n v="0"/>
    <n v="0"/>
    <n v="0"/>
    <n v="0"/>
    <n v="8590.6200000000008"/>
    <n v="0"/>
    <n v="0"/>
    <n v="0"/>
    <n v="0"/>
    <n v="0"/>
    <n v="0"/>
    <n v="0"/>
    <n v="0"/>
    <n v="0"/>
    <n v="0"/>
    <n v="0"/>
    <n v="0"/>
    <n v="0"/>
    <n v="0"/>
    <n v="-737.68"/>
    <n v="0"/>
    <n v="0"/>
    <n v="0"/>
    <n v="0"/>
    <n v="0"/>
    <m/>
    <x v="0"/>
    <m/>
    <m/>
    <m/>
    <m/>
    <m/>
    <m/>
    <m/>
    <m/>
    <m/>
    <m/>
    <m/>
    <n v="0"/>
    <x v="4"/>
    <x v="11"/>
    <m/>
    <x v="18"/>
  </r>
  <r>
    <x v="3"/>
    <s v="Ozark"/>
    <s v="Lighting"/>
    <s v="Residential"/>
    <s v="PL-Private Lighting"/>
    <n v="26559.769"/>
    <n v="10045.67"/>
    <m/>
    <n v="37.19"/>
    <n v="0"/>
    <n v="0"/>
    <m/>
    <n v="0"/>
    <n v="1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4"/>
    <n v="0"/>
    <n v="0"/>
    <n v="60.14"/>
    <n v="-291.11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3"/>
    <s v="Pierce City"/>
    <s v="Electric"/>
    <s v="Commercial"/>
    <s v="CB-Commercial"/>
    <n v="9245"/>
    <n v="1285.46"/>
    <m/>
    <n v="0"/>
    <n v="0"/>
    <n v="0"/>
    <m/>
    <n v="0"/>
    <n v="3.98"/>
    <n v="0"/>
    <n v="0"/>
    <n v="6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2100000000000009"/>
    <n v="0"/>
    <n v="0"/>
    <n v="37.270000000000003"/>
    <n v="-46.41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Pierce City"/>
    <s v="Electric"/>
    <s v="Residential"/>
    <s v="RG-Residential"/>
    <n v="19264"/>
    <n v="2687.5"/>
    <m/>
    <n v="56.76"/>
    <n v="0"/>
    <n v="0"/>
    <m/>
    <n v="0"/>
    <n v="6.68"/>
    <n v="0"/>
    <n v="0"/>
    <n v="7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45"/>
    <n v="0"/>
    <n v="0"/>
    <n v="0"/>
    <n v="-99.4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Pierce City"/>
    <s v="Lighting"/>
    <s v="Residential"/>
    <s v="PL-Private Lighting"/>
    <n v="65"/>
    <n v="15.79"/>
    <m/>
    <n v="0"/>
    <n v="0"/>
    <n v="0"/>
    <m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-0.71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s v="Republic"/>
    <s v="Electric"/>
    <s v="Commercial"/>
    <s v="CB-Commercial"/>
    <n v="671332"/>
    <n v="97741.96"/>
    <m/>
    <n v="2300.8200000000002"/>
    <n v="0"/>
    <n v="0"/>
    <m/>
    <n v="-2407.6923076923099"/>
    <n v="157.62"/>
    <n v="0"/>
    <n v="0"/>
    <n v="476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4.8"/>
    <n v="0"/>
    <n v="-109.23"/>
    <n v="5651.8"/>
    <n v="-3370.26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Republic"/>
    <s v="Electric"/>
    <s v="Commercial"/>
    <s v="GP-General Power"/>
    <n v="499994"/>
    <n v="51094.080000000002"/>
    <m/>
    <n v="0"/>
    <n v="0"/>
    <n v="0"/>
    <m/>
    <n v="0"/>
    <n v="168.17"/>
    <n v="0"/>
    <n v="0"/>
    <n v="35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0.64"/>
    <n v="0"/>
    <n v="0"/>
    <n v="3039.14"/>
    <n v="-1849.96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3"/>
    <s v="Republic"/>
    <s v="Electric"/>
    <s v="Commercial"/>
    <s v="SH-Small Heating"/>
    <n v="55723"/>
    <n v="7717.16"/>
    <m/>
    <n v="98.37"/>
    <n v="0"/>
    <n v="0"/>
    <m/>
    <n v="0"/>
    <n v="12.7"/>
    <n v="0"/>
    <n v="0"/>
    <n v="39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.38"/>
    <n v="0"/>
    <n v="0"/>
    <n v="463.72"/>
    <n v="-264.7"/>
    <n v="0"/>
    <n v="0"/>
    <n v="0"/>
    <n v="0"/>
    <n v="0"/>
    <m/>
    <x v="0"/>
    <m/>
    <m/>
    <m/>
    <m/>
    <m/>
    <m/>
    <m/>
    <m/>
    <m/>
    <m/>
    <m/>
    <n v="0"/>
    <x v="1"/>
    <x v="12"/>
    <m/>
    <x v="18"/>
  </r>
  <r>
    <x v="3"/>
    <s v="Republic"/>
    <s v="Electric"/>
    <s v="Commercial"/>
    <s v="TEB-Total Electric Bldg"/>
    <n v="44160"/>
    <n v="5330.17"/>
    <m/>
    <n v="0"/>
    <n v="0"/>
    <n v="0"/>
    <m/>
    <n v="0"/>
    <n v="-4.51"/>
    <n v="0"/>
    <n v="0"/>
    <n v="31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76"/>
    <n v="0"/>
    <n v="0"/>
    <n v="402.45"/>
    <n v="-180.17"/>
    <n v="0"/>
    <n v="0"/>
    <n v="0"/>
    <n v="0"/>
    <n v="0"/>
    <m/>
    <x v="0"/>
    <m/>
    <m/>
    <m/>
    <m/>
    <m/>
    <m/>
    <m/>
    <m/>
    <m/>
    <m/>
    <m/>
    <n v="0"/>
    <x v="1"/>
    <x v="13"/>
    <m/>
    <x v="18"/>
  </r>
  <r>
    <x v="3"/>
    <s v="Republic"/>
    <s v="Electric"/>
    <s v="Industrial"/>
    <s v="CB-Commercial"/>
    <n v="1432"/>
    <n v="211.26"/>
    <m/>
    <n v="6.14"/>
    <n v="0"/>
    <n v="0"/>
    <m/>
    <n v="0"/>
    <n v="-0.31"/>
    <n v="0"/>
    <n v="0"/>
    <n v="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100000000000001"/>
    <n v="-7.19"/>
    <n v="0"/>
    <n v="0"/>
    <n v="0"/>
    <n v="0"/>
    <n v="0"/>
    <m/>
    <x v="0"/>
    <m/>
    <m/>
    <m/>
    <m/>
    <m/>
    <m/>
    <m/>
    <m/>
    <m/>
    <m/>
    <m/>
    <n v="0"/>
    <x v="2"/>
    <x v="5"/>
    <m/>
    <x v="18"/>
  </r>
  <r>
    <x v="3"/>
    <s v="Republic"/>
    <s v="Electric"/>
    <s v="Municipal Buildings"/>
    <s v="CB-Commercial"/>
    <n v="37005"/>
    <n v="5247.26"/>
    <m/>
    <n v="0"/>
    <n v="0"/>
    <n v="0"/>
    <m/>
    <n v="0"/>
    <n v="0.87"/>
    <n v="0"/>
    <n v="0"/>
    <n v="26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5.78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Republic"/>
    <s v="Electric"/>
    <s v="Municipal Buildings"/>
    <s v="GP-General Power"/>
    <n v="88960"/>
    <n v="9349.17"/>
    <m/>
    <n v="0"/>
    <n v="0"/>
    <n v="0"/>
    <m/>
    <n v="0"/>
    <n v="38.25"/>
    <n v="0"/>
    <n v="0"/>
    <n v="63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9.15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Republic"/>
    <s v="Electric"/>
    <s v="Municipal Other Lighting"/>
    <s v="CB-Commercial"/>
    <n v="2886"/>
    <n v="606.94000000000005"/>
    <m/>
    <n v="0"/>
    <n v="0"/>
    <n v="0"/>
    <m/>
    <n v="0"/>
    <n v="-0.4"/>
    <n v="0"/>
    <n v="0"/>
    <n v="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49"/>
    <n v="0"/>
    <n v="0"/>
    <n v="0"/>
    <n v="0"/>
    <n v="0"/>
    <m/>
    <x v="0"/>
    <m/>
    <m/>
    <m/>
    <m/>
    <m/>
    <m/>
    <m/>
    <m/>
    <m/>
    <m/>
    <m/>
    <n v="0"/>
    <x v="4"/>
    <x v="5"/>
    <m/>
    <x v="18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4"/>
    <x v="7"/>
    <m/>
    <x v="18"/>
  </r>
  <r>
    <x v="3"/>
    <s v="Republic"/>
    <s v="Electric"/>
    <s v="Municipal Pumping"/>
    <s v="CB-Commercial"/>
    <n v="12403"/>
    <n v="1882.84"/>
    <m/>
    <n v="0"/>
    <n v="0"/>
    <n v="0"/>
    <m/>
    <n v="0"/>
    <n v="1.58"/>
    <n v="0"/>
    <n v="0"/>
    <n v="8.78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.26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Republic"/>
    <s v="Electric"/>
    <s v="Municipal Pumping"/>
    <s v="GP-General Power"/>
    <n v="71647"/>
    <n v="9257.31"/>
    <m/>
    <n v="0"/>
    <n v="0"/>
    <n v="0"/>
    <m/>
    <n v="0"/>
    <n v="30.81"/>
    <n v="0"/>
    <n v="0"/>
    <n v="5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5.08999999999997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Republic"/>
    <s v="Electric"/>
    <s v="Residential"/>
    <s v="RGL-Residential Pilot"/>
    <n v="8361"/>
    <n v="1087.45"/>
    <m/>
    <n v="31.48"/>
    <n v="0"/>
    <n v="0"/>
    <m/>
    <n v="0"/>
    <n v="1.72"/>
    <n v="0"/>
    <n v="0"/>
    <n v="3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8"/>
    <n v="0"/>
    <n v="0"/>
    <n v="9.7100000000000009"/>
    <n v="-43.14"/>
    <n v="0"/>
    <n v="0"/>
    <n v="0"/>
    <n v="0"/>
    <n v="0"/>
    <m/>
    <x v="0"/>
    <m/>
    <m/>
    <m/>
    <m/>
    <m/>
    <m/>
    <m/>
    <m/>
    <m/>
    <m/>
    <m/>
    <n v="0"/>
    <x v="0"/>
    <x v="25"/>
    <m/>
    <x v="18"/>
  </r>
  <r>
    <x v="3"/>
    <s v="Republic"/>
    <s v="Electric"/>
    <s v="Residential"/>
    <s v="RG-Residential"/>
    <n v="6867764"/>
    <n v="957095.99"/>
    <m/>
    <n v="24344.13"/>
    <n v="0"/>
    <n v="0"/>
    <m/>
    <n v="-31708.556498420399"/>
    <n v="1721.82"/>
    <n v="0"/>
    <n v="0"/>
    <n v="2678.42"/>
    <n v="0"/>
    <n v="0"/>
    <n v="0"/>
    <n v="0"/>
    <n v="0"/>
    <n v="0"/>
    <n v="0"/>
    <n v="0"/>
    <n v="0"/>
    <n v="0"/>
    <n v="0"/>
    <n v="0"/>
    <n v="0"/>
    <n v="0"/>
    <n v="0"/>
    <n v="420"/>
    <n v="100"/>
    <n v="30"/>
    <n v="1738.24"/>
    <n v="180"/>
    <n v="-111.59"/>
    <n v="8365.7999999999993"/>
    <n v="-35437.910000000003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Republic"/>
    <s v="Lighting"/>
    <s v="Commercial"/>
    <s v="PL-Private Lighting"/>
    <n v="11911"/>
    <n v="4176.3500000000004"/>
    <m/>
    <n v="0"/>
    <n v="0"/>
    <n v="0"/>
    <m/>
    <n v="0"/>
    <n v="3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850000000000001"/>
    <n v="0"/>
    <n v="0"/>
    <n v="180.89"/>
    <n v="-130.72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3"/>
    <s v="Republic"/>
    <s v="Lighting"/>
    <s v="Municipal Buildings"/>
    <s v="PL-Private Lighting"/>
    <n v="31"/>
    <n v="14.58"/>
    <m/>
    <n v="0"/>
    <n v="0"/>
    <n v="0"/>
    <m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n v="0"/>
    <n v="0"/>
    <n v="0"/>
    <m/>
    <x v="0"/>
    <m/>
    <m/>
    <m/>
    <m/>
    <m/>
    <m/>
    <m/>
    <m/>
    <m/>
    <m/>
    <m/>
    <n v="0"/>
    <x v="3"/>
    <x v="4"/>
    <m/>
    <x v="18"/>
  </r>
  <r>
    <x v="3"/>
    <s v="Republic"/>
    <s v="Lighting"/>
    <s v="Municipal Other Lighting"/>
    <s v="PL-Private Lighting"/>
    <n v="431"/>
    <n v="82.03"/>
    <m/>
    <n v="0"/>
    <n v="0"/>
    <n v="0"/>
    <m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n v="0"/>
    <n v="0"/>
    <n v="0"/>
    <m/>
    <x v="0"/>
    <m/>
    <m/>
    <m/>
    <m/>
    <m/>
    <m/>
    <m/>
    <m/>
    <m/>
    <m/>
    <m/>
    <n v="0"/>
    <x v="4"/>
    <x v="4"/>
    <m/>
    <x v="18"/>
  </r>
  <r>
    <x v="3"/>
    <s v="Republic"/>
    <s v="Lighting"/>
    <s v="Municipal Street Lighting"/>
    <s v="SPL-Municipal St Lighting"/>
    <n v="81542.774000000005"/>
    <n v="14332.95"/>
    <m/>
    <n v="0"/>
    <n v="0"/>
    <n v="0"/>
    <m/>
    <n v="0"/>
    <n v="-3.07"/>
    <n v="0"/>
    <n v="0"/>
    <n v="0"/>
    <n v="0"/>
    <n v="0"/>
    <n v="0"/>
    <n v="0"/>
    <n v="0"/>
    <n v="0"/>
    <n v="0"/>
    <n v="6457.99"/>
    <n v="0"/>
    <n v="0"/>
    <n v="0"/>
    <n v="0"/>
    <n v="0"/>
    <n v="0"/>
    <n v="0"/>
    <n v="0"/>
    <n v="0"/>
    <n v="0"/>
    <n v="0"/>
    <n v="0"/>
    <n v="0"/>
    <n v="0"/>
    <n v="-487.63"/>
    <n v="0"/>
    <n v="0"/>
    <n v="0"/>
    <n v="0"/>
    <n v="0"/>
    <m/>
    <x v="0"/>
    <m/>
    <m/>
    <m/>
    <m/>
    <m/>
    <m/>
    <m/>
    <m/>
    <m/>
    <m/>
    <m/>
    <n v="0"/>
    <x v="4"/>
    <x v="11"/>
    <m/>
    <x v="18"/>
  </r>
  <r>
    <x v="3"/>
    <s v="Republic"/>
    <s v="Lighting"/>
    <s v="Residential"/>
    <s v="PL-Private Lighting"/>
    <n v="5544.24"/>
    <n v="1954.17"/>
    <m/>
    <n v="0"/>
    <n v="0"/>
    <n v="0"/>
    <m/>
    <n v="0"/>
    <n v="1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25"/>
    <n v="0"/>
    <n v="0"/>
    <n v="13"/>
    <n v="-60.36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3"/>
    <s v="Webb City"/>
    <s v="Electric"/>
    <s v="Commercial"/>
    <s v="CB-Commercial"/>
    <n v="3220533"/>
    <n v="460360.39"/>
    <m/>
    <n v="11362.83"/>
    <n v="0"/>
    <n v="0"/>
    <m/>
    <n v="-7386.1848872235696"/>
    <n v="818.98"/>
    <n v="0"/>
    <n v="0"/>
    <n v="2264.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144.1499999999996"/>
    <n v="20"/>
    <n v="-17.57"/>
    <n v="25253.9"/>
    <n v="-16167.31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s v="Webb City"/>
    <s v="Electric"/>
    <s v="Commercial"/>
    <s v="GP-General Power"/>
    <n v="5163884"/>
    <n v="544297.13"/>
    <m/>
    <n v="832.75"/>
    <n v="0"/>
    <n v="0"/>
    <m/>
    <n v="-967582.47189773002"/>
    <n v="1200.73"/>
    <n v="0"/>
    <n v="0"/>
    <n v="3305.54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961.08"/>
    <n v="0"/>
    <n v="-1.69"/>
    <n v="20187.39"/>
    <n v="-19106.349999999999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3"/>
    <s v="Webb City"/>
    <s v="Electric"/>
    <s v="Commercial"/>
    <s v="LS-Special Lighting"/>
    <n v="6588"/>
    <n v="1038.08"/>
    <m/>
    <n v="0"/>
    <n v="0"/>
    <n v="0"/>
    <m/>
    <n v="0"/>
    <n v="1.99"/>
    <n v="0"/>
    <n v="0"/>
    <n v="2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.54"/>
    <n v="0"/>
    <n v="0"/>
    <n v="0"/>
    <n v="0"/>
    <n v="0"/>
    <m/>
    <x v="0"/>
    <m/>
    <m/>
    <m/>
    <m/>
    <m/>
    <m/>
    <m/>
    <m/>
    <m/>
    <m/>
    <m/>
    <n v="0"/>
    <x v="1"/>
    <x v="7"/>
    <m/>
    <x v="18"/>
  </r>
  <r>
    <x v="3"/>
    <s v="Webb City"/>
    <s v="Electric"/>
    <s v="Commercial"/>
    <s v="SH-Small Heating"/>
    <n v="337784"/>
    <n v="46485.75"/>
    <m/>
    <n v="920.05"/>
    <n v="0"/>
    <n v="0"/>
    <m/>
    <n v="0"/>
    <n v="56.47"/>
    <n v="0"/>
    <n v="0"/>
    <n v="232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8.73"/>
    <n v="0"/>
    <n v="-60.71"/>
    <n v="2345.19"/>
    <n v="-1604.45"/>
    <n v="0"/>
    <n v="0"/>
    <n v="0"/>
    <n v="0"/>
    <n v="0"/>
    <m/>
    <x v="0"/>
    <m/>
    <m/>
    <m/>
    <m/>
    <m/>
    <m/>
    <m/>
    <m/>
    <m/>
    <m/>
    <m/>
    <n v="0"/>
    <x v="1"/>
    <x v="12"/>
    <m/>
    <x v="18"/>
  </r>
  <r>
    <x v="3"/>
    <s v="Webb City"/>
    <s v="Electric"/>
    <s v="Commercial"/>
    <s v="TEB-Total Electric Bldg"/>
    <n v="947437"/>
    <n v="106802.54000000001"/>
    <m/>
    <n v="134.22999999999999"/>
    <n v="0"/>
    <n v="0"/>
    <m/>
    <n v="-1198534.3839541499"/>
    <n v="128.71"/>
    <n v="0"/>
    <n v="0"/>
    <n v="67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7.08"/>
    <n v="0"/>
    <n v="0"/>
    <n v="5649"/>
    <n v="-3865.53"/>
    <n v="0"/>
    <n v="0"/>
    <n v="0"/>
    <n v="0"/>
    <n v="0"/>
    <m/>
    <x v="0"/>
    <m/>
    <m/>
    <m/>
    <m/>
    <m/>
    <m/>
    <m/>
    <m/>
    <m/>
    <m/>
    <m/>
    <n v="0"/>
    <x v="1"/>
    <x v="13"/>
    <m/>
    <x v="18"/>
  </r>
  <r>
    <x v="3"/>
    <s v="Webb City"/>
    <s v="Electric"/>
    <s v="Industrial"/>
    <s v="CB-Commercial"/>
    <n v="12747"/>
    <n v="1881.24"/>
    <m/>
    <n v="54.56"/>
    <n v="0"/>
    <n v="0"/>
    <m/>
    <n v="0"/>
    <n v="2.89"/>
    <n v="0"/>
    <n v="0"/>
    <n v="9.0500000000000007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37.159999999999997"/>
    <n v="0"/>
    <n v="0"/>
    <n v="106.44"/>
    <n v="-64"/>
    <n v="0"/>
    <n v="0"/>
    <n v="0"/>
    <n v="0"/>
    <n v="0"/>
    <m/>
    <x v="0"/>
    <m/>
    <m/>
    <m/>
    <m/>
    <m/>
    <m/>
    <m/>
    <m/>
    <m/>
    <m/>
    <m/>
    <n v="0"/>
    <x v="2"/>
    <x v="5"/>
    <m/>
    <x v="18"/>
  </r>
  <r>
    <x v="3"/>
    <s v="Webb City"/>
    <s v="Electric"/>
    <s v="Industrial"/>
    <s v="GP-General Power"/>
    <n v="2442446"/>
    <n v="268641.45"/>
    <m/>
    <n v="80"/>
    <n v="0"/>
    <n v="0"/>
    <m/>
    <n v="-631500.28653295105"/>
    <n v="-77.400000000000006"/>
    <n v="0"/>
    <n v="0"/>
    <n v="1448.97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2286.19"/>
    <n v="0"/>
    <n v="0"/>
    <n v="7431.9"/>
    <n v="-9037.0400000000009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3"/>
    <s v="Webb City"/>
    <s v="Electric"/>
    <s v="Industrial"/>
    <s v="LP-Large Power"/>
    <n v="15208529"/>
    <n v="1341293.8800000001"/>
    <m/>
    <n v="0"/>
    <n v="0"/>
    <n v="0"/>
    <m/>
    <n v="0"/>
    <n v="-464.77"/>
    <n v="0"/>
    <n v="0"/>
    <n v="2872.68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4725.09"/>
    <n v="0"/>
    <n v="0"/>
    <n v="54909.2"/>
    <n v="-45321.41"/>
    <n v="0"/>
    <n v="0"/>
    <n v="0"/>
    <n v="0"/>
    <n v="0"/>
    <m/>
    <x v="0"/>
    <m/>
    <m/>
    <m/>
    <m/>
    <m/>
    <m/>
    <m/>
    <m/>
    <m/>
    <m/>
    <m/>
    <n v="0"/>
    <x v="2"/>
    <x v="17"/>
    <m/>
    <x v="18"/>
  </r>
  <r>
    <x v="3"/>
    <s v="Webb City"/>
    <s v="Electric"/>
    <s v="Industrial"/>
    <s v="PFM-Feed Mill/Grain Elev"/>
    <n v="9680"/>
    <n v="1799.6399999999999"/>
    <m/>
    <n v="70.290000000000006"/>
    <n v="0"/>
    <n v="0"/>
    <m/>
    <n v="0"/>
    <n v="4.17"/>
    <n v="0"/>
    <n v="0"/>
    <n v="6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0.94999999999999"/>
    <n v="-53.43"/>
    <n v="0"/>
    <n v="0"/>
    <n v="0"/>
    <n v="0"/>
    <n v="0"/>
    <m/>
    <x v="0"/>
    <m/>
    <m/>
    <m/>
    <m/>
    <m/>
    <m/>
    <m/>
    <m/>
    <m/>
    <m/>
    <m/>
    <n v="0"/>
    <x v="2"/>
    <x v="18"/>
    <m/>
    <x v="18"/>
  </r>
  <r>
    <x v="3"/>
    <s v="Webb City"/>
    <s v="Electric"/>
    <s v="Industrial"/>
    <s v="TEB-Total Electric Bldg"/>
    <n v="676400"/>
    <n v="65543.66"/>
    <m/>
    <n v="0"/>
    <n v="0"/>
    <n v="0"/>
    <m/>
    <n v="0"/>
    <n v="290.85000000000002"/>
    <n v="0"/>
    <n v="0"/>
    <n v="48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52.6400000000003"/>
    <n v="-2759.71"/>
    <n v="0"/>
    <n v="0"/>
    <n v="0"/>
    <n v="0"/>
    <n v="0"/>
    <m/>
    <x v="0"/>
    <m/>
    <m/>
    <m/>
    <m/>
    <m/>
    <m/>
    <m/>
    <m/>
    <m/>
    <m/>
    <m/>
    <n v="0"/>
    <x v="2"/>
    <x v="13"/>
    <m/>
    <x v="18"/>
  </r>
  <r>
    <x v="3"/>
    <s v="Webb City"/>
    <s v="Electric"/>
    <s v="Interdepartmental"/>
    <s v="CB-Commercial"/>
    <n v="5015"/>
    <n v="751.15"/>
    <m/>
    <n v="0"/>
    <n v="0"/>
    <n v="0"/>
    <m/>
    <n v="0"/>
    <n v="1.1200000000000001"/>
    <n v="0"/>
    <n v="0"/>
    <n v="3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.17"/>
    <n v="0"/>
    <n v="0"/>
    <n v="0"/>
    <n v="0"/>
    <n v="0"/>
    <m/>
    <x v="0"/>
    <m/>
    <m/>
    <m/>
    <m/>
    <m/>
    <m/>
    <m/>
    <m/>
    <m/>
    <m/>
    <m/>
    <n v="0"/>
    <x v="5"/>
    <x v="5"/>
    <m/>
    <x v="18"/>
  </r>
  <r>
    <x v="3"/>
    <s v="Webb City"/>
    <s v="Electric"/>
    <s v="Municipal Buildings"/>
    <s v="CB-Commercial"/>
    <n v="115311"/>
    <n v="16817.989999999998"/>
    <m/>
    <n v="0"/>
    <n v="0"/>
    <n v="0"/>
    <m/>
    <n v="0"/>
    <n v="22.74"/>
    <n v="0"/>
    <n v="0"/>
    <n v="8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8.92999999999995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Webb City"/>
    <s v="Electric"/>
    <s v="Municipal Buildings"/>
    <s v="GP-General Power"/>
    <n v="99320"/>
    <n v="-851533.19000000006"/>
    <m/>
    <n v="0"/>
    <n v="0"/>
    <n v="0"/>
    <m/>
    <n v="0"/>
    <n v="7.79"/>
    <n v="0"/>
    <n v="0"/>
    <n v="6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6.58999999999997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Webb City"/>
    <s v="Electric"/>
    <s v="Municipal Buildings"/>
    <s v="SH-Small Heating"/>
    <n v="12320"/>
    <n v="1631.2"/>
    <m/>
    <n v="0"/>
    <n v="0"/>
    <n v="0"/>
    <m/>
    <n v="0"/>
    <n v="0.37"/>
    <n v="0"/>
    <n v="0"/>
    <n v="8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8.52"/>
    <n v="0"/>
    <n v="0"/>
    <n v="0"/>
    <n v="0"/>
    <n v="0"/>
    <m/>
    <x v="0"/>
    <m/>
    <m/>
    <m/>
    <m/>
    <m/>
    <m/>
    <m/>
    <m/>
    <m/>
    <m/>
    <m/>
    <n v="0"/>
    <x v="3"/>
    <x v="12"/>
    <m/>
    <x v="18"/>
  </r>
  <r>
    <x v="3"/>
    <s v="Webb City"/>
    <s v="Electric"/>
    <s v="Municipal Other Lighting"/>
    <s v="CB-Commercial"/>
    <n v="26827"/>
    <n v="4508.3"/>
    <m/>
    <n v="0"/>
    <n v="0"/>
    <n v="0"/>
    <m/>
    <n v="0"/>
    <n v="5.14"/>
    <n v="0"/>
    <n v="0"/>
    <n v="19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4.69"/>
    <n v="0"/>
    <n v="0"/>
    <n v="0"/>
    <n v="0"/>
    <n v="0"/>
    <m/>
    <x v="0"/>
    <m/>
    <m/>
    <m/>
    <m/>
    <m/>
    <m/>
    <m/>
    <m/>
    <m/>
    <m/>
    <m/>
    <n v="0"/>
    <x v="4"/>
    <x v="5"/>
    <m/>
    <x v="18"/>
  </r>
  <r>
    <x v="3"/>
    <s v="Webb City"/>
    <s v="Electric"/>
    <s v="Municipal Other Lighting"/>
    <s v="LS-Special Lighting"/>
    <n v="7676"/>
    <n v="1251.69"/>
    <m/>
    <n v="0"/>
    <n v="0"/>
    <n v="0"/>
    <m/>
    <n v="0"/>
    <n v="1.91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.89"/>
    <n v="0"/>
    <n v="0"/>
    <n v="0"/>
    <n v="0"/>
    <n v="0"/>
    <m/>
    <x v="0"/>
    <m/>
    <m/>
    <m/>
    <m/>
    <m/>
    <m/>
    <m/>
    <m/>
    <m/>
    <m/>
    <m/>
    <n v="0"/>
    <x v="4"/>
    <x v="7"/>
    <m/>
    <x v="18"/>
  </r>
  <r>
    <x v="3"/>
    <s v="Webb City"/>
    <s v="Electric"/>
    <s v="Municipal Pumping"/>
    <s v="CB-Commercial"/>
    <n v="79234"/>
    <n v="11863.07"/>
    <m/>
    <n v="0"/>
    <n v="0"/>
    <n v="0"/>
    <m/>
    <n v="0"/>
    <n v="28.4"/>
    <n v="0"/>
    <n v="0"/>
    <n v="56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7.79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3"/>
    <s v="Webb City"/>
    <s v="Electric"/>
    <s v="Municipal Pumping"/>
    <s v="GP-General Power"/>
    <n v="597049"/>
    <n v="-277557.55"/>
    <m/>
    <n v="0"/>
    <n v="0"/>
    <n v="0"/>
    <m/>
    <n v="0"/>
    <n v="62.93"/>
    <n v="0"/>
    <n v="0"/>
    <n v="417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73.56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s v="Webb City"/>
    <s v="Electric"/>
    <s v="Oil Pipeline Pumping"/>
    <s v="GP-General Power"/>
    <n v="433033"/>
    <n v="39332.829999999994"/>
    <m/>
    <n v="0"/>
    <n v="0"/>
    <n v="0"/>
    <m/>
    <n v="0"/>
    <n v="-16.38"/>
    <n v="0"/>
    <n v="0"/>
    <n v="307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72.19"/>
    <n v="-1602.22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3"/>
    <s v="Webb City"/>
    <s v="Electric"/>
    <s v="Residential"/>
    <s v="RGL-Residential Pilot"/>
    <n v="40922"/>
    <n v="5396.8"/>
    <m/>
    <n v="204.03"/>
    <n v="0"/>
    <n v="0"/>
    <m/>
    <n v="0"/>
    <n v="29.14"/>
    <n v="0"/>
    <n v="0"/>
    <n v="15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63"/>
    <n v="20"/>
    <n v="0"/>
    <n v="44.17"/>
    <n v="-211.17"/>
    <n v="0"/>
    <n v="0"/>
    <n v="0"/>
    <n v="0"/>
    <n v="0"/>
    <m/>
    <x v="0"/>
    <m/>
    <m/>
    <m/>
    <m/>
    <m/>
    <m/>
    <m/>
    <m/>
    <m/>
    <m/>
    <m/>
    <n v="0"/>
    <x v="0"/>
    <x v="25"/>
    <m/>
    <x v="18"/>
  </r>
  <r>
    <x v="3"/>
    <s v="Webb City"/>
    <s v="Electric"/>
    <s v="Residential"/>
    <s v="RG-Residential"/>
    <n v="27451056"/>
    <n v="3811191.53"/>
    <m/>
    <n v="122436.47"/>
    <n v="0"/>
    <n v="0"/>
    <m/>
    <n v="-208396.593747704"/>
    <n v="8908.74"/>
    <n v="0"/>
    <n v="0"/>
    <n v="10704.14"/>
    <n v="0"/>
    <n v="0"/>
    <n v="0"/>
    <n v="0"/>
    <n v="0"/>
    <n v="0"/>
    <n v="0"/>
    <n v="0"/>
    <n v="0"/>
    <n v="0"/>
    <n v="0"/>
    <n v="0"/>
    <n v="0"/>
    <n v="0"/>
    <n v="0"/>
    <n v="1800"/>
    <n v="50"/>
    <n v="180"/>
    <n v="7566.18"/>
    <n v="840"/>
    <n v="-671.96"/>
    <n v="24390.49"/>
    <n v="-141625.51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s v="Webb City"/>
    <s v="Lighting"/>
    <s v="Commercial"/>
    <s v="PL-Private Lighting"/>
    <n v="69025.368000000002"/>
    <n v="20805.87"/>
    <m/>
    <n v="35.04"/>
    <n v="0"/>
    <n v="0"/>
    <m/>
    <n v="0"/>
    <n v="25.43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86.58"/>
    <n v="0"/>
    <n v="-1.37"/>
    <n v="956.56"/>
    <n v="-757.81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3"/>
    <s v="Webb City"/>
    <s v="Lighting"/>
    <s v="Industrial"/>
    <s v="PL-Private Lighting"/>
    <n v="2308"/>
    <n v="961.78"/>
    <m/>
    <n v="0"/>
    <n v="0"/>
    <n v="0"/>
    <m/>
    <n v="0"/>
    <n v="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45"/>
    <n v="-25.35"/>
    <n v="0"/>
    <n v="0"/>
    <n v="0"/>
    <n v="0"/>
    <n v="0"/>
    <m/>
    <x v="0"/>
    <m/>
    <m/>
    <m/>
    <m/>
    <m/>
    <m/>
    <m/>
    <m/>
    <m/>
    <m/>
    <m/>
    <n v="0"/>
    <x v="2"/>
    <x v="4"/>
    <m/>
    <x v="18"/>
  </r>
  <r>
    <x v="3"/>
    <s v="Webb City"/>
    <s v="Lighting"/>
    <s v="Interdepartmental"/>
    <s v="PL-Private Lighting"/>
    <n v="58"/>
    <n v="21.22"/>
    <m/>
    <n v="0"/>
    <n v="0"/>
    <n v="0"/>
    <m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m/>
    <m/>
    <m/>
    <n v="0"/>
    <x v="5"/>
    <x v="4"/>
    <m/>
    <x v="18"/>
  </r>
  <r>
    <x v="3"/>
    <s v="Webb City"/>
    <s v="Lighting"/>
    <s v="Municipal Other Lighting"/>
    <s v="PL-Private Lighting"/>
    <n v="930"/>
    <n v="345.44"/>
    <m/>
    <n v="0"/>
    <n v="0"/>
    <n v="0"/>
    <m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n v="0"/>
    <n v="0"/>
    <n v="0"/>
    <m/>
    <x v="0"/>
    <m/>
    <m/>
    <m/>
    <m/>
    <m/>
    <m/>
    <m/>
    <m/>
    <m/>
    <m/>
    <m/>
    <n v="0"/>
    <x v="4"/>
    <x v="4"/>
    <m/>
    <x v="18"/>
  </r>
  <r>
    <x v="3"/>
    <s v="Webb City"/>
    <s v="Lighting"/>
    <s v="Municipal Street Lighting"/>
    <s v="SPL-Municipal St Lighting"/>
    <n v="104601.995"/>
    <n v="16128.98"/>
    <m/>
    <n v="0"/>
    <n v="0"/>
    <n v="0"/>
    <m/>
    <n v="0"/>
    <n v="-3.96"/>
    <n v="0"/>
    <n v="0"/>
    <n v="0"/>
    <n v="0"/>
    <n v="0"/>
    <n v="0"/>
    <n v="0"/>
    <n v="0"/>
    <n v="0"/>
    <n v="0"/>
    <n v="8311.94"/>
    <n v="0"/>
    <n v="0"/>
    <n v="0"/>
    <n v="0"/>
    <n v="0"/>
    <n v="0"/>
    <n v="0"/>
    <n v="0"/>
    <n v="0"/>
    <n v="0"/>
    <n v="0"/>
    <n v="0"/>
    <n v="0"/>
    <n v="0"/>
    <n v="-625.51"/>
    <n v="0"/>
    <n v="0"/>
    <n v="0"/>
    <n v="0"/>
    <n v="0"/>
    <m/>
    <x v="0"/>
    <m/>
    <m/>
    <m/>
    <m/>
    <m/>
    <m/>
    <m/>
    <m/>
    <m/>
    <m/>
    <m/>
    <n v="0"/>
    <x v="4"/>
    <x v="11"/>
    <m/>
    <x v="18"/>
  </r>
  <r>
    <x v="3"/>
    <s v="Webb City"/>
    <s v="Lighting"/>
    <s v="Residential"/>
    <s v="PL-Private Lighting"/>
    <n v="66152.834000000003"/>
    <n v="24873.37"/>
    <m/>
    <n v="11.43"/>
    <n v="0"/>
    <n v="0"/>
    <m/>
    <n v="0"/>
    <n v="23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15"/>
    <n v="49.42"/>
    <n v="0"/>
    <n v="-1.07"/>
    <n v="50.39"/>
    <n v="-725.06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2"/>
    <s v="Baxter Springs"/>
    <s v="Electric"/>
    <s v="Commercial"/>
    <s v="CB-Commercial"/>
    <n v="1079715"/>
    <n v="118419.55"/>
    <m/>
    <n v="2634.96"/>
    <n v="24268.59"/>
    <n v="0"/>
    <m/>
    <n v="0"/>
    <n v="0"/>
    <n v="0"/>
    <n v="0"/>
    <n v="0"/>
    <n v="0"/>
    <n v="0"/>
    <n v="0"/>
    <n v="0"/>
    <n v="0"/>
    <n v="0"/>
    <n v="0"/>
    <n v="0"/>
    <n v="0"/>
    <n v="0"/>
    <n v="0"/>
    <n v="334.71"/>
    <n v="0"/>
    <n v="0"/>
    <n v="0"/>
    <n v="0"/>
    <n v="0"/>
    <n v="0"/>
    <n v="176.03"/>
    <n v="0"/>
    <n v="-5.55"/>
    <n v="7487.13"/>
    <n v="-20968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2"/>
    <s v="Baxter Springs"/>
    <s v="Electric"/>
    <s v="Commercial"/>
    <s v="GP-General Power"/>
    <n v="1741241"/>
    <n v="124254.09"/>
    <m/>
    <n v="0"/>
    <n v="39157.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539.76"/>
    <n v="0"/>
    <n v="0"/>
    <n v="0"/>
    <n v="0"/>
    <n v="0"/>
    <n v="26"/>
    <n v="14.59"/>
    <n v="0"/>
    <n v="0"/>
    <n v="5742.09"/>
    <n v="-14347.84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2"/>
    <s v="Baxter Springs"/>
    <s v="Electric"/>
    <s v="Commercial"/>
    <s v="LS-Special Lighting"/>
    <n v="631"/>
    <n v="160.44999999999999"/>
    <m/>
    <n v="1.38"/>
    <n v="14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3.08"/>
    <n v="-18.47"/>
    <n v="0"/>
    <n v="0"/>
    <n v="0"/>
    <n v="0"/>
    <n v="0"/>
    <m/>
    <x v="0"/>
    <m/>
    <m/>
    <m/>
    <m/>
    <m/>
    <m/>
    <m/>
    <m/>
    <m/>
    <m/>
    <m/>
    <n v="0"/>
    <x v="1"/>
    <x v="7"/>
    <m/>
    <x v="18"/>
  </r>
  <r>
    <x v="2"/>
    <s v="Baxter Springs"/>
    <s v="Electric"/>
    <s v="Commercial"/>
    <s v="NEB-Optional Net Bill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1"/>
    <x v="10"/>
    <m/>
    <x v="18"/>
  </r>
  <r>
    <x v="2"/>
    <s v="Baxter Springs"/>
    <s v="Electric"/>
    <s v="Commercial"/>
    <s v="PT-Transmission"/>
    <n v="1891200"/>
    <n v="84197.09"/>
    <m/>
    <n v="0"/>
    <n v="34192.9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302.58999999999997"/>
    <n v="0"/>
    <n v="0"/>
    <n v="0"/>
    <n v="0"/>
    <n v="0"/>
    <n v="0"/>
    <n v="0"/>
    <n v="0"/>
    <n v="0"/>
    <n v="0"/>
    <n v="-10307.040000000001"/>
    <n v="0"/>
    <n v="0"/>
    <n v="0"/>
    <n v="0"/>
    <n v="0"/>
    <m/>
    <x v="0"/>
    <m/>
    <m/>
    <m/>
    <m/>
    <m/>
    <m/>
    <m/>
    <m/>
    <m/>
    <m/>
    <m/>
    <n v="0"/>
    <x v="1"/>
    <x v="9"/>
    <m/>
    <x v="18"/>
  </r>
  <r>
    <x v="2"/>
    <s v="Baxter Springs"/>
    <s v="Electric"/>
    <s v="Commercial"/>
    <s v="TEB-Total Electric Bldg"/>
    <n v="261939"/>
    <n v="22617.59"/>
    <m/>
    <n v="0"/>
    <n v="5890.48"/>
    <n v="0"/>
    <m/>
    <n v="0"/>
    <n v="0"/>
    <n v="0"/>
    <n v="0"/>
    <n v="0"/>
    <n v="0"/>
    <n v="0"/>
    <n v="0"/>
    <n v="0"/>
    <n v="0"/>
    <n v="0"/>
    <n v="0"/>
    <n v="0"/>
    <n v="0"/>
    <n v="0"/>
    <n v="0"/>
    <n v="314.33999999999997"/>
    <n v="0"/>
    <n v="0"/>
    <n v="0"/>
    <n v="0"/>
    <n v="0"/>
    <n v="0"/>
    <n v="9.89"/>
    <n v="0"/>
    <n v="0"/>
    <n v="556.78"/>
    <n v="-1291.3599999999999"/>
    <n v="0"/>
    <n v="0"/>
    <n v="0"/>
    <n v="0"/>
    <n v="0"/>
    <m/>
    <x v="0"/>
    <m/>
    <m/>
    <m/>
    <m/>
    <m/>
    <m/>
    <m/>
    <m/>
    <m/>
    <m/>
    <m/>
    <n v="0"/>
    <x v="1"/>
    <x v="13"/>
    <m/>
    <x v="18"/>
  </r>
  <r>
    <x v="2"/>
    <s v="Baxter Springs"/>
    <s v="Electric"/>
    <s v="Industrial"/>
    <s v="CB-Commercial"/>
    <n v="4"/>
    <n v="40.99"/>
    <m/>
    <n v="0"/>
    <n v="0.0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1"/>
    <n v="-0.08"/>
    <n v="0"/>
    <n v="0"/>
    <n v="0"/>
    <n v="0"/>
    <n v="0"/>
    <m/>
    <x v="0"/>
    <m/>
    <m/>
    <m/>
    <m/>
    <m/>
    <m/>
    <m/>
    <m/>
    <m/>
    <m/>
    <m/>
    <n v="0"/>
    <x v="2"/>
    <x v="5"/>
    <m/>
    <x v="18"/>
  </r>
  <r>
    <x v="2"/>
    <s v="Baxter Springs"/>
    <s v="Electric"/>
    <s v="Industrial"/>
    <s v="GP-General Power"/>
    <n v="378320"/>
    <n v="28244.49"/>
    <m/>
    <n v="57.92"/>
    <n v="8507.67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117.28"/>
    <n v="0"/>
    <n v="0"/>
    <n v="0"/>
    <n v="0"/>
    <n v="0"/>
    <n v="0"/>
    <n v="0"/>
    <n v="0"/>
    <n v="0"/>
    <n v="3267.89"/>
    <n v="-3117.35"/>
    <n v="0"/>
    <n v="0"/>
    <n v="0"/>
    <n v="0"/>
    <n v="0"/>
    <m/>
    <x v="0"/>
    <m/>
    <m/>
    <m/>
    <m/>
    <m/>
    <m/>
    <m/>
    <m/>
    <m/>
    <m/>
    <m/>
    <n v="0"/>
    <x v="2"/>
    <x v="6"/>
    <m/>
    <x v="18"/>
  </r>
  <r>
    <x v="2"/>
    <s v="Baxter Springs"/>
    <s v="Electric"/>
    <s v="Industrial"/>
    <s v="PT-Transmission"/>
    <n v="2125689"/>
    <n v="120024.04"/>
    <m/>
    <n v="0"/>
    <n v="41679.01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340.11"/>
    <n v="0"/>
    <n v="0"/>
    <n v="0"/>
    <n v="0"/>
    <n v="0"/>
    <n v="0"/>
    <n v="0"/>
    <n v="0"/>
    <n v="0"/>
    <n v="0"/>
    <n v="-11585.01"/>
    <n v="0"/>
    <n v="0"/>
    <n v="0"/>
    <n v="0"/>
    <n v="0"/>
    <m/>
    <x v="0"/>
    <m/>
    <m/>
    <m/>
    <m/>
    <m/>
    <m/>
    <m/>
    <m/>
    <m/>
    <m/>
    <m/>
    <n v="0"/>
    <x v="2"/>
    <x v="9"/>
    <m/>
    <x v="18"/>
  </r>
  <r>
    <x v="2"/>
    <s v="Baxter Springs"/>
    <s v="Electric"/>
    <s v="Municipal Buildings"/>
    <s v="CB-Commercial"/>
    <n v="47772"/>
    <n v="5375.55"/>
    <m/>
    <n v="0"/>
    <n v="1074.28"/>
    <n v="0"/>
    <m/>
    <n v="0"/>
    <n v="0"/>
    <n v="0"/>
    <n v="0"/>
    <n v="0"/>
    <n v="0"/>
    <n v="0"/>
    <n v="0"/>
    <n v="0"/>
    <n v="0"/>
    <n v="0"/>
    <n v="0"/>
    <n v="0"/>
    <n v="0"/>
    <n v="0"/>
    <n v="0"/>
    <n v="14.8"/>
    <n v="0"/>
    <n v="0"/>
    <n v="0"/>
    <n v="0"/>
    <n v="0"/>
    <n v="0"/>
    <n v="0"/>
    <n v="0"/>
    <n v="0"/>
    <n v="0"/>
    <n v="-927.71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2"/>
    <s v="Baxter Springs"/>
    <s v="Electric"/>
    <s v="Municipal Buildings"/>
    <s v="GP-General Power"/>
    <n v="10720"/>
    <n v="1519.42"/>
    <m/>
    <n v="0"/>
    <n v="241.07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32"/>
    <n v="0"/>
    <n v="0"/>
    <n v="0"/>
    <n v="0"/>
    <n v="0"/>
    <n v="0"/>
    <n v="0"/>
    <n v="0"/>
    <n v="0"/>
    <n v="0"/>
    <n v="-88.33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2"/>
    <s v="Baxter Springs"/>
    <s v="Electric"/>
    <s v="Municipal Buildings"/>
    <s v="TEB-Total Electric Bldg"/>
    <n v="802"/>
    <n v="133.59"/>
    <m/>
    <n v="0"/>
    <n v="18.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n v="0"/>
    <n v="0"/>
    <n v="0"/>
    <n v="0"/>
    <n v="-3.95"/>
    <n v="0"/>
    <n v="0"/>
    <n v="0"/>
    <n v="0"/>
    <n v="0"/>
    <m/>
    <x v="0"/>
    <m/>
    <m/>
    <m/>
    <m/>
    <m/>
    <m/>
    <m/>
    <m/>
    <m/>
    <m/>
    <m/>
    <n v="0"/>
    <x v="3"/>
    <x v="13"/>
    <m/>
    <x v="18"/>
  </r>
  <r>
    <x v="2"/>
    <s v="Baxter Springs"/>
    <s v="Electric"/>
    <s v="Municipal Other Lighting"/>
    <s v="CB-Commercial"/>
    <n v="2219"/>
    <n v="482.39"/>
    <m/>
    <n v="0"/>
    <n v="49.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69"/>
    <n v="0"/>
    <n v="0"/>
    <n v="0"/>
    <n v="0"/>
    <n v="0"/>
    <n v="0"/>
    <n v="0"/>
    <n v="0"/>
    <n v="0"/>
    <n v="0"/>
    <n v="-43.1"/>
    <n v="0"/>
    <n v="0"/>
    <n v="0"/>
    <n v="0"/>
    <n v="0"/>
    <m/>
    <x v="0"/>
    <m/>
    <m/>
    <m/>
    <m/>
    <m/>
    <m/>
    <m/>
    <m/>
    <m/>
    <m/>
    <m/>
    <n v="0"/>
    <x v="4"/>
    <x v="5"/>
    <m/>
    <x v="18"/>
  </r>
  <r>
    <x v="2"/>
    <s v="Baxter Springs"/>
    <s v="Electric"/>
    <s v="Municipal Other Lighting"/>
    <s v="LS-Special Lighting"/>
    <n v="320"/>
    <n v="52.12"/>
    <m/>
    <n v="0"/>
    <n v="7.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-9.3699999999999992"/>
    <n v="0"/>
    <n v="0"/>
    <n v="0"/>
    <n v="0"/>
    <n v="0"/>
    <m/>
    <x v="0"/>
    <m/>
    <m/>
    <m/>
    <m/>
    <m/>
    <m/>
    <m/>
    <m/>
    <m/>
    <m/>
    <m/>
    <n v="0"/>
    <x v="4"/>
    <x v="7"/>
    <m/>
    <x v="18"/>
  </r>
  <r>
    <x v="2"/>
    <s v="Baxter Springs"/>
    <s v="Electric"/>
    <s v="Municipal Pumping"/>
    <s v="CB-Commercial"/>
    <n v="44789"/>
    <n v="5162.1099999999997"/>
    <m/>
    <n v="0"/>
    <n v="1007.2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3.87"/>
    <n v="0"/>
    <n v="0"/>
    <n v="0"/>
    <n v="0"/>
    <n v="0"/>
    <n v="0"/>
    <n v="0"/>
    <n v="0"/>
    <n v="0"/>
    <n v="0"/>
    <n v="-869.8"/>
    <n v="0"/>
    <n v="0"/>
    <n v="0"/>
    <n v="0"/>
    <n v="0"/>
    <m/>
    <x v="0"/>
    <m/>
    <m/>
    <m/>
    <m/>
    <m/>
    <m/>
    <m/>
    <m/>
    <m/>
    <m/>
    <m/>
    <n v="0"/>
    <x v="3"/>
    <x v="5"/>
    <m/>
    <x v="18"/>
  </r>
  <r>
    <x v="2"/>
    <s v="Baxter Springs"/>
    <s v="Electric"/>
    <s v="Municipal Pumping"/>
    <s v="GP-General Power"/>
    <n v="64280"/>
    <n v="5354.57"/>
    <m/>
    <n v="0"/>
    <n v="1445.53"/>
    <n v="0"/>
    <m/>
    <n v="0"/>
    <n v="0"/>
    <n v="0"/>
    <n v="0"/>
    <n v="0"/>
    <n v="0"/>
    <n v="0"/>
    <n v="0"/>
    <n v="0"/>
    <n v="0"/>
    <n v="0"/>
    <n v="0"/>
    <n v="0"/>
    <n v="0"/>
    <n v="0"/>
    <n v="0"/>
    <n v="19.93"/>
    <n v="0"/>
    <n v="0"/>
    <n v="0"/>
    <n v="0"/>
    <n v="0"/>
    <n v="0"/>
    <n v="0"/>
    <n v="0"/>
    <n v="0"/>
    <n v="0"/>
    <n v="-529.66999999999996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2"/>
    <s v="Baxter Springs"/>
    <s v="Electric"/>
    <s v="Oil Pipeline Pumping"/>
    <s v="PT-Transmission"/>
    <n v="1008000"/>
    <n v="48938.8"/>
    <m/>
    <n v="0"/>
    <n v="18224.6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61.28"/>
    <n v="0"/>
    <n v="0"/>
    <n v="0"/>
    <n v="0"/>
    <n v="0"/>
    <n v="0"/>
    <n v="0"/>
    <n v="0"/>
    <n v="0"/>
    <n v="3938.5"/>
    <n v="-5493.6"/>
    <n v="0"/>
    <n v="0"/>
    <n v="0"/>
    <n v="0"/>
    <n v="0"/>
    <m/>
    <x v="0"/>
    <m/>
    <m/>
    <m/>
    <m/>
    <m/>
    <m/>
    <m/>
    <m/>
    <m/>
    <m/>
    <m/>
    <n v="0"/>
    <x v="2"/>
    <x v="9"/>
    <m/>
    <x v="18"/>
  </r>
  <r>
    <x v="2"/>
    <s v="Baxter Springs"/>
    <s v="Electric"/>
    <s v="Residential"/>
    <s v="RG-Residential"/>
    <n v="3581376"/>
    <n v="335401.39999999997"/>
    <m/>
    <n v="12249.17"/>
    <n v="80602.47"/>
    <n v="0"/>
    <m/>
    <n v="0"/>
    <n v="0"/>
    <n v="0"/>
    <n v="0"/>
    <n v="0"/>
    <n v="0"/>
    <n v="0"/>
    <n v="0"/>
    <n v="0"/>
    <n v="0"/>
    <n v="0"/>
    <n v="0"/>
    <n v="0"/>
    <n v="0"/>
    <n v="0"/>
    <n v="0"/>
    <n v="3582.81"/>
    <n v="0"/>
    <n v="0"/>
    <n v="0"/>
    <n v="175"/>
    <n v="0"/>
    <n v="117"/>
    <n v="1747.8"/>
    <n v="72"/>
    <n v="-27.39"/>
    <n v="16967.22"/>
    <n v="-49458.84"/>
    <n v="0"/>
    <n v="0"/>
    <n v="40"/>
    <n v="0"/>
    <n v="0"/>
    <m/>
    <x v="0"/>
    <m/>
    <m/>
    <m/>
    <m/>
    <m/>
    <m/>
    <m/>
    <m/>
    <m/>
    <m/>
    <m/>
    <n v="0"/>
    <x v="0"/>
    <x v="1"/>
    <m/>
    <x v="18"/>
  </r>
  <r>
    <x v="2"/>
    <s v="Baxter Springs"/>
    <s v="Electric"/>
    <s v="Residential"/>
    <s v="RH-Residential Total Elec"/>
    <n v="1381988"/>
    <n v="114460.14"/>
    <m/>
    <n v="2038.69"/>
    <n v="31093.38"/>
    <n v="0"/>
    <m/>
    <n v="0"/>
    <n v="0"/>
    <n v="0"/>
    <n v="0"/>
    <n v="0"/>
    <n v="0"/>
    <n v="0"/>
    <n v="0"/>
    <n v="0"/>
    <n v="0"/>
    <n v="0"/>
    <n v="0"/>
    <n v="0"/>
    <n v="0"/>
    <n v="0"/>
    <n v="0"/>
    <n v="1382.5"/>
    <n v="0"/>
    <n v="0"/>
    <n v="0"/>
    <n v="100"/>
    <n v="0"/>
    <n v="26"/>
    <n v="550.32000000000005"/>
    <n v="0"/>
    <n v="-11.71"/>
    <n v="3818.13"/>
    <n v="-11871.25"/>
    <n v="0"/>
    <n v="0"/>
    <n v="0"/>
    <n v="0"/>
    <n v="0"/>
    <m/>
    <x v="0"/>
    <m/>
    <m/>
    <m/>
    <m/>
    <m/>
    <m/>
    <m/>
    <m/>
    <m/>
    <m/>
    <m/>
    <n v="0"/>
    <x v="0"/>
    <x v="15"/>
    <m/>
    <x v="18"/>
  </r>
  <r>
    <x v="2"/>
    <s v="Baxter Springs"/>
    <s v="Lighting"/>
    <s v="Commercial"/>
    <s v="PL-Private Lighting"/>
    <n v="42697.499000000003"/>
    <n v="8917.7999999999993"/>
    <m/>
    <n v="0"/>
    <n v="953.85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0199999999999996"/>
    <n v="0"/>
    <n v="0"/>
    <n v="0"/>
    <n v="0"/>
    <n v="0"/>
    <n v="0"/>
    <n v="18.11"/>
    <n v="0"/>
    <n v="0"/>
    <n v="353.31"/>
    <n v="0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2"/>
    <s v="Baxter Springs"/>
    <s v="Lighting"/>
    <s v="Industrial"/>
    <s v="PL-Private Lighting"/>
    <n v="1059"/>
    <n v="306.32"/>
    <m/>
    <n v="0"/>
    <n v="23.1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.41"/>
    <n v="0"/>
    <n v="0"/>
    <n v="30.34"/>
    <n v="0"/>
    <n v="0"/>
    <n v="0"/>
    <n v="0"/>
    <n v="0"/>
    <n v="0"/>
    <m/>
    <x v="0"/>
    <m/>
    <m/>
    <m/>
    <m/>
    <m/>
    <m/>
    <m/>
    <m/>
    <m/>
    <m/>
    <m/>
    <n v="0"/>
    <x v="2"/>
    <x v="4"/>
    <m/>
    <x v="18"/>
  </r>
  <r>
    <x v="2"/>
    <s v="Baxter Springs"/>
    <s v="Lighting"/>
    <s v="Municipal Other Lighting"/>
    <s v="PL-Private Lighting"/>
    <n v="205"/>
    <n v="52.8"/>
    <m/>
    <n v="0"/>
    <n v="4.59999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4"/>
    <x v="4"/>
    <m/>
    <x v="18"/>
  </r>
  <r>
    <x v="2"/>
    <s v="Baxter Springs"/>
    <s v="Lighting"/>
    <s v="Municipal Street Lighting"/>
    <s v="SPL-Municipal St Lighting"/>
    <n v="41616.781999999999"/>
    <n v="5506.1"/>
    <m/>
    <n v="0"/>
    <n v="765.63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3.75"/>
    <n v="0"/>
    <n v="0"/>
    <n v="0"/>
    <n v="0"/>
    <n v="0"/>
    <n v="0"/>
    <n v="0"/>
    <n v="0"/>
    <n v="0"/>
    <n v="0"/>
    <n v="-945.53"/>
    <n v="0"/>
    <n v="0"/>
    <n v="0"/>
    <n v="0"/>
    <n v="0"/>
    <m/>
    <x v="0"/>
    <m/>
    <m/>
    <m/>
    <m/>
    <m/>
    <m/>
    <m/>
    <m/>
    <m/>
    <m/>
    <m/>
    <n v="0"/>
    <x v="4"/>
    <x v="11"/>
    <m/>
    <x v="18"/>
  </r>
  <r>
    <x v="2"/>
    <s v="Baxter Springs"/>
    <s v="Lighting"/>
    <s v="Residential"/>
    <s v="PL-Private Lighting"/>
    <n v="34009.572"/>
    <n v="8390.7900000000009"/>
    <m/>
    <n v="0"/>
    <n v="765.53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08"/>
    <n v="0"/>
    <n v="0"/>
    <n v="0"/>
    <n v="0"/>
    <n v="0"/>
    <n v="0"/>
    <n v="31.48"/>
    <n v="0"/>
    <n v="0"/>
    <n v="217.29"/>
    <n v="0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0"/>
    <x v="0"/>
    <m/>
    <x v="18"/>
  </r>
  <r>
    <x v="2"/>
    <s v="Gravette"/>
    <s v="Electric"/>
    <s v="Commercial"/>
    <s v="CB-Commercial"/>
    <n v="199"/>
    <n v="64"/>
    <m/>
    <n v="0"/>
    <n v="4.48000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4.05"/>
    <n v="-3.86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2"/>
    <s v="Gravette"/>
    <s v="Electric"/>
    <s v="Residential"/>
    <s v="RG-Residential"/>
    <n v="10853"/>
    <n v="1060.25"/>
    <m/>
    <n v="0"/>
    <n v="244.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85"/>
    <n v="0"/>
    <n v="0"/>
    <n v="0"/>
    <n v="0"/>
    <n v="0"/>
    <n v="0"/>
    <n v="12.47"/>
    <n v="0"/>
    <n v="0"/>
    <n v="18.420000000000002"/>
    <n v="-149.88999999999999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2"/>
    <s v="Gravette"/>
    <s v="Electric"/>
    <s v="Residential"/>
    <s v="RH-Residential Total Elec"/>
    <n v="1360"/>
    <n v="84.24"/>
    <m/>
    <n v="0"/>
    <n v="30.58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36"/>
    <n v="0"/>
    <n v="0"/>
    <n v="0"/>
    <n v="0"/>
    <n v="0"/>
    <n v="0"/>
    <n v="0"/>
    <n v="0"/>
    <n v="0"/>
    <n v="2.0499999999999998"/>
    <n v="-11.68"/>
    <n v="0"/>
    <n v="0"/>
    <n v="0"/>
    <n v="0"/>
    <n v="0"/>
    <m/>
    <x v="0"/>
    <m/>
    <m/>
    <m/>
    <m/>
    <m/>
    <m/>
    <m/>
    <m/>
    <m/>
    <m/>
    <m/>
    <n v="0"/>
    <x v="0"/>
    <x v="15"/>
    <m/>
    <x v="18"/>
  </r>
  <r>
    <x v="2"/>
    <s v="Gravette"/>
    <s v="Lighting"/>
    <s v="Residential"/>
    <s v="PL-Private Lighting"/>
    <n v="31"/>
    <n v="9.44"/>
    <m/>
    <n v="0"/>
    <n v="0.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.14000000000000001"/>
    <n v="0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2"/>
    <s v="Neosho"/>
    <s v="Electric"/>
    <s v="Commercial"/>
    <s v="CB-Commercial"/>
    <n v="1820"/>
    <n v="251.81"/>
    <m/>
    <n v="0"/>
    <n v="40.9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56000000000000005"/>
    <n v="0"/>
    <n v="0"/>
    <n v="0"/>
    <n v="0"/>
    <n v="0"/>
    <n v="0"/>
    <n v="0"/>
    <n v="0"/>
    <n v="0"/>
    <n v="17.14"/>
    <n v="-35.35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2"/>
    <s v="Neosho"/>
    <s v="Electric"/>
    <s v="Commercial"/>
    <s v="GP-General Power"/>
    <n v="38800"/>
    <n v="2408.2600000000002"/>
    <m/>
    <n v="0"/>
    <n v="872.53"/>
    <n v="0"/>
    <m/>
    <n v="0"/>
    <n v="0"/>
    <n v="0"/>
    <n v="0"/>
    <n v="0"/>
    <n v="0"/>
    <n v="0"/>
    <n v="0"/>
    <n v="0"/>
    <n v="0"/>
    <n v="0"/>
    <n v="0"/>
    <n v="0"/>
    <n v="0"/>
    <n v="0"/>
    <n v="0"/>
    <n v="12.03"/>
    <n v="0"/>
    <n v="0"/>
    <n v="0"/>
    <n v="0"/>
    <n v="0"/>
    <n v="0"/>
    <n v="0"/>
    <n v="0"/>
    <n v="0"/>
    <n v="0"/>
    <n v="-319.70999999999998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2"/>
    <s v="Neosho"/>
    <s v="Electric"/>
    <s v="Residential"/>
    <s v="RG-Residential"/>
    <n v="7628"/>
    <n v="731.16"/>
    <m/>
    <n v="0"/>
    <n v="171.52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62"/>
    <n v="0"/>
    <n v="0"/>
    <n v="0"/>
    <n v="0"/>
    <n v="0"/>
    <n v="0"/>
    <n v="9.34"/>
    <n v="0"/>
    <n v="0"/>
    <n v="12.37"/>
    <n v="-105.34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2"/>
    <s v="Neosho"/>
    <s v="Lighting"/>
    <s v="Commercial"/>
    <s v="PL-Private Lighting"/>
    <n v="1436"/>
    <n v="188.32"/>
    <m/>
    <n v="0"/>
    <n v="32.2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1"/>
    <x v="4"/>
    <m/>
    <x v="18"/>
  </r>
  <r>
    <x v="2"/>
    <s v="Neosho"/>
    <s v="Lighting"/>
    <s v="Residential"/>
    <s v="PL-Private Lighting"/>
    <n v="161"/>
    <n v="30.34"/>
    <m/>
    <n v="0"/>
    <n v="3.6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.15"/>
    <n v="0"/>
    <n v="0"/>
    <n v="0.47"/>
    <n v="0"/>
    <n v="0"/>
    <n v="0"/>
    <n v="0"/>
    <n v="0"/>
    <n v="0"/>
    <m/>
    <x v="0"/>
    <m/>
    <m/>
    <m/>
    <m/>
    <m/>
    <m/>
    <m/>
    <m/>
    <m/>
    <m/>
    <m/>
    <n v="0"/>
    <x v="0"/>
    <x v="4"/>
    <m/>
    <x v="18"/>
  </r>
  <r>
    <x v="3"/>
    <m/>
    <m/>
    <s v="Residential"/>
    <s v="RG-Residential"/>
    <m/>
    <n v="7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Municipal Other Lighting"/>
    <s v="CB-Commercial"/>
    <n v="-7990160"/>
    <n v="-1052144.27"/>
    <m/>
    <m/>
    <n v="-3435.77"/>
    <m/>
    <m/>
    <m/>
    <m/>
    <m/>
    <m/>
    <n v="-5673.01"/>
    <m/>
    <m/>
    <m/>
    <m/>
    <m/>
    <m/>
    <m/>
    <m/>
    <m/>
    <m/>
    <m/>
    <m/>
    <m/>
    <m/>
    <m/>
    <m/>
    <m/>
    <m/>
    <m/>
    <m/>
    <m/>
    <n v="0"/>
    <n v="40110.6"/>
    <m/>
    <m/>
    <m/>
    <m/>
    <m/>
    <m/>
    <x v="0"/>
    <m/>
    <m/>
    <m/>
    <m/>
    <m/>
    <m/>
    <m/>
    <m/>
    <m/>
    <m/>
    <m/>
    <n v="0"/>
    <x v="4"/>
    <x v="5"/>
    <m/>
    <x v="18"/>
  </r>
  <r>
    <x v="3"/>
    <m/>
    <m/>
    <s v="Commercial"/>
    <s v="CB-Commercial"/>
    <n v="-98612"/>
    <n v="-12985.22"/>
    <m/>
    <n v="-630.13"/>
    <n v="-42.4"/>
    <m/>
    <m/>
    <m/>
    <m/>
    <m/>
    <m/>
    <n v="-70.010000000000005"/>
    <m/>
    <m/>
    <m/>
    <m/>
    <m/>
    <m/>
    <m/>
    <m/>
    <m/>
    <m/>
    <m/>
    <m/>
    <m/>
    <m/>
    <m/>
    <m/>
    <m/>
    <m/>
    <m/>
    <m/>
    <m/>
    <n v="-1001.9"/>
    <n v="495.03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9967"/>
    <n v="-13163.66"/>
    <m/>
    <n v="-511.03"/>
    <n v="-42.99"/>
    <m/>
    <m/>
    <m/>
    <m/>
    <m/>
    <m/>
    <n v="-70.98"/>
    <m/>
    <m/>
    <m/>
    <m/>
    <m/>
    <m/>
    <m/>
    <m/>
    <m/>
    <m/>
    <m/>
    <m/>
    <m/>
    <m/>
    <m/>
    <m/>
    <m/>
    <m/>
    <m/>
    <m/>
    <m/>
    <n v="-1002.88"/>
    <n v="501.83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9892"/>
    <n v="-13153.78"/>
    <m/>
    <n v="-510.64"/>
    <n v="-42.95"/>
    <m/>
    <m/>
    <m/>
    <m/>
    <m/>
    <m/>
    <n v="-70.92"/>
    <m/>
    <m/>
    <m/>
    <m/>
    <m/>
    <m/>
    <m/>
    <m/>
    <m/>
    <m/>
    <m/>
    <m/>
    <m/>
    <m/>
    <m/>
    <m/>
    <m/>
    <m/>
    <m/>
    <m/>
    <m/>
    <n v="-1002.15"/>
    <n v="501.45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9000"/>
    <n v="-13036.32"/>
    <m/>
    <n v="-506.09"/>
    <n v="-42.57"/>
    <m/>
    <m/>
    <m/>
    <m/>
    <m/>
    <m/>
    <n v="-70.290000000000006"/>
    <m/>
    <m/>
    <m/>
    <m/>
    <m/>
    <m/>
    <m/>
    <m/>
    <m/>
    <m/>
    <m/>
    <m/>
    <m/>
    <m/>
    <m/>
    <m/>
    <m/>
    <m/>
    <m/>
    <m/>
    <m/>
    <n v="-993.18999999999994"/>
    <n v="496.98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8837"/>
    <n v="-13014.86"/>
    <m/>
    <n v="-505.26"/>
    <n v="-42.5"/>
    <m/>
    <m/>
    <m/>
    <m/>
    <m/>
    <m/>
    <n v="-70.17"/>
    <m/>
    <m/>
    <m/>
    <m/>
    <m/>
    <m/>
    <m/>
    <m/>
    <m/>
    <m/>
    <m/>
    <m/>
    <m/>
    <m/>
    <m/>
    <m/>
    <m/>
    <m/>
    <m/>
    <m/>
    <m/>
    <n v="-991.59"/>
    <n v="496.16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9999"/>
    <n v="-13167.87"/>
    <m/>
    <n v="-255.6"/>
    <n v="-43"/>
    <m/>
    <m/>
    <m/>
    <m/>
    <m/>
    <m/>
    <n v="-71"/>
    <m/>
    <m/>
    <m/>
    <m/>
    <m/>
    <m/>
    <m/>
    <m/>
    <m/>
    <m/>
    <m/>
    <m/>
    <m/>
    <m/>
    <m/>
    <m/>
    <m/>
    <m/>
    <m/>
    <m/>
    <m/>
    <n v="-1035.18"/>
    <n v="501.99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9000"/>
    <n v="-13036.32"/>
    <m/>
    <n v="-253.05"/>
    <n v="-42.57"/>
    <m/>
    <m/>
    <m/>
    <m/>
    <m/>
    <m/>
    <n v="-70.290000000000006"/>
    <m/>
    <m/>
    <m/>
    <m/>
    <m/>
    <m/>
    <m/>
    <m/>
    <m/>
    <m/>
    <m/>
    <m/>
    <m/>
    <m/>
    <m/>
    <m/>
    <m/>
    <m/>
    <m/>
    <m/>
    <m/>
    <n v="-1024.83"/>
    <n v="496.98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8080"/>
    <n v="-12915.18"/>
    <m/>
    <n v="-250.7"/>
    <n v="-42.17"/>
    <m/>
    <m/>
    <m/>
    <m/>
    <m/>
    <m/>
    <n v="-69.64"/>
    <m/>
    <m/>
    <m/>
    <m/>
    <m/>
    <m/>
    <m/>
    <m/>
    <m/>
    <m/>
    <m/>
    <m/>
    <m/>
    <m/>
    <m/>
    <m/>
    <m/>
    <m/>
    <m/>
    <m/>
    <m/>
    <n v="-1046.6399999999999"/>
    <n v="492.36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9877"/>
    <n v="-13151.81"/>
    <m/>
    <n v="-77.92"/>
    <n v="-42.95"/>
    <m/>
    <m/>
    <m/>
    <m/>
    <m/>
    <m/>
    <n v="-70.91"/>
    <m/>
    <m/>
    <m/>
    <m/>
    <m/>
    <m/>
    <m/>
    <m/>
    <m/>
    <m/>
    <m/>
    <m/>
    <m/>
    <m/>
    <m/>
    <m/>
    <m/>
    <m/>
    <m/>
    <m/>
    <m/>
    <n v="-1094.56"/>
    <n v="501.38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8263"/>
    <n v="-12939.28"/>
    <m/>
    <n v="-251.16"/>
    <n v="-42.25"/>
    <m/>
    <m/>
    <m/>
    <m/>
    <m/>
    <m/>
    <n v="-69.760000000000005"/>
    <m/>
    <m/>
    <m/>
    <m/>
    <m/>
    <m/>
    <m/>
    <m/>
    <m/>
    <m/>
    <m/>
    <m/>
    <m/>
    <m/>
    <m/>
    <m/>
    <m/>
    <m/>
    <m/>
    <m/>
    <m/>
    <n v="-1048.5999999999999"/>
    <n v="493.28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9440"/>
    <n v="-13094.26"/>
    <m/>
    <n v="-75.31"/>
    <n v="-42.76"/>
    <m/>
    <m/>
    <m/>
    <m/>
    <m/>
    <m/>
    <n v="-70.599999999999994"/>
    <m/>
    <m/>
    <m/>
    <m/>
    <m/>
    <m/>
    <m/>
    <m/>
    <m/>
    <m/>
    <m/>
    <m/>
    <m/>
    <m/>
    <m/>
    <m/>
    <m/>
    <m/>
    <m/>
    <m/>
    <m/>
    <n v="0"/>
    <n v="499.19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9970"/>
    <n v="-13164.05"/>
    <m/>
    <m/>
    <n v="-42.99"/>
    <m/>
    <m/>
    <m/>
    <m/>
    <m/>
    <m/>
    <n v="-70.98"/>
    <m/>
    <m/>
    <m/>
    <m/>
    <m/>
    <m/>
    <m/>
    <m/>
    <m/>
    <m/>
    <m/>
    <m/>
    <m/>
    <m/>
    <m/>
    <m/>
    <m/>
    <m/>
    <m/>
    <m/>
    <m/>
    <n v="-811.3"/>
    <n v="501.85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9137"/>
    <n v="-13054.37"/>
    <m/>
    <m/>
    <n v="-42.63"/>
    <m/>
    <m/>
    <m/>
    <m/>
    <m/>
    <m/>
    <n v="-70.39"/>
    <m/>
    <m/>
    <m/>
    <m/>
    <m/>
    <m/>
    <m/>
    <m/>
    <m/>
    <m/>
    <m/>
    <m/>
    <m/>
    <m/>
    <m/>
    <m/>
    <m/>
    <m/>
    <m/>
    <m/>
    <m/>
    <n v="0"/>
    <n v="497.67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6865"/>
    <n v="-12755.18"/>
    <m/>
    <n v="0"/>
    <n v="-41.66"/>
    <m/>
    <m/>
    <m/>
    <m/>
    <m/>
    <m/>
    <n v="-68.77"/>
    <m/>
    <m/>
    <m/>
    <m/>
    <m/>
    <m/>
    <m/>
    <m/>
    <m/>
    <m/>
    <m/>
    <m/>
    <m/>
    <m/>
    <m/>
    <m/>
    <m/>
    <m/>
    <m/>
    <m/>
    <m/>
    <n v="-662.31999999999994"/>
    <n v="486.27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6159"/>
    <n v="-12662.22"/>
    <m/>
    <n v="-245.79"/>
    <n v="-41.35"/>
    <m/>
    <m/>
    <m/>
    <m/>
    <m/>
    <m/>
    <n v="-68.27"/>
    <m/>
    <m/>
    <m/>
    <m/>
    <m/>
    <m/>
    <m/>
    <m/>
    <m/>
    <m/>
    <m/>
    <m/>
    <m/>
    <m/>
    <m/>
    <m/>
    <m/>
    <m/>
    <m/>
    <m/>
    <m/>
    <n v="-1026.1500000000001"/>
    <n v="482.72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96160"/>
    <n v="-12662.35"/>
    <m/>
    <n v="-245.79"/>
    <n v="-41.35"/>
    <m/>
    <m/>
    <m/>
    <m/>
    <m/>
    <m/>
    <n v="-68.28"/>
    <m/>
    <m/>
    <m/>
    <m/>
    <m/>
    <m/>
    <m/>
    <m/>
    <m/>
    <m/>
    <m/>
    <m/>
    <m/>
    <m/>
    <m/>
    <m/>
    <m/>
    <m/>
    <m/>
    <m/>
    <m/>
    <n v="-1026.1500000000001"/>
    <n v="482.72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85853"/>
    <n v="-11305.13"/>
    <m/>
    <n v="-548.6"/>
    <n v="-36.92"/>
    <m/>
    <m/>
    <m/>
    <m/>
    <m/>
    <m/>
    <n v="-60.96"/>
    <m/>
    <m/>
    <m/>
    <m/>
    <m/>
    <m/>
    <m/>
    <m/>
    <m/>
    <m/>
    <m/>
    <m/>
    <m/>
    <m/>
    <m/>
    <m/>
    <m/>
    <m/>
    <m/>
    <m/>
    <m/>
    <n v="-916.15000000000009"/>
    <n v="430.98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CB-Commercial"/>
    <n v="-87954"/>
    <n v="-11581.78"/>
    <m/>
    <n v="-77.45"/>
    <n v="-37.82"/>
    <m/>
    <m/>
    <m/>
    <m/>
    <m/>
    <m/>
    <n v="-62.44"/>
    <m/>
    <m/>
    <m/>
    <m/>
    <m/>
    <m/>
    <m/>
    <m/>
    <m/>
    <m/>
    <m/>
    <m/>
    <m/>
    <m/>
    <m/>
    <m/>
    <m/>
    <m/>
    <m/>
    <m/>
    <m/>
    <n v="-963.87000000000012"/>
    <n v="441.53"/>
    <m/>
    <m/>
    <m/>
    <m/>
    <m/>
    <m/>
    <x v="0"/>
    <m/>
    <m/>
    <m/>
    <m/>
    <m/>
    <m/>
    <m/>
    <m/>
    <m/>
    <m/>
    <m/>
    <n v="0"/>
    <x v="1"/>
    <x v="5"/>
    <m/>
    <x v="18"/>
  </r>
  <r>
    <x v="3"/>
    <m/>
    <m/>
    <s v="Commercial"/>
    <s v="GP-General Power"/>
    <n v="-4302"/>
    <n v="-780067.34"/>
    <m/>
    <n v="0"/>
    <n v="-1.85"/>
    <m/>
    <m/>
    <m/>
    <m/>
    <m/>
    <m/>
    <n v="-3.05"/>
    <m/>
    <m/>
    <m/>
    <m/>
    <m/>
    <m/>
    <m/>
    <m/>
    <m/>
    <m/>
    <m/>
    <m/>
    <m/>
    <m/>
    <m/>
    <m/>
    <m/>
    <m/>
    <m/>
    <m/>
    <m/>
    <n v="0"/>
    <n v="15.92"/>
    <m/>
    <m/>
    <m/>
    <m/>
    <m/>
    <m/>
    <x v="0"/>
    <m/>
    <m/>
    <m/>
    <m/>
    <m/>
    <m/>
    <m/>
    <m/>
    <m/>
    <m/>
    <m/>
    <n v="0"/>
    <x v="1"/>
    <x v="6"/>
    <m/>
    <x v="18"/>
  </r>
  <r>
    <x v="3"/>
    <m/>
    <m/>
    <s v="Municipal Pumping"/>
    <s v="GP-General Power"/>
    <n v="-15340"/>
    <n v="-827944.7"/>
    <m/>
    <m/>
    <n v="1.33"/>
    <m/>
    <m/>
    <m/>
    <m/>
    <m/>
    <m/>
    <n v="-10.89"/>
    <m/>
    <m/>
    <m/>
    <m/>
    <m/>
    <m/>
    <m/>
    <m/>
    <m/>
    <m/>
    <m/>
    <m/>
    <m/>
    <m/>
    <m/>
    <m/>
    <m/>
    <m/>
    <m/>
    <m/>
    <m/>
    <n v="0"/>
    <n v="56.76"/>
    <m/>
    <m/>
    <m/>
    <m/>
    <m/>
    <m/>
    <x v="0"/>
    <m/>
    <m/>
    <m/>
    <m/>
    <m/>
    <m/>
    <m/>
    <m/>
    <m/>
    <m/>
    <m/>
    <n v="0"/>
    <x v="3"/>
    <x v="6"/>
    <m/>
    <x v="18"/>
  </r>
  <r>
    <x v="3"/>
    <m/>
    <m/>
    <s v="Commercial"/>
    <s v="GP-General Power"/>
    <n v="-3200000"/>
    <n v="-204736"/>
    <m/>
    <n v="0"/>
    <n v="-1376"/>
    <m/>
    <m/>
    <m/>
    <m/>
    <m/>
    <m/>
    <n v="-2272"/>
    <m/>
    <m/>
    <m/>
    <m/>
    <m/>
    <m/>
    <m/>
    <m/>
    <m/>
    <m/>
    <m/>
    <m/>
    <m/>
    <m/>
    <m/>
    <m/>
    <m/>
    <m/>
    <m/>
    <m/>
    <m/>
    <n v="-7124.72"/>
    <n v="11840"/>
    <m/>
    <m/>
    <m/>
    <m/>
    <m/>
    <m/>
    <x v="0"/>
    <m/>
    <m/>
    <m/>
    <m/>
    <m/>
    <m/>
    <m/>
    <m/>
    <m/>
    <m/>
    <m/>
    <n v="0"/>
    <x v="1"/>
    <x v="6"/>
    <m/>
    <x v="18"/>
  </r>
  <r>
    <x v="3"/>
    <m/>
    <m/>
    <s v="Municipal Other Lighting"/>
    <s v="LS-Special Lighting"/>
    <n v="-7999360"/>
    <n v="-1095128.97"/>
    <m/>
    <m/>
    <n v="-3439.89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54075.67"/>
    <m/>
    <m/>
    <m/>
    <m/>
    <m/>
    <m/>
    <x v="0"/>
    <m/>
    <m/>
    <m/>
    <m/>
    <m/>
    <m/>
    <m/>
    <m/>
    <m/>
    <m/>
    <m/>
    <n v="0"/>
    <x v="4"/>
    <x v="7"/>
    <m/>
    <x v="18"/>
  </r>
  <r>
    <x v="3"/>
    <m/>
    <m/>
    <s v="Municipal Other Lighting"/>
    <s v="LS-Special Lighting"/>
    <n v="-96623"/>
    <n v="-13235.43"/>
    <m/>
    <n v="0"/>
    <n v="-41.55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653.17999999999995"/>
    <m/>
    <m/>
    <m/>
    <m/>
    <m/>
    <m/>
    <x v="0"/>
    <m/>
    <m/>
    <m/>
    <m/>
    <m/>
    <m/>
    <m/>
    <m/>
    <m/>
    <m/>
    <m/>
    <n v="0"/>
    <x v="4"/>
    <x v="7"/>
    <m/>
    <x v="18"/>
  </r>
  <r>
    <x v="3"/>
    <m/>
    <m/>
    <s v="Municipal Other Lighting"/>
    <s v="LS-Special Lighting"/>
    <n v="-87919"/>
    <n v="-12036.11"/>
    <m/>
    <n v="0"/>
    <n v="-32.15"/>
    <m/>
    <m/>
    <m/>
    <m/>
    <m/>
    <m/>
    <n v="-62.43"/>
    <m/>
    <m/>
    <m/>
    <m/>
    <m/>
    <m/>
    <m/>
    <m/>
    <m/>
    <m/>
    <m/>
    <m/>
    <m/>
    <m/>
    <m/>
    <m/>
    <m/>
    <m/>
    <m/>
    <m/>
    <m/>
    <n v="0"/>
    <n v="594.33000000000004"/>
    <m/>
    <m/>
    <m/>
    <m/>
    <m/>
    <m/>
    <x v="0"/>
    <m/>
    <m/>
    <m/>
    <m/>
    <m/>
    <m/>
    <m/>
    <m/>
    <m/>
    <m/>
    <m/>
    <n v="0"/>
    <x v="4"/>
    <x v="7"/>
    <m/>
    <x v="18"/>
  </r>
  <r>
    <x v="3"/>
    <m/>
    <m/>
    <s v="Residential"/>
    <s v="RG-Residential"/>
    <n v="-99900"/>
    <n v="-12992.99"/>
    <m/>
    <n v="-753.57"/>
    <n v="-42.96"/>
    <m/>
    <m/>
    <m/>
    <m/>
    <m/>
    <m/>
    <n v="-38.96"/>
    <m/>
    <m/>
    <m/>
    <m/>
    <m/>
    <m/>
    <m/>
    <m/>
    <m/>
    <m/>
    <m/>
    <m/>
    <m/>
    <m/>
    <m/>
    <m/>
    <m/>
    <m/>
    <m/>
    <m/>
    <m/>
    <n v="-313.98"/>
    <n v="515.48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073"/>
    <n v="-12885.43"/>
    <m/>
    <n v="-747.32"/>
    <n v="-42.6"/>
    <m/>
    <m/>
    <m/>
    <m/>
    <m/>
    <m/>
    <n v="-38.64"/>
    <m/>
    <m/>
    <m/>
    <m/>
    <m/>
    <m/>
    <m/>
    <m/>
    <m/>
    <m/>
    <m/>
    <m/>
    <m/>
    <m/>
    <m/>
    <m/>
    <m/>
    <m/>
    <m/>
    <m/>
    <m/>
    <n v="-311.39"/>
    <n v="511.21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233"/>
    <n v="-12919.25"/>
    <m/>
    <n v="-745.54"/>
    <n v="20.170000000000002"/>
    <m/>
    <m/>
    <m/>
    <m/>
    <m/>
    <m/>
    <n v="-38.700000000000003"/>
    <m/>
    <m/>
    <m/>
    <m/>
    <m/>
    <m/>
    <m/>
    <m/>
    <m/>
    <m/>
    <m/>
    <m/>
    <m/>
    <m/>
    <m/>
    <m/>
    <m/>
    <m/>
    <m/>
    <m/>
    <m/>
    <n v="-310.66000000000003"/>
    <n v="512.04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8583"/>
    <n v="-12821.71"/>
    <m/>
    <n v="-495.75"/>
    <n v="-42.39"/>
    <m/>
    <m/>
    <m/>
    <m/>
    <m/>
    <m/>
    <n v="-38.450000000000003"/>
    <m/>
    <m/>
    <m/>
    <m/>
    <m/>
    <m/>
    <m/>
    <m/>
    <m/>
    <m/>
    <m/>
    <m/>
    <m/>
    <m/>
    <m/>
    <m/>
    <m/>
    <m/>
    <m/>
    <m/>
    <m/>
    <n v="0"/>
    <n v="508.69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000"/>
    <n v="-12875.94"/>
    <m/>
    <n v="-248.92"/>
    <n v="-42.57"/>
    <m/>
    <m/>
    <m/>
    <m/>
    <m/>
    <m/>
    <n v="-38.61"/>
    <m/>
    <m/>
    <m/>
    <m/>
    <m/>
    <m/>
    <m/>
    <m/>
    <m/>
    <m/>
    <m/>
    <m/>
    <m/>
    <m/>
    <m/>
    <m/>
    <m/>
    <m/>
    <m/>
    <m/>
    <m/>
    <n v="-124.47"/>
    <n v="510.84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034"/>
    <n v="-12880.36"/>
    <m/>
    <n v="-63.85"/>
    <n v="-42.59"/>
    <m/>
    <m/>
    <m/>
    <m/>
    <m/>
    <m/>
    <n v="-38.630000000000003"/>
    <m/>
    <m/>
    <m/>
    <m/>
    <m/>
    <m/>
    <m/>
    <m/>
    <m/>
    <m/>
    <m/>
    <m/>
    <m/>
    <m/>
    <m/>
    <m/>
    <m/>
    <m/>
    <m/>
    <m/>
    <m/>
    <n v="0"/>
    <n v="511.02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299"/>
    <n v="-12914.84"/>
    <m/>
    <n v="-249.67"/>
    <n v="-42.7"/>
    <m/>
    <m/>
    <m/>
    <m/>
    <m/>
    <m/>
    <n v="-38.72"/>
    <m/>
    <m/>
    <m/>
    <m/>
    <m/>
    <m/>
    <m/>
    <m/>
    <m/>
    <m/>
    <m/>
    <m/>
    <m/>
    <m/>
    <m/>
    <m/>
    <m/>
    <m/>
    <m/>
    <m/>
    <m/>
    <n v="-124.84"/>
    <n v="512.38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860"/>
    <n v="-12987.79"/>
    <m/>
    <n v="-78.11"/>
    <n v="-42.94"/>
    <m/>
    <m/>
    <m/>
    <m/>
    <m/>
    <m/>
    <n v="-38.950000000000003"/>
    <m/>
    <m/>
    <m/>
    <m/>
    <m/>
    <m/>
    <m/>
    <m/>
    <m/>
    <m/>
    <m/>
    <m/>
    <m/>
    <m/>
    <m/>
    <m/>
    <m/>
    <m/>
    <m/>
    <m/>
    <m/>
    <n v="0"/>
    <n v="515.28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177"/>
    <n v="-12898.96"/>
    <m/>
    <n v="-73.650000000000006"/>
    <n v="-42.64"/>
    <m/>
    <m/>
    <m/>
    <m/>
    <m/>
    <m/>
    <n v="-38.68"/>
    <m/>
    <m/>
    <m/>
    <m/>
    <m/>
    <m/>
    <m/>
    <m/>
    <m/>
    <m/>
    <m/>
    <m/>
    <m/>
    <m/>
    <m/>
    <m/>
    <m/>
    <m/>
    <m/>
    <m/>
    <m/>
    <n v="0"/>
    <n v="511.75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044"/>
    <n v="-12881.67"/>
    <m/>
    <n v="-73.900000000000006"/>
    <n v="-42.59"/>
    <m/>
    <m/>
    <m/>
    <m/>
    <m/>
    <m/>
    <n v="-38.619999999999997"/>
    <m/>
    <m/>
    <m/>
    <m/>
    <m/>
    <m/>
    <m/>
    <m/>
    <m/>
    <m/>
    <m/>
    <m/>
    <m/>
    <m/>
    <m/>
    <m/>
    <m/>
    <m/>
    <m/>
    <m/>
    <m/>
    <n v="0"/>
    <n v="511.07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519"/>
    <n v="-12943.45"/>
    <m/>
    <n v="-79.430000000000007"/>
    <n v="-42.79"/>
    <m/>
    <m/>
    <m/>
    <m/>
    <m/>
    <m/>
    <n v="-38.81"/>
    <m/>
    <m/>
    <m/>
    <m/>
    <m/>
    <m/>
    <m/>
    <m/>
    <m/>
    <m/>
    <m/>
    <m/>
    <m/>
    <m/>
    <m/>
    <m/>
    <m/>
    <m/>
    <m/>
    <m/>
    <m/>
    <n v="0"/>
    <n v="513.52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197"/>
    <n v="-12901.57"/>
    <m/>
    <n v="-78.739999999999995"/>
    <n v="-42.66"/>
    <m/>
    <m/>
    <m/>
    <m/>
    <m/>
    <m/>
    <n v="-38.69"/>
    <m/>
    <m/>
    <m/>
    <m/>
    <m/>
    <m/>
    <m/>
    <m/>
    <m/>
    <m/>
    <m/>
    <m/>
    <m/>
    <m/>
    <m/>
    <m/>
    <m/>
    <m/>
    <m/>
    <m/>
    <m/>
    <n v="0"/>
    <n v="511.86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126"/>
    <n v="-12892.33"/>
    <m/>
    <n v="-79.010000000000005"/>
    <n v="-42.62"/>
    <m/>
    <m/>
    <m/>
    <m/>
    <m/>
    <m/>
    <n v="-38.659999999999997"/>
    <m/>
    <m/>
    <m/>
    <m/>
    <m/>
    <m/>
    <m/>
    <m/>
    <m/>
    <m/>
    <m/>
    <m/>
    <m/>
    <m/>
    <m/>
    <m/>
    <m/>
    <m/>
    <m/>
    <m/>
    <m/>
    <n v="0"/>
    <n v="511.49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3874"/>
    <n v="-12209.25"/>
    <m/>
    <n v="-590.09"/>
    <n v="-40.369999999999997"/>
    <m/>
    <m/>
    <m/>
    <m/>
    <m/>
    <m/>
    <n v="-36.61"/>
    <m/>
    <m/>
    <m/>
    <m/>
    <m/>
    <m/>
    <m/>
    <m/>
    <m/>
    <m/>
    <m/>
    <m/>
    <m/>
    <m/>
    <m/>
    <m/>
    <m/>
    <m/>
    <m/>
    <m/>
    <m/>
    <n v="-354.06"/>
    <n v="484.39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9464"/>
    <n v="-12936.3"/>
    <m/>
    <n v="0"/>
    <n v="-42.77"/>
    <m/>
    <m/>
    <m/>
    <m/>
    <m/>
    <m/>
    <n v="-38.79"/>
    <m/>
    <m/>
    <m/>
    <m/>
    <m/>
    <m/>
    <m/>
    <m/>
    <m/>
    <m/>
    <m/>
    <m/>
    <m/>
    <m/>
    <m/>
    <m/>
    <m/>
    <m/>
    <m/>
    <m/>
    <m/>
    <n v="-140.66999999999999"/>
    <n v="513.24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8910"/>
    <n v="-12877.24"/>
    <m/>
    <n v="0"/>
    <n v="-42.53"/>
    <m/>
    <m/>
    <m/>
    <m/>
    <m/>
    <m/>
    <n v="-38.57"/>
    <m/>
    <m/>
    <m/>
    <m/>
    <m/>
    <m/>
    <m/>
    <m/>
    <m/>
    <m/>
    <m/>
    <m/>
    <m/>
    <m/>
    <m/>
    <m/>
    <m/>
    <m/>
    <m/>
    <m/>
    <m/>
    <n v="-124.49"/>
    <n v="510.38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90000"/>
    <n v="-11705.4"/>
    <m/>
    <n v="0"/>
    <n v="-38.700000000000003"/>
    <m/>
    <m/>
    <m/>
    <m/>
    <m/>
    <m/>
    <n v="-35.1"/>
    <m/>
    <m/>
    <m/>
    <m/>
    <m/>
    <m/>
    <m/>
    <m/>
    <m/>
    <m/>
    <m/>
    <m/>
    <m/>
    <m/>
    <m/>
    <m/>
    <m/>
    <m/>
    <m/>
    <m/>
    <m/>
    <n v="-127.31"/>
    <n v="464.4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-70000"/>
    <n v="-9104.2000000000007"/>
    <m/>
    <n v="-78.02"/>
    <n v="-30.1"/>
    <m/>
    <m/>
    <m/>
    <m/>
    <m/>
    <m/>
    <n v="-27.3"/>
    <m/>
    <m/>
    <m/>
    <m/>
    <m/>
    <m/>
    <m/>
    <m/>
    <m/>
    <m/>
    <m/>
    <m/>
    <m/>
    <m/>
    <m/>
    <m/>
    <m/>
    <m/>
    <m/>
    <m/>
    <m/>
    <n v="0"/>
    <n v="361.2"/>
    <m/>
    <m/>
    <m/>
    <m/>
    <m/>
    <m/>
    <x v="0"/>
    <m/>
    <m/>
    <m/>
    <m/>
    <m/>
    <m/>
    <m/>
    <m/>
    <m/>
    <m/>
    <m/>
    <n v="0"/>
    <x v="0"/>
    <x v="1"/>
    <m/>
    <x v="18"/>
  </r>
  <r>
    <x v="3"/>
    <m/>
    <m/>
    <s v="Commercial"/>
    <s v="CB-Commercial"/>
    <n v="98743"/>
    <n v="13002.48"/>
    <m/>
    <n v="501.86"/>
    <n v="-30.41"/>
    <n v="0"/>
    <m/>
    <n v="0"/>
    <n v="0"/>
    <n v="0"/>
    <n v="0"/>
    <n v="7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4.93"/>
    <n v="-495.69"/>
    <n v="0"/>
    <n v="0"/>
    <n v="0"/>
    <n v="0"/>
    <n v="0"/>
    <m/>
    <x v="0"/>
    <m/>
    <m/>
    <m/>
    <m/>
    <m/>
    <m/>
    <m/>
    <m/>
    <m/>
    <m/>
    <m/>
    <n v="0"/>
    <x v="1"/>
    <x v="5"/>
    <m/>
    <x v="18"/>
  </r>
  <r>
    <x v="3"/>
    <m/>
    <m/>
    <s v="Municipal Buildings"/>
    <s v="GP-General Power"/>
    <n v="0"/>
    <n v="867877.4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m/>
    <m/>
    <s v="Municipal Pumping"/>
    <s v="GP-General Power"/>
    <n v="0"/>
    <n v="718074.3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m/>
    <m/>
    <s v="Commercial"/>
    <s v="GP-General Power"/>
    <n v="0"/>
    <n v="484675.4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414.799999999999"/>
    <n v="0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3"/>
    <m/>
    <m/>
    <s v="Municipal Pumping"/>
    <s v="GP-General Power"/>
    <n v="0"/>
    <n v="447994.4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n v="0"/>
    <x v="3"/>
    <x v="6"/>
    <m/>
    <x v="18"/>
  </r>
  <r>
    <x v="3"/>
    <m/>
    <m/>
    <s v="Commercial"/>
    <s v="GP-General Power"/>
    <n v="0"/>
    <n v="206636.0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512.449999999997"/>
    <n v="0"/>
    <n v="0"/>
    <n v="0"/>
    <n v="0"/>
    <n v="0"/>
    <n v="0"/>
    <m/>
    <x v="0"/>
    <m/>
    <m/>
    <m/>
    <m/>
    <m/>
    <m/>
    <m/>
    <m/>
    <m/>
    <m/>
    <m/>
    <n v="0"/>
    <x v="1"/>
    <x v="6"/>
    <m/>
    <x v="18"/>
  </r>
  <r>
    <x v="3"/>
    <m/>
    <m/>
    <s v="Residential"/>
    <s v="RG-Residential"/>
    <n v="98777"/>
    <n v="12859.94"/>
    <m/>
    <n v="738.81"/>
    <n v="-75.27"/>
    <n v="0"/>
    <m/>
    <n v="0"/>
    <n v="0"/>
    <n v="0"/>
    <n v="0"/>
    <n v="38.52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7.83999999999997"/>
    <n v="-509.69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98609"/>
    <n v="12838.09"/>
    <m/>
    <n v="491.33"/>
    <n v="-84.48"/>
    <n v="0"/>
    <m/>
    <n v="0"/>
    <n v="0"/>
    <n v="0"/>
    <n v="0"/>
    <n v="38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02"/>
    <n v="-508.82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99131"/>
    <n v="12892.98"/>
    <m/>
    <n v="76.319999999999993"/>
    <n v="-39.380000000000003"/>
    <n v="0"/>
    <m/>
    <n v="0"/>
    <n v="0"/>
    <n v="0"/>
    <n v="0"/>
    <n v="38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51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3"/>
    <m/>
    <m/>
    <s v="Residential"/>
    <s v="RG-Residential"/>
    <n v="99549"/>
    <n v="12960.35"/>
    <m/>
    <n v="0"/>
    <n v="-149.32"/>
    <n v="0"/>
    <m/>
    <n v="0"/>
    <n v="0"/>
    <n v="0"/>
    <n v="0"/>
    <n v="38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3.66999999999996"/>
    <n v="0"/>
    <n v="0"/>
    <n v="0"/>
    <n v="0"/>
    <n v="0"/>
    <m/>
    <x v="0"/>
    <m/>
    <m/>
    <m/>
    <m/>
    <m/>
    <m/>
    <m/>
    <m/>
    <m/>
    <m/>
    <m/>
    <n v="0"/>
    <x v="0"/>
    <x v="1"/>
    <m/>
    <x v="18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4"/>
    <s v="Gravette"/>
    <s v="Electric"/>
    <s v="Commercial"/>
    <s v="CB-Commercial"/>
    <n v="1225532"/>
    <n v="113635.35"/>
    <m/>
    <n v="3664.6"/>
    <n v="0"/>
    <n v="0"/>
    <m/>
    <n v="0"/>
    <n v="0"/>
    <n v="29275.119999999999"/>
    <n v="2680.93"/>
    <n v="0"/>
    <n v="3488.9"/>
    <n v="0"/>
    <n v="4607.99"/>
    <n v="5635.12"/>
    <n v="0"/>
    <n v="0"/>
    <n v="0"/>
    <n v="18.18"/>
    <n v="0"/>
    <n v="0"/>
    <n v="0"/>
    <n v="0"/>
    <n v="0"/>
    <n v="0"/>
    <n v="0"/>
    <n v="0"/>
    <n v="0"/>
    <n v="0"/>
    <n v="0"/>
    <n v="0"/>
    <n v="-8.27"/>
    <n v="12853.27"/>
    <n v="-4217.2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4"/>
    <s v="Gravette"/>
    <s v="Electric"/>
    <s v="Commercial"/>
    <s v="GP-General Power"/>
    <n v="2025790"/>
    <n v="128062.43000000001"/>
    <m/>
    <n v="348.79"/>
    <n v="0"/>
    <n v="0"/>
    <m/>
    <n v="0"/>
    <n v="0"/>
    <n v="48456.88"/>
    <n v="4477.04"/>
    <n v="0"/>
    <n v="3583.53"/>
    <n v="0"/>
    <n v="6097.64"/>
    <n v="5479.82"/>
    <n v="0"/>
    <n v="0"/>
    <n v="0"/>
    <n v="6"/>
    <n v="0"/>
    <n v="0"/>
    <n v="0"/>
    <n v="0"/>
    <n v="0"/>
    <n v="0"/>
    <n v="0"/>
    <n v="0"/>
    <n v="0"/>
    <n v="0"/>
    <n v="0"/>
    <n v="0"/>
    <n v="0"/>
    <n v="16094.03"/>
    <n v="1651.97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9"/>
  </r>
  <r>
    <x v="4"/>
    <s v="Gravette"/>
    <s v="Electric"/>
    <s v="Commercial"/>
    <s v="LS-Special Lighting"/>
    <n v="203"/>
    <n v="83.4"/>
    <m/>
    <n v="1.46"/>
    <n v="0"/>
    <n v="0"/>
    <m/>
    <n v="0"/>
    <n v="0"/>
    <n v="4.8499999999999996"/>
    <n v="0.45"/>
    <n v="0"/>
    <n v="0"/>
    <n v="0"/>
    <n v="0.28999999999999998"/>
    <n v="0.94"/>
    <n v="0"/>
    <n v="0"/>
    <n v="0"/>
    <n v="0"/>
    <n v="0"/>
    <n v="0"/>
    <n v="0"/>
    <n v="0"/>
    <n v="0"/>
    <n v="0"/>
    <n v="0"/>
    <n v="0"/>
    <n v="0"/>
    <n v="0"/>
    <n v="0"/>
    <n v="0"/>
    <n v="0"/>
    <n v="3.64"/>
    <n v="-10.66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9"/>
  </r>
  <r>
    <x v="4"/>
    <s v="Gravette"/>
    <s v="Electric"/>
    <s v="Industrial"/>
    <s v="CB-Commercial"/>
    <n v="1579"/>
    <n v="147.94"/>
    <m/>
    <n v="8.06"/>
    <n v="0"/>
    <n v="0"/>
    <m/>
    <n v="0"/>
    <n v="0"/>
    <n v="37.770000000000003"/>
    <n v="3.49"/>
    <n v="0"/>
    <n v="4.5"/>
    <n v="0"/>
    <n v="5.94"/>
    <n v="7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5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9"/>
  </r>
  <r>
    <x v="4"/>
    <s v="Gravette"/>
    <s v="Electric"/>
    <s v="Industrial"/>
    <s v="GP-General Power"/>
    <n v="699715"/>
    <n v="47136.78"/>
    <m/>
    <n v="100"/>
    <n v="0"/>
    <n v="0"/>
    <m/>
    <n v="0"/>
    <n v="0"/>
    <n v="16737.189999999999"/>
    <n v="1546.37"/>
    <n v="0"/>
    <n v="1522.59"/>
    <n v="0"/>
    <n v="2106.14"/>
    <n v="2328.2800000000002"/>
    <n v="0"/>
    <n v="0"/>
    <n v="0"/>
    <n v="3101.85"/>
    <n v="0"/>
    <n v="0"/>
    <n v="0"/>
    <n v="0"/>
    <n v="0"/>
    <n v="0"/>
    <n v="0"/>
    <n v="0"/>
    <n v="0"/>
    <n v="0"/>
    <n v="0"/>
    <n v="0"/>
    <n v="0"/>
    <n v="3769.88"/>
    <n v="608.07000000000005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4"/>
    <s v="Gravette"/>
    <s v="Electric"/>
    <s v="Industrial"/>
    <s v="PT-Transmission"/>
    <n v="6804492"/>
    <n v="343336.41000000003"/>
    <m/>
    <n v="100"/>
    <n v="0"/>
    <n v="0"/>
    <m/>
    <n v="0"/>
    <n v="0"/>
    <n v="162763.44"/>
    <n v="3484.73"/>
    <n v="0"/>
    <n v="12178.9"/>
    <n v="0"/>
    <n v="17351.45"/>
    <n v="18425.599999999999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2025.68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9"/>
  </r>
  <r>
    <x v="4"/>
    <s v="Gravette"/>
    <s v="Electric"/>
    <s v="Municipal Buildings"/>
    <s v="CB-Commercial"/>
    <n v="79211"/>
    <n v="7562.48"/>
    <m/>
    <n v="0"/>
    <n v="0"/>
    <n v="0"/>
    <m/>
    <n v="0"/>
    <n v="0"/>
    <n v="1894.72"/>
    <n v="175.07"/>
    <n v="0"/>
    <n v="225.77"/>
    <n v="0"/>
    <n v="297.82"/>
    <n v="364.39"/>
    <n v="0"/>
    <n v="0"/>
    <n v="0"/>
    <n v="0"/>
    <n v="0"/>
    <n v="0"/>
    <n v="0"/>
    <n v="0"/>
    <n v="0"/>
    <n v="0"/>
    <n v="0"/>
    <n v="0"/>
    <n v="0"/>
    <n v="0"/>
    <n v="0"/>
    <n v="0"/>
    <n v="0"/>
    <n v="932.69"/>
    <n v="-281.2900000000000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4"/>
    <s v="Gravette"/>
    <s v="Electric"/>
    <s v="Municipal Other Lighting"/>
    <s v="CB-Commercial"/>
    <n v="13013"/>
    <n v="1451.31"/>
    <m/>
    <n v="0"/>
    <n v="0"/>
    <n v="0"/>
    <m/>
    <n v="0"/>
    <n v="0"/>
    <n v="311.27"/>
    <n v="28.77"/>
    <n v="0"/>
    <n v="37.07"/>
    <n v="0"/>
    <n v="48.91"/>
    <n v="59.85"/>
    <n v="0"/>
    <n v="0"/>
    <n v="0"/>
    <n v="0"/>
    <n v="0"/>
    <n v="0"/>
    <n v="0"/>
    <n v="0"/>
    <n v="0"/>
    <n v="0"/>
    <n v="0"/>
    <n v="0"/>
    <n v="0"/>
    <n v="0"/>
    <n v="0"/>
    <n v="0"/>
    <n v="0"/>
    <n v="176.64"/>
    <n v="-53.9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9"/>
  </r>
  <r>
    <x v="4"/>
    <s v="Gravette"/>
    <s v="Electric"/>
    <s v="Municipal Other Lighting"/>
    <s v="LS-Special Lighting"/>
    <n v="629"/>
    <n v="221.34"/>
    <m/>
    <n v="0"/>
    <n v="0"/>
    <n v="0"/>
    <m/>
    <n v="0"/>
    <n v="0"/>
    <n v="15.04"/>
    <n v="1.4"/>
    <n v="0"/>
    <n v="0"/>
    <n v="0"/>
    <n v="0.91"/>
    <n v="2.93"/>
    <n v="0"/>
    <n v="0"/>
    <n v="0"/>
    <n v="0"/>
    <n v="0"/>
    <n v="0"/>
    <n v="0"/>
    <n v="0"/>
    <n v="0"/>
    <n v="0"/>
    <n v="0"/>
    <n v="0"/>
    <n v="0"/>
    <n v="0"/>
    <n v="0"/>
    <n v="0"/>
    <n v="0"/>
    <n v="19.16"/>
    <n v="-28.2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9"/>
  </r>
  <r>
    <x v="4"/>
    <s v="Gravette"/>
    <s v="Electric"/>
    <s v="Municipal Pumping"/>
    <s v="CB-Commercial"/>
    <n v="-16778"/>
    <n v="-1151.3999999999999"/>
    <m/>
    <n v="0"/>
    <n v="0"/>
    <n v="0"/>
    <m/>
    <n v="0"/>
    <n v="0"/>
    <n v="-401.32"/>
    <n v="-37.07"/>
    <n v="0"/>
    <n v="-47.81"/>
    <n v="0"/>
    <n v="-63.07"/>
    <n v="-77.17"/>
    <n v="0"/>
    <n v="0"/>
    <n v="0"/>
    <n v="0"/>
    <n v="0"/>
    <n v="0"/>
    <n v="0"/>
    <n v="0"/>
    <n v="0"/>
    <n v="0"/>
    <n v="0"/>
    <n v="0"/>
    <n v="0"/>
    <n v="0"/>
    <n v="0"/>
    <n v="0"/>
    <n v="0"/>
    <n v="-183.49"/>
    <n v="42.8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4"/>
    <s v="Gravette"/>
    <s v="Electric"/>
    <s v="Municipal Pumping"/>
    <s v="GP-General Power"/>
    <n v="482327"/>
    <n v="23394.16"/>
    <m/>
    <n v="0"/>
    <n v="0"/>
    <n v="0"/>
    <m/>
    <n v="0"/>
    <n v="0"/>
    <n v="11537.26"/>
    <n v="1065.95"/>
    <n v="0"/>
    <n v="590.77"/>
    <n v="0"/>
    <n v="1451.8"/>
    <n v="903.38"/>
    <n v="0"/>
    <n v="0"/>
    <n v="0"/>
    <n v="0"/>
    <n v="0"/>
    <n v="0"/>
    <n v="0"/>
    <n v="0"/>
    <n v="0"/>
    <n v="0"/>
    <n v="0"/>
    <n v="0"/>
    <n v="0"/>
    <n v="0"/>
    <n v="0"/>
    <n v="0"/>
    <n v="0"/>
    <n v="3364.33"/>
    <n v="301.7900000000000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4"/>
    <s v="Gravette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9"/>
  </r>
  <r>
    <x v="4"/>
    <s v="Gravette"/>
    <s v="Electric"/>
    <s v="Residential"/>
    <s v="RG-Residential"/>
    <n v="4431040"/>
    <n v="394826.50999999995"/>
    <m/>
    <n v="18148.919999999998"/>
    <n v="0"/>
    <n v="0"/>
    <m/>
    <n v="0"/>
    <n v="0"/>
    <n v="105990.46"/>
    <n v="9792.64"/>
    <n v="0"/>
    <n v="14402.07"/>
    <n v="0"/>
    <n v="18122.86"/>
    <n v="22288.54"/>
    <n v="0"/>
    <n v="0"/>
    <n v="0"/>
    <n v="0"/>
    <n v="0"/>
    <n v="0"/>
    <n v="0"/>
    <n v="0"/>
    <n v="0"/>
    <n v="0"/>
    <n v="0"/>
    <n v="0"/>
    <n v="0"/>
    <n v="0"/>
    <n v="0"/>
    <n v="175"/>
    <n v="-18.18"/>
    <n v="50406.48"/>
    <n v="-16667.6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4"/>
    <s v="Gravette"/>
    <s v="Lighting"/>
    <s v="Commercial"/>
    <s v="PL-Private Lighting"/>
    <n v="28849.463"/>
    <n v="3962.97"/>
    <m/>
    <n v="37.56"/>
    <n v="0"/>
    <n v="0"/>
    <m/>
    <n v="0"/>
    <n v="0"/>
    <n v="689.94"/>
    <n v="63.77"/>
    <n v="0"/>
    <n v="0"/>
    <n v="0"/>
    <n v="41.26"/>
    <n v="52"/>
    <n v="0"/>
    <n v="0"/>
    <n v="0"/>
    <n v="0"/>
    <n v="0"/>
    <n v="0"/>
    <n v="0"/>
    <n v="0"/>
    <n v="0"/>
    <n v="0"/>
    <n v="0"/>
    <n v="0"/>
    <n v="0"/>
    <n v="0"/>
    <n v="0"/>
    <n v="0"/>
    <n v="-0.28000000000000003"/>
    <n v="328.36"/>
    <n v="-214.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4"/>
    <s v="Gravette"/>
    <s v="Lighting"/>
    <s v="Industrial"/>
    <s v="PL-Private Lighting"/>
    <n v="5882"/>
    <n v="522.32000000000005"/>
    <m/>
    <n v="8.0399999999999991"/>
    <n v="0"/>
    <n v="0"/>
    <m/>
    <n v="0"/>
    <n v="0"/>
    <n v="140.69999999999999"/>
    <n v="3.48"/>
    <n v="0"/>
    <n v="0"/>
    <n v="0"/>
    <n v="8.4600000000000009"/>
    <n v="10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30.1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9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55"/>
    <n v="0.14000000000000001"/>
    <n v="0"/>
    <n v="0"/>
    <n v="0"/>
    <n v="0.09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47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9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17.010000000000002"/>
    <n v="1.58"/>
    <n v="0"/>
    <n v="0"/>
    <n v="0"/>
    <n v="1.04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9.73"/>
    <n v="-5.4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9"/>
  </r>
  <r>
    <x v="4"/>
    <s v="Gravette"/>
    <s v="Lighting"/>
    <s v="Municipal Street Lighting"/>
    <s v="SPL-Municipal St Lighting"/>
    <n v="50886.328999999998"/>
    <n v="2161.7399999999998"/>
    <m/>
    <n v="0"/>
    <n v="0"/>
    <n v="0"/>
    <m/>
    <n v="0"/>
    <n v="0"/>
    <n v="1217.2"/>
    <n v="112.46"/>
    <n v="0"/>
    <n v="0"/>
    <n v="0"/>
    <n v="73.27"/>
    <n v="97.7"/>
    <n v="0"/>
    <n v="0"/>
    <n v="0"/>
    <n v="1590.81"/>
    <n v="0"/>
    <n v="0"/>
    <n v="0"/>
    <n v="0"/>
    <n v="0"/>
    <n v="0"/>
    <n v="0"/>
    <n v="0"/>
    <n v="0"/>
    <n v="0"/>
    <n v="0"/>
    <n v="0"/>
    <n v="0"/>
    <n v="327.85"/>
    <n v="-70.68000000000000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9"/>
  </r>
  <r>
    <x v="4"/>
    <s v="Gravette"/>
    <s v="Lighting"/>
    <s v="Residential"/>
    <s v="PL-Private Lighting"/>
    <n v="16432.465"/>
    <n v="2629.69"/>
    <m/>
    <n v="6.86"/>
    <n v="0"/>
    <n v="0"/>
    <m/>
    <n v="0"/>
    <n v="0"/>
    <n v="392.27"/>
    <n v="36.369999999999997"/>
    <n v="0"/>
    <n v="0"/>
    <n v="0"/>
    <n v="22.34"/>
    <n v="30.63"/>
    <n v="0"/>
    <n v="0"/>
    <n v="0"/>
    <n v="0"/>
    <n v="0"/>
    <n v="0"/>
    <n v="0"/>
    <n v="0"/>
    <n v="0"/>
    <n v="0"/>
    <n v="0"/>
    <n v="0"/>
    <n v="0"/>
    <n v="0"/>
    <n v="0"/>
    <n v="0"/>
    <n v="0"/>
    <n v="238.66"/>
    <n v="-148.8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4"/>
    <s v="Neosho"/>
    <s v="Electric"/>
    <s v="Commercial"/>
    <s v="CB-Commercial"/>
    <n v="41389"/>
    <n v="3729.76"/>
    <m/>
    <n v="205.45"/>
    <n v="0"/>
    <n v="0"/>
    <m/>
    <n v="0"/>
    <n v="0"/>
    <n v="990.02"/>
    <n v="91.47"/>
    <n v="0"/>
    <n v="117.96"/>
    <n v="0"/>
    <n v="155.63"/>
    <n v="190.39"/>
    <n v="0"/>
    <n v="0"/>
    <n v="0"/>
    <n v="0"/>
    <n v="0"/>
    <n v="0"/>
    <n v="0"/>
    <n v="0"/>
    <n v="0"/>
    <n v="0"/>
    <n v="0"/>
    <n v="0"/>
    <n v="0"/>
    <n v="0"/>
    <n v="0"/>
    <n v="0"/>
    <n v="0"/>
    <n v="507.46"/>
    <n v="-138.7700000000000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4"/>
    <s v="Neosho"/>
    <s v="Electric"/>
    <s v="Residential"/>
    <s v="RG-Residential"/>
    <n v="96214"/>
    <n v="8796.2099999999991"/>
    <m/>
    <n v="461.01"/>
    <n v="0"/>
    <n v="0"/>
    <m/>
    <n v="0"/>
    <n v="0"/>
    <n v="2301.4499999999998"/>
    <n v="212.6"/>
    <n v="0"/>
    <n v="312.69"/>
    <n v="0"/>
    <n v="393.53"/>
    <n v="484.02"/>
    <n v="0"/>
    <n v="0"/>
    <n v="0"/>
    <n v="0"/>
    <n v="0"/>
    <n v="0"/>
    <n v="0"/>
    <n v="0"/>
    <n v="0"/>
    <n v="0"/>
    <n v="0"/>
    <n v="0"/>
    <n v="0"/>
    <n v="0"/>
    <n v="0"/>
    <n v="25"/>
    <n v="0"/>
    <n v="1183.92"/>
    <n v="-366.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4"/>
    <s v="Neosho"/>
    <s v="Lighting"/>
    <s v="Commercial"/>
    <s v="PL-Private Lighting"/>
    <n v="389"/>
    <n v="58.17"/>
    <m/>
    <n v="0"/>
    <n v="0"/>
    <n v="0"/>
    <m/>
    <n v="0"/>
    <n v="0"/>
    <n v="9.3000000000000007"/>
    <n v="0.86"/>
    <n v="0"/>
    <n v="0"/>
    <n v="0"/>
    <n v="0.56000000000000005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6.29"/>
    <n v="-3.3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4"/>
    <s v="Neosho"/>
    <s v="Lighting"/>
    <s v="Residential"/>
    <s v="PL-Private Lighting"/>
    <n v="62"/>
    <n v="12.1"/>
    <m/>
    <n v="0"/>
    <n v="0"/>
    <n v="0"/>
    <m/>
    <n v="0"/>
    <n v="0"/>
    <n v="1.48"/>
    <n v="0.14000000000000001"/>
    <n v="0"/>
    <n v="0"/>
    <n v="0"/>
    <n v="0.08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-0.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1"/>
    <s v="Baxter Springs"/>
    <s v="Electric"/>
    <s v="Commercial"/>
    <s v="CB-Commercial"/>
    <n v="1018633"/>
    <n v="98673.919999999998"/>
    <m/>
    <n v="3599.92"/>
    <n v="0"/>
    <n v="0"/>
    <m/>
    <n v="0"/>
    <n v="0"/>
    <n v="0"/>
    <n v="0"/>
    <n v="0"/>
    <n v="0"/>
    <n v="13711.47"/>
    <n v="0"/>
    <n v="0"/>
    <n v="1853.92"/>
    <n v="0"/>
    <n v="0"/>
    <n v="0"/>
    <n v="0"/>
    <n v="0"/>
    <n v="0"/>
    <n v="0"/>
    <n v="0"/>
    <n v="0"/>
    <n v="0"/>
    <n v="0"/>
    <n v="0"/>
    <n v="0"/>
    <n v="0"/>
    <n v="0"/>
    <n v="0"/>
    <n v="10114.780000000001"/>
    <n v="0"/>
    <n v="0"/>
    <n v="13795.93"/>
    <n v="0"/>
    <n v="0"/>
    <n v="0"/>
    <m/>
    <x v="0"/>
    <m/>
    <m/>
    <m/>
    <m/>
    <m/>
    <m/>
    <m/>
    <m/>
    <n v="14842.15"/>
    <n v="-1130.68"/>
    <n v="3239.25"/>
    <n v="10472.219999999999"/>
    <x v="1"/>
    <x v="5"/>
    <m/>
    <x v="19"/>
  </r>
  <r>
    <x v="1"/>
    <s v="Baxter Springs"/>
    <s v="Electric"/>
    <s v="Commercial"/>
    <s v="GP-General Power"/>
    <n v="1521857"/>
    <n v="101880.75"/>
    <m/>
    <n v="725"/>
    <n v="0"/>
    <n v="0"/>
    <m/>
    <n v="0"/>
    <n v="0"/>
    <n v="0"/>
    <n v="0"/>
    <n v="0"/>
    <n v="0"/>
    <n v="20574.099999999999"/>
    <n v="0"/>
    <n v="0"/>
    <n v="2769.77"/>
    <n v="0"/>
    <n v="0"/>
    <n v="0"/>
    <n v="0"/>
    <n v="0"/>
    <n v="0"/>
    <n v="0"/>
    <n v="0"/>
    <n v="0"/>
    <n v="0"/>
    <n v="0"/>
    <n v="0"/>
    <n v="0"/>
    <n v="0"/>
    <n v="0"/>
    <n v="0"/>
    <n v="9995.25"/>
    <n v="0"/>
    <n v="0"/>
    <n v="13144.54"/>
    <n v="0"/>
    <n v="0"/>
    <n v="0"/>
    <m/>
    <x v="0"/>
    <m/>
    <m/>
    <m/>
    <m/>
    <m/>
    <m/>
    <m/>
    <m/>
    <n v="22263.359999999997"/>
    <n v="-1689.26"/>
    <n v="4839.51"/>
    <n v="15734.589999999998"/>
    <x v="1"/>
    <x v="6"/>
    <m/>
    <x v="19"/>
  </r>
  <r>
    <x v="1"/>
    <s v="Baxter Springs"/>
    <s v="Electric"/>
    <s v="Commercial"/>
    <s v="LS-Special Lighting"/>
    <n v="2436"/>
    <n v="408.2"/>
    <m/>
    <n v="2.95"/>
    <n v="0"/>
    <n v="0"/>
    <m/>
    <n v="0"/>
    <n v="0"/>
    <n v="0"/>
    <n v="0"/>
    <n v="0"/>
    <n v="0"/>
    <n v="30.83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-1.6900000000000699"/>
    <n v="0"/>
    <n v="0"/>
    <n v="2.14"/>
    <n v="0"/>
    <n v="0"/>
    <n v="0"/>
    <m/>
    <x v="0"/>
    <m/>
    <m/>
    <m/>
    <m/>
    <m/>
    <m/>
    <m/>
    <m/>
    <n v="33.53"/>
    <n v="-2.7"/>
    <n v="7.75"/>
    <n v="23.08"/>
    <x v="1"/>
    <x v="7"/>
    <m/>
    <x v="19"/>
  </r>
  <r>
    <x v="1"/>
    <s v="Baxter Springs"/>
    <s v="Electric"/>
    <s v="Commercial"/>
    <s v="NM-Net Metering"/>
    <n v="-5210"/>
    <n v="-138.5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9"/>
  </r>
  <r>
    <x v="1"/>
    <s v="Baxter Springs"/>
    <s v="Electric"/>
    <s v="Commercial"/>
    <s v="SH-Small Heating"/>
    <n v="112228"/>
    <n v="9173.880000000001"/>
    <m/>
    <n v="334.04"/>
    <n v="0"/>
    <n v="0"/>
    <m/>
    <n v="0"/>
    <n v="0"/>
    <n v="0"/>
    <n v="0"/>
    <n v="0"/>
    <n v="0"/>
    <n v="1510.08"/>
    <n v="0"/>
    <n v="0"/>
    <n v="204.25"/>
    <n v="0"/>
    <n v="0"/>
    <n v="0"/>
    <n v="0"/>
    <n v="0"/>
    <n v="0"/>
    <n v="0"/>
    <n v="0"/>
    <n v="0"/>
    <n v="0"/>
    <n v="0"/>
    <n v="0"/>
    <n v="0"/>
    <n v="0"/>
    <n v="0"/>
    <n v="0"/>
    <n v="914.77"/>
    <n v="0"/>
    <n v="0"/>
    <n v="1738.77"/>
    <n v="0"/>
    <n v="0"/>
    <n v="0"/>
    <m/>
    <x v="0"/>
    <m/>
    <m/>
    <m/>
    <m/>
    <m/>
    <m/>
    <m/>
    <m/>
    <n v="1634.6499999999999"/>
    <n v="-124.57"/>
    <n v="356.89"/>
    <n v="1153.19"/>
    <x v="1"/>
    <x v="12"/>
    <m/>
    <x v="19"/>
  </r>
  <r>
    <x v="1"/>
    <s v="Baxter Springs"/>
    <s v="Electric"/>
    <s v="Commercial"/>
    <s v="TEB-Total Electric Bldg"/>
    <n v="483420"/>
    <n v="33345.97"/>
    <m/>
    <n v="262.44"/>
    <n v="0"/>
    <n v="0"/>
    <m/>
    <n v="0"/>
    <n v="0"/>
    <n v="0"/>
    <n v="0"/>
    <n v="0"/>
    <n v="0"/>
    <n v="6535.82"/>
    <n v="0"/>
    <n v="0"/>
    <n v="879.83"/>
    <n v="0"/>
    <n v="0"/>
    <n v="0"/>
    <n v="0"/>
    <n v="0"/>
    <n v="0"/>
    <n v="0"/>
    <n v="0"/>
    <n v="0"/>
    <n v="0"/>
    <n v="0"/>
    <n v="0"/>
    <n v="0"/>
    <n v="0"/>
    <n v="0"/>
    <n v="0"/>
    <n v="1049.02"/>
    <n v="0"/>
    <n v="0"/>
    <n v="6326.91"/>
    <n v="0"/>
    <n v="0"/>
    <n v="0"/>
    <m/>
    <x v="0"/>
    <m/>
    <m/>
    <m/>
    <m/>
    <m/>
    <m/>
    <m/>
    <m/>
    <n v="7072.42"/>
    <n v="-536.6"/>
    <n v="1537.28"/>
    <n v="4998.54"/>
    <x v="1"/>
    <x v="13"/>
    <m/>
    <x v="19"/>
  </r>
  <r>
    <x v="1"/>
    <s v="Baxter Springs"/>
    <s v="Electric"/>
    <s v="Commercial"/>
    <s v="CB-Commercial"/>
    <n v="2320"/>
    <n v="216.25"/>
    <m/>
    <n v="0"/>
    <n v="0"/>
    <n v="0"/>
    <m/>
    <n v="0"/>
    <n v="0"/>
    <n v="0"/>
    <n v="0"/>
    <n v="0"/>
    <n v="0"/>
    <n v="0"/>
    <n v="0"/>
    <n v="0"/>
    <n v="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13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1"/>
    <s v="Baxter Springs"/>
    <s v="Electric"/>
    <s v="Industrial"/>
    <s v="CB-Commercial"/>
    <n v="15340"/>
    <n v="1428.21"/>
    <m/>
    <n v="60.31"/>
    <n v="0"/>
    <n v="0"/>
    <m/>
    <n v="0"/>
    <n v="0"/>
    <n v="0"/>
    <n v="0"/>
    <n v="0"/>
    <n v="0"/>
    <n v="207.4"/>
    <n v="0"/>
    <n v="0"/>
    <n v="27.93"/>
    <n v="0"/>
    <n v="0"/>
    <n v="0"/>
    <n v="0"/>
    <n v="0"/>
    <n v="0"/>
    <n v="0"/>
    <n v="0"/>
    <n v="0"/>
    <n v="0"/>
    <n v="0"/>
    <n v="0"/>
    <n v="0"/>
    <n v="0"/>
    <n v="0"/>
    <n v="0"/>
    <n v="177.28"/>
    <n v="0"/>
    <n v="0"/>
    <n v="208.94"/>
    <n v="0"/>
    <n v="0"/>
    <n v="0"/>
    <m/>
    <x v="0"/>
    <m/>
    <m/>
    <m/>
    <m/>
    <m/>
    <m/>
    <m/>
    <m/>
    <n v="224.43"/>
    <n v="-17.03"/>
    <n v="48.78"/>
    <n v="158.62"/>
    <x v="2"/>
    <x v="5"/>
    <m/>
    <x v="19"/>
  </r>
  <r>
    <x v="1"/>
    <s v="Baxter Springs"/>
    <s v="Electric"/>
    <s v="Industrial"/>
    <s v="GP-General Power"/>
    <n v="784560"/>
    <n v="49090.39"/>
    <m/>
    <n v="275"/>
    <n v="0"/>
    <n v="0"/>
    <m/>
    <n v="0"/>
    <n v="0"/>
    <n v="0"/>
    <n v="0"/>
    <n v="0"/>
    <n v="0"/>
    <n v="11518.66"/>
    <n v="0"/>
    <n v="0"/>
    <n v="1427.91"/>
    <n v="0"/>
    <n v="0"/>
    <n v="0"/>
    <n v="0"/>
    <n v="0"/>
    <n v="0"/>
    <n v="0"/>
    <n v="0"/>
    <n v="0"/>
    <n v="0"/>
    <n v="0"/>
    <n v="0"/>
    <n v="0"/>
    <n v="0"/>
    <n v="0"/>
    <n v="0"/>
    <n v="3135.42"/>
    <n v="0"/>
    <n v="0"/>
    <n v="6254.8"/>
    <n v="0"/>
    <n v="0"/>
    <n v="0"/>
    <m/>
    <x v="0"/>
    <m/>
    <m/>
    <m/>
    <m/>
    <m/>
    <m/>
    <m/>
    <m/>
    <n v="12389.52"/>
    <n v="-870.86"/>
    <n v="2494.9"/>
    <n v="9023.76"/>
    <x v="2"/>
    <x v="6"/>
    <m/>
    <x v="19"/>
  </r>
  <r>
    <x v="1"/>
    <s v="Baxter Springs"/>
    <s v="Electric"/>
    <s v="Industrial"/>
    <s v="PT-Transmission"/>
    <n v="3067365"/>
    <n v="120318.51"/>
    <m/>
    <n v="50"/>
    <n v="0"/>
    <n v="0"/>
    <m/>
    <n v="0"/>
    <n v="0"/>
    <n v="0"/>
    <n v="0"/>
    <n v="0"/>
    <n v="0"/>
    <n v="52206.55"/>
    <n v="0"/>
    <n v="0"/>
    <n v="5582.6"/>
    <n v="0"/>
    <n v="0"/>
    <n v="7670.8"/>
    <n v="0"/>
    <n v="0"/>
    <n v="0"/>
    <n v="0"/>
    <n v="0"/>
    <n v="0"/>
    <n v="0"/>
    <n v="0"/>
    <n v="0"/>
    <n v="0"/>
    <n v="0"/>
    <n v="0"/>
    <n v="0"/>
    <n v="10179.83"/>
    <n v="0"/>
    <n v="0"/>
    <n v="21636.5"/>
    <n v="0"/>
    <n v="0"/>
    <n v="0"/>
    <m/>
    <x v="0"/>
    <m/>
    <m/>
    <m/>
    <m/>
    <m/>
    <m/>
    <m/>
    <m/>
    <n v="55611.33"/>
    <n v="-3404.78"/>
    <n v="9754.2199999999993"/>
    <n v="42452.33"/>
    <x v="2"/>
    <x v="9"/>
    <m/>
    <x v="19"/>
  </r>
  <r>
    <x v="1"/>
    <s v="Baxter Springs"/>
    <s v="Electric"/>
    <s v="Industrial"/>
    <s v="SH-Small Heating"/>
    <n v="99458"/>
    <n v="6972.75"/>
    <m/>
    <n v="0"/>
    <n v="0"/>
    <n v="0"/>
    <m/>
    <n v="0"/>
    <n v="0"/>
    <n v="0"/>
    <n v="0"/>
    <n v="0"/>
    <n v="0"/>
    <n v="1344.67"/>
    <n v="0"/>
    <n v="0"/>
    <n v="181.02"/>
    <n v="0"/>
    <n v="0"/>
    <n v="0"/>
    <n v="0"/>
    <n v="0"/>
    <n v="0"/>
    <n v="0"/>
    <n v="0"/>
    <n v="0"/>
    <n v="0"/>
    <n v="0"/>
    <n v="0"/>
    <n v="0"/>
    <n v="0"/>
    <n v="0"/>
    <n v="0"/>
    <n v="803.1"/>
    <n v="0"/>
    <n v="0"/>
    <n v="1540.6"/>
    <n v="0"/>
    <n v="0"/>
    <n v="0"/>
    <m/>
    <x v="0"/>
    <m/>
    <m/>
    <m/>
    <m/>
    <m/>
    <m/>
    <m/>
    <m/>
    <n v="1455.0700000000002"/>
    <n v="-110.4"/>
    <n v="316.27999999999997"/>
    <n v="1028.3900000000001"/>
    <x v="2"/>
    <x v="12"/>
    <m/>
    <x v="19"/>
  </r>
  <r>
    <x v="1"/>
    <s v="Baxter Springs"/>
    <s v="Electric"/>
    <s v="Industrial"/>
    <s v="TEB-Total Electric Bldg"/>
    <n v="5200"/>
    <n v="454.94"/>
    <m/>
    <n v="0"/>
    <n v="0"/>
    <n v="0"/>
    <m/>
    <n v="0"/>
    <n v="0"/>
    <n v="0"/>
    <n v="0"/>
    <n v="0"/>
    <n v="0"/>
    <n v="70.3"/>
    <n v="0"/>
    <n v="0"/>
    <n v="9.4600000000000009"/>
    <n v="0"/>
    <n v="0"/>
    <n v="0"/>
    <n v="0"/>
    <n v="0"/>
    <n v="0"/>
    <n v="0"/>
    <n v="0"/>
    <n v="0"/>
    <n v="0"/>
    <n v="0"/>
    <n v="0"/>
    <n v="0"/>
    <n v="0"/>
    <n v="0"/>
    <n v="0"/>
    <n v="5.79"/>
    <n v="0"/>
    <n v="0"/>
    <n v="68.17"/>
    <n v="0"/>
    <n v="0"/>
    <n v="0"/>
    <m/>
    <x v="0"/>
    <m/>
    <m/>
    <m/>
    <m/>
    <m/>
    <m/>
    <m/>
    <m/>
    <n v="76.069999999999993"/>
    <n v="-5.77"/>
    <n v="16.54"/>
    <n v="53.76"/>
    <x v="2"/>
    <x v="13"/>
    <m/>
    <x v="19"/>
  </r>
  <r>
    <x v="1"/>
    <s v="Baxter Springs"/>
    <s v="Electric"/>
    <s v="Interdepartmental"/>
    <s v="CB-Commercial"/>
    <n v="5834"/>
    <n v="531.16000000000008"/>
    <m/>
    <n v="0"/>
    <n v="0"/>
    <n v="0"/>
    <m/>
    <n v="0"/>
    <n v="0"/>
    <n v="0"/>
    <n v="0"/>
    <n v="0"/>
    <n v="0"/>
    <n v="78.87"/>
    <n v="0"/>
    <n v="0"/>
    <n v="1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.459999999999994"/>
    <n v="0"/>
    <n v="0"/>
    <n v="0"/>
    <m/>
    <x v="0"/>
    <m/>
    <m/>
    <m/>
    <m/>
    <m/>
    <m/>
    <m/>
    <m/>
    <n v="85.350000000000009"/>
    <n v="-6.48"/>
    <n v="18.55"/>
    <n v="60.320000000000007"/>
    <x v="5"/>
    <x v="5"/>
    <m/>
    <x v="19"/>
  </r>
  <r>
    <x v="1"/>
    <s v="Baxter Springs"/>
    <s v="Electric"/>
    <s v="Interdepartmental"/>
    <s v="GP-General Power"/>
    <n v="4320"/>
    <n v="1170.8800000000001"/>
    <m/>
    <n v="0"/>
    <n v="0"/>
    <n v="0"/>
    <m/>
    <n v="0"/>
    <n v="0"/>
    <n v="0"/>
    <n v="0"/>
    <n v="0"/>
    <n v="0"/>
    <n v="65.13"/>
    <n v="0"/>
    <n v="0"/>
    <n v="7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.29"/>
    <n v="0"/>
    <n v="0"/>
    <n v="0"/>
    <m/>
    <x v="0"/>
    <m/>
    <m/>
    <m/>
    <m/>
    <m/>
    <m/>
    <m/>
    <m/>
    <n v="69.929999999999993"/>
    <n v="-4.8"/>
    <n v="13.74"/>
    <n v="51.389999999999993"/>
    <x v="5"/>
    <x v="6"/>
    <m/>
    <x v="19"/>
  </r>
  <r>
    <x v="1"/>
    <s v="Baxter Springs"/>
    <s v="Electric"/>
    <s v="Municipal Buildings"/>
    <s v="CB-Commercial"/>
    <n v="38231"/>
    <n v="3743.35"/>
    <m/>
    <n v="0"/>
    <n v="0"/>
    <n v="0"/>
    <m/>
    <n v="0"/>
    <n v="0"/>
    <n v="0"/>
    <n v="0"/>
    <n v="0"/>
    <n v="0"/>
    <n v="516.88"/>
    <n v="0"/>
    <n v="0"/>
    <n v="69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9.66"/>
    <n v="0"/>
    <n v="0"/>
    <n v="0"/>
    <m/>
    <x v="0"/>
    <m/>
    <m/>
    <m/>
    <m/>
    <m/>
    <m/>
    <m/>
    <m/>
    <n v="559.31999999999994"/>
    <n v="-42.44"/>
    <n v="121.57"/>
    <n v="395.31"/>
    <x v="3"/>
    <x v="5"/>
    <m/>
    <x v="19"/>
  </r>
  <r>
    <x v="1"/>
    <s v="Baxter Springs"/>
    <s v="Electric"/>
    <s v="Municipal Buildings"/>
    <s v="GP-General Power"/>
    <n v="61920"/>
    <n v="4287.1400000000003"/>
    <m/>
    <n v="0"/>
    <n v="0"/>
    <n v="0"/>
    <m/>
    <n v="0"/>
    <n v="0"/>
    <n v="0"/>
    <n v="0"/>
    <n v="0"/>
    <n v="0"/>
    <n v="837.16"/>
    <n v="0"/>
    <n v="0"/>
    <n v="112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9.24"/>
    <n v="0"/>
    <n v="0"/>
    <n v="0"/>
    <m/>
    <x v="0"/>
    <m/>
    <m/>
    <m/>
    <m/>
    <m/>
    <m/>
    <m/>
    <m/>
    <n v="905.89"/>
    <n v="-68.73"/>
    <n v="196.91"/>
    <n v="640.25"/>
    <x v="3"/>
    <x v="6"/>
    <m/>
    <x v="19"/>
  </r>
  <r>
    <x v="1"/>
    <s v="Baxter Springs"/>
    <s v="Electric"/>
    <s v="Municipal Buildings"/>
    <s v="SH-Small Heating"/>
    <n v="1440"/>
    <n v="127.5"/>
    <m/>
    <n v="0"/>
    <n v="0"/>
    <n v="0"/>
    <m/>
    <n v="0"/>
    <n v="0"/>
    <n v="0"/>
    <n v="0"/>
    <n v="0"/>
    <n v="0"/>
    <n v="19.47"/>
    <n v="0"/>
    <n v="0"/>
    <n v="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31"/>
    <n v="0"/>
    <n v="0"/>
    <n v="0"/>
    <m/>
    <x v="0"/>
    <m/>
    <m/>
    <m/>
    <m/>
    <m/>
    <m/>
    <m/>
    <m/>
    <n v="21.07"/>
    <n v="-1.6"/>
    <n v="4.58"/>
    <n v="14.889999999999999"/>
    <x v="3"/>
    <x v="12"/>
    <m/>
    <x v="19"/>
  </r>
  <r>
    <x v="1"/>
    <s v="Baxter Springs"/>
    <s v="Electric"/>
    <s v="Municipal Other Lighting"/>
    <s v="CB-Commercial"/>
    <n v="10456"/>
    <n v="1496.3200000000002"/>
    <m/>
    <n v="0"/>
    <n v="0"/>
    <n v="0"/>
    <m/>
    <n v="0"/>
    <n v="0"/>
    <n v="0"/>
    <n v="0"/>
    <n v="0"/>
    <n v="0"/>
    <n v="141.37"/>
    <n v="0"/>
    <n v="0"/>
    <n v="18.98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.77000000000001"/>
    <n v="0"/>
    <n v="0"/>
    <n v="0"/>
    <m/>
    <x v="0"/>
    <m/>
    <m/>
    <m/>
    <m/>
    <m/>
    <m/>
    <m/>
    <m/>
    <n v="152.98000000000002"/>
    <n v="-11.61"/>
    <n v="33.25"/>
    <n v="108.12"/>
    <x v="4"/>
    <x v="5"/>
    <m/>
    <x v="19"/>
  </r>
  <r>
    <x v="1"/>
    <s v="Baxter Springs"/>
    <s v="Electric"/>
    <s v="Municipal Other Lighting"/>
    <s v="LS-Special Lighting"/>
    <n v="102727"/>
    <n v="10021.16"/>
    <m/>
    <n v="0"/>
    <n v="0"/>
    <n v="0"/>
    <m/>
    <n v="0"/>
    <n v="0"/>
    <n v="0"/>
    <n v="0"/>
    <n v="0"/>
    <n v="0"/>
    <n v="1388.87"/>
    <n v="0"/>
    <n v="0"/>
    <n v="186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.37"/>
    <n v="0"/>
    <n v="0"/>
    <n v="0"/>
    <m/>
    <x v="0"/>
    <m/>
    <m/>
    <m/>
    <m/>
    <m/>
    <m/>
    <m/>
    <m/>
    <n v="1502.8999999999999"/>
    <n v="-114.03"/>
    <n v="326.67"/>
    <n v="1062.1999999999998"/>
    <x v="4"/>
    <x v="7"/>
    <m/>
    <x v="19"/>
  </r>
  <r>
    <x v="1"/>
    <s v="Baxter Springs"/>
    <s v="Electric"/>
    <s v="Municipal Pumping"/>
    <s v="CB-Commercial"/>
    <n v="114991"/>
    <n v="9830.2999999999993"/>
    <m/>
    <n v="0"/>
    <n v="0"/>
    <n v="0"/>
    <m/>
    <n v="0"/>
    <n v="0"/>
    <n v="0"/>
    <n v="0"/>
    <n v="0"/>
    <n v="0"/>
    <n v="1554.7"/>
    <n v="0"/>
    <n v="0"/>
    <n v="209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66.07"/>
    <n v="0"/>
    <n v="0"/>
    <n v="0"/>
    <m/>
    <x v="0"/>
    <m/>
    <m/>
    <m/>
    <m/>
    <m/>
    <m/>
    <m/>
    <m/>
    <n v="1682.3400000000001"/>
    <n v="-127.64"/>
    <n v="365.67"/>
    <n v="1189.03"/>
    <x v="3"/>
    <x v="5"/>
    <m/>
    <x v="19"/>
  </r>
  <r>
    <x v="1"/>
    <s v="Baxter Springs"/>
    <s v="Electric"/>
    <s v="Municipal Pumping"/>
    <s v="GP-General Power"/>
    <n v="177440"/>
    <n v="10266.969999999999"/>
    <m/>
    <n v="0"/>
    <n v="0"/>
    <n v="0"/>
    <m/>
    <n v="0"/>
    <n v="0"/>
    <n v="0"/>
    <n v="0"/>
    <n v="0"/>
    <n v="0"/>
    <n v="2398.98"/>
    <n v="0"/>
    <n v="0"/>
    <n v="32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3.4100000000001"/>
    <n v="0"/>
    <n v="0"/>
    <n v="0"/>
    <m/>
    <x v="0"/>
    <m/>
    <m/>
    <m/>
    <m/>
    <m/>
    <m/>
    <m/>
    <m/>
    <n v="2595.94"/>
    <n v="-196.96"/>
    <n v="564.26"/>
    <n v="1834.72"/>
    <x v="3"/>
    <x v="6"/>
    <m/>
    <x v="19"/>
  </r>
  <r>
    <x v="1"/>
    <s v="Baxter Springs"/>
    <s v="Electric"/>
    <s v="Residential"/>
    <s v="NM-Net Metering"/>
    <n v="-970"/>
    <n v="-25.0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9"/>
  </r>
  <r>
    <x v="1"/>
    <s v="Baxter Springs"/>
    <s v="Electric"/>
    <s v="Residential"/>
    <s v="RG-Residential"/>
    <n v="3903167"/>
    <n v="300512.81"/>
    <m/>
    <n v="18527.810000000001"/>
    <n v="0"/>
    <n v="0"/>
    <m/>
    <n v="0"/>
    <n v="0"/>
    <n v="0"/>
    <n v="0"/>
    <n v="0"/>
    <n v="0"/>
    <n v="52546.57"/>
    <n v="0"/>
    <n v="0"/>
    <n v="7103.93"/>
    <n v="0"/>
    <n v="0"/>
    <n v="0"/>
    <n v="0"/>
    <n v="0"/>
    <n v="0"/>
    <n v="0"/>
    <n v="0"/>
    <n v="0"/>
    <n v="0"/>
    <n v="160"/>
    <n v="0"/>
    <n v="105"/>
    <n v="-36.32"/>
    <n v="20"/>
    <n v="-36"/>
    <n v="11780.7"/>
    <n v="0"/>
    <n v="0"/>
    <n v="65921.820000000007"/>
    <n v="0"/>
    <n v="0"/>
    <n v="0"/>
    <m/>
    <x v="0"/>
    <m/>
    <m/>
    <m/>
    <m/>
    <m/>
    <m/>
    <m/>
    <m/>
    <n v="56879.09"/>
    <n v="-4332.5200000000004"/>
    <n v="12412.07"/>
    <n v="40134.5"/>
    <x v="0"/>
    <x v="1"/>
    <m/>
    <x v="19"/>
  </r>
  <r>
    <x v="1"/>
    <s v="Baxter Springs"/>
    <s v="Electric"/>
    <s v="Residential"/>
    <s v="RG-Residential Water Heat"/>
    <n v="618535"/>
    <n v="45103.74"/>
    <m/>
    <n v="2175.81"/>
    <n v="0"/>
    <n v="0"/>
    <m/>
    <n v="0"/>
    <n v="0"/>
    <n v="0"/>
    <n v="0"/>
    <n v="0"/>
    <n v="0"/>
    <n v="8325.36"/>
    <n v="0"/>
    <n v="0"/>
    <n v="1125.8"/>
    <n v="0"/>
    <n v="0"/>
    <n v="0"/>
    <n v="0"/>
    <n v="0"/>
    <n v="0"/>
    <n v="0"/>
    <n v="0"/>
    <n v="0"/>
    <n v="0"/>
    <n v="0"/>
    <n v="0"/>
    <n v="0"/>
    <n v="0"/>
    <n v="0"/>
    <n v="-11.26"/>
    <n v="1616.11"/>
    <n v="0"/>
    <n v="0"/>
    <n v="10476.68"/>
    <n v="0"/>
    <n v="0"/>
    <n v="0"/>
    <m/>
    <x v="0"/>
    <m/>
    <m/>
    <m/>
    <m/>
    <m/>
    <m/>
    <m/>
    <m/>
    <n v="9011.93"/>
    <n v="-686.57"/>
    <n v="1966.94"/>
    <n v="6358.42"/>
    <x v="0"/>
    <x v="14"/>
    <m/>
    <x v="19"/>
  </r>
  <r>
    <x v="1"/>
    <s v="Baxter Springs"/>
    <s v="Electric"/>
    <s v="Residential"/>
    <s v="RH-Residential Total Elec"/>
    <n v="1814407"/>
    <n v="124651.64"/>
    <m/>
    <n v="3300.78"/>
    <n v="0"/>
    <n v="0"/>
    <m/>
    <n v="0"/>
    <n v="0"/>
    <n v="0"/>
    <n v="0"/>
    <n v="0"/>
    <n v="0"/>
    <n v="24411.67"/>
    <n v="0"/>
    <n v="0"/>
    <n v="3302.15"/>
    <n v="0"/>
    <n v="0"/>
    <n v="0"/>
    <n v="0"/>
    <n v="0"/>
    <n v="0"/>
    <n v="0"/>
    <n v="0"/>
    <n v="0"/>
    <n v="0"/>
    <n v="60"/>
    <n v="0"/>
    <n v="0"/>
    <n v="0"/>
    <n v="0"/>
    <n v="-20.239999999999998"/>
    <n v="3690.42"/>
    <n v="0"/>
    <n v="0"/>
    <n v="29899.24"/>
    <n v="0"/>
    <n v="0"/>
    <n v="0"/>
    <m/>
    <x v="0"/>
    <m/>
    <m/>
    <m/>
    <m/>
    <m/>
    <m/>
    <m/>
    <m/>
    <n v="26425.66"/>
    <n v="-2013.99"/>
    <n v="5769.81"/>
    <n v="18641.859999999997"/>
    <x v="0"/>
    <x v="15"/>
    <m/>
    <x v="19"/>
  </r>
  <r>
    <x v="1"/>
    <s v="Baxter Springs"/>
    <s v="Lighting"/>
    <s v="Commercial"/>
    <s v="PL-Private Lighting"/>
    <n v="33195.665000000001"/>
    <n v="8442.7999999999993"/>
    <m/>
    <n v="148.81"/>
    <n v="0"/>
    <n v="0"/>
    <m/>
    <n v="0"/>
    <n v="0"/>
    <n v="0"/>
    <n v="0"/>
    <n v="0"/>
    <n v="0"/>
    <n v="448.68"/>
    <n v="0"/>
    <n v="0"/>
    <n v="60.64"/>
    <n v="0"/>
    <n v="0"/>
    <n v="69"/>
    <n v="0"/>
    <n v="0"/>
    <n v="0"/>
    <n v="0"/>
    <n v="0"/>
    <n v="0"/>
    <n v="0"/>
    <n v="0"/>
    <n v="0"/>
    <n v="0"/>
    <n v="0"/>
    <n v="0"/>
    <n v="0"/>
    <n v="622.07000000000005"/>
    <n v="0"/>
    <n v="0"/>
    <n v="83.45"/>
    <n v="0"/>
    <n v="0"/>
    <n v="0"/>
    <m/>
    <x v="0"/>
    <m/>
    <m/>
    <m/>
    <m/>
    <m/>
    <m/>
    <m/>
    <m/>
    <n v="485.53000000000003"/>
    <n v="-36.85"/>
    <n v="105.56"/>
    <n v="343.12"/>
    <x v="1"/>
    <x v="4"/>
    <m/>
    <x v="19"/>
  </r>
  <r>
    <x v="1"/>
    <s v="Baxter Springs"/>
    <s v="Lighting"/>
    <s v="Industrial"/>
    <s v="PL-Private Lighting"/>
    <n v="11837"/>
    <n v="2444.5100000000002"/>
    <m/>
    <n v="61.15"/>
    <n v="0"/>
    <n v="0"/>
    <m/>
    <n v="0"/>
    <n v="0"/>
    <n v="0"/>
    <n v="0"/>
    <n v="0"/>
    <n v="0"/>
    <n v="170.31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233.25"/>
    <n v="0"/>
    <n v="0"/>
    <n v="29.72"/>
    <n v="0"/>
    <n v="0"/>
    <n v="0"/>
    <m/>
    <x v="0"/>
    <m/>
    <m/>
    <m/>
    <m/>
    <m/>
    <m/>
    <m/>
    <m/>
    <n v="183.45"/>
    <n v="-13.14"/>
    <n v="37.64"/>
    <n v="132.67000000000002"/>
    <x v="2"/>
    <x v="4"/>
    <m/>
    <x v="19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2.12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2.29"/>
    <n v="-0.17"/>
    <n v="0.5"/>
    <n v="1.62"/>
    <x v="3"/>
    <x v="4"/>
    <m/>
    <x v="19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6.81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0"/>
    <n v="0"/>
    <n v="0"/>
    <m/>
    <x v="0"/>
    <m/>
    <m/>
    <m/>
    <m/>
    <m/>
    <m/>
    <m/>
    <m/>
    <n v="7.35"/>
    <n v="-0.54"/>
    <n v="1.55"/>
    <n v="5.26"/>
    <x v="4"/>
    <x v="4"/>
    <m/>
    <x v="19"/>
  </r>
  <r>
    <x v="1"/>
    <s v="Baxter Springs"/>
    <s v="Lighting"/>
    <s v="Municipal Street Lighting"/>
    <s v="SPL-Municipal St Lighting"/>
    <n v="56503.678999999996"/>
    <n v="5143.37"/>
    <m/>
    <n v="0"/>
    <n v="0"/>
    <n v="0"/>
    <m/>
    <n v="0"/>
    <n v="0"/>
    <n v="0"/>
    <n v="0"/>
    <n v="0"/>
    <n v="0"/>
    <n v="961.7"/>
    <n v="0"/>
    <n v="0"/>
    <n v="102.84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75.73"/>
    <n v="0"/>
    <n v="0"/>
    <n v="0"/>
    <m/>
    <x v="0"/>
    <m/>
    <m/>
    <m/>
    <m/>
    <m/>
    <m/>
    <m/>
    <m/>
    <n v="1024.42"/>
    <n v="-62.72"/>
    <n v="179.68"/>
    <n v="782.02"/>
    <x v="4"/>
    <x v="11"/>
    <m/>
    <x v="19"/>
  </r>
  <r>
    <x v="1"/>
    <s v="Baxter Springs"/>
    <s v="Lighting"/>
    <s v="Residential"/>
    <s v="PL-Private Lighting"/>
    <n v="36430.894999999997"/>
    <n v="11103.48"/>
    <m/>
    <n v="88.57"/>
    <n v="0"/>
    <n v="0"/>
    <m/>
    <n v="0"/>
    <n v="0"/>
    <n v="0"/>
    <n v="0"/>
    <n v="0"/>
    <n v="0"/>
    <n v="492.84"/>
    <n v="0"/>
    <n v="0"/>
    <n v="68.44"/>
    <n v="0"/>
    <n v="0"/>
    <n v="0"/>
    <n v="0"/>
    <n v="0"/>
    <n v="0"/>
    <n v="0"/>
    <n v="0"/>
    <n v="0"/>
    <n v="0"/>
    <n v="20"/>
    <n v="0"/>
    <n v="0"/>
    <n v="0"/>
    <n v="0"/>
    <n v="0"/>
    <n v="212.47"/>
    <n v="0"/>
    <n v="0"/>
    <n v="92.12"/>
    <n v="0"/>
    <n v="0"/>
    <n v="0"/>
    <m/>
    <x v="0"/>
    <m/>
    <m/>
    <m/>
    <m/>
    <m/>
    <m/>
    <m/>
    <m/>
    <n v="533.28"/>
    <n v="-40.44"/>
    <n v="115.85"/>
    <n v="376.99"/>
    <x v="0"/>
    <x v="4"/>
    <m/>
    <x v="19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1"/>
    <s v="Columbus"/>
    <s v="Electric"/>
    <s v="Commercial"/>
    <s v="CB-Commercial"/>
    <n v="685689"/>
    <n v="65599.100000000006"/>
    <m/>
    <n v="2385.6799999999998"/>
    <n v="0"/>
    <n v="0"/>
    <m/>
    <n v="0"/>
    <n v="0"/>
    <n v="0"/>
    <n v="0"/>
    <n v="0"/>
    <n v="0"/>
    <n v="9258.75"/>
    <n v="0"/>
    <n v="0"/>
    <n v="1247.8900000000001"/>
    <n v="0"/>
    <n v="0"/>
    <n v="0"/>
    <n v="0"/>
    <n v="0"/>
    <n v="0"/>
    <n v="0"/>
    <n v="0"/>
    <n v="0"/>
    <n v="0"/>
    <n v="0"/>
    <n v="0"/>
    <n v="0"/>
    <n v="0"/>
    <n v="0"/>
    <n v="-0.41"/>
    <n v="5746.51"/>
    <n v="0"/>
    <n v="0"/>
    <n v="9330.2099999999991"/>
    <n v="0"/>
    <n v="0"/>
    <n v="0"/>
    <m/>
    <x v="0"/>
    <m/>
    <m/>
    <m/>
    <m/>
    <m/>
    <m/>
    <m/>
    <m/>
    <n v="10019.86"/>
    <n v="-761.11"/>
    <n v="2180.4899999999998"/>
    <n v="7078.26"/>
    <x v="1"/>
    <x v="5"/>
    <m/>
    <x v="19"/>
  </r>
  <r>
    <x v="1"/>
    <s v="Columbus"/>
    <s v="Electric"/>
    <s v="Commercial"/>
    <s v="GP-General Power"/>
    <n v="737928"/>
    <n v="52255.92"/>
    <m/>
    <n v="0"/>
    <n v="0"/>
    <n v="0"/>
    <m/>
    <n v="0"/>
    <n v="0"/>
    <n v="0"/>
    <n v="0"/>
    <n v="0"/>
    <n v="0"/>
    <n v="10253.81"/>
    <n v="0"/>
    <n v="0"/>
    <n v="1343.03"/>
    <n v="0"/>
    <n v="0"/>
    <n v="663.34"/>
    <n v="0"/>
    <n v="0"/>
    <n v="0"/>
    <n v="0"/>
    <n v="0"/>
    <n v="0"/>
    <n v="0"/>
    <n v="0"/>
    <n v="0"/>
    <n v="0"/>
    <n v="0"/>
    <n v="0"/>
    <n v="0"/>
    <n v="2960.33"/>
    <n v="0"/>
    <n v="0"/>
    <n v="7377.12"/>
    <n v="0"/>
    <n v="0"/>
    <n v="0"/>
    <m/>
    <x v="0"/>
    <m/>
    <m/>
    <m/>
    <m/>
    <m/>
    <m/>
    <m/>
    <m/>
    <n v="11072.91"/>
    <n v="-819.1"/>
    <n v="2346.61"/>
    <n v="7907.1999999999989"/>
    <x v="1"/>
    <x v="6"/>
    <m/>
    <x v="19"/>
  </r>
  <r>
    <x v="1"/>
    <s v="Columbus"/>
    <s v="Electric"/>
    <s v="Commercial"/>
    <s v="NM-Net Metering"/>
    <n v="-750"/>
    <n v="-19.39999999999999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19"/>
  </r>
  <r>
    <x v="1"/>
    <s v="Columbus"/>
    <s v="Electric"/>
    <s v="Commercial"/>
    <s v="SH-Small Heating"/>
    <n v="66710"/>
    <n v="5719.24"/>
    <m/>
    <n v="258.51"/>
    <n v="0"/>
    <n v="0"/>
    <m/>
    <n v="0"/>
    <n v="0"/>
    <n v="0"/>
    <n v="0"/>
    <n v="0"/>
    <n v="0"/>
    <n v="901.9"/>
    <n v="0"/>
    <n v="0"/>
    <n v="121.42"/>
    <n v="0"/>
    <n v="0"/>
    <n v="0"/>
    <n v="0"/>
    <n v="0"/>
    <n v="0"/>
    <n v="0"/>
    <n v="0"/>
    <n v="0"/>
    <n v="0"/>
    <n v="0"/>
    <n v="0"/>
    <n v="0"/>
    <n v="0"/>
    <n v="0"/>
    <n v="0"/>
    <n v="613.69000000000005"/>
    <n v="0"/>
    <n v="0"/>
    <n v="1033.31"/>
    <n v="0"/>
    <n v="0"/>
    <n v="0"/>
    <m/>
    <x v="0"/>
    <m/>
    <m/>
    <m/>
    <m/>
    <m/>
    <m/>
    <m/>
    <m/>
    <n v="975.94999999999993"/>
    <n v="-74.05"/>
    <n v="212.14"/>
    <n v="689.76"/>
    <x v="1"/>
    <x v="12"/>
    <m/>
    <x v="19"/>
  </r>
  <r>
    <x v="1"/>
    <s v="Columbus"/>
    <s v="Electric"/>
    <s v="Commercial"/>
    <s v="TEB-Total Electric Bldg"/>
    <n v="122280"/>
    <n v="9321.74"/>
    <m/>
    <n v="0"/>
    <n v="0"/>
    <n v="0"/>
    <m/>
    <n v="0"/>
    <n v="0"/>
    <n v="0"/>
    <n v="0"/>
    <n v="0"/>
    <n v="0"/>
    <n v="1653.21"/>
    <n v="0"/>
    <n v="0"/>
    <n v="222.57"/>
    <n v="0"/>
    <n v="0"/>
    <n v="0"/>
    <n v="0"/>
    <n v="0"/>
    <n v="0"/>
    <n v="0"/>
    <n v="0"/>
    <n v="0"/>
    <n v="0"/>
    <n v="0"/>
    <n v="0"/>
    <n v="0"/>
    <n v="0"/>
    <n v="0"/>
    <n v="0"/>
    <n v="822.94"/>
    <n v="0"/>
    <n v="0"/>
    <n v="1603.1"/>
    <n v="0"/>
    <n v="0"/>
    <n v="0"/>
    <m/>
    <x v="0"/>
    <m/>
    <m/>
    <m/>
    <m/>
    <m/>
    <m/>
    <m/>
    <m/>
    <n v="1788.94"/>
    <n v="-135.72999999999999"/>
    <n v="388.85"/>
    <n v="1264.3600000000001"/>
    <x v="1"/>
    <x v="13"/>
    <m/>
    <x v="19"/>
  </r>
  <r>
    <x v="1"/>
    <s v="Columbus"/>
    <s v="Electric"/>
    <s v="Industrial"/>
    <s v="CB-Commercial"/>
    <n v="6080"/>
    <n v="559.36"/>
    <m/>
    <n v="0"/>
    <n v="0"/>
    <n v="0"/>
    <m/>
    <n v="0"/>
    <n v="0"/>
    <n v="0"/>
    <n v="0"/>
    <n v="0"/>
    <n v="0"/>
    <n v="82.21"/>
    <n v="0"/>
    <n v="0"/>
    <n v="11.07"/>
    <n v="0"/>
    <n v="0"/>
    <n v="0"/>
    <n v="0"/>
    <n v="0"/>
    <n v="0"/>
    <n v="0"/>
    <n v="0"/>
    <n v="0"/>
    <n v="0"/>
    <n v="0"/>
    <n v="0"/>
    <n v="0"/>
    <n v="0"/>
    <n v="0"/>
    <n v="-21.92"/>
    <n v="53.48"/>
    <n v="0"/>
    <n v="0"/>
    <n v="82.81"/>
    <n v="0"/>
    <n v="0"/>
    <n v="0"/>
    <m/>
    <x v="0"/>
    <m/>
    <m/>
    <m/>
    <m/>
    <m/>
    <m/>
    <m/>
    <m/>
    <n v="88.96"/>
    <n v="-6.75"/>
    <n v="19.329999999999998"/>
    <n v="62.879999999999995"/>
    <x v="2"/>
    <x v="5"/>
    <m/>
    <x v="19"/>
  </r>
  <r>
    <x v="1"/>
    <s v="Columbus"/>
    <s v="Electric"/>
    <s v="Industrial"/>
    <s v="GP-General Power"/>
    <n v="377960"/>
    <n v="37031.040000000001"/>
    <m/>
    <n v="0"/>
    <n v="0"/>
    <n v="0"/>
    <m/>
    <n v="0"/>
    <n v="0"/>
    <n v="0"/>
    <n v="0"/>
    <n v="0"/>
    <n v="0"/>
    <n v="5110.01"/>
    <n v="0"/>
    <n v="0"/>
    <n v="687.9"/>
    <n v="0"/>
    <n v="0"/>
    <n v="0"/>
    <n v="0"/>
    <n v="0"/>
    <n v="0"/>
    <n v="0"/>
    <n v="0"/>
    <n v="0"/>
    <n v="0"/>
    <n v="0"/>
    <n v="0"/>
    <n v="0"/>
    <n v="0"/>
    <n v="0"/>
    <n v="0"/>
    <n v="1644.95"/>
    <n v="0"/>
    <n v="0"/>
    <n v="6847.09"/>
    <n v="0"/>
    <n v="0"/>
    <n v="0"/>
    <m/>
    <x v="0"/>
    <m/>
    <m/>
    <m/>
    <m/>
    <m/>
    <m/>
    <m/>
    <m/>
    <n v="5529.55"/>
    <n v="-419.54"/>
    <n v="1201.9100000000001"/>
    <n v="3908.1000000000004"/>
    <x v="2"/>
    <x v="6"/>
    <m/>
    <x v="19"/>
  </r>
  <r>
    <x v="1"/>
    <s v="Columbus"/>
    <s v="Electric"/>
    <s v="Industrial"/>
    <s v="PT-Transmission"/>
    <n v="909600"/>
    <n v="52677.82"/>
    <m/>
    <n v="0"/>
    <n v="0"/>
    <n v="0"/>
    <m/>
    <n v="0"/>
    <n v="0"/>
    <n v="0"/>
    <n v="0"/>
    <n v="0"/>
    <n v="0"/>
    <n v="15481.39"/>
    <n v="0"/>
    <n v="0"/>
    <n v="1655.47"/>
    <n v="0"/>
    <n v="0"/>
    <n v="2620.46"/>
    <n v="0"/>
    <n v="0"/>
    <n v="0"/>
    <n v="0"/>
    <n v="0"/>
    <n v="0"/>
    <n v="0"/>
    <n v="0"/>
    <n v="0"/>
    <n v="0"/>
    <n v="0"/>
    <n v="0"/>
    <n v="0"/>
    <n v="1026.1199999999999"/>
    <n v="0"/>
    <n v="0"/>
    <n v="15676.03"/>
    <n v="0"/>
    <n v="0"/>
    <n v="0"/>
    <m/>
    <x v="0"/>
    <m/>
    <m/>
    <m/>
    <m/>
    <m/>
    <m/>
    <m/>
    <m/>
    <n v="16491.05"/>
    <n v="-1009.66"/>
    <n v="2892.53"/>
    <n v="12588.859999999999"/>
    <x v="2"/>
    <x v="9"/>
    <m/>
    <x v="19"/>
  </r>
  <r>
    <x v="1"/>
    <s v="Columbus"/>
    <s v="Electric"/>
    <s v="Industrial"/>
    <s v="SH-Small Heating"/>
    <n v="0"/>
    <n v="2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5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9"/>
  </r>
  <r>
    <x v="1"/>
    <s v="Columbus"/>
    <s v="Electric"/>
    <s v="Industrial"/>
    <s v="TEB-Total Electric Bldg"/>
    <n v="6640"/>
    <n v="594.98"/>
    <m/>
    <n v="0"/>
    <n v="0"/>
    <n v="0"/>
    <m/>
    <n v="0"/>
    <n v="0"/>
    <n v="0"/>
    <n v="0"/>
    <n v="0"/>
    <n v="0"/>
    <n v="89.77"/>
    <n v="0"/>
    <n v="0"/>
    <n v="12.08"/>
    <n v="0"/>
    <n v="0"/>
    <n v="0"/>
    <n v="0"/>
    <n v="0"/>
    <n v="0"/>
    <n v="0"/>
    <n v="0"/>
    <n v="0"/>
    <n v="0"/>
    <n v="0"/>
    <n v="0"/>
    <n v="0"/>
    <n v="0"/>
    <n v="0"/>
    <n v="-38.36"/>
    <n v="10.5"/>
    <n v="0"/>
    <n v="0"/>
    <n v="87.05"/>
    <n v="0"/>
    <n v="0"/>
    <n v="0"/>
    <m/>
    <x v="0"/>
    <m/>
    <m/>
    <m/>
    <m/>
    <m/>
    <m/>
    <m/>
    <m/>
    <n v="97.14"/>
    <n v="-7.37"/>
    <n v="21.12"/>
    <n v="68.649999999999991"/>
    <x v="2"/>
    <x v="13"/>
    <m/>
    <x v="19"/>
  </r>
  <r>
    <x v="1"/>
    <s v="Columbus"/>
    <s v="Electric"/>
    <s v="Municipal Buildings"/>
    <s v="CB-Commercial"/>
    <n v="45288"/>
    <n v="4228.37"/>
    <m/>
    <n v="0"/>
    <n v="0"/>
    <n v="0"/>
    <m/>
    <n v="0"/>
    <n v="0"/>
    <n v="0"/>
    <n v="0"/>
    <n v="0"/>
    <n v="0"/>
    <n v="612.29999999999995"/>
    <n v="0"/>
    <n v="0"/>
    <n v="82.43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616.80999999999995"/>
    <n v="0"/>
    <n v="0"/>
    <n v="0"/>
    <m/>
    <x v="0"/>
    <m/>
    <m/>
    <m/>
    <m/>
    <m/>
    <m/>
    <m/>
    <m/>
    <n v="662.56999999999994"/>
    <n v="-50.27"/>
    <n v="144.02000000000001"/>
    <n v="468.28"/>
    <x v="3"/>
    <x v="5"/>
    <m/>
    <x v="19"/>
  </r>
  <r>
    <x v="1"/>
    <s v="Columbus"/>
    <s v="Electric"/>
    <s v="Municipal Buildings"/>
    <s v="GP-General Power"/>
    <n v="23440"/>
    <n v="1407.03"/>
    <m/>
    <n v="0"/>
    <n v="0"/>
    <n v="0"/>
    <m/>
    <n v="0"/>
    <n v="0"/>
    <n v="0"/>
    <n v="0"/>
    <n v="0"/>
    <n v="0"/>
    <n v="316.91000000000003"/>
    <n v="0"/>
    <n v="0"/>
    <n v="42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2.16999999999999"/>
    <n v="0"/>
    <n v="0"/>
    <n v="0"/>
    <m/>
    <x v="0"/>
    <m/>
    <m/>
    <m/>
    <m/>
    <m/>
    <m/>
    <m/>
    <m/>
    <n v="342.93"/>
    <n v="-26.02"/>
    <n v="74.540000000000006"/>
    <n v="242.37"/>
    <x v="3"/>
    <x v="6"/>
    <m/>
    <x v="19"/>
  </r>
  <r>
    <x v="1"/>
    <s v="Columbus"/>
    <s v="Electric"/>
    <s v="Municipal Buildings"/>
    <s v="SH-Small Heating"/>
    <n v="8360"/>
    <n v="636.55999999999995"/>
    <m/>
    <n v="0"/>
    <n v="0"/>
    <n v="0"/>
    <m/>
    <n v="0"/>
    <n v="0"/>
    <n v="0"/>
    <n v="0"/>
    <n v="0"/>
    <n v="0"/>
    <n v="113.02"/>
    <n v="0"/>
    <n v="0"/>
    <n v="15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.49"/>
    <n v="0"/>
    <n v="0"/>
    <n v="0"/>
    <m/>
    <x v="0"/>
    <m/>
    <m/>
    <m/>
    <m/>
    <m/>
    <m/>
    <m/>
    <m/>
    <n v="122.3"/>
    <n v="-9.2799999999999994"/>
    <n v="26.58"/>
    <n v="86.44"/>
    <x v="3"/>
    <x v="12"/>
    <m/>
    <x v="19"/>
  </r>
  <r>
    <x v="1"/>
    <s v="Columbus"/>
    <s v="Electric"/>
    <s v="Municipal Buildings"/>
    <s v="TEB-Total Electric Bldg"/>
    <n v="13920"/>
    <n v="1089.5899999999999"/>
    <m/>
    <n v="0"/>
    <n v="0"/>
    <n v="0"/>
    <m/>
    <n v="0"/>
    <n v="0"/>
    <n v="0"/>
    <n v="0"/>
    <n v="0"/>
    <n v="0"/>
    <n v="188.2"/>
    <n v="0"/>
    <n v="0"/>
    <n v="25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2.49"/>
    <n v="0"/>
    <n v="0"/>
    <n v="0"/>
    <m/>
    <x v="0"/>
    <m/>
    <m/>
    <m/>
    <m/>
    <m/>
    <m/>
    <m/>
    <m/>
    <n v="203.64999999999998"/>
    <n v="-15.45"/>
    <n v="44.27"/>
    <n v="143.92999999999998"/>
    <x v="3"/>
    <x v="13"/>
    <m/>
    <x v="19"/>
  </r>
  <r>
    <x v="1"/>
    <s v="Columbus"/>
    <s v="Electric"/>
    <s v="Municipal Other Lighting"/>
    <s v="CB-Commercial"/>
    <n v="2100"/>
    <n v="527.19000000000005"/>
    <m/>
    <n v="0"/>
    <n v="0"/>
    <n v="0"/>
    <m/>
    <n v="0"/>
    <n v="0"/>
    <n v="0"/>
    <n v="0"/>
    <n v="0"/>
    <n v="0"/>
    <n v="28.4"/>
    <n v="0"/>
    <n v="0"/>
    <n v="3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58"/>
    <n v="0"/>
    <n v="0"/>
    <n v="0"/>
    <m/>
    <x v="0"/>
    <m/>
    <m/>
    <m/>
    <m/>
    <m/>
    <m/>
    <m/>
    <m/>
    <n v="30.729999999999997"/>
    <n v="-2.33"/>
    <n v="6.68"/>
    <n v="21.72"/>
    <x v="4"/>
    <x v="5"/>
    <m/>
    <x v="19"/>
  </r>
  <r>
    <x v="1"/>
    <s v="Columbus"/>
    <s v="Electric"/>
    <s v="Municipal Other Lighting"/>
    <s v="LS-Special Lighting"/>
    <n v="537"/>
    <n v="70.239999999999995"/>
    <m/>
    <n v="0"/>
    <n v="0"/>
    <n v="0"/>
    <m/>
    <n v="0"/>
    <n v="0"/>
    <n v="0"/>
    <n v="0"/>
    <n v="0"/>
    <n v="0"/>
    <n v="7.26"/>
    <n v="0"/>
    <n v="0"/>
    <n v="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7"/>
    <n v="0"/>
    <n v="0"/>
    <n v="0"/>
    <m/>
    <x v="0"/>
    <m/>
    <m/>
    <m/>
    <m/>
    <m/>
    <m/>
    <m/>
    <m/>
    <n v="7.8599999999999994"/>
    <n v="-0.6"/>
    <n v="1.71"/>
    <n v="5.55"/>
    <x v="4"/>
    <x v="7"/>
    <m/>
    <x v="19"/>
  </r>
  <r>
    <x v="1"/>
    <s v="Columbus"/>
    <s v="Electric"/>
    <s v="Municipal Pumping"/>
    <s v="CB-Commercial"/>
    <n v="12895"/>
    <n v="1419.53"/>
    <m/>
    <n v="0"/>
    <n v="0"/>
    <n v="0"/>
    <m/>
    <n v="0"/>
    <n v="0"/>
    <n v="0"/>
    <n v="0"/>
    <n v="0"/>
    <n v="0"/>
    <n v="174.34"/>
    <n v="0"/>
    <n v="0"/>
    <n v="2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5.63"/>
    <n v="0"/>
    <n v="0"/>
    <n v="0"/>
    <m/>
    <x v="0"/>
    <m/>
    <m/>
    <m/>
    <m/>
    <m/>
    <m/>
    <m/>
    <m/>
    <n v="188.65"/>
    <n v="-14.31"/>
    <n v="41.01"/>
    <n v="133.33000000000001"/>
    <x v="3"/>
    <x v="5"/>
    <m/>
    <x v="19"/>
  </r>
  <r>
    <x v="1"/>
    <s v="Columbus"/>
    <s v="Electric"/>
    <s v="Municipal Pumping"/>
    <s v="GP-General Power"/>
    <n v="19064"/>
    <n v="2315.48"/>
    <m/>
    <n v="0"/>
    <n v="0"/>
    <n v="0"/>
    <m/>
    <n v="0"/>
    <n v="0"/>
    <n v="0"/>
    <n v="0"/>
    <n v="0"/>
    <n v="0"/>
    <n v="257.74"/>
    <n v="0"/>
    <n v="0"/>
    <n v="34.7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3.56"/>
    <n v="0"/>
    <n v="0"/>
    <n v="0"/>
    <m/>
    <x v="0"/>
    <m/>
    <m/>
    <m/>
    <m/>
    <m/>
    <m/>
    <m/>
    <m/>
    <n v="278.90000000000003"/>
    <n v="-21.16"/>
    <n v="60.62"/>
    <n v="197.12"/>
    <x v="3"/>
    <x v="6"/>
    <m/>
    <x v="19"/>
  </r>
  <r>
    <x v="1"/>
    <s v="Columbus"/>
    <s v="Electric"/>
    <s v="Residential"/>
    <s v="NM-Net Metering"/>
    <n v="-644"/>
    <n v="-16.64999999999999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9"/>
  </r>
  <r>
    <x v="1"/>
    <s v="Columbus"/>
    <s v="Electric"/>
    <s v="Residential"/>
    <s v="RG-Residential"/>
    <n v="2289445"/>
    <n v="175655.94"/>
    <m/>
    <n v="9077.6200000000008"/>
    <n v="0"/>
    <n v="0"/>
    <m/>
    <n v="0"/>
    <n v="0"/>
    <n v="0"/>
    <n v="0"/>
    <n v="0"/>
    <n v="0"/>
    <n v="30953.8"/>
    <n v="0"/>
    <n v="0"/>
    <n v="4166.7700000000004"/>
    <n v="0"/>
    <n v="0"/>
    <n v="0"/>
    <n v="0"/>
    <n v="0"/>
    <n v="0"/>
    <n v="0"/>
    <n v="0"/>
    <n v="0"/>
    <n v="0"/>
    <n v="100"/>
    <n v="0"/>
    <n v="15"/>
    <n v="0"/>
    <n v="0"/>
    <n v="-34.04"/>
    <n v="5783.04"/>
    <n v="0"/>
    <n v="0"/>
    <n v="38668.949999999997"/>
    <n v="0"/>
    <n v="0"/>
    <n v="0"/>
    <m/>
    <x v="0"/>
    <m/>
    <m/>
    <m/>
    <m/>
    <m/>
    <m/>
    <m/>
    <m/>
    <n v="33495.08"/>
    <n v="-2541.2800000000002"/>
    <n v="7280.44"/>
    <n v="23673.360000000001"/>
    <x v="0"/>
    <x v="1"/>
    <m/>
    <x v="19"/>
  </r>
  <r>
    <x v="1"/>
    <s v="Columbus"/>
    <s v="Electric"/>
    <s v="Residential"/>
    <s v="RG-Residential Water Heat"/>
    <n v="347350"/>
    <n v="25229.760000000002"/>
    <m/>
    <n v="1042.94"/>
    <n v="0"/>
    <n v="0"/>
    <m/>
    <n v="0"/>
    <n v="0"/>
    <n v="0"/>
    <n v="0"/>
    <n v="0"/>
    <n v="0"/>
    <n v="4696.12"/>
    <n v="0"/>
    <n v="0"/>
    <n v="632.19000000000005"/>
    <n v="0"/>
    <n v="0"/>
    <n v="0"/>
    <n v="0"/>
    <n v="0"/>
    <n v="0"/>
    <n v="0"/>
    <n v="0"/>
    <n v="0"/>
    <n v="0"/>
    <n v="20"/>
    <n v="0"/>
    <n v="30"/>
    <n v="0"/>
    <n v="20"/>
    <n v="-4.6100000000000003"/>
    <n v="765.05"/>
    <n v="0"/>
    <n v="0"/>
    <n v="5891.09"/>
    <n v="0"/>
    <n v="0"/>
    <n v="0"/>
    <m/>
    <x v="0"/>
    <m/>
    <m/>
    <m/>
    <m/>
    <m/>
    <m/>
    <m/>
    <m/>
    <n v="5081.68"/>
    <n v="-385.56"/>
    <n v="1104.57"/>
    <n v="3591.55"/>
    <x v="0"/>
    <x v="14"/>
    <m/>
    <x v="19"/>
  </r>
  <r>
    <x v="1"/>
    <s v="Columbus"/>
    <s v="Electric"/>
    <s v="Residential"/>
    <s v="RH-Residential Total Elec"/>
    <n v="564180"/>
    <n v="38901.839999999997"/>
    <m/>
    <n v="1431.7"/>
    <n v="0"/>
    <n v="0"/>
    <m/>
    <n v="0"/>
    <n v="0"/>
    <n v="0"/>
    <n v="0"/>
    <n v="0"/>
    <n v="0"/>
    <n v="7637.62"/>
    <n v="0"/>
    <n v="0"/>
    <n v="1026.81"/>
    <n v="0"/>
    <n v="0"/>
    <n v="0"/>
    <n v="0"/>
    <n v="0"/>
    <n v="0"/>
    <n v="0"/>
    <n v="0"/>
    <n v="0"/>
    <n v="0"/>
    <n v="20"/>
    <n v="0"/>
    <n v="0"/>
    <n v="0"/>
    <n v="0"/>
    <n v="-3.8"/>
    <n v="1168.1300000000001"/>
    <n v="0"/>
    <n v="0"/>
    <n v="9325.35"/>
    <n v="0"/>
    <n v="0"/>
    <n v="0"/>
    <m/>
    <x v="0"/>
    <m/>
    <m/>
    <m/>
    <m/>
    <m/>
    <m/>
    <m/>
    <m/>
    <n v="8263.86"/>
    <n v="-626.24"/>
    <n v="1794.09"/>
    <n v="5843.53"/>
    <x v="0"/>
    <x v="15"/>
    <m/>
    <x v="19"/>
  </r>
  <r>
    <x v="1"/>
    <s v="Columbus"/>
    <s v="Lighting"/>
    <s v="Commercial"/>
    <s v="PL-Private Lighting"/>
    <n v="20905.53"/>
    <n v="5131.47"/>
    <m/>
    <n v="0"/>
    <n v="0"/>
    <n v="0"/>
    <m/>
    <n v="0"/>
    <n v="0"/>
    <n v="0"/>
    <n v="0"/>
    <n v="0"/>
    <n v="0"/>
    <n v="282.33"/>
    <n v="0"/>
    <n v="0"/>
    <n v="38.21"/>
    <n v="0"/>
    <n v="0"/>
    <n v="0"/>
    <n v="0"/>
    <n v="0"/>
    <n v="0"/>
    <n v="0"/>
    <n v="0"/>
    <n v="0"/>
    <n v="0"/>
    <n v="0"/>
    <n v="0"/>
    <n v="0"/>
    <n v="0"/>
    <n v="0"/>
    <n v="0"/>
    <n v="316.75"/>
    <n v="0"/>
    <n v="0"/>
    <n v="52.71"/>
    <n v="0"/>
    <n v="0"/>
    <n v="0"/>
    <m/>
    <x v="0"/>
    <m/>
    <m/>
    <m/>
    <m/>
    <m/>
    <m/>
    <m/>
    <m/>
    <n v="305.53999999999996"/>
    <n v="-23.21"/>
    <n v="66.48"/>
    <n v="215.84999999999997"/>
    <x v="1"/>
    <x v="4"/>
    <m/>
    <x v="19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16.38"/>
    <n v="0"/>
    <n v="0"/>
    <n v="2.14"/>
    <n v="0"/>
    <n v="0"/>
    <n v="0"/>
    <n v="0"/>
    <n v="0"/>
    <n v="0"/>
    <n v="0"/>
    <n v="0"/>
    <n v="0"/>
    <n v="0"/>
    <n v="0"/>
    <n v="0"/>
    <n v="0"/>
    <n v="0"/>
    <n v="0"/>
    <n v="0"/>
    <n v="29.81"/>
    <n v="0"/>
    <n v="0"/>
    <n v="2.93"/>
    <n v="0"/>
    <n v="0"/>
    <n v="0"/>
    <m/>
    <x v="0"/>
    <m/>
    <m/>
    <m/>
    <m/>
    <m/>
    <m/>
    <m/>
    <m/>
    <n v="17.68"/>
    <n v="-1.3"/>
    <n v="3.72"/>
    <n v="12.659999999999998"/>
    <x v="2"/>
    <x v="4"/>
    <m/>
    <x v="19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3.92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3"/>
    <n v="0"/>
    <n v="0"/>
    <n v="0"/>
    <m/>
    <x v="0"/>
    <m/>
    <m/>
    <m/>
    <m/>
    <m/>
    <m/>
    <m/>
    <m/>
    <n v="4.24"/>
    <n v="-0.32"/>
    <n v="0.92"/>
    <n v="3"/>
    <x v="4"/>
    <x v="4"/>
    <m/>
    <x v="19"/>
  </r>
  <r>
    <x v="1"/>
    <s v="Columbus"/>
    <s v="Lighting"/>
    <s v="Municipal Street Lighting"/>
    <s v="SPL-Municipal St Lighting"/>
    <n v="53751.067999999999"/>
    <n v="5051.04"/>
    <m/>
    <n v="0"/>
    <n v="0"/>
    <n v="0"/>
    <m/>
    <n v="0"/>
    <n v="0"/>
    <n v="0"/>
    <n v="0"/>
    <n v="0"/>
    <n v="0"/>
    <n v="914.85"/>
    <n v="0"/>
    <n v="0"/>
    <n v="97.83"/>
    <n v="0"/>
    <n v="0"/>
    <n v="1588.47"/>
    <n v="0"/>
    <n v="0"/>
    <n v="0"/>
    <n v="0"/>
    <n v="0"/>
    <n v="0"/>
    <n v="0"/>
    <n v="0"/>
    <n v="0"/>
    <n v="0"/>
    <n v="0"/>
    <n v="0"/>
    <n v="0"/>
    <n v="0"/>
    <n v="0"/>
    <n v="0"/>
    <n v="167.16"/>
    <n v="0"/>
    <n v="0"/>
    <n v="0"/>
    <m/>
    <x v="0"/>
    <m/>
    <m/>
    <m/>
    <m/>
    <m/>
    <m/>
    <m/>
    <m/>
    <n v="974.51"/>
    <n v="-59.66"/>
    <n v="170.93"/>
    <n v="743.92000000000007"/>
    <x v="4"/>
    <x v="11"/>
    <m/>
    <x v="19"/>
  </r>
  <r>
    <x v="1"/>
    <s v="Columbus"/>
    <s v="Lighting"/>
    <s v="Residential"/>
    <s v="PL-Private Lighting"/>
    <n v="14611.732"/>
    <n v="4841.95"/>
    <m/>
    <n v="0"/>
    <n v="0"/>
    <n v="0"/>
    <m/>
    <n v="0"/>
    <n v="0"/>
    <n v="0"/>
    <n v="0"/>
    <n v="0"/>
    <n v="0"/>
    <n v="197.53"/>
    <n v="0"/>
    <n v="0"/>
    <n v="27.6"/>
    <n v="0"/>
    <n v="0"/>
    <n v="0"/>
    <n v="0"/>
    <n v="0"/>
    <n v="0"/>
    <n v="0"/>
    <n v="0"/>
    <n v="0"/>
    <n v="0"/>
    <n v="40"/>
    <n v="0"/>
    <n v="0"/>
    <n v="0"/>
    <n v="0"/>
    <n v="0"/>
    <n v="91.05"/>
    <n v="0"/>
    <n v="0"/>
    <n v="37.22"/>
    <n v="0"/>
    <n v="0"/>
    <n v="0"/>
    <m/>
    <x v="0"/>
    <m/>
    <m/>
    <m/>
    <m/>
    <m/>
    <m/>
    <m/>
    <m/>
    <n v="213.75"/>
    <n v="-16.22"/>
    <n v="46.47"/>
    <n v="151.06"/>
    <x v="0"/>
    <x v="4"/>
    <m/>
    <x v="19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1"/>
    <s v="Neosho"/>
    <s v="Electric"/>
    <s v="Commercial"/>
    <s v="CB-Commercial"/>
    <n v="3"/>
    <n v="20.27"/>
    <m/>
    <n v="1.02"/>
    <n v="0"/>
    <n v="0"/>
    <m/>
    <n v="0"/>
    <n v="0"/>
    <n v="0"/>
    <n v="0"/>
    <n v="0"/>
    <n v="0"/>
    <n v="0.04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1.92"/>
    <n v="0"/>
    <n v="0"/>
    <n v="0.04"/>
    <n v="0"/>
    <n v="0"/>
    <n v="0"/>
    <m/>
    <x v="0"/>
    <m/>
    <m/>
    <m/>
    <m/>
    <m/>
    <m/>
    <m/>
    <m/>
    <n v="0.04"/>
    <n v="0"/>
    <n v="0.01"/>
    <n v="0.03"/>
    <x v="1"/>
    <x v="5"/>
    <m/>
    <x v="19"/>
  </r>
  <r>
    <x v="3"/>
    <s v="Aurora"/>
    <s v="Electric"/>
    <s v="Commercial"/>
    <s v="CB-Commercial"/>
    <n v="2774819"/>
    <n v="405550.1"/>
    <m/>
    <n v="11217.45"/>
    <n v="0"/>
    <n v="0"/>
    <m/>
    <n v="-27326.188377048002"/>
    <n v="1192.94"/>
    <n v="0"/>
    <n v="0"/>
    <n v="189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96.58"/>
    <n v="0"/>
    <n v="-28.64"/>
    <n v="24419.4"/>
    <n v="-12397.8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Aurora"/>
    <s v="Electric"/>
    <s v="Commercial"/>
    <s v="GP-General Power"/>
    <n v="5202584"/>
    <n v="574146.22"/>
    <m/>
    <n v="15136.78"/>
    <n v="0"/>
    <n v="0"/>
    <m/>
    <n v="-3322758.7392550199"/>
    <n v="2237.13"/>
    <n v="0"/>
    <n v="0"/>
    <n v="3093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4726.29"/>
    <n v="0"/>
    <n v="0"/>
    <n v="27685.01"/>
    <n v="-16424.50999999999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9"/>
  </r>
  <r>
    <x v="3"/>
    <s v="Aurora"/>
    <s v="Electric"/>
    <s v="Commercial"/>
    <s v="LS-Special Lighting"/>
    <n v="5003"/>
    <n v="884.62"/>
    <m/>
    <n v="14.73"/>
    <n v="0"/>
    <n v="0"/>
    <m/>
    <n v="0"/>
    <n v="2.16"/>
    <n v="0"/>
    <n v="0"/>
    <n v="1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.25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9"/>
  </r>
  <r>
    <x v="3"/>
    <s v="Aurora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19"/>
  </r>
  <r>
    <x v="3"/>
    <s v="Aurora"/>
    <s v="Electric"/>
    <s v="Commercial"/>
    <s v="SH-Small Heating"/>
    <n v="156764"/>
    <n v="22057.68"/>
    <m/>
    <n v="737.04"/>
    <n v="0"/>
    <n v="0"/>
    <m/>
    <n v="0"/>
    <n v="67.34"/>
    <n v="0"/>
    <n v="0"/>
    <n v="106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7.58"/>
    <n v="0"/>
    <n v="0"/>
    <n v="1546.75"/>
    <n v="-665.09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9"/>
  </r>
  <r>
    <x v="3"/>
    <s v="Aurora"/>
    <s v="Electric"/>
    <s v="Commercial"/>
    <s v="TEB-Total Electric Bldg"/>
    <n v="654260"/>
    <n v="76551.16"/>
    <m/>
    <n v="301.37"/>
    <n v="0"/>
    <n v="0"/>
    <m/>
    <n v="0"/>
    <n v="281.32"/>
    <n v="0"/>
    <n v="0"/>
    <n v="456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3.17"/>
    <n v="0"/>
    <n v="0"/>
    <n v="3581.31"/>
    <n v="-2548.9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9"/>
  </r>
  <r>
    <x v="3"/>
    <s v="Aurora"/>
    <s v="Electric"/>
    <s v="Commercial"/>
    <s v="CB-Commercial"/>
    <n v="1"/>
    <n v="52.1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Aurora"/>
    <s v="Electric"/>
    <s v="Industrial"/>
    <s v="CB-Commercial"/>
    <n v="16113"/>
    <n v="2368.3900000000003"/>
    <m/>
    <n v="55.81"/>
    <n v="0"/>
    <n v="0"/>
    <m/>
    <n v="0"/>
    <n v="6.92"/>
    <n v="0"/>
    <n v="0"/>
    <n v="11.25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53.85"/>
    <n v="0"/>
    <n v="0"/>
    <n v="165.28"/>
    <n v="-77.569999999999993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9"/>
  </r>
  <r>
    <x v="3"/>
    <s v="Aurora"/>
    <s v="Electric"/>
    <s v="Industrial"/>
    <s v="GP-General Power"/>
    <n v="2349054"/>
    <n v="249770.84"/>
    <m/>
    <n v="4740.01"/>
    <n v="0"/>
    <n v="0"/>
    <m/>
    <n v="0"/>
    <n v="1010.1"/>
    <n v="0"/>
    <n v="0"/>
    <n v="1458.94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1098.02"/>
    <n v="0"/>
    <n v="0"/>
    <n v="11798"/>
    <n v="-8619.9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3"/>
    <s v="Aurora"/>
    <s v="Electric"/>
    <s v="Industrial"/>
    <s v="LP-Large Power"/>
    <n v="3384603"/>
    <n v="318654.53999999998"/>
    <m/>
    <n v="0"/>
    <n v="0"/>
    <n v="0"/>
    <m/>
    <n v="0"/>
    <n v="1455.38"/>
    <n v="0"/>
    <n v="0"/>
    <n v="614.29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3764.59"/>
    <n v="0"/>
    <n v="0"/>
    <n v="6855.52"/>
    <n v="-10086.120000000001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9"/>
  </r>
  <r>
    <x v="3"/>
    <s v="Aurora"/>
    <s v="Electric"/>
    <s v="Industrial"/>
    <s v="PFM-Feed Mill/Grain Elev"/>
    <n v="28560"/>
    <n v="5254.25"/>
    <m/>
    <n v="183.79"/>
    <n v="0"/>
    <n v="0"/>
    <m/>
    <n v="0"/>
    <n v="12.27"/>
    <n v="0"/>
    <n v="0"/>
    <n v="20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9.83999999999997"/>
    <n v="-154.47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9"/>
  </r>
  <r>
    <x v="3"/>
    <s v="Aurora"/>
    <s v="Electric"/>
    <s v="Industrial"/>
    <s v="TEB-Total Electric Bldg"/>
    <n v="65896"/>
    <n v="15750.8"/>
    <m/>
    <n v="0"/>
    <n v="0"/>
    <n v="0"/>
    <m/>
    <n v="0"/>
    <n v="28.34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984.92"/>
    <n v="-268.86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9"/>
  </r>
  <r>
    <x v="3"/>
    <s v="Aurora"/>
    <s v="Electric"/>
    <s v="Interdepartmental"/>
    <s v="CB-Commercial"/>
    <n v="24029"/>
    <n v="3363.36"/>
    <m/>
    <n v="0"/>
    <n v="0"/>
    <n v="0"/>
    <m/>
    <n v="0"/>
    <n v="10.33"/>
    <n v="0"/>
    <n v="0"/>
    <n v="16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-115.12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9"/>
  </r>
  <r>
    <x v="3"/>
    <s v="Aurora"/>
    <s v="Electric"/>
    <s v="Interdepartmental"/>
    <s v="GP-General Power"/>
    <n v="164851"/>
    <n v="13428.9"/>
    <m/>
    <n v="0"/>
    <n v="0"/>
    <n v="0"/>
    <m/>
    <n v="0"/>
    <n v="70.89"/>
    <n v="0"/>
    <n v="0"/>
    <n v="114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7.69000000000005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19"/>
  </r>
  <r>
    <x v="3"/>
    <s v="Aurora"/>
    <s v="Electric"/>
    <s v="Municipal Buildings"/>
    <s v="CB-Commercial"/>
    <n v="52481"/>
    <n v="8289.26"/>
    <m/>
    <n v="0"/>
    <n v="0"/>
    <n v="0"/>
    <m/>
    <n v="0"/>
    <n v="22.6"/>
    <n v="0"/>
    <n v="0"/>
    <n v="36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7.3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Aurora"/>
    <s v="Electric"/>
    <s v="Municipal Buildings"/>
    <s v="GP-General Power"/>
    <n v="108320"/>
    <n v="11631.349999999999"/>
    <m/>
    <n v="0"/>
    <n v="0"/>
    <n v="0"/>
    <m/>
    <n v="0"/>
    <n v="46.57"/>
    <n v="0"/>
    <n v="0"/>
    <n v="76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5.7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Aurora"/>
    <s v="Electric"/>
    <s v="Municipal Buildings"/>
    <s v="SH-Small Heating"/>
    <n v="3335"/>
    <n v="473.14"/>
    <m/>
    <n v="0"/>
    <n v="0"/>
    <n v="0"/>
    <m/>
    <n v="0"/>
    <n v="1.44"/>
    <n v="0"/>
    <n v="0"/>
    <n v="2.27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17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9"/>
  </r>
  <r>
    <x v="3"/>
    <s v="Aurora"/>
    <s v="Electric"/>
    <s v="Municipal Other Lighting"/>
    <s v="CB-Commercial"/>
    <n v="13370"/>
    <n v="2504.3599999999997"/>
    <m/>
    <n v="0"/>
    <n v="0"/>
    <n v="0"/>
    <m/>
    <n v="0"/>
    <n v="5.76"/>
    <n v="0"/>
    <n v="0"/>
    <n v="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.6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9"/>
  </r>
  <r>
    <x v="3"/>
    <s v="Aurora"/>
    <s v="Electric"/>
    <s v="Municipal Other Lighting"/>
    <s v="LS-Special Lighting"/>
    <n v="-7987954"/>
    <n v="-1093111.57"/>
    <m/>
    <n v="0"/>
    <n v="0"/>
    <n v="0"/>
    <m/>
    <n v="0"/>
    <n v="-3434.82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01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9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9"/>
  </r>
  <r>
    <x v="3"/>
    <s v="Aurora"/>
    <s v="Electric"/>
    <s v="Municipal Pumping"/>
    <s v="CB-Commercial"/>
    <n v="160826"/>
    <n v="22353.48"/>
    <m/>
    <n v="0"/>
    <n v="0"/>
    <n v="0"/>
    <m/>
    <n v="0"/>
    <n v="69.17"/>
    <n v="0"/>
    <n v="0"/>
    <n v="108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2.9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Aurora"/>
    <s v="Electric"/>
    <s v="Municipal Pumping"/>
    <s v="GP-General Power"/>
    <n v="531054"/>
    <n v="55757.93"/>
    <m/>
    <n v="0"/>
    <n v="0"/>
    <n v="0"/>
    <m/>
    <n v="0"/>
    <n v="228.35"/>
    <n v="0"/>
    <n v="0"/>
    <n v="374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22.1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Aurora"/>
    <s v="Electric"/>
    <s v="Oil Pipeline Pumping"/>
    <s v="GP-General Power"/>
    <n v="146689"/>
    <n v="17314.27"/>
    <m/>
    <n v="0"/>
    <n v="0"/>
    <n v="0"/>
    <m/>
    <n v="0"/>
    <n v="63.08"/>
    <n v="0"/>
    <n v="0"/>
    <n v="10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9.56"/>
    <n v="-542.75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3"/>
    <s v="Aurora"/>
    <s v="Electric"/>
    <s v="Residential"/>
    <s v="RGL-Residential Pilot"/>
    <n v="49257"/>
    <n v="6406.51"/>
    <m/>
    <n v="274.51"/>
    <n v="0"/>
    <n v="0"/>
    <m/>
    <n v="0"/>
    <n v="21.21"/>
    <n v="0"/>
    <n v="0"/>
    <n v="19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31"/>
    <n v="20"/>
    <n v="0"/>
    <n v="71.52"/>
    <n v="-220.82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9"/>
  </r>
  <r>
    <x v="3"/>
    <s v="Aurora"/>
    <s v="Electric"/>
    <s v="Residential"/>
    <s v="RG-Residential"/>
    <n v="14995294"/>
    <n v="2129857.83"/>
    <m/>
    <n v="60825.66"/>
    <n v="0"/>
    <n v="0"/>
    <m/>
    <n v="-175109.715487473"/>
    <n v="6533.64"/>
    <n v="0"/>
    <n v="0"/>
    <n v="5927.01"/>
    <n v="0"/>
    <n v="0"/>
    <n v="0"/>
    <n v="0"/>
    <n v="0"/>
    <n v="0"/>
    <n v="0"/>
    <n v="0"/>
    <n v="0"/>
    <n v="0"/>
    <n v="0"/>
    <n v="0"/>
    <n v="0"/>
    <n v="0"/>
    <n v="0"/>
    <n v="1110"/>
    <n v="150"/>
    <n v="90"/>
    <n v="5119.0600000000004"/>
    <n v="420"/>
    <n v="-504.71"/>
    <n v="15861.69"/>
    <n v="-70506.28999999999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Aurora"/>
    <s v="Lighting"/>
    <s v="Commercial"/>
    <s v="PL-Private Lighting"/>
    <n v="49861.572999999997"/>
    <n v="16349.2"/>
    <m/>
    <n v="0"/>
    <n v="0"/>
    <n v="0"/>
    <m/>
    <n v="0"/>
    <n v="21.22"/>
    <n v="0"/>
    <n v="0"/>
    <n v="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.16"/>
    <n v="0"/>
    <n v="0"/>
    <n v="803.77"/>
    <n v="-456.64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3"/>
    <s v="Aurora"/>
    <s v="Lighting"/>
    <s v="Industrial"/>
    <s v="PL-Private Lighting"/>
    <n v="6169.0010000000002"/>
    <n v="1552.27"/>
    <m/>
    <n v="0"/>
    <n v="0"/>
    <n v="0"/>
    <m/>
    <n v="0"/>
    <n v="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24"/>
    <n v="0"/>
    <n v="0"/>
    <n v="83.45"/>
    <n v="-66.37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9"/>
  </r>
  <r>
    <x v="3"/>
    <s v="Aurora"/>
    <s v="Lighting"/>
    <s v="Interdepartmental"/>
    <s v="PL-Private Lighting"/>
    <n v="195.001"/>
    <n v="47.31"/>
    <m/>
    <n v="0"/>
    <n v="0"/>
    <n v="0"/>
    <m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0499999999999998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9"/>
  </r>
  <r>
    <x v="3"/>
    <s v="Aurora"/>
    <s v="Lighting"/>
    <s v="Municipal Other Lighting"/>
    <s v="PL-Private Lighting"/>
    <n v="174"/>
    <n v="67.540000000000006"/>
    <m/>
    <n v="0"/>
    <n v="0"/>
    <n v="0"/>
    <m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26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9"/>
  </r>
  <r>
    <x v="3"/>
    <s v="Aurora"/>
    <s v="Lighting"/>
    <s v="Municipal Pumping"/>
    <s v="PL-Private Lighting"/>
    <n v="58"/>
    <n v="21.22"/>
    <m/>
    <n v="0"/>
    <n v="0"/>
    <n v="0"/>
    <m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9"/>
  </r>
  <r>
    <x v="3"/>
    <s v="Aurora"/>
    <s v="Lighting"/>
    <s v="Municipal Street Lighting"/>
    <s v="SPL-Municipal St Lighting"/>
    <n v="98895.362999999998"/>
    <n v="13724.51"/>
    <m/>
    <n v="0"/>
    <n v="0"/>
    <n v="0"/>
    <m/>
    <n v="0"/>
    <n v="42.51"/>
    <n v="0"/>
    <n v="0"/>
    <n v="0"/>
    <n v="0"/>
    <n v="0"/>
    <n v="0"/>
    <n v="0"/>
    <n v="0"/>
    <n v="0"/>
    <n v="0"/>
    <n v="3214.29"/>
    <n v="0"/>
    <n v="0"/>
    <n v="0"/>
    <n v="0"/>
    <n v="0"/>
    <n v="0"/>
    <n v="0"/>
    <n v="0"/>
    <n v="0"/>
    <n v="0"/>
    <n v="0"/>
    <n v="0"/>
    <n v="0"/>
    <n v="0"/>
    <n v="-591.4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9"/>
  </r>
  <r>
    <x v="3"/>
    <s v="Aurora"/>
    <s v="Lighting"/>
    <s v="Residential"/>
    <s v="PL-Private Lighting"/>
    <n v="52762.22"/>
    <n v="19952.400000000001"/>
    <m/>
    <n v="0"/>
    <n v="0"/>
    <n v="0"/>
    <m/>
    <n v="0"/>
    <n v="2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15"/>
    <n v="0"/>
    <n v="-28.1"/>
    <n v="63.91"/>
    <n v="-500.0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3"/>
    <s v="Baxter Springs"/>
    <s v="Electric"/>
    <s v="Commercial"/>
    <s v="CB-Commercial"/>
    <n v="1"/>
    <n v="22.82"/>
    <m/>
    <n v="1.13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"/>
    <n v="-0.0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Baxter Springs"/>
    <s v="Electric"/>
    <s v="Residential"/>
    <s v="RG-Residential"/>
    <n v="323"/>
    <n v="54.64"/>
    <m/>
    <n v="2.68"/>
    <n v="0"/>
    <n v="0"/>
    <m/>
    <n v="0"/>
    <n v="0.14000000000000001"/>
    <n v="0"/>
    <n v="0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4"/>
    <n v="-1.2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Bolivar"/>
    <s v="Electric"/>
    <s v="Commercial"/>
    <s v="CB-Commercial"/>
    <n v="2311055"/>
    <n v="347956.86"/>
    <m/>
    <n v="7326.65"/>
    <n v="0"/>
    <n v="0"/>
    <m/>
    <n v="-9229.7369774447106"/>
    <n v="996.24"/>
    <n v="0"/>
    <n v="0"/>
    <n v="1618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20.78"/>
    <n v="0"/>
    <n v="-118.62"/>
    <n v="19581.52"/>
    <n v="-11179.8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Bolivar"/>
    <s v="Electric"/>
    <s v="Commercial"/>
    <s v="GP-General Power"/>
    <n v="3853160"/>
    <n v="423136.27999999997"/>
    <m/>
    <n v="2387.4699999999998"/>
    <n v="0"/>
    <n v="0"/>
    <m/>
    <n v="0"/>
    <n v="1656.84"/>
    <n v="0"/>
    <n v="0"/>
    <n v="2683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34.7199999999998"/>
    <n v="0"/>
    <n v="0"/>
    <n v="17604.45"/>
    <n v="-13515.3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9"/>
  </r>
  <r>
    <x v="3"/>
    <s v="Bolivar"/>
    <s v="Electric"/>
    <s v="Commercial"/>
    <s v="LP-Large Power"/>
    <n v="1513196"/>
    <n v="153291.94"/>
    <m/>
    <n v="0"/>
    <n v="0"/>
    <n v="0"/>
    <m/>
    <n v="0"/>
    <n v="650.67999999999995"/>
    <n v="0"/>
    <n v="0"/>
    <n v="1070.04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4459.68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9"/>
  </r>
  <r>
    <x v="3"/>
    <s v="Bolivar"/>
    <s v="Electric"/>
    <s v="Commercial"/>
    <s v="LS-Special Lighting"/>
    <n v="2870"/>
    <n v="670.17"/>
    <m/>
    <n v="2.3199999999999998"/>
    <n v="0"/>
    <n v="0"/>
    <m/>
    <n v="0"/>
    <n v="1.23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77"/>
    <n v="-17.8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9"/>
  </r>
  <r>
    <x v="3"/>
    <s v="Bolivar"/>
    <s v="Electric"/>
    <s v="Commercial"/>
    <s v="SH-Small Heating"/>
    <n v="892891"/>
    <n v="126135.6"/>
    <m/>
    <n v="2642.09"/>
    <n v="0"/>
    <n v="0"/>
    <m/>
    <n v="-1735.8974358974399"/>
    <n v="394.46"/>
    <n v="0"/>
    <n v="0"/>
    <n v="618.45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53.48"/>
    <n v="20"/>
    <n v="-50.1"/>
    <n v="7208.26"/>
    <n v="-3956.89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9"/>
  </r>
  <r>
    <x v="3"/>
    <s v="Bolivar"/>
    <s v="Electric"/>
    <s v="Commercial"/>
    <s v="TEB-Total Electric Bldg"/>
    <n v="2782133"/>
    <n v="333297.40999999997"/>
    <m/>
    <n v="2156.02"/>
    <n v="0"/>
    <n v="0"/>
    <m/>
    <n v="0"/>
    <n v="1196.3399999999999"/>
    <n v="0"/>
    <n v="0"/>
    <n v="190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7.01"/>
    <n v="0"/>
    <n v="0"/>
    <n v="12329.08"/>
    <n v="-10769.75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9"/>
  </r>
  <r>
    <x v="3"/>
    <s v="Bolivar"/>
    <s v="Electric"/>
    <s v="Industrial"/>
    <s v="CB-Commercial"/>
    <n v="66918"/>
    <n v="8993.3000000000011"/>
    <m/>
    <n v="395.12"/>
    <n v="0"/>
    <n v="0"/>
    <m/>
    <n v="0"/>
    <n v="28.78"/>
    <n v="0"/>
    <n v="0"/>
    <n v="47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0.76"/>
    <n v="-335.9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9"/>
  </r>
  <r>
    <x v="3"/>
    <s v="Bolivar"/>
    <s v="Electric"/>
    <s v="Industrial"/>
    <s v="GP-General Power"/>
    <n v="923800"/>
    <n v="107225.38"/>
    <m/>
    <n v="3530.03"/>
    <n v="0"/>
    <n v="0"/>
    <m/>
    <n v="0"/>
    <n v="397.24"/>
    <n v="0"/>
    <n v="0"/>
    <n v="654.44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6.15"/>
    <n v="0"/>
    <n v="0"/>
    <n v="4503.17"/>
    <n v="-3397.6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3"/>
    <s v="Bolivar"/>
    <s v="Electric"/>
    <s v="Industrial"/>
    <s v="LP-Large Power"/>
    <n v="40200"/>
    <n v="35187.64"/>
    <m/>
    <n v="0"/>
    <n v="0"/>
    <n v="0"/>
    <m/>
    <n v="0"/>
    <n v="17.29"/>
    <n v="0"/>
    <n v="0"/>
    <n v="26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3.36"/>
    <n v="-99.53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9"/>
  </r>
  <r>
    <x v="3"/>
    <s v="Bolivar"/>
    <s v="Electric"/>
    <s v="Industrial"/>
    <s v="PFM-Feed Mill/Grain Elev"/>
    <n v="3286"/>
    <n v="702.73"/>
    <m/>
    <n v="21.36"/>
    <n v="0"/>
    <n v="0"/>
    <m/>
    <n v="0"/>
    <n v="1.42"/>
    <n v="0"/>
    <n v="0"/>
    <n v="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020000000000003"/>
    <n v="-18.14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9"/>
  </r>
  <r>
    <x v="3"/>
    <s v="Bolivar"/>
    <s v="Electric"/>
    <s v="Industrial"/>
    <s v="SH-Small Heating"/>
    <n v="800"/>
    <n v="125.66"/>
    <m/>
    <n v="2.46"/>
    <n v="0"/>
    <n v="0"/>
    <m/>
    <n v="0"/>
    <n v="0.34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08"/>
    <n v="-3.8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9"/>
  </r>
  <r>
    <x v="3"/>
    <s v="Bolivar"/>
    <s v="Electric"/>
    <s v="Interdepartmental"/>
    <s v="CB-Commercial"/>
    <n v="8611"/>
    <n v="1224.6600000000001"/>
    <m/>
    <n v="0"/>
    <n v="0"/>
    <n v="0"/>
    <m/>
    <n v="0"/>
    <n v="3.7"/>
    <n v="0"/>
    <n v="0"/>
    <n v="6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23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9"/>
  </r>
  <r>
    <x v="3"/>
    <s v="Bolivar"/>
    <s v="Electric"/>
    <s v="Municipal Buildings"/>
    <s v="CB-Commercial"/>
    <n v="19256"/>
    <n v="4663.57"/>
    <m/>
    <n v="0"/>
    <n v="0"/>
    <n v="0"/>
    <m/>
    <n v="0"/>
    <n v="16.059999999999999"/>
    <n v="0"/>
    <n v="0"/>
    <n v="13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4.6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Bolivar"/>
    <s v="Electric"/>
    <s v="Municipal Buildings"/>
    <s v="GP-General Power"/>
    <n v="37030"/>
    <n v="5982.8"/>
    <m/>
    <n v="0"/>
    <n v="0"/>
    <n v="0"/>
    <m/>
    <n v="0"/>
    <n v="15.93"/>
    <n v="0"/>
    <n v="0"/>
    <n v="2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7.0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Bolivar"/>
    <s v="Electric"/>
    <s v="Municipal Buildings"/>
    <s v="SH-Small Heating"/>
    <n v="20630"/>
    <n v="3016.45"/>
    <m/>
    <n v="0"/>
    <n v="0"/>
    <n v="0"/>
    <m/>
    <n v="0"/>
    <n v="8.8800000000000008"/>
    <n v="0"/>
    <n v="0"/>
    <n v="14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5.71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9"/>
  </r>
  <r>
    <x v="3"/>
    <s v="Bolivar"/>
    <s v="Electric"/>
    <s v="Municipal Buildings"/>
    <s v="TEB-Total Electric Bldg"/>
    <n v="16640"/>
    <n v="2043.16"/>
    <m/>
    <n v="0"/>
    <n v="0"/>
    <n v="0"/>
    <m/>
    <n v="0"/>
    <n v="7.16"/>
    <n v="0"/>
    <n v="0"/>
    <n v="1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.89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9"/>
  </r>
  <r>
    <x v="3"/>
    <s v="Bolivar"/>
    <s v="Electric"/>
    <s v="Municipal Other Lighting"/>
    <s v="CB-Commercial"/>
    <n v="6560"/>
    <n v="1745.4"/>
    <m/>
    <n v="0"/>
    <n v="0"/>
    <n v="0"/>
    <m/>
    <n v="0"/>
    <n v="2.84"/>
    <n v="0"/>
    <n v="0"/>
    <n v="4.44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2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9"/>
  </r>
  <r>
    <x v="3"/>
    <s v="Bolivar"/>
    <s v="Electric"/>
    <s v="Municipal Other Lighting"/>
    <s v="LS-Special Lighting"/>
    <n v="-91812"/>
    <n v="-12302.55"/>
    <m/>
    <n v="0"/>
    <n v="0"/>
    <n v="0"/>
    <m/>
    <n v="0"/>
    <n v="-10.52"/>
    <n v="0"/>
    <n v="0"/>
    <n v="-69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1.01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9"/>
  </r>
  <r>
    <x v="3"/>
    <s v="Bolivar"/>
    <s v="Electric"/>
    <s v="Municipal Pumping"/>
    <s v="CB-Commercial"/>
    <n v="146441"/>
    <n v="21948.959999999999"/>
    <m/>
    <n v="0"/>
    <n v="0"/>
    <n v="0"/>
    <m/>
    <n v="0"/>
    <n v="62.93"/>
    <n v="0"/>
    <n v="0"/>
    <n v="102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7.0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Bolivar"/>
    <s v="Electric"/>
    <s v="Municipal Pumping"/>
    <s v="GP-General Power"/>
    <n v="397389"/>
    <n v="39102.75"/>
    <m/>
    <n v="0"/>
    <n v="0"/>
    <n v="0"/>
    <m/>
    <n v="0"/>
    <n v="170.89"/>
    <n v="0"/>
    <n v="0"/>
    <n v="273.91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53.4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Bolivar"/>
    <s v="Electric"/>
    <s v="Municipal Pumping"/>
    <s v="TEB-Total Electric Bldg"/>
    <n v="8813"/>
    <n v="1173.3"/>
    <m/>
    <n v="0"/>
    <n v="0"/>
    <n v="0"/>
    <m/>
    <n v="0"/>
    <n v="3.79"/>
    <n v="0"/>
    <n v="0"/>
    <n v="6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.96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9"/>
  </r>
  <r>
    <x v="3"/>
    <s v="Bolivar"/>
    <s v="Electric"/>
    <s v="Oil Pipeline Pumping"/>
    <s v="GP-General Power"/>
    <n v="109043"/>
    <n v="10660.67"/>
    <m/>
    <n v="0"/>
    <n v="0"/>
    <n v="0"/>
    <m/>
    <n v="0"/>
    <n v="46.89"/>
    <n v="0"/>
    <n v="0"/>
    <n v="77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9.23"/>
    <n v="-403.46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3"/>
    <s v="Bolivar"/>
    <s v="Electric"/>
    <s v="Oil Pipeline Pumping"/>
    <s v="LP-Large Power"/>
    <n v="3004971"/>
    <n v="279925.73000000004"/>
    <m/>
    <n v="0"/>
    <n v="0"/>
    <n v="0"/>
    <m/>
    <n v="0"/>
    <n v="1292.14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12.37"/>
    <n v="-8954.81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9"/>
  </r>
  <r>
    <x v="3"/>
    <s v="Bolivar"/>
    <s v="Electric"/>
    <s v="Residential"/>
    <s v="RGL-Residential Pilot"/>
    <n v="101375"/>
    <n v="13185.11"/>
    <m/>
    <n v="329.27"/>
    <n v="0"/>
    <n v="0"/>
    <m/>
    <n v="0"/>
    <n v="43.6"/>
    <n v="0"/>
    <n v="0"/>
    <n v="39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93"/>
    <n v="0"/>
    <n v="0"/>
    <n v="310.63"/>
    <n v="-499.5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9"/>
  </r>
  <r>
    <x v="3"/>
    <s v="Bolivar"/>
    <s v="Electric"/>
    <s v="Residential"/>
    <s v="RG-Residential"/>
    <n v="13606486.4"/>
    <n v="1946590.44"/>
    <m/>
    <n v="40704.959999999999"/>
    <n v="0"/>
    <n v="0"/>
    <m/>
    <n v="-66398.295496289793"/>
    <n v="5862.44"/>
    <n v="0"/>
    <n v="0"/>
    <n v="5336.09"/>
    <n v="0"/>
    <n v="0"/>
    <n v="0"/>
    <n v="0"/>
    <n v="0"/>
    <n v="0"/>
    <n v="0"/>
    <n v="0"/>
    <n v="0"/>
    <n v="0"/>
    <n v="0"/>
    <n v="0"/>
    <n v="0"/>
    <n v="0"/>
    <n v="0"/>
    <n v="420"/>
    <n v="50"/>
    <n v="195"/>
    <n v="4413.6400000000003"/>
    <n v="540"/>
    <n v="-736.18"/>
    <n v="39842.47"/>
    <n v="-67604.0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Bolivar"/>
    <s v="Electric"/>
    <s v="Wholesale Municipalities"/>
    <s v="GFR-Lockwood"/>
    <n v="1075547"/>
    <n v="46500.56"/>
    <m/>
    <n v="0"/>
    <n v="22156.2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19"/>
  </r>
  <r>
    <x v="3"/>
    <s v="Bolivar"/>
    <s v="Lighting"/>
    <s v="Commercial"/>
    <s v="PL-Private Lighting"/>
    <n v="55849.425000000003"/>
    <n v="17200.84"/>
    <m/>
    <n v="133.13999999999999"/>
    <n v="0"/>
    <n v="0"/>
    <m/>
    <n v="0"/>
    <n v="23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.44999999999999"/>
    <n v="0"/>
    <n v="-1.46"/>
    <n v="705.49"/>
    <n v="-533.24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3"/>
    <s v="Bolivar"/>
    <s v="Lighting"/>
    <s v="Industrial"/>
    <s v="PL-Private Lighting"/>
    <n v="515"/>
    <n v="181.65"/>
    <m/>
    <n v="5.64"/>
    <n v="0"/>
    <n v="0"/>
    <m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6"/>
    <n v="-5.17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9"/>
  </r>
  <r>
    <x v="3"/>
    <s v="Bolivar"/>
    <s v="Lighting"/>
    <s v="Municipal Other Lighting"/>
    <s v="PL-Private Lighting"/>
    <n v="249"/>
    <n v="86.55"/>
    <m/>
    <n v="0"/>
    <n v="0"/>
    <n v="0"/>
    <m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66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9"/>
  </r>
  <r>
    <x v="3"/>
    <s v="Bolivar"/>
    <s v="Lighting"/>
    <s v="Municipal Street Lighting"/>
    <s v="SPL-Municipal St Lighting"/>
    <n v="176880.679"/>
    <n v="25780.39"/>
    <m/>
    <n v="0"/>
    <n v="0"/>
    <n v="0"/>
    <m/>
    <n v="0"/>
    <n v="76.05"/>
    <n v="0"/>
    <n v="0"/>
    <n v="0"/>
    <n v="0"/>
    <n v="0"/>
    <n v="0"/>
    <n v="0"/>
    <n v="0"/>
    <n v="0"/>
    <n v="0"/>
    <n v="6738.89"/>
    <n v="0"/>
    <n v="0"/>
    <n v="0"/>
    <n v="0"/>
    <n v="0"/>
    <n v="0"/>
    <n v="0"/>
    <n v="0"/>
    <n v="0"/>
    <n v="0"/>
    <n v="0"/>
    <n v="0"/>
    <n v="0"/>
    <n v="0"/>
    <n v="-1057.74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9"/>
  </r>
  <r>
    <x v="3"/>
    <s v="Bolivar"/>
    <s v="Lighting"/>
    <s v="Residential"/>
    <s v="PL-Private Lighting"/>
    <n v="42003.341000000102"/>
    <n v="15843.22"/>
    <m/>
    <n v="54.15"/>
    <n v="0"/>
    <n v="0"/>
    <m/>
    <n v="0"/>
    <n v="16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9.8"/>
    <n v="0"/>
    <n v="0"/>
    <n v="254.33"/>
    <n v="-408.2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3"/>
    <s v="Branson"/>
    <s v="Electric"/>
    <s v="Commercial"/>
    <s v="CB-Commercial"/>
    <n v="3573462"/>
    <n v="528486.81000000006"/>
    <m/>
    <n v="8121.7"/>
    <n v="0"/>
    <n v="0"/>
    <m/>
    <n v="-27929.156564543398"/>
    <n v="1532.46"/>
    <n v="0"/>
    <n v="0"/>
    <n v="2441.03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69.3"/>
    <n v="40"/>
    <n v="-77.39"/>
    <n v="33082.93"/>
    <n v="-16080.9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Branson"/>
    <s v="Electric"/>
    <s v="Commercial"/>
    <s v="GP-General Power"/>
    <n v="6806848"/>
    <n v="740432.35000000009"/>
    <m/>
    <n v="9926.66"/>
    <n v="0"/>
    <n v="0"/>
    <m/>
    <n v="0"/>
    <n v="2926.92"/>
    <n v="0"/>
    <n v="0"/>
    <n v="4468.2299999999996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8271.31"/>
    <n v="0"/>
    <n v="0"/>
    <n v="47037.16"/>
    <n v="-22448.3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9"/>
  </r>
  <r>
    <x v="3"/>
    <s v="Branson"/>
    <s v="Electric"/>
    <s v="Commercial"/>
    <s v="LP-Large Power"/>
    <n v="2683200"/>
    <n v="243741.86000000002"/>
    <m/>
    <n v="1670.8"/>
    <n v="0"/>
    <n v="0"/>
    <m/>
    <n v="0"/>
    <n v="1153.78"/>
    <n v="0"/>
    <n v="0"/>
    <n v="1853.59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-7405.86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9"/>
  </r>
  <r>
    <x v="3"/>
    <s v="Branson"/>
    <s v="Electric"/>
    <s v="Commercial"/>
    <s v="SH-Small Heating"/>
    <n v="2925984"/>
    <n v="406270.51"/>
    <m/>
    <n v="7664.4"/>
    <n v="0"/>
    <n v="0"/>
    <m/>
    <n v="-1871.1538461538501"/>
    <n v="1257.42"/>
    <n v="0"/>
    <n v="0"/>
    <n v="1995.0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083.68"/>
    <n v="60"/>
    <n v="-28.19"/>
    <n v="28881.72"/>
    <n v="-12393.37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9"/>
  </r>
  <r>
    <x v="3"/>
    <s v="Branson"/>
    <s v="Electric"/>
    <s v="Commercial"/>
    <s v="TEB-Total Electric Bldg"/>
    <n v="15242641"/>
    <n v="1831515.73"/>
    <m/>
    <n v="25029.17"/>
    <n v="0"/>
    <n v="0"/>
    <m/>
    <n v="0"/>
    <n v="6541.77"/>
    <n v="0"/>
    <n v="0"/>
    <n v="10062.93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8141.740000000002"/>
    <n v="0"/>
    <n v="-226.37"/>
    <n v="86507.4"/>
    <n v="-55728.3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9"/>
  </r>
  <r>
    <x v="3"/>
    <s v="Branson"/>
    <s v="Electric"/>
    <s v="Industrial"/>
    <s v="CB-Commercial"/>
    <n v="4480"/>
    <n v="607.68000000000006"/>
    <m/>
    <n v="0"/>
    <n v="0"/>
    <n v="0"/>
    <m/>
    <n v="0"/>
    <n v="1.93"/>
    <n v="0"/>
    <n v="0"/>
    <n v="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33"/>
    <n v="-17.05999999999999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9"/>
  </r>
  <r>
    <x v="3"/>
    <s v="Branson"/>
    <s v="Electric"/>
    <s v="Industrial"/>
    <s v="SH-Small Heating"/>
    <n v="19767"/>
    <n v="2691.6"/>
    <m/>
    <n v="28.61"/>
    <n v="0"/>
    <n v="0"/>
    <m/>
    <n v="0"/>
    <n v="8.5"/>
    <n v="0"/>
    <n v="0"/>
    <n v="13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.58000000000001"/>
    <n v="-81.05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9"/>
  </r>
  <r>
    <x v="3"/>
    <s v="Branson"/>
    <s v="Electric"/>
    <s v="Industrial"/>
    <s v="TEB-Total Electric Bldg"/>
    <n v="35840"/>
    <n v="4297.5999999999995"/>
    <m/>
    <n v="0"/>
    <n v="0"/>
    <n v="0"/>
    <m/>
    <n v="0"/>
    <n v="15.42"/>
    <n v="0"/>
    <n v="0"/>
    <n v="24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.21"/>
    <n v="-127.66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9"/>
  </r>
  <r>
    <x v="3"/>
    <s v="Branson"/>
    <s v="Electric"/>
    <s v="Interdepartmental"/>
    <s v="CB-Commercial"/>
    <n v="10012"/>
    <n v="1450.5099999999998"/>
    <m/>
    <n v="0"/>
    <n v="0"/>
    <n v="0"/>
    <m/>
    <n v="0"/>
    <n v="4.32"/>
    <n v="0"/>
    <n v="0"/>
    <n v="6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.68"/>
    <n v="-45.82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9"/>
  </r>
  <r>
    <x v="3"/>
    <s v="Branson"/>
    <s v="Electric"/>
    <s v="Municipal Buildings"/>
    <s v="CB-Commercial"/>
    <n v="62431"/>
    <n v="9708.49"/>
    <m/>
    <n v="0"/>
    <n v="0"/>
    <n v="0"/>
    <m/>
    <n v="0"/>
    <n v="29.3"/>
    <n v="0"/>
    <n v="0"/>
    <n v="4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7.4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Branson"/>
    <s v="Electric"/>
    <s v="Municipal Buildings"/>
    <s v="GP-General Power"/>
    <n v="140120"/>
    <n v="17538.09"/>
    <m/>
    <n v="0"/>
    <n v="0"/>
    <n v="0"/>
    <m/>
    <n v="0"/>
    <n v="60.25"/>
    <n v="0"/>
    <n v="0"/>
    <n v="97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7.7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Branson"/>
    <s v="Electric"/>
    <s v="Municipal Buildings"/>
    <s v="SH-Small Heating"/>
    <n v="24888"/>
    <n v="3390.91"/>
    <m/>
    <n v="0"/>
    <n v="0"/>
    <n v="0"/>
    <m/>
    <n v="0"/>
    <n v="10.69"/>
    <n v="0"/>
    <n v="0"/>
    <n v="16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.62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9"/>
  </r>
  <r>
    <x v="3"/>
    <s v="Branson"/>
    <s v="Electric"/>
    <s v="Municipal Buildings"/>
    <s v="TEB-Total Electric Bldg"/>
    <n v="310520"/>
    <n v="41050.519999999997"/>
    <m/>
    <n v="0"/>
    <n v="0"/>
    <n v="0"/>
    <m/>
    <n v="0"/>
    <n v="133.52000000000001"/>
    <n v="0"/>
    <n v="0"/>
    <n v="214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70.76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9"/>
  </r>
  <r>
    <x v="3"/>
    <s v="Branson"/>
    <s v="Electric"/>
    <s v="Municipal Other Lighting"/>
    <s v="CB-Commercial"/>
    <n v="43720"/>
    <n v="7123.42"/>
    <m/>
    <n v="0"/>
    <n v="0"/>
    <n v="0"/>
    <m/>
    <n v="0"/>
    <n v="18.760000000000002"/>
    <n v="0"/>
    <n v="0"/>
    <n v="29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9.9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9"/>
  </r>
  <r>
    <x v="3"/>
    <s v="Branson"/>
    <s v="Electric"/>
    <s v="Municipal Other Lighting"/>
    <s v="GP-General Power"/>
    <n v="37600"/>
    <n v="4342.2199999999993"/>
    <m/>
    <n v="0"/>
    <n v="0"/>
    <n v="0"/>
    <m/>
    <n v="0"/>
    <n v="16.170000000000002"/>
    <n v="0"/>
    <n v="0"/>
    <n v="26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9.12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9"/>
  </r>
  <r>
    <x v="3"/>
    <s v="Branson"/>
    <s v="Electric"/>
    <s v="Municipal Other Lighting"/>
    <s v="LS-Special Lighting"/>
    <n v="1149"/>
    <n v="287.13"/>
    <m/>
    <n v="0"/>
    <n v="0"/>
    <n v="0"/>
    <m/>
    <n v="0"/>
    <n v="0.5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77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9"/>
  </r>
  <r>
    <x v="3"/>
    <s v="Branson"/>
    <s v="Electric"/>
    <s v="Municipal Other Lighting"/>
    <s v="SH-Small Heating"/>
    <n v="1294"/>
    <n v="211.92"/>
    <m/>
    <n v="0"/>
    <n v="0"/>
    <n v="0"/>
    <m/>
    <n v="0"/>
    <n v="0.56000000000000005"/>
    <n v="0"/>
    <n v="0"/>
    <n v="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13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19"/>
  </r>
  <r>
    <x v="3"/>
    <s v="Branson"/>
    <s v="Electric"/>
    <s v="Municipal Pumping"/>
    <s v="CB-Commercial"/>
    <n v="118812"/>
    <n v="18195.61"/>
    <m/>
    <n v="0"/>
    <n v="0"/>
    <n v="0"/>
    <m/>
    <n v="0"/>
    <n v="51.31"/>
    <n v="0"/>
    <n v="0"/>
    <n v="77.06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6.5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Branson"/>
    <s v="Electric"/>
    <s v="Municipal Pumping"/>
    <s v="GP-General Power"/>
    <n v="1247202"/>
    <n v="134545.85999999999"/>
    <m/>
    <n v="0"/>
    <n v="0"/>
    <n v="0"/>
    <m/>
    <n v="0"/>
    <n v="536.29999999999995"/>
    <n v="0"/>
    <n v="0"/>
    <n v="864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16.7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Branson"/>
    <s v="Electric"/>
    <s v="Residential"/>
    <s v="RGL-Residential Pilot"/>
    <n v="85136"/>
    <n v="11072.99"/>
    <m/>
    <n v="182.68"/>
    <n v="0"/>
    <n v="0"/>
    <m/>
    <n v="0"/>
    <n v="36.590000000000003"/>
    <n v="0"/>
    <n v="0"/>
    <n v="33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95"/>
    <n v="0"/>
    <n v="0"/>
    <n v="72.66"/>
    <n v="-374.35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9"/>
  </r>
  <r>
    <x v="3"/>
    <s v="Branson"/>
    <s v="Electric"/>
    <s v="Residential"/>
    <s v="RG-Residential"/>
    <n v="16890575"/>
    <n v="2419519.25"/>
    <m/>
    <n v="35099.51"/>
    <n v="0"/>
    <n v="0"/>
    <m/>
    <n v="-11281.236683564801"/>
    <n v="7283.73"/>
    <n v="0"/>
    <n v="0"/>
    <n v="6704.68"/>
    <n v="0"/>
    <n v="0"/>
    <n v="0"/>
    <n v="0"/>
    <n v="0"/>
    <n v="0"/>
    <n v="0"/>
    <n v="0"/>
    <n v="0"/>
    <n v="0"/>
    <n v="0"/>
    <n v="0"/>
    <n v="0"/>
    <n v="0"/>
    <n v="0"/>
    <n v="660"/>
    <n v="150"/>
    <n v="195"/>
    <n v="4397.26"/>
    <n v="740"/>
    <n v="-764.99"/>
    <n v="15764.87"/>
    <n v="-76948.28999999999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Branson"/>
    <s v="Lighting"/>
    <s v="Commercial"/>
    <s v="PL-Private Lighting"/>
    <n v="84994.353000000003"/>
    <n v="29946.69"/>
    <m/>
    <n v="0"/>
    <n v="0"/>
    <n v="0"/>
    <m/>
    <n v="0"/>
    <n v="36.29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53.30000000000001"/>
    <n v="0"/>
    <n v="0"/>
    <n v="1077.3800000000001"/>
    <n v="-808.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3"/>
    <s v="Branson"/>
    <s v="Lighting"/>
    <s v="Industrial"/>
    <s v="PL-Private Lighting"/>
    <n v="164"/>
    <n v="60.39"/>
    <m/>
    <n v="0"/>
    <n v="0"/>
    <n v="0"/>
    <m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45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9"/>
  </r>
  <r>
    <x v="3"/>
    <s v="Branson"/>
    <s v="Lighting"/>
    <s v="Municipal Other Lighting"/>
    <s v="PL-Private Lighting"/>
    <n v="386.00099999999998"/>
    <n v="142.72999999999999"/>
    <m/>
    <n v="0"/>
    <n v="0"/>
    <n v="0"/>
    <m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91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9"/>
  </r>
  <r>
    <x v="3"/>
    <s v="Branson"/>
    <s v="Lighting"/>
    <s v="Municipal Street Lighting"/>
    <s v="SPL-Municipal St Lighting"/>
    <n v="186060.283"/>
    <n v="25648.13"/>
    <m/>
    <n v="0"/>
    <n v="0"/>
    <n v="0"/>
    <m/>
    <n v="0"/>
    <n v="80.010000000000005"/>
    <n v="0"/>
    <n v="0"/>
    <n v="0"/>
    <n v="0"/>
    <n v="0"/>
    <n v="0"/>
    <n v="0"/>
    <n v="0"/>
    <n v="0"/>
    <n v="0"/>
    <n v="19802.22"/>
    <n v="0"/>
    <n v="0"/>
    <n v="0"/>
    <n v="0"/>
    <n v="0"/>
    <n v="0"/>
    <n v="0"/>
    <n v="0"/>
    <n v="0"/>
    <n v="0"/>
    <n v="0"/>
    <n v="0"/>
    <n v="0"/>
    <n v="0"/>
    <n v="-1112.640000000000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9"/>
  </r>
  <r>
    <x v="3"/>
    <s v="Branson"/>
    <s v="Lighting"/>
    <s v="Residential"/>
    <s v="PL-Private Lighting"/>
    <n v="24344.218000000001"/>
    <n v="9621.56"/>
    <m/>
    <n v="0"/>
    <n v="0"/>
    <n v="0"/>
    <m/>
    <n v="0"/>
    <n v="9.63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02"/>
    <n v="0"/>
    <n v="-1.39"/>
    <n v="47.79"/>
    <n v="-214.2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3"/>
    <s v="Buffalo"/>
    <s v="Electric"/>
    <s v="Commercial"/>
    <s v="CB-Commercial"/>
    <n v="1235"/>
    <n v="253.39"/>
    <m/>
    <n v="9.48"/>
    <n v="0"/>
    <n v="0"/>
    <m/>
    <n v="0"/>
    <n v="0.54"/>
    <n v="0"/>
    <n v="0"/>
    <n v="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7"/>
    <n v="-6.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Buffalo"/>
    <s v="Electric"/>
    <s v="Residential"/>
    <s v="RG-Residential"/>
    <n v="15792"/>
    <n v="2261.84"/>
    <m/>
    <n v="22.67"/>
    <n v="0"/>
    <n v="0"/>
    <m/>
    <n v="0"/>
    <n v="6.81"/>
    <n v="0"/>
    <n v="0"/>
    <n v="6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32"/>
    <n v="0"/>
    <n v="0"/>
    <n v="43.98"/>
    <n v="-76.6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Buffalo"/>
    <s v="Lighting"/>
    <s v="Residential"/>
    <s v="PL-Private Lighting"/>
    <n v="31"/>
    <n v="15.04"/>
    <m/>
    <n v="0.28999999999999998"/>
    <n v="0"/>
    <n v="0"/>
    <m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5"/>
    <n v="-0.3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s v="Gravette"/>
    <s v="Electric"/>
    <s v="Commercial"/>
    <s v="CB-Commercial"/>
    <n v="13702"/>
    <n v="1966.41"/>
    <m/>
    <n v="80.97"/>
    <n v="0"/>
    <n v="0"/>
    <m/>
    <n v="0"/>
    <n v="5.89"/>
    <n v="0"/>
    <n v="0"/>
    <n v="8.6199999999999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92"/>
    <n v="0"/>
    <n v="0"/>
    <n v="136.63999999999999"/>
    <n v="-47.4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Gravette"/>
    <s v="Electric"/>
    <s v="Industrial"/>
    <s v="GP-General Power"/>
    <n v="102715"/>
    <n v="9852.43"/>
    <m/>
    <n v="0"/>
    <n v="0"/>
    <n v="0"/>
    <m/>
    <n v="0"/>
    <n v="44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7.97"/>
    <n v="-249.0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3"/>
    <s v="Gravette"/>
    <s v="Electric"/>
    <s v="Residential"/>
    <s v="RG-Residential"/>
    <n v="15057"/>
    <n v="2238.5100000000002"/>
    <m/>
    <n v="95.98"/>
    <n v="0"/>
    <n v="0"/>
    <m/>
    <n v="0"/>
    <n v="6.48"/>
    <n v="0"/>
    <n v="0"/>
    <n v="6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4900000000000002"/>
    <n v="0"/>
    <n v="0"/>
    <n v="48.53"/>
    <n v="-57.0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Gravette"/>
    <s v="Lighting"/>
    <s v="Commercial"/>
    <s v="PL-Private Lighting"/>
    <n v="341"/>
    <n v="142"/>
    <m/>
    <n v="0"/>
    <n v="0"/>
    <n v="0"/>
    <m/>
    <n v="0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2400000000000002"/>
    <n v="0"/>
    <n v="0"/>
    <n v="1.28"/>
    <n v="-2.58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3"/>
    <s v="Gravette"/>
    <s v="Lighting"/>
    <s v="Residential"/>
    <s v="PL-Private Lighting"/>
    <n v="33.067999999999998"/>
    <n v="15.35"/>
    <m/>
    <n v="0"/>
    <n v="0"/>
    <n v="0"/>
    <m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3"/>
    <n v="-0.2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s v="Greenfield"/>
    <s v="Electric"/>
    <s v="Oil Pipeline Pumping"/>
    <s v="GP-General Power"/>
    <n v="67465"/>
    <n v="15459.75"/>
    <m/>
    <n v="0"/>
    <n v="0"/>
    <n v="0"/>
    <m/>
    <n v="0"/>
    <n v="29.01"/>
    <n v="0"/>
    <n v="0"/>
    <n v="47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0.74"/>
    <n v="-249.6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3"/>
    <s v="Joplin"/>
    <s v="Electric"/>
    <s v="Commercial"/>
    <s v="CB-Commercial"/>
    <n v="81078357"/>
    <n v="10602853.190000001"/>
    <m/>
    <n v="51044.23"/>
    <n v="0"/>
    <n v="0"/>
    <m/>
    <n v="-27254.737895819599"/>
    <n v="34941.050000000003"/>
    <n v="0"/>
    <n v="0"/>
    <n v="48655.29"/>
    <n v="0"/>
    <n v="0"/>
    <n v="0"/>
    <n v="0"/>
    <n v="0"/>
    <n v="0"/>
    <n v="0"/>
    <n v="55.9"/>
    <n v="0"/>
    <n v="0"/>
    <n v="0"/>
    <n v="0"/>
    <n v="0"/>
    <n v="0"/>
    <n v="0"/>
    <n v="30"/>
    <n v="0"/>
    <n v="15"/>
    <n v="10016.01"/>
    <n v="80"/>
    <n v="-361.13"/>
    <n v="796812.76"/>
    <n v="-235843.1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Joplin"/>
    <s v="Electric"/>
    <s v="Commercial"/>
    <s v="GP-General Power"/>
    <n v="32957646"/>
    <n v="2105699.15"/>
    <m/>
    <n v="32004.97"/>
    <n v="0"/>
    <n v="0"/>
    <m/>
    <n v="0"/>
    <n v="14175.79"/>
    <n v="0"/>
    <n v="0"/>
    <n v="19966.32"/>
    <n v="0"/>
    <n v="0"/>
    <n v="0"/>
    <n v="0"/>
    <n v="0"/>
    <n v="0"/>
    <n v="0"/>
    <n v="3955.52"/>
    <n v="0"/>
    <n v="0"/>
    <n v="0"/>
    <n v="0"/>
    <n v="0"/>
    <n v="0"/>
    <n v="0"/>
    <n v="0"/>
    <n v="0"/>
    <n v="15"/>
    <n v="13331.69"/>
    <n v="0"/>
    <n v="-74.98"/>
    <n v="146006.74"/>
    <n v="-93550.4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9"/>
  </r>
  <r>
    <x v="3"/>
    <s v="Joplin"/>
    <s v="Electric"/>
    <s v="Commercial"/>
    <s v="LP-Large Power"/>
    <n v="7708800"/>
    <n v="668610.30000000005"/>
    <m/>
    <n v="240"/>
    <n v="0"/>
    <n v="0"/>
    <m/>
    <n v="0"/>
    <n v="3314.78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22972.22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19"/>
  </r>
  <r>
    <x v="3"/>
    <s v="Joplin"/>
    <s v="Electric"/>
    <s v="Commercial"/>
    <s v="LS-Special Lighting"/>
    <n v="2764"/>
    <n v="473.39"/>
    <m/>
    <n v="25.94"/>
    <n v="0"/>
    <n v="0"/>
    <m/>
    <n v="0"/>
    <n v="1.18"/>
    <n v="0"/>
    <n v="0"/>
    <n v="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69000000000000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9"/>
  </r>
  <r>
    <x v="3"/>
    <s v="Joplin"/>
    <s v="Electric"/>
    <s v="Commercial"/>
    <s v="SH-Small Heating"/>
    <n v="1114890"/>
    <n v="152666.97"/>
    <m/>
    <n v="6721.44"/>
    <n v="0"/>
    <n v="0"/>
    <m/>
    <n v="0"/>
    <n v="481.42"/>
    <n v="0"/>
    <n v="0"/>
    <n v="687.05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337.94"/>
    <n v="0"/>
    <n v="0"/>
    <n v="9851.26"/>
    <n v="-4479.810000000000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9"/>
  </r>
  <r>
    <x v="3"/>
    <s v="Joplin"/>
    <s v="Electric"/>
    <s v="Commercial"/>
    <s v="TEB-Total Electric Bldg"/>
    <n v="3386254"/>
    <n v="389035.94"/>
    <m/>
    <n v="6336.46"/>
    <n v="0"/>
    <n v="0"/>
    <m/>
    <n v="0"/>
    <n v="1456.09"/>
    <n v="0"/>
    <n v="0"/>
    <n v="198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5.49"/>
    <n v="0"/>
    <n v="0"/>
    <n v="20333.75"/>
    <n v="-12128.2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9"/>
  </r>
  <r>
    <x v="3"/>
    <s v="Joplin"/>
    <s v="Electric"/>
    <s v="Industrial"/>
    <s v="CB-Commercial"/>
    <n v="22745"/>
    <n v="3231.6800000000003"/>
    <m/>
    <n v="151.24"/>
    <n v="0"/>
    <n v="0"/>
    <m/>
    <n v="0"/>
    <n v="9.7899999999999991"/>
    <n v="0"/>
    <n v="0"/>
    <n v="14.22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20.64"/>
    <n v="0"/>
    <n v="0"/>
    <n v="169.92"/>
    <n v="-99.8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9"/>
  </r>
  <r>
    <x v="3"/>
    <s v="Joplin"/>
    <s v="Electric"/>
    <s v="Industrial"/>
    <s v="GP-General Power"/>
    <n v="7730186"/>
    <n v="712680.88"/>
    <m/>
    <n v="2972.62"/>
    <n v="0"/>
    <n v="0"/>
    <m/>
    <n v="0"/>
    <n v="3323.96"/>
    <n v="0"/>
    <n v="0"/>
    <n v="3451.06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3825.12"/>
    <n v="0"/>
    <n v="0"/>
    <n v="30917.040000000001"/>
    <n v="-27715.03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3"/>
    <s v="Joplin"/>
    <s v="Electric"/>
    <s v="Industrial"/>
    <s v="LP-Large Power"/>
    <n v="25226567"/>
    <n v="2242400.06"/>
    <m/>
    <n v="960"/>
    <n v="0"/>
    <n v="0"/>
    <m/>
    <n v="0"/>
    <n v="10847.43"/>
    <n v="0"/>
    <n v="0"/>
    <n v="3153.87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4467.8"/>
    <n v="0"/>
    <n v="0"/>
    <n v="93111.1"/>
    <n v="-74795.48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9"/>
  </r>
  <r>
    <x v="3"/>
    <s v="Joplin"/>
    <s v="Electric"/>
    <s v="Industrial"/>
    <s v="SH-Small Heating"/>
    <n v="2029"/>
    <n v="281.95999999999998"/>
    <m/>
    <n v="17.66"/>
    <n v="0"/>
    <n v="0"/>
    <m/>
    <n v="0"/>
    <n v="0.87"/>
    <n v="0"/>
    <n v="0"/>
    <n v="1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04"/>
    <n v="-7.53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19"/>
  </r>
  <r>
    <x v="3"/>
    <s v="Joplin"/>
    <s v="Electric"/>
    <s v="Industrial"/>
    <s v="TEB-Total Electric Bldg"/>
    <n v="318360"/>
    <n v="39699.590000000004"/>
    <m/>
    <n v="966.87"/>
    <n v="0"/>
    <n v="0"/>
    <m/>
    <n v="0"/>
    <n v="136.88999999999999"/>
    <n v="0"/>
    <n v="0"/>
    <n v="218.4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808.27"/>
    <n v="-1179.2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9"/>
  </r>
  <r>
    <x v="3"/>
    <s v="Joplin"/>
    <s v="Electric"/>
    <s v="Interdepartmental"/>
    <s v="CB-Commercial"/>
    <n v="121065"/>
    <n v="16069.01"/>
    <m/>
    <n v="0"/>
    <n v="0"/>
    <n v="0"/>
    <m/>
    <n v="0"/>
    <n v="52.06"/>
    <n v="0"/>
    <n v="0"/>
    <n v="84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-572.91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9"/>
  </r>
  <r>
    <x v="3"/>
    <s v="Joplin"/>
    <s v="Electric"/>
    <s v="Municipal Buildings"/>
    <s v="CB-Commercial"/>
    <n v="133873"/>
    <n v="19083.939999999999"/>
    <m/>
    <n v="0"/>
    <n v="0"/>
    <n v="0"/>
    <m/>
    <n v="0"/>
    <n v="57.54"/>
    <n v="0"/>
    <n v="0"/>
    <n v="91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.7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Joplin"/>
    <s v="Electric"/>
    <s v="Municipal Buildings"/>
    <s v="GP-General Power"/>
    <n v="4192386"/>
    <n v="282745.33999999997"/>
    <m/>
    <n v="0"/>
    <n v="0"/>
    <n v="0"/>
    <m/>
    <n v="0"/>
    <n v="1802.71"/>
    <n v="0"/>
    <n v="0"/>
    <n v="2516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969.3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Joplin"/>
    <s v="Electric"/>
    <s v="Municipal Buildings"/>
    <s v="SH-Small Heating"/>
    <n v="845"/>
    <n v="198.22"/>
    <m/>
    <n v="0"/>
    <n v="0"/>
    <n v="0"/>
    <m/>
    <n v="0"/>
    <n v="0.37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58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9"/>
  </r>
  <r>
    <x v="3"/>
    <s v="Joplin"/>
    <s v="Electric"/>
    <s v="Municipal Buildings"/>
    <s v="TEB-Total Electric Bldg"/>
    <n v="60520"/>
    <n v="6990.4900000000007"/>
    <m/>
    <n v="0"/>
    <n v="0"/>
    <n v="0"/>
    <m/>
    <n v="0"/>
    <n v="26.02"/>
    <n v="0"/>
    <n v="0"/>
    <n v="4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6.92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9"/>
  </r>
  <r>
    <x v="3"/>
    <s v="Joplin"/>
    <s v="Electric"/>
    <s v="Municipal Other Lighting"/>
    <s v="CB-Commercial"/>
    <n v="18574"/>
    <n v="4115.38"/>
    <m/>
    <n v="0"/>
    <n v="0"/>
    <n v="0"/>
    <m/>
    <n v="0"/>
    <n v="22.46"/>
    <n v="0"/>
    <n v="0"/>
    <n v="12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2.7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9"/>
  </r>
  <r>
    <x v="3"/>
    <s v="Joplin"/>
    <s v="Electric"/>
    <s v="Municipal Other Lighting"/>
    <s v="GP-General Power"/>
    <n v="44880"/>
    <n v="6245.7"/>
    <m/>
    <n v="0"/>
    <n v="0"/>
    <n v="0"/>
    <m/>
    <n v="0"/>
    <n v="19.3"/>
    <n v="0"/>
    <n v="0"/>
    <n v="3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7.71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19"/>
  </r>
  <r>
    <x v="3"/>
    <s v="Joplin"/>
    <s v="Electric"/>
    <s v="Municipal Other Lighting"/>
    <s v="LS-Special Lighting"/>
    <n v="173"/>
    <n v="93.32"/>
    <m/>
    <n v="0"/>
    <n v="0"/>
    <n v="0"/>
    <m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17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9"/>
  </r>
  <r>
    <x v="3"/>
    <s v="Joplin"/>
    <s v="Electric"/>
    <s v="Municipal Other Lighting"/>
    <s v="MS-Miscellaneous"/>
    <n v="11295"/>
    <n v="1160.67"/>
    <m/>
    <n v="0"/>
    <n v="0"/>
    <n v="0"/>
    <m/>
    <n v="0"/>
    <n v="4.86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19"/>
  </r>
  <r>
    <x v="3"/>
    <s v="Joplin"/>
    <s v="Electric"/>
    <s v="Municipal Pumping"/>
    <s v="CB-Commercial"/>
    <n v="15834"/>
    <n v="2798.65"/>
    <m/>
    <n v="0"/>
    <n v="0"/>
    <n v="0"/>
    <m/>
    <n v="0"/>
    <n v="6.98"/>
    <n v="0"/>
    <n v="0"/>
    <n v="1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.73999999999999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Joplin"/>
    <s v="Electric"/>
    <s v="Municipal Pumping"/>
    <s v="GP-General Power"/>
    <n v="624972"/>
    <n v="60428.47"/>
    <m/>
    <n v="0"/>
    <n v="0"/>
    <n v="0"/>
    <m/>
    <n v="0"/>
    <n v="268.74"/>
    <n v="0"/>
    <n v="0"/>
    <n v="439.62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2254.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Joplin"/>
    <s v="Electric"/>
    <s v="Oil Pipeline Pumping"/>
    <s v="LP-Large Power"/>
    <n v="184388"/>
    <n v="35982.960000000006"/>
    <m/>
    <n v="0"/>
    <n v="0"/>
    <n v="0"/>
    <m/>
    <n v="0"/>
    <n v="79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9.92"/>
    <n v="-549.48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9"/>
  </r>
  <r>
    <x v="3"/>
    <s v="Joplin"/>
    <s v="Electric"/>
    <s v="Residential"/>
    <s v="NM-Net Metering"/>
    <n v="-311"/>
    <n v="-0.15"/>
    <m/>
    <n v="0"/>
    <n v="0"/>
    <n v="0"/>
    <m/>
    <n v="1133.3333333333301"/>
    <n v="0.13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19"/>
  </r>
  <r>
    <x v="3"/>
    <s v="Joplin"/>
    <s v="Electric"/>
    <s v="Residential"/>
    <s v="RGL-Residential Pilot"/>
    <n v="94884"/>
    <n v="12340.85"/>
    <m/>
    <n v="657.72"/>
    <n v="0"/>
    <n v="0"/>
    <m/>
    <n v="0"/>
    <n v="41.51"/>
    <n v="0"/>
    <n v="0"/>
    <n v="37.4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63"/>
    <n v="20"/>
    <n v="0"/>
    <n v="5.87"/>
    <n v="-451.6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9"/>
  </r>
  <r>
    <x v="3"/>
    <s v="Joplin"/>
    <s v="Electric"/>
    <s v="Residential"/>
    <s v="RG-Residential"/>
    <n v="51389221.700000003"/>
    <n v="7020122.2699999996"/>
    <m/>
    <n v="239774.87"/>
    <n v="0"/>
    <n v="0"/>
    <m/>
    <n v="-152024.45173021799"/>
    <n v="22174.38"/>
    <n v="0"/>
    <n v="0"/>
    <n v="20659.259999999998"/>
    <n v="0"/>
    <n v="0"/>
    <n v="0"/>
    <n v="0"/>
    <n v="0"/>
    <n v="0"/>
    <n v="0"/>
    <n v="0"/>
    <n v="0"/>
    <n v="0"/>
    <n v="0"/>
    <n v="0"/>
    <n v="0"/>
    <n v="0"/>
    <n v="0"/>
    <n v="2250"/>
    <n v="50"/>
    <n v="585"/>
    <n v="10508.1"/>
    <n v="1140"/>
    <n v="-1603.09"/>
    <n v="13726.15"/>
    <n v="-211958.6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Joplin"/>
    <s v="Lighting"/>
    <s v="Commercial"/>
    <s v="PL-Private Lighting"/>
    <n v="201874.511"/>
    <n v="55364.12"/>
    <m/>
    <n v="2208.4499999999998"/>
    <n v="0"/>
    <n v="0"/>
    <m/>
    <n v="0"/>
    <n v="86.57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475.56"/>
    <n v="0"/>
    <n v="-1.98"/>
    <n v="3378.49"/>
    <n v="-1870.4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3"/>
    <s v="Joplin"/>
    <s v="Lighting"/>
    <s v="Industrial"/>
    <s v="PL-Private Lighting"/>
    <n v="13867.134"/>
    <n v="3633.91"/>
    <m/>
    <n v="196.68"/>
    <n v="0"/>
    <n v="0"/>
    <m/>
    <n v="0"/>
    <n v="5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.73"/>
    <n v="0"/>
    <n v="0"/>
    <n v="197.37"/>
    <n v="-145.5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9"/>
  </r>
  <r>
    <x v="3"/>
    <s v="Joplin"/>
    <s v="Lighting"/>
    <s v="Municipal Buildings"/>
    <s v="PL-Private Lighting"/>
    <n v="540"/>
    <n v="184.66"/>
    <m/>
    <n v="0"/>
    <n v="0"/>
    <n v="0"/>
    <m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38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9"/>
  </r>
  <r>
    <x v="3"/>
    <s v="Joplin"/>
    <s v="Lighting"/>
    <s v="Municipal Other Lighting"/>
    <s v="PL-Private Lighting"/>
    <n v="4396"/>
    <n v="1008.12"/>
    <m/>
    <n v="0"/>
    <n v="0"/>
    <n v="0"/>
    <m/>
    <n v="0"/>
    <n v="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.75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9"/>
  </r>
  <r>
    <x v="3"/>
    <s v="Joplin"/>
    <s v="Lighting"/>
    <s v="Municipal Street Lighting"/>
    <s v="SPL-Municipal St Lighting"/>
    <n v="326795.52299999999"/>
    <n v="50899.39"/>
    <m/>
    <n v="0"/>
    <n v="0"/>
    <n v="0"/>
    <m/>
    <n v="0"/>
    <n v="140.52000000000001"/>
    <n v="0"/>
    <n v="0"/>
    <n v="0"/>
    <n v="0"/>
    <n v="0"/>
    <n v="0"/>
    <n v="0"/>
    <n v="0"/>
    <n v="0"/>
    <n v="0"/>
    <n v="26603.27"/>
    <n v="0"/>
    <n v="0"/>
    <n v="0"/>
    <n v="0"/>
    <n v="0"/>
    <n v="0"/>
    <n v="0"/>
    <n v="0"/>
    <n v="0"/>
    <n v="0"/>
    <n v="0"/>
    <n v="0"/>
    <n v="0"/>
    <n v="0"/>
    <n v="-1954.23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9"/>
  </r>
  <r>
    <x v="3"/>
    <s v="Joplin"/>
    <s v="Lighting"/>
    <s v="Residential"/>
    <s v="PL-Private Lighting"/>
    <n v="57326.682999999903"/>
    <n v="20917.73"/>
    <m/>
    <n v="489.91"/>
    <n v="0"/>
    <n v="0"/>
    <m/>
    <n v="0"/>
    <n v="2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630000000000003"/>
    <n v="0"/>
    <n v="0"/>
    <n v="84.32"/>
    <n v="-525.9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3"/>
    <s v="Neosho"/>
    <s v="Electric"/>
    <s v="Commercial"/>
    <s v="CB-Commercial"/>
    <n v="3360981"/>
    <n v="490034.64"/>
    <m/>
    <n v="11007.23"/>
    <n v="0"/>
    <n v="0"/>
    <m/>
    <n v="-4800"/>
    <n v="1422.97"/>
    <n v="0"/>
    <n v="0"/>
    <n v="2189.3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5321.32"/>
    <n v="20"/>
    <n v="-48.37"/>
    <n v="24830.55"/>
    <n v="-13199.2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Neosho"/>
    <s v="Electric"/>
    <s v="Commercial"/>
    <s v="GP-General Power"/>
    <n v="12334888"/>
    <n v="1132691.26"/>
    <m/>
    <n v="148.72999999999999"/>
    <n v="0"/>
    <n v="0"/>
    <m/>
    <n v="0"/>
    <n v="5333.51"/>
    <n v="0"/>
    <n v="0"/>
    <n v="7474.7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6790.9"/>
    <n v="0"/>
    <n v="0"/>
    <n v="56488.13"/>
    <n v="-31918.8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9"/>
  </r>
  <r>
    <x v="3"/>
    <s v="Neosho"/>
    <s v="Electric"/>
    <s v="Commercial"/>
    <s v="LS-Special Lighting"/>
    <n v="2478"/>
    <n v="440.53"/>
    <m/>
    <n v="0"/>
    <n v="0"/>
    <n v="0"/>
    <m/>
    <n v="0"/>
    <n v="1.06"/>
    <n v="0"/>
    <n v="0"/>
    <n v="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4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9"/>
  </r>
  <r>
    <x v="3"/>
    <s v="Neosho"/>
    <s v="Electric"/>
    <s v="Commercial"/>
    <s v="SH-Small Heating"/>
    <n v="415643"/>
    <n v="57003.29"/>
    <m/>
    <n v="1591.75"/>
    <n v="0"/>
    <n v="0"/>
    <m/>
    <n v="-479.65616045845297"/>
    <n v="183.28"/>
    <n v="0"/>
    <n v="0"/>
    <n v="269.9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88.22"/>
    <n v="0"/>
    <n v="-16.010000000000002"/>
    <n v="3574.27"/>
    <n v="-1528.1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9"/>
  </r>
  <r>
    <x v="3"/>
    <s v="Neosho"/>
    <s v="Electric"/>
    <s v="Commercial"/>
    <s v="TEB-Total Electric Bldg"/>
    <n v="1114236"/>
    <n v="128445.68"/>
    <m/>
    <n v="0"/>
    <n v="0"/>
    <n v="0"/>
    <m/>
    <n v="-457909.85232532502"/>
    <n v="479.1"/>
    <n v="0"/>
    <n v="0"/>
    <n v="753.83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570.03"/>
    <n v="0"/>
    <n v="0"/>
    <n v="3613.93"/>
    <n v="-3960.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9"/>
  </r>
  <r>
    <x v="3"/>
    <s v="Neosho"/>
    <s v="Electric"/>
    <s v="Commercial"/>
    <s v="CB-Commercial"/>
    <n v="3720"/>
    <n v="512.54000000000008"/>
    <m/>
    <n v="0"/>
    <n v="0"/>
    <n v="0"/>
    <m/>
    <n v="0"/>
    <n v="1.6"/>
    <n v="0"/>
    <n v="0"/>
    <n v="2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67000000000000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Neosho"/>
    <s v="Electric"/>
    <s v="Industrial"/>
    <s v="CB-Commercial"/>
    <n v="55832"/>
    <n v="7598.8899999999994"/>
    <m/>
    <n v="299.93"/>
    <n v="0"/>
    <n v="0"/>
    <m/>
    <n v="0"/>
    <n v="24"/>
    <n v="0"/>
    <n v="0"/>
    <n v="32.07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482.65"/>
    <n v="0"/>
    <n v="0"/>
    <n v="571.11"/>
    <n v="-202.45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9"/>
  </r>
  <r>
    <x v="3"/>
    <s v="Neosho"/>
    <s v="Electric"/>
    <s v="Industrial"/>
    <s v="GP-General Power"/>
    <n v="1215721"/>
    <n v="141869"/>
    <m/>
    <n v="0"/>
    <n v="0"/>
    <n v="0"/>
    <m/>
    <n v="0"/>
    <n v="522.75"/>
    <n v="0"/>
    <n v="0"/>
    <n v="568.64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3646.45"/>
    <n v="0"/>
    <n v="0"/>
    <n v="6558.1"/>
    <n v="-3696.77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3"/>
    <s v="Neosho"/>
    <s v="Electric"/>
    <s v="Industrial"/>
    <s v="LP-Large Power"/>
    <n v="9345861"/>
    <n v="850471.86"/>
    <m/>
    <n v="0"/>
    <n v="0"/>
    <n v="0"/>
    <m/>
    <n v="0"/>
    <n v="4018.72"/>
    <n v="0"/>
    <n v="0"/>
    <n v="505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5475.24"/>
    <n v="-27850.67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9"/>
  </r>
  <r>
    <x v="3"/>
    <s v="Neosho"/>
    <s v="Electric"/>
    <s v="Industrial"/>
    <s v="TEB-Total Electric Bldg"/>
    <n v="70800"/>
    <n v="6952.0599999999995"/>
    <m/>
    <n v="0"/>
    <n v="0"/>
    <n v="0"/>
    <m/>
    <n v="0"/>
    <n v="30.44"/>
    <n v="0"/>
    <n v="0"/>
    <n v="5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0.82"/>
    <n v="-288.86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9"/>
  </r>
  <r>
    <x v="3"/>
    <s v="Neosho"/>
    <s v="Electric"/>
    <s v="Interdepartmental"/>
    <s v="CB-Commercial"/>
    <n v="5962"/>
    <n v="960.94999999999993"/>
    <m/>
    <n v="0"/>
    <n v="0"/>
    <n v="0"/>
    <m/>
    <n v="0"/>
    <n v="2.56"/>
    <n v="0"/>
    <n v="0"/>
    <n v="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4"/>
    <n v="-23.72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9"/>
  </r>
  <r>
    <x v="3"/>
    <s v="Neosho"/>
    <s v="Electric"/>
    <s v="Municipal Buildings"/>
    <s v="CB-Commercial"/>
    <n v="95903"/>
    <n v="14977.43"/>
    <m/>
    <n v="0"/>
    <n v="0"/>
    <n v="0"/>
    <m/>
    <n v="0"/>
    <n v="41.22"/>
    <n v="0"/>
    <n v="0"/>
    <n v="6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1.2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Neosho"/>
    <s v="Electric"/>
    <s v="Municipal Buildings"/>
    <s v="GP-General Power"/>
    <n v="71320"/>
    <n v="7750.0300000000007"/>
    <m/>
    <n v="0"/>
    <n v="0"/>
    <n v="0"/>
    <m/>
    <n v="0"/>
    <n v="30.67"/>
    <n v="0"/>
    <n v="0"/>
    <n v="5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3.8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Neosho"/>
    <s v="Electric"/>
    <s v="Municipal Buildings"/>
    <s v="SH-Small Heating"/>
    <n v="8577"/>
    <n v="1165.6199999999999"/>
    <m/>
    <n v="0"/>
    <n v="0"/>
    <n v="0"/>
    <m/>
    <n v="0"/>
    <n v="3.7"/>
    <n v="0"/>
    <n v="0"/>
    <n v="5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.6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9"/>
  </r>
  <r>
    <x v="3"/>
    <s v="Neosho"/>
    <s v="Electric"/>
    <s v="Municipal Buildings"/>
    <s v="TEB-Total Electric Bldg"/>
    <n v="13520"/>
    <n v="1899.53"/>
    <m/>
    <n v="0"/>
    <n v="0"/>
    <n v="0"/>
    <m/>
    <n v="0"/>
    <n v="5.81"/>
    <n v="0"/>
    <n v="0"/>
    <n v="9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.16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9"/>
  </r>
  <r>
    <x v="3"/>
    <s v="Neosho"/>
    <s v="Electric"/>
    <s v="Municipal Other Lighting"/>
    <s v="CB-Commercial"/>
    <n v="-7986619"/>
    <n v="-1050454.74"/>
    <m/>
    <n v="0"/>
    <n v="0"/>
    <n v="0"/>
    <m/>
    <n v="0"/>
    <n v="-3415.21"/>
    <n v="0"/>
    <n v="0"/>
    <n v="-567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110.33999999999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9"/>
  </r>
  <r>
    <x v="3"/>
    <s v="Neosho"/>
    <s v="Electric"/>
    <s v="Municipal Other Lighting"/>
    <s v="LS-Special Lighting"/>
    <n v="-99370"/>
    <n v="-13517.75"/>
    <m/>
    <n v="0"/>
    <n v="0"/>
    <n v="0"/>
    <m/>
    <n v="0"/>
    <n v="-37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2.4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9"/>
  </r>
  <r>
    <x v="3"/>
    <s v="Neosho"/>
    <s v="Electric"/>
    <s v="Municipal Pumping"/>
    <s v="CB-Commercial"/>
    <n v="122904"/>
    <n v="17768.7"/>
    <m/>
    <n v="0"/>
    <n v="0"/>
    <n v="0"/>
    <m/>
    <n v="0"/>
    <n v="52.84"/>
    <n v="0"/>
    <n v="0"/>
    <n v="81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3.1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Neosho"/>
    <s v="Electric"/>
    <s v="Municipal Pumping"/>
    <s v="GP-General Power"/>
    <n v="599080"/>
    <n v="62934.239999999998"/>
    <m/>
    <n v="0"/>
    <n v="0"/>
    <n v="0"/>
    <m/>
    <n v="0"/>
    <n v="257.60000000000002"/>
    <n v="0"/>
    <n v="0"/>
    <n v="393.2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1759.4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Neosho"/>
    <s v="Electric"/>
    <s v="Municipal Pumping"/>
    <s v="TEB-Total Electric Bldg"/>
    <n v="48231"/>
    <n v="5552.18"/>
    <m/>
    <n v="0"/>
    <n v="0"/>
    <n v="0"/>
    <m/>
    <n v="0"/>
    <n v="20.75"/>
    <n v="0"/>
    <n v="0"/>
    <n v="3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3.85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9"/>
  </r>
  <r>
    <x v="3"/>
    <s v="Neosho"/>
    <s v="Electric"/>
    <s v="Oil Pipeline Pumping"/>
    <s v="LP-Large Power"/>
    <n v="2032000"/>
    <n v="161925.94"/>
    <m/>
    <n v="0"/>
    <n v="0"/>
    <n v="0"/>
    <m/>
    <n v="0"/>
    <n v="87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85.84"/>
    <n v="-6055.36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9"/>
  </r>
  <r>
    <x v="3"/>
    <s v="Neosho"/>
    <s v="Electric"/>
    <s v="Praxair/ICI"/>
    <s v="SC-P PRAXAIR Transmission"/>
    <n v="6012032"/>
    <n v="423828.51"/>
    <m/>
    <n v="0"/>
    <n v="0"/>
    <n v="0"/>
    <m/>
    <n v="0"/>
    <n v="2585.17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4729.48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19"/>
  </r>
  <r>
    <x v="3"/>
    <s v="Neosho"/>
    <s v="Electric"/>
    <s v="Residential"/>
    <s v="RGL-Residential Pilot"/>
    <n v="50914"/>
    <n v="6622.04"/>
    <m/>
    <n v="191.77"/>
    <n v="0"/>
    <n v="0"/>
    <m/>
    <n v="0"/>
    <n v="21.9"/>
    <n v="0"/>
    <n v="0"/>
    <n v="2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3"/>
    <n v="0"/>
    <n v="0"/>
    <n v="132.41999999999999"/>
    <n v="-217.02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9"/>
  </r>
  <r>
    <x v="3"/>
    <s v="Neosho"/>
    <s v="Electric"/>
    <s v="Residential"/>
    <s v="RG-Residential"/>
    <n v="16140416.4"/>
    <n v="2277417.15"/>
    <m/>
    <n v="64093.26"/>
    <n v="0"/>
    <n v="0"/>
    <m/>
    <n v="-97562.890309308699"/>
    <n v="6969.94"/>
    <n v="0"/>
    <n v="0"/>
    <n v="6442.17"/>
    <n v="0"/>
    <n v="0"/>
    <n v="0"/>
    <n v="0"/>
    <n v="0"/>
    <n v="0"/>
    <n v="0"/>
    <n v="0"/>
    <n v="0"/>
    <n v="0"/>
    <n v="0"/>
    <n v="0"/>
    <n v="0"/>
    <n v="0"/>
    <n v="0"/>
    <n v="1050"/>
    <n v="150"/>
    <n v="90"/>
    <n v="5310.92"/>
    <n v="440"/>
    <n v="-624.55999999999995"/>
    <n v="44012.71"/>
    <n v="-70508.9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Neosho"/>
    <s v="Lighting"/>
    <s v="Commercial"/>
    <s v="PL-Private Lighting"/>
    <n v="132474.75399999999"/>
    <n v="40243.379999999997"/>
    <m/>
    <n v="63.95"/>
    <n v="0"/>
    <n v="0"/>
    <m/>
    <n v="0"/>
    <n v="56.48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80.52"/>
    <n v="0"/>
    <n v="-1.82"/>
    <n v="1784.8"/>
    <n v="-1116.73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3"/>
    <s v="Neosho"/>
    <s v="Lighting"/>
    <s v="Industrial"/>
    <s v="PL-Private Lighting"/>
    <n v="10518.003000000001"/>
    <n v="2557.5100000000002"/>
    <m/>
    <n v="0"/>
    <n v="0"/>
    <n v="0"/>
    <m/>
    <n v="0"/>
    <n v="4.51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98"/>
    <n v="0"/>
    <n v="0"/>
    <n v="72.77"/>
    <n v="-106.0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9"/>
  </r>
  <r>
    <x v="3"/>
    <s v="Neosho"/>
    <s v="Lighting"/>
    <s v="Municipal Buildings"/>
    <s v="PL-Private Lighting"/>
    <n v="424"/>
    <n v="144.69"/>
    <m/>
    <n v="0"/>
    <n v="0"/>
    <n v="0"/>
    <m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33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9"/>
  </r>
  <r>
    <x v="3"/>
    <s v="Neosho"/>
    <s v="Lighting"/>
    <s v="Municipal Other Lighting"/>
    <s v="PL-Private Lighting"/>
    <n v="441"/>
    <n v="150.6"/>
    <m/>
    <n v="0"/>
    <n v="0"/>
    <n v="0"/>
    <m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5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9"/>
  </r>
  <r>
    <x v="3"/>
    <s v="Neosho"/>
    <s v="Lighting"/>
    <s v="Municipal Street Lighting"/>
    <s v="SPL-Municipal St Lighting"/>
    <n v="159230.00899999999"/>
    <n v="22528.83"/>
    <m/>
    <n v="0"/>
    <n v="0"/>
    <n v="0"/>
    <m/>
    <n v="0"/>
    <n v="68.459999999999994"/>
    <n v="0"/>
    <n v="0"/>
    <n v="0"/>
    <n v="0"/>
    <n v="0"/>
    <n v="0"/>
    <n v="0"/>
    <n v="0"/>
    <n v="0"/>
    <n v="0"/>
    <n v="7617.12"/>
    <n v="0"/>
    <n v="0"/>
    <n v="0"/>
    <n v="0"/>
    <n v="0"/>
    <n v="0"/>
    <n v="0"/>
    <n v="0"/>
    <n v="0"/>
    <n v="0"/>
    <n v="0"/>
    <n v="0"/>
    <n v="0"/>
    <n v="0"/>
    <n v="-952.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9"/>
  </r>
  <r>
    <x v="3"/>
    <s v="Neosho"/>
    <s v="Lighting"/>
    <s v="Residential"/>
    <s v="PL-Private Lighting"/>
    <n v="64355.931999999899"/>
    <n v="24136.27"/>
    <m/>
    <n v="60.07"/>
    <n v="0"/>
    <n v="0"/>
    <m/>
    <n v="0"/>
    <n v="25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35"/>
    <n v="0"/>
    <n v="0"/>
    <n v="375.74"/>
    <n v="-586.0599999999999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3"/>
    <s v="Ozark"/>
    <s v="Electric"/>
    <s v="Commercial"/>
    <s v="CB-Commercial"/>
    <n v="3632174"/>
    <n v="528609.51"/>
    <m/>
    <n v="10046.57"/>
    <n v="0"/>
    <n v="0"/>
    <m/>
    <n v="-181203.72492836701"/>
    <n v="1575.65"/>
    <n v="0"/>
    <n v="0"/>
    <n v="2492.77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513.04"/>
    <n v="20"/>
    <n v="-303.42"/>
    <n v="31785.7"/>
    <n v="-16574.0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Ozark"/>
    <s v="Electric"/>
    <s v="Commercial"/>
    <s v="GP-General Power"/>
    <n v="6948721"/>
    <n v="742028.2"/>
    <m/>
    <n v="3523.95"/>
    <n v="0"/>
    <n v="0"/>
    <m/>
    <n v="0"/>
    <n v="2970.6"/>
    <n v="0"/>
    <n v="0"/>
    <n v="4516.7299999999996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3546.76"/>
    <n v="0"/>
    <n v="0"/>
    <n v="32429.73"/>
    <n v="-23161.27999999999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9"/>
  </r>
  <r>
    <x v="3"/>
    <s v="Ozark"/>
    <s v="Electric"/>
    <s v="Commercial"/>
    <s v="LS-Special Lighting"/>
    <n v="1342"/>
    <n v="310.64999999999998"/>
    <m/>
    <n v="3.25"/>
    <n v="0"/>
    <n v="0"/>
    <m/>
    <n v="0"/>
    <n v="0.57999999999999996"/>
    <n v="0"/>
    <n v="0"/>
    <n v="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6"/>
    <n v="-7.1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9"/>
  </r>
  <r>
    <x v="3"/>
    <s v="Ozark"/>
    <s v="Electric"/>
    <s v="Commercial"/>
    <s v="SH-Small Heating"/>
    <n v="544536"/>
    <n v="75374.19"/>
    <m/>
    <n v="2200.87"/>
    <n v="0"/>
    <n v="0"/>
    <m/>
    <n v="-77798.280802292196"/>
    <n v="234.21"/>
    <n v="0"/>
    <n v="0"/>
    <n v="376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6.13"/>
    <n v="0"/>
    <n v="-39.229999999999997"/>
    <n v="5194.92"/>
    <n v="-2399.2600000000002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9"/>
  </r>
  <r>
    <x v="3"/>
    <s v="Ozark"/>
    <s v="Electric"/>
    <s v="Commercial"/>
    <s v="TEB-Total Electric Bldg"/>
    <n v="1333604"/>
    <n v="155917.01999999999"/>
    <m/>
    <n v="1645.11"/>
    <n v="0"/>
    <n v="0"/>
    <m/>
    <n v="0"/>
    <n v="573.46"/>
    <n v="0"/>
    <n v="0"/>
    <n v="893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3.94"/>
    <n v="0"/>
    <n v="0"/>
    <n v="4427.87"/>
    <n v="-4602.8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9"/>
  </r>
  <r>
    <x v="3"/>
    <s v="Ozark"/>
    <s v="Electric"/>
    <s v="Industrial"/>
    <s v="CB-Commercial"/>
    <n v="9378"/>
    <n v="1346.92"/>
    <m/>
    <n v="24.68"/>
    <n v="0"/>
    <n v="0"/>
    <m/>
    <n v="0"/>
    <n v="4.04"/>
    <n v="0"/>
    <n v="0"/>
    <n v="6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18"/>
    <n v="0"/>
    <n v="0"/>
    <n v="98.23"/>
    <n v="-45.4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9"/>
  </r>
  <r>
    <x v="3"/>
    <s v="Ozark"/>
    <s v="Electric"/>
    <s v="Industrial"/>
    <s v="GP-General Power"/>
    <n v="433458"/>
    <n v="48513.9"/>
    <m/>
    <n v="543.79"/>
    <n v="0"/>
    <n v="0"/>
    <m/>
    <n v="0"/>
    <n v="186.39"/>
    <n v="0"/>
    <n v="0"/>
    <n v="3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80.95"/>
    <n v="-1578.6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3"/>
    <s v="Ozark"/>
    <s v="Electric"/>
    <s v="Industrial"/>
    <s v="TEB-Total Electric Bldg"/>
    <n v="318161"/>
    <n v="47525.37"/>
    <m/>
    <n v="2300.67"/>
    <n v="0"/>
    <n v="0"/>
    <m/>
    <n v="0"/>
    <n v="136.81"/>
    <n v="0"/>
    <n v="0"/>
    <n v="225.9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107.2"/>
    <n v="0"/>
    <n v="0"/>
    <n v="3693.36"/>
    <n v="-1298.0899999999999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9"/>
  </r>
  <r>
    <x v="3"/>
    <s v="Ozark"/>
    <s v="Electric"/>
    <s v="Interdepartmental"/>
    <s v="CB-Commercial"/>
    <n v="5346"/>
    <n v="770.79"/>
    <m/>
    <n v="0"/>
    <n v="0"/>
    <n v="0"/>
    <m/>
    <n v="0"/>
    <n v="2.2999999999999998"/>
    <n v="0"/>
    <n v="0"/>
    <n v="3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-25.46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9"/>
  </r>
  <r>
    <x v="3"/>
    <s v="Ozark"/>
    <s v="Electric"/>
    <s v="Municipal Buildings"/>
    <s v="CB-Commercial"/>
    <n v="76763"/>
    <n v="11368.16"/>
    <m/>
    <n v="0"/>
    <n v="0"/>
    <n v="0"/>
    <m/>
    <n v="0"/>
    <n v="32.99"/>
    <n v="0"/>
    <n v="0"/>
    <n v="51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6.9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Ozark"/>
    <s v="Electric"/>
    <s v="Municipal Buildings"/>
    <s v="GP-General Power"/>
    <n v="178720"/>
    <n v="19316.23"/>
    <m/>
    <n v="0"/>
    <n v="0"/>
    <n v="0"/>
    <m/>
    <n v="0"/>
    <n v="76.84"/>
    <n v="0"/>
    <n v="0"/>
    <n v="11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7.0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Ozark"/>
    <s v="Electric"/>
    <s v="Municipal Buildings"/>
    <s v="SH-Small Heating"/>
    <n v="12146"/>
    <n v="1667.13"/>
    <m/>
    <n v="0"/>
    <n v="0"/>
    <n v="0"/>
    <m/>
    <n v="0"/>
    <n v="5.22"/>
    <n v="0"/>
    <n v="0"/>
    <n v="8.03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.93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9"/>
  </r>
  <r>
    <x v="3"/>
    <s v="Ozark"/>
    <s v="Electric"/>
    <s v="Municipal Other Lighting"/>
    <s v="CB-Commercial"/>
    <n v="7550"/>
    <n v="1622.08"/>
    <m/>
    <n v="0"/>
    <n v="0"/>
    <n v="0"/>
    <m/>
    <n v="0"/>
    <n v="3.25"/>
    <n v="0"/>
    <n v="0"/>
    <n v="4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7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9"/>
  </r>
  <r>
    <x v="3"/>
    <s v="Ozark"/>
    <s v="Electric"/>
    <s v="Municipal Other Lighting"/>
    <s v="LS-Special Lighting"/>
    <n v="4910"/>
    <n v="878.98"/>
    <m/>
    <n v="0"/>
    <n v="0"/>
    <n v="0"/>
    <m/>
    <n v="0"/>
    <n v="2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.1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9"/>
  </r>
  <r>
    <x v="3"/>
    <s v="Ozark"/>
    <s v="Electric"/>
    <s v="Municipal Pumping"/>
    <s v="CB-Commercial"/>
    <n v="126856"/>
    <n v="18471.37"/>
    <m/>
    <n v="0"/>
    <n v="0"/>
    <n v="0"/>
    <m/>
    <n v="0"/>
    <n v="54.52"/>
    <n v="0"/>
    <n v="0"/>
    <n v="87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83.6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Ozark"/>
    <s v="Electric"/>
    <s v="Municipal Pumping"/>
    <s v="GP-General Power"/>
    <n v="587120"/>
    <n v="68139.520000000004"/>
    <m/>
    <n v="0"/>
    <n v="0"/>
    <n v="0"/>
    <m/>
    <n v="0"/>
    <n v="252.46"/>
    <n v="0"/>
    <n v="0"/>
    <n v="404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3.5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Ozark"/>
    <s v="Electric"/>
    <s v="Municipal Pumping"/>
    <s v="TEB-Total Electric Bldg"/>
    <n v="34240"/>
    <n v="4440.16"/>
    <m/>
    <n v="0"/>
    <n v="0"/>
    <n v="0"/>
    <m/>
    <n v="0"/>
    <n v="14.73"/>
    <n v="0"/>
    <n v="0"/>
    <n v="2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3.71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9"/>
  </r>
  <r>
    <x v="3"/>
    <s v="Ozark"/>
    <s v="Electric"/>
    <s v="Residential"/>
    <s v="RGL-Residential Pilot"/>
    <n v="44612"/>
    <n v="5802.31"/>
    <m/>
    <n v="144.13"/>
    <n v="0"/>
    <n v="0"/>
    <m/>
    <n v="0"/>
    <n v="19.16"/>
    <n v="0"/>
    <n v="0"/>
    <n v="17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83"/>
    <n v="0"/>
    <n v="0"/>
    <n v="36.22"/>
    <n v="-208.51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9"/>
  </r>
  <r>
    <x v="3"/>
    <s v="Ozark"/>
    <s v="Electric"/>
    <s v="Residential"/>
    <s v="RG-Residential"/>
    <n v="22330203"/>
    <n v="3142341.4099999997"/>
    <m/>
    <n v="62586.78"/>
    <n v="0"/>
    <n v="0"/>
    <m/>
    <n v="-77266.8439130115"/>
    <n v="9610.2199999999993"/>
    <n v="0"/>
    <n v="0"/>
    <n v="8851.84"/>
    <n v="0"/>
    <n v="0"/>
    <n v="0"/>
    <n v="0"/>
    <n v="0"/>
    <n v="0"/>
    <n v="0"/>
    <n v="0"/>
    <n v="0"/>
    <n v="0"/>
    <n v="0"/>
    <n v="0"/>
    <n v="0"/>
    <n v="0"/>
    <n v="0"/>
    <n v="810"/>
    <n v="100"/>
    <n v="165"/>
    <n v="6035.83"/>
    <n v="920"/>
    <n v="-494.29"/>
    <n v="19844.990000000002"/>
    <n v="-102874.0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Ozark"/>
    <s v="Lighting"/>
    <s v="Commercial"/>
    <s v="PL-Private Lighting"/>
    <n v="50548.355000000003"/>
    <n v="16907.310000000001"/>
    <m/>
    <n v="138.1"/>
    <n v="0"/>
    <n v="0"/>
    <m/>
    <n v="0"/>
    <n v="21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.51"/>
    <n v="0"/>
    <n v="0"/>
    <n v="775.62"/>
    <n v="-449.53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3"/>
    <s v="Ozark"/>
    <s v="Lighting"/>
    <s v="Municipal Other Lighting"/>
    <s v="PL-Private Lighting"/>
    <n v="671"/>
    <n v="192.56"/>
    <m/>
    <n v="0"/>
    <n v="0"/>
    <n v="0"/>
    <m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16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9"/>
  </r>
  <r>
    <x v="3"/>
    <s v="Ozark"/>
    <s v="Lighting"/>
    <s v="Municipal Street Lighting"/>
    <s v="SPL-Municipal St Lighting"/>
    <n v="134398.76699999999"/>
    <n v="20283.87"/>
    <m/>
    <n v="0"/>
    <n v="0"/>
    <n v="0"/>
    <m/>
    <n v="0"/>
    <n v="57.79"/>
    <n v="0"/>
    <n v="0"/>
    <n v="0"/>
    <n v="0"/>
    <n v="0"/>
    <n v="0"/>
    <n v="0"/>
    <n v="0"/>
    <n v="0"/>
    <n v="0"/>
    <n v="8590.6200000000008"/>
    <n v="0"/>
    <n v="0"/>
    <n v="0"/>
    <n v="0"/>
    <n v="0"/>
    <n v="0"/>
    <n v="0"/>
    <n v="0"/>
    <n v="0"/>
    <n v="0"/>
    <n v="0"/>
    <n v="0"/>
    <n v="0"/>
    <n v="0"/>
    <n v="-803.7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9"/>
  </r>
  <r>
    <x v="3"/>
    <s v="Ozark"/>
    <s v="Lighting"/>
    <s v="Residential"/>
    <s v="PL-Private Lighting"/>
    <n v="26973.037"/>
    <n v="10080.25"/>
    <m/>
    <n v="37.65"/>
    <n v="0"/>
    <n v="0"/>
    <m/>
    <n v="0"/>
    <n v="1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399999999999991"/>
    <n v="0"/>
    <n v="0"/>
    <n v="61.01"/>
    <n v="-229.1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3"/>
    <s v="Pierce City"/>
    <s v="Electric"/>
    <s v="Commercial"/>
    <s v="CB-Commercial"/>
    <n v="9058"/>
    <n v="1259.4099999999999"/>
    <m/>
    <n v="0"/>
    <n v="0"/>
    <n v="0"/>
    <m/>
    <n v="0"/>
    <n v="3.89"/>
    <n v="0"/>
    <n v="0"/>
    <n v="6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99"/>
    <n v="0"/>
    <n v="0"/>
    <n v="35.85"/>
    <n v="-43.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Pierce City"/>
    <s v="Electric"/>
    <s v="Residential"/>
    <s v="RG-Residential"/>
    <n v="17445"/>
    <n v="2446.2800000000002"/>
    <m/>
    <n v="55.21"/>
    <n v="0"/>
    <n v="0"/>
    <m/>
    <n v="0"/>
    <n v="7.51"/>
    <n v="0"/>
    <n v="0"/>
    <n v="6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5"/>
    <n v="0"/>
    <n v="0"/>
    <n v="0"/>
    <n v="-84.9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Pierce City"/>
    <s v="Lighting"/>
    <s v="Residential"/>
    <s v="PL-Private Lighting"/>
    <n v="65.001000000000005"/>
    <n v="15.58"/>
    <m/>
    <n v="0"/>
    <n v="0"/>
    <n v="0"/>
    <m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-0.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s v="Republic"/>
    <s v="Electric"/>
    <s v="Commercial"/>
    <s v="CB-Commercial"/>
    <n v="603832"/>
    <n v="88992.81"/>
    <m/>
    <n v="2055.59"/>
    <n v="0"/>
    <n v="0"/>
    <m/>
    <n v="0"/>
    <n v="260.38"/>
    <n v="0"/>
    <n v="0"/>
    <n v="425.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795.62"/>
    <n v="0"/>
    <n v="0"/>
    <n v="5240.16"/>
    <n v="-2963.1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Republic"/>
    <s v="Electric"/>
    <s v="Commercial"/>
    <s v="GP-General Power"/>
    <n v="446015"/>
    <n v="46658.04"/>
    <m/>
    <n v="0"/>
    <n v="0"/>
    <n v="0"/>
    <m/>
    <n v="0"/>
    <n v="191.78"/>
    <n v="0"/>
    <n v="0"/>
    <n v="309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8.61"/>
    <n v="0"/>
    <n v="0"/>
    <n v="2822.16"/>
    <n v="-1544.1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9"/>
  </r>
  <r>
    <x v="3"/>
    <s v="Republic"/>
    <s v="Electric"/>
    <s v="Commercial"/>
    <s v="SH-Small Heating"/>
    <n v="37266"/>
    <n v="5339.5599999999995"/>
    <m/>
    <n v="70.650000000000006"/>
    <n v="0"/>
    <n v="0"/>
    <m/>
    <n v="0"/>
    <n v="16.600000000000001"/>
    <n v="0"/>
    <n v="0"/>
    <n v="2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.41"/>
    <n v="0"/>
    <n v="0"/>
    <n v="310.17"/>
    <n v="-174.98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9"/>
  </r>
  <r>
    <x v="3"/>
    <s v="Republic"/>
    <s v="Electric"/>
    <s v="Commercial"/>
    <s v="TEB-Total Electric Bldg"/>
    <n v="47200"/>
    <n v="5532.0300000000007"/>
    <m/>
    <n v="0"/>
    <n v="0"/>
    <n v="0"/>
    <m/>
    <n v="0"/>
    <n v="20.29"/>
    <n v="0"/>
    <n v="0"/>
    <n v="3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.4"/>
    <n v="0"/>
    <n v="0"/>
    <n v="422.69"/>
    <n v="-192.5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9"/>
  </r>
  <r>
    <x v="3"/>
    <s v="Republic"/>
    <s v="Electric"/>
    <s v="Industrial"/>
    <s v="CB-Commercial"/>
    <n v="1928"/>
    <n v="276.57"/>
    <m/>
    <n v="8.07"/>
    <n v="0"/>
    <n v="0"/>
    <m/>
    <n v="0"/>
    <n v="0.83"/>
    <n v="0"/>
    <n v="0"/>
    <n v="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47"/>
    <n v="-9.68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9"/>
  </r>
  <r>
    <x v="3"/>
    <s v="Republic"/>
    <s v="Electric"/>
    <s v="Municipal Buildings"/>
    <s v="CB-Commercial"/>
    <n v="32862"/>
    <n v="4685.6900000000005"/>
    <m/>
    <n v="0"/>
    <n v="0"/>
    <n v="0"/>
    <m/>
    <n v="0"/>
    <n v="14.13"/>
    <n v="0"/>
    <n v="0"/>
    <n v="2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6.5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Republic"/>
    <s v="Electric"/>
    <s v="Municipal Buildings"/>
    <s v="GP-General Power"/>
    <n v="77040"/>
    <n v="8556.2999999999993"/>
    <m/>
    <n v="0"/>
    <n v="0"/>
    <n v="0"/>
    <m/>
    <n v="0"/>
    <n v="33.130000000000003"/>
    <n v="0"/>
    <n v="0"/>
    <n v="54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5.0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Republic"/>
    <s v="Electric"/>
    <s v="Municipal Other Lighting"/>
    <s v="CB-Commercial"/>
    <n v="2778"/>
    <n v="592.71"/>
    <m/>
    <n v="0"/>
    <n v="0"/>
    <n v="0"/>
    <m/>
    <n v="0"/>
    <n v="1.2"/>
    <n v="0"/>
    <n v="0"/>
    <n v="1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94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9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9"/>
  </r>
  <r>
    <x v="3"/>
    <s v="Republic"/>
    <s v="Electric"/>
    <s v="Municipal Pumping"/>
    <s v="CB-Commercial"/>
    <n v="11385"/>
    <n v="1743.51"/>
    <m/>
    <n v="0"/>
    <n v="0"/>
    <n v="0"/>
    <m/>
    <n v="0"/>
    <n v="4.9000000000000004"/>
    <n v="0"/>
    <n v="0"/>
    <n v="7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.3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Republic"/>
    <s v="Electric"/>
    <s v="Municipal Pumping"/>
    <s v="GP-General Power"/>
    <n v="60004"/>
    <n v="8223.31"/>
    <m/>
    <n v="0"/>
    <n v="0"/>
    <n v="0"/>
    <m/>
    <n v="0"/>
    <n v="25.8"/>
    <n v="0"/>
    <n v="0"/>
    <n v="35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6.0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Republic"/>
    <s v="Electric"/>
    <s v="Residential"/>
    <s v="RGL-Residential Pilot"/>
    <n v="7671"/>
    <n v="997.7"/>
    <m/>
    <n v="28.92"/>
    <n v="0"/>
    <n v="0"/>
    <m/>
    <n v="0"/>
    <n v="3.3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6.16"/>
    <n v="0"/>
    <n v="0"/>
    <n v="8.86"/>
    <n v="-39.44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9"/>
  </r>
  <r>
    <x v="3"/>
    <s v="Republic"/>
    <s v="Electric"/>
    <s v="Residential"/>
    <s v="RG-Residential"/>
    <n v="6055678"/>
    <n v="850958.87"/>
    <m/>
    <n v="21774.18"/>
    <n v="0"/>
    <n v="0"/>
    <m/>
    <n v="-3262.8884725589601"/>
    <n v="2600.7800000000002"/>
    <n v="0"/>
    <n v="0"/>
    <n v="2377.02"/>
    <n v="0"/>
    <n v="0"/>
    <n v="0"/>
    <n v="0"/>
    <n v="0"/>
    <n v="0"/>
    <n v="0"/>
    <n v="0"/>
    <n v="0"/>
    <n v="0"/>
    <n v="0"/>
    <n v="0"/>
    <n v="0"/>
    <n v="0"/>
    <n v="0"/>
    <n v="270"/>
    <n v="50"/>
    <n v="120"/>
    <n v="1674.08"/>
    <n v="200"/>
    <n v="-143.07"/>
    <n v="7498.11"/>
    <n v="-29903.5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Republic"/>
    <s v="Lighting"/>
    <s v="Commercial"/>
    <s v="PL-Private Lighting"/>
    <n v="12024.812"/>
    <n v="4199.67"/>
    <m/>
    <n v="0"/>
    <n v="0"/>
    <n v="0"/>
    <m/>
    <n v="0"/>
    <n v="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36"/>
    <n v="0"/>
    <n v="0"/>
    <n v="182.77"/>
    <n v="-120.59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3"/>
    <s v="Republic"/>
    <s v="Lighting"/>
    <s v="Municipal Buildings"/>
    <s v="PL-Private Lighting"/>
    <n v="31"/>
    <n v="14.58"/>
    <m/>
    <n v="0"/>
    <n v="0"/>
    <n v="0"/>
    <m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19"/>
  </r>
  <r>
    <x v="3"/>
    <s v="Republic"/>
    <s v="Lighting"/>
    <s v="Municipal Other Lighting"/>
    <s v="PL-Private Lighting"/>
    <n v="431"/>
    <n v="82.01"/>
    <m/>
    <n v="0"/>
    <n v="0"/>
    <n v="0"/>
    <m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2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9"/>
  </r>
  <r>
    <x v="3"/>
    <s v="Republic"/>
    <s v="Lighting"/>
    <s v="Municipal Street Lighting"/>
    <s v="SPL-Municipal St Lighting"/>
    <n v="88431.615999999995"/>
    <n v="14297.96"/>
    <m/>
    <n v="0"/>
    <n v="0"/>
    <n v="0"/>
    <m/>
    <n v="0"/>
    <n v="38.03"/>
    <n v="0"/>
    <n v="0"/>
    <n v="0"/>
    <n v="0"/>
    <n v="0"/>
    <n v="0"/>
    <n v="0"/>
    <n v="0"/>
    <n v="0"/>
    <n v="0"/>
    <n v="6457.99"/>
    <n v="0"/>
    <n v="0"/>
    <n v="0"/>
    <n v="0"/>
    <n v="0"/>
    <n v="0"/>
    <n v="0"/>
    <n v="0"/>
    <n v="0"/>
    <n v="0"/>
    <n v="0"/>
    <n v="0"/>
    <n v="0"/>
    <n v="0"/>
    <n v="-528.83000000000004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9"/>
  </r>
  <r>
    <x v="3"/>
    <s v="Republic"/>
    <s v="Lighting"/>
    <s v="Residential"/>
    <s v="PL-Private Lighting"/>
    <n v="5556.9549999999999"/>
    <n v="1944.19"/>
    <m/>
    <n v="0"/>
    <n v="0"/>
    <n v="0"/>
    <m/>
    <n v="0"/>
    <n v="2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9"/>
    <n v="0"/>
    <n v="0"/>
    <n v="12.76"/>
    <n v="-54.6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3"/>
    <s v="Webb City"/>
    <s v="Electric"/>
    <s v="Commercial"/>
    <s v="CB-Commercial"/>
    <n v="2812494"/>
    <n v="404404.56"/>
    <m/>
    <n v="9037.4699999999993"/>
    <n v="0"/>
    <n v="0"/>
    <m/>
    <n v="-3607.6923076923099"/>
    <n v="1222.94"/>
    <n v="0"/>
    <n v="0"/>
    <n v="189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29.5"/>
    <n v="0"/>
    <n v="-54.65"/>
    <n v="20989.94"/>
    <n v="-12569.9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Webb City"/>
    <s v="Electric"/>
    <s v="Commercial"/>
    <s v="GP-General Power"/>
    <n v="4831272"/>
    <n v="529912.54999999993"/>
    <m/>
    <n v="814.22"/>
    <n v="0"/>
    <n v="0"/>
    <m/>
    <n v="-563507.16332378204"/>
    <n v="1995.91"/>
    <n v="0"/>
    <n v="0"/>
    <n v="2979.6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1635.94"/>
    <n v="0"/>
    <n v="0"/>
    <n v="18756.810000000001"/>
    <n v="-16298.5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9"/>
  </r>
  <r>
    <x v="3"/>
    <s v="Webb City"/>
    <s v="Electric"/>
    <s v="Commercial"/>
    <s v="LS-Special Lighting"/>
    <n v="4304"/>
    <n v="468.4"/>
    <m/>
    <n v="0"/>
    <n v="0"/>
    <n v="0"/>
    <m/>
    <n v="0"/>
    <n v="0.36"/>
    <n v="0"/>
    <n v="0"/>
    <n v="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76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9"/>
  </r>
  <r>
    <x v="3"/>
    <s v="Webb City"/>
    <s v="Electric"/>
    <s v="Commercial"/>
    <s v="SH-Small Heating"/>
    <n v="264010"/>
    <n v="36778.640000000007"/>
    <m/>
    <n v="767.77"/>
    <n v="0"/>
    <n v="0"/>
    <m/>
    <n v="0"/>
    <n v="115.73"/>
    <n v="0"/>
    <n v="0"/>
    <n v="178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0.29999999999995"/>
    <n v="0"/>
    <n v="0"/>
    <n v="1946.33"/>
    <n v="-1193.5899999999999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19"/>
  </r>
  <r>
    <x v="3"/>
    <s v="Webb City"/>
    <s v="Electric"/>
    <s v="Commercial"/>
    <s v="TEB-Total Electric Bldg"/>
    <n v="885618"/>
    <n v="102100.46"/>
    <m/>
    <n v="175.43"/>
    <n v="0"/>
    <n v="0"/>
    <m/>
    <n v="-955816.33237822296"/>
    <n v="380.81"/>
    <n v="0"/>
    <n v="0"/>
    <n v="621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3.04"/>
    <n v="0"/>
    <n v="0"/>
    <n v="5543.85"/>
    <n v="-3494.7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9"/>
  </r>
  <r>
    <x v="3"/>
    <s v="Webb City"/>
    <s v="Electric"/>
    <s v="Industrial"/>
    <s v="CB-Commercial"/>
    <n v="10816"/>
    <n v="1490.19"/>
    <m/>
    <n v="54.33"/>
    <n v="0"/>
    <n v="0"/>
    <m/>
    <n v="0"/>
    <n v="6.33"/>
    <n v="0"/>
    <n v="0"/>
    <n v="7.65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24"/>
    <n v="0"/>
    <n v="0"/>
    <n v="90.89"/>
    <n v="-53.6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9"/>
  </r>
  <r>
    <x v="3"/>
    <s v="Webb City"/>
    <s v="Electric"/>
    <s v="Industrial"/>
    <s v="GP-General Power"/>
    <n v="2283311"/>
    <n v="256263.73"/>
    <m/>
    <n v="80"/>
    <n v="0"/>
    <n v="0"/>
    <m/>
    <n v="-278455.01432664797"/>
    <n v="981.8"/>
    <n v="0"/>
    <n v="0"/>
    <n v="1329.14"/>
    <n v="0"/>
    <n v="0"/>
    <n v="0"/>
    <n v="0"/>
    <n v="0"/>
    <n v="0"/>
    <n v="0"/>
    <n v="746.02"/>
    <n v="0"/>
    <n v="0"/>
    <n v="0"/>
    <n v="0"/>
    <n v="0"/>
    <n v="0"/>
    <n v="0"/>
    <n v="30"/>
    <n v="0"/>
    <n v="0"/>
    <n v="3145.69"/>
    <n v="0"/>
    <n v="0"/>
    <n v="7026.32"/>
    <n v="-8346.93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3"/>
    <s v="Webb City"/>
    <s v="Electric"/>
    <s v="Industrial"/>
    <s v="LP-Large Power"/>
    <n v="15444598"/>
    <n v="1351904.65"/>
    <m/>
    <n v="0"/>
    <n v="0"/>
    <n v="0"/>
    <m/>
    <n v="0"/>
    <n v="6641.18"/>
    <n v="0"/>
    <n v="0"/>
    <n v="2813.98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4851.45"/>
    <n v="0"/>
    <n v="0"/>
    <n v="42403.17"/>
    <n v="-46024.91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19"/>
  </r>
  <r>
    <x v="3"/>
    <s v="Webb City"/>
    <s v="Electric"/>
    <s v="Industrial"/>
    <s v="PFM-Feed Mill/Grain Elev"/>
    <n v="8320"/>
    <n v="1553.21"/>
    <m/>
    <n v="60.73"/>
    <n v="0"/>
    <n v="0"/>
    <m/>
    <n v="0"/>
    <n v="3.58"/>
    <n v="0"/>
    <n v="0"/>
    <n v="5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.1"/>
    <n v="-44.4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19"/>
  </r>
  <r>
    <x v="3"/>
    <s v="Webb City"/>
    <s v="Electric"/>
    <s v="Industrial"/>
    <s v="TEB-Total Electric Bldg"/>
    <n v="566400"/>
    <n v="56294.020000000004"/>
    <m/>
    <n v="0"/>
    <n v="0"/>
    <n v="0"/>
    <m/>
    <n v="0"/>
    <n v="243.56"/>
    <n v="0"/>
    <n v="0"/>
    <n v="373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76.29"/>
    <n v="-1863.67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19"/>
  </r>
  <r>
    <x v="3"/>
    <s v="Webb City"/>
    <s v="Electric"/>
    <s v="Interdepartmental"/>
    <s v="CB-Commercial"/>
    <n v="4879"/>
    <n v="733.24"/>
    <m/>
    <n v="0"/>
    <n v="0"/>
    <n v="0"/>
    <m/>
    <n v="0"/>
    <n v="2.09"/>
    <n v="0"/>
    <n v="0"/>
    <n v="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5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19"/>
  </r>
  <r>
    <x v="3"/>
    <s v="Webb City"/>
    <s v="Electric"/>
    <s v="Municipal Buildings"/>
    <s v="CB-Commercial"/>
    <n v="97430"/>
    <n v="14414.89"/>
    <m/>
    <n v="0"/>
    <n v="0"/>
    <n v="0"/>
    <m/>
    <n v="0"/>
    <n v="41.92"/>
    <n v="0"/>
    <n v="0"/>
    <n v="67.65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0.7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Webb City"/>
    <s v="Electric"/>
    <s v="Municipal Buildings"/>
    <s v="GP-General Power"/>
    <n v="70440"/>
    <n v="7841.92"/>
    <m/>
    <n v="0"/>
    <n v="0"/>
    <n v="0"/>
    <m/>
    <n v="0"/>
    <n v="30.28"/>
    <n v="0"/>
    <n v="0"/>
    <n v="49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3.0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Webb City"/>
    <s v="Electric"/>
    <s v="Municipal Buildings"/>
    <s v="SH-Small Heating"/>
    <n v="11520"/>
    <n v="1528.23"/>
    <m/>
    <n v="0"/>
    <n v="0"/>
    <n v="0"/>
    <m/>
    <n v="0"/>
    <n v="4.95"/>
    <n v="0"/>
    <n v="0"/>
    <n v="8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.72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19"/>
  </r>
  <r>
    <x v="3"/>
    <s v="Webb City"/>
    <s v="Electric"/>
    <s v="Municipal Other Lighting"/>
    <s v="CB-Commercial"/>
    <n v="21826"/>
    <n v="3801.79"/>
    <m/>
    <n v="0"/>
    <n v="0"/>
    <n v="0"/>
    <m/>
    <n v="0"/>
    <n v="9.36"/>
    <n v="0"/>
    <n v="0"/>
    <n v="15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6.74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9"/>
  </r>
  <r>
    <x v="3"/>
    <s v="Webb City"/>
    <s v="Electric"/>
    <s v="Municipal Other Lighting"/>
    <s v="LS-Special Lighting"/>
    <n v="3696"/>
    <n v="675.36"/>
    <m/>
    <n v="0"/>
    <n v="0"/>
    <n v="0"/>
    <m/>
    <n v="0"/>
    <n v="1.59"/>
    <n v="0"/>
    <n v="0"/>
    <n v="1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9"/>
  </r>
  <r>
    <x v="3"/>
    <s v="Webb City"/>
    <s v="Electric"/>
    <s v="Municipal Pumping"/>
    <s v="CB-Commercial"/>
    <n v="70704"/>
    <n v="10729.14"/>
    <m/>
    <n v="0"/>
    <n v="0"/>
    <n v="0"/>
    <m/>
    <n v="0"/>
    <n v="30.4"/>
    <n v="0"/>
    <n v="0"/>
    <n v="4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3.2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3"/>
    <s v="Webb City"/>
    <s v="Electric"/>
    <s v="Municipal Pumping"/>
    <s v="GP-General Power"/>
    <n v="464349"/>
    <n v="-773265.14"/>
    <m/>
    <n v="0"/>
    <n v="0"/>
    <n v="0"/>
    <m/>
    <n v="0"/>
    <n v="199.59"/>
    <n v="0"/>
    <n v="0"/>
    <n v="31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39.5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3"/>
    <s v="Webb City"/>
    <s v="Electric"/>
    <s v="Oil Pipeline Pumping"/>
    <s v="GP-General Power"/>
    <n v="379688"/>
    <n v="35344.659999999996"/>
    <m/>
    <n v="0"/>
    <n v="0"/>
    <n v="0"/>
    <m/>
    <n v="0"/>
    <n v="163.27000000000001"/>
    <n v="0"/>
    <n v="0"/>
    <n v="269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73.31"/>
    <n v="-1404.85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3"/>
    <s v="Webb City"/>
    <s v="Electric"/>
    <s v="Residential"/>
    <s v="RGL-Residential Pilot"/>
    <n v="46569"/>
    <n v="6056.84"/>
    <m/>
    <n v="240.84"/>
    <n v="0"/>
    <n v="0"/>
    <m/>
    <n v="0"/>
    <n v="20.02"/>
    <n v="0"/>
    <n v="0"/>
    <n v="18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78"/>
    <n v="0"/>
    <n v="0"/>
    <n v="47.88"/>
    <n v="-206.71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19"/>
  </r>
  <r>
    <x v="3"/>
    <s v="Webb City"/>
    <s v="Electric"/>
    <s v="Residential"/>
    <s v="RG-Residential"/>
    <n v="21683714"/>
    <n v="3037297.71"/>
    <m/>
    <n v="96082.84"/>
    <n v="0"/>
    <n v="0"/>
    <m/>
    <n v="-249533.785173757"/>
    <n v="9392.9699999999993"/>
    <n v="0"/>
    <n v="0"/>
    <n v="8571.94"/>
    <n v="0"/>
    <n v="0"/>
    <n v="0"/>
    <n v="0"/>
    <n v="0"/>
    <n v="0"/>
    <n v="0"/>
    <n v="0"/>
    <n v="0"/>
    <n v="0"/>
    <n v="0"/>
    <n v="0"/>
    <n v="0"/>
    <n v="0"/>
    <n v="0"/>
    <n v="1050"/>
    <n v="0"/>
    <n v="240"/>
    <n v="7157.47"/>
    <n v="740"/>
    <n v="-570.72"/>
    <n v="19055.84"/>
    <n v="-101726.3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Webb City"/>
    <s v="Lighting"/>
    <s v="Commercial"/>
    <s v="PL-Private Lighting"/>
    <n v="69165.654999999999"/>
    <n v="20778.95"/>
    <m/>
    <n v="35.07"/>
    <n v="0"/>
    <n v="0"/>
    <m/>
    <n v="0"/>
    <n v="29.54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.3"/>
    <n v="0"/>
    <n v="0"/>
    <n v="961.03"/>
    <n v="-648.9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3"/>
    <s v="Webb City"/>
    <s v="Lighting"/>
    <s v="Industrial"/>
    <s v="PL-Private Lighting"/>
    <n v="2308"/>
    <n v="960.18"/>
    <m/>
    <n v="0"/>
    <n v="0"/>
    <n v="0"/>
    <m/>
    <n v="0"/>
    <n v="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51"/>
    <n v="-23.82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9"/>
  </r>
  <r>
    <x v="3"/>
    <s v="Webb City"/>
    <s v="Lighting"/>
    <s v="Interdepartmental"/>
    <s v="PL-Private Lighting"/>
    <n v="58"/>
    <n v="21.01"/>
    <m/>
    <n v="0"/>
    <n v="0"/>
    <n v="0"/>
    <m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3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19"/>
  </r>
  <r>
    <x v="3"/>
    <s v="Webb City"/>
    <s v="Lighting"/>
    <s v="Municipal Other Lighting"/>
    <s v="PL-Private Lighting"/>
    <n v="930"/>
    <n v="344.58"/>
    <m/>
    <n v="0"/>
    <n v="0"/>
    <n v="0"/>
    <m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36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9"/>
  </r>
  <r>
    <x v="3"/>
    <s v="Webb City"/>
    <s v="Lighting"/>
    <s v="Municipal Street Lighting"/>
    <s v="SPL-Municipal St Lighting"/>
    <n v="113962.27099999999"/>
    <n v="16132.01"/>
    <m/>
    <n v="0"/>
    <n v="0"/>
    <n v="0"/>
    <m/>
    <n v="0"/>
    <n v="49"/>
    <n v="0"/>
    <n v="0"/>
    <n v="0"/>
    <n v="0"/>
    <n v="0"/>
    <n v="0"/>
    <n v="0"/>
    <n v="0"/>
    <n v="0"/>
    <n v="0"/>
    <n v="8311.94"/>
    <n v="0"/>
    <n v="0"/>
    <n v="0"/>
    <n v="0"/>
    <n v="0"/>
    <n v="0"/>
    <n v="0"/>
    <n v="0"/>
    <n v="0"/>
    <n v="0"/>
    <n v="0"/>
    <n v="0"/>
    <n v="0"/>
    <n v="0"/>
    <n v="-681.49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9"/>
  </r>
  <r>
    <x v="3"/>
    <s v="Webb City"/>
    <s v="Lighting"/>
    <s v="Residential"/>
    <s v="PL-Private Lighting"/>
    <n v="65937.981999999902"/>
    <n v="24680.28"/>
    <m/>
    <n v="12.9"/>
    <n v="0"/>
    <n v="0"/>
    <m/>
    <n v="0"/>
    <n v="25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48"/>
    <n v="0"/>
    <n v="0"/>
    <n v="50.59"/>
    <n v="-606.7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2"/>
    <s v="Baxter Springs"/>
    <s v="Electric"/>
    <s v="Commercial"/>
    <s v="CB-Commercial"/>
    <n v="1115547"/>
    <n v="121599.24"/>
    <m/>
    <n v="2669.14"/>
    <n v="28707.67"/>
    <n v="0"/>
    <m/>
    <n v="0"/>
    <n v="0"/>
    <n v="0"/>
    <n v="0"/>
    <n v="0"/>
    <n v="0"/>
    <n v="0"/>
    <n v="0"/>
    <n v="0"/>
    <n v="0"/>
    <n v="0"/>
    <n v="0"/>
    <n v="0"/>
    <n v="0"/>
    <n v="0"/>
    <n v="0"/>
    <n v="345.88"/>
    <n v="0"/>
    <n v="0"/>
    <n v="0"/>
    <n v="0"/>
    <n v="0"/>
    <n v="0"/>
    <n v="467.12"/>
    <n v="0"/>
    <n v="0"/>
    <n v="8041.5"/>
    <n v="-2166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2"/>
    <s v="Baxter Springs"/>
    <s v="Electric"/>
    <s v="Commercial"/>
    <s v="GP-General Power"/>
    <n v="1818321"/>
    <n v="129439.24"/>
    <m/>
    <n v="0"/>
    <n v="46803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563.67999999999995"/>
    <n v="0"/>
    <n v="0"/>
    <n v="0"/>
    <n v="0"/>
    <n v="0"/>
    <n v="0"/>
    <n v="100.8"/>
    <n v="0"/>
    <n v="0"/>
    <n v="6018.03"/>
    <n v="-14982.9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9"/>
  </r>
  <r>
    <x v="2"/>
    <s v="Baxter Springs"/>
    <s v="Electric"/>
    <s v="Commercial"/>
    <s v="LS-Special Lighting"/>
    <n v="1923.5"/>
    <n v="284.60000000000002"/>
    <m/>
    <n v="0"/>
    <n v="48.4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"/>
    <n v="0"/>
    <n v="0"/>
    <n v="0"/>
    <n v="0"/>
    <n v="0"/>
    <n v="0"/>
    <n v="0"/>
    <n v="-56.3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19"/>
  </r>
  <r>
    <x v="2"/>
    <s v="Baxter Springs"/>
    <s v="Electric"/>
    <s v="Commercial"/>
    <s v="PT-Transmission"/>
    <n v="1756800"/>
    <n v="79012.710000000006"/>
    <m/>
    <n v="0"/>
    <n v="38825.279999999999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81.08999999999997"/>
    <n v="0"/>
    <n v="0"/>
    <n v="0"/>
    <n v="0"/>
    <n v="0"/>
    <n v="0"/>
    <n v="0"/>
    <n v="0"/>
    <n v="0"/>
    <n v="0"/>
    <n v="-9574.56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19"/>
  </r>
  <r>
    <x v="2"/>
    <s v="Baxter Springs"/>
    <s v="Electric"/>
    <s v="Commercial"/>
    <s v="TEB-Total Electric Bldg"/>
    <n v="234436"/>
    <n v="20452.63"/>
    <m/>
    <n v="0"/>
    <n v="6034.39"/>
    <n v="0"/>
    <m/>
    <n v="0"/>
    <n v="0"/>
    <n v="0"/>
    <n v="0"/>
    <n v="0"/>
    <n v="0"/>
    <n v="0"/>
    <n v="0"/>
    <n v="0"/>
    <n v="0"/>
    <n v="0"/>
    <n v="0"/>
    <n v="0"/>
    <n v="0"/>
    <n v="0"/>
    <n v="0"/>
    <n v="281.3"/>
    <n v="0"/>
    <n v="0"/>
    <n v="0"/>
    <n v="0"/>
    <n v="0"/>
    <n v="0"/>
    <n v="1.51"/>
    <n v="0"/>
    <n v="0"/>
    <n v="377.17"/>
    <n v="-1155.7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19"/>
  </r>
  <r>
    <x v="2"/>
    <s v="Baxter Springs"/>
    <s v="Electric"/>
    <s v="Industrial"/>
    <s v="CB-Commercial"/>
    <n v="5"/>
    <n v="41.11"/>
    <m/>
    <n v="0"/>
    <n v="0.1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3"/>
    <n v="-0.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19"/>
  </r>
  <r>
    <x v="2"/>
    <s v="Baxter Springs"/>
    <s v="Electric"/>
    <s v="Industrial"/>
    <s v="GP-General Power"/>
    <n v="348320"/>
    <n v="26944.29"/>
    <m/>
    <n v="73.89"/>
    <n v="8965.76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107.98"/>
    <n v="0"/>
    <n v="0"/>
    <n v="0"/>
    <n v="0"/>
    <n v="0"/>
    <n v="0"/>
    <n v="13.57"/>
    <n v="0"/>
    <n v="0"/>
    <n v="3212.42"/>
    <n v="-2870.16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19"/>
  </r>
  <r>
    <x v="2"/>
    <s v="Baxter Springs"/>
    <s v="Electric"/>
    <s v="Industrial"/>
    <s v="PT-Transmission"/>
    <n v="1526889"/>
    <n v="77620.97"/>
    <m/>
    <n v="0"/>
    <n v="35347.870000000003"/>
    <n v="0"/>
    <m/>
    <n v="0"/>
    <n v="0"/>
    <n v="0"/>
    <n v="0"/>
    <n v="0"/>
    <n v="0"/>
    <n v="0"/>
    <n v="0"/>
    <n v="0"/>
    <n v="0"/>
    <n v="0"/>
    <n v="0"/>
    <n v="8788.35"/>
    <n v="0"/>
    <n v="0"/>
    <n v="0"/>
    <n v="244.31"/>
    <n v="0"/>
    <n v="0"/>
    <n v="0"/>
    <n v="0"/>
    <n v="0"/>
    <n v="0"/>
    <n v="1946.46"/>
    <n v="0"/>
    <n v="0"/>
    <n v="0"/>
    <n v="-8321.5499999999993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9"/>
  </r>
  <r>
    <x v="2"/>
    <s v="Baxter Springs"/>
    <s v="Electric"/>
    <s v="Municipal Buildings"/>
    <s v="CB-Commercial"/>
    <n v="48561"/>
    <n v="5454.5"/>
    <m/>
    <n v="0"/>
    <n v="1249.93"/>
    <n v="0"/>
    <m/>
    <n v="0"/>
    <n v="0"/>
    <n v="0"/>
    <n v="0"/>
    <n v="0"/>
    <n v="0"/>
    <n v="0"/>
    <n v="0"/>
    <n v="0"/>
    <n v="0"/>
    <n v="0"/>
    <n v="0"/>
    <n v="0"/>
    <n v="0"/>
    <n v="0"/>
    <n v="0"/>
    <n v="15.05"/>
    <n v="0"/>
    <n v="0"/>
    <n v="0"/>
    <n v="0"/>
    <n v="0"/>
    <n v="0"/>
    <n v="0"/>
    <n v="0"/>
    <n v="0"/>
    <n v="0"/>
    <n v="-943.0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2"/>
    <s v="Baxter Springs"/>
    <s v="Electric"/>
    <s v="Municipal Buildings"/>
    <s v="GP-General Power"/>
    <n v="12320"/>
    <n v="1612.09"/>
    <m/>
    <n v="0"/>
    <n v="317.12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82"/>
    <n v="0"/>
    <n v="0"/>
    <n v="0"/>
    <n v="0"/>
    <n v="0"/>
    <n v="0"/>
    <n v="0"/>
    <n v="0"/>
    <n v="0"/>
    <n v="0"/>
    <n v="-101.5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2"/>
    <s v="Baxter Springs"/>
    <s v="Electric"/>
    <s v="Municipal Buildings"/>
    <s v="TEB-Total Electric Bldg"/>
    <n v="1208"/>
    <n v="170.53"/>
    <m/>
    <n v="0"/>
    <n v="31.09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45"/>
    <n v="0"/>
    <n v="0"/>
    <n v="0"/>
    <n v="0"/>
    <n v="0"/>
    <n v="0"/>
    <n v="0"/>
    <n v="0"/>
    <n v="0"/>
    <n v="0"/>
    <n v="-5.96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19"/>
  </r>
  <r>
    <x v="2"/>
    <s v="Baxter Springs"/>
    <s v="Electric"/>
    <s v="Municipal Other Lighting"/>
    <s v="CB-Commercial"/>
    <n v="2452"/>
    <n v="498.76"/>
    <m/>
    <n v="0"/>
    <n v="63.1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77"/>
    <n v="0"/>
    <n v="0"/>
    <n v="0"/>
    <n v="0"/>
    <n v="0"/>
    <n v="0"/>
    <n v="0"/>
    <n v="0"/>
    <n v="0"/>
    <n v="0"/>
    <n v="-47.6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19"/>
  </r>
  <r>
    <x v="2"/>
    <s v="Baxter Springs"/>
    <s v="Electric"/>
    <s v="Municipal Other Lighting"/>
    <s v="LS-Special Lighting"/>
    <n v="280"/>
    <n v="45.64"/>
    <m/>
    <n v="0"/>
    <n v="7.2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-8.199999999999999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19"/>
  </r>
  <r>
    <x v="2"/>
    <s v="Baxter Springs"/>
    <s v="Electric"/>
    <s v="Municipal Pumping"/>
    <s v="CB-Commercial"/>
    <n v="47993"/>
    <n v="5447.79"/>
    <m/>
    <n v="0"/>
    <n v="1235.32"/>
    <n v="0"/>
    <m/>
    <n v="0"/>
    <n v="0"/>
    <n v="0"/>
    <n v="0"/>
    <n v="0"/>
    <n v="0"/>
    <n v="0"/>
    <n v="0"/>
    <n v="0"/>
    <n v="0"/>
    <n v="0"/>
    <n v="0"/>
    <n v="0"/>
    <n v="0"/>
    <n v="0"/>
    <n v="0"/>
    <n v="14.86"/>
    <n v="0"/>
    <n v="0"/>
    <n v="0"/>
    <n v="0"/>
    <n v="0"/>
    <n v="0"/>
    <n v="0"/>
    <n v="0"/>
    <n v="0"/>
    <n v="0"/>
    <n v="-932.0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19"/>
  </r>
  <r>
    <x v="2"/>
    <s v="Baxter Springs"/>
    <s v="Electric"/>
    <s v="Municipal Pumping"/>
    <s v="GP-General Power"/>
    <n v="69280"/>
    <n v="5568.66"/>
    <m/>
    <n v="0"/>
    <n v="1783.2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1.47"/>
    <n v="0"/>
    <n v="0"/>
    <n v="0"/>
    <n v="0"/>
    <n v="0"/>
    <n v="0"/>
    <n v="0"/>
    <n v="0"/>
    <n v="0"/>
    <n v="0"/>
    <n v="-570.8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19"/>
  </r>
  <r>
    <x v="2"/>
    <s v="Baxter Springs"/>
    <s v="Electric"/>
    <s v="Oil Pipeline Pumping"/>
    <s v="PT-Transmission"/>
    <n v="668000"/>
    <n v="36967.4"/>
    <m/>
    <n v="0"/>
    <n v="14762.8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6.88"/>
    <n v="0"/>
    <n v="0"/>
    <n v="0"/>
    <n v="0"/>
    <n v="0"/>
    <n v="0"/>
    <n v="0"/>
    <n v="0"/>
    <n v="0"/>
    <n v="3032.46"/>
    <n v="-3640.6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19"/>
  </r>
  <r>
    <x v="2"/>
    <s v="Baxter Springs"/>
    <s v="Electric"/>
    <s v="Residential"/>
    <s v="RG-Residential"/>
    <n v="3329306"/>
    <n v="317135.74"/>
    <m/>
    <n v="11729.58"/>
    <n v="85619.71"/>
    <n v="0"/>
    <m/>
    <n v="0"/>
    <n v="0"/>
    <n v="0"/>
    <n v="0"/>
    <n v="0"/>
    <n v="0"/>
    <n v="0"/>
    <n v="0"/>
    <n v="0"/>
    <n v="0"/>
    <n v="0"/>
    <n v="0"/>
    <n v="0"/>
    <n v="0"/>
    <n v="0"/>
    <n v="0"/>
    <n v="3330.59"/>
    <n v="0"/>
    <n v="0"/>
    <n v="0"/>
    <n v="200"/>
    <n v="0"/>
    <n v="78"/>
    <n v="2533.75"/>
    <n v="48"/>
    <n v="-40.75"/>
    <n v="16267.97"/>
    <n v="-45977.3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2"/>
    <s v="Baxter Springs"/>
    <s v="Electric"/>
    <s v="Residential"/>
    <s v="RH-Residential Total Elec"/>
    <n v="1308193"/>
    <n v="109297.64"/>
    <m/>
    <n v="2056.17"/>
    <n v="33687.12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1308.74"/>
    <n v="0"/>
    <n v="0"/>
    <n v="0"/>
    <n v="25"/>
    <n v="0"/>
    <n v="13"/>
    <n v="679.8"/>
    <n v="8"/>
    <n v="-20.71"/>
    <n v="3787.42"/>
    <n v="-11237.32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19"/>
  </r>
  <r>
    <x v="2"/>
    <s v="Baxter Springs"/>
    <s v="Lighting"/>
    <s v="Commercial"/>
    <s v="PL-Private Lighting"/>
    <n v="42471.362999999998"/>
    <n v="8868.51"/>
    <m/>
    <n v="0"/>
    <n v="1088.42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01"/>
    <n v="0"/>
    <n v="0"/>
    <n v="0"/>
    <n v="0"/>
    <n v="0"/>
    <n v="0"/>
    <n v="15.83"/>
    <n v="0"/>
    <n v="0"/>
    <n v="348.44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2"/>
    <s v="Baxter Springs"/>
    <s v="Lighting"/>
    <s v="Industrial"/>
    <s v="PL-Private Lighting"/>
    <n v="1059"/>
    <n v="306.32"/>
    <m/>
    <n v="0"/>
    <n v="26.7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30.6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19"/>
  </r>
  <r>
    <x v="2"/>
    <s v="Baxter Springs"/>
    <s v="Lighting"/>
    <s v="Municipal Other Lighting"/>
    <s v="PL-Private Lighting"/>
    <n v="205"/>
    <n v="52.8"/>
    <m/>
    <n v="0"/>
    <n v="5.2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19"/>
  </r>
  <r>
    <x v="2"/>
    <s v="Baxter Springs"/>
    <s v="Lighting"/>
    <s v="Municipal Street Lighting"/>
    <s v="SPL-Municipal St Lighting"/>
    <n v="45343.658000000003"/>
    <n v="5506.1"/>
    <m/>
    <n v="0"/>
    <n v="1019.67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4.09"/>
    <n v="0"/>
    <n v="0"/>
    <n v="0"/>
    <n v="0"/>
    <n v="0"/>
    <n v="0"/>
    <n v="0"/>
    <n v="0"/>
    <n v="0"/>
    <n v="0"/>
    <n v="-1030.2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19"/>
  </r>
  <r>
    <x v="2"/>
    <s v="Baxter Springs"/>
    <s v="Lighting"/>
    <s v="Residential"/>
    <s v="PL-Private Lighting"/>
    <n v="33919.995000000003"/>
    <n v="8362.4599999999991"/>
    <m/>
    <n v="0"/>
    <n v="873.41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08"/>
    <n v="0"/>
    <n v="0"/>
    <n v="0"/>
    <n v="0"/>
    <n v="0"/>
    <n v="0"/>
    <n v="40.93"/>
    <n v="0"/>
    <n v="0"/>
    <n v="218.96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19"/>
  </r>
  <r>
    <x v="2"/>
    <s v="Gravette"/>
    <s v="Electric"/>
    <s v="Commercial"/>
    <s v="CB-Commercial"/>
    <n v="252"/>
    <n v="70.239999999999995"/>
    <m/>
    <n v="0"/>
    <n v="6.48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4.5199999999999996"/>
    <n v="-4.900000000000000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2"/>
    <s v="Gravette"/>
    <s v="Electric"/>
    <s v="Residential"/>
    <s v="RG-Residential"/>
    <n v="7504"/>
    <n v="768.46"/>
    <m/>
    <n v="0"/>
    <n v="193.15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51"/>
    <n v="0"/>
    <n v="0"/>
    <n v="0"/>
    <n v="0"/>
    <n v="0"/>
    <n v="0"/>
    <n v="10.09"/>
    <n v="0"/>
    <n v="0"/>
    <n v="13.59"/>
    <n v="-103.6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2"/>
    <s v="Gravette"/>
    <s v="Electric"/>
    <s v="Residential"/>
    <s v="RH-Residential Total Elec"/>
    <n v="1095"/>
    <n v="94.47"/>
    <m/>
    <n v="0"/>
    <n v="28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0"/>
    <n v="0"/>
    <n v="0"/>
    <n v="0"/>
    <n v="0"/>
    <n v="0"/>
    <n v="0"/>
    <n v="0"/>
    <n v="0"/>
    <n v="1.73"/>
    <n v="-9.41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19"/>
  </r>
  <r>
    <x v="2"/>
    <s v="Gravette"/>
    <s v="Lighting"/>
    <s v="Residential"/>
    <s v="PL-Private Lighting"/>
    <n v="31"/>
    <n v="9.44"/>
    <m/>
    <n v="0"/>
    <n v="0.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2"/>
    <s v="Neosho"/>
    <s v="Electric"/>
    <s v="Commercial"/>
    <s v="CB-Commercial"/>
    <n v="1580"/>
    <n v="229.79"/>
    <m/>
    <n v="0"/>
    <n v="40.6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49"/>
    <n v="0"/>
    <n v="0"/>
    <n v="0"/>
    <n v="0"/>
    <n v="0"/>
    <n v="0"/>
    <n v="0"/>
    <n v="0"/>
    <n v="0"/>
    <n v="15.86"/>
    <n v="-30.6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2"/>
    <s v="Neosho"/>
    <s v="Electric"/>
    <s v="Commercial"/>
    <s v="GP-General Power"/>
    <n v="37600"/>
    <n v="2337.0300000000002"/>
    <m/>
    <n v="0"/>
    <n v="967.82"/>
    <n v="0"/>
    <m/>
    <n v="0"/>
    <n v="0"/>
    <n v="0"/>
    <n v="0"/>
    <n v="0"/>
    <n v="0"/>
    <n v="0"/>
    <n v="0"/>
    <n v="0"/>
    <n v="0"/>
    <n v="0"/>
    <n v="0"/>
    <n v="0"/>
    <n v="0"/>
    <n v="0"/>
    <n v="0"/>
    <n v="11.66"/>
    <n v="0"/>
    <n v="0"/>
    <n v="0"/>
    <n v="0"/>
    <n v="0"/>
    <n v="0"/>
    <n v="0"/>
    <n v="0"/>
    <n v="0"/>
    <n v="0"/>
    <n v="-309.8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19"/>
  </r>
  <r>
    <x v="2"/>
    <s v="Neosho"/>
    <s v="Electric"/>
    <s v="Residential"/>
    <s v="RG-Residential"/>
    <n v="7098"/>
    <n v="688.8"/>
    <m/>
    <n v="0"/>
    <n v="182.69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11"/>
    <n v="0"/>
    <n v="0"/>
    <n v="0"/>
    <n v="0"/>
    <n v="0"/>
    <n v="0"/>
    <n v="11.49"/>
    <n v="0"/>
    <n v="0"/>
    <n v="11.92"/>
    <n v="-98.0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2"/>
    <s v="Neosho"/>
    <s v="Lighting"/>
    <s v="Commercial"/>
    <s v="PL-Private Lighting"/>
    <n v="1436"/>
    <n v="188.32"/>
    <m/>
    <n v="0"/>
    <n v="36.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2"/>
    <s v="Neosho"/>
    <s v="Lighting"/>
    <s v="Residential"/>
    <s v="PL-Private Lighting"/>
    <n v="161"/>
    <n v="30.34"/>
    <m/>
    <n v="0"/>
    <n v="4.139999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.31"/>
    <n v="0"/>
    <n v="0"/>
    <n v="0.4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19"/>
  </r>
  <r>
    <x v="3"/>
    <m/>
    <m/>
    <s v="Residential"/>
    <s v="RG-Residential"/>
    <m/>
    <n v="7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4"/>
    <s v="Gravette"/>
    <s v="Electric"/>
    <s v="Residential"/>
    <s v="RG-Residential"/>
    <n v="190"/>
    <n v="24.520000000018626"/>
    <m/>
    <n v="1.2399999999979627"/>
    <n v="0"/>
    <n v="0"/>
    <m/>
    <n v="0"/>
    <n v="0"/>
    <n v="4.5400000000081491"/>
    <n v="0.42000000000007276"/>
    <n v="0"/>
    <n v="0.61999999999898137"/>
    <n v="0"/>
    <n v="0.77999999999883585"/>
    <n v="0.95999999999912689"/>
    <n v="0"/>
    <n v="0"/>
    <n v="0"/>
    <n v="0"/>
    <n v="0"/>
    <n v="0"/>
    <n v="0"/>
    <n v="0"/>
    <n v="0"/>
    <n v="0"/>
    <n v="0"/>
    <n v="0"/>
    <n v="0"/>
    <n v="0"/>
    <n v="0"/>
    <n v="0"/>
    <n v="0"/>
    <n v="3.069999999999709"/>
    <n v="-0.9399999999986903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1"/>
    <s v="Baxter Springs"/>
    <s v="Electric"/>
    <s v="Residential"/>
    <s v="RG-Residential"/>
    <n v="631"/>
    <n v="56.930000000051223"/>
    <m/>
    <n v="3.9700000000011642"/>
    <n v="0"/>
    <n v="0"/>
    <m/>
    <n v="0"/>
    <n v="0"/>
    <n v="0"/>
    <n v="0"/>
    <n v="0"/>
    <n v="0"/>
    <n v="10.740000000005239"/>
    <n v="0"/>
    <n v="0"/>
    <n v="1.1499999999996362"/>
    <n v="0"/>
    <n v="0"/>
    <n v="0"/>
    <n v="0"/>
    <n v="0"/>
    <n v="0"/>
    <n v="0"/>
    <n v="0"/>
    <n v="0"/>
    <n v="0"/>
    <n v="0"/>
    <n v="0"/>
    <n v="0"/>
    <n v="0"/>
    <n v="0"/>
    <n v="-1.769999999999996"/>
    <n v="2.1100000000005821"/>
    <n v="0"/>
    <n v="0"/>
    <n v="10.660000000003492"/>
    <n v="0"/>
    <n v="0"/>
    <n v="0"/>
    <m/>
    <x v="0"/>
    <m/>
    <m/>
    <m/>
    <m/>
    <m/>
    <m/>
    <m/>
    <m/>
    <n v="0"/>
    <n v="0"/>
    <n v="2.0099999999999998"/>
    <n v="8.7300000000052389"/>
    <x v="0"/>
    <x v="1"/>
    <m/>
    <x v="19"/>
  </r>
  <r>
    <x v="1"/>
    <s v="Baxter Springs"/>
    <s v="Electric"/>
    <s v="Residential"/>
    <s v="RH-Residential Total Elec"/>
    <n v="-646"/>
    <n v="-36.970000000001164"/>
    <m/>
    <n v="0"/>
    <n v="0"/>
    <n v="0"/>
    <m/>
    <n v="0"/>
    <n v="0"/>
    <n v="0"/>
    <n v="0"/>
    <n v="0"/>
    <n v="0"/>
    <n v="-10.900000000001455"/>
    <n v="0"/>
    <n v="0"/>
    <n v="-1.1799999999998363"/>
    <n v="0"/>
    <n v="0"/>
    <n v="0"/>
    <n v="0"/>
    <n v="0"/>
    <n v="0"/>
    <n v="0"/>
    <n v="0"/>
    <n v="0"/>
    <n v="0"/>
    <n v="0"/>
    <n v="0"/>
    <n v="0"/>
    <n v="0"/>
    <n v="0"/>
    <n v="0"/>
    <n v="-0.88000000000010914"/>
    <n v="0"/>
    <n v="0"/>
    <n v="-8.430000000000291"/>
    <n v="0"/>
    <n v="0"/>
    <n v="0"/>
    <m/>
    <x v="0"/>
    <m/>
    <m/>
    <m/>
    <m/>
    <m/>
    <m/>
    <m/>
    <m/>
    <n v="0"/>
    <n v="0"/>
    <n v="-2.0499999999999998"/>
    <n v="-8.8500000000014545"/>
    <x v="0"/>
    <x v="15"/>
    <m/>
    <x v="19"/>
  </r>
  <r>
    <x v="3"/>
    <s v="Bolivar"/>
    <s v="Electric"/>
    <s v="Residential"/>
    <s v="RG-Residential"/>
    <n v="0"/>
    <n v="0"/>
    <m/>
    <n v="0"/>
    <n v="0"/>
    <n v="0"/>
    <m/>
    <n v="-46.1538461539894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Branson"/>
    <s v="Electric"/>
    <s v="Commercial"/>
    <s v="CB-Commercial"/>
    <n v="197"/>
    <n v="47.870000000111759"/>
    <m/>
    <n v="0.93999999999869033"/>
    <n v="0"/>
    <n v="0"/>
    <m/>
    <n v="0"/>
    <n v="8.0000000000154614E-2"/>
    <n v="0"/>
    <n v="0"/>
    <n v="0.139999999999872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070000000000007"/>
    <n v="3.819999999999709"/>
    <n v="-0.9900000000016007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Branson"/>
    <s v="Electric"/>
    <s v="Residential"/>
    <s v="RG-Residential"/>
    <n v="2926"/>
    <n v="447.29000000003725"/>
    <m/>
    <n v="8.9599999999991269"/>
    <n v="0"/>
    <n v="0"/>
    <m/>
    <n v="0"/>
    <n v="1.2599999999993088"/>
    <n v="0"/>
    <n v="0"/>
    <n v="1.15000000000054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470000000000027"/>
    <n v="4.3899999999994179"/>
    <n v="-15.09999999999126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Joplin"/>
    <s v="Electric"/>
    <s v="Commercial"/>
    <s v="CB-Commercial"/>
    <n v="12400"/>
    <n v="1663.0700000000652"/>
    <m/>
    <n v="103.07999999999447"/>
    <n v="0"/>
    <n v="0"/>
    <m/>
    <n v="0"/>
    <n v="5.3399999999999181"/>
    <n v="0"/>
    <n v="0"/>
    <n v="8.80000000000018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870000000000005"/>
    <n v="138.5"/>
    <n v="-62.2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Joplin"/>
    <s v="Electric"/>
    <s v="Residential"/>
    <s v="RG-Residential"/>
    <n v="2947"/>
    <n v="431.40999999921769"/>
    <m/>
    <n v="24.39000000001397"/>
    <n v="0"/>
    <n v="0"/>
    <m/>
    <n v="-54.154727793997154"/>
    <n v="1.2600000000002183"/>
    <n v="0"/>
    <n v="0"/>
    <n v="1.15999999999985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200000000000045"/>
    <n v="0"/>
    <n v="-15.21000000002095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Ozark"/>
    <s v="Electric"/>
    <s v="Residential"/>
    <s v="RG-Residential"/>
    <n v="395"/>
    <n v="63.959999999962747"/>
    <m/>
    <n v="3.1200000000098953"/>
    <n v="0"/>
    <n v="0"/>
    <m/>
    <n v="-781.59576812881278"/>
    <n v="0.18000000000029104"/>
    <n v="0"/>
    <n v="0"/>
    <n v="0.1499999999996362"/>
    <n v="0"/>
    <n v="0"/>
    <n v="0"/>
    <n v="0"/>
    <n v="0"/>
    <n v="0"/>
    <n v="0"/>
    <n v="0"/>
    <n v="0"/>
    <n v="0"/>
    <n v="0"/>
    <n v="0"/>
    <n v="0"/>
    <n v="0"/>
    <n v="0"/>
    <n v="30"/>
    <n v="50"/>
    <n v="0"/>
    <n v="0"/>
    <n v="0"/>
    <n v="0"/>
    <n v="1.4599999999991269"/>
    <n v="-2.040000000008149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3"/>
    <s v="Webb City"/>
    <s v="Electric"/>
    <s v="Commercial"/>
    <s v="CB-Commercial"/>
    <n v="0"/>
    <n v="0"/>
    <m/>
    <n v="0"/>
    <n v="0"/>
    <n v="0"/>
    <m/>
    <n v="-128.846153846150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19"/>
  </r>
  <r>
    <x v="3"/>
    <s v="Webb City"/>
    <s v="Electric"/>
    <s v="Residential"/>
    <s v="RG-Residential"/>
    <n v="1055"/>
    <n v="144.14000000013039"/>
    <m/>
    <n v="5.4799999999959255"/>
    <n v="0"/>
    <n v="0"/>
    <m/>
    <n v="-2831.7307692310133"/>
    <n v="0.4500000000007276"/>
    <n v="0"/>
    <n v="0"/>
    <n v="0.400000000001455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4699999999999136"/>
    <n v="1.09000000000015"/>
    <n v="-5.449999999982537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19"/>
  </r>
  <r>
    <x v="2"/>
    <s v="Baxter Springs"/>
    <s v="Lighting"/>
    <s v="Commercial"/>
    <s v="PL-Private Lighting"/>
    <n v="-204.10000000000582"/>
    <n v="-40.849999999998545"/>
    <m/>
    <n v="0"/>
    <n v="-4.39999999999997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-9.9999999999997868E-3"/>
    <n v="0"/>
    <n v="0"/>
    <n v="0"/>
    <n v="0"/>
    <n v="0"/>
    <n v="0"/>
    <n v="0"/>
    <n v="0"/>
    <n v="0"/>
    <n v="-4.4499999999999886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19"/>
  </r>
  <r>
    <x v="3"/>
    <m/>
    <m/>
    <s v="Commercial"/>
    <s v="CB-Commercial"/>
    <n v="-7970960"/>
    <n v="-1033096.04"/>
    <m/>
    <n v="-64.84"/>
    <n v="-3427.52"/>
    <m/>
    <m/>
    <m/>
    <m/>
    <m/>
    <m/>
    <n v="-4717.45"/>
    <m/>
    <m/>
    <m/>
    <m/>
    <m/>
    <m/>
    <m/>
    <m/>
    <m/>
    <m/>
    <m/>
    <m/>
    <m/>
    <m/>
    <m/>
    <m/>
    <m/>
    <m/>
    <m/>
    <m/>
    <m/>
    <n v="-87414.66"/>
    <n v="21827.98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7962720"/>
    <n v="-1032028.08"/>
    <m/>
    <n v="-6.72"/>
    <n v="-3423.97"/>
    <m/>
    <m/>
    <m/>
    <m/>
    <m/>
    <m/>
    <n v="-4712.58"/>
    <m/>
    <m/>
    <m/>
    <m/>
    <m/>
    <m/>
    <m/>
    <m/>
    <m/>
    <m/>
    <m/>
    <m/>
    <m/>
    <m/>
    <m/>
    <m/>
    <m/>
    <m/>
    <m/>
    <m/>
    <m/>
    <n v="-87324.31"/>
    <n v="21805.41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7591840"/>
    <n v="-983981.94"/>
    <m/>
    <n v="-80"/>
    <n v="-3264.49"/>
    <m/>
    <m/>
    <m/>
    <m/>
    <m/>
    <m/>
    <n v="-4493.08"/>
    <m/>
    <m/>
    <m/>
    <m/>
    <m/>
    <m/>
    <m/>
    <m/>
    <m/>
    <m/>
    <m/>
    <m/>
    <m/>
    <m/>
    <m/>
    <m/>
    <m/>
    <m/>
    <m/>
    <m/>
    <m/>
    <n v="0"/>
    <n v="20789.57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7483920"/>
    <n v="-969972.01"/>
    <m/>
    <n v="-78.55"/>
    <n v="-3218.09"/>
    <m/>
    <m/>
    <m/>
    <m/>
    <m/>
    <m/>
    <n v="-4429.21"/>
    <m/>
    <m/>
    <m/>
    <m/>
    <m/>
    <m/>
    <m/>
    <m/>
    <m/>
    <m/>
    <m/>
    <m/>
    <m/>
    <m/>
    <m/>
    <m/>
    <m/>
    <m/>
    <m/>
    <m/>
    <m/>
    <n v="-82073.5"/>
    <n v="20494.04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7397280"/>
    <n v="-958765.5"/>
    <m/>
    <n v="-80"/>
    <n v="-3180.83"/>
    <m/>
    <m/>
    <m/>
    <m/>
    <m/>
    <m/>
    <n v="-4377.93"/>
    <m/>
    <m/>
    <m/>
    <m/>
    <m/>
    <m/>
    <m/>
    <m/>
    <m/>
    <m/>
    <m/>
    <m/>
    <m/>
    <m/>
    <m/>
    <m/>
    <m/>
    <m/>
    <m/>
    <m/>
    <m/>
    <n v="-81125.289999999994"/>
    <n v="20256.79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7369840"/>
    <n v="-955205.84"/>
    <m/>
    <n v="-61.78"/>
    <n v="-3169.03"/>
    <m/>
    <m/>
    <m/>
    <m/>
    <m/>
    <m/>
    <n v="-4361.6899999999996"/>
    <m/>
    <m/>
    <m/>
    <m/>
    <m/>
    <m/>
    <m/>
    <m/>
    <m/>
    <m/>
    <m/>
    <m/>
    <m/>
    <m/>
    <m/>
    <m/>
    <m/>
    <m/>
    <m/>
    <m/>
    <m/>
    <n v="-80823.570000000007"/>
    <n v="20187.560000000001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7353120"/>
    <n v="-953042.04"/>
    <m/>
    <n v="-80"/>
    <n v="-3161.84"/>
    <m/>
    <m/>
    <m/>
    <m/>
    <m/>
    <m/>
    <n v="-4351.8"/>
    <m/>
    <m/>
    <m/>
    <m/>
    <m/>
    <m/>
    <m/>
    <m/>
    <m/>
    <m/>
    <m/>
    <m/>
    <m/>
    <m/>
    <m/>
    <m/>
    <m/>
    <m/>
    <m/>
    <m/>
    <m/>
    <n v="-80640.98"/>
    <n v="20136.060000000001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6808400"/>
    <n v="-882436.89"/>
    <m/>
    <n v="-62.98"/>
    <n v="-2927.61"/>
    <m/>
    <m/>
    <m/>
    <m/>
    <m/>
    <m/>
    <n v="-4029.42"/>
    <m/>
    <m/>
    <m/>
    <m/>
    <m/>
    <m/>
    <m/>
    <m/>
    <m/>
    <m/>
    <m/>
    <m/>
    <m/>
    <m/>
    <m/>
    <m/>
    <m/>
    <m/>
    <m/>
    <m/>
    <m/>
    <n v="-74666.289999999994"/>
    <n v="18649.849999999999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6785280"/>
    <n v="-879445.73"/>
    <m/>
    <n v="-80"/>
    <n v="-2917.67"/>
    <m/>
    <m/>
    <m/>
    <m/>
    <m/>
    <m/>
    <n v="-4015.73"/>
    <m/>
    <m/>
    <m/>
    <m/>
    <m/>
    <m/>
    <m/>
    <m/>
    <m/>
    <m/>
    <m/>
    <m/>
    <m/>
    <m/>
    <m/>
    <m/>
    <m/>
    <m/>
    <m/>
    <m/>
    <m/>
    <n v="-74413.69"/>
    <n v="18580.88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6263680"/>
    <n v="-812241.92000000004"/>
    <m/>
    <n v="-48.55"/>
    <n v="-2693.38"/>
    <m/>
    <m/>
    <m/>
    <m/>
    <m/>
    <m/>
    <n v="-3728.66"/>
    <m/>
    <m/>
    <m/>
    <m/>
    <m/>
    <m/>
    <m/>
    <m/>
    <m/>
    <m/>
    <m/>
    <m/>
    <m/>
    <m/>
    <m/>
    <m/>
    <m/>
    <m/>
    <m/>
    <m/>
    <m/>
    <n v="-78692.800000000003"/>
    <n v="17581.72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8840"/>
    <n v="-12789.9"/>
    <m/>
    <n v="-505.67"/>
    <n v="-42.5"/>
    <m/>
    <m/>
    <m/>
    <m/>
    <m/>
    <m/>
    <n v="-57.33"/>
    <m/>
    <m/>
    <m/>
    <m/>
    <m/>
    <m/>
    <m/>
    <m/>
    <m/>
    <m/>
    <m/>
    <m/>
    <m/>
    <m/>
    <m/>
    <m/>
    <m/>
    <m/>
    <m/>
    <m/>
    <m/>
    <n v="-992.36000000000013"/>
    <n v="248.09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9999"/>
    <n v="-12988.26"/>
    <m/>
    <n v="-255.76"/>
    <n v="-43"/>
    <m/>
    <m/>
    <m/>
    <m/>
    <m/>
    <m/>
    <n v="-60.76"/>
    <m/>
    <m/>
    <m/>
    <m/>
    <m/>
    <m/>
    <m/>
    <m/>
    <m/>
    <m/>
    <m/>
    <m/>
    <m/>
    <m/>
    <m/>
    <m/>
    <m/>
    <m/>
    <m/>
    <m/>
    <m/>
    <n v="-1035.83"/>
    <n v="304.26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9624"/>
    <n v="-12912.01"/>
    <m/>
    <n v="-75.650000000000006"/>
    <n v="-42.84"/>
    <m/>
    <m/>
    <m/>
    <m/>
    <m/>
    <m/>
    <n v="-58.96"/>
    <m/>
    <m/>
    <m/>
    <m/>
    <m/>
    <m/>
    <m/>
    <m/>
    <m/>
    <m/>
    <m/>
    <m/>
    <m/>
    <m/>
    <m/>
    <m/>
    <m/>
    <m/>
    <m/>
    <m/>
    <m/>
    <n v="0"/>
    <n v="272.81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9439"/>
    <n v="-13116.82"/>
    <m/>
    <n v="-80"/>
    <n v="-42.76"/>
    <m/>
    <m/>
    <m/>
    <m/>
    <m/>
    <m/>
    <n v="-70.599999999999994"/>
    <m/>
    <m/>
    <m/>
    <m/>
    <m/>
    <m/>
    <m/>
    <m/>
    <m/>
    <m/>
    <m/>
    <m/>
    <m/>
    <m/>
    <m/>
    <m/>
    <m/>
    <m/>
    <m/>
    <m/>
    <m/>
    <n v="0"/>
    <n v="499.18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9000"/>
    <n v="-12810.6"/>
    <m/>
    <n v="0"/>
    <n v="-42.57"/>
    <m/>
    <m/>
    <m/>
    <m/>
    <m/>
    <m/>
    <n v="-57.43"/>
    <m/>
    <m/>
    <m/>
    <m/>
    <m/>
    <m/>
    <m/>
    <m/>
    <m/>
    <m/>
    <m/>
    <m/>
    <m/>
    <m/>
    <m/>
    <m/>
    <m/>
    <m/>
    <m/>
    <m/>
    <m/>
    <n v="-804.06"/>
    <n v="248.49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7155"/>
    <n v="-12707.65"/>
    <m/>
    <n v="0"/>
    <n v="-41.78"/>
    <m/>
    <m/>
    <m/>
    <m/>
    <m/>
    <m/>
    <n v="-64.09"/>
    <m/>
    <m/>
    <m/>
    <m/>
    <m/>
    <m/>
    <m/>
    <m/>
    <m/>
    <m/>
    <m/>
    <m/>
    <m/>
    <m/>
    <m/>
    <m/>
    <m/>
    <m/>
    <m/>
    <m/>
    <m/>
    <n v="0"/>
    <n v="393.34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8002"/>
    <n v="-12695.45"/>
    <m/>
    <n v="0"/>
    <n v="-42.14"/>
    <m/>
    <m/>
    <m/>
    <m/>
    <m/>
    <m/>
    <n v="-57.64"/>
    <m/>
    <m/>
    <m/>
    <m/>
    <m/>
    <m/>
    <m/>
    <m/>
    <m/>
    <m/>
    <m/>
    <m/>
    <m/>
    <m/>
    <m/>
    <m/>
    <m/>
    <m/>
    <m/>
    <m/>
    <m/>
    <n v="0"/>
    <n v="261.39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4571"/>
    <n v="-12279.79"/>
    <m/>
    <n v="-80"/>
    <n v="-40.67"/>
    <m/>
    <m/>
    <m/>
    <m/>
    <m/>
    <m/>
    <n v="-55.97"/>
    <m/>
    <m/>
    <m/>
    <m/>
    <m/>
    <m/>
    <m/>
    <m/>
    <m/>
    <m/>
    <m/>
    <m/>
    <m/>
    <m/>
    <m/>
    <m/>
    <m/>
    <m/>
    <m/>
    <m/>
    <m/>
    <n v="-1039.08"/>
    <n v="258.97000000000003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1158"/>
    <n v="-11829.15"/>
    <m/>
    <n v="-64.62"/>
    <n v="-39.19"/>
    <m/>
    <m/>
    <m/>
    <m/>
    <m/>
    <m/>
    <n v="-53.96"/>
    <m/>
    <m/>
    <m/>
    <m/>
    <m/>
    <m/>
    <m/>
    <m/>
    <m/>
    <m/>
    <m/>
    <m/>
    <m/>
    <m/>
    <m/>
    <m/>
    <m/>
    <m/>
    <m/>
    <m/>
    <m/>
    <n v="-1000.54"/>
    <n v="254.51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2769"/>
    <n v="-12046.24"/>
    <m/>
    <n v="-80"/>
    <n v="-39.89"/>
    <m/>
    <m/>
    <m/>
    <m/>
    <m/>
    <m/>
    <n v="-54.9"/>
    <m/>
    <m/>
    <m/>
    <m/>
    <m/>
    <m/>
    <m/>
    <m/>
    <m/>
    <m/>
    <m/>
    <m/>
    <m/>
    <m/>
    <m/>
    <m/>
    <m/>
    <m/>
    <m/>
    <m/>
    <m/>
    <n v="-1019.33"/>
    <n v="254.04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2685"/>
    <n v="-12035.36"/>
    <m/>
    <n v="-80"/>
    <n v="-39.85"/>
    <m/>
    <m/>
    <m/>
    <m/>
    <m/>
    <m/>
    <n v="-54.86"/>
    <m/>
    <m/>
    <m/>
    <m/>
    <m/>
    <m/>
    <m/>
    <m/>
    <m/>
    <m/>
    <m/>
    <m/>
    <m/>
    <m/>
    <m/>
    <m/>
    <m/>
    <m/>
    <m/>
    <m/>
    <m/>
    <n v="-1018.41"/>
    <n v="253.81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90613"/>
    <n v="-11766.81"/>
    <m/>
    <n v="-80"/>
    <n v="-38.96"/>
    <m/>
    <m/>
    <m/>
    <m/>
    <m/>
    <m/>
    <n v="-53.62"/>
    <m/>
    <m/>
    <m/>
    <m/>
    <m/>
    <m/>
    <m/>
    <m/>
    <m/>
    <m/>
    <m/>
    <m/>
    <m/>
    <m/>
    <m/>
    <m/>
    <m/>
    <m/>
    <m/>
    <m/>
    <m/>
    <n v="-995.7"/>
    <n v="248.14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89826"/>
    <n v="-11630.53"/>
    <m/>
    <n v="0"/>
    <n v="-38.619999999999997"/>
    <m/>
    <m/>
    <m/>
    <m/>
    <m/>
    <m/>
    <n v="-52.5"/>
    <m/>
    <m/>
    <m/>
    <m/>
    <m/>
    <m/>
    <m/>
    <m/>
    <m/>
    <m/>
    <m/>
    <m/>
    <m/>
    <m/>
    <m/>
    <m/>
    <m/>
    <m/>
    <m/>
    <m/>
    <m/>
    <n v="0"/>
    <n v="233.22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89520"/>
    <n v="-11625.15"/>
    <m/>
    <n v="-80"/>
    <n v="-38.49"/>
    <m/>
    <m/>
    <m/>
    <m/>
    <m/>
    <m/>
    <n v="-52.98"/>
    <m/>
    <m/>
    <m/>
    <m/>
    <m/>
    <m/>
    <m/>
    <m/>
    <m/>
    <m/>
    <m/>
    <m/>
    <m/>
    <m/>
    <m/>
    <m/>
    <m/>
    <m/>
    <m/>
    <m/>
    <m/>
    <n v="-983.69"/>
    <n v="245.14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GP-General Power"/>
    <n v="-6631200"/>
    <n v="-414579.36"/>
    <m/>
    <n v="-80"/>
    <n v="-2851.42"/>
    <m/>
    <m/>
    <m/>
    <m/>
    <m/>
    <m/>
    <n v="-3924.55"/>
    <m/>
    <m/>
    <m/>
    <m/>
    <m/>
    <m/>
    <m/>
    <m/>
    <m/>
    <m/>
    <m/>
    <m/>
    <m/>
    <m/>
    <m/>
    <m/>
    <m/>
    <m/>
    <m/>
    <m/>
    <m/>
    <n v="-34983.53"/>
    <n v="13384.08"/>
    <m/>
    <m/>
    <m/>
    <m/>
    <m/>
    <m/>
    <x v="0"/>
    <m/>
    <m/>
    <m/>
    <m/>
    <m/>
    <m/>
    <m/>
    <m/>
    <n v="0"/>
    <n v="0"/>
    <n v="0"/>
    <n v="0"/>
    <x v="1"/>
    <x v="6"/>
    <m/>
    <x v="19"/>
  </r>
  <r>
    <x v="1"/>
    <m/>
    <m/>
    <s v="Municipal Pumping"/>
    <s v="CB-Commercial"/>
    <n v="-99506"/>
    <n v="-8225.85"/>
    <m/>
    <n v="0"/>
    <n v="0"/>
    <m/>
    <m/>
    <m/>
    <m/>
    <m/>
    <m/>
    <n v="0"/>
    <m/>
    <n v="-1345.32"/>
    <m/>
    <m/>
    <n v="-181.11"/>
    <m/>
    <m/>
    <m/>
    <m/>
    <m/>
    <m/>
    <m/>
    <m/>
    <m/>
    <m/>
    <m/>
    <m/>
    <m/>
    <m/>
    <m/>
    <m/>
    <n v="0"/>
    <n v="0"/>
    <m/>
    <n v="-1355.27"/>
    <m/>
    <m/>
    <m/>
    <m/>
    <x v="0"/>
    <m/>
    <m/>
    <m/>
    <m/>
    <m/>
    <m/>
    <m/>
    <m/>
    <n v="0"/>
    <n v="0"/>
    <n v="-316.43"/>
    <n v="-1028.8899999999999"/>
    <x v="3"/>
    <x v="5"/>
    <m/>
    <x v="19"/>
  </r>
  <r>
    <x v="3"/>
    <m/>
    <m/>
    <s v="Commercial"/>
    <s v="CB-Commercial"/>
    <n v="-85859"/>
    <n v="-11132.85"/>
    <m/>
    <n v="-80"/>
    <n v="-36.92"/>
    <m/>
    <m/>
    <m/>
    <m/>
    <m/>
    <m/>
    <n v="-49.8"/>
    <m/>
    <m/>
    <m/>
    <m/>
    <m/>
    <m/>
    <m/>
    <m/>
    <m/>
    <m/>
    <m/>
    <m/>
    <m/>
    <m/>
    <m/>
    <m/>
    <m/>
    <m/>
    <m/>
    <m/>
    <m/>
    <n v="-943.58999999999992"/>
    <n v="215.51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85043"/>
    <n v="-11198.46"/>
    <m/>
    <n v="0"/>
    <n v="-36.56"/>
    <m/>
    <m/>
    <m/>
    <m/>
    <m/>
    <m/>
    <n v="-60.38"/>
    <m/>
    <m/>
    <m/>
    <m/>
    <m/>
    <m/>
    <m/>
    <m/>
    <m/>
    <m/>
    <m/>
    <m/>
    <m/>
    <m/>
    <m/>
    <m/>
    <m/>
    <m/>
    <m/>
    <m/>
    <m/>
    <n v="-649.38"/>
    <n v="426.91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83459"/>
    <n v="-11012.58"/>
    <m/>
    <n v="0"/>
    <n v="-35.89"/>
    <m/>
    <m/>
    <m/>
    <m/>
    <m/>
    <m/>
    <n v="-59.26"/>
    <m/>
    <m/>
    <m/>
    <m/>
    <m/>
    <m/>
    <m/>
    <m/>
    <m/>
    <m/>
    <m/>
    <m/>
    <m/>
    <m/>
    <m/>
    <m/>
    <m/>
    <m/>
    <m/>
    <m/>
    <m/>
    <n v="0"/>
    <n v="418.96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78838"/>
    <n v="-10240.68"/>
    <m/>
    <n v="-80"/>
    <n v="-33.9"/>
    <m/>
    <m/>
    <m/>
    <m/>
    <m/>
    <m/>
    <n v="-46.65"/>
    <m/>
    <m/>
    <m/>
    <m/>
    <m/>
    <m/>
    <m/>
    <m/>
    <m/>
    <m/>
    <m/>
    <m/>
    <m/>
    <m/>
    <m/>
    <m/>
    <m/>
    <m/>
    <m/>
    <m/>
    <m/>
    <n v="-866.54"/>
    <n v="215.89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Commercial"/>
    <s v="CB-Commercial"/>
    <n v="-76304"/>
    <n v="-9695.07"/>
    <m/>
    <n v="-80"/>
    <n v="-32.81"/>
    <m/>
    <m/>
    <m/>
    <m/>
    <m/>
    <m/>
    <n v="-45.16"/>
    <m/>
    <m/>
    <m/>
    <m/>
    <m/>
    <m/>
    <m/>
    <m/>
    <m/>
    <m/>
    <m/>
    <m/>
    <m/>
    <m/>
    <m/>
    <m/>
    <m/>
    <m/>
    <m/>
    <m/>
    <m/>
    <n v="-821.09999999999991"/>
    <n v="197.71"/>
    <m/>
    <m/>
    <m/>
    <m/>
    <m/>
    <m/>
    <x v="0"/>
    <m/>
    <m/>
    <m/>
    <m/>
    <m/>
    <m/>
    <m/>
    <m/>
    <n v="0"/>
    <n v="0"/>
    <n v="0"/>
    <n v="0"/>
    <x v="1"/>
    <x v="5"/>
    <m/>
    <x v="19"/>
  </r>
  <r>
    <x v="3"/>
    <m/>
    <m/>
    <s v="Residential"/>
    <s v="RG-Residential"/>
    <n v="-7849280"/>
    <n v="-1004087.44"/>
    <m/>
    <n v="-80"/>
    <n v="-3375.19"/>
    <m/>
    <m/>
    <m/>
    <m/>
    <m/>
    <m/>
    <n v="-3275.27"/>
    <m/>
    <m/>
    <m/>
    <m/>
    <m/>
    <m/>
    <m/>
    <m/>
    <m/>
    <m/>
    <m/>
    <m/>
    <m/>
    <m/>
    <m/>
    <m/>
    <m/>
    <m/>
    <m/>
    <m/>
    <m/>
    <n v="0"/>
    <n v="22094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7779920"/>
    <n v="-995214.95"/>
    <m/>
    <n v="-80"/>
    <n v="-3345.37"/>
    <m/>
    <m/>
    <m/>
    <m/>
    <m/>
    <m/>
    <n v="-3246.33"/>
    <m/>
    <m/>
    <m/>
    <m/>
    <m/>
    <m/>
    <m/>
    <m/>
    <m/>
    <m/>
    <m/>
    <m/>
    <m/>
    <m/>
    <m/>
    <m/>
    <m/>
    <m/>
    <m/>
    <m/>
    <m/>
    <n v="0"/>
    <n v="21898.76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99465"/>
    <n v="-12710.24"/>
    <m/>
    <n v="-626.46"/>
    <n v="-42.77"/>
    <m/>
    <m/>
    <m/>
    <m/>
    <m/>
    <m/>
    <n v="-41.67"/>
    <m/>
    <m/>
    <m/>
    <m/>
    <m/>
    <m/>
    <m/>
    <m/>
    <m/>
    <m/>
    <m/>
    <m/>
    <m/>
    <m/>
    <m/>
    <m/>
    <m/>
    <m/>
    <m/>
    <m/>
    <m/>
    <n v="-375.92"/>
    <n v="265.47000000000003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99000"/>
    <n v="-12650.81"/>
    <m/>
    <n v="-623.53"/>
    <n v="-42.57"/>
    <m/>
    <m/>
    <m/>
    <m/>
    <m/>
    <m/>
    <n v="-41.48"/>
    <m/>
    <m/>
    <m/>
    <m/>
    <m/>
    <m/>
    <m/>
    <m/>
    <m/>
    <m/>
    <m/>
    <m/>
    <m/>
    <m/>
    <m/>
    <m/>
    <m/>
    <m/>
    <m/>
    <m/>
    <m/>
    <n v="-374.1"/>
    <n v="264.2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99910"/>
    <n v="-12868.8"/>
    <m/>
    <n v="-628.72"/>
    <n v="-42.96"/>
    <m/>
    <m/>
    <m/>
    <m/>
    <m/>
    <m/>
    <n v="-40.56"/>
    <m/>
    <m/>
    <m/>
    <m/>
    <m/>
    <m/>
    <m/>
    <m/>
    <m/>
    <m/>
    <m/>
    <m/>
    <m/>
    <m/>
    <m/>
    <m/>
    <m/>
    <m/>
    <m/>
    <m/>
    <m/>
    <n v="-361.52"/>
    <n v="378.04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99246"/>
    <n v="-12783.27"/>
    <m/>
    <n v="-624.54"/>
    <n v="-42.68"/>
    <m/>
    <m/>
    <m/>
    <m/>
    <m/>
    <m/>
    <n v="-40.29"/>
    <m/>
    <m/>
    <m/>
    <m/>
    <m/>
    <m/>
    <m/>
    <m/>
    <m/>
    <m/>
    <m/>
    <m/>
    <m/>
    <m/>
    <m/>
    <m/>
    <m/>
    <m/>
    <m/>
    <m/>
    <m/>
    <n v="-359.1"/>
    <n v="375.53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99000"/>
    <n v="-12650.81"/>
    <m/>
    <n v="-623.53"/>
    <n v="-42.57"/>
    <m/>
    <m/>
    <m/>
    <m/>
    <m/>
    <m/>
    <n v="-41.48"/>
    <m/>
    <m/>
    <m/>
    <m/>
    <m/>
    <m/>
    <m/>
    <m/>
    <m/>
    <m/>
    <m/>
    <m/>
    <m/>
    <m/>
    <m/>
    <m/>
    <m/>
    <m/>
    <m/>
    <m/>
    <m/>
    <n v="-374.12"/>
    <n v="264.2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99324"/>
    <n v="-12698.82"/>
    <m/>
    <n v="-500.43"/>
    <n v="-42.71"/>
    <m/>
    <m/>
    <m/>
    <m/>
    <m/>
    <m/>
    <n v="-41.53"/>
    <m/>
    <m/>
    <m/>
    <m/>
    <m/>
    <m/>
    <m/>
    <m/>
    <m/>
    <m/>
    <m/>
    <m/>
    <m/>
    <m/>
    <m/>
    <m/>
    <m/>
    <m/>
    <m/>
    <m/>
    <m/>
    <n v="-265.86"/>
    <n v="272.3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99288"/>
    <n v="-12679.57"/>
    <m/>
    <n v="-375.23"/>
    <n v="-42.7"/>
    <m/>
    <m/>
    <m/>
    <m/>
    <m/>
    <m/>
    <n v="-41.7"/>
    <m/>
    <m/>
    <m/>
    <m/>
    <m/>
    <m/>
    <m/>
    <m/>
    <m/>
    <m/>
    <m/>
    <m/>
    <m/>
    <m/>
    <m/>
    <m/>
    <m/>
    <m/>
    <m/>
    <m/>
    <m/>
    <n v="-218.91"/>
    <n v="256.17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99000"/>
    <n v="-12665.36"/>
    <m/>
    <n v="-374.07"/>
    <n v="-42.57"/>
    <m/>
    <m/>
    <m/>
    <m/>
    <m/>
    <m/>
    <n v="-41.29"/>
    <m/>
    <m/>
    <m/>
    <m/>
    <m/>
    <m/>
    <m/>
    <m/>
    <m/>
    <m/>
    <m/>
    <m/>
    <m/>
    <m/>
    <m/>
    <m/>
    <m/>
    <m/>
    <m/>
    <m/>
    <m/>
    <n v="-218.20999999999998"/>
    <n v="280.14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97084"/>
    <n v="-12639.75"/>
    <m/>
    <n v="-610.91999999999996"/>
    <n v="-41.75"/>
    <m/>
    <m/>
    <m/>
    <m/>
    <m/>
    <m/>
    <n v="-37.86"/>
    <m/>
    <m/>
    <m/>
    <m/>
    <m/>
    <m/>
    <m/>
    <m/>
    <m/>
    <m/>
    <m/>
    <m/>
    <m/>
    <m/>
    <m/>
    <m/>
    <m/>
    <m/>
    <m/>
    <m/>
    <m/>
    <n v="-122.19"/>
    <n v="500.95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98853"/>
    <n v="-12655.08"/>
    <m/>
    <n v="-248.99"/>
    <n v="-42.51"/>
    <m/>
    <m/>
    <m/>
    <m/>
    <m/>
    <m/>
    <n v="-41.12"/>
    <m/>
    <m/>
    <m/>
    <m/>
    <m/>
    <m/>
    <m/>
    <m/>
    <m/>
    <m/>
    <m/>
    <m/>
    <m/>
    <m/>
    <m/>
    <m/>
    <m/>
    <m/>
    <m/>
    <m/>
    <m/>
    <n v="-124.49"/>
    <n v="289.07"/>
    <m/>
    <m/>
    <m/>
    <m/>
    <m/>
    <m/>
    <x v="0"/>
    <m/>
    <m/>
    <m/>
    <m/>
    <m/>
    <m/>
    <m/>
    <m/>
    <n v="0"/>
    <n v="0"/>
    <n v="0"/>
    <n v="0"/>
    <x v="0"/>
    <x v="1"/>
    <m/>
    <x v="19"/>
  </r>
  <r>
    <x v="3"/>
    <m/>
    <m/>
    <s v="Residential"/>
    <s v="RG-Residential"/>
    <n v="-96915"/>
    <n v="-12390.82"/>
    <m/>
    <n v="-488.29"/>
    <n v="-41.68"/>
    <m/>
    <m/>
    <m/>
    <m/>
    <m/>
    <m/>
    <n v="-40.520000000000003"/>
    <m/>
    <m/>
    <m/>
    <m/>
    <m/>
    <m/>
    <m/>
    <m/>
    <m/>
    <m/>
    <m/>
    <m/>
    <m/>
    <m/>
    <m/>
    <m/>
    <m/>
    <m/>
    <m/>
    <m/>
    <m/>
    <n v="-259.41000000000003"/>
    <n v="265.7"/>
    <m/>
    <m/>
    <m/>
    <m/>
    <m/>
    <m/>
    <x v="0"/>
    <m/>
    <m/>
    <m/>
    <m/>
    <m/>
    <m/>
    <m/>
    <m/>
    <n v="0"/>
    <n v="1"/>
    <n v="0"/>
    <n v="0"/>
    <x v="0"/>
    <x v="1"/>
    <m/>
    <x v="19"/>
  </r>
  <r>
    <x v="3"/>
    <m/>
    <m/>
    <s v="Residential"/>
    <s v="RG-Residential"/>
    <n v="-97879"/>
    <n v="-12536.81"/>
    <m/>
    <n v="-246.52"/>
    <n v="-42.09"/>
    <m/>
    <m/>
    <m/>
    <m/>
    <m/>
    <m/>
    <n v="-40.64"/>
    <m/>
    <m/>
    <m/>
    <m/>
    <m/>
    <m/>
    <m/>
    <m/>
    <m/>
    <m/>
    <m/>
    <m/>
    <m/>
    <m/>
    <m/>
    <m/>
    <m/>
    <m/>
    <m/>
    <m/>
    <m/>
    <n v="-123.25"/>
    <n v="293.23"/>
    <m/>
    <m/>
    <m/>
    <m/>
    <m/>
    <m/>
    <x v="0"/>
    <m/>
    <m/>
    <m/>
    <m/>
    <m/>
    <m/>
    <m/>
    <m/>
    <n v="0"/>
    <n v="2"/>
    <n v="0"/>
    <n v="0"/>
    <x v="0"/>
    <x v="1"/>
    <m/>
    <x v="19"/>
  </r>
  <r>
    <x v="3"/>
    <m/>
    <m/>
    <s v="Residential"/>
    <s v="RG-Residential"/>
    <n v="-98000"/>
    <n v="-12552.3"/>
    <m/>
    <n v="-246.84"/>
    <n v="-42.14"/>
    <m/>
    <m/>
    <m/>
    <m/>
    <m/>
    <m/>
    <n v="-40.69"/>
    <m/>
    <m/>
    <m/>
    <m/>
    <m/>
    <m/>
    <m/>
    <m/>
    <m/>
    <m/>
    <m/>
    <m/>
    <m/>
    <m/>
    <m/>
    <m/>
    <m/>
    <m/>
    <m/>
    <m/>
    <m/>
    <n v="-123.44"/>
    <n v="293.58999999999997"/>
    <m/>
    <m/>
    <m/>
    <m/>
    <m/>
    <m/>
    <x v="0"/>
    <m/>
    <m/>
    <m/>
    <m/>
    <m/>
    <m/>
    <m/>
    <m/>
    <n v="0"/>
    <n v="3"/>
    <n v="0"/>
    <n v="0"/>
    <x v="0"/>
    <x v="1"/>
    <m/>
    <x v="19"/>
  </r>
  <r>
    <x v="3"/>
    <m/>
    <m/>
    <s v="Residential"/>
    <s v="RG-Residential"/>
    <n v="-99900"/>
    <n v="-12522.46"/>
    <m/>
    <n v="-79.150000000000006"/>
    <n v="-42.95"/>
    <m/>
    <m/>
    <m/>
    <m/>
    <m/>
    <m/>
    <n v="-44.95"/>
    <m/>
    <m/>
    <m/>
    <m/>
    <m/>
    <m/>
    <m/>
    <m/>
    <m/>
    <m/>
    <m/>
    <m/>
    <m/>
    <m/>
    <m/>
    <m/>
    <m/>
    <m/>
    <m/>
    <m/>
    <m/>
    <n v="0"/>
    <n v="0"/>
    <m/>
    <m/>
    <m/>
    <m/>
    <m/>
    <m/>
    <x v="0"/>
    <m/>
    <m/>
    <m/>
    <m/>
    <m/>
    <m/>
    <m/>
    <m/>
    <n v="0"/>
    <n v="4"/>
    <n v="0"/>
    <n v="0"/>
    <x v="0"/>
    <x v="1"/>
    <m/>
    <x v="19"/>
  </r>
  <r>
    <x v="3"/>
    <m/>
    <m/>
    <s v="Residential"/>
    <s v="RG-Residential"/>
    <n v="-99662"/>
    <n v="-12727.35"/>
    <m/>
    <n v="-76.61"/>
    <n v="-42.85"/>
    <m/>
    <m/>
    <m/>
    <m/>
    <m/>
    <m/>
    <n v="-41.87"/>
    <m/>
    <m/>
    <m/>
    <m/>
    <m/>
    <m/>
    <m/>
    <m/>
    <m/>
    <m/>
    <m/>
    <m/>
    <m/>
    <m/>
    <m/>
    <m/>
    <m/>
    <m/>
    <m/>
    <m/>
    <m/>
    <n v="0"/>
    <n v="257.13"/>
    <m/>
    <m/>
    <m/>
    <m/>
    <m/>
    <m/>
    <x v="0"/>
    <m/>
    <m/>
    <m/>
    <m/>
    <m/>
    <m/>
    <m/>
    <m/>
    <n v="0"/>
    <n v="5"/>
    <n v="0"/>
    <n v="0"/>
    <x v="0"/>
    <x v="1"/>
    <m/>
    <x v="19"/>
  </r>
  <r>
    <x v="3"/>
    <m/>
    <m/>
    <s v="Residential"/>
    <s v="RG-Residential"/>
    <n v="-99551"/>
    <n v="-12727.84"/>
    <m/>
    <n v="-76.09"/>
    <n v="-42.81"/>
    <m/>
    <m/>
    <m/>
    <m/>
    <m/>
    <m/>
    <n v="-41.63"/>
    <m/>
    <m/>
    <m/>
    <m/>
    <m/>
    <m/>
    <m/>
    <m/>
    <m/>
    <m/>
    <m/>
    <m/>
    <m/>
    <m/>
    <m/>
    <m/>
    <m/>
    <m/>
    <m/>
    <m/>
    <m/>
    <n v="0"/>
    <n v="272.93"/>
    <m/>
    <m/>
    <m/>
    <m/>
    <m/>
    <m/>
    <x v="0"/>
    <m/>
    <m/>
    <m/>
    <m/>
    <m/>
    <m/>
    <m/>
    <m/>
    <n v="0"/>
    <n v="6"/>
    <n v="0"/>
    <n v="0"/>
    <x v="0"/>
    <x v="1"/>
    <m/>
    <x v="19"/>
  </r>
  <r>
    <x v="3"/>
    <m/>
    <m/>
    <s v="Residential"/>
    <s v="RG-Residential"/>
    <n v="-99537"/>
    <n v="-12711.38"/>
    <m/>
    <n v="-76.28"/>
    <n v="-42.81"/>
    <m/>
    <m/>
    <m/>
    <m/>
    <m/>
    <m/>
    <n v="-41.81"/>
    <m/>
    <m/>
    <m/>
    <m/>
    <m/>
    <m/>
    <m/>
    <m/>
    <m/>
    <m/>
    <m/>
    <m/>
    <m/>
    <m/>
    <m/>
    <m/>
    <m/>
    <m/>
    <m/>
    <m/>
    <m/>
    <n v="0"/>
    <n v="256.8"/>
    <m/>
    <m/>
    <m/>
    <m/>
    <m/>
    <m/>
    <x v="0"/>
    <m/>
    <m/>
    <m/>
    <m/>
    <m/>
    <m/>
    <m/>
    <m/>
    <n v="0"/>
    <n v="7"/>
    <n v="0"/>
    <n v="0"/>
    <x v="0"/>
    <x v="1"/>
    <m/>
    <x v="19"/>
  </r>
  <r>
    <x v="3"/>
    <m/>
    <m/>
    <s v="Residential"/>
    <s v="RG-Residential"/>
    <n v="-99177"/>
    <n v="-12665.4"/>
    <m/>
    <n v="-73.95"/>
    <n v="-42.65"/>
    <m/>
    <m/>
    <m/>
    <m/>
    <m/>
    <m/>
    <n v="-41.65"/>
    <m/>
    <m/>
    <m/>
    <m/>
    <m/>
    <m/>
    <m/>
    <m/>
    <m/>
    <m/>
    <m/>
    <m/>
    <m/>
    <m/>
    <m/>
    <m/>
    <m/>
    <m/>
    <m/>
    <m/>
    <m/>
    <n v="0"/>
    <n v="255.88"/>
    <m/>
    <m/>
    <m/>
    <m/>
    <m/>
    <m/>
    <x v="0"/>
    <m/>
    <m/>
    <m/>
    <m/>
    <m/>
    <m/>
    <m/>
    <m/>
    <n v="0"/>
    <n v="8"/>
    <n v="0"/>
    <n v="0"/>
    <x v="0"/>
    <x v="1"/>
    <m/>
    <x v="19"/>
  </r>
  <r>
    <x v="3"/>
    <m/>
    <m/>
    <s v="Residential"/>
    <s v="RG-Residential"/>
    <n v="-99481"/>
    <n v="-12704.23"/>
    <m/>
    <n v="-78.41"/>
    <n v="-42.78"/>
    <m/>
    <m/>
    <m/>
    <m/>
    <m/>
    <m/>
    <n v="-41.78"/>
    <m/>
    <m/>
    <m/>
    <m/>
    <m/>
    <m/>
    <m/>
    <m/>
    <m/>
    <m/>
    <m/>
    <m/>
    <m/>
    <m/>
    <m/>
    <m/>
    <m/>
    <m/>
    <m/>
    <m/>
    <m/>
    <n v="0"/>
    <n v="256.66000000000003"/>
    <m/>
    <m/>
    <m/>
    <m/>
    <m/>
    <m/>
    <x v="0"/>
    <m/>
    <m/>
    <m/>
    <m/>
    <m/>
    <m/>
    <m/>
    <m/>
    <n v="0"/>
    <n v="9"/>
    <n v="0"/>
    <n v="0"/>
    <x v="0"/>
    <x v="1"/>
    <m/>
    <x v="19"/>
  </r>
  <r>
    <x v="3"/>
    <m/>
    <m/>
    <s v="Residential"/>
    <s v="RG-Residential"/>
    <n v="-99464"/>
    <n v="-12702.05"/>
    <m/>
    <n v="-78.39"/>
    <n v="-42.77"/>
    <m/>
    <m/>
    <m/>
    <m/>
    <m/>
    <m/>
    <n v="-41.77"/>
    <m/>
    <m/>
    <m/>
    <m/>
    <m/>
    <m/>
    <m/>
    <m/>
    <m/>
    <m/>
    <m/>
    <m/>
    <m/>
    <m/>
    <m/>
    <m/>
    <m/>
    <m/>
    <m/>
    <m/>
    <m/>
    <n v="0"/>
    <n v="256.62"/>
    <m/>
    <m/>
    <m/>
    <m/>
    <m/>
    <m/>
    <x v="0"/>
    <m/>
    <m/>
    <m/>
    <m/>
    <m/>
    <m/>
    <m/>
    <m/>
    <n v="0"/>
    <n v="10"/>
    <n v="0"/>
    <n v="0"/>
    <x v="0"/>
    <x v="1"/>
    <m/>
    <x v="19"/>
  </r>
  <r>
    <x v="3"/>
    <m/>
    <m/>
    <s v="Residential"/>
    <s v="RG-Residential"/>
    <n v="-99450"/>
    <n v="-12714.93"/>
    <m/>
    <n v="-78.760000000000005"/>
    <n v="-42.77"/>
    <m/>
    <m/>
    <m/>
    <m/>
    <m/>
    <m/>
    <n v="-41.59"/>
    <m/>
    <m/>
    <m/>
    <m/>
    <m/>
    <m/>
    <m/>
    <m/>
    <m/>
    <m/>
    <m/>
    <m/>
    <m/>
    <m/>
    <m/>
    <m/>
    <m/>
    <m/>
    <m/>
    <m/>
    <m/>
    <n v="0"/>
    <n v="272.64999999999998"/>
    <m/>
    <m/>
    <m/>
    <m/>
    <m/>
    <m/>
    <x v="0"/>
    <m/>
    <m/>
    <m/>
    <m/>
    <m/>
    <m/>
    <m/>
    <m/>
    <n v="0"/>
    <n v="11"/>
    <n v="0"/>
    <n v="0"/>
    <x v="0"/>
    <x v="1"/>
    <m/>
    <x v="19"/>
  </r>
  <r>
    <x v="3"/>
    <m/>
    <m/>
    <s v="Residential"/>
    <s v="RG-Residential"/>
    <n v="-99442"/>
    <n v="-12707.29"/>
    <m/>
    <n v="0"/>
    <n v="-42.76"/>
    <m/>
    <m/>
    <m/>
    <m/>
    <m/>
    <m/>
    <n v="-41.66"/>
    <m/>
    <m/>
    <m/>
    <m/>
    <m/>
    <m/>
    <m/>
    <m/>
    <m/>
    <m/>
    <m/>
    <m/>
    <m/>
    <m/>
    <m/>
    <m/>
    <m/>
    <m/>
    <m/>
    <m/>
    <m/>
    <n v="-187.89"/>
    <n v="265.39999999999998"/>
    <m/>
    <m/>
    <m/>
    <m/>
    <m/>
    <m/>
    <x v="0"/>
    <m/>
    <m/>
    <m/>
    <m/>
    <m/>
    <m/>
    <m/>
    <m/>
    <n v="0"/>
    <n v="12"/>
    <n v="0"/>
    <n v="0"/>
    <x v="0"/>
    <x v="1"/>
    <m/>
    <x v="19"/>
  </r>
  <r>
    <x v="3"/>
    <m/>
    <m/>
    <s v="Residential"/>
    <s v="RG-Residential"/>
    <n v="-98976"/>
    <n v="-12654.31"/>
    <m/>
    <n v="-77.61"/>
    <n v="-42.56"/>
    <m/>
    <m/>
    <m/>
    <m/>
    <m/>
    <m/>
    <n v="-41.39"/>
    <m/>
    <m/>
    <m/>
    <m/>
    <m/>
    <m/>
    <m/>
    <m/>
    <m/>
    <m/>
    <m/>
    <m/>
    <m/>
    <m/>
    <m/>
    <m/>
    <m/>
    <m/>
    <m/>
    <m/>
    <m/>
    <n v="0"/>
    <n v="271.35000000000002"/>
    <m/>
    <m/>
    <m/>
    <m/>
    <m/>
    <m/>
    <x v="0"/>
    <m/>
    <m/>
    <m/>
    <m/>
    <m/>
    <m/>
    <m/>
    <m/>
    <n v="0"/>
    <n v="13"/>
    <n v="0"/>
    <n v="0"/>
    <x v="0"/>
    <x v="1"/>
    <m/>
    <x v="19"/>
  </r>
  <r>
    <x v="3"/>
    <m/>
    <m/>
    <s v="Residential"/>
    <s v="RG-Residential"/>
    <n v="-99688"/>
    <n v="-12730.66"/>
    <m/>
    <n v="0"/>
    <n v="-42.86"/>
    <m/>
    <m/>
    <m/>
    <m/>
    <m/>
    <m/>
    <n v="-41.87"/>
    <m/>
    <m/>
    <m/>
    <m/>
    <m/>
    <m/>
    <m/>
    <m/>
    <m/>
    <m/>
    <m/>
    <m/>
    <m/>
    <m/>
    <m/>
    <m/>
    <m/>
    <m/>
    <m/>
    <m/>
    <m/>
    <n v="0"/>
    <n v="257.2"/>
    <m/>
    <m/>
    <m/>
    <m/>
    <m/>
    <m/>
    <x v="0"/>
    <m/>
    <m/>
    <m/>
    <m/>
    <m/>
    <m/>
    <m/>
    <m/>
    <n v="0"/>
    <n v="14"/>
    <n v="0"/>
    <n v="0"/>
    <x v="0"/>
    <x v="1"/>
    <m/>
    <x v="19"/>
  </r>
  <r>
    <x v="3"/>
    <m/>
    <m/>
    <s v="Residential"/>
    <s v="RG-Residential"/>
    <n v="-99000"/>
    <n v="-12650.81"/>
    <m/>
    <n v="0"/>
    <n v="-42.57"/>
    <m/>
    <m/>
    <m/>
    <m/>
    <m/>
    <m/>
    <n v="-41.47"/>
    <m/>
    <m/>
    <m/>
    <m/>
    <m/>
    <m/>
    <m/>
    <m/>
    <m/>
    <m/>
    <m/>
    <m/>
    <m/>
    <m/>
    <m/>
    <m/>
    <m/>
    <m/>
    <m/>
    <m/>
    <m/>
    <n v="-187.07"/>
    <n v="264.20999999999998"/>
    <m/>
    <m/>
    <m/>
    <m/>
    <m/>
    <m/>
    <x v="0"/>
    <m/>
    <m/>
    <m/>
    <m/>
    <m/>
    <m/>
    <m/>
    <m/>
    <n v="0"/>
    <n v="15"/>
    <n v="0"/>
    <n v="0"/>
    <x v="0"/>
    <x v="1"/>
    <m/>
    <x v="19"/>
  </r>
  <r>
    <x v="3"/>
    <m/>
    <m/>
    <s v="Residential"/>
    <s v="RG-Residential"/>
    <n v="-98715"/>
    <n v="-12606.39"/>
    <m/>
    <n v="0"/>
    <n v="-42.44"/>
    <m/>
    <m/>
    <m/>
    <m/>
    <m/>
    <m/>
    <n v="-41.46"/>
    <m/>
    <m/>
    <m/>
    <m/>
    <m/>
    <m/>
    <m/>
    <m/>
    <m/>
    <m/>
    <m/>
    <m/>
    <m/>
    <m/>
    <m/>
    <m/>
    <m/>
    <m/>
    <m/>
    <m/>
    <m/>
    <n v="0"/>
    <n v="254.69"/>
    <m/>
    <m/>
    <m/>
    <m/>
    <m/>
    <m/>
    <x v="0"/>
    <m/>
    <m/>
    <m/>
    <m/>
    <m/>
    <m/>
    <m/>
    <m/>
    <n v="0"/>
    <n v="16"/>
    <n v="0"/>
    <n v="0"/>
    <x v="0"/>
    <x v="1"/>
    <m/>
    <x v="19"/>
  </r>
  <r>
    <x v="3"/>
    <m/>
    <m/>
    <s v="Residential"/>
    <s v="RG-Residential"/>
    <n v="-98144"/>
    <n v="-12533.49"/>
    <m/>
    <n v="-76.61"/>
    <n v="-42.2"/>
    <m/>
    <m/>
    <m/>
    <m/>
    <m/>
    <m/>
    <n v="-41.22"/>
    <m/>
    <m/>
    <m/>
    <m/>
    <m/>
    <m/>
    <m/>
    <m/>
    <m/>
    <m/>
    <m/>
    <m/>
    <m/>
    <m/>
    <m/>
    <m/>
    <m/>
    <m/>
    <m/>
    <m/>
    <m/>
    <n v="0"/>
    <n v="253.21"/>
    <m/>
    <m/>
    <m/>
    <m/>
    <m/>
    <m/>
    <x v="0"/>
    <m/>
    <m/>
    <m/>
    <m/>
    <m/>
    <m/>
    <m/>
    <m/>
    <n v="0"/>
    <n v="17"/>
    <n v="0"/>
    <n v="0"/>
    <x v="0"/>
    <x v="1"/>
    <m/>
    <x v="19"/>
  </r>
  <r>
    <x v="3"/>
    <m/>
    <m/>
    <s v="Residential"/>
    <s v="RG-Residential"/>
    <n v="-98242"/>
    <n v="-12726.42"/>
    <m/>
    <n v="-80"/>
    <n v="-42.24"/>
    <m/>
    <m/>
    <m/>
    <m/>
    <m/>
    <m/>
    <n v="-39.06"/>
    <m/>
    <m/>
    <m/>
    <m/>
    <m/>
    <m/>
    <m/>
    <m/>
    <m/>
    <m/>
    <m/>
    <m/>
    <m/>
    <m/>
    <m/>
    <m/>
    <m/>
    <m/>
    <m/>
    <m/>
    <m/>
    <n v="0"/>
    <n v="443.53"/>
    <m/>
    <m/>
    <m/>
    <m/>
    <m/>
    <m/>
    <x v="0"/>
    <m/>
    <m/>
    <m/>
    <m/>
    <m/>
    <m/>
    <m/>
    <m/>
    <n v="0"/>
    <n v="18"/>
    <n v="0"/>
    <n v="0"/>
    <x v="0"/>
    <x v="1"/>
    <m/>
    <x v="19"/>
  </r>
  <r>
    <x v="4"/>
    <m/>
    <m/>
    <s v="Residential"/>
    <s v="RG-Residential"/>
    <n v="-95261"/>
    <n v="-7724.71"/>
    <m/>
    <n v="-553.24"/>
    <n v="0"/>
    <m/>
    <m/>
    <m/>
    <m/>
    <n v="-2278.64"/>
    <m/>
    <n v="-210.52"/>
    <n v="-309.60000000000002"/>
    <m/>
    <n v="-389.62"/>
    <n v="-479.16"/>
    <m/>
    <m/>
    <m/>
    <m/>
    <m/>
    <m/>
    <m/>
    <m/>
    <m/>
    <m/>
    <m/>
    <m/>
    <m/>
    <m/>
    <m/>
    <m/>
    <m/>
    <n v="-987.49999999999989"/>
    <n v="327.52"/>
    <m/>
    <m/>
    <m/>
    <m/>
    <m/>
    <m/>
    <x v="0"/>
    <m/>
    <m/>
    <m/>
    <m/>
    <m/>
    <m/>
    <m/>
    <m/>
    <n v="0"/>
    <n v="19"/>
    <n v="0"/>
    <n v="0"/>
    <x v="0"/>
    <x v="1"/>
    <m/>
    <x v="19"/>
  </r>
  <r>
    <x v="1"/>
    <m/>
    <m/>
    <s v="Industrial"/>
    <s v="SH-Small Heating"/>
    <n v="-99421"/>
    <n v="-6949.91"/>
    <m/>
    <m/>
    <m/>
    <m/>
    <m/>
    <m/>
    <m/>
    <m/>
    <m/>
    <m/>
    <m/>
    <n v="-1344.17"/>
    <m/>
    <m/>
    <n v="-180.95"/>
    <m/>
    <m/>
    <m/>
    <m/>
    <m/>
    <m/>
    <m/>
    <m/>
    <m/>
    <m/>
    <m/>
    <m/>
    <m/>
    <m/>
    <m/>
    <m/>
    <n v="-801.19"/>
    <m/>
    <m/>
    <n v="-1540.03"/>
    <m/>
    <m/>
    <m/>
    <m/>
    <x v="0"/>
    <m/>
    <m/>
    <m/>
    <m/>
    <m/>
    <m/>
    <m/>
    <m/>
    <n v="-1364.17"/>
    <n v="20"/>
    <n v="-316.16000000000003"/>
    <n v="-1028.01"/>
    <x v="2"/>
    <x v="12"/>
    <m/>
    <x v="19"/>
  </r>
  <r>
    <x v="3"/>
    <m/>
    <m/>
    <s v="Commercial"/>
    <s v="GP-General Power"/>
    <n v="-7993440"/>
    <n v="-506674.32"/>
    <m/>
    <m/>
    <n v="-3437.18"/>
    <m/>
    <m/>
    <m/>
    <m/>
    <m/>
    <m/>
    <n v="-5064.1099999999997"/>
    <m/>
    <m/>
    <m/>
    <m/>
    <m/>
    <m/>
    <m/>
    <m/>
    <m/>
    <m/>
    <m/>
    <m/>
    <m/>
    <m/>
    <m/>
    <m/>
    <m/>
    <m/>
    <m/>
    <m/>
    <m/>
    <n v="-30770.059999999998"/>
    <n v="20877.509999999998"/>
    <m/>
    <m/>
    <m/>
    <m/>
    <m/>
    <m/>
    <x v="0"/>
    <m/>
    <m/>
    <m/>
    <m/>
    <m/>
    <m/>
    <m/>
    <m/>
    <n v="0"/>
    <n v="21"/>
    <n v="0"/>
    <n v="0"/>
    <x v="1"/>
    <x v="6"/>
    <m/>
    <x v="19"/>
  </r>
  <r>
    <x v="3"/>
    <m/>
    <m/>
    <s v="Municipal Buildings"/>
    <s v="GP-General Power"/>
    <n v="-3736160"/>
    <n v="-233810.39"/>
    <m/>
    <m/>
    <n v="-1606.55"/>
    <m/>
    <m/>
    <m/>
    <m/>
    <m/>
    <m/>
    <n v="-2211.17"/>
    <m/>
    <m/>
    <m/>
    <m/>
    <m/>
    <m/>
    <m/>
    <m/>
    <m/>
    <m/>
    <m/>
    <m/>
    <m/>
    <m/>
    <m/>
    <m/>
    <m/>
    <m/>
    <m/>
    <m/>
    <m/>
    <n v="0"/>
    <n v="7540.88"/>
    <m/>
    <m/>
    <m/>
    <m/>
    <m/>
    <m/>
    <x v="0"/>
    <m/>
    <m/>
    <m/>
    <m/>
    <m/>
    <m/>
    <m/>
    <m/>
    <n v="0"/>
    <n v="22"/>
    <n v="0"/>
    <n v="0"/>
    <x v="3"/>
    <x v="6"/>
    <m/>
    <x v="19"/>
  </r>
  <r>
    <x v="3"/>
    <m/>
    <m/>
    <s v="Commercial"/>
    <s v="GP-General Power"/>
    <n v="-6496640"/>
    <n v="-406163.6"/>
    <m/>
    <n v="-80"/>
    <n v="-2793.56"/>
    <m/>
    <m/>
    <m/>
    <m/>
    <m/>
    <m/>
    <n v="-3844.91"/>
    <m/>
    <m/>
    <m/>
    <m/>
    <m/>
    <m/>
    <m/>
    <m/>
    <m/>
    <m/>
    <m/>
    <m/>
    <m/>
    <m/>
    <m/>
    <m/>
    <m/>
    <m/>
    <m/>
    <m/>
    <m/>
    <n v="0"/>
    <n v="13112.49"/>
    <m/>
    <m/>
    <m/>
    <m/>
    <m/>
    <m/>
    <x v="0"/>
    <m/>
    <m/>
    <m/>
    <m/>
    <m/>
    <m/>
    <m/>
    <m/>
    <n v="0"/>
    <n v="23"/>
    <n v="0"/>
    <n v="0"/>
    <x v="1"/>
    <x v="6"/>
    <m/>
    <x v="19"/>
  </r>
  <r>
    <x v="3"/>
    <m/>
    <m/>
    <s v="Municipal Other Lighting"/>
    <s v="CB-Commercial"/>
    <n v="7990160"/>
    <n v="1052144.27"/>
    <m/>
    <n v="0"/>
    <n v="3435.77"/>
    <n v="0"/>
    <m/>
    <n v="0"/>
    <n v="0"/>
    <n v="0"/>
    <n v="0"/>
    <n v="5673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110.6"/>
    <n v="0"/>
    <n v="0"/>
    <n v="0"/>
    <n v="0"/>
    <n v="0"/>
    <m/>
    <x v="0"/>
    <m/>
    <m/>
    <m/>
    <m/>
    <m/>
    <m/>
    <m/>
    <m/>
    <n v="0"/>
    <n v="24"/>
    <n v="0"/>
    <n v="0"/>
    <x v="4"/>
    <x v="5"/>
    <m/>
    <x v="19"/>
  </r>
  <r>
    <x v="3"/>
    <m/>
    <m/>
    <s v="Commercial"/>
    <s v="CB-Commercial"/>
    <n v="98612"/>
    <n v="12985.22"/>
    <m/>
    <n v="630.13"/>
    <n v="42.4"/>
    <n v="0"/>
    <m/>
    <n v="0"/>
    <n v="0"/>
    <n v="0"/>
    <n v="0"/>
    <n v="70.01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1.9"/>
    <n v="-495.03"/>
    <n v="0"/>
    <n v="0"/>
    <n v="0"/>
    <n v="0"/>
    <n v="0"/>
    <m/>
    <x v="0"/>
    <m/>
    <m/>
    <m/>
    <m/>
    <m/>
    <m/>
    <m/>
    <m/>
    <n v="0"/>
    <n v="25"/>
    <n v="0"/>
    <n v="0"/>
    <x v="1"/>
    <x v="5"/>
    <m/>
    <x v="19"/>
  </r>
  <r>
    <x v="3"/>
    <m/>
    <m/>
    <s v="Commercial"/>
    <s v="CB-Commercial"/>
    <n v="99967"/>
    <n v="13163.66"/>
    <m/>
    <n v="511.03"/>
    <n v="42.99"/>
    <n v="0"/>
    <m/>
    <n v="0"/>
    <n v="0"/>
    <n v="0"/>
    <n v="0"/>
    <n v="7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2.88"/>
    <n v="-501.83"/>
    <n v="0"/>
    <n v="0"/>
    <n v="0"/>
    <n v="0"/>
    <n v="0"/>
    <m/>
    <x v="0"/>
    <m/>
    <m/>
    <m/>
    <m/>
    <m/>
    <m/>
    <m/>
    <m/>
    <n v="0"/>
    <n v="26"/>
    <n v="0"/>
    <n v="0"/>
    <x v="1"/>
    <x v="5"/>
    <m/>
    <x v="19"/>
  </r>
  <r>
    <x v="3"/>
    <m/>
    <m/>
    <s v="Commercial"/>
    <s v="CB-Commercial"/>
    <n v="99892"/>
    <n v="13153.78"/>
    <m/>
    <n v="510.64"/>
    <n v="42.95"/>
    <n v="0"/>
    <m/>
    <n v="0"/>
    <n v="0"/>
    <n v="0"/>
    <n v="0"/>
    <n v="7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2.15"/>
    <n v="-501.45"/>
    <n v="0"/>
    <n v="0"/>
    <n v="0"/>
    <n v="0"/>
    <n v="0"/>
    <m/>
    <x v="0"/>
    <m/>
    <m/>
    <m/>
    <m/>
    <m/>
    <m/>
    <m/>
    <m/>
    <n v="0"/>
    <n v="27"/>
    <n v="0"/>
    <n v="0"/>
    <x v="1"/>
    <x v="5"/>
    <m/>
    <x v="19"/>
  </r>
  <r>
    <x v="3"/>
    <m/>
    <m/>
    <s v="Commercial"/>
    <s v="CB-Commercial"/>
    <n v="99000"/>
    <n v="13036.32"/>
    <m/>
    <n v="506.09"/>
    <n v="42.57"/>
    <n v="0"/>
    <m/>
    <n v="0"/>
    <n v="0"/>
    <n v="0"/>
    <n v="0"/>
    <n v="70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3.18999999999994"/>
    <n v="-496.98"/>
    <n v="0"/>
    <n v="0"/>
    <n v="0"/>
    <n v="0"/>
    <n v="0"/>
    <m/>
    <x v="0"/>
    <m/>
    <m/>
    <m/>
    <m/>
    <m/>
    <m/>
    <m/>
    <m/>
    <n v="0"/>
    <n v="28"/>
    <n v="0"/>
    <n v="0"/>
    <x v="1"/>
    <x v="5"/>
    <m/>
    <x v="19"/>
  </r>
  <r>
    <x v="3"/>
    <m/>
    <m/>
    <s v="Commercial"/>
    <s v="CB-Commercial"/>
    <n v="98837"/>
    <n v="13014.86"/>
    <m/>
    <n v="505.26"/>
    <n v="42.5"/>
    <n v="0"/>
    <m/>
    <n v="0"/>
    <n v="0"/>
    <n v="0"/>
    <n v="0"/>
    <n v="7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1.59"/>
    <n v="-496.16"/>
    <n v="0"/>
    <n v="0"/>
    <n v="0"/>
    <n v="0"/>
    <n v="0"/>
    <m/>
    <x v="0"/>
    <m/>
    <m/>
    <m/>
    <m/>
    <m/>
    <m/>
    <m/>
    <m/>
    <n v="0"/>
    <n v="29"/>
    <n v="0"/>
    <n v="0"/>
    <x v="1"/>
    <x v="5"/>
    <m/>
    <x v="19"/>
  </r>
  <r>
    <x v="3"/>
    <m/>
    <m/>
    <s v="Commercial"/>
    <s v="CB-Commercial"/>
    <n v="99999"/>
    <n v="13167.87"/>
    <m/>
    <n v="255.6"/>
    <n v="43"/>
    <n v="0"/>
    <m/>
    <n v="0"/>
    <n v="0"/>
    <n v="0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5.18"/>
    <n v="-501.99"/>
    <n v="0"/>
    <n v="0"/>
    <n v="0"/>
    <n v="0"/>
    <n v="0"/>
    <m/>
    <x v="0"/>
    <m/>
    <m/>
    <m/>
    <m/>
    <m/>
    <m/>
    <m/>
    <m/>
    <n v="0"/>
    <n v="30"/>
    <n v="0"/>
    <n v="0"/>
    <x v="1"/>
    <x v="5"/>
    <m/>
    <x v="19"/>
  </r>
  <r>
    <x v="3"/>
    <m/>
    <m/>
    <s v="Commercial"/>
    <s v="CB-Commercial"/>
    <n v="99000"/>
    <n v="13036.32"/>
    <m/>
    <n v="253.05"/>
    <n v="42.57"/>
    <n v="0"/>
    <m/>
    <n v="0"/>
    <n v="0"/>
    <n v="0"/>
    <n v="0"/>
    <n v="70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4.83"/>
    <n v="-496.98"/>
    <n v="0"/>
    <n v="0"/>
    <n v="0"/>
    <n v="0"/>
    <n v="0"/>
    <m/>
    <x v="0"/>
    <m/>
    <m/>
    <m/>
    <m/>
    <m/>
    <m/>
    <m/>
    <m/>
    <n v="0"/>
    <n v="31"/>
    <n v="0"/>
    <n v="0"/>
    <x v="1"/>
    <x v="5"/>
    <m/>
    <x v="19"/>
  </r>
  <r>
    <x v="3"/>
    <m/>
    <m/>
    <s v="Commercial"/>
    <s v="CB-Commercial"/>
    <n v="98080"/>
    <n v="12915.18"/>
    <m/>
    <n v="250.7"/>
    <n v="42.17"/>
    <n v="0"/>
    <m/>
    <n v="0"/>
    <n v="0"/>
    <n v="0"/>
    <n v="0"/>
    <n v="69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6.6399999999999"/>
    <n v="-492.36"/>
    <n v="0"/>
    <n v="0"/>
    <n v="0"/>
    <n v="0"/>
    <n v="0"/>
    <m/>
    <x v="0"/>
    <m/>
    <m/>
    <m/>
    <m/>
    <m/>
    <m/>
    <m/>
    <m/>
    <n v="0"/>
    <n v="32"/>
    <n v="0"/>
    <n v="0"/>
    <x v="1"/>
    <x v="5"/>
    <m/>
    <x v="19"/>
  </r>
  <r>
    <x v="3"/>
    <m/>
    <m/>
    <s v="Commercial"/>
    <s v="CB-Commercial"/>
    <n v="99877"/>
    <n v="13151.81"/>
    <m/>
    <n v="77.92"/>
    <n v="42.95"/>
    <n v="0"/>
    <m/>
    <n v="0"/>
    <n v="0"/>
    <n v="0"/>
    <n v="0"/>
    <n v="7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4.56"/>
    <n v="-501.38"/>
    <n v="0"/>
    <n v="0"/>
    <n v="0"/>
    <n v="0"/>
    <n v="0"/>
    <m/>
    <x v="0"/>
    <m/>
    <m/>
    <m/>
    <m/>
    <m/>
    <m/>
    <m/>
    <m/>
    <n v="0"/>
    <n v="33"/>
    <n v="0"/>
    <n v="0"/>
    <x v="1"/>
    <x v="5"/>
    <m/>
    <x v="19"/>
  </r>
  <r>
    <x v="3"/>
    <m/>
    <m/>
    <s v="Commercial"/>
    <s v="CB-Commercial"/>
    <n v="98263"/>
    <n v="12939.28"/>
    <m/>
    <n v="251.16"/>
    <n v="42.25"/>
    <n v="0"/>
    <m/>
    <n v="0"/>
    <n v="0"/>
    <n v="0"/>
    <n v="0"/>
    <n v="69.76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8.5999999999999"/>
    <n v="-493.28"/>
    <n v="0"/>
    <n v="0"/>
    <n v="0"/>
    <n v="0"/>
    <n v="0"/>
    <m/>
    <x v="0"/>
    <m/>
    <m/>
    <m/>
    <m/>
    <m/>
    <m/>
    <m/>
    <m/>
    <n v="0"/>
    <n v="34"/>
    <n v="0"/>
    <n v="0"/>
    <x v="1"/>
    <x v="5"/>
    <m/>
    <x v="19"/>
  </r>
  <r>
    <x v="3"/>
    <m/>
    <m/>
    <s v="Commercial"/>
    <s v="CB-Commercial"/>
    <n v="99440"/>
    <n v="13094.26"/>
    <m/>
    <n v="75.31"/>
    <n v="42.76"/>
    <n v="0"/>
    <m/>
    <n v="0"/>
    <n v="0"/>
    <n v="0"/>
    <n v="0"/>
    <n v="70.5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9.19"/>
    <n v="0"/>
    <n v="0"/>
    <n v="0"/>
    <n v="0"/>
    <n v="0"/>
    <m/>
    <x v="0"/>
    <m/>
    <m/>
    <m/>
    <m/>
    <m/>
    <m/>
    <m/>
    <m/>
    <n v="0"/>
    <n v="35"/>
    <n v="0"/>
    <n v="0"/>
    <x v="1"/>
    <x v="5"/>
    <m/>
    <x v="19"/>
  </r>
  <r>
    <x v="3"/>
    <m/>
    <m/>
    <s v="Commercial"/>
    <s v="CB-Commercial"/>
    <n v="99970"/>
    <n v="13164.05"/>
    <m/>
    <n v="0"/>
    <n v="42.99"/>
    <n v="0"/>
    <m/>
    <n v="0"/>
    <n v="0"/>
    <n v="0"/>
    <n v="0"/>
    <n v="7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1.3"/>
    <n v="-501.85"/>
    <n v="0"/>
    <n v="0"/>
    <n v="0"/>
    <n v="0"/>
    <n v="0"/>
    <m/>
    <x v="0"/>
    <m/>
    <m/>
    <m/>
    <m/>
    <m/>
    <m/>
    <m/>
    <m/>
    <n v="0"/>
    <n v="36"/>
    <n v="0"/>
    <n v="0"/>
    <x v="1"/>
    <x v="5"/>
    <m/>
    <x v="19"/>
  </r>
  <r>
    <x v="3"/>
    <m/>
    <m/>
    <s v="Commercial"/>
    <s v="CB-Commercial"/>
    <n v="99137"/>
    <n v="13054.37"/>
    <m/>
    <n v="0"/>
    <n v="42.63"/>
    <n v="0"/>
    <m/>
    <n v="0"/>
    <n v="0"/>
    <n v="0"/>
    <n v="0"/>
    <n v="7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7.67"/>
    <n v="0"/>
    <n v="0"/>
    <n v="0"/>
    <n v="0"/>
    <n v="0"/>
    <m/>
    <x v="0"/>
    <m/>
    <m/>
    <m/>
    <m/>
    <m/>
    <m/>
    <m/>
    <m/>
    <n v="0"/>
    <n v="37"/>
    <n v="0"/>
    <n v="0"/>
    <x v="1"/>
    <x v="5"/>
    <m/>
    <x v="19"/>
  </r>
  <r>
    <x v="3"/>
    <m/>
    <m/>
    <s v="Commercial"/>
    <s v="CB-Commercial"/>
    <n v="96865"/>
    <n v="12755.18"/>
    <m/>
    <n v="0"/>
    <n v="41.66"/>
    <n v="0"/>
    <m/>
    <n v="0"/>
    <n v="0"/>
    <n v="0"/>
    <n v="0"/>
    <n v="68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2.31999999999994"/>
    <n v="-486.27"/>
    <n v="0"/>
    <n v="0"/>
    <n v="0"/>
    <n v="0"/>
    <n v="0"/>
    <m/>
    <x v="0"/>
    <m/>
    <m/>
    <m/>
    <m/>
    <m/>
    <m/>
    <m/>
    <m/>
    <n v="0"/>
    <n v="38"/>
    <n v="0"/>
    <n v="0"/>
    <x v="1"/>
    <x v="5"/>
    <m/>
    <x v="19"/>
  </r>
  <r>
    <x v="3"/>
    <m/>
    <m/>
    <s v="Commercial"/>
    <s v="CB-Commercial"/>
    <n v="96159"/>
    <n v="12662.22"/>
    <m/>
    <n v="245.79"/>
    <n v="41.35"/>
    <n v="0"/>
    <m/>
    <n v="0"/>
    <n v="0"/>
    <n v="0"/>
    <n v="0"/>
    <n v="68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6.1500000000001"/>
    <n v="-482.72"/>
    <n v="0"/>
    <n v="0"/>
    <n v="0"/>
    <n v="0"/>
    <n v="0"/>
    <m/>
    <x v="0"/>
    <m/>
    <m/>
    <m/>
    <m/>
    <m/>
    <m/>
    <m/>
    <m/>
    <n v="0"/>
    <n v="39"/>
    <n v="0"/>
    <n v="0"/>
    <x v="1"/>
    <x v="5"/>
    <m/>
    <x v="19"/>
  </r>
  <r>
    <x v="3"/>
    <m/>
    <m/>
    <s v="Commercial"/>
    <s v="CB-Commercial"/>
    <n v="96160"/>
    <n v="12662.35"/>
    <m/>
    <n v="245.79"/>
    <n v="41.35"/>
    <n v="0"/>
    <m/>
    <n v="0"/>
    <n v="0"/>
    <n v="0"/>
    <n v="0"/>
    <n v="68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6.1500000000001"/>
    <n v="-482.72"/>
    <n v="0"/>
    <n v="0"/>
    <n v="0"/>
    <n v="0"/>
    <n v="0"/>
    <m/>
    <x v="0"/>
    <m/>
    <m/>
    <m/>
    <m/>
    <m/>
    <m/>
    <m/>
    <m/>
    <n v="0"/>
    <n v="40"/>
    <n v="0"/>
    <n v="0"/>
    <x v="1"/>
    <x v="5"/>
    <m/>
    <x v="19"/>
  </r>
  <r>
    <x v="3"/>
    <m/>
    <m/>
    <s v="Commercial"/>
    <s v="CB-Commercial"/>
    <n v="85853"/>
    <n v="11305.13"/>
    <m/>
    <n v="548.6"/>
    <n v="36.92"/>
    <n v="0"/>
    <m/>
    <n v="0"/>
    <n v="0"/>
    <n v="0"/>
    <n v="0"/>
    <n v="60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6.15000000000009"/>
    <n v="-430.98"/>
    <n v="0"/>
    <n v="0"/>
    <n v="0"/>
    <n v="0"/>
    <n v="0"/>
    <m/>
    <x v="0"/>
    <m/>
    <m/>
    <m/>
    <m/>
    <m/>
    <m/>
    <m/>
    <m/>
    <n v="0"/>
    <n v="41"/>
    <n v="0"/>
    <n v="0"/>
    <x v="1"/>
    <x v="5"/>
    <m/>
    <x v="19"/>
  </r>
  <r>
    <x v="3"/>
    <m/>
    <m/>
    <s v="Commercial"/>
    <s v="CB-Commercial"/>
    <n v="87954"/>
    <n v="11581.78"/>
    <m/>
    <n v="77.45"/>
    <n v="37.82"/>
    <n v="0"/>
    <m/>
    <n v="0"/>
    <n v="0"/>
    <n v="0"/>
    <n v="0"/>
    <n v="6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3.87000000000012"/>
    <n v="-441.53"/>
    <n v="0"/>
    <n v="0"/>
    <n v="0"/>
    <n v="0"/>
    <n v="0"/>
    <m/>
    <x v="0"/>
    <m/>
    <m/>
    <m/>
    <m/>
    <m/>
    <m/>
    <m/>
    <m/>
    <n v="0"/>
    <n v="42"/>
    <n v="0"/>
    <n v="0"/>
    <x v="1"/>
    <x v="5"/>
    <m/>
    <x v="19"/>
  </r>
  <r>
    <x v="3"/>
    <m/>
    <m/>
    <s v="Commercial"/>
    <s v="GP-General Power"/>
    <n v="4302"/>
    <n v="780067.34"/>
    <m/>
    <n v="0"/>
    <n v="1.85"/>
    <n v="0"/>
    <m/>
    <n v="0"/>
    <n v="0"/>
    <n v="0"/>
    <n v="0"/>
    <n v="3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92"/>
    <n v="0"/>
    <n v="0"/>
    <n v="0"/>
    <n v="0"/>
    <n v="0"/>
    <m/>
    <x v="0"/>
    <m/>
    <m/>
    <m/>
    <m/>
    <m/>
    <m/>
    <m/>
    <m/>
    <n v="0"/>
    <n v="43"/>
    <n v="0"/>
    <n v="0"/>
    <x v="1"/>
    <x v="6"/>
    <m/>
    <x v="19"/>
  </r>
  <r>
    <x v="3"/>
    <m/>
    <m/>
    <s v="Municipal Pumping"/>
    <s v="GP-General Power"/>
    <n v="15340"/>
    <n v="827944.7"/>
    <m/>
    <n v="0"/>
    <n v="-1.33"/>
    <n v="0"/>
    <m/>
    <n v="0"/>
    <n v="0"/>
    <n v="0"/>
    <n v="0"/>
    <n v="1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.76"/>
    <n v="0"/>
    <n v="0"/>
    <n v="0"/>
    <n v="0"/>
    <n v="0"/>
    <m/>
    <x v="0"/>
    <m/>
    <m/>
    <m/>
    <m/>
    <m/>
    <m/>
    <m/>
    <m/>
    <n v="0"/>
    <n v="44"/>
    <n v="0"/>
    <n v="0"/>
    <x v="3"/>
    <x v="6"/>
    <m/>
    <x v="19"/>
  </r>
  <r>
    <x v="3"/>
    <m/>
    <m/>
    <s v="Commercial"/>
    <s v="GP-General Power"/>
    <n v="3200000"/>
    <n v="204736"/>
    <m/>
    <n v="0"/>
    <n v="1376"/>
    <n v="0"/>
    <m/>
    <n v="0"/>
    <n v="0"/>
    <n v="0"/>
    <n v="0"/>
    <n v="22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24.72"/>
    <n v="-11840"/>
    <n v="0"/>
    <n v="0"/>
    <n v="0"/>
    <n v="0"/>
    <n v="0"/>
    <m/>
    <x v="0"/>
    <m/>
    <m/>
    <m/>
    <m/>
    <m/>
    <m/>
    <m/>
    <m/>
    <n v="0"/>
    <n v="45"/>
    <n v="0"/>
    <n v="0"/>
    <x v="1"/>
    <x v="6"/>
    <m/>
    <x v="19"/>
  </r>
  <r>
    <x v="3"/>
    <m/>
    <m/>
    <s v="Municipal Other Lighting"/>
    <s v="LS-Special Lighting"/>
    <n v="7999360"/>
    <n v="1095128.97"/>
    <m/>
    <n v="0"/>
    <n v="3439.8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075.67"/>
    <n v="0"/>
    <n v="0"/>
    <n v="0"/>
    <n v="0"/>
    <n v="0"/>
    <m/>
    <x v="0"/>
    <m/>
    <m/>
    <m/>
    <m/>
    <m/>
    <m/>
    <m/>
    <m/>
    <n v="0"/>
    <n v="46"/>
    <n v="0"/>
    <n v="0"/>
    <x v="4"/>
    <x v="7"/>
    <m/>
    <x v="19"/>
  </r>
  <r>
    <x v="3"/>
    <m/>
    <m/>
    <s v="Municipal Other Lighting"/>
    <s v="LS-Special Lighting"/>
    <n v="96623"/>
    <n v="13235.43"/>
    <m/>
    <n v="0"/>
    <n v="41.5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3.17999999999995"/>
    <n v="0"/>
    <n v="0"/>
    <n v="0"/>
    <n v="0"/>
    <n v="0"/>
    <m/>
    <x v="0"/>
    <m/>
    <m/>
    <m/>
    <m/>
    <m/>
    <m/>
    <m/>
    <m/>
    <n v="0"/>
    <n v="47"/>
    <n v="0"/>
    <n v="0"/>
    <x v="4"/>
    <x v="7"/>
    <m/>
    <x v="19"/>
  </r>
  <r>
    <x v="3"/>
    <m/>
    <m/>
    <s v="Municipal Other Lighting"/>
    <s v="LS-Special Lighting"/>
    <n v="87919"/>
    <n v="12036.11"/>
    <m/>
    <n v="0"/>
    <n v="32.15"/>
    <n v="0"/>
    <m/>
    <n v="0"/>
    <n v="0"/>
    <n v="0"/>
    <n v="0"/>
    <n v="62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4.33000000000004"/>
    <n v="0"/>
    <n v="0"/>
    <n v="0"/>
    <n v="0"/>
    <n v="0"/>
    <m/>
    <x v="0"/>
    <m/>
    <m/>
    <m/>
    <m/>
    <m/>
    <m/>
    <m/>
    <m/>
    <n v="0"/>
    <n v="48"/>
    <n v="0"/>
    <n v="0"/>
    <x v="4"/>
    <x v="7"/>
    <m/>
    <x v="19"/>
  </r>
  <r>
    <x v="3"/>
    <m/>
    <m/>
    <s v="Residential"/>
    <s v="RG-Residential"/>
    <n v="99900"/>
    <n v="12992.99"/>
    <m/>
    <n v="753.57"/>
    <n v="42.96"/>
    <n v="0"/>
    <m/>
    <n v="0"/>
    <n v="0"/>
    <n v="0"/>
    <n v="0"/>
    <n v="3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3.98"/>
    <n v="-515.48"/>
    <n v="0"/>
    <n v="0"/>
    <n v="0"/>
    <n v="0"/>
    <n v="0"/>
    <m/>
    <x v="0"/>
    <m/>
    <m/>
    <m/>
    <m/>
    <m/>
    <m/>
    <m/>
    <m/>
    <n v="0"/>
    <n v="49"/>
    <n v="0"/>
    <n v="0"/>
    <x v="0"/>
    <x v="1"/>
    <m/>
    <x v="19"/>
  </r>
  <r>
    <x v="3"/>
    <m/>
    <m/>
    <s v="Residential"/>
    <s v="RG-Residential"/>
    <n v="99073"/>
    <n v="12885.43"/>
    <m/>
    <n v="747.32"/>
    <n v="42.6"/>
    <n v="0"/>
    <m/>
    <n v="0"/>
    <n v="0"/>
    <n v="0"/>
    <n v="0"/>
    <n v="38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1.39"/>
    <n v="-511.21"/>
    <n v="0"/>
    <n v="0"/>
    <n v="0"/>
    <n v="0"/>
    <n v="0"/>
    <m/>
    <x v="0"/>
    <m/>
    <m/>
    <m/>
    <m/>
    <m/>
    <m/>
    <m/>
    <m/>
    <n v="0"/>
    <n v="50"/>
    <n v="0"/>
    <n v="0"/>
    <x v="0"/>
    <x v="1"/>
    <m/>
    <x v="19"/>
  </r>
  <r>
    <x v="3"/>
    <m/>
    <m/>
    <s v="Residential"/>
    <s v="RG-Residential"/>
    <n v="99233"/>
    <n v="12919.25"/>
    <m/>
    <n v="745.54"/>
    <n v="-20.170000000000002"/>
    <n v="0"/>
    <m/>
    <n v="0"/>
    <n v="0"/>
    <n v="0"/>
    <n v="0"/>
    <n v="38.7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0.66000000000003"/>
    <n v="-512.04"/>
    <n v="0"/>
    <n v="0"/>
    <n v="0"/>
    <n v="0"/>
    <n v="0"/>
    <m/>
    <x v="0"/>
    <m/>
    <m/>
    <m/>
    <m/>
    <m/>
    <m/>
    <m/>
    <m/>
    <n v="0"/>
    <n v="51"/>
    <n v="0"/>
    <n v="0"/>
    <x v="0"/>
    <x v="1"/>
    <m/>
    <x v="19"/>
  </r>
  <r>
    <x v="3"/>
    <m/>
    <m/>
    <s v="Residential"/>
    <s v="RG-Residential"/>
    <n v="98583"/>
    <n v="12821.71"/>
    <m/>
    <n v="495.75"/>
    <n v="42.39"/>
    <n v="0"/>
    <m/>
    <n v="0"/>
    <n v="0"/>
    <n v="0"/>
    <n v="0"/>
    <n v="38.4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8.69"/>
    <n v="0"/>
    <n v="0"/>
    <n v="0"/>
    <n v="0"/>
    <n v="0"/>
    <m/>
    <x v="0"/>
    <m/>
    <m/>
    <m/>
    <m/>
    <m/>
    <m/>
    <m/>
    <m/>
    <n v="0"/>
    <n v="52"/>
    <n v="0"/>
    <n v="0"/>
    <x v="0"/>
    <x v="1"/>
    <m/>
    <x v="19"/>
  </r>
  <r>
    <x v="3"/>
    <m/>
    <m/>
    <s v="Residential"/>
    <s v="RG-Residential"/>
    <n v="99000"/>
    <n v="12875.94"/>
    <m/>
    <n v="248.92"/>
    <n v="42.57"/>
    <n v="0"/>
    <m/>
    <n v="0"/>
    <n v="0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47"/>
    <n v="-510.84"/>
    <n v="0"/>
    <n v="0"/>
    <n v="0"/>
    <n v="0"/>
    <n v="0"/>
    <m/>
    <x v="0"/>
    <m/>
    <m/>
    <m/>
    <m/>
    <m/>
    <m/>
    <m/>
    <m/>
    <n v="0"/>
    <n v="53"/>
    <n v="0"/>
    <n v="0"/>
    <x v="0"/>
    <x v="1"/>
    <m/>
    <x v="19"/>
  </r>
  <r>
    <x v="3"/>
    <m/>
    <m/>
    <s v="Residential"/>
    <s v="RG-Residential"/>
    <n v="99034"/>
    <n v="12880.36"/>
    <m/>
    <n v="63.85"/>
    <n v="42.59"/>
    <n v="0"/>
    <m/>
    <n v="0"/>
    <n v="0"/>
    <n v="0"/>
    <n v="0"/>
    <n v="38.6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02"/>
    <n v="0"/>
    <n v="0"/>
    <n v="0"/>
    <n v="0"/>
    <n v="0"/>
    <m/>
    <x v="0"/>
    <m/>
    <m/>
    <m/>
    <m/>
    <m/>
    <m/>
    <m/>
    <m/>
    <n v="0"/>
    <n v="54"/>
    <n v="0"/>
    <n v="0"/>
    <x v="0"/>
    <x v="1"/>
    <m/>
    <x v="19"/>
  </r>
  <r>
    <x v="3"/>
    <m/>
    <m/>
    <s v="Residential"/>
    <s v="RG-Residential"/>
    <n v="99299"/>
    <n v="12914.84"/>
    <m/>
    <n v="249.67"/>
    <n v="42.7"/>
    <n v="0"/>
    <m/>
    <n v="0"/>
    <n v="0"/>
    <n v="0"/>
    <n v="0"/>
    <n v="38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84"/>
    <n v="-512.38"/>
    <n v="0"/>
    <n v="0"/>
    <n v="0"/>
    <n v="0"/>
    <n v="0"/>
    <m/>
    <x v="0"/>
    <m/>
    <m/>
    <m/>
    <m/>
    <m/>
    <m/>
    <m/>
    <m/>
    <n v="0"/>
    <n v="55"/>
    <n v="0"/>
    <n v="0"/>
    <x v="0"/>
    <x v="1"/>
    <m/>
    <x v="19"/>
  </r>
  <r>
    <x v="3"/>
    <m/>
    <m/>
    <s v="Residential"/>
    <s v="RG-Residential"/>
    <n v="99860"/>
    <n v="12987.79"/>
    <m/>
    <n v="78.11"/>
    <n v="42.94"/>
    <n v="0"/>
    <m/>
    <n v="0"/>
    <n v="0"/>
    <n v="0"/>
    <n v="0"/>
    <n v="38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28"/>
    <n v="0"/>
    <n v="0"/>
    <n v="0"/>
    <n v="0"/>
    <n v="0"/>
    <m/>
    <x v="0"/>
    <m/>
    <m/>
    <m/>
    <m/>
    <m/>
    <m/>
    <m/>
    <m/>
    <n v="0"/>
    <n v="56"/>
    <n v="0"/>
    <n v="0"/>
    <x v="0"/>
    <x v="1"/>
    <m/>
    <x v="19"/>
  </r>
  <r>
    <x v="3"/>
    <m/>
    <m/>
    <s v="Residential"/>
    <s v="RG-Residential"/>
    <n v="99177"/>
    <n v="12898.96"/>
    <m/>
    <n v="73.650000000000006"/>
    <n v="42.64"/>
    <n v="0"/>
    <m/>
    <n v="0"/>
    <n v="0"/>
    <n v="0"/>
    <n v="0"/>
    <n v="3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75"/>
    <n v="0"/>
    <n v="0"/>
    <n v="0"/>
    <n v="0"/>
    <n v="0"/>
    <m/>
    <x v="0"/>
    <m/>
    <m/>
    <m/>
    <m/>
    <m/>
    <m/>
    <m/>
    <m/>
    <n v="0"/>
    <n v="57"/>
    <n v="0"/>
    <n v="0"/>
    <x v="0"/>
    <x v="1"/>
    <m/>
    <x v="19"/>
  </r>
  <r>
    <x v="3"/>
    <m/>
    <m/>
    <s v="Residential"/>
    <s v="RG-Residential"/>
    <n v="99044"/>
    <n v="12881.67"/>
    <m/>
    <n v="73.900000000000006"/>
    <n v="42.59"/>
    <n v="0"/>
    <m/>
    <n v="0"/>
    <n v="0"/>
    <n v="0"/>
    <n v="0"/>
    <n v="38.6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07"/>
    <n v="0"/>
    <n v="0"/>
    <n v="0"/>
    <n v="0"/>
    <n v="0"/>
    <m/>
    <x v="0"/>
    <m/>
    <m/>
    <m/>
    <m/>
    <m/>
    <m/>
    <m/>
    <m/>
    <n v="0"/>
    <n v="58"/>
    <n v="0"/>
    <n v="0"/>
    <x v="0"/>
    <x v="1"/>
    <m/>
    <x v="19"/>
  </r>
  <r>
    <x v="3"/>
    <m/>
    <m/>
    <s v="Residential"/>
    <s v="RG-Residential"/>
    <n v="99519"/>
    <n v="12943.45"/>
    <m/>
    <n v="79.430000000000007"/>
    <n v="42.79"/>
    <n v="0"/>
    <m/>
    <n v="0"/>
    <n v="0"/>
    <n v="0"/>
    <n v="0"/>
    <n v="38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3.52"/>
    <n v="0"/>
    <n v="0"/>
    <n v="0"/>
    <n v="0"/>
    <n v="0"/>
    <m/>
    <x v="0"/>
    <m/>
    <m/>
    <m/>
    <m/>
    <m/>
    <m/>
    <m/>
    <m/>
    <n v="0"/>
    <n v="59"/>
    <n v="0"/>
    <n v="0"/>
    <x v="0"/>
    <x v="1"/>
    <m/>
    <x v="19"/>
  </r>
  <r>
    <x v="3"/>
    <m/>
    <m/>
    <s v="Residential"/>
    <s v="RG-Residential"/>
    <n v="99197"/>
    <n v="12901.57"/>
    <m/>
    <n v="78.739999999999995"/>
    <n v="42.66"/>
    <n v="0"/>
    <m/>
    <n v="0"/>
    <n v="0"/>
    <n v="0"/>
    <n v="0"/>
    <n v="38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86"/>
    <n v="0"/>
    <n v="0"/>
    <n v="0"/>
    <n v="0"/>
    <n v="0"/>
    <m/>
    <x v="0"/>
    <m/>
    <m/>
    <m/>
    <m/>
    <m/>
    <m/>
    <m/>
    <m/>
    <n v="0"/>
    <n v="60"/>
    <n v="0"/>
    <n v="0"/>
    <x v="0"/>
    <x v="1"/>
    <m/>
    <x v="19"/>
  </r>
  <r>
    <x v="3"/>
    <m/>
    <m/>
    <s v="Residential"/>
    <s v="RG-Residential"/>
    <n v="99126"/>
    <n v="12892.33"/>
    <m/>
    <n v="79.010000000000005"/>
    <n v="42.62"/>
    <n v="0"/>
    <m/>
    <n v="0"/>
    <n v="0"/>
    <n v="0"/>
    <n v="0"/>
    <n v="38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1.49"/>
    <n v="0"/>
    <n v="0"/>
    <n v="0"/>
    <n v="0"/>
    <n v="0"/>
    <m/>
    <x v="0"/>
    <m/>
    <m/>
    <m/>
    <m/>
    <m/>
    <m/>
    <m/>
    <m/>
    <n v="0"/>
    <n v="61"/>
    <n v="0"/>
    <n v="0"/>
    <x v="0"/>
    <x v="1"/>
    <m/>
    <x v="19"/>
  </r>
  <r>
    <x v="3"/>
    <m/>
    <m/>
    <s v="Residential"/>
    <s v="RG-Residential"/>
    <n v="93874"/>
    <n v="12209.25"/>
    <m/>
    <n v="590.09"/>
    <n v="40.369999999999997"/>
    <n v="0"/>
    <m/>
    <n v="0"/>
    <n v="0"/>
    <n v="0"/>
    <n v="0"/>
    <n v="3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4.06"/>
    <n v="-484.39"/>
    <n v="0"/>
    <n v="0"/>
    <n v="0"/>
    <n v="0"/>
    <n v="0"/>
    <m/>
    <x v="0"/>
    <m/>
    <m/>
    <m/>
    <m/>
    <m/>
    <m/>
    <m/>
    <m/>
    <n v="0"/>
    <n v="62"/>
    <n v="0"/>
    <n v="0"/>
    <x v="0"/>
    <x v="1"/>
    <m/>
    <x v="19"/>
  </r>
  <r>
    <x v="3"/>
    <m/>
    <m/>
    <s v="Residential"/>
    <s v="RG-Residential"/>
    <n v="99464"/>
    <n v="12936.3"/>
    <m/>
    <n v="0"/>
    <n v="42.77"/>
    <n v="0"/>
    <m/>
    <n v="0"/>
    <n v="0"/>
    <n v="0"/>
    <n v="0"/>
    <n v="38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.66999999999999"/>
    <n v="-513.24"/>
    <n v="0"/>
    <n v="0"/>
    <n v="0"/>
    <n v="0"/>
    <n v="0"/>
    <m/>
    <x v="0"/>
    <m/>
    <m/>
    <m/>
    <m/>
    <m/>
    <m/>
    <m/>
    <m/>
    <n v="0"/>
    <n v="63"/>
    <n v="0"/>
    <n v="0"/>
    <x v="0"/>
    <x v="1"/>
    <m/>
    <x v="19"/>
  </r>
  <r>
    <x v="3"/>
    <m/>
    <m/>
    <s v="Residential"/>
    <s v="RG-Residential"/>
    <n v="98910"/>
    <n v="12877.24"/>
    <m/>
    <n v="0"/>
    <n v="42.53"/>
    <n v="0"/>
    <m/>
    <n v="0"/>
    <n v="0"/>
    <n v="0"/>
    <n v="0"/>
    <n v="38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49"/>
    <n v="-510.38"/>
    <n v="0"/>
    <n v="0"/>
    <n v="0"/>
    <n v="0"/>
    <n v="0"/>
    <m/>
    <x v="0"/>
    <m/>
    <m/>
    <m/>
    <m/>
    <m/>
    <m/>
    <m/>
    <m/>
    <n v="0"/>
    <n v="64"/>
    <n v="0"/>
    <n v="0"/>
    <x v="0"/>
    <x v="1"/>
    <m/>
    <x v="19"/>
  </r>
  <r>
    <x v="3"/>
    <m/>
    <m/>
    <s v="Residential"/>
    <s v="RG-Residential"/>
    <n v="90000"/>
    <n v="11705.4"/>
    <m/>
    <n v="0"/>
    <n v="38.700000000000003"/>
    <n v="0"/>
    <m/>
    <n v="0"/>
    <n v="0"/>
    <n v="0"/>
    <n v="0"/>
    <n v="35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.31"/>
    <n v="-464.4"/>
    <n v="0"/>
    <n v="0"/>
    <n v="0"/>
    <n v="0"/>
    <n v="0"/>
    <m/>
    <x v="0"/>
    <m/>
    <m/>
    <m/>
    <m/>
    <m/>
    <m/>
    <m/>
    <m/>
    <n v="0"/>
    <n v="65"/>
    <n v="0"/>
    <n v="0"/>
    <x v="0"/>
    <x v="1"/>
    <m/>
    <x v="19"/>
  </r>
  <r>
    <x v="3"/>
    <m/>
    <m/>
    <s v="Residential"/>
    <s v="RG-Residential"/>
    <n v="70000"/>
    <n v="9104.2000000000007"/>
    <m/>
    <n v="78.02"/>
    <n v="30.1"/>
    <n v="0"/>
    <m/>
    <n v="0"/>
    <n v="0"/>
    <n v="0"/>
    <n v="0"/>
    <n v="27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1.2"/>
    <n v="0"/>
    <n v="0"/>
    <n v="0"/>
    <n v="0"/>
    <n v="0"/>
    <m/>
    <x v="0"/>
    <m/>
    <m/>
    <m/>
    <m/>
    <m/>
    <m/>
    <m/>
    <m/>
    <n v="0"/>
    <n v="66"/>
    <n v="0"/>
    <n v="0"/>
    <x v="0"/>
    <x v="1"/>
    <m/>
    <x v="19"/>
  </r>
  <r>
    <x v="1"/>
    <m/>
    <m/>
    <s v="Municipal Other Lighting"/>
    <s v="LS-Special Lighting"/>
    <n v="-98765"/>
    <n v="-9487.01"/>
    <m/>
    <m/>
    <m/>
    <m/>
    <m/>
    <m/>
    <m/>
    <m/>
    <m/>
    <m/>
    <m/>
    <n v="-1335.3"/>
    <m/>
    <m/>
    <n v="-179.75"/>
    <m/>
    <m/>
    <m/>
    <m/>
    <m/>
    <m/>
    <m/>
    <m/>
    <m/>
    <m/>
    <m/>
    <m/>
    <m/>
    <m/>
    <m/>
    <m/>
    <m/>
    <m/>
    <m/>
    <n v="-85.93"/>
    <m/>
    <m/>
    <m/>
    <m/>
    <x v="0"/>
    <m/>
    <m/>
    <m/>
    <m/>
    <m/>
    <m/>
    <m/>
    <m/>
    <n v="-1444.9299999999998"/>
    <n v="109.63"/>
    <n v="0"/>
    <n v="-1335.3"/>
    <x v="4"/>
    <x v="7"/>
    <m/>
    <x v="19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4"/>
    <s v="Gravette"/>
    <s v="Electric"/>
    <s v="Commercial"/>
    <s v="CB-Commercial"/>
    <n v="922810"/>
    <n v="80851.53"/>
    <m/>
    <n v="2582.4"/>
    <n v="0"/>
    <n v="0"/>
    <m/>
    <n v="0"/>
    <n v="0"/>
    <n v="22073.62"/>
    <n v="2026.23"/>
    <n v="0"/>
    <n v="2629.76"/>
    <n v="0"/>
    <n v="3469.67"/>
    <n v="4244.82"/>
    <n v="0"/>
    <n v="0"/>
    <n v="0"/>
    <n v="18.18"/>
    <n v="0"/>
    <n v="0"/>
    <n v="0"/>
    <n v="0"/>
    <n v="0"/>
    <n v="0"/>
    <n v="0"/>
    <n v="0"/>
    <n v="0"/>
    <n v="0"/>
    <n v="0"/>
    <n v="0"/>
    <n v="0"/>
    <n v="9092.25"/>
    <n v="-2999.5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4"/>
    <s v="Gravette"/>
    <s v="Electric"/>
    <s v="Commercial"/>
    <s v="GP-General Power"/>
    <n v="1463743"/>
    <n v="101656.59000000001"/>
    <m/>
    <n v="337.21"/>
    <n v="0"/>
    <n v="0"/>
    <m/>
    <n v="0"/>
    <n v="0"/>
    <n v="35012.720000000001"/>
    <n v="3234.84"/>
    <n v="0"/>
    <n v="3051.26"/>
    <n v="0"/>
    <n v="4405.82"/>
    <n v="4665.83"/>
    <n v="0"/>
    <n v="0"/>
    <n v="0"/>
    <n v="6"/>
    <n v="0"/>
    <n v="0"/>
    <n v="0"/>
    <n v="0"/>
    <n v="0"/>
    <n v="0"/>
    <n v="0"/>
    <n v="0"/>
    <n v="0"/>
    <n v="0"/>
    <n v="0"/>
    <n v="0"/>
    <n v="0"/>
    <n v="13187.25"/>
    <n v="1311.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0"/>
  </r>
  <r>
    <x v="4"/>
    <s v="Gravette"/>
    <s v="Electric"/>
    <s v="Commercial"/>
    <s v="LS-Special Lighting"/>
    <n v="803"/>
    <n v="149.16"/>
    <m/>
    <n v="1.46"/>
    <n v="0"/>
    <n v="0"/>
    <m/>
    <n v="0"/>
    <n v="0"/>
    <n v="19.21"/>
    <n v="1.78"/>
    <n v="0"/>
    <n v="0"/>
    <n v="0"/>
    <n v="1.1499999999999999"/>
    <n v="3.73"/>
    <n v="0"/>
    <n v="0"/>
    <n v="0"/>
    <n v="0"/>
    <n v="0"/>
    <n v="0"/>
    <n v="0"/>
    <n v="0"/>
    <n v="0"/>
    <n v="0"/>
    <n v="0"/>
    <n v="0"/>
    <n v="0"/>
    <n v="0"/>
    <n v="0"/>
    <n v="0"/>
    <n v="0"/>
    <n v="10.14"/>
    <n v="-19.05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0"/>
  </r>
  <r>
    <x v="4"/>
    <s v="Gravette"/>
    <s v="Electric"/>
    <s v="Residential"/>
    <s v="RG-Residential"/>
    <n v="1"/>
    <n v="3.02"/>
    <m/>
    <n v="0"/>
    <n v="0"/>
    <n v="0"/>
    <m/>
    <n v="0"/>
    <n v="0"/>
    <n v="0.02"/>
    <n v="0"/>
    <n v="0"/>
    <n v="0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.23"/>
    <n v="-0.0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4"/>
    <s v="Gravette"/>
    <s v="Electric"/>
    <s v="Industrial"/>
    <s v="CB-Commercial"/>
    <n v="2639"/>
    <n v="239.19"/>
    <m/>
    <n v="13.15"/>
    <n v="0"/>
    <n v="0"/>
    <m/>
    <n v="0"/>
    <n v="0"/>
    <n v="63.12"/>
    <n v="5.83"/>
    <n v="0"/>
    <n v="7.52"/>
    <n v="0"/>
    <n v="9.92"/>
    <n v="1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0"/>
  </r>
  <r>
    <x v="4"/>
    <s v="Gravette"/>
    <s v="Electric"/>
    <s v="Industrial"/>
    <s v="GP-General Power"/>
    <n v="557851"/>
    <n v="43599.06"/>
    <m/>
    <n v="100"/>
    <n v="0"/>
    <n v="0"/>
    <m/>
    <n v="0"/>
    <n v="0"/>
    <n v="13343.8"/>
    <n v="1232.8499999999999"/>
    <n v="0"/>
    <n v="1499.38"/>
    <n v="0"/>
    <n v="1679.13"/>
    <n v="2292.8000000000002"/>
    <n v="0"/>
    <n v="0"/>
    <n v="0"/>
    <n v="3101.85"/>
    <n v="0"/>
    <n v="0"/>
    <n v="0"/>
    <n v="0"/>
    <n v="0"/>
    <n v="0"/>
    <n v="0"/>
    <n v="0"/>
    <n v="0"/>
    <n v="0"/>
    <n v="0"/>
    <n v="0"/>
    <n v="0"/>
    <n v="3347.86"/>
    <n v="562.41999999999996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4"/>
    <s v="Gravette"/>
    <s v="Electric"/>
    <s v="Industrial"/>
    <s v="PT-Transmission"/>
    <n v="6677292"/>
    <n v="346178.95"/>
    <m/>
    <n v="100"/>
    <n v="0"/>
    <n v="0"/>
    <m/>
    <n v="0"/>
    <n v="0"/>
    <n v="159720.82"/>
    <n v="3574.9"/>
    <n v="0"/>
    <n v="12304.87"/>
    <n v="0"/>
    <n v="17027.09"/>
    <n v="18616.18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2042.46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0"/>
  </r>
  <r>
    <x v="4"/>
    <s v="Gravette"/>
    <s v="Electric"/>
    <s v="Municipal Buildings"/>
    <s v="CB-Commercial"/>
    <n v="49311"/>
    <n v="4889.4399999999996"/>
    <m/>
    <n v="0"/>
    <n v="0"/>
    <n v="0"/>
    <m/>
    <n v="0"/>
    <n v="0"/>
    <n v="1179.53"/>
    <n v="108.98"/>
    <n v="0"/>
    <n v="140.55000000000001"/>
    <n v="0"/>
    <n v="185.41"/>
    <n v="226.83"/>
    <n v="0"/>
    <n v="0"/>
    <n v="0"/>
    <n v="0"/>
    <n v="0"/>
    <n v="0"/>
    <n v="0"/>
    <n v="0"/>
    <n v="0"/>
    <n v="0"/>
    <n v="0"/>
    <n v="0"/>
    <n v="0"/>
    <n v="0"/>
    <n v="0"/>
    <n v="0"/>
    <n v="0"/>
    <n v="594.94000000000005"/>
    <n v="-181.8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4"/>
    <s v="Gravette"/>
    <s v="Electric"/>
    <s v="Municipal Other Lighting"/>
    <s v="CB-Commercial"/>
    <n v="4362"/>
    <n v="707.52"/>
    <m/>
    <n v="0"/>
    <n v="0"/>
    <n v="0"/>
    <m/>
    <n v="0"/>
    <n v="0"/>
    <n v="104.33"/>
    <n v="9.6300000000000008"/>
    <n v="0"/>
    <n v="12.44"/>
    <n v="0"/>
    <n v="16.38"/>
    <n v="20.07"/>
    <n v="0"/>
    <n v="0"/>
    <n v="0"/>
    <n v="0"/>
    <n v="0"/>
    <n v="0"/>
    <n v="0"/>
    <n v="0"/>
    <n v="0"/>
    <n v="0"/>
    <n v="0"/>
    <n v="0"/>
    <n v="0"/>
    <n v="0"/>
    <n v="0"/>
    <n v="0"/>
    <n v="0"/>
    <n v="77.91"/>
    <n v="-26.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0"/>
  </r>
  <r>
    <x v="4"/>
    <s v="Gravette"/>
    <s v="Electric"/>
    <s v="Municipal Other Lighting"/>
    <s v="LS-Special Lighting"/>
    <n v="1203"/>
    <n v="295.01"/>
    <m/>
    <n v="0"/>
    <n v="0"/>
    <n v="0"/>
    <m/>
    <n v="0"/>
    <n v="0"/>
    <n v="28.79"/>
    <n v="2.65"/>
    <n v="0"/>
    <n v="0"/>
    <n v="0"/>
    <n v="1.75"/>
    <n v="5.6"/>
    <n v="0"/>
    <n v="0"/>
    <n v="0"/>
    <n v="0"/>
    <n v="0"/>
    <n v="0"/>
    <n v="0"/>
    <n v="0"/>
    <n v="0"/>
    <n v="0"/>
    <n v="0"/>
    <n v="0"/>
    <n v="0"/>
    <n v="0"/>
    <n v="0"/>
    <n v="0"/>
    <n v="0"/>
    <n v="26.93"/>
    <n v="-37.70000000000000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0"/>
  </r>
  <r>
    <x v="4"/>
    <s v="Gravette"/>
    <s v="Electric"/>
    <s v="Municipal Pumping"/>
    <s v="CB-Commercial"/>
    <n v="20603"/>
    <n v="2052.0500000000002"/>
    <m/>
    <n v="0"/>
    <n v="0"/>
    <n v="0"/>
    <m/>
    <n v="0"/>
    <n v="0"/>
    <n v="492.81"/>
    <n v="45.53"/>
    <n v="0"/>
    <n v="58.75"/>
    <n v="0"/>
    <n v="77.48"/>
    <n v="94.78"/>
    <n v="0"/>
    <n v="0"/>
    <n v="0"/>
    <n v="0"/>
    <n v="0"/>
    <n v="0"/>
    <n v="0"/>
    <n v="0"/>
    <n v="0"/>
    <n v="0"/>
    <n v="0"/>
    <n v="0"/>
    <n v="0"/>
    <n v="0"/>
    <n v="0"/>
    <n v="0"/>
    <n v="0"/>
    <n v="244.63"/>
    <n v="-76.31999999999999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4"/>
    <s v="Gravette"/>
    <s v="Electric"/>
    <s v="Municipal Pumping"/>
    <s v="GP-General Power"/>
    <n v="439670"/>
    <n v="22486.639999999999"/>
    <m/>
    <n v="0"/>
    <n v="0"/>
    <n v="0"/>
    <m/>
    <n v="0"/>
    <n v="0"/>
    <n v="10516.91"/>
    <n v="971.68"/>
    <n v="0"/>
    <n v="567.48"/>
    <n v="0"/>
    <n v="1323.41"/>
    <n v="867.77"/>
    <n v="0"/>
    <n v="0"/>
    <n v="0"/>
    <n v="0"/>
    <n v="0"/>
    <n v="0"/>
    <n v="0"/>
    <n v="0"/>
    <n v="0"/>
    <n v="0"/>
    <n v="0"/>
    <n v="0"/>
    <n v="0"/>
    <n v="0"/>
    <n v="0"/>
    <n v="0"/>
    <n v="0"/>
    <n v="3177.28"/>
    <n v="290.0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4"/>
    <s v="Gravette"/>
    <s v="Electric"/>
    <s v="Residential"/>
    <s v="NM-Net Metering"/>
    <n v="-2030"/>
    <n v="-142.6399999999999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0"/>
  </r>
  <r>
    <x v="4"/>
    <s v="Gravette"/>
    <s v="Electric"/>
    <s v="Residential"/>
    <s v="RG-Residential"/>
    <n v="2692180"/>
    <n v="251531.40000000002"/>
    <m/>
    <n v="11229.57"/>
    <n v="0"/>
    <n v="0"/>
    <m/>
    <n v="0"/>
    <n v="0"/>
    <n v="64395.7"/>
    <n v="5949.33"/>
    <n v="0"/>
    <n v="8749.99"/>
    <n v="0"/>
    <n v="11010.58"/>
    <n v="13541.72"/>
    <n v="0"/>
    <n v="0"/>
    <n v="0"/>
    <n v="0"/>
    <n v="0"/>
    <n v="0"/>
    <n v="0"/>
    <n v="0"/>
    <n v="0"/>
    <n v="0"/>
    <n v="0"/>
    <n v="0"/>
    <n v="0"/>
    <n v="0"/>
    <n v="0"/>
    <n v="150"/>
    <n v="-17.45"/>
    <n v="31604.62"/>
    <n v="-10600.7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4"/>
    <s v="Gravette"/>
    <s v="Lighting"/>
    <s v="Commercial"/>
    <s v="PL-Private Lighting"/>
    <n v="28759"/>
    <n v="3947.69"/>
    <m/>
    <n v="37.69"/>
    <n v="0"/>
    <n v="0"/>
    <m/>
    <n v="0"/>
    <n v="0"/>
    <n v="687.79"/>
    <n v="63.57"/>
    <n v="0"/>
    <n v="0"/>
    <n v="0"/>
    <n v="41.13"/>
    <n v="51.83"/>
    <n v="0"/>
    <n v="0"/>
    <n v="0"/>
    <n v="0"/>
    <n v="0"/>
    <n v="0"/>
    <n v="0"/>
    <n v="0"/>
    <n v="0"/>
    <n v="0"/>
    <n v="0"/>
    <n v="0"/>
    <n v="0"/>
    <n v="0"/>
    <n v="0"/>
    <n v="0"/>
    <n v="0"/>
    <n v="327.12"/>
    <n v="-213.8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4"/>
    <s v="Gravette"/>
    <s v="Lighting"/>
    <s v="Industrial"/>
    <s v="PL-Private Lighting"/>
    <n v="5882"/>
    <n v="522.32000000000005"/>
    <m/>
    <n v="8.0399999999999991"/>
    <n v="0"/>
    <n v="0"/>
    <m/>
    <n v="0"/>
    <n v="0"/>
    <n v="140.69999999999999"/>
    <n v="3.48"/>
    <n v="0"/>
    <n v="0"/>
    <n v="0"/>
    <n v="8.4600000000000009"/>
    <n v="10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30.1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0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55"/>
    <n v="0.14000000000000001"/>
    <n v="0"/>
    <n v="0"/>
    <n v="0"/>
    <n v="0.09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47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0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17.010000000000002"/>
    <n v="1.58"/>
    <n v="0"/>
    <n v="0"/>
    <n v="0"/>
    <n v="1.04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9.73"/>
    <n v="-5.4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0"/>
  </r>
  <r>
    <x v="4"/>
    <s v="Gravette"/>
    <s v="Lighting"/>
    <s v="Municipal Street Lighting"/>
    <s v="SPL-Municipal St Lighting"/>
    <n v="55068.767"/>
    <n v="2161.7399999999998"/>
    <m/>
    <n v="0"/>
    <n v="0"/>
    <n v="0"/>
    <m/>
    <n v="0"/>
    <n v="0"/>
    <n v="1317.25"/>
    <n v="121.7"/>
    <n v="0"/>
    <n v="0"/>
    <n v="0"/>
    <n v="79.290000000000006"/>
    <n v="105.73"/>
    <n v="0"/>
    <n v="0"/>
    <n v="0"/>
    <n v="1590.81"/>
    <n v="0"/>
    <n v="0"/>
    <n v="0"/>
    <n v="0"/>
    <n v="0"/>
    <n v="0"/>
    <n v="0"/>
    <n v="0"/>
    <n v="0"/>
    <n v="0"/>
    <n v="0"/>
    <n v="0"/>
    <n v="0"/>
    <n v="339.04"/>
    <n v="-70.68000000000000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0"/>
  </r>
  <r>
    <x v="4"/>
    <s v="Gravette"/>
    <s v="Lighting"/>
    <s v="Residential"/>
    <s v="PL-Private Lighting"/>
    <n v="16572.704000000002"/>
    <n v="2659.67"/>
    <m/>
    <n v="6.86"/>
    <n v="0"/>
    <n v="0"/>
    <m/>
    <n v="0"/>
    <n v="0"/>
    <n v="395.63"/>
    <n v="36.68"/>
    <n v="0"/>
    <n v="0"/>
    <n v="0"/>
    <n v="22.52"/>
    <n v="30.88"/>
    <n v="0"/>
    <n v="0"/>
    <n v="0"/>
    <n v="0"/>
    <n v="0"/>
    <n v="0"/>
    <n v="0"/>
    <n v="0"/>
    <n v="0"/>
    <n v="0"/>
    <n v="0"/>
    <n v="0"/>
    <n v="0"/>
    <n v="0"/>
    <n v="0"/>
    <n v="0"/>
    <n v="0"/>
    <n v="241.12"/>
    <n v="-150.5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4"/>
    <s v="Neosho"/>
    <s v="Electric"/>
    <s v="Commercial"/>
    <s v="CB-Commercial"/>
    <n v="33490"/>
    <n v="2177.0300000000002"/>
    <m/>
    <n v="133.85"/>
    <n v="0"/>
    <n v="0"/>
    <m/>
    <n v="0"/>
    <n v="0"/>
    <n v="801.09"/>
    <n v="74.03"/>
    <n v="0"/>
    <n v="95.44"/>
    <n v="0"/>
    <n v="125.93"/>
    <n v="154.08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330.65"/>
    <n v="-80.9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4"/>
    <s v="Neosho"/>
    <s v="Electric"/>
    <s v="Residential"/>
    <s v="RG-Residential"/>
    <n v="66557"/>
    <n v="6369.55"/>
    <m/>
    <n v="333.24"/>
    <n v="0"/>
    <n v="0"/>
    <m/>
    <n v="0"/>
    <n v="0"/>
    <n v="1592.05"/>
    <n v="147.11000000000001"/>
    <n v="0"/>
    <n v="216.35"/>
    <n v="0"/>
    <n v="272.23"/>
    <n v="334.78"/>
    <n v="0"/>
    <n v="0"/>
    <n v="0"/>
    <n v="0"/>
    <n v="0"/>
    <n v="0"/>
    <n v="0"/>
    <n v="0"/>
    <n v="0"/>
    <n v="0"/>
    <n v="0"/>
    <n v="0"/>
    <n v="0"/>
    <n v="0"/>
    <n v="0"/>
    <n v="0"/>
    <n v="-0.6"/>
    <n v="846.51"/>
    <n v="-267.6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4"/>
    <s v="Neosho"/>
    <s v="Lighting"/>
    <s v="Commercial"/>
    <s v="PL-Private Lighting"/>
    <n v="389"/>
    <n v="58.17"/>
    <m/>
    <n v="0"/>
    <n v="0"/>
    <n v="0"/>
    <m/>
    <n v="0"/>
    <n v="0"/>
    <n v="9.3000000000000007"/>
    <n v="0.86"/>
    <n v="0"/>
    <n v="0"/>
    <n v="0"/>
    <n v="0.56000000000000005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6.29"/>
    <n v="-3.3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4"/>
    <s v="Neosho"/>
    <s v="Lighting"/>
    <s v="Residential"/>
    <s v="PL-Private Lighting"/>
    <n v="62"/>
    <n v="12.1"/>
    <m/>
    <n v="0"/>
    <n v="0"/>
    <n v="0"/>
    <m/>
    <n v="0"/>
    <n v="0"/>
    <n v="1.48"/>
    <n v="0.14000000000000001"/>
    <n v="0"/>
    <n v="0"/>
    <n v="0"/>
    <n v="0.08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-0.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1"/>
    <s v="Baxter Springs"/>
    <s v="Electric"/>
    <s v="Commercial"/>
    <s v="CB-Commercial"/>
    <n v="726738"/>
    <n v="74231.510000000009"/>
    <m/>
    <n v="3182.63"/>
    <n v="0"/>
    <n v="0"/>
    <m/>
    <n v="0"/>
    <n v="0"/>
    <n v="0"/>
    <n v="0"/>
    <n v="0"/>
    <n v="0"/>
    <n v="13035.8"/>
    <n v="0"/>
    <n v="0"/>
    <n v="1322.77"/>
    <n v="0"/>
    <n v="0"/>
    <n v="0"/>
    <n v="0"/>
    <n v="0"/>
    <n v="0"/>
    <n v="0"/>
    <n v="0"/>
    <n v="0"/>
    <n v="0"/>
    <n v="0"/>
    <n v="0"/>
    <n v="0"/>
    <n v="0"/>
    <n v="0"/>
    <n v="-5.32"/>
    <n v="7588.51"/>
    <n v="0"/>
    <n v="0"/>
    <n v="9899.07"/>
    <n v="0"/>
    <n v="0"/>
    <n v="0"/>
    <m/>
    <x v="0"/>
    <m/>
    <m/>
    <m/>
    <m/>
    <m/>
    <m/>
    <m/>
    <m/>
    <n v="13842.48"/>
    <n v="-806.68"/>
    <n v="0"/>
    <n v="13035.8"/>
    <x v="1"/>
    <x v="5"/>
    <m/>
    <x v="20"/>
  </r>
  <r>
    <x v="1"/>
    <s v="Baxter Springs"/>
    <s v="Electric"/>
    <s v="Commercial"/>
    <s v="GP-General Power"/>
    <n v="13132130"/>
    <n v="492676.79"/>
    <m/>
    <n v="725"/>
    <n v="0"/>
    <n v="0"/>
    <m/>
    <n v="0"/>
    <n v="0"/>
    <n v="0"/>
    <n v="0"/>
    <n v="0"/>
    <n v="0"/>
    <n v="234802.46"/>
    <n v="0"/>
    <n v="0"/>
    <n v="23900.47"/>
    <n v="0"/>
    <n v="0"/>
    <n v="0"/>
    <n v="0"/>
    <n v="0"/>
    <n v="0"/>
    <n v="0"/>
    <n v="0"/>
    <n v="0"/>
    <n v="0"/>
    <n v="0"/>
    <n v="0"/>
    <n v="0"/>
    <n v="0"/>
    <n v="0"/>
    <n v="0"/>
    <n v="43497.29"/>
    <n v="0"/>
    <n v="0"/>
    <n v="11918.49"/>
    <n v="0"/>
    <n v="0"/>
    <n v="0"/>
    <m/>
    <x v="0"/>
    <m/>
    <m/>
    <m/>
    <m/>
    <m/>
    <m/>
    <m/>
    <m/>
    <n v="249379.12"/>
    <n v="-14576.66"/>
    <n v="0"/>
    <n v="234802.46"/>
    <x v="1"/>
    <x v="6"/>
    <m/>
    <x v="20"/>
  </r>
  <r>
    <x v="1"/>
    <s v="Baxter Springs"/>
    <s v="Electric"/>
    <s v="Commercial"/>
    <s v="LS-Special Lighting"/>
    <n v="6044"/>
    <n v="727.95"/>
    <m/>
    <n v="9.0399999999999991"/>
    <n v="0"/>
    <n v="0"/>
    <m/>
    <n v="0"/>
    <n v="0"/>
    <n v="0"/>
    <n v="0"/>
    <n v="0"/>
    <n v="0"/>
    <n v="108.07"/>
    <n v="0"/>
    <n v="0"/>
    <n v="11.01"/>
    <n v="0"/>
    <n v="0"/>
    <n v="0"/>
    <n v="0"/>
    <n v="0"/>
    <n v="0"/>
    <n v="0"/>
    <n v="0"/>
    <n v="0"/>
    <n v="0"/>
    <n v="0"/>
    <n v="0"/>
    <n v="0"/>
    <n v="0"/>
    <n v="0"/>
    <n v="0"/>
    <n v="76.86"/>
    <n v="0"/>
    <n v="0"/>
    <n v="5.27"/>
    <n v="0"/>
    <n v="0"/>
    <n v="0"/>
    <m/>
    <x v="0"/>
    <m/>
    <m/>
    <m/>
    <m/>
    <m/>
    <m/>
    <m/>
    <m/>
    <n v="114.77999999999999"/>
    <n v="-6.71"/>
    <n v="0"/>
    <n v="108.07"/>
    <x v="1"/>
    <x v="7"/>
    <m/>
    <x v="20"/>
  </r>
  <r>
    <x v="1"/>
    <s v="Baxter Springs"/>
    <s v="Electric"/>
    <s v="Commercial"/>
    <s v="NM-Net Metering"/>
    <n v="-2590"/>
    <n v="-78.709999999999994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0"/>
  </r>
  <r>
    <x v="1"/>
    <s v="Baxter Springs"/>
    <s v="Electric"/>
    <s v="Commercial"/>
    <s v="SH-Small Heating"/>
    <n v="85122"/>
    <n v="7266.08"/>
    <m/>
    <n v="296.43"/>
    <n v="0"/>
    <n v="0"/>
    <m/>
    <n v="0"/>
    <n v="0"/>
    <n v="0"/>
    <n v="0"/>
    <n v="0"/>
    <n v="0"/>
    <n v="1521.97"/>
    <n v="0"/>
    <n v="0"/>
    <n v="154.93"/>
    <n v="0"/>
    <n v="0"/>
    <n v="0"/>
    <n v="0"/>
    <n v="0"/>
    <n v="0"/>
    <n v="0"/>
    <n v="0"/>
    <n v="0"/>
    <n v="0"/>
    <n v="0"/>
    <n v="0"/>
    <n v="0"/>
    <n v="0"/>
    <n v="0"/>
    <n v="0"/>
    <n v="913.48"/>
    <n v="0"/>
    <n v="0"/>
    <n v="1318.57"/>
    <n v="0"/>
    <n v="0"/>
    <n v="0"/>
    <m/>
    <x v="0"/>
    <m/>
    <m/>
    <m/>
    <m/>
    <m/>
    <m/>
    <m/>
    <m/>
    <n v="1616.46"/>
    <n v="-94.49"/>
    <n v="0"/>
    <n v="1521.97"/>
    <x v="1"/>
    <x v="12"/>
    <m/>
    <x v="20"/>
  </r>
  <r>
    <x v="1"/>
    <s v="Baxter Springs"/>
    <s v="Electric"/>
    <s v="Commercial"/>
    <s v="TEB-Total Electric Bldg"/>
    <n v="454143"/>
    <n v="31863.19"/>
    <m/>
    <n v="309.2"/>
    <n v="0"/>
    <n v="0"/>
    <m/>
    <n v="0"/>
    <n v="0"/>
    <n v="0"/>
    <n v="0"/>
    <n v="0"/>
    <n v="0"/>
    <n v="8078.21"/>
    <n v="0"/>
    <n v="0"/>
    <n v="826.53"/>
    <n v="0"/>
    <n v="0"/>
    <n v="0"/>
    <n v="0"/>
    <n v="0"/>
    <n v="0"/>
    <n v="0"/>
    <n v="0"/>
    <n v="0"/>
    <n v="0"/>
    <n v="0"/>
    <n v="0"/>
    <n v="0"/>
    <n v="0"/>
    <n v="0"/>
    <n v="0"/>
    <n v="4038.15"/>
    <n v="0"/>
    <n v="0"/>
    <n v="5953.82"/>
    <n v="0"/>
    <n v="0"/>
    <n v="0"/>
    <m/>
    <x v="0"/>
    <m/>
    <m/>
    <m/>
    <m/>
    <m/>
    <m/>
    <m/>
    <m/>
    <n v="8582.31"/>
    <n v="-504.1"/>
    <n v="0"/>
    <n v="8078.21"/>
    <x v="1"/>
    <x v="13"/>
    <m/>
    <x v="20"/>
  </r>
  <r>
    <x v="1"/>
    <s v="Baxter Springs"/>
    <s v="Electric"/>
    <s v="Commercial"/>
    <s v="CB-Commercial"/>
    <n v="2000"/>
    <n v="189.81"/>
    <m/>
    <n v="0"/>
    <n v="0"/>
    <n v="0"/>
    <m/>
    <n v="0"/>
    <n v="0"/>
    <n v="0"/>
    <n v="0"/>
    <n v="0"/>
    <n v="0"/>
    <n v="0"/>
    <n v="0"/>
    <n v="0"/>
    <n v="3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24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1"/>
    <s v="Baxter Springs"/>
    <s v="Electric"/>
    <s v="Industrial"/>
    <s v="CB-Commercial"/>
    <n v="10264"/>
    <n v="1009.95"/>
    <m/>
    <n v="59.75"/>
    <n v="0"/>
    <n v="0"/>
    <m/>
    <n v="0"/>
    <n v="0"/>
    <n v="0"/>
    <n v="0"/>
    <n v="0"/>
    <n v="0"/>
    <n v="183.53"/>
    <n v="0"/>
    <n v="0"/>
    <n v="18.68"/>
    <n v="0"/>
    <n v="0"/>
    <n v="0"/>
    <n v="0"/>
    <n v="0"/>
    <n v="0"/>
    <n v="0"/>
    <n v="0"/>
    <n v="0"/>
    <n v="0"/>
    <n v="0"/>
    <n v="0"/>
    <n v="0"/>
    <n v="0"/>
    <n v="0"/>
    <n v="0"/>
    <n v="129.58000000000001"/>
    <n v="0"/>
    <n v="0"/>
    <n v="139.80000000000001"/>
    <n v="0"/>
    <n v="0"/>
    <n v="0"/>
    <m/>
    <x v="0"/>
    <m/>
    <m/>
    <m/>
    <m/>
    <m/>
    <m/>
    <m/>
    <m/>
    <n v="194.92000000000002"/>
    <n v="-11.39"/>
    <n v="0"/>
    <n v="183.53"/>
    <x v="2"/>
    <x v="5"/>
    <m/>
    <x v="20"/>
  </r>
  <r>
    <x v="1"/>
    <s v="Baxter Springs"/>
    <s v="Electric"/>
    <s v="Industrial"/>
    <s v="GP-General Power"/>
    <n v="707400"/>
    <n v="51235.040000000001"/>
    <m/>
    <n v="275"/>
    <n v="0"/>
    <n v="0"/>
    <m/>
    <n v="0"/>
    <n v="0"/>
    <n v="0"/>
    <n v="0"/>
    <n v="0"/>
    <n v="0"/>
    <n v="11751.02"/>
    <n v="0"/>
    <n v="0"/>
    <n v="1287.47"/>
    <n v="0"/>
    <n v="0"/>
    <n v="0"/>
    <n v="0"/>
    <n v="0"/>
    <n v="0"/>
    <n v="0"/>
    <n v="0"/>
    <n v="0"/>
    <n v="0"/>
    <n v="0"/>
    <n v="0"/>
    <n v="0"/>
    <n v="0"/>
    <n v="0"/>
    <n v="0"/>
    <n v="2686.98"/>
    <n v="0"/>
    <n v="0"/>
    <n v="7757.89"/>
    <n v="0"/>
    <n v="0"/>
    <n v="0"/>
    <m/>
    <x v="0"/>
    <m/>
    <m/>
    <m/>
    <m/>
    <m/>
    <m/>
    <m/>
    <m/>
    <n v="12536.23"/>
    <n v="-785.21"/>
    <n v="0"/>
    <n v="11751.02"/>
    <x v="2"/>
    <x v="6"/>
    <m/>
    <x v="20"/>
  </r>
  <r>
    <x v="1"/>
    <s v="Baxter Springs"/>
    <s v="Electric"/>
    <s v="Industrial"/>
    <s v="PT-Transmission"/>
    <n v="2977121"/>
    <n v="124361.21"/>
    <m/>
    <n v="50"/>
    <n v="0"/>
    <n v="0"/>
    <m/>
    <n v="0"/>
    <n v="0"/>
    <n v="0"/>
    <n v="0"/>
    <n v="0"/>
    <n v="0"/>
    <n v="40250.68"/>
    <n v="0"/>
    <n v="0"/>
    <n v="5418.37"/>
    <n v="0"/>
    <n v="0"/>
    <n v="7670.8"/>
    <n v="0"/>
    <n v="0"/>
    <n v="0"/>
    <n v="0"/>
    <n v="0"/>
    <n v="0"/>
    <n v="0"/>
    <n v="0"/>
    <n v="0"/>
    <n v="0"/>
    <n v="0"/>
    <n v="0"/>
    <n v="0"/>
    <n v="9475.85"/>
    <n v="0"/>
    <n v="0"/>
    <n v="21675.599999999999"/>
    <n v="0"/>
    <n v="0"/>
    <n v="0"/>
    <m/>
    <x v="0"/>
    <m/>
    <m/>
    <m/>
    <m/>
    <m/>
    <m/>
    <m/>
    <m/>
    <n v="43555.28"/>
    <n v="-3304.6"/>
    <n v="0"/>
    <n v="40250.68"/>
    <x v="2"/>
    <x v="9"/>
    <m/>
    <x v="20"/>
  </r>
  <r>
    <x v="1"/>
    <s v="Baxter Springs"/>
    <s v="Electric"/>
    <s v="Industrial"/>
    <s v="SH-Small Heating"/>
    <n v="-95353"/>
    <n v="-6591.9"/>
    <m/>
    <n v="0"/>
    <n v="0"/>
    <n v="0"/>
    <m/>
    <n v="0"/>
    <n v="0"/>
    <n v="0"/>
    <n v="0"/>
    <n v="0"/>
    <n v="0"/>
    <n v="-1276.73"/>
    <n v="0"/>
    <n v="0"/>
    <n v="-173.54"/>
    <n v="0"/>
    <n v="0"/>
    <n v="0"/>
    <n v="0"/>
    <n v="0"/>
    <n v="0"/>
    <n v="0"/>
    <n v="0"/>
    <n v="0"/>
    <n v="0"/>
    <n v="0"/>
    <n v="0"/>
    <n v="0"/>
    <n v="0"/>
    <n v="0"/>
    <n v="0"/>
    <n v="-761.42"/>
    <n v="0"/>
    <n v="0"/>
    <n v="-1476.31"/>
    <n v="0"/>
    <n v="0"/>
    <n v="0"/>
    <m/>
    <x v="0"/>
    <m/>
    <m/>
    <m/>
    <m/>
    <m/>
    <m/>
    <m/>
    <m/>
    <n v="-1382.57"/>
    <n v="105.84"/>
    <n v="0"/>
    <n v="-1276.73"/>
    <x v="2"/>
    <x v="12"/>
    <m/>
    <x v="20"/>
  </r>
  <r>
    <x v="1"/>
    <s v="Baxter Springs"/>
    <s v="Electric"/>
    <s v="Industrial"/>
    <s v="TEB-Total Electric Bldg"/>
    <n v="6080"/>
    <n v="528.64"/>
    <m/>
    <n v="0"/>
    <n v="0"/>
    <n v="0"/>
    <m/>
    <n v="0"/>
    <n v="0"/>
    <n v="0"/>
    <n v="0"/>
    <n v="0"/>
    <n v="0"/>
    <n v="108.71"/>
    <n v="0"/>
    <n v="0"/>
    <n v="11.07"/>
    <n v="0"/>
    <n v="0"/>
    <n v="0"/>
    <n v="0"/>
    <n v="0"/>
    <n v="0"/>
    <n v="0"/>
    <n v="0"/>
    <n v="0"/>
    <n v="0"/>
    <n v="0"/>
    <n v="0"/>
    <n v="0"/>
    <n v="0"/>
    <n v="0"/>
    <n v="0"/>
    <n v="6.99"/>
    <n v="0"/>
    <n v="0"/>
    <n v="79.709999999999994"/>
    <n v="0"/>
    <n v="0"/>
    <n v="0"/>
    <m/>
    <x v="0"/>
    <m/>
    <m/>
    <m/>
    <m/>
    <m/>
    <m/>
    <m/>
    <m/>
    <n v="115.46"/>
    <n v="-6.75"/>
    <n v="0"/>
    <n v="108.71"/>
    <x v="2"/>
    <x v="13"/>
    <m/>
    <x v="20"/>
  </r>
  <r>
    <x v="1"/>
    <s v="Baxter Springs"/>
    <s v="Electric"/>
    <s v="Interdepartmental"/>
    <s v="CB-Commercial"/>
    <n v="8936"/>
    <n v="787.48"/>
    <m/>
    <n v="0"/>
    <n v="0"/>
    <n v="0"/>
    <m/>
    <n v="0"/>
    <n v="0"/>
    <n v="0"/>
    <n v="0"/>
    <n v="0"/>
    <n v="0"/>
    <n v="159.78"/>
    <n v="0"/>
    <n v="0"/>
    <n v="16.26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.71"/>
    <n v="0"/>
    <n v="0"/>
    <n v="0"/>
    <m/>
    <x v="0"/>
    <m/>
    <m/>
    <m/>
    <m/>
    <m/>
    <m/>
    <m/>
    <m/>
    <n v="169.7"/>
    <n v="-9.92"/>
    <n v="0"/>
    <n v="159.78"/>
    <x v="5"/>
    <x v="5"/>
    <m/>
    <x v="20"/>
  </r>
  <r>
    <x v="1"/>
    <s v="Baxter Springs"/>
    <s v="Electric"/>
    <s v="Interdepartmental"/>
    <s v="GP-General Power"/>
    <n v="1760"/>
    <n v="1083.8399999999999"/>
    <m/>
    <n v="0"/>
    <n v="0"/>
    <n v="0"/>
    <m/>
    <n v="0"/>
    <n v="0"/>
    <n v="0"/>
    <n v="0"/>
    <n v="0"/>
    <n v="0"/>
    <n v="31.47"/>
    <n v="0"/>
    <n v="0"/>
    <n v="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8"/>
    <n v="0"/>
    <n v="0"/>
    <n v="0"/>
    <m/>
    <x v="0"/>
    <m/>
    <m/>
    <m/>
    <m/>
    <m/>
    <m/>
    <m/>
    <m/>
    <n v="33.42"/>
    <n v="-1.95"/>
    <n v="0"/>
    <n v="31.47"/>
    <x v="5"/>
    <x v="6"/>
    <m/>
    <x v="20"/>
  </r>
  <r>
    <x v="1"/>
    <s v="Baxter Springs"/>
    <s v="Electric"/>
    <s v="Municipal Buildings"/>
    <s v="CB-Commercial"/>
    <n v="26734"/>
    <n v="2793.17"/>
    <m/>
    <n v="0"/>
    <n v="0"/>
    <n v="0"/>
    <m/>
    <n v="0"/>
    <n v="0"/>
    <n v="0"/>
    <n v="0"/>
    <n v="0"/>
    <n v="0"/>
    <n v="478.01"/>
    <n v="0"/>
    <n v="0"/>
    <n v="48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4.12"/>
    <n v="0"/>
    <n v="0"/>
    <n v="0"/>
    <m/>
    <x v="0"/>
    <m/>
    <m/>
    <m/>
    <m/>
    <m/>
    <m/>
    <m/>
    <m/>
    <n v="507.68"/>
    <n v="-29.67"/>
    <n v="0"/>
    <n v="478.01"/>
    <x v="3"/>
    <x v="5"/>
    <m/>
    <x v="20"/>
  </r>
  <r>
    <x v="1"/>
    <s v="Baxter Springs"/>
    <s v="Electric"/>
    <s v="Municipal Buildings"/>
    <s v="GP-General Power"/>
    <n v="46800"/>
    <n v="3446.4"/>
    <m/>
    <n v="0"/>
    <n v="0"/>
    <n v="0"/>
    <m/>
    <n v="0"/>
    <n v="0"/>
    <n v="0"/>
    <n v="0"/>
    <n v="0"/>
    <n v="0"/>
    <n v="836.78"/>
    <n v="0"/>
    <n v="0"/>
    <n v="8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2.46"/>
    <n v="0"/>
    <n v="0"/>
    <n v="0"/>
    <m/>
    <x v="0"/>
    <m/>
    <m/>
    <m/>
    <m/>
    <m/>
    <m/>
    <m/>
    <m/>
    <n v="888.73"/>
    <n v="-51.95"/>
    <n v="0"/>
    <n v="836.78"/>
    <x v="3"/>
    <x v="6"/>
    <m/>
    <x v="20"/>
  </r>
  <r>
    <x v="1"/>
    <s v="Baxter Springs"/>
    <s v="Electric"/>
    <s v="Municipal Buildings"/>
    <s v="SH-Small Heating"/>
    <n v="720"/>
    <n v="75.34"/>
    <m/>
    <n v="0"/>
    <n v="0"/>
    <n v="0"/>
    <m/>
    <n v="0"/>
    <n v="0"/>
    <n v="0"/>
    <n v="0"/>
    <n v="0"/>
    <n v="0"/>
    <n v="12.87"/>
    <n v="0"/>
    <n v="0"/>
    <n v="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15"/>
    <n v="0"/>
    <n v="0"/>
    <n v="0"/>
    <m/>
    <x v="0"/>
    <m/>
    <m/>
    <m/>
    <m/>
    <m/>
    <m/>
    <m/>
    <m/>
    <n v="13.67"/>
    <n v="-0.8"/>
    <n v="0"/>
    <n v="12.87"/>
    <x v="3"/>
    <x v="12"/>
    <m/>
    <x v="20"/>
  </r>
  <r>
    <x v="1"/>
    <s v="Baxter Springs"/>
    <s v="Electric"/>
    <s v="Municipal Other Lighting"/>
    <s v="CB-Commercial"/>
    <n v="9828"/>
    <n v="1444.55"/>
    <m/>
    <n v="0"/>
    <n v="0"/>
    <n v="0"/>
    <m/>
    <n v="0"/>
    <n v="0"/>
    <n v="0"/>
    <n v="0"/>
    <n v="0"/>
    <n v="0"/>
    <n v="175.7"/>
    <n v="0"/>
    <n v="0"/>
    <n v="17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.87"/>
    <n v="0"/>
    <n v="0"/>
    <n v="0"/>
    <m/>
    <x v="0"/>
    <m/>
    <m/>
    <m/>
    <m/>
    <m/>
    <m/>
    <m/>
    <m/>
    <n v="186.60999999999999"/>
    <n v="-10.91"/>
    <n v="0"/>
    <n v="175.7"/>
    <x v="4"/>
    <x v="5"/>
    <m/>
    <x v="20"/>
  </r>
  <r>
    <x v="1"/>
    <s v="Baxter Springs"/>
    <s v="Electric"/>
    <s v="Municipal Other Lighting"/>
    <s v="LS-Special Lighting"/>
    <n v="-99194"/>
    <n v="-9404.52"/>
    <m/>
    <n v="0"/>
    <n v="0"/>
    <n v="0"/>
    <m/>
    <n v="0"/>
    <n v="0"/>
    <n v="0"/>
    <n v="0"/>
    <n v="0"/>
    <n v="0"/>
    <n v="-1341.91"/>
    <n v="0"/>
    <n v="0"/>
    <n v="-18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.17"/>
    <n v="0"/>
    <n v="0"/>
    <n v="0"/>
    <m/>
    <x v="0"/>
    <m/>
    <m/>
    <m/>
    <m/>
    <m/>
    <m/>
    <m/>
    <m/>
    <n v="-1452.02"/>
    <n v="110.11"/>
    <n v="0"/>
    <n v="-1341.91"/>
    <x v="4"/>
    <x v="7"/>
    <m/>
    <x v="20"/>
  </r>
  <r>
    <x v="1"/>
    <s v="Baxter Springs"/>
    <s v="Electric"/>
    <s v="Municipal Pumping"/>
    <s v="CB-Commercial"/>
    <n v="-87767"/>
    <n v="-6937.91"/>
    <m/>
    <n v="0"/>
    <n v="0"/>
    <n v="0"/>
    <m/>
    <n v="0"/>
    <n v="0"/>
    <n v="0"/>
    <n v="0"/>
    <n v="0"/>
    <n v="0"/>
    <n v="-1135"/>
    <n v="0"/>
    <n v="0"/>
    <n v="-15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94.48"/>
    <n v="0"/>
    <n v="0"/>
    <n v="0"/>
    <m/>
    <x v="0"/>
    <m/>
    <m/>
    <m/>
    <m/>
    <m/>
    <m/>
    <m/>
    <m/>
    <n v="-1232.42"/>
    <n v="97.42"/>
    <n v="0"/>
    <n v="-1135"/>
    <x v="3"/>
    <x v="5"/>
    <m/>
    <x v="20"/>
  </r>
  <r>
    <x v="1"/>
    <s v="Baxter Springs"/>
    <s v="Electric"/>
    <s v="Municipal Pumping"/>
    <s v="GP-General Power"/>
    <n v="170240"/>
    <n v="9954.84"/>
    <m/>
    <n v="0"/>
    <n v="0"/>
    <n v="0"/>
    <m/>
    <n v="0"/>
    <n v="0"/>
    <n v="0"/>
    <n v="0"/>
    <n v="0"/>
    <n v="0"/>
    <n v="3043.88"/>
    <n v="0"/>
    <n v="0"/>
    <n v="309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0.79"/>
    <n v="0"/>
    <n v="0"/>
    <n v="0"/>
    <m/>
    <x v="0"/>
    <m/>
    <m/>
    <m/>
    <m/>
    <m/>
    <m/>
    <m/>
    <m/>
    <n v="3232.85"/>
    <n v="-188.97"/>
    <n v="0"/>
    <n v="3043.88"/>
    <x v="3"/>
    <x v="6"/>
    <m/>
    <x v="20"/>
  </r>
  <r>
    <x v="1"/>
    <s v="Baxter Springs"/>
    <s v="Electric"/>
    <s v="Residential"/>
    <s v="NM-Net Metering"/>
    <n v="-2983"/>
    <n v="-83.4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0"/>
  </r>
  <r>
    <x v="1"/>
    <s v="Baxter Springs"/>
    <s v="Electric"/>
    <s v="Residential"/>
    <s v="RG-Residential"/>
    <n v="2460139"/>
    <n v="211285.03"/>
    <m/>
    <n v="12175.3"/>
    <n v="0"/>
    <n v="0"/>
    <m/>
    <n v="0"/>
    <n v="0"/>
    <n v="0"/>
    <n v="0"/>
    <n v="0"/>
    <n v="0"/>
    <n v="44095.53"/>
    <n v="0"/>
    <n v="0"/>
    <n v="4477.47"/>
    <n v="0"/>
    <n v="0"/>
    <n v="0"/>
    <n v="0"/>
    <n v="0"/>
    <n v="0"/>
    <n v="0"/>
    <n v="0"/>
    <n v="0"/>
    <n v="0"/>
    <n v="260"/>
    <n v="0"/>
    <n v="75"/>
    <n v="0"/>
    <n v="40"/>
    <n v="-33.869999999999997"/>
    <n v="8030.23"/>
    <n v="0"/>
    <n v="0"/>
    <n v="41560.14"/>
    <n v="0"/>
    <n v="0"/>
    <n v="0"/>
    <m/>
    <x v="0"/>
    <m/>
    <m/>
    <m/>
    <m/>
    <m/>
    <m/>
    <m/>
    <m/>
    <n v="46826.28"/>
    <n v="-2730.75"/>
    <n v="0"/>
    <n v="44095.53"/>
    <x v="0"/>
    <x v="1"/>
    <m/>
    <x v="20"/>
  </r>
  <r>
    <x v="1"/>
    <s v="Baxter Springs"/>
    <s v="Electric"/>
    <s v="Residential"/>
    <s v="RG-Residential Water Heat"/>
    <n v="528106"/>
    <n v="39468.76"/>
    <m/>
    <n v="1446.95"/>
    <n v="0"/>
    <n v="0"/>
    <m/>
    <n v="0"/>
    <n v="0"/>
    <n v="0"/>
    <n v="0"/>
    <n v="0"/>
    <n v="0"/>
    <n v="9447.83"/>
    <n v="0"/>
    <n v="0"/>
    <n v="961.17"/>
    <n v="0"/>
    <n v="0"/>
    <n v="0"/>
    <n v="0"/>
    <n v="0"/>
    <n v="0"/>
    <n v="0"/>
    <n v="0"/>
    <n v="0"/>
    <n v="0"/>
    <n v="40"/>
    <n v="0"/>
    <n v="0"/>
    <n v="-4.68"/>
    <n v="0"/>
    <n v="-0.83"/>
    <n v="1304.3599999999999"/>
    <n v="0"/>
    <n v="0"/>
    <n v="8968.0499999999993"/>
    <n v="0"/>
    <n v="0"/>
    <n v="0"/>
    <m/>
    <x v="0"/>
    <m/>
    <m/>
    <m/>
    <m/>
    <m/>
    <m/>
    <m/>
    <m/>
    <n v="10034.030000000001"/>
    <n v="-586.20000000000005"/>
    <n v="0"/>
    <n v="9447.83"/>
    <x v="0"/>
    <x v="14"/>
    <m/>
    <x v="20"/>
  </r>
  <r>
    <x v="1"/>
    <s v="Baxter Springs"/>
    <s v="Electric"/>
    <s v="Residential"/>
    <s v="RH-Residential Total Elec"/>
    <n v="1516563"/>
    <n v="107492.41"/>
    <m/>
    <n v="2496.61"/>
    <n v="0"/>
    <n v="0"/>
    <m/>
    <n v="0"/>
    <n v="0"/>
    <n v="0"/>
    <n v="0"/>
    <n v="0"/>
    <n v="0"/>
    <n v="27157.35"/>
    <n v="0"/>
    <n v="0"/>
    <n v="2761.86"/>
    <n v="0"/>
    <n v="0"/>
    <n v="0"/>
    <n v="0"/>
    <n v="0"/>
    <n v="0"/>
    <n v="0"/>
    <n v="0"/>
    <n v="0"/>
    <n v="0"/>
    <n v="20"/>
    <n v="0"/>
    <n v="15"/>
    <n v="0"/>
    <n v="0"/>
    <n v="-6"/>
    <n v="3153.97"/>
    <n v="0"/>
    <n v="0"/>
    <n v="25085.21"/>
    <n v="0"/>
    <n v="0"/>
    <n v="0"/>
    <m/>
    <x v="0"/>
    <m/>
    <m/>
    <m/>
    <m/>
    <m/>
    <m/>
    <m/>
    <m/>
    <n v="28840.73"/>
    <n v="-1683.38"/>
    <n v="0"/>
    <n v="27157.35"/>
    <x v="0"/>
    <x v="15"/>
    <m/>
    <x v="20"/>
  </r>
  <r>
    <x v="1"/>
    <s v="Baxter Springs"/>
    <s v="Lighting"/>
    <s v="Commercial"/>
    <s v="PL-Private Lighting"/>
    <n v="33220.232000000004"/>
    <n v="8449.08"/>
    <m/>
    <n v="150.28"/>
    <n v="0"/>
    <n v="0"/>
    <m/>
    <n v="0"/>
    <n v="0"/>
    <n v="0"/>
    <n v="0"/>
    <n v="0"/>
    <n v="0"/>
    <n v="593.94000000000005"/>
    <n v="0"/>
    <n v="0"/>
    <n v="60.68"/>
    <n v="0"/>
    <n v="0"/>
    <n v="69"/>
    <n v="0"/>
    <n v="0"/>
    <n v="0"/>
    <n v="0"/>
    <n v="0"/>
    <n v="0"/>
    <n v="0"/>
    <n v="0"/>
    <n v="0"/>
    <n v="0"/>
    <n v="0"/>
    <n v="0"/>
    <n v="0"/>
    <n v="787.74"/>
    <n v="0"/>
    <n v="0"/>
    <n v="83.51"/>
    <n v="0"/>
    <n v="0"/>
    <n v="0"/>
    <m/>
    <x v="0"/>
    <m/>
    <m/>
    <m/>
    <m/>
    <m/>
    <m/>
    <m/>
    <m/>
    <n v="630.81000000000006"/>
    <n v="-36.869999999999997"/>
    <n v="0"/>
    <n v="593.94000000000005"/>
    <x v="1"/>
    <x v="4"/>
    <m/>
    <x v="20"/>
  </r>
  <r>
    <x v="1"/>
    <s v="Baxter Springs"/>
    <s v="Lighting"/>
    <s v="Industrial"/>
    <s v="PL-Private Lighting"/>
    <n v="11837"/>
    <n v="2444.5100000000002"/>
    <m/>
    <n v="61.72"/>
    <n v="0"/>
    <n v="0"/>
    <m/>
    <n v="0"/>
    <n v="0"/>
    <n v="0"/>
    <n v="0"/>
    <n v="0"/>
    <n v="0"/>
    <n v="198.83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235.5"/>
    <n v="0"/>
    <n v="0"/>
    <n v="29.72"/>
    <n v="0"/>
    <n v="0"/>
    <n v="0"/>
    <m/>
    <x v="0"/>
    <m/>
    <m/>
    <m/>
    <m/>
    <m/>
    <m/>
    <m/>
    <m/>
    <n v="211.97000000000003"/>
    <n v="-13.14"/>
    <n v="0"/>
    <n v="198.83"/>
    <x v="2"/>
    <x v="4"/>
    <m/>
    <x v="20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2.81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2.98"/>
    <n v="-0.17"/>
    <n v="0"/>
    <n v="2.81"/>
    <x v="3"/>
    <x v="4"/>
    <m/>
    <x v="20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8.43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0"/>
    <n v="0"/>
    <n v="0"/>
    <m/>
    <x v="0"/>
    <m/>
    <m/>
    <m/>
    <m/>
    <m/>
    <m/>
    <m/>
    <m/>
    <n v="8.9699999999999989"/>
    <n v="-0.54"/>
    <n v="0"/>
    <n v="8.43"/>
    <x v="4"/>
    <x v="4"/>
    <m/>
    <x v="20"/>
  </r>
  <r>
    <x v="1"/>
    <s v="Baxter Springs"/>
    <s v="Lighting"/>
    <s v="Municipal Street Lighting"/>
    <s v="SPL-Municipal St Lighting"/>
    <n v="61147.817000000003"/>
    <n v="5143.37"/>
    <m/>
    <n v="0"/>
    <n v="0"/>
    <n v="0"/>
    <m/>
    <n v="0"/>
    <n v="0"/>
    <n v="0"/>
    <n v="0"/>
    <n v="0"/>
    <n v="0"/>
    <n v="826.72"/>
    <n v="0"/>
    <n v="0"/>
    <n v="111.29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90.17"/>
    <n v="0"/>
    <n v="0"/>
    <n v="0"/>
    <m/>
    <x v="0"/>
    <m/>
    <m/>
    <m/>
    <m/>
    <m/>
    <m/>
    <m/>
    <m/>
    <n v="894.59"/>
    <n v="-67.87"/>
    <n v="0"/>
    <n v="826.72"/>
    <x v="4"/>
    <x v="11"/>
    <m/>
    <x v="20"/>
  </r>
  <r>
    <x v="1"/>
    <s v="Baxter Springs"/>
    <s v="Lighting"/>
    <s v="Residential"/>
    <s v="PL-Private Lighting"/>
    <n v="36453.303999999996"/>
    <n v="11122.25"/>
    <m/>
    <n v="88.38"/>
    <n v="0"/>
    <n v="0"/>
    <m/>
    <n v="0"/>
    <n v="0"/>
    <n v="0"/>
    <n v="0"/>
    <n v="0"/>
    <n v="0"/>
    <n v="649.79999999999995"/>
    <n v="0"/>
    <n v="0"/>
    <n v="68.48"/>
    <n v="0"/>
    <n v="0"/>
    <n v="0"/>
    <n v="0"/>
    <n v="0"/>
    <n v="0"/>
    <n v="0"/>
    <n v="0"/>
    <n v="0"/>
    <n v="0"/>
    <n v="20"/>
    <n v="0"/>
    <n v="0"/>
    <n v="0"/>
    <n v="0"/>
    <n v="0"/>
    <n v="216.26"/>
    <n v="0"/>
    <n v="0"/>
    <n v="92.17"/>
    <n v="0"/>
    <n v="0"/>
    <n v="0"/>
    <m/>
    <x v="0"/>
    <m/>
    <m/>
    <m/>
    <m/>
    <m/>
    <m/>
    <m/>
    <m/>
    <n v="690.26"/>
    <n v="-40.46"/>
    <n v="0"/>
    <n v="649.79999999999995"/>
    <x v="0"/>
    <x v="4"/>
    <m/>
    <x v="20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1"/>
    <s v="Columbus"/>
    <s v="Electric"/>
    <s v="Commercial"/>
    <s v="CB-Commercial"/>
    <n v="523078"/>
    <n v="52003.040000000001"/>
    <m/>
    <n v="1840.81"/>
    <n v="0"/>
    <n v="0"/>
    <m/>
    <n v="0"/>
    <n v="0"/>
    <n v="0"/>
    <n v="0"/>
    <n v="0"/>
    <n v="0"/>
    <n v="9347.64"/>
    <n v="0"/>
    <n v="0"/>
    <n v="951.94"/>
    <n v="0"/>
    <n v="0"/>
    <n v="0"/>
    <n v="0"/>
    <n v="0"/>
    <n v="0"/>
    <n v="0"/>
    <n v="0"/>
    <n v="0"/>
    <n v="0"/>
    <n v="0"/>
    <n v="0"/>
    <n v="15"/>
    <n v="0"/>
    <n v="40"/>
    <n v="0"/>
    <n v="5756.89"/>
    <n v="0"/>
    <n v="0"/>
    <n v="7124.53"/>
    <n v="0"/>
    <n v="0"/>
    <n v="0"/>
    <m/>
    <x v="0"/>
    <m/>
    <m/>
    <m/>
    <m/>
    <m/>
    <m/>
    <m/>
    <m/>
    <n v="9928.26"/>
    <n v="-580.62"/>
    <n v="0"/>
    <n v="9347.64"/>
    <x v="1"/>
    <x v="5"/>
    <m/>
    <x v="20"/>
  </r>
  <r>
    <x v="1"/>
    <s v="Columbus"/>
    <s v="Electric"/>
    <s v="Commercial"/>
    <s v="GP-General Power"/>
    <n v="682320"/>
    <n v="53476.3"/>
    <m/>
    <n v="0"/>
    <n v="0"/>
    <n v="0"/>
    <m/>
    <n v="0"/>
    <n v="0"/>
    <n v="0"/>
    <n v="0"/>
    <n v="0"/>
    <n v="0"/>
    <n v="11921.39"/>
    <n v="0"/>
    <n v="0"/>
    <n v="1241.82"/>
    <n v="0"/>
    <n v="0"/>
    <n v="663.34"/>
    <n v="0"/>
    <n v="0"/>
    <n v="0"/>
    <n v="0"/>
    <n v="0"/>
    <n v="0"/>
    <n v="0"/>
    <n v="0"/>
    <n v="0"/>
    <n v="0"/>
    <n v="0"/>
    <n v="0"/>
    <n v="0"/>
    <n v="5036.24"/>
    <n v="0"/>
    <n v="0"/>
    <n v="8100.64"/>
    <n v="0"/>
    <n v="0"/>
    <n v="0"/>
    <m/>
    <x v="0"/>
    <m/>
    <m/>
    <m/>
    <m/>
    <m/>
    <m/>
    <m/>
    <m/>
    <n v="12678.769999999999"/>
    <n v="-757.38"/>
    <n v="0"/>
    <n v="11921.39"/>
    <x v="1"/>
    <x v="6"/>
    <m/>
    <x v="20"/>
  </r>
  <r>
    <x v="1"/>
    <s v="Columbus"/>
    <s v="Electric"/>
    <s v="Commercial"/>
    <s v="SH-Small Heating"/>
    <n v="48180"/>
    <n v="4449.9400000000005"/>
    <m/>
    <n v="215.18"/>
    <n v="0"/>
    <n v="0"/>
    <m/>
    <n v="0"/>
    <n v="0"/>
    <n v="0"/>
    <n v="0"/>
    <n v="0"/>
    <n v="0"/>
    <n v="849.48"/>
    <n v="0"/>
    <n v="0"/>
    <n v="87.67"/>
    <n v="0"/>
    <n v="0"/>
    <n v="0"/>
    <n v="0"/>
    <n v="0"/>
    <n v="0"/>
    <n v="0"/>
    <n v="0"/>
    <n v="0"/>
    <n v="0"/>
    <n v="0"/>
    <n v="0"/>
    <n v="0"/>
    <n v="0"/>
    <n v="0"/>
    <n v="0"/>
    <n v="526.29999999999995"/>
    <n v="0"/>
    <n v="0"/>
    <n v="746.32"/>
    <n v="0"/>
    <n v="0"/>
    <n v="0"/>
    <m/>
    <x v="0"/>
    <m/>
    <m/>
    <m/>
    <m/>
    <m/>
    <m/>
    <m/>
    <m/>
    <n v="902.96"/>
    <n v="-53.48"/>
    <n v="0"/>
    <n v="849.48"/>
    <x v="1"/>
    <x v="12"/>
    <m/>
    <x v="20"/>
  </r>
  <r>
    <x v="1"/>
    <s v="Columbus"/>
    <s v="Electric"/>
    <s v="Commercial"/>
    <s v="TEB-Total Electric Bldg"/>
    <n v="89840"/>
    <n v="7199.92"/>
    <m/>
    <n v="0"/>
    <n v="0"/>
    <n v="0"/>
    <m/>
    <n v="0"/>
    <n v="0"/>
    <n v="0"/>
    <n v="0"/>
    <n v="0"/>
    <n v="0"/>
    <n v="1606.34"/>
    <n v="0"/>
    <n v="0"/>
    <n v="163.52000000000001"/>
    <n v="0"/>
    <n v="0"/>
    <n v="0"/>
    <n v="0"/>
    <n v="0"/>
    <n v="0"/>
    <n v="0"/>
    <n v="0"/>
    <n v="0"/>
    <n v="0"/>
    <n v="0"/>
    <n v="0"/>
    <n v="0"/>
    <n v="0"/>
    <n v="0"/>
    <n v="-17.93"/>
    <n v="706.22"/>
    <n v="0"/>
    <n v="0"/>
    <n v="1177.82"/>
    <n v="0"/>
    <n v="0"/>
    <n v="0"/>
    <m/>
    <x v="0"/>
    <m/>
    <m/>
    <m/>
    <m/>
    <m/>
    <m/>
    <m/>
    <m/>
    <n v="1706.06"/>
    <n v="-99.72"/>
    <n v="0"/>
    <n v="1606.34"/>
    <x v="1"/>
    <x v="13"/>
    <m/>
    <x v="20"/>
  </r>
  <r>
    <x v="1"/>
    <s v="Columbus"/>
    <s v="Electric"/>
    <s v="Industrial"/>
    <s v="CB-Commercial"/>
    <n v="320"/>
    <n v="48.519999999999996"/>
    <m/>
    <n v="0"/>
    <n v="0"/>
    <n v="0"/>
    <m/>
    <n v="0"/>
    <n v="0"/>
    <n v="0"/>
    <n v="0"/>
    <n v="0"/>
    <n v="0"/>
    <n v="5.72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4.74"/>
    <n v="0"/>
    <n v="0"/>
    <n v="4.3600000000000003"/>
    <n v="0"/>
    <n v="0"/>
    <n v="0"/>
    <m/>
    <x v="0"/>
    <m/>
    <m/>
    <m/>
    <m/>
    <m/>
    <m/>
    <m/>
    <m/>
    <n v="6.08"/>
    <n v="-0.36"/>
    <n v="0"/>
    <n v="5.72"/>
    <x v="2"/>
    <x v="5"/>
    <m/>
    <x v="20"/>
  </r>
  <r>
    <x v="1"/>
    <s v="Columbus"/>
    <s v="Electric"/>
    <s v="Industrial"/>
    <s v="GP-General Power"/>
    <n v="329640"/>
    <n v="35212.89"/>
    <m/>
    <n v="0"/>
    <n v="0"/>
    <n v="0"/>
    <m/>
    <n v="0"/>
    <n v="0"/>
    <n v="0"/>
    <n v="0"/>
    <n v="0"/>
    <n v="0"/>
    <n v="5893.96"/>
    <n v="0"/>
    <n v="0"/>
    <n v="599.95000000000005"/>
    <n v="0"/>
    <n v="0"/>
    <n v="0"/>
    <n v="0"/>
    <n v="0"/>
    <n v="0"/>
    <n v="0"/>
    <n v="0"/>
    <n v="0"/>
    <n v="0"/>
    <n v="0"/>
    <n v="0"/>
    <n v="0"/>
    <n v="0"/>
    <n v="0"/>
    <n v="0"/>
    <n v="1864.03"/>
    <n v="0"/>
    <n v="0"/>
    <n v="6725.09"/>
    <n v="0"/>
    <n v="0"/>
    <n v="0"/>
    <m/>
    <x v="0"/>
    <m/>
    <m/>
    <m/>
    <m/>
    <m/>
    <m/>
    <m/>
    <m/>
    <n v="6259.86"/>
    <n v="-365.9"/>
    <n v="0"/>
    <n v="5893.96"/>
    <x v="2"/>
    <x v="6"/>
    <m/>
    <x v="20"/>
  </r>
  <r>
    <x v="1"/>
    <s v="Columbus"/>
    <s v="Electric"/>
    <s v="Industrial"/>
    <s v="PT-Transmission"/>
    <n v="679200"/>
    <n v="45814.78"/>
    <m/>
    <n v="0"/>
    <n v="0"/>
    <n v="0"/>
    <m/>
    <n v="0"/>
    <n v="0"/>
    <n v="0"/>
    <n v="0"/>
    <n v="0"/>
    <n v="0"/>
    <n v="9182.7900000000009"/>
    <n v="0"/>
    <n v="0"/>
    <n v="1236.1500000000001"/>
    <n v="0"/>
    <n v="0"/>
    <n v="2620.46"/>
    <n v="0"/>
    <n v="0"/>
    <n v="0"/>
    <n v="0"/>
    <n v="0"/>
    <n v="0"/>
    <n v="0"/>
    <n v="0"/>
    <n v="0"/>
    <n v="0"/>
    <n v="0"/>
    <n v="0"/>
    <n v="0"/>
    <n v="836.63"/>
    <n v="0"/>
    <n v="0"/>
    <n v="14183.07"/>
    <n v="0"/>
    <n v="0"/>
    <n v="0"/>
    <m/>
    <x v="0"/>
    <m/>
    <m/>
    <m/>
    <m/>
    <m/>
    <m/>
    <m/>
    <m/>
    <n v="9936.7000000000007"/>
    <n v="-753.91"/>
    <n v="0"/>
    <n v="9182.7900000000009"/>
    <x v="2"/>
    <x v="9"/>
    <m/>
    <x v="20"/>
  </r>
  <r>
    <x v="1"/>
    <s v="Columbus"/>
    <s v="Electric"/>
    <s v="Industrial"/>
    <s v="TEB-Total Electric Bldg"/>
    <n v="5440"/>
    <n v="475.04"/>
    <m/>
    <n v="0"/>
    <n v="0"/>
    <n v="0"/>
    <m/>
    <n v="0"/>
    <n v="0"/>
    <n v="0"/>
    <n v="0"/>
    <n v="0"/>
    <n v="0"/>
    <n v="97.27"/>
    <n v="0"/>
    <n v="0"/>
    <n v="9.9"/>
    <n v="0"/>
    <n v="0"/>
    <n v="0"/>
    <n v="0"/>
    <n v="0"/>
    <n v="0"/>
    <n v="0"/>
    <n v="0"/>
    <n v="0"/>
    <n v="0"/>
    <n v="0"/>
    <n v="0"/>
    <n v="0"/>
    <n v="0"/>
    <n v="0"/>
    <n v="0"/>
    <n v="7.85"/>
    <n v="0"/>
    <n v="0"/>
    <n v="71.319999999999993"/>
    <n v="0"/>
    <n v="0"/>
    <n v="0"/>
    <m/>
    <x v="0"/>
    <m/>
    <m/>
    <m/>
    <m/>
    <m/>
    <m/>
    <m/>
    <m/>
    <n v="103.31"/>
    <n v="-6.04"/>
    <n v="0"/>
    <n v="97.27"/>
    <x v="2"/>
    <x v="13"/>
    <m/>
    <x v="20"/>
  </r>
  <r>
    <x v="1"/>
    <s v="Columbus"/>
    <s v="Electric"/>
    <s v="Municipal Buildings"/>
    <s v="CB-Commercial"/>
    <n v="43953"/>
    <n v="4158.74"/>
    <m/>
    <n v="0"/>
    <n v="0"/>
    <n v="0"/>
    <m/>
    <n v="0"/>
    <n v="0"/>
    <n v="0"/>
    <n v="0"/>
    <n v="0"/>
    <n v="0"/>
    <n v="785.89"/>
    <n v="0"/>
    <n v="0"/>
    <n v="79.989999999999995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598.04"/>
    <n v="0"/>
    <n v="0"/>
    <n v="0"/>
    <m/>
    <x v="0"/>
    <m/>
    <m/>
    <m/>
    <m/>
    <m/>
    <m/>
    <m/>
    <m/>
    <n v="834.68"/>
    <n v="-48.79"/>
    <n v="0"/>
    <n v="785.89"/>
    <x v="3"/>
    <x v="5"/>
    <m/>
    <x v="20"/>
  </r>
  <r>
    <x v="1"/>
    <s v="Columbus"/>
    <s v="Electric"/>
    <s v="Municipal Buildings"/>
    <s v="GP-General Power"/>
    <n v="19840"/>
    <n v="1268.01"/>
    <m/>
    <n v="0"/>
    <n v="0"/>
    <n v="0"/>
    <m/>
    <n v="0"/>
    <n v="0"/>
    <n v="0"/>
    <n v="0"/>
    <n v="0"/>
    <n v="0"/>
    <n v="354.74"/>
    <n v="0"/>
    <n v="0"/>
    <n v="36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.25"/>
    <n v="0"/>
    <n v="0"/>
    <n v="0"/>
    <m/>
    <x v="0"/>
    <m/>
    <m/>
    <m/>
    <m/>
    <m/>
    <m/>
    <m/>
    <m/>
    <n v="376.76"/>
    <n v="-22.02"/>
    <n v="0"/>
    <n v="354.74"/>
    <x v="3"/>
    <x v="6"/>
    <m/>
    <x v="20"/>
  </r>
  <r>
    <x v="1"/>
    <s v="Columbus"/>
    <s v="Electric"/>
    <s v="Municipal Buildings"/>
    <s v="SH-Small Heating"/>
    <n v="5040"/>
    <n v="405.39"/>
    <m/>
    <n v="0"/>
    <n v="0"/>
    <n v="0"/>
    <m/>
    <n v="0"/>
    <n v="0"/>
    <n v="0"/>
    <n v="0"/>
    <n v="0"/>
    <n v="0"/>
    <n v="90.11"/>
    <n v="0"/>
    <n v="0"/>
    <n v="9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.069999999999993"/>
    <n v="0"/>
    <n v="0"/>
    <n v="0"/>
    <m/>
    <x v="0"/>
    <m/>
    <m/>
    <m/>
    <m/>
    <m/>
    <m/>
    <m/>
    <m/>
    <n v="95.7"/>
    <n v="-5.59"/>
    <n v="0"/>
    <n v="90.11"/>
    <x v="3"/>
    <x v="12"/>
    <m/>
    <x v="20"/>
  </r>
  <r>
    <x v="1"/>
    <s v="Columbus"/>
    <s v="Electric"/>
    <s v="Municipal Buildings"/>
    <s v="TEB-Total Electric Bldg"/>
    <n v="10400"/>
    <n v="880.68"/>
    <m/>
    <n v="0"/>
    <n v="0"/>
    <n v="0"/>
    <m/>
    <n v="0"/>
    <n v="0"/>
    <n v="0"/>
    <n v="0"/>
    <n v="0"/>
    <n v="0"/>
    <n v="185.95"/>
    <n v="0"/>
    <n v="0"/>
    <n v="18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.34"/>
    <n v="0"/>
    <n v="0"/>
    <n v="0"/>
    <m/>
    <x v="0"/>
    <m/>
    <m/>
    <m/>
    <m/>
    <m/>
    <m/>
    <m/>
    <m/>
    <n v="197.48999999999998"/>
    <n v="-11.54"/>
    <n v="0"/>
    <n v="185.95"/>
    <x v="3"/>
    <x v="13"/>
    <m/>
    <x v="20"/>
  </r>
  <r>
    <x v="1"/>
    <s v="Columbus"/>
    <s v="Electric"/>
    <s v="Municipal Other Lighting"/>
    <s v="CB-Commercial"/>
    <n v="1997"/>
    <n v="518"/>
    <m/>
    <n v="0"/>
    <n v="0"/>
    <n v="0"/>
    <m/>
    <n v="0"/>
    <n v="0"/>
    <n v="0"/>
    <n v="0"/>
    <n v="0"/>
    <n v="0"/>
    <n v="35.700000000000003"/>
    <n v="0"/>
    <n v="0"/>
    <n v="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18"/>
    <n v="0"/>
    <n v="0"/>
    <n v="0"/>
    <m/>
    <x v="0"/>
    <m/>
    <m/>
    <m/>
    <m/>
    <m/>
    <m/>
    <m/>
    <m/>
    <n v="37.92"/>
    <n v="-2.2200000000000002"/>
    <n v="0"/>
    <n v="35.700000000000003"/>
    <x v="4"/>
    <x v="5"/>
    <m/>
    <x v="20"/>
  </r>
  <r>
    <x v="1"/>
    <s v="Columbus"/>
    <s v="Electric"/>
    <s v="Municipal Other Lighting"/>
    <s v="LS-Special Lighting"/>
    <n v="4"/>
    <n v="39.6"/>
    <m/>
    <n v="0"/>
    <n v="0"/>
    <n v="0"/>
    <m/>
    <n v="0"/>
    <n v="0"/>
    <n v="0"/>
    <n v="0"/>
    <n v="0"/>
    <n v="0"/>
    <n v="7.0000000000000007E-2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7.0000000000000007E-2"/>
    <n v="0"/>
    <n v="0"/>
    <n v="7.0000000000000007E-2"/>
    <x v="4"/>
    <x v="7"/>
    <m/>
    <x v="20"/>
  </r>
  <r>
    <x v="1"/>
    <s v="Columbus"/>
    <s v="Electric"/>
    <s v="Municipal Pumping"/>
    <s v="CB-Commercial"/>
    <n v="9152"/>
    <n v="1144.47"/>
    <m/>
    <n v="0"/>
    <n v="0"/>
    <n v="0"/>
    <m/>
    <n v="0"/>
    <n v="0"/>
    <n v="0"/>
    <n v="0"/>
    <n v="0"/>
    <n v="0"/>
    <n v="163.63999999999999"/>
    <n v="0"/>
    <n v="0"/>
    <n v="16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64"/>
    <n v="0"/>
    <n v="0"/>
    <n v="0"/>
    <m/>
    <x v="0"/>
    <m/>
    <m/>
    <m/>
    <m/>
    <m/>
    <m/>
    <m/>
    <m/>
    <n v="173.79999999999998"/>
    <n v="-10.16"/>
    <n v="0"/>
    <n v="163.63999999999999"/>
    <x v="3"/>
    <x v="5"/>
    <m/>
    <x v="20"/>
  </r>
  <r>
    <x v="1"/>
    <s v="Columbus"/>
    <s v="Electric"/>
    <s v="Municipal Pumping"/>
    <s v="GP-General Power"/>
    <n v="15657"/>
    <n v="2443.4899999999998"/>
    <m/>
    <n v="0"/>
    <n v="0"/>
    <n v="0"/>
    <m/>
    <n v="0"/>
    <n v="0"/>
    <n v="0"/>
    <n v="0"/>
    <n v="0"/>
    <n v="0"/>
    <n v="279.95"/>
    <n v="0"/>
    <n v="0"/>
    <n v="28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0.12"/>
    <n v="0"/>
    <n v="0"/>
    <n v="0"/>
    <m/>
    <x v="0"/>
    <m/>
    <m/>
    <m/>
    <m/>
    <m/>
    <m/>
    <m/>
    <m/>
    <n v="297.33"/>
    <n v="-17.38"/>
    <n v="0"/>
    <n v="279.95"/>
    <x v="3"/>
    <x v="6"/>
    <m/>
    <x v="20"/>
  </r>
  <r>
    <x v="1"/>
    <s v="Columbu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0"/>
  </r>
  <r>
    <x v="1"/>
    <s v="Columbus"/>
    <s v="Electric"/>
    <s v="Residential"/>
    <s v="RG-Residential"/>
    <n v="1265143"/>
    <n v="111786.94"/>
    <m/>
    <n v="5802.48"/>
    <n v="0"/>
    <n v="0"/>
    <m/>
    <n v="0"/>
    <n v="0"/>
    <n v="0"/>
    <n v="0"/>
    <n v="0"/>
    <n v="0"/>
    <n v="22649.65"/>
    <n v="0"/>
    <n v="0"/>
    <n v="2302.6799999999998"/>
    <n v="0"/>
    <n v="0"/>
    <n v="0"/>
    <n v="0"/>
    <n v="0"/>
    <n v="0"/>
    <n v="0"/>
    <n v="0"/>
    <n v="0"/>
    <n v="0"/>
    <n v="20"/>
    <n v="0"/>
    <n v="15"/>
    <n v="0"/>
    <n v="20"/>
    <n v="-9.26"/>
    <n v="3678.31"/>
    <n v="0"/>
    <n v="0"/>
    <n v="21362.05"/>
    <n v="0"/>
    <n v="0"/>
    <n v="0"/>
    <m/>
    <x v="0"/>
    <m/>
    <m/>
    <m/>
    <m/>
    <m/>
    <m/>
    <m/>
    <m/>
    <n v="24053.960000000003"/>
    <n v="-1404.31"/>
    <n v="0"/>
    <n v="22649.65"/>
    <x v="0"/>
    <x v="1"/>
    <m/>
    <x v="20"/>
  </r>
  <r>
    <x v="1"/>
    <s v="Columbus"/>
    <s v="Electric"/>
    <s v="Residential"/>
    <s v="RG-Residential Water Heat"/>
    <n v="207073"/>
    <n v="16647.600000000002"/>
    <m/>
    <n v="667.19"/>
    <n v="0"/>
    <n v="0"/>
    <m/>
    <n v="0"/>
    <n v="0"/>
    <n v="0"/>
    <n v="0"/>
    <n v="0"/>
    <n v="0"/>
    <n v="3698.59"/>
    <n v="0"/>
    <n v="0"/>
    <n v="376.85"/>
    <n v="0"/>
    <n v="0"/>
    <n v="0"/>
    <n v="0"/>
    <n v="0"/>
    <n v="0"/>
    <n v="0"/>
    <n v="0"/>
    <n v="0"/>
    <n v="0"/>
    <n v="0"/>
    <n v="0"/>
    <n v="0"/>
    <n v="0"/>
    <n v="20"/>
    <n v="-1.44"/>
    <n v="501.04"/>
    <n v="0"/>
    <n v="0"/>
    <n v="3507.67"/>
    <n v="0"/>
    <n v="0"/>
    <n v="0"/>
    <m/>
    <x v="0"/>
    <m/>
    <m/>
    <m/>
    <m/>
    <m/>
    <m/>
    <m/>
    <m/>
    <n v="3928.44"/>
    <n v="-229.85"/>
    <n v="0"/>
    <n v="3698.59"/>
    <x v="0"/>
    <x v="14"/>
    <m/>
    <x v="20"/>
  </r>
  <r>
    <x v="1"/>
    <s v="Columbus"/>
    <s v="Electric"/>
    <s v="Residential"/>
    <s v="RH-Residential Total Elec"/>
    <n v="354375"/>
    <n v="26849.699999999997"/>
    <m/>
    <n v="1029.76"/>
    <n v="0"/>
    <n v="0"/>
    <m/>
    <n v="0"/>
    <n v="0"/>
    <n v="0"/>
    <n v="0"/>
    <n v="0"/>
    <n v="0"/>
    <n v="6351.9"/>
    <n v="0"/>
    <n v="0"/>
    <n v="645.04"/>
    <n v="0"/>
    <n v="0"/>
    <n v="0"/>
    <n v="0"/>
    <n v="0"/>
    <n v="0"/>
    <n v="0"/>
    <n v="0"/>
    <n v="0"/>
    <n v="0"/>
    <n v="0"/>
    <n v="0"/>
    <n v="0"/>
    <n v="0"/>
    <n v="0"/>
    <n v="-0.44"/>
    <n v="823.37"/>
    <n v="0"/>
    <n v="0"/>
    <n v="5860"/>
    <n v="0"/>
    <n v="0"/>
    <n v="0"/>
    <m/>
    <x v="0"/>
    <m/>
    <m/>
    <m/>
    <m/>
    <m/>
    <m/>
    <m/>
    <m/>
    <n v="6745.2599999999993"/>
    <n v="-393.36"/>
    <n v="0"/>
    <n v="6351.9"/>
    <x v="0"/>
    <x v="15"/>
    <m/>
    <x v="20"/>
  </r>
  <r>
    <x v="1"/>
    <s v="Columbus"/>
    <s v="Lighting"/>
    <s v="Commercial"/>
    <s v="PL-Private Lighting"/>
    <n v="21185"/>
    <n v="5213.83"/>
    <m/>
    <n v="0"/>
    <n v="0"/>
    <n v="0"/>
    <m/>
    <n v="0"/>
    <n v="0"/>
    <n v="0"/>
    <n v="0"/>
    <n v="0"/>
    <n v="0"/>
    <n v="378.07"/>
    <n v="0"/>
    <n v="0"/>
    <n v="38.74"/>
    <n v="0"/>
    <n v="0"/>
    <n v="0"/>
    <n v="0"/>
    <n v="0"/>
    <n v="0"/>
    <n v="0"/>
    <n v="0"/>
    <n v="0"/>
    <n v="0"/>
    <n v="0"/>
    <n v="0"/>
    <n v="0"/>
    <n v="0"/>
    <n v="0"/>
    <n v="0"/>
    <n v="467.26"/>
    <n v="0"/>
    <n v="0"/>
    <n v="53.29"/>
    <n v="0"/>
    <n v="0"/>
    <n v="0"/>
    <m/>
    <x v="0"/>
    <m/>
    <m/>
    <m/>
    <m/>
    <m/>
    <m/>
    <m/>
    <m/>
    <n v="401.59"/>
    <n v="-23.52"/>
    <n v="0"/>
    <n v="378.07"/>
    <x v="1"/>
    <x v="4"/>
    <m/>
    <x v="20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20.25"/>
    <n v="0"/>
    <n v="0"/>
    <n v="2.14"/>
    <n v="0"/>
    <n v="0"/>
    <n v="0"/>
    <n v="0"/>
    <n v="0"/>
    <n v="0"/>
    <n v="0"/>
    <n v="0"/>
    <n v="0"/>
    <n v="0"/>
    <n v="0"/>
    <n v="0"/>
    <n v="0"/>
    <n v="0"/>
    <n v="0"/>
    <n v="0"/>
    <n v="30.14"/>
    <n v="0"/>
    <n v="0"/>
    <n v="2.93"/>
    <n v="0"/>
    <n v="0"/>
    <n v="0"/>
    <m/>
    <x v="0"/>
    <m/>
    <m/>
    <m/>
    <m/>
    <m/>
    <m/>
    <m/>
    <m/>
    <n v="21.55"/>
    <n v="-1.3"/>
    <n v="0"/>
    <n v="20.25"/>
    <x v="2"/>
    <x v="4"/>
    <m/>
    <x v="20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5.19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3"/>
    <n v="0"/>
    <n v="0"/>
    <n v="0"/>
    <m/>
    <x v="0"/>
    <m/>
    <m/>
    <m/>
    <m/>
    <m/>
    <m/>
    <m/>
    <m/>
    <n v="5.5100000000000007"/>
    <n v="-0.32"/>
    <n v="0"/>
    <n v="5.19"/>
    <x v="4"/>
    <x v="4"/>
    <m/>
    <x v="20"/>
  </r>
  <r>
    <x v="1"/>
    <s v="Columbus"/>
    <s v="Lighting"/>
    <s v="Municipal Street Lighting"/>
    <s v="SPL-Municipal St Lighting"/>
    <n v="58168.964"/>
    <n v="5051.04"/>
    <m/>
    <n v="0"/>
    <n v="0"/>
    <n v="0"/>
    <m/>
    <n v="0"/>
    <n v="0"/>
    <n v="0"/>
    <n v="0"/>
    <n v="0"/>
    <n v="0"/>
    <n v="786.45"/>
    <n v="0"/>
    <n v="0"/>
    <n v="105.86"/>
    <n v="0"/>
    <n v="0"/>
    <n v="1588.47"/>
    <n v="0"/>
    <n v="0"/>
    <n v="0"/>
    <n v="0"/>
    <n v="0"/>
    <n v="0"/>
    <n v="0"/>
    <n v="0"/>
    <n v="0"/>
    <n v="0"/>
    <n v="0"/>
    <n v="0"/>
    <n v="0"/>
    <n v="0"/>
    <n v="0"/>
    <n v="0"/>
    <n v="180.9"/>
    <n v="0"/>
    <n v="0"/>
    <n v="0"/>
    <m/>
    <x v="0"/>
    <m/>
    <m/>
    <m/>
    <m/>
    <m/>
    <m/>
    <m/>
    <m/>
    <n v="851.02"/>
    <n v="-64.569999999999993"/>
    <n v="0"/>
    <n v="786.45"/>
    <x v="4"/>
    <x v="11"/>
    <m/>
    <x v="20"/>
  </r>
  <r>
    <x v="1"/>
    <s v="Columbus"/>
    <s v="Lighting"/>
    <s v="Residential"/>
    <s v="PL-Private Lighting"/>
    <n v="14589"/>
    <n v="4823.37"/>
    <m/>
    <n v="0"/>
    <n v="0"/>
    <n v="0"/>
    <m/>
    <n v="0"/>
    <n v="0"/>
    <n v="0"/>
    <n v="0"/>
    <n v="0"/>
    <n v="0"/>
    <n v="259.95999999999998"/>
    <n v="0"/>
    <n v="0"/>
    <n v="27.57"/>
    <n v="0"/>
    <n v="0"/>
    <n v="0"/>
    <n v="0"/>
    <n v="0"/>
    <n v="0"/>
    <n v="0"/>
    <n v="0"/>
    <n v="0"/>
    <n v="0"/>
    <n v="0"/>
    <n v="0"/>
    <n v="0"/>
    <n v="0"/>
    <n v="0"/>
    <n v="0"/>
    <n v="92.34"/>
    <n v="0"/>
    <n v="0"/>
    <n v="37.18"/>
    <n v="0"/>
    <n v="0"/>
    <n v="0"/>
    <m/>
    <x v="0"/>
    <m/>
    <m/>
    <m/>
    <m/>
    <m/>
    <m/>
    <m/>
    <m/>
    <n v="276.14999999999998"/>
    <n v="-16.190000000000001"/>
    <n v="0"/>
    <n v="259.95999999999998"/>
    <x v="0"/>
    <x v="4"/>
    <m/>
    <x v="20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1"/>
    <s v="Neosho"/>
    <s v="Electric"/>
    <s v="Commercial"/>
    <s v="CB-Commercial"/>
    <n v="14"/>
    <n v="21.25"/>
    <m/>
    <n v="1.0900000000000001"/>
    <n v="0"/>
    <n v="0"/>
    <m/>
    <n v="0"/>
    <n v="0"/>
    <n v="0"/>
    <n v="0"/>
    <n v="0"/>
    <n v="0"/>
    <n v="0.25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2.04"/>
    <n v="0"/>
    <n v="0"/>
    <n v="0.19"/>
    <n v="0"/>
    <n v="0"/>
    <n v="0"/>
    <m/>
    <x v="0"/>
    <m/>
    <m/>
    <m/>
    <m/>
    <m/>
    <m/>
    <m/>
    <m/>
    <n v="0.27"/>
    <n v="-0.02"/>
    <n v="0"/>
    <n v="0.25"/>
    <x v="1"/>
    <x v="5"/>
    <m/>
    <x v="20"/>
  </r>
  <r>
    <x v="3"/>
    <s v="Aurora"/>
    <s v="Electric"/>
    <s v="Commercial"/>
    <s v="CB-Commercial"/>
    <n v="2339278"/>
    <n v="332053.67"/>
    <m/>
    <n v="8823.06"/>
    <n v="0"/>
    <n v="0"/>
    <m/>
    <n v="-3636.2188670927899"/>
    <n v="931.51"/>
    <n v="0"/>
    <n v="0"/>
    <n v="1157.2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509.2"/>
    <n v="0"/>
    <n v="-38.81"/>
    <n v="20553.89"/>
    <n v="-1883.8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Aurora"/>
    <s v="Electric"/>
    <s v="Commercial"/>
    <s v="GP-General Power"/>
    <n v="4227971"/>
    <n v="451667.31"/>
    <m/>
    <n v="12259.7"/>
    <n v="0"/>
    <n v="0"/>
    <m/>
    <n v="-266952.43553008599"/>
    <n v="1818.03"/>
    <n v="0"/>
    <n v="0"/>
    <n v="1819.01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3344.08"/>
    <n v="0"/>
    <n v="-112.24"/>
    <n v="22608.36"/>
    <n v="-2117.0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0"/>
  </r>
  <r>
    <x v="3"/>
    <s v="Aurora"/>
    <s v="Electric"/>
    <s v="Commercial"/>
    <s v="LS-Special Lighting"/>
    <n v="8930"/>
    <n v="1407.68"/>
    <m/>
    <n v="30.99"/>
    <n v="0"/>
    <n v="0"/>
    <m/>
    <n v="0"/>
    <n v="3.85"/>
    <n v="0"/>
    <n v="0"/>
    <n v="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0"/>
  </r>
  <r>
    <x v="3"/>
    <s v="Aurora"/>
    <s v="Electric"/>
    <s v="Commercial"/>
    <s v="SH-Small Heating"/>
    <n v="125028"/>
    <n v="16428.21"/>
    <m/>
    <n v="599.86"/>
    <n v="0"/>
    <n v="0"/>
    <m/>
    <n v="0"/>
    <n v="50.69"/>
    <n v="0"/>
    <n v="0"/>
    <n v="6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.08"/>
    <n v="0"/>
    <n v="0"/>
    <n v="1188.03"/>
    <n v="-84.6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0"/>
  </r>
  <r>
    <x v="3"/>
    <s v="Aurora"/>
    <s v="Electric"/>
    <s v="Commercial"/>
    <s v="TEB-Total Electric Bldg"/>
    <n v="577926"/>
    <n v="57255.47"/>
    <m/>
    <n v="208.42"/>
    <n v="0"/>
    <n v="0"/>
    <m/>
    <n v="0"/>
    <n v="251.61"/>
    <n v="0"/>
    <n v="0"/>
    <n v="277.29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84"/>
    <n v="0"/>
    <n v="0"/>
    <n v="2554.33"/>
    <n v="-265.8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0"/>
  </r>
  <r>
    <x v="3"/>
    <s v="Aurora"/>
    <s v="Electric"/>
    <s v="Industrial"/>
    <s v="CB-Commercial"/>
    <n v="13072"/>
    <n v="1901.27"/>
    <m/>
    <n v="47.46"/>
    <n v="0"/>
    <n v="0"/>
    <m/>
    <n v="0"/>
    <n v="5.62"/>
    <n v="0"/>
    <n v="0"/>
    <n v="6.37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0"/>
    <n v="0"/>
    <n v="0"/>
    <n v="137.02000000000001"/>
    <n v="-5.3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0"/>
  </r>
  <r>
    <x v="3"/>
    <s v="Aurora"/>
    <s v="Electric"/>
    <s v="Industrial"/>
    <s v="GP-General Power"/>
    <n v="2072422"/>
    <n v="224361.19"/>
    <m/>
    <n v="4462.3999999999996"/>
    <n v="0"/>
    <n v="0"/>
    <m/>
    <n v="0"/>
    <n v="891.13"/>
    <n v="0"/>
    <n v="0"/>
    <n v="953.82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1721.1"/>
    <n v="0"/>
    <n v="0"/>
    <n v="10830.91"/>
    <n v="-2460.46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3"/>
    <s v="Aurora"/>
    <s v="Electric"/>
    <s v="Industrial"/>
    <s v="LP-Large Power"/>
    <n v="3294003"/>
    <n v="316154.48"/>
    <m/>
    <n v="0"/>
    <n v="0"/>
    <n v="0"/>
    <m/>
    <n v="0"/>
    <n v="1416.42"/>
    <n v="0"/>
    <n v="0"/>
    <n v="476.84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7752.95"/>
    <n v="0"/>
    <n v="0"/>
    <n v="6919.18"/>
    <n v="-4581.18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0"/>
  </r>
  <r>
    <x v="3"/>
    <s v="Aurora"/>
    <s v="Electric"/>
    <s v="Industrial"/>
    <s v="PFM-Feed Mill/Grain Elev"/>
    <n v="33520"/>
    <n v="5675.79"/>
    <m/>
    <n v="165.27"/>
    <n v="0"/>
    <n v="0"/>
    <m/>
    <n v="0"/>
    <n v="14.41"/>
    <n v="0"/>
    <n v="0"/>
    <n v="15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2.55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0"/>
  </r>
  <r>
    <x v="3"/>
    <s v="Aurora"/>
    <s v="Electric"/>
    <s v="Industrial"/>
    <s v="TEB-Total Electric Bldg"/>
    <n v="47069"/>
    <n v="13968.869999999999"/>
    <m/>
    <n v="0"/>
    <n v="0"/>
    <n v="0"/>
    <m/>
    <n v="0"/>
    <n v="20.239999999999998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882.63"/>
    <n v="-89.63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0"/>
  </r>
  <r>
    <x v="3"/>
    <s v="Aurora"/>
    <s v="Electric"/>
    <s v="Interdepartmental"/>
    <s v="CB-Commercial"/>
    <n v="21638"/>
    <n v="2940.57"/>
    <m/>
    <n v="0"/>
    <n v="0"/>
    <n v="0"/>
    <m/>
    <n v="0"/>
    <n v="9.3000000000000007"/>
    <n v="0"/>
    <n v="0"/>
    <n v="1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-23.3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0"/>
  </r>
  <r>
    <x v="3"/>
    <s v="Aurora"/>
    <s v="Electric"/>
    <s v="Interdepartmental"/>
    <s v="GP-General Power"/>
    <n v="146993"/>
    <n v="12733.33"/>
    <m/>
    <n v="0"/>
    <n v="0"/>
    <n v="0"/>
    <m/>
    <n v="0"/>
    <n v="63.21"/>
    <n v="0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.78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20"/>
  </r>
  <r>
    <x v="3"/>
    <s v="Aurora"/>
    <s v="Electric"/>
    <s v="Municipal Buildings"/>
    <s v="CB-Commercial"/>
    <n v="37312"/>
    <n v="6139.13"/>
    <m/>
    <n v="0"/>
    <n v="0"/>
    <n v="0"/>
    <m/>
    <n v="0"/>
    <n v="16.04"/>
    <n v="0"/>
    <n v="0"/>
    <n v="19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.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Aurora"/>
    <s v="Electric"/>
    <s v="Municipal Buildings"/>
    <s v="GP-General Power"/>
    <n v="85040"/>
    <n v="9189.25"/>
    <m/>
    <n v="0"/>
    <n v="0"/>
    <n v="0"/>
    <m/>
    <n v="0"/>
    <n v="36.57"/>
    <n v="0"/>
    <n v="0"/>
    <n v="41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2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Aurora"/>
    <s v="Electric"/>
    <s v="Municipal Buildings"/>
    <s v="SH-Small Heating"/>
    <n v="1999"/>
    <n v="296.29000000000002"/>
    <m/>
    <n v="0"/>
    <n v="0"/>
    <n v="0"/>
    <m/>
    <n v="0"/>
    <n v="0.86"/>
    <n v="0"/>
    <n v="0"/>
    <n v="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4500000000000002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0"/>
  </r>
  <r>
    <x v="3"/>
    <s v="Aurora"/>
    <s v="Electric"/>
    <s v="Municipal Other Lighting"/>
    <s v="CB-Commercial"/>
    <n v="11083"/>
    <n v="2133.2200000000003"/>
    <m/>
    <n v="0"/>
    <n v="0"/>
    <n v="0"/>
    <m/>
    <n v="0"/>
    <n v="4.78"/>
    <n v="0"/>
    <n v="0"/>
    <n v="5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7200000000000006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0"/>
  </r>
  <r>
    <x v="3"/>
    <s v="Aurora"/>
    <s v="Electric"/>
    <s v="Municipal Other Lighting"/>
    <s v="LS-Special Lighting"/>
    <n v="12201"/>
    <n v="2164.61"/>
    <m/>
    <n v="0"/>
    <n v="0"/>
    <n v="0"/>
    <m/>
    <n v="0"/>
    <n v="5.23"/>
    <n v="0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5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0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0"/>
  </r>
  <r>
    <x v="3"/>
    <s v="Aurora"/>
    <s v="Electric"/>
    <s v="Municipal Pumping"/>
    <s v="CB-Commercial"/>
    <n v="61120"/>
    <n v="7299.76"/>
    <m/>
    <n v="0"/>
    <n v="0"/>
    <n v="0"/>
    <m/>
    <n v="0"/>
    <n v="26.26"/>
    <n v="0"/>
    <n v="0"/>
    <n v="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2.6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Aurora"/>
    <s v="Electric"/>
    <s v="Municipal Pumping"/>
    <s v="GP-General Power"/>
    <n v="456357"/>
    <n v="46584.81"/>
    <m/>
    <n v="0"/>
    <n v="0"/>
    <n v="0"/>
    <m/>
    <n v="0"/>
    <n v="196.22"/>
    <n v="0"/>
    <n v="0"/>
    <n v="242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28.7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Aurora"/>
    <s v="Electric"/>
    <s v="Oil Pipeline Pumping"/>
    <s v="GP-General Power"/>
    <n v="159923"/>
    <n v="17460.23"/>
    <m/>
    <n v="0"/>
    <n v="0"/>
    <n v="0"/>
    <m/>
    <n v="0"/>
    <n v="68.77"/>
    <n v="0"/>
    <n v="0"/>
    <n v="88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5.75"/>
    <n v="-229.1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3"/>
    <s v="Aurora"/>
    <s v="Electric"/>
    <s v="Residential"/>
    <s v="RGL-Residential Pilot"/>
    <n v="43634"/>
    <n v="5551.4"/>
    <m/>
    <n v="240"/>
    <n v="0"/>
    <n v="0"/>
    <m/>
    <n v="0"/>
    <n v="18.760000000000002"/>
    <n v="0"/>
    <n v="0"/>
    <n v="19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4"/>
    <n v="0"/>
    <n v="0"/>
    <n v="60.51"/>
    <n v="-27.62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0"/>
  </r>
  <r>
    <x v="3"/>
    <s v="Aurora"/>
    <s v="Electric"/>
    <s v="Residential"/>
    <s v="RG-Residential"/>
    <n v="10220168"/>
    <n v="1432678.4100000001"/>
    <m/>
    <n v="44407.53"/>
    <n v="0"/>
    <n v="0"/>
    <m/>
    <n v="-44921.269561384201"/>
    <n v="4392.03"/>
    <n v="0"/>
    <n v="0"/>
    <n v="4516.08"/>
    <n v="0"/>
    <n v="0"/>
    <n v="0"/>
    <n v="0"/>
    <n v="0"/>
    <n v="0"/>
    <n v="0"/>
    <n v="0"/>
    <n v="0"/>
    <n v="0"/>
    <n v="0"/>
    <n v="0"/>
    <n v="0"/>
    <n v="0"/>
    <n v="0"/>
    <n v="1200"/>
    <n v="200"/>
    <n v="135"/>
    <n v="4763.4399999999996"/>
    <n v="580"/>
    <n v="-482.35"/>
    <n v="11741.54"/>
    <n v="-6673.4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Aurora"/>
    <s v="Lighting"/>
    <s v="Commercial"/>
    <s v="PL-Private Lighting"/>
    <n v="49759.966"/>
    <n v="15953.28"/>
    <m/>
    <n v="0"/>
    <n v="0"/>
    <n v="0"/>
    <m/>
    <n v="0"/>
    <n v="21.16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.39"/>
    <n v="0"/>
    <n v="-3.63"/>
    <n v="804.73"/>
    <n v="-46.2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3"/>
    <s v="Aurora"/>
    <s v="Lighting"/>
    <s v="Industrial"/>
    <s v="PL-Private Lighting"/>
    <n v="6181.4920000000002"/>
    <n v="1526.86"/>
    <m/>
    <n v="0"/>
    <n v="0"/>
    <n v="0"/>
    <m/>
    <n v="0"/>
    <n v="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35"/>
    <n v="0"/>
    <n v="0"/>
    <n v="84.41"/>
    <n v="-23.37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0"/>
  </r>
  <r>
    <x v="3"/>
    <s v="Aurora"/>
    <s v="Lighting"/>
    <s v="Interdepartmental"/>
    <s v="PL-Private Lighting"/>
    <n v="195"/>
    <n v="45.96"/>
    <m/>
    <n v="0"/>
    <n v="0"/>
    <n v="0"/>
    <m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0"/>
  </r>
  <r>
    <x v="3"/>
    <s v="Aurora"/>
    <s v="Lighting"/>
    <s v="Municipal Other Lighting"/>
    <s v="PL-Private Lighting"/>
    <n v="174"/>
    <n v="66.239999999999995"/>
    <m/>
    <n v="0"/>
    <n v="0"/>
    <n v="0"/>
    <m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0"/>
  </r>
  <r>
    <x v="3"/>
    <s v="Aurora"/>
    <s v="Lighting"/>
    <s v="Municipal Pumping"/>
    <s v="PL-Private Lighting"/>
    <n v="58"/>
    <n v="20.72"/>
    <m/>
    <n v="0"/>
    <n v="0"/>
    <n v="0"/>
    <m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3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0"/>
  </r>
  <r>
    <x v="3"/>
    <s v="Aurora"/>
    <s v="Lighting"/>
    <s v="Municipal Street Lighting"/>
    <s v="SPL-Municipal St Lighting"/>
    <n v="106750.75599999999"/>
    <n v="13409.38"/>
    <m/>
    <n v="0"/>
    <n v="0"/>
    <n v="0"/>
    <m/>
    <n v="0"/>
    <n v="45.88"/>
    <n v="0"/>
    <n v="0"/>
    <n v="0"/>
    <n v="0"/>
    <n v="0"/>
    <n v="0"/>
    <n v="0"/>
    <n v="0"/>
    <n v="0"/>
    <n v="0"/>
    <n v="3239.9"/>
    <n v="0"/>
    <n v="0"/>
    <n v="0"/>
    <n v="0"/>
    <n v="0"/>
    <n v="0"/>
    <n v="0"/>
    <n v="0"/>
    <n v="0"/>
    <n v="0"/>
    <n v="0"/>
    <n v="0"/>
    <n v="0"/>
    <n v="0"/>
    <n v="-297.9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0"/>
  </r>
  <r>
    <x v="3"/>
    <s v="Aurora"/>
    <s v="Lighting"/>
    <s v="Residential"/>
    <s v="PL-Private Lighting"/>
    <n v="51984.720999999903"/>
    <n v="19317.22"/>
    <m/>
    <n v="0"/>
    <n v="0"/>
    <n v="0"/>
    <m/>
    <n v="0"/>
    <n v="2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88"/>
    <n v="0"/>
    <n v="0"/>
    <n v="64.709999999999994"/>
    <n v="-44.66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3"/>
    <s v="Baxter Springs"/>
    <s v="Electric"/>
    <s v="Commercial"/>
    <s v="CB-Commercial"/>
    <n v="2"/>
    <n v="22.94"/>
    <m/>
    <n v="1.14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2999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Baxter Springs"/>
    <s v="Electric"/>
    <s v="Residential"/>
    <s v="RG-Residential"/>
    <n v="174"/>
    <n v="34.81"/>
    <m/>
    <n v="1.75"/>
    <n v="0"/>
    <n v="0"/>
    <m/>
    <n v="0"/>
    <n v="7.0000000000000007E-2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Bolivar"/>
    <s v="Electric"/>
    <s v="Commercial"/>
    <s v="CB-Commercial"/>
    <n v="2084489"/>
    <n v="305815.53999999998"/>
    <m/>
    <n v="6514.77"/>
    <n v="0"/>
    <n v="0"/>
    <m/>
    <n v="-8505.6314745426498"/>
    <n v="896.2"/>
    <n v="0"/>
    <n v="0"/>
    <n v="1109.03"/>
    <n v="0"/>
    <n v="0"/>
    <n v="0"/>
    <n v="0"/>
    <n v="0"/>
    <n v="0"/>
    <n v="0"/>
    <n v="0"/>
    <n v="0"/>
    <n v="0"/>
    <n v="0"/>
    <n v="0"/>
    <n v="0"/>
    <n v="0"/>
    <n v="0"/>
    <n v="60"/>
    <n v="0"/>
    <n v="15"/>
    <n v="3809.66"/>
    <n v="0"/>
    <n v="-154.68"/>
    <n v="18131.63"/>
    <n v="-2712.0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Bolivar"/>
    <s v="Electric"/>
    <s v="Commercial"/>
    <s v="GP-General Power"/>
    <n v="3464480"/>
    <n v="366719.74"/>
    <m/>
    <n v="2254.9699999999998"/>
    <n v="0"/>
    <n v="0"/>
    <m/>
    <n v="-21761.538461538501"/>
    <n v="1489.74"/>
    <n v="0"/>
    <n v="0"/>
    <n v="182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5.52"/>
    <n v="0"/>
    <n v="0"/>
    <n v="16109.24"/>
    <n v="-2868.25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0"/>
  </r>
  <r>
    <x v="3"/>
    <s v="Bolivar"/>
    <s v="Electric"/>
    <s v="Commercial"/>
    <s v="LP-Large Power"/>
    <n v="1426745"/>
    <n v="131974.96"/>
    <m/>
    <n v="0"/>
    <n v="0"/>
    <n v="0"/>
    <m/>
    <n v="0"/>
    <n v="613.5"/>
    <n v="0"/>
    <n v="0"/>
    <n v="763.04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1386.87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0"/>
  </r>
  <r>
    <x v="3"/>
    <s v="Bolivar"/>
    <s v="Electric"/>
    <s v="Commercial"/>
    <s v="LS-Special Lighting"/>
    <n v="4047"/>
    <n v="847.3"/>
    <m/>
    <n v="2.2999999999999998"/>
    <n v="0"/>
    <n v="0"/>
    <m/>
    <n v="0"/>
    <n v="1.74"/>
    <n v="0"/>
    <n v="0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8"/>
    <n v="-6.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0"/>
  </r>
  <r>
    <x v="3"/>
    <s v="Bolivar"/>
    <s v="Electric"/>
    <s v="Resident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Bolivar"/>
    <s v="Electric"/>
    <s v="Commercial"/>
    <s v="SH-Small Heating"/>
    <n v="731856"/>
    <n v="94232.39"/>
    <m/>
    <n v="2067.52"/>
    <n v="0"/>
    <n v="0"/>
    <m/>
    <n v="0"/>
    <n v="314.7"/>
    <n v="0"/>
    <n v="0"/>
    <n v="37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6"/>
    <n v="20"/>
    <n v="0"/>
    <n v="5572.66"/>
    <n v="-541.86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0"/>
  </r>
  <r>
    <x v="3"/>
    <s v="Bolivar"/>
    <s v="Electric"/>
    <s v="Commercial"/>
    <s v="TEB-Total Electric Bldg"/>
    <n v="2442236"/>
    <n v="270316.46000000002"/>
    <m/>
    <n v="1961.72"/>
    <n v="0"/>
    <n v="0"/>
    <m/>
    <n v="0"/>
    <n v="1066.71"/>
    <n v="0"/>
    <n v="0"/>
    <n v="1199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55.46"/>
    <n v="0"/>
    <n v="0"/>
    <n v="10641.14"/>
    <n v="-1480.1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0"/>
  </r>
  <r>
    <x v="3"/>
    <s v="Bolivar"/>
    <s v="Electric"/>
    <s v="Industrial"/>
    <s v="CB-Commercial"/>
    <n v="38224"/>
    <n v="5037.18"/>
    <m/>
    <n v="203.8"/>
    <n v="0"/>
    <n v="0"/>
    <m/>
    <n v="0"/>
    <n v="16.440000000000001"/>
    <n v="0"/>
    <n v="0"/>
    <n v="19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64"/>
    <n v="0"/>
    <n v="0"/>
    <n v="300.77999999999997"/>
    <n v="-20.63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0"/>
  </r>
  <r>
    <x v="3"/>
    <s v="Bolivar"/>
    <s v="Electric"/>
    <s v="Industrial"/>
    <s v="GP-General Power"/>
    <n v="807320"/>
    <n v="94024.98"/>
    <m/>
    <n v="3078.95"/>
    <n v="0"/>
    <n v="0"/>
    <m/>
    <n v="0"/>
    <n v="347.14"/>
    <n v="0"/>
    <n v="0"/>
    <n v="41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25.83"/>
    <n v="0"/>
    <n v="0"/>
    <n v="3960.73"/>
    <n v="-156.0800000000000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3"/>
    <s v="Bolivar"/>
    <s v="Electric"/>
    <s v="Industrial"/>
    <s v="LP-Large Power"/>
    <n v="61200"/>
    <n v="30333.239999999998"/>
    <m/>
    <n v="0"/>
    <n v="0"/>
    <n v="0"/>
    <m/>
    <n v="0"/>
    <n v="26.32"/>
    <n v="0"/>
    <n v="0"/>
    <n v="27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5.46"/>
    <n v="0"/>
    <n v="0"/>
    <n v="807.16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0"/>
  </r>
  <r>
    <x v="3"/>
    <s v="Bolivar"/>
    <s v="Electric"/>
    <s v="Industrial"/>
    <s v="PFM-Feed Mill/Grain Elev"/>
    <n v="6371"/>
    <n v="1236.1799999999998"/>
    <m/>
    <n v="47.05"/>
    <n v="0"/>
    <n v="0"/>
    <m/>
    <n v="0"/>
    <n v="2.74"/>
    <n v="0"/>
    <n v="0"/>
    <n v="3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.63"/>
    <n v="-5.74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0"/>
  </r>
  <r>
    <x v="3"/>
    <s v="Bolivar"/>
    <s v="Electric"/>
    <s v="Industrial"/>
    <s v="SH-Small Heating"/>
    <n v="960"/>
    <n v="133.78"/>
    <m/>
    <n v="2.69"/>
    <n v="0"/>
    <n v="0"/>
    <m/>
    <n v="0"/>
    <n v="0.41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77"/>
    <n v="0"/>
    <n v="0"/>
    <n v="11.09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0"/>
  </r>
  <r>
    <x v="3"/>
    <s v="Bolivar"/>
    <s v="Electric"/>
    <s v="Interdepartmental"/>
    <s v="CB-Commercial"/>
    <n v="7975"/>
    <n v="1119.0899999999999"/>
    <m/>
    <n v="0"/>
    <n v="0"/>
    <n v="0"/>
    <m/>
    <n v="0"/>
    <n v="3.43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010000000000002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0"/>
  </r>
  <r>
    <x v="3"/>
    <s v="Bolivar"/>
    <s v="Electric"/>
    <s v="Municipal Buildings"/>
    <s v="CB-Commercial"/>
    <n v="44859"/>
    <n v="7757.84"/>
    <m/>
    <n v="0"/>
    <n v="0"/>
    <n v="0"/>
    <m/>
    <n v="0"/>
    <n v="19.309999999999999"/>
    <n v="0"/>
    <n v="0"/>
    <n v="24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8.5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Bolivar"/>
    <s v="Electric"/>
    <s v="Municipal Buildings"/>
    <s v="GP-General Power"/>
    <n v="28293"/>
    <n v="4695.84"/>
    <m/>
    <n v="0"/>
    <n v="0"/>
    <n v="0"/>
    <m/>
    <n v="0"/>
    <n v="12.17"/>
    <n v="0"/>
    <n v="0"/>
    <n v="1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Bolivar"/>
    <s v="Electric"/>
    <s v="Municipal Buildings"/>
    <s v="SH-Small Heating"/>
    <n v="15416"/>
    <n v="2184.44"/>
    <m/>
    <n v="0"/>
    <n v="0"/>
    <n v="0"/>
    <m/>
    <n v="0"/>
    <n v="6.62"/>
    <n v="0"/>
    <n v="0"/>
    <n v="8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28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0"/>
  </r>
  <r>
    <x v="3"/>
    <s v="Bolivar"/>
    <s v="Electric"/>
    <s v="Municipal Buildings"/>
    <s v="TEB-Total Electric Bldg"/>
    <n v="15840"/>
    <n v="1475.57"/>
    <m/>
    <n v="0"/>
    <n v="0"/>
    <n v="0"/>
    <m/>
    <n v="0"/>
    <n v="6.81"/>
    <n v="0"/>
    <n v="0"/>
    <n v="7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0"/>
  </r>
  <r>
    <x v="3"/>
    <s v="Bolivar"/>
    <s v="Electric"/>
    <s v="Municipal Other Lighting"/>
    <s v="CB-Commercial"/>
    <n v="5264"/>
    <n v="1551.54"/>
    <m/>
    <n v="0"/>
    <n v="0"/>
    <n v="0"/>
    <m/>
    <n v="0"/>
    <n v="2.2400000000000002"/>
    <n v="0"/>
    <n v="0"/>
    <n v="2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80000000000000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0"/>
  </r>
  <r>
    <x v="3"/>
    <s v="Bolivar"/>
    <s v="Electric"/>
    <s v="Municipal Other Lighting"/>
    <s v="LS-Special Lighting"/>
    <n v="2611"/>
    <n v="572.74"/>
    <m/>
    <n v="0"/>
    <n v="0"/>
    <n v="0"/>
    <m/>
    <n v="0"/>
    <n v="1.1299999999999999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7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0"/>
  </r>
  <r>
    <x v="3"/>
    <s v="Bolivar"/>
    <s v="Electric"/>
    <s v="Municipal Pumping"/>
    <s v="CB-Commercial"/>
    <n v="130710"/>
    <n v="18779.72"/>
    <m/>
    <n v="0"/>
    <n v="0"/>
    <n v="0"/>
    <m/>
    <n v="0"/>
    <n v="56.41"/>
    <n v="0"/>
    <n v="0"/>
    <n v="68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0.4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Bolivar"/>
    <s v="Electric"/>
    <s v="Municipal Pumping"/>
    <s v="GP-General Power"/>
    <n v="315166"/>
    <n v="30324.260000000002"/>
    <m/>
    <n v="0"/>
    <n v="0"/>
    <n v="0"/>
    <m/>
    <n v="0"/>
    <n v="135.53"/>
    <n v="0"/>
    <n v="0"/>
    <n v="158.27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7.0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Bolivar"/>
    <s v="Electric"/>
    <s v="Municipal Pumping"/>
    <s v="TEB-Total Electric Bldg"/>
    <n v="9001"/>
    <n v="1169.49"/>
    <m/>
    <n v="0"/>
    <n v="0"/>
    <n v="0"/>
    <m/>
    <n v="0"/>
    <n v="3.87"/>
    <n v="0"/>
    <n v="0"/>
    <n v="5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46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0"/>
  </r>
  <r>
    <x v="3"/>
    <s v="Bolivar"/>
    <s v="Electric"/>
    <s v="Oil Pipeline Pumping"/>
    <s v="GP-General Power"/>
    <n v="100413"/>
    <n v="9883.49"/>
    <m/>
    <n v="0"/>
    <n v="0"/>
    <n v="0"/>
    <m/>
    <n v="0"/>
    <n v="43.18"/>
    <n v="0"/>
    <n v="0"/>
    <n v="5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2.97"/>
    <n v="-173.3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3"/>
    <s v="Bolivar"/>
    <s v="Electric"/>
    <s v="Oil Pipeline Pumping"/>
    <s v="LP-Large Power"/>
    <n v="2577264"/>
    <n v="270942.65000000002"/>
    <m/>
    <n v="0"/>
    <n v="0"/>
    <n v="0"/>
    <m/>
    <n v="0"/>
    <n v="110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282.47"/>
    <n v="-3584.38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0"/>
  </r>
  <r>
    <x v="3"/>
    <s v="Bolivar"/>
    <s v="Electric"/>
    <s v="Residential"/>
    <s v="RGL-Residential Pilot"/>
    <n v="76930"/>
    <n v="9757.99"/>
    <m/>
    <n v="250.68"/>
    <n v="0"/>
    <n v="0"/>
    <m/>
    <n v="0"/>
    <n v="33.07"/>
    <n v="0"/>
    <n v="0"/>
    <n v="33.47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25"/>
    <n v="0"/>
    <n v="0"/>
    <n v="238.77"/>
    <n v="-67.8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0"/>
  </r>
  <r>
    <x v="3"/>
    <s v="Bolivar"/>
    <s v="Electric"/>
    <s v="Residential"/>
    <s v="RG-Residential"/>
    <n v="10514839.6"/>
    <n v="1472855.58"/>
    <m/>
    <n v="31570.34"/>
    <n v="0"/>
    <n v="0"/>
    <m/>
    <n v="-24339.381750055101"/>
    <n v="4521.1899999999996"/>
    <n v="0"/>
    <n v="0"/>
    <n v="4550.3500000000004"/>
    <n v="0"/>
    <n v="0"/>
    <n v="0"/>
    <n v="0"/>
    <n v="0"/>
    <n v="0"/>
    <n v="0"/>
    <n v="0"/>
    <n v="0"/>
    <n v="0"/>
    <n v="0"/>
    <n v="0"/>
    <n v="0"/>
    <n v="0"/>
    <n v="0"/>
    <n v="630"/>
    <n v="100"/>
    <n v="45"/>
    <n v="4194.84"/>
    <n v="460"/>
    <n v="-633.92999999999995"/>
    <n v="31121.040000000001"/>
    <n v="-11936.4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Bolivar"/>
    <s v="Electric"/>
    <s v="Wholesale Municipalities"/>
    <s v="GFR-Lockwood"/>
    <n v="855998"/>
    <n v="39129"/>
    <m/>
    <n v="0"/>
    <n v="22153.2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20"/>
  </r>
  <r>
    <x v="3"/>
    <s v="Bolivar"/>
    <s v="Lighting"/>
    <s v="Commercial"/>
    <s v="PL-Private Lighting"/>
    <n v="55765.605000000003"/>
    <n v="16794.060000000001"/>
    <m/>
    <n v="133.27000000000001"/>
    <n v="0"/>
    <n v="0"/>
    <m/>
    <n v="0"/>
    <n v="2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.55"/>
    <n v="0"/>
    <n v="0"/>
    <n v="710.21"/>
    <n v="-75.18000000000000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3"/>
    <s v="Bolivar"/>
    <s v="Lighting"/>
    <s v="Industrial"/>
    <s v="PL-Private Lighting"/>
    <n v="515"/>
    <n v="176.82"/>
    <m/>
    <n v="5.66"/>
    <n v="0"/>
    <n v="0"/>
    <m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7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0"/>
  </r>
  <r>
    <x v="3"/>
    <s v="Bolivar"/>
    <s v="Lighting"/>
    <s v="Municipal Other Lighting"/>
    <s v="PL-Private Lighting"/>
    <n v="249"/>
    <n v="84.49"/>
    <m/>
    <n v="0"/>
    <n v="0"/>
    <n v="0"/>
    <m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1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0"/>
  </r>
  <r>
    <x v="3"/>
    <s v="Bolivar"/>
    <s v="Lighting"/>
    <s v="Municipal Street Lighting"/>
    <s v="SPL-Municipal St Lighting"/>
    <n v="191393.473"/>
    <n v="25206.95"/>
    <m/>
    <n v="0"/>
    <n v="0"/>
    <n v="0"/>
    <m/>
    <n v="0"/>
    <n v="82.3"/>
    <n v="0"/>
    <n v="0"/>
    <n v="0"/>
    <n v="0"/>
    <n v="0"/>
    <n v="0"/>
    <n v="0"/>
    <n v="0"/>
    <n v="0"/>
    <n v="0"/>
    <n v="6752.57"/>
    <n v="0"/>
    <n v="0"/>
    <n v="0"/>
    <n v="0"/>
    <n v="0"/>
    <n v="0"/>
    <n v="0"/>
    <n v="0"/>
    <n v="0"/>
    <n v="0"/>
    <n v="0"/>
    <n v="0"/>
    <n v="0"/>
    <n v="0"/>
    <n v="-534.1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0"/>
  </r>
  <r>
    <x v="3"/>
    <s v="Bolivar"/>
    <s v="Lighting"/>
    <s v="Residential"/>
    <s v="PL-Private Lighting"/>
    <n v="41916.768000000098"/>
    <n v="15154.62"/>
    <m/>
    <n v="52.42"/>
    <n v="0"/>
    <n v="0"/>
    <m/>
    <n v="0"/>
    <n v="15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8"/>
    <n v="0"/>
    <n v="0"/>
    <n v="249.07"/>
    <n v="-44.4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3"/>
    <s v="Branson"/>
    <s v="Electric"/>
    <s v="Commercial"/>
    <s v="CB-Commercial"/>
    <n v="2798767"/>
    <n v="408342.41000000003"/>
    <m/>
    <n v="6698.79"/>
    <n v="0"/>
    <n v="0"/>
    <m/>
    <n v="-1641.02564102564"/>
    <n v="1206.1400000000001"/>
    <n v="0"/>
    <n v="0"/>
    <n v="1382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32.16"/>
    <n v="20"/>
    <n v="-291.95999999999998"/>
    <n v="28345.31"/>
    <n v="-2281.8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Branson"/>
    <s v="Electric"/>
    <s v="Commercial"/>
    <s v="GP-General Power"/>
    <n v="5714341"/>
    <n v="615834.42000000004"/>
    <m/>
    <n v="8574.56"/>
    <n v="0"/>
    <n v="0"/>
    <m/>
    <n v="0"/>
    <n v="2467.54"/>
    <n v="0"/>
    <n v="0"/>
    <n v="2769.24"/>
    <n v="0"/>
    <n v="0"/>
    <n v="0"/>
    <n v="0"/>
    <n v="0"/>
    <n v="0"/>
    <n v="0"/>
    <n v="575.14"/>
    <n v="0"/>
    <n v="0"/>
    <n v="0"/>
    <n v="0"/>
    <n v="0"/>
    <n v="0"/>
    <n v="0"/>
    <n v="0"/>
    <n v="0"/>
    <n v="15"/>
    <n v="6970.02"/>
    <n v="0"/>
    <n v="-209.52"/>
    <n v="41748.32"/>
    <n v="-4506.7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0"/>
  </r>
  <r>
    <x v="3"/>
    <s v="Branson"/>
    <s v="Electric"/>
    <s v="Commercial"/>
    <s v="LP-Large Power"/>
    <n v="2496000"/>
    <n v="207726.14"/>
    <m/>
    <n v="1145.78"/>
    <n v="0"/>
    <n v="0"/>
    <m/>
    <n v="0"/>
    <n v="1073.28"/>
    <n v="0"/>
    <n v="0"/>
    <n v="1331.42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-2386.5500000000002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0"/>
  </r>
  <r>
    <x v="3"/>
    <s v="Branson"/>
    <s v="Electric"/>
    <s v="Commercial"/>
    <s v="SH-Small Heating"/>
    <n v="2356211"/>
    <n v="305317.65999999997"/>
    <m/>
    <n v="5934.15"/>
    <n v="0"/>
    <n v="0"/>
    <m/>
    <n v="0"/>
    <n v="1013.41"/>
    <n v="0"/>
    <n v="0"/>
    <n v="1218.5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191.83"/>
    <n v="100"/>
    <n v="-185.89"/>
    <n v="22749.61"/>
    <n v="-2772.05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0"/>
  </r>
  <r>
    <x v="3"/>
    <s v="Branson"/>
    <s v="Electric"/>
    <s v="Commercial"/>
    <s v="TEB-Total Electric Bldg"/>
    <n v="12681279"/>
    <n v="1452105.3199999998"/>
    <m/>
    <n v="20862.3"/>
    <n v="0"/>
    <n v="0"/>
    <m/>
    <n v="0"/>
    <n v="5453.04"/>
    <n v="0"/>
    <n v="0"/>
    <n v="6258.32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7471.310000000001"/>
    <n v="40"/>
    <n v="-495.3"/>
    <n v="87775.87"/>
    <n v="-12695.11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0"/>
  </r>
  <r>
    <x v="3"/>
    <s v="Branson"/>
    <s v="Electric"/>
    <s v="Industrial"/>
    <s v="CB-Commercial"/>
    <n v="4059"/>
    <n v="493.82"/>
    <m/>
    <n v="0"/>
    <n v="0"/>
    <n v="0"/>
    <m/>
    <n v="0"/>
    <n v="1.75"/>
    <n v="0"/>
    <n v="0"/>
    <n v="1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59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0"/>
  </r>
  <r>
    <x v="3"/>
    <s v="Branson"/>
    <s v="Electric"/>
    <s v="Industrial"/>
    <s v="SH-Small Heating"/>
    <n v="13564"/>
    <n v="1483.86"/>
    <m/>
    <n v="17.16"/>
    <n v="0"/>
    <n v="0"/>
    <m/>
    <n v="0"/>
    <n v="6.18"/>
    <n v="0"/>
    <n v="0"/>
    <n v="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.77"/>
    <n v="7.18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0"/>
  </r>
  <r>
    <x v="3"/>
    <s v="Branson"/>
    <s v="Electric"/>
    <s v="Industrial"/>
    <s v="TEB-Total Electric Bldg"/>
    <n v="31440"/>
    <n v="3111.9"/>
    <m/>
    <n v="0"/>
    <n v="0"/>
    <n v="0"/>
    <m/>
    <n v="0"/>
    <n v="13.52"/>
    <n v="0"/>
    <n v="0"/>
    <n v="14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46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0"/>
  </r>
  <r>
    <x v="3"/>
    <s v="Branson"/>
    <s v="Electric"/>
    <s v="Interdepartmental"/>
    <s v="CB-Commercial"/>
    <n v="7601"/>
    <n v="1030.26"/>
    <m/>
    <n v="0"/>
    <n v="0"/>
    <n v="0"/>
    <m/>
    <n v="0"/>
    <n v="3.27"/>
    <n v="0"/>
    <n v="0"/>
    <n v="3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5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0"/>
  </r>
  <r>
    <x v="3"/>
    <s v="Branson"/>
    <s v="Electric"/>
    <s v="Municipal Buildings"/>
    <s v="CB-Commercial"/>
    <n v="156151"/>
    <n v="21688.43"/>
    <m/>
    <n v="0"/>
    <n v="0"/>
    <n v="0"/>
    <m/>
    <n v="0"/>
    <n v="67.11"/>
    <n v="0"/>
    <n v="0"/>
    <n v="83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5.4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Branson"/>
    <s v="Electric"/>
    <s v="Municipal Buildings"/>
    <s v="GP-General Power"/>
    <n v="124400"/>
    <n v="15223.35"/>
    <m/>
    <n v="0"/>
    <n v="0"/>
    <n v="0"/>
    <m/>
    <n v="0"/>
    <n v="53.49"/>
    <n v="0"/>
    <n v="0"/>
    <n v="68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6.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Branson"/>
    <s v="Electric"/>
    <s v="Municipal Buildings"/>
    <s v="SH-Small Heating"/>
    <n v="23009"/>
    <n v="2620.39"/>
    <m/>
    <n v="0"/>
    <n v="0"/>
    <n v="0"/>
    <m/>
    <n v="0"/>
    <n v="9.89"/>
    <n v="0"/>
    <n v="0"/>
    <n v="1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89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0"/>
  </r>
  <r>
    <x v="3"/>
    <s v="Branson"/>
    <s v="Electric"/>
    <s v="Municipal Buildings"/>
    <s v="TEB-Total Electric Bldg"/>
    <n v="271200"/>
    <n v="35307.279999999999"/>
    <m/>
    <n v="0"/>
    <n v="0"/>
    <n v="0"/>
    <m/>
    <n v="0"/>
    <n v="116.62"/>
    <n v="0"/>
    <n v="0"/>
    <n v="142.55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1.77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0"/>
  </r>
  <r>
    <x v="3"/>
    <s v="Branson"/>
    <s v="Electric"/>
    <s v="Municipal Other Lighting"/>
    <s v="CB-Commercial"/>
    <n v="35419"/>
    <n v="5930.5300000000007"/>
    <m/>
    <n v="0"/>
    <n v="0"/>
    <n v="0"/>
    <m/>
    <n v="0"/>
    <n v="15.21"/>
    <n v="0"/>
    <n v="0"/>
    <n v="18.64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2.7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0"/>
  </r>
  <r>
    <x v="3"/>
    <s v="Branson"/>
    <s v="Electric"/>
    <s v="Municipal Other Lighting"/>
    <s v="GP-General Power"/>
    <n v="36000"/>
    <n v="4273.78"/>
    <m/>
    <n v="0"/>
    <n v="0"/>
    <n v="0"/>
    <m/>
    <n v="0"/>
    <n v="15.48"/>
    <n v="0"/>
    <n v="0"/>
    <n v="2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.86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0"/>
  </r>
  <r>
    <x v="3"/>
    <s v="Branson"/>
    <s v="Electric"/>
    <s v="Municipal Other Lighting"/>
    <s v="LS-Special Lighting"/>
    <n v="1400"/>
    <n v="369.63"/>
    <m/>
    <n v="0"/>
    <n v="0"/>
    <n v="0"/>
    <m/>
    <n v="0"/>
    <n v="0.6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85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0"/>
  </r>
  <r>
    <x v="3"/>
    <s v="Branson"/>
    <s v="Electric"/>
    <s v="Municipal Other Lighting"/>
    <s v="SH-Small Heating"/>
    <n v="1284"/>
    <n v="207.96"/>
    <m/>
    <n v="0"/>
    <n v="0"/>
    <n v="0"/>
    <m/>
    <n v="0"/>
    <n v="0.56000000000000005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13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20"/>
  </r>
  <r>
    <x v="3"/>
    <s v="Branson"/>
    <s v="Electric"/>
    <s v="Municipal Pumping"/>
    <s v="CB-Commercial"/>
    <n v="127319"/>
    <n v="17760.09"/>
    <m/>
    <n v="0"/>
    <n v="0"/>
    <n v="0"/>
    <m/>
    <n v="0"/>
    <n v="54.77"/>
    <n v="0"/>
    <n v="0"/>
    <n v="5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.1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Branson"/>
    <s v="Electric"/>
    <s v="Municipal Pumping"/>
    <s v="GP-General Power"/>
    <n v="1109717"/>
    <n v="117292.40000000001"/>
    <m/>
    <n v="0"/>
    <n v="0"/>
    <n v="0"/>
    <m/>
    <n v="0"/>
    <n v="477.18"/>
    <n v="0"/>
    <n v="0"/>
    <n v="583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95.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Branson"/>
    <s v="Electric"/>
    <s v="Commercial"/>
    <s v="CB-Commerc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Branson"/>
    <s v="Electric"/>
    <s v="Residential"/>
    <s v="RGL-Residential Pilot"/>
    <n v="74079"/>
    <n v="9337.59"/>
    <m/>
    <n v="155.19999999999999"/>
    <n v="0"/>
    <n v="0"/>
    <m/>
    <n v="0"/>
    <n v="31.86"/>
    <n v="0"/>
    <n v="0"/>
    <n v="32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29"/>
    <n v="0"/>
    <n v="0"/>
    <n v="62.43"/>
    <n v="-54.75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0"/>
  </r>
  <r>
    <x v="3"/>
    <s v="Branson"/>
    <s v="Electric"/>
    <s v="Residential"/>
    <s v="RG-Residential"/>
    <n v="12788704.5"/>
    <n v="1777033.47"/>
    <m/>
    <n v="26293.19"/>
    <n v="0"/>
    <n v="0"/>
    <m/>
    <n v="-6259.4555873925501"/>
    <n v="5501.09"/>
    <n v="0"/>
    <n v="0"/>
    <n v="5657.91"/>
    <n v="0"/>
    <n v="0"/>
    <n v="0"/>
    <n v="0"/>
    <n v="0"/>
    <n v="0"/>
    <n v="0"/>
    <n v="0"/>
    <n v="0"/>
    <n v="0"/>
    <n v="0"/>
    <n v="0"/>
    <n v="0"/>
    <n v="0"/>
    <n v="0"/>
    <n v="720"/>
    <n v="0"/>
    <n v="120"/>
    <n v="4291.6400000000003"/>
    <n v="580"/>
    <n v="-599.22"/>
    <n v="11860.84"/>
    <n v="-7769.0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Branson"/>
    <s v="Lighting"/>
    <s v="Commercial"/>
    <s v="PL-Private Lighting"/>
    <n v="84577.788"/>
    <n v="29197.97"/>
    <m/>
    <n v="0"/>
    <n v="0"/>
    <n v="0"/>
    <m/>
    <n v="0"/>
    <n v="36.090000000000003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26.64"/>
    <n v="0"/>
    <n v="-4.21"/>
    <n v="1555.64"/>
    <n v="-124.39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3"/>
    <s v="Branson"/>
    <s v="Lighting"/>
    <s v="Industrial"/>
    <s v="PL-Private Lighting"/>
    <n v="164"/>
    <n v="58.98"/>
    <m/>
    <n v="0"/>
    <n v="0"/>
    <n v="0"/>
    <m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0"/>
  </r>
  <r>
    <x v="3"/>
    <s v="Branson"/>
    <s v="Lighting"/>
    <s v="Municipal Other Lighting"/>
    <s v="PL-Private Lighting"/>
    <n v="386"/>
    <n v="140.37"/>
    <m/>
    <n v="0"/>
    <n v="0"/>
    <n v="0"/>
    <m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6000000000000005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0"/>
  </r>
  <r>
    <x v="3"/>
    <s v="Branson"/>
    <s v="Lighting"/>
    <s v="Municipal Street Lighting"/>
    <s v="SPL-Municipal St Lighting"/>
    <n v="201352.90900000001"/>
    <n v="25056.05"/>
    <m/>
    <n v="0"/>
    <n v="0"/>
    <n v="0"/>
    <m/>
    <n v="0"/>
    <n v="86.58"/>
    <n v="0"/>
    <n v="0"/>
    <n v="0"/>
    <n v="0"/>
    <n v="0"/>
    <n v="0"/>
    <n v="0"/>
    <n v="0"/>
    <n v="0"/>
    <n v="0"/>
    <n v="19802.22"/>
    <n v="0"/>
    <n v="0"/>
    <n v="0"/>
    <n v="0"/>
    <n v="0"/>
    <n v="0"/>
    <n v="0"/>
    <n v="0"/>
    <n v="0"/>
    <n v="0"/>
    <n v="0"/>
    <n v="0"/>
    <n v="0"/>
    <n v="0"/>
    <n v="-561.95000000000005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0"/>
  </r>
  <r>
    <x v="3"/>
    <s v="Branson"/>
    <s v="Lighting"/>
    <s v="Residential"/>
    <s v="PL-Private Lighting"/>
    <n v="24352.578000000001"/>
    <n v="9407.26"/>
    <m/>
    <n v="0"/>
    <n v="0"/>
    <n v="0"/>
    <m/>
    <n v="0"/>
    <n v="9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47"/>
    <n v="0"/>
    <n v="0"/>
    <n v="47.23"/>
    <n v="-13.8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3"/>
    <s v="Buffalo"/>
    <s v="Electric"/>
    <s v="Commercial"/>
    <s v="CB-Commercial"/>
    <n v="1233"/>
    <n v="249.51999999999998"/>
    <m/>
    <n v="9.4600000000000009"/>
    <n v="0"/>
    <n v="0"/>
    <m/>
    <n v="0"/>
    <n v="0.54"/>
    <n v="0"/>
    <n v="0"/>
    <n v="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69"/>
    <n v="-2.1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Buffalo"/>
    <s v="Electric"/>
    <s v="Residential"/>
    <s v="RG-Residential"/>
    <n v="13015"/>
    <n v="1768.96"/>
    <m/>
    <n v="17.95"/>
    <n v="0"/>
    <n v="0"/>
    <m/>
    <n v="0"/>
    <n v="5.58"/>
    <n v="0"/>
    <n v="0"/>
    <n v="5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4"/>
    <n v="0"/>
    <n v="0"/>
    <n v="33.979999999999997"/>
    <n v="-13.0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Buffalo"/>
    <s v="Lighting"/>
    <s v="Residential"/>
    <s v="PL-Private Lighting"/>
    <n v="31"/>
    <n v="14.65"/>
    <m/>
    <n v="0.28999999999999998"/>
    <n v="0"/>
    <n v="0"/>
    <m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s v="Gravette"/>
    <s v="Electric"/>
    <s v="Commercial"/>
    <s v="CB-Commercial"/>
    <n v="107268"/>
    <n v="12441.01"/>
    <m/>
    <n v="616.05999999999995"/>
    <n v="0"/>
    <n v="0"/>
    <m/>
    <n v="0"/>
    <n v="46.13"/>
    <n v="0"/>
    <n v="0"/>
    <n v="48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65"/>
    <n v="0"/>
    <n v="0"/>
    <n v="1030.2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Gravette"/>
    <s v="Electric"/>
    <s v="Industrial"/>
    <s v="GP-General Power"/>
    <n v="104020"/>
    <n v="8642.56"/>
    <m/>
    <n v="0"/>
    <n v="0"/>
    <n v="0"/>
    <m/>
    <n v="0"/>
    <n v="4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8.3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3"/>
    <s v="Gravette"/>
    <s v="Electric"/>
    <s v="Residential"/>
    <s v="RG-Residential"/>
    <n v="12872"/>
    <n v="1840.47"/>
    <m/>
    <n v="78.39"/>
    <n v="0"/>
    <n v="0"/>
    <m/>
    <n v="0"/>
    <n v="5.54"/>
    <n v="0"/>
    <n v="0"/>
    <n v="5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66"/>
    <n v="0"/>
    <n v="0"/>
    <n v="39.99"/>
    <n v="-2.279999999999999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Gravette"/>
    <s v="Lighting"/>
    <s v="Commercial"/>
    <s v="PL-Private Lighting"/>
    <n v="341"/>
    <n v="139.16"/>
    <m/>
    <n v="0"/>
    <n v="0"/>
    <n v="0"/>
    <m/>
    <n v="0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45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3"/>
    <s v="Gravette"/>
    <s v="Lighting"/>
    <s v="Residential"/>
    <s v="PL-Private Lighting"/>
    <n v="31"/>
    <n v="14.15"/>
    <m/>
    <n v="0"/>
    <n v="0"/>
    <n v="0"/>
    <m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s v="Greenfield"/>
    <s v="Electric"/>
    <s v="Oil Pipeline Pumping"/>
    <s v="GP-General Power"/>
    <n v="29810"/>
    <n v="12066.81"/>
    <m/>
    <n v="0"/>
    <n v="0"/>
    <n v="0"/>
    <m/>
    <n v="0"/>
    <n v="12.82"/>
    <n v="0"/>
    <n v="0"/>
    <n v="17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0.5"/>
    <n v="0"/>
    <n v="0"/>
    <n v="764.87"/>
    <n v="-51.4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3"/>
    <s v="Joplin"/>
    <s v="Electric"/>
    <s v="Commercial"/>
    <s v="CB-Commercial"/>
    <n v="-63852222"/>
    <n v="-8298155.1600000001"/>
    <m/>
    <n v="39701.980000000003"/>
    <n v="0"/>
    <n v="0"/>
    <m/>
    <n v="-45679.942693409801"/>
    <n v="-27452.51"/>
    <n v="0"/>
    <n v="0"/>
    <n v="-38998.639999999999"/>
    <n v="0"/>
    <n v="0"/>
    <n v="0"/>
    <n v="0"/>
    <n v="0"/>
    <n v="0"/>
    <n v="0"/>
    <n v="55.9"/>
    <n v="0"/>
    <n v="0"/>
    <n v="0"/>
    <n v="0"/>
    <n v="0"/>
    <n v="0"/>
    <n v="0"/>
    <n v="0"/>
    <n v="0"/>
    <n v="45"/>
    <n v="10716.75"/>
    <n v="60"/>
    <n v="-397.35"/>
    <n v="-627079.94999999995"/>
    <n v="198102.5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Joplin"/>
    <s v="Electric"/>
    <s v="Commercial"/>
    <s v="GP-General Power"/>
    <n v="3508373"/>
    <n v="848215.99"/>
    <m/>
    <n v="32242.240000000002"/>
    <n v="0"/>
    <n v="0"/>
    <m/>
    <n v="0"/>
    <n v="1527.94"/>
    <n v="0"/>
    <n v="0"/>
    <n v="-536.28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17481.09"/>
    <n v="40"/>
    <n v="0"/>
    <n v="63053.15"/>
    <n v="18236.2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0"/>
  </r>
  <r>
    <x v="3"/>
    <s v="Joplin"/>
    <s v="Electric"/>
    <s v="Commercial"/>
    <s v="LP-Large Power"/>
    <n v="6741600"/>
    <n v="569587.87"/>
    <m/>
    <n v="240"/>
    <n v="0"/>
    <n v="0"/>
    <m/>
    <n v="0"/>
    <n v="2898.89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6705.72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0"/>
  </r>
  <r>
    <x v="3"/>
    <s v="Joplin"/>
    <s v="Electric"/>
    <s v="Commercial"/>
    <s v="LS-Special Lighting"/>
    <n v="2906"/>
    <n v="478.09"/>
    <m/>
    <n v="26.71"/>
    <n v="0"/>
    <n v="0"/>
    <m/>
    <n v="0"/>
    <n v="1.25"/>
    <n v="0"/>
    <n v="0"/>
    <n v="1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9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0"/>
  </r>
  <r>
    <x v="3"/>
    <s v="Joplin"/>
    <s v="Electric"/>
    <s v="Residential"/>
    <s v="RG-Residential"/>
    <n v="164"/>
    <n v="23.16"/>
    <m/>
    <n v="1.49"/>
    <n v="0"/>
    <n v="0"/>
    <m/>
    <n v="0"/>
    <n v="7.0000000000000007E-2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Joplin"/>
    <s v="Electric"/>
    <s v="Commercial"/>
    <s v="SH-Small Heating"/>
    <n v="546365"/>
    <n v="68814"/>
    <m/>
    <n v="4515.3999999999996"/>
    <n v="0"/>
    <n v="0"/>
    <m/>
    <n v="0"/>
    <n v="234.93"/>
    <n v="0"/>
    <n v="0"/>
    <n v="223.66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666.14"/>
    <n v="0"/>
    <n v="-138.29"/>
    <n v="4028.98"/>
    <n v="-33.479999999999997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0"/>
  </r>
  <r>
    <x v="3"/>
    <s v="Joplin"/>
    <s v="Electric"/>
    <s v="Commercial"/>
    <s v="TEB-Total Electric Bldg"/>
    <n v="3065235"/>
    <n v="302320.3"/>
    <m/>
    <n v="6009.05"/>
    <n v="0"/>
    <n v="0"/>
    <m/>
    <n v="0"/>
    <n v="1318.06"/>
    <n v="0"/>
    <n v="0"/>
    <n v="1267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34.41"/>
    <n v="0"/>
    <n v="0"/>
    <n v="16296.17"/>
    <n v="-1519.93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0"/>
  </r>
  <r>
    <x v="3"/>
    <s v="Joplin"/>
    <s v="Electric"/>
    <s v="Industrial"/>
    <s v="CB-Commercial"/>
    <n v="50109"/>
    <n v="6626.9299999999994"/>
    <m/>
    <n v="268.58999999999997"/>
    <n v="0"/>
    <n v="0"/>
    <m/>
    <n v="0"/>
    <n v="21.54"/>
    <n v="0"/>
    <n v="0"/>
    <n v="24.48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6.34"/>
    <n v="0"/>
    <n v="0"/>
    <n v="482.09"/>
    <n v="-61.7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0"/>
  </r>
  <r>
    <x v="3"/>
    <s v="Joplin"/>
    <s v="Electric"/>
    <s v="Industrial"/>
    <s v="GP-General Power"/>
    <n v="7797685"/>
    <n v="685069.32"/>
    <m/>
    <n v="3015.46"/>
    <n v="0"/>
    <n v="0"/>
    <m/>
    <n v="0"/>
    <n v="3352.97"/>
    <n v="0"/>
    <n v="0"/>
    <n v="2559.09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1349.01"/>
    <n v="0"/>
    <n v="0"/>
    <n v="30698.21"/>
    <n v="-10186.95999999999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3"/>
    <s v="Joplin"/>
    <s v="Electric"/>
    <s v="Industrial"/>
    <s v="LP-Large Power"/>
    <n v="23731813"/>
    <n v="2156490.0099999998"/>
    <m/>
    <n v="960"/>
    <n v="0"/>
    <n v="0"/>
    <m/>
    <n v="0"/>
    <n v="10204.69"/>
    <n v="0"/>
    <n v="0"/>
    <n v="2587.7399999999998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4356.0600000000004"/>
    <n v="0"/>
    <n v="0"/>
    <n v="93891.92"/>
    <n v="-32340.49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0"/>
  </r>
  <r>
    <x v="3"/>
    <s v="Joplin"/>
    <s v="Electric"/>
    <s v="Industrial"/>
    <s v="SH-Small Heating"/>
    <n v="2218"/>
    <n v="249.01"/>
    <m/>
    <n v="16.02"/>
    <n v="0"/>
    <n v="0"/>
    <m/>
    <n v="0"/>
    <n v="0.9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1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0"/>
  </r>
  <r>
    <x v="3"/>
    <s v="Joplin"/>
    <s v="Electric"/>
    <s v="Industrial"/>
    <s v="TEB-Total Electric Bldg"/>
    <n v="290760"/>
    <n v="32855.74"/>
    <m/>
    <n v="918.88"/>
    <n v="0"/>
    <n v="0"/>
    <m/>
    <n v="0"/>
    <n v="125.03"/>
    <n v="0"/>
    <n v="0"/>
    <n v="149.19999999999999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612.28"/>
    <n v="-287.91000000000003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0"/>
  </r>
  <r>
    <x v="3"/>
    <s v="Joplin"/>
    <s v="Electric"/>
    <s v="Interdepartmental"/>
    <s v="CB-Commercial"/>
    <n v="66197"/>
    <n v="7728.66"/>
    <m/>
    <n v="0"/>
    <n v="0"/>
    <n v="0"/>
    <m/>
    <n v="0"/>
    <n v="28.47"/>
    <n v="0"/>
    <n v="0"/>
    <n v="3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28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0"/>
  </r>
  <r>
    <x v="3"/>
    <s v="Joplin"/>
    <s v="Electric"/>
    <s v="Municipal Buildings"/>
    <s v="CB-Commercial"/>
    <n v="107181.7"/>
    <n v="14345.98"/>
    <m/>
    <n v="0"/>
    <n v="0"/>
    <n v="0"/>
    <m/>
    <n v="0"/>
    <n v="46.07"/>
    <n v="0"/>
    <n v="0"/>
    <n v="5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8.5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Joplin"/>
    <s v="Electric"/>
    <s v="Municipal Buildings"/>
    <s v="GP-General Power"/>
    <n v="-3202135"/>
    <n v="-182100.09000000003"/>
    <m/>
    <n v="0"/>
    <n v="0"/>
    <n v="0"/>
    <m/>
    <n v="0"/>
    <n v="-1366.16"/>
    <n v="0"/>
    <n v="0"/>
    <n v="-192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98.6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Joplin"/>
    <s v="Electric"/>
    <s v="Municipal Buildings"/>
    <s v="SH-Small Heating"/>
    <n v="293"/>
    <n v="127.35000000000001"/>
    <m/>
    <n v="0"/>
    <n v="0"/>
    <n v="0"/>
    <m/>
    <n v="0"/>
    <n v="0.12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5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0"/>
  </r>
  <r>
    <x v="3"/>
    <s v="Joplin"/>
    <s v="Electric"/>
    <s v="Municipal Buildings"/>
    <s v="TEB-Total Electric Bldg"/>
    <n v="49120"/>
    <n v="5990.55"/>
    <m/>
    <n v="0"/>
    <n v="0"/>
    <n v="0"/>
    <m/>
    <n v="0"/>
    <n v="21.12"/>
    <n v="0"/>
    <n v="0"/>
    <n v="26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.52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0"/>
  </r>
  <r>
    <x v="3"/>
    <s v="Joplin"/>
    <s v="Electric"/>
    <s v="Municipal Other Lighting"/>
    <s v="CB-Commercial"/>
    <n v="34930"/>
    <n v="6069.72"/>
    <m/>
    <n v="0"/>
    <n v="0"/>
    <n v="0"/>
    <m/>
    <n v="0"/>
    <n v="15"/>
    <n v="0"/>
    <n v="0"/>
    <n v="1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02000000000000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0"/>
  </r>
  <r>
    <x v="3"/>
    <s v="Joplin"/>
    <s v="Electric"/>
    <s v="Municipal Other Lighting"/>
    <s v="GP-General Power"/>
    <n v="11840"/>
    <n v="3023.86"/>
    <m/>
    <n v="0"/>
    <n v="0"/>
    <n v="0"/>
    <m/>
    <n v="0"/>
    <n v="5.09"/>
    <n v="0"/>
    <n v="0"/>
    <n v="5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0"/>
  </r>
  <r>
    <x v="3"/>
    <s v="Joplin"/>
    <s v="Electric"/>
    <s v="Municipal Other Lighting"/>
    <s v="LS-Special Lighting"/>
    <n v="153"/>
    <n v="139.97999999999999"/>
    <m/>
    <n v="0"/>
    <n v="0"/>
    <n v="0"/>
    <m/>
    <n v="0"/>
    <n v="0.06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0"/>
  </r>
  <r>
    <x v="3"/>
    <s v="Joplin"/>
    <s v="Electric"/>
    <s v="Municipal Other Lighting"/>
    <s v="MS-Miscellaneous"/>
    <n v="11295"/>
    <n v="1142.23"/>
    <m/>
    <n v="0"/>
    <n v="0"/>
    <n v="0"/>
    <m/>
    <n v="0"/>
    <n v="4.86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0"/>
  </r>
  <r>
    <x v="3"/>
    <s v="Joplin"/>
    <s v="Electric"/>
    <s v="Municipal Pumping"/>
    <s v="CB-Commercial"/>
    <n v="16444"/>
    <n v="2722.41"/>
    <m/>
    <n v="0"/>
    <n v="0"/>
    <n v="0"/>
    <m/>
    <n v="0"/>
    <n v="7.07"/>
    <n v="0"/>
    <n v="0"/>
    <n v="7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9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Joplin"/>
    <s v="Electric"/>
    <s v="Municipal Pumping"/>
    <s v="GP-General Power"/>
    <n v="1035589"/>
    <n v="84585.57"/>
    <m/>
    <n v="0"/>
    <n v="0"/>
    <n v="0"/>
    <m/>
    <n v="0"/>
    <n v="445.31"/>
    <n v="0"/>
    <n v="0"/>
    <n v="551.12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841.8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Joplin"/>
    <s v="Electric"/>
    <s v="Oil Pipeline Pumping"/>
    <s v="LP-Large Power"/>
    <n v="163901"/>
    <n v="27283.579999999998"/>
    <m/>
    <n v="0"/>
    <n v="0"/>
    <n v="0"/>
    <m/>
    <n v="0"/>
    <n v="7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51.25"/>
    <n v="-227.95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0"/>
  </r>
  <r>
    <x v="3"/>
    <s v="Joplin"/>
    <s v="Electric"/>
    <s v="Residential"/>
    <s v="NM-Net Metering"/>
    <n v="2453"/>
    <n v="-173.35"/>
    <m/>
    <n v="0"/>
    <n v="0"/>
    <n v="0"/>
    <m/>
    <m/>
    <n v="1.87"/>
    <n v="0"/>
    <n v="0"/>
    <n v="-0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52"/>
    <n v="7.13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0"/>
  </r>
  <r>
    <x v="3"/>
    <s v="Joplin"/>
    <s v="Electric"/>
    <s v="Residential"/>
    <s v="RGL-Residential Pilot"/>
    <n v="64932"/>
    <n v="8229.84"/>
    <m/>
    <n v="453.94"/>
    <n v="0"/>
    <n v="0"/>
    <m/>
    <n v="0"/>
    <n v="27.9"/>
    <n v="0"/>
    <n v="0"/>
    <n v="28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65"/>
    <n v="20"/>
    <n v="0"/>
    <n v="6.67"/>
    <n v="-54.59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0"/>
  </r>
  <r>
    <x v="3"/>
    <s v="Joplin"/>
    <s v="Electric"/>
    <s v="Residential"/>
    <s v="RG-Residential"/>
    <n v="8284391.4000000004"/>
    <n v="1267870.33"/>
    <m/>
    <n v="159921.35999999999"/>
    <n v="0"/>
    <n v="0"/>
    <m/>
    <n v="-138609.69160972699"/>
    <n v="3621.4"/>
    <n v="0"/>
    <n v="0"/>
    <n v="3980.22"/>
    <n v="0"/>
    <n v="0"/>
    <n v="0"/>
    <n v="0"/>
    <n v="0"/>
    <n v="0"/>
    <n v="0"/>
    <n v="0"/>
    <n v="0"/>
    <n v="0"/>
    <n v="0"/>
    <n v="0"/>
    <n v="0"/>
    <n v="0"/>
    <n v="0"/>
    <n v="2040"/>
    <n v="50"/>
    <n v="480"/>
    <n v="10795.89"/>
    <n v="1100"/>
    <n v="-1143.5999999999999"/>
    <n v="12954.28"/>
    <n v="23067.1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Joplin"/>
    <s v="Lighting"/>
    <s v="Commercial"/>
    <s v="PL-Private Lighting"/>
    <n v="196750.99799999999"/>
    <n v="52581.38"/>
    <m/>
    <n v="2145.81"/>
    <n v="0"/>
    <n v="0"/>
    <m/>
    <n v="0"/>
    <n v="82.99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1097.71"/>
    <n v="0"/>
    <n v="0"/>
    <n v="3366.86"/>
    <n v="-253.8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3"/>
    <s v="Joplin"/>
    <s v="Lighting"/>
    <s v="Industrial"/>
    <s v="PL-Private Lighting"/>
    <n v="13866.069"/>
    <n v="3574.86"/>
    <m/>
    <n v="198.95"/>
    <n v="0"/>
    <n v="0"/>
    <m/>
    <n v="0"/>
    <n v="5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.54"/>
    <n v="0"/>
    <n v="0"/>
    <n v="199.65"/>
    <n v="-50.7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0"/>
  </r>
  <r>
    <x v="3"/>
    <s v="Joplin"/>
    <s v="Lighting"/>
    <s v="Municipal Buildings"/>
    <s v="PL-Private Lighting"/>
    <n v="540"/>
    <n v="179.66"/>
    <m/>
    <n v="0"/>
    <n v="0"/>
    <n v="0"/>
    <m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0"/>
  </r>
  <r>
    <x v="3"/>
    <s v="Joplin"/>
    <s v="Lighting"/>
    <s v="Municipal Other Lighting"/>
    <s v="PL-Private Lighting"/>
    <n v="4396"/>
    <n v="980.38"/>
    <m/>
    <n v="0"/>
    <n v="0"/>
    <n v="0"/>
    <m/>
    <n v="0"/>
    <n v="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0"/>
  </r>
  <r>
    <x v="3"/>
    <s v="Joplin"/>
    <s v="Lighting"/>
    <s v="Municipal Street Lighting"/>
    <s v="SPL-Municipal St Lighting"/>
    <n v="353655.429"/>
    <n v="49727.02"/>
    <m/>
    <n v="0"/>
    <n v="0"/>
    <n v="0"/>
    <m/>
    <n v="0"/>
    <n v="152.06"/>
    <n v="0"/>
    <n v="0"/>
    <n v="0"/>
    <n v="0"/>
    <n v="0"/>
    <n v="0"/>
    <n v="0"/>
    <n v="0"/>
    <n v="0"/>
    <n v="0"/>
    <n v="26603.27"/>
    <n v="0"/>
    <n v="0"/>
    <n v="0"/>
    <n v="0"/>
    <n v="0"/>
    <n v="0"/>
    <n v="0"/>
    <n v="0"/>
    <n v="0"/>
    <n v="0"/>
    <n v="0"/>
    <n v="0"/>
    <n v="0"/>
    <n v="0"/>
    <n v="-98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0"/>
  </r>
  <r>
    <x v="3"/>
    <s v="Joplin"/>
    <s v="Lighting"/>
    <s v="Residential"/>
    <s v="PL-Private Lighting"/>
    <n v="56942.334000000003"/>
    <n v="20305.95"/>
    <m/>
    <n v="484.01"/>
    <n v="0"/>
    <n v="0"/>
    <m/>
    <n v="0"/>
    <n v="22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92"/>
    <n v="0"/>
    <n v="-3.45"/>
    <n v="117.85"/>
    <n v="-58.7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3"/>
    <s v="Neosho"/>
    <s v="Electric"/>
    <s v="Commercial"/>
    <s v="CB-Commercial"/>
    <n v="2979125"/>
    <n v="404364.44"/>
    <m/>
    <n v="10983.93"/>
    <n v="0"/>
    <n v="0"/>
    <m/>
    <n v="-8700"/>
    <n v="1292.74"/>
    <n v="0"/>
    <n v="0"/>
    <n v="1336.76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4723.45"/>
    <n v="0"/>
    <n v="-195.95"/>
    <n v="25263.38"/>
    <n v="75.2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Neosho"/>
    <s v="Electric"/>
    <s v="Commercial"/>
    <s v="GP-General Power"/>
    <n v="-1372021"/>
    <n v="147882.46"/>
    <m/>
    <n v="82.78"/>
    <n v="0"/>
    <n v="0"/>
    <m/>
    <n v="0"/>
    <n v="-589.98"/>
    <n v="0"/>
    <n v="0"/>
    <n v="-2238.6799999999998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4940.33"/>
    <n v="0"/>
    <n v="-593.4"/>
    <n v="519.01"/>
    <n v="20449.66999999999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0"/>
  </r>
  <r>
    <x v="3"/>
    <s v="Neosho"/>
    <s v="Electric"/>
    <s v="Commercial"/>
    <s v="LS-Special Lighting"/>
    <n v="2759"/>
    <n v="461.07"/>
    <m/>
    <n v="0"/>
    <n v="0"/>
    <n v="0"/>
    <m/>
    <n v="0"/>
    <n v="1.18"/>
    <n v="0"/>
    <n v="0"/>
    <n v="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3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0"/>
  </r>
  <r>
    <x v="3"/>
    <s v="Neosho"/>
    <s v="Electric"/>
    <s v="Commercial"/>
    <s v="SH-Small Heating"/>
    <n v="243749"/>
    <n v="28418.240000000002"/>
    <m/>
    <n v="734"/>
    <n v="0"/>
    <n v="0"/>
    <m/>
    <n v="0"/>
    <n v="104.84"/>
    <n v="0"/>
    <n v="0"/>
    <n v="102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6.02"/>
    <n v="0"/>
    <n v="0"/>
    <n v="1787.32"/>
    <n v="123.55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0"/>
  </r>
  <r>
    <x v="3"/>
    <s v="Neosho"/>
    <s v="Electric"/>
    <s v="Commercial"/>
    <s v="TEB-Total Electric Bldg"/>
    <n v="895297"/>
    <n v="97240.829999999987"/>
    <m/>
    <n v="0"/>
    <n v="0"/>
    <n v="0"/>
    <m/>
    <n v="-18713.782051282102"/>
    <n v="392.38"/>
    <n v="0"/>
    <n v="0"/>
    <n v="417.63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475.09"/>
    <n v="0"/>
    <n v="0"/>
    <n v="2831.45"/>
    <n v="-231.3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0"/>
  </r>
  <r>
    <x v="3"/>
    <s v="Neosho"/>
    <s v="Electric"/>
    <s v="Commercial"/>
    <s v="CB-Commercial"/>
    <n v="2880"/>
    <n v="392.08"/>
    <m/>
    <n v="0"/>
    <n v="0"/>
    <n v="0"/>
    <m/>
    <n v="0"/>
    <n v="1.24"/>
    <n v="0"/>
    <n v="0"/>
    <n v="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6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Neosho"/>
    <s v="Electric"/>
    <s v="Industrial"/>
    <s v="CB-Commercial"/>
    <n v="54828"/>
    <n v="6675.13"/>
    <m/>
    <n v="271.82"/>
    <n v="0"/>
    <n v="0"/>
    <m/>
    <n v="0"/>
    <n v="23.56"/>
    <n v="0"/>
    <n v="0"/>
    <n v="22.1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553.07000000000005"/>
    <n v="0"/>
    <n v="0"/>
    <n v="545.70000000000005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0"/>
  </r>
  <r>
    <x v="3"/>
    <s v="Neosho"/>
    <s v="Electric"/>
    <s v="Industrial"/>
    <s v="GP-General Power"/>
    <n v="1818582"/>
    <n v="256661.59999999998"/>
    <m/>
    <n v="0"/>
    <n v="0"/>
    <n v="0"/>
    <m/>
    <n v="0"/>
    <n v="782"/>
    <n v="0"/>
    <n v="0"/>
    <n v="-363.19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3547.49"/>
    <n v="0"/>
    <n v="0"/>
    <n v="6997.29"/>
    <n v="-1956.26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3"/>
    <s v="Neosho"/>
    <s v="Electric"/>
    <s v="Industrial"/>
    <s v="LP-Large Power"/>
    <n v="9044462"/>
    <n v="818937.51"/>
    <m/>
    <n v="0"/>
    <n v="0"/>
    <n v="0"/>
    <m/>
    <n v="0"/>
    <n v="3889.12"/>
    <n v="0"/>
    <n v="0"/>
    <n v="401.46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12525.76"/>
    <n v="0"/>
    <n v="0"/>
    <n v="15536.33"/>
    <n v="-12578.73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0"/>
  </r>
  <r>
    <x v="3"/>
    <s v="Neosho"/>
    <s v="Electric"/>
    <s v="Industrial"/>
    <s v="TEB-Total Electric Bldg"/>
    <n v="51360"/>
    <n v="5005.1899999999996"/>
    <m/>
    <n v="0"/>
    <n v="0"/>
    <n v="0"/>
    <m/>
    <n v="0"/>
    <n v="22.08"/>
    <n v="0"/>
    <n v="0"/>
    <n v="25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5.24"/>
    <n v="0"/>
    <n v="0"/>
    <n v="293.08"/>
    <n v="-43.36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0"/>
  </r>
  <r>
    <x v="3"/>
    <s v="Neosho"/>
    <s v="Electric"/>
    <s v="Interdepartmental"/>
    <s v="CB-Commercial"/>
    <n v="4848"/>
    <n v="768.01"/>
    <m/>
    <n v="0"/>
    <n v="0"/>
    <n v="0"/>
    <m/>
    <n v="0"/>
    <n v="2.08"/>
    <n v="0"/>
    <n v="0"/>
    <n v="2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0"/>
  </r>
  <r>
    <x v="3"/>
    <s v="Neosho"/>
    <s v="Electric"/>
    <s v="Municipal Buildings"/>
    <s v="CB-Commercial"/>
    <n v="53252"/>
    <n v="8846.8100000000013"/>
    <m/>
    <n v="0"/>
    <n v="0"/>
    <n v="0"/>
    <m/>
    <n v="0"/>
    <n v="22.87"/>
    <n v="0"/>
    <n v="0"/>
    <n v="22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6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Neosho"/>
    <s v="Electric"/>
    <s v="Municipal Buildings"/>
    <s v="GP-General Power"/>
    <n v="34040"/>
    <n v="4719.3200000000006"/>
    <m/>
    <n v="0"/>
    <n v="0"/>
    <n v="0"/>
    <m/>
    <n v="0"/>
    <n v="14.64"/>
    <n v="0"/>
    <n v="0"/>
    <n v="17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Neosho"/>
    <s v="Electric"/>
    <s v="Municipal Buildings"/>
    <s v="SH-Small Heating"/>
    <n v="6224"/>
    <n v="687.23"/>
    <m/>
    <n v="0"/>
    <n v="0"/>
    <n v="0"/>
    <m/>
    <n v="0"/>
    <n v="2.68"/>
    <n v="0"/>
    <n v="0"/>
    <n v="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0"/>
  </r>
  <r>
    <x v="3"/>
    <s v="Neosho"/>
    <s v="Electric"/>
    <s v="Municipal Buildings"/>
    <s v="TEB-Total Electric Bldg"/>
    <n v="9440"/>
    <n v="1565.19"/>
    <m/>
    <n v="0"/>
    <n v="0"/>
    <n v="0"/>
    <m/>
    <n v="0"/>
    <n v="4.0599999999999996"/>
    <n v="0"/>
    <n v="0"/>
    <n v="5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.73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0"/>
  </r>
  <r>
    <x v="3"/>
    <s v="Neosho"/>
    <s v="Electric"/>
    <s v="Municipal Other Lighting"/>
    <s v="CB-Commercial"/>
    <n v="4590"/>
    <n v="1740.5"/>
    <m/>
    <n v="0"/>
    <n v="0"/>
    <n v="0"/>
    <m/>
    <n v="0"/>
    <n v="1.94"/>
    <n v="0"/>
    <n v="0"/>
    <n v="2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4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0"/>
  </r>
  <r>
    <x v="3"/>
    <s v="Neosho"/>
    <s v="Electric"/>
    <s v="Municipal Other Lighting"/>
    <s v="LS-Special Lighting"/>
    <n v="431"/>
    <n v="139.97999999999999"/>
    <m/>
    <n v="0"/>
    <n v="0"/>
    <n v="0"/>
    <m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2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0"/>
  </r>
  <r>
    <x v="3"/>
    <s v="Neosho"/>
    <s v="Electric"/>
    <s v="Municipal Pumping"/>
    <s v="CB-Commercial"/>
    <n v="215057"/>
    <n v="26920.61"/>
    <m/>
    <n v="0"/>
    <n v="0"/>
    <n v="0"/>
    <m/>
    <n v="0"/>
    <n v="92.46"/>
    <n v="0"/>
    <n v="0"/>
    <n v="99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.9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Neosho"/>
    <s v="Electric"/>
    <s v="Municipal Pumping"/>
    <s v="GP-General Power"/>
    <n v="544819"/>
    <n v="53414.32"/>
    <m/>
    <n v="0"/>
    <n v="0"/>
    <n v="0"/>
    <m/>
    <n v="0"/>
    <n v="234.28"/>
    <n v="0"/>
    <n v="0"/>
    <n v="249.84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47.6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Neosho"/>
    <s v="Electric"/>
    <s v="Municipal Pumping"/>
    <s v="TEB-Total Electric Bldg"/>
    <n v="32634"/>
    <n v="3299.14"/>
    <m/>
    <n v="0"/>
    <n v="0"/>
    <n v="0"/>
    <m/>
    <n v="0"/>
    <n v="14.02"/>
    <n v="0"/>
    <n v="0"/>
    <n v="14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0"/>
  </r>
  <r>
    <x v="3"/>
    <s v="Neosho"/>
    <s v="Electric"/>
    <s v="Oil Pipeline Pumping"/>
    <s v="LP-Large Power"/>
    <n v="1408000"/>
    <n v="134035.37999999998"/>
    <m/>
    <n v="0"/>
    <n v="0"/>
    <n v="0"/>
    <m/>
    <n v="0"/>
    <n v="605.44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98.52"/>
    <n v="-1958.2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0"/>
  </r>
  <r>
    <x v="3"/>
    <s v="Neosho"/>
    <s v="Electric"/>
    <s v="Praxair/ICI"/>
    <s v="SC-P PRAXAIR Transmission"/>
    <n v="5521131"/>
    <n v="402691.09"/>
    <m/>
    <n v="0"/>
    <n v="0"/>
    <n v="0"/>
    <m/>
    <n v="0"/>
    <n v="2374.09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3526.77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20"/>
  </r>
  <r>
    <x v="3"/>
    <s v="Neosho"/>
    <s v="Electric"/>
    <s v="Residential"/>
    <s v="RGL-Residential Pilot"/>
    <n v="38880"/>
    <n v="4839.09"/>
    <m/>
    <n v="139.24"/>
    <n v="0"/>
    <n v="0"/>
    <m/>
    <n v="0"/>
    <n v="16.739999999999998"/>
    <n v="0"/>
    <n v="0"/>
    <n v="17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13"/>
    <n v="0"/>
    <n v="0"/>
    <n v="112.9"/>
    <n v="-16.489999999999998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0"/>
  </r>
  <r>
    <x v="3"/>
    <s v="Neosho"/>
    <s v="Electric"/>
    <s v="Residential"/>
    <s v="RG-Residential"/>
    <n v="10599820.4"/>
    <n v="1441529.7999999998"/>
    <m/>
    <n v="41707.339999999997"/>
    <n v="0"/>
    <n v="0"/>
    <m/>
    <n v="-62308.394864447902"/>
    <n v="4582.9399999999996"/>
    <n v="0"/>
    <n v="0"/>
    <n v="4735.3900000000003"/>
    <n v="0"/>
    <n v="0"/>
    <n v="0"/>
    <n v="0"/>
    <n v="0"/>
    <n v="0"/>
    <n v="0"/>
    <n v="0"/>
    <n v="0"/>
    <n v="0"/>
    <n v="0"/>
    <n v="0"/>
    <n v="0"/>
    <n v="0"/>
    <n v="0"/>
    <n v="960"/>
    <n v="0"/>
    <n v="45"/>
    <n v="5155.54"/>
    <n v="480"/>
    <n v="-646.12"/>
    <n v="33843.599999999999"/>
    <n v="-2615.449999999999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Neosho"/>
    <s v="Lighting"/>
    <s v="Commercial"/>
    <s v="PL-Private Lighting"/>
    <n v="132899.55799999999"/>
    <n v="39530.31"/>
    <m/>
    <n v="66.2"/>
    <n v="0"/>
    <n v="0"/>
    <m/>
    <n v="0"/>
    <n v="56.61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60.92"/>
    <n v="0"/>
    <n v="0"/>
    <n v="1976.47"/>
    <n v="-42.9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3"/>
    <s v="Neosho"/>
    <s v="Lighting"/>
    <s v="Industrial"/>
    <s v="PL-Private Lighting"/>
    <n v="10518.002"/>
    <n v="2511.79"/>
    <m/>
    <n v="0"/>
    <n v="0"/>
    <n v="0"/>
    <m/>
    <n v="0"/>
    <n v="4.51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.84"/>
    <n v="0"/>
    <n v="0"/>
    <n v="74.510000000000005"/>
    <n v="-34.450000000000003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0"/>
  </r>
  <r>
    <x v="3"/>
    <s v="Neosho"/>
    <s v="Lighting"/>
    <s v="Municipal Buildings"/>
    <s v="PL-Private Lighting"/>
    <n v="424"/>
    <n v="142.53"/>
    <m/>
    <n v="0"/>
    <n v="0"/>
    <n v="0"/>
    <m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0"/>
  </r>
  <r>
    <x v="3"/>
    <s v="Neosho"/>
    <s v="Lighting"/>
    <s v="Municipal Other Lighting"/>
    <s v="PL-Private Lighting"/>
    <n v="441.00099999999998"/>
    <n v="147.41999999999999"/>
    <m/>
    <n v="0"/>
    <n v="0"/>
    <n v="0"/>
    <m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0"/>
  </r>
  <r>
    <x v="3"/>
    <s v="Neosho"/>
    <s v="Lighting"/>
    <s v="Municipal Street Lighting"/>
    <s v="SPL-Municipal St Lighting"/>
    <n v="172317.40700000001"/>
    <n v="22010.26"/>
    <m/>
    <n v="0"/>
    <n v="0"/>
    <n v="0"/>
    <m/>
    <n v="0"/>
    <n v="74.09"/>
    <n v="0"/>
    <n v="0"/>
    <n v="0"/>
    <n v="0"/>
    <n v="0"/>
    <n v="0"/>
    <n v="0"/>
    <n v="0"/>
    <n v="0"/>
    <n v="0"/>
    <n v="7617.12"/>
    <n v="0"/>
    <n v="0"/>
    <n v="0"/>
    <n v="0"/>
    <n v="0"/>
    <n v="0"/>
    <n v="0"/>
    <n v="0"/>
    <n v="0"/>
    <n v="0"/>
    <n v="0"/>
    <n v="0"/>
    <n v="0"/>
    <n v="0"/>
    <n v="-480.9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0"/>
  </r>
  <r>
    <x v="3"/>
    <s v="Neosho"/>
    <s v="Lighting"/>
    <s v="Residential"/>
    <s v="PL-Private Lighting"/>
    <n v="64272.404999999897"/>
    <n v="23604.85"/>
    <m/>
    <n v="55.9"/>
    <n v="0"/>
    <n v="0"/>
    <m/>
    <n v="0"/>
    <n v="25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08"/>
    <n v="0"/>
    <n v="-1.28"/>
    <n v="461.57"/>
    <n v="-37.8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3"/>
    <s v="Ozark"/>
    <s v="Electric"/>
    <s v="Commercial"/>
    <s v="CB-Commercial"/>
    <n v="2836119"/>
    <n v="402190.19999999995"/>
    <m/>
    <n v="8469.06"/>
    <n v="0"/>
    <n v="0"/>
    <m/>
    <n v="-142537.249283668"/>
    <n v="1162.95"/>
    <n v="0"/>
    <n v="0"/>
    <n v="1287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64.36"/>
    <n v="40"/>
    <n v="-125.93"/>
    <n v="23757.53"/>
    <n v="-643.6"/>
    <n v="0"/>
    <n v="0"/>
    <n v="0"/>
    <n v="-130.74"/>
    <n v="10.51"/>
    <m/>
    <x v="0"/>
    <m/>
    <m/>
    <m/>
    <m/>
    <m/>
    <m/>
    <m/>
    <m/>
    <n v="0"/>
    <n v="0"/>
    <n v="0"/>
    <n v="0"/>
    <x v="1"/>
    <x v="5"/>
    <m/>
    <x v="20"/>
  </r>
  <r>
    <x v="3"/>
    <s v="Ozark"/>
    <s v="Electric"/>
    <s v="Commercial"/>
    <s v="GP-General Power"/>
    <n v="5523087"/>
    <n v="573410.72"/>
    <m/>
    <n v="2131.8200000000002"/>
    <n v="0"/>
    <n v="0"/>
    <m/>
    <n v="0"/>
    <n v="2374.9699999999998"/>
    <n v="0"/>
    <n v="0"/>
    <n v="2404.5100000000002"/>
    <n v="0"/>
    <n v="0"/>
    <n v="0"/>
    <n v="0"/>
    <n v="0"/>
    <n v="0"/>
    <n v="0"/>
    <n v="782.71"/>
    <n v="0"/>
    <n v="0"/>
    <n v="0"/>
    <n v="0"/>
    <n v="0"/>
    <n v="0"/>
    <n v="0"/>
    <n v="30"/>
    <n v="0"/>
    <n v="0"/>
    <n v="4444.6000000000004"/>
    <n v="0"/>
    <n v="-299"/>
    <n v="27762.400000000001"/>
    <n v="-1664.8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0"/>
  </r>
  <r>
    <x v="3"/>
    <s v="Ozark"/>
    <s v="Electric"/>
    <s v="Commercial"/>
    <s v="LS-Special Lighting"/>
    <n v="1418"/>
    <n v="348.77"/>
    <m/>
    <n v="3.26"/>
    <n v="0"/>
    <n v="0"/>
    <m/>
    <n v="0"/>
    <n v="0.6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0"/>
  </r>
  <r>
    <x v="3"/>
    <s v="Ozark"/>
    <s v="Electric"/>
    <s v="Commercial"/>
    <s v="SH-Small Heating"/>
    <n v="427508"/>
    <n v="51636.6"/>
    <m/>
    <n v="1491.53"/>
    <n v="0"/>
    <n v="0"/>
    <m/>
    <n v="-26621.776504297999"/>
    <n v="183.8"/>
    <n v="0"/>
    <n v="0"/>
    <n v="199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3.21"/>
    <n v="0"/>
    <n v="0"/>
    <n v="3688.9"/>
    <n v="-118.5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0"/>
  </r>
  <r>
    <x v="3"/>
    <s v="Ozark"/>
    <s v="Electric"/>
    <s v="Commercial"/>
    <s v="TEB-Total Electric Bldg"/>
    <n v="1274345"/>
    <n v="130583.1"/>
    <m/>
    <n v="1263.68"/>
    <n v="0"/>
    <n v="0"/>
    <m/>
    <n v="0"/>
    <n v="547.96"/>
    <n v="0"/>
    <n v="0"/>
    <n v="60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5.69"/>
    <n v="0"/>
    <n v="0"/>
    <n v="3622.73"/>
    <n v="-516.6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0"/>
  </r>
  <r>
    <x v="3"/>
    <s v="Ozark"/>
    <s v="Electric"/>
    <s v="Industrial"/>
    <s v="CB-Commercial"/>
    <n v="8691"/>
    <n v="1208.8"/>
    <m/>
    <n v="23.06"/>
    <n v="0"/>
    <n v="0"/>
    <m/>
    <n v="0"/>
    <n v="3.73"/>
    <n v="0"/>
    <n v="0"/>
    <n v="3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49"/>
    <n v="0"/>
    <n v="0"/>
    <n v="87.5"/>
    <n v="-1.68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0"/>
  </r>
  <r>
    <x v="3"/>
    <s v="Ozark"/>
    <s v="Electric"/>
    <s v="Industrial"/>
    <s v="GP-General Power"/>
    <n v="396998"/>
    <n v="44349.81"/>
    <m/>
    <n v="567.17999999999995"/>
    <n v="0"/>
    <n v="0"/>
    <m/>
    <n v="0"/>
    <n v="170.71"/>
    <n v="0"/>
    <n v="0"/>
    <n v="188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1.54"/>
    <n v="0"/>
    <n v="0"/>
    <n v="2634.87"/>
    <n v="-134.1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3"/>
    <s v="Ozark"/>
    <s v="Electric"/>
    <s v="Industrial"/>
    <s v="TEB-Total Electric Bldg"/>
    <n v="369777"/>
    <n v="51062.210000000006"/>
    <m/>
    <n v="2508.5300000000002"/>
    <n v="0"/>
    <n v="0"/>
    <m/>
    <n v="0"/>
    <n v="159.01"/>
    <n v="0"/>
    <n v="0"/>
    <n v="210.95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57.91"/>
    <n v="0"/>
    <n v="0"/>
    <n v="4024.34"/>
    <n v="-699.08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0"/>
  </r>
  <r>
    <x v="3"/>
    <s v="Ozark"/>
    <s v="Electric"/>
    <s v="Interdepartmental"/>
    <s v="CB-Commercial"/>
    <n v="10362"/>
    <n v="1399.8899999999999"/>
    <m/>
    <n v="0"/>
    <n v="0"/>
    <n v="0"/>
    <m/>
    <n v="0"/>
    <n v="4.45"/>
    <n v="0"/>
    <n v="0"/>
    <n v="5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-20.99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0"/>
  </r>
  <r>
    <x v="3"/>
    <s v="Ozark"/>
    <s v="Electric"/>
    <s v="Municipal Buildings"/>
    <s v="CB-Commercial"/>
    <n v="51607"/>
    <n v="7488.92"/>
    <m/>
    <n v="0"/>
    <n v="0"/>
    <n v="0"/>
    <m/>
    <n v="0"/>
    <n v="22.24"/>
    <n v="0"/>
    <n v="0"/>
    <n v="2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Ozark"/>
    <s v="Electric"/>
    <s v="Municipal Buildings"/>
    <s v="GP-General Power"/>
    <n v="126080"/>
    <n v="11552.269999999999"/>
    <m/>
    <n v="0"/>
    <n v="0"/>
    <n v="0"/>
    <m/>
    <n v="0"/>
    <n v="54.21"/>
    <n v="0"/>
    <n v="0"/>
    <n v="56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Ozark"/>
    <s v="Electric"/>
    <s v="Municipal Buildings"/>
    <s v="SH-Small Heating"/>
    <n v="9609"/>
    <n v="1081.6500000000001"/>
    <m/>
    <n v="0"/>
    <n v="0"/>
    <n v="0"/>
    <m/>
    <n v="0"/>
    <n v="4.13"/>
    <n v="0"/>
    <n v="0"/>
    <n v="4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0"/>
  </r>
  <r>
    <x v="3"/>
    <s v="Ozark"/>
    <s v="Electric"/>
    <s v="Municipal Other Lighting"/>
    <s v="CB-Commercial"/>
    <n v="3981"/>
    <n v="1114.9099999999999"/>
    <m/>
    <n v="0"/>
    <n v="0"/>
    <n v="0"/>
    <m/>
    <n v="0"/>
    <n v="1.69"/>
    <n v="0"/>
    <n v="0"/>
    <n v="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9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0"/>
  </r>
  <r>
    <x v="3"/>
    <s v="Ozark"/>
    <s v="Electric"/>
    <s v="Municipal Other Lighting"/>
    <s v="LS-Special Lighting"/>
    <n v="1510"/>
    <n v="428.44"/>
    <m/>
    <n v="0"/>
    <n v="0"/>
    <n v="0"/>
    <m/>
    <n v="0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0"/>
  </r>
  <r>
    <x v="3"/>
    <s v="Ozark"/>
    <s v="Electric"/>
    <s v="Municipal Pumping"/>
    <s v="CB-Commercial"/>
    <n v="119686"/>
    <n v="16068.880000000001"/>
    <m/>
    <n v="0"/>
    <n v="0"/>
    <n v="0"/>
    <m/>
    <n v="0"/>
    <n v="51.47"/>
    <n v="0"/>
    <n v="0"/>
    <n v="54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Ozark"/>
    <s v="Electric"/>
    <s v="Municipal Pumping"/>
    <s v="GP-General Power"/>
    <n v="510418"/>
    <n v="56913.67"/>
    <m/>
    <n v="0"/>
    <n v="0"/>
    <n v="0"/>
    <m/>
    <n v="0"/>
    <n v="219.49"/>
    <n v="0"/>
    <n v="0"/>
    <n v="247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8.6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Ozark"/>
    <s v="Electric"/>
    <s v="Municipal Pumping"/>
    <s v="TEB-Total Electric Bldg"/>
    <n v="28680"/>
    <n v="2959.18"/>
    <m/>
    <n v="0"/>
    <n v="0"/>
    <n v="0"/>
    <m/>
    <n v="0"/>
    <n v="12.34"/>
    <n v="0"/>
    <n v="0"/>
    <n v="1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0"/>
  </r>
  <r>
    <x v="3"/>
    <s v="Ozark"/>
    <s v="Electric"/>
    <s v="Residential"/>
    <s v="RGL-Residential Pilot"/>
    <n v="30707"/>
    <n v="3875.89"/>
    <m/>
    <n v="99.08"/>
    <n v="0"/>
    <n v="0"/>
    <m/>
    <n v="0"/>
    <n v="13.16"/>
    <n v="0"/>
    <n v="0"/>
    <n v="1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18"/>
    <n v="0"/>
    <n v="0"/>
    <n v="26.45"/>
    <n v="-10.52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0"/>
  </r>
  <r>
    <x v="3"/>
    <s v="Ozark"/>
    <s v="Electric"/>
    <s v="Residential"/>
    <s v="RG-Residential"/>
    <n v="14459418"/>
    <n v="1978233.3"/>
    <m/>
    <n v="40901.949999999997"/>
    <n v="0"/>
    <n v="0"/>
    <m/>
    <n v="-9028.0480861068208"/>
    <n v="6224.34"/>
    <n v="0"/>
    <n v="0"/>
    <n v="6444.82"/>
    <n v="0"/>
    <n v="0"/>
    <n v="0"/>
    <n v="0"/>
    <n v="0"/>
    <n v="0"/>
    <n v="0"/>
    <n v="0"/>
    <n v="0"/>
    <n v="0"/>
    <n v="0"/>
    <n v="0"/>
    <n v="0"/>
    <n v="0"/>
    <n v="0"/>
    <n v="240"/>
    <n v="100"/>
    <n v="135"/>
    <n v="5804.78"/>
    <n v="580"/>
    <n v="-695.02"/>
    <n v="13044.99"/>
    <n v="-5325.8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Ozark"/>
    <s v="Lighting"/>
    <s v="Commercial"/>
    <s v="PL-Private Lighting"/>
    <n v="50572.87"/>
    <n v="16577.27"/>
    <m/>
    <n v="138.12"/>
    <n v="0"/>
    <n v="0"/>
    <m/>
    <n v="0"/>
    <n v="2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.23"/>
    <n v="0"/>
    <n v="-2.21"/>
    <n v="779.62"/>
    <n v="-32.5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3"/>
    <s v="Ozark"/>
    <s v="Lighting"/>
    <s v="Municipal Other Lighting"/>
    <s v="PL-Private Lighting"/>
    <n v="671"/>
    <n v="188.61"/>
    <m/>
    <n v="0"/>
    <n v="0"/>
    <n v="0"/>
    <m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0"/>
  </r>
  <r>
    <x v="3"/>
    <s v="Ozark"/>
    <s v="Lighting"/>
    <s v="Municipal Street Lighting"/>
    <s v="SPL-Municipal St Lighting"/>
    <n v="145445.24100000001"/>
    <n v="19816.11"/>
    <m/>
    <n v="0"/>
    <n v="0"/>
    <n v="0"/>
    <m/>
    <n v="0"/>
    <n v="62.53"/>
    <n v="0"/>
    <n v="0"/>
    <n v="0"/>
    <n v="0"/>
    <n v="0"/>
    <n v="0"/>
    <n v="0"/>
    <n v="0"/>
    <n v="0"/>
    <n v="0"/>
    <n v="8590.6200000000008"/>
    <n v="0"/>
    <n v="0"/>
    <n v="0"/>
    <n v="0"/>
    <n v="0"/>
    <n v="0"/>
    <n v="0"/>
    <n v="0"/>
    <n v="0"/>
    <n v="0"/>
    <n v="0"/>
    <n v="0"/>
    <n v="0"/>
    <n v="0"/>
    <n v="-405.9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0"/>
  </r>
  <r>
    <x v="3"/>
    <s v="Ozark"/>
    <s v="Lighting"/>
    <s v="Residential"/>
    <s v="PL-Private Lighting"/>
    <n v="26665.242999999999"/>
    <n v="9595.1299999999992"/>
    <m/>
    <n v="37.56"/>
    <n v="0"/>
    <n v="0"/>
    <m/>
    <n v="0"/>
    <n v="1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9"/>
    <n v="0"/>
    <n v="0"/>
    <n v="57.98"/>
    <n v="-11.4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3"/>
    <s v="Pierce City"/>
    <s v="Electric"/>
    <s v="Commercial"/>
    <s v="CB-Commercial"/>
    <n v="8520"/>
    <n v="1158.01"/>
    <m/>
    <n v="0"/>
    <n v="0"/>
    <n v="0"/>
    <m/>
    <n v="0"/>
    <n v="3.67"/>
    <n v="0"/>
    <n v="0"/>
    <n v="4.23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299999999999997"/>
    <n v="-7.5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Pierce City"/>
    <s v="Electric"/>
    <s v="Residential"/>
    <s v="RG-Residential"/>
    <n v="10583"/>
    <n v="1497.27"/>
    <m/>
    <n v="42.39"/>
    <n v="0"/>
    <n v="0"/>
    <m/>
    <n v="0"/>
    <n v="4.55"/>
    <n v="0"/>
    <n v="0"/>
    <n v="4.63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0.84"/>
    <n v="0"/>
    <n v="0"/>
    <n v="0"/>
    <n v="-11.4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Pierce City"/>
    <s v="Lighting"/>
    <s v="Residential"/>
    <s v="PL-Private Lighting"/>
    <n v="65"/>
    <n v="15.32"/>
    <m/>
    <n v="0"/>
    <n v="0"/>
    <n v="0"/>
    <m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s v="Republic"/>
    <s v="Electric"/>
    <s v="Commercial"/>
    <s v="CB-Commercial"/>
    <n v="491921"/>
    <n v="71303.78"/>
    <m/>
    <n v="1717.83"/>
    <n v="0"/>
    <n v="0"/>
    <m/>
    <n v="0"/>
    <n v="210.21"/>
    <n v="0"/>
    <n v="0"/>
    <n v="247.99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045.02"/>
    <n v="0"/>
    <n v="-39.54"/>
    <n v="4392.8"/>
    <n v="-467.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Republic"/>
    <s v="Electric"/>
    <s v="Commercial"/>
    <s v="GP-General Power"/>
    <n v="360723"/>
    <n v="35884.230000000003"/>
    <m/>
    <n v="0"/>
    <n v="0"/>
    <n v="0"/>
    <m/>
    <n v="0"/>
    <n v="155.13"/>
    <n v="0"/>
    <n v="0"/>
    <n v="175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1.29"/>
    <n v="0"/>
    <n v="0"/>
    <n v="2271.37"/>
    <n v="-146.7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0"/>
  </r>
  <r>
    <x v="3"/>
    <s v="Republic"/>
    <s v="Electric"/>
    <s v="Commercial"/>
    <s v="SH-Small Heating"/>
    <n v="42963"/>
    <n v="5821.9500000000007"/>
    <m/>
    <n v="74.709999999999994"/>
    <n v="0"/>
    <n v="0"/>
    <m/>
    <n v="0"/>
    <n v="18.48"/>
    <n v="0"/>
    <n v="0"/>
    <n v="22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.489999999999995"/>
    <n v="0"/>
    <n v="0"/>
    <n v="359.29"/>
    <n v="-53.0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0"/>
  </r>
  <r>
    <x v="3"/>
    <s v="Republic"/>
    <s v="Electric"/>
    <s v="Commercial"/>
    <s v="TEB-Total Electric Bldg"/>
    <n v="38640"/>
    <n v="4666.2700000000004"/>
    <m/>
    <n v="0"/>
    <n v="0"/>
    <n v="0"/>
    <m/>
    <n v="0"/>
    <n v="16.62"/>
    <n v="0"/>
    <n v="0"/>
    <n v="2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7.01"/>
    <n v="0"/>
    <n v="0"/>
    <n v="366.05"/>
    <n v="-69.6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0"/>
  </r>
  <r>
    <x v="3"/>
    <s v="Republic"/>
    <s v="Electric"/>
    <s v="Industrial"/>
    <s v="CB-Commercial"/>
    <n v="884"/>
    <n v="137.08000000000001"/>
    <m/>
    <n v="4.07"/>
    <n v="0"/>
    <n v="0"/>
    <m/>
    <n v="0"/>
    <n v="0.38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35"/>
    <n v="-2.220000000000000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0"/>
  </r>
  <r>
    <x v="3"/>
    <s v="Republic"/>
    <s v="Electric"/>
    <s v="Municipal Buildings"/>
    <s v="CB-Commercial"/>
    <n v="26265"/>
    <n v="3718.25"/>
    <m/>
    <n v="0"/>
    <n v="0"/>
    <n v="0"/>
    <m/>
    <n v="0"/>
    <n v="11.28"/>
    <n v="0"/>
    <n v="0"/>
    <n v="14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.1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Republic"/>
    <s v="Electric"/>
    <s v="Municipal Buildings"/>
    <s v="GP-General Power"/>
    <n v="59200"/>
    <n v="6206.37"/>
    <m/>
    <n v="0"/>
    <n v="0"/>
    <n v="0"/>
    <m/>
    <n v="0"/>
    <n v="25.45"/>
    <n v="0"/>
    <n v="0"/>
    <n v="26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Republic"/>
    <s v="Electric"/>
    <s v="Municipal Other Lighting"/>
    <s v="CB-Commercial"/>
    <n v="2848"/>
    <n v="594.71"/>
    <m/>
    <n v="0"/>
    <n v="0"/>
    <n v="0"/>
    <m/>
    <n v="0"/>
    <n v="1.23"/>
    <n v="0"/>
    <n v="0"/>
    <n v="1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3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0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0"/>
  </r>
  <r>
    <x v="3"/>
    <s v="Republic"/>
    <s v="Electric"/>
    <s v="Municipal Pumping"/>
    <s v="CB-Commercial"/>
    <n v="10870"/>
    <n v="1638.86"/>
    <m/>
    <n v="0"/>
    <n v="0"/>
    <n v="0"/>
    <m/>
    <n v="0"/>
    <n v="4.67"/>
    <n v="0"/>
    <n v="0"/>
    <n v="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.39999999999999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Republic"/>
    <s v="Electric"/>
    <s v="Municipal Pumping"/>
    <s v="GP-General Power"/>
    <n v="52999"/>
    <n v="6137.51"/>
    <m/>
    <n v="0"/>
    <n v="0"/>
    <n v="0"/>
    <m/>
    <n v="0"/>
    <n v="22.79"/>
    <n v="0"/>
    <n v="0"/>
    <n v="23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Republic"/>
    <s v="Electric"/>
    <s v="Residential"/>
    <s v="RGL-Residential Pilot"/>
    <n v="4448"/>
    <n v="578.52"/>
    <m/>
    <n v="17.32"/>
    <n v="0"/>
    <n v="0"/>
    <m/>
    <n v="0"/>
    <n v="1.92"/>
    <n v="0"/>
    <n v="0"/>
    <n v="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5"/>
    <n v="0"/>
    <n v="0"/>
    <n v="5.36"/>
    <n v="-5.21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0"/>
  </r>
  <r>
    <x v="3"/>
    <s v="Republic"/>
    <s v="Electric"/>
    <s v="Residential"/>
    <s v="RG-Residential"/>
    <n v="3707847"/>
    <n v="523903.56"/>
    <m/>
    <n v="13358.22"/>
    <n v="0"/>
    <n v="0"/>
    <m/>
    <n v="-22071.060171919798"/>
    <n v="1596.55"/>
    <n v="0"/>
    <n v="0"/>
    <n v="1623.58"/>
    <n v="0"/>
    <n v="0"/>
    <n v="0"/>
    <n v="0"/>
    <n v="0"/>
    <n v="0"/>
    <n v="0"/>
    <n v="0"/>
    <n v="0"/>
    <n v="0"/>
    <n v="0"/>
    <n v="0"/>
    <n v="0"/>
    <n v="0"/>
    <n v="0"/>
    <n v="390"/>
    <n v="0"/>
    <n v="90"/>
    <n v="1602.23"/>
    <n v="220"/>
    <n v="-71.34"/>
    <n v="4546.66"/>
    <n v="-3713.5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Republic"/>
    <s v="Lighting"/>
    <s v="Commercial"/>
    <s v="PL-Private Lighting"/>
    <n v="11722.009"/>
    <n v="4035.08"/>
    <m/>
    <n v="0"/>
    <n v="0"/>
    <n v="0"/>
    <m/>
    <n v="0"/>
    <n v="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59"/>
    <n v="0"/>
    <n v="0"/>
    <n v="130.29"/>
    <n v="-18.1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3"/>
    <s v="Republic"/>
    <s v="Lighting"/>
    <s v="Municipal Buildings"/>
    <s v="PL-Private Lighting"/>
    <n v="31.001000000000001"/>
    <n v="14.16"/>
    <m/>
    <n v="0"/>
    <n v="0"/>
    <n v="0"/>
    <m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0"/>
  </r>
  <r>
    <x v="3"/>
    <s v="Republic"/>
    <s v="Lighting"/>
    <s v="Municipal Other Lighting"/>
    <s v="PL-Private Lighting"/>
    <n v="431.03699999999998"/>
    <n v="80.23"/>
    <m/>
    <n v="0"/>
    <n v="0"/>
    <n v="0"/>
    <m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41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0"/>
  </r>
  <r>
    <x v="3"/>
    <s v="Republic"/>
    <s v="Lighting"/>
    <s v="Municipal Street Lighting"/>
    <s v="SPL-Municipal St Lighting"/>
    <n v="95700.631999999998"/>
    <n v="13991.68"/>
    <m/>
    <n v="0"/>
    <n v="0"/>
    <n v="0"/>
    <m/>
    <n v="0"/>
    <n v="41.15"/>
    <n v="0"/>
    <n v="0"/>
    <n v="0"/>
    <n v="0"/>
    <n v="0"/>
    <n v="0"/>
    <n v="0"/>
    <n v="0"/>
    <n v="0"/>
    <n v="0"/>
    <n v="6471.13"/>
    <n v="0"/>
    <n v="0"/>
    <n v="0"/>
    <n v="0"/>
    <n v="0"/>
    <n v="0"/>
    <n v="0"/>
    <n v="0"/>
    <n v="0"/>
    <n v="0"/>
    <n v="0"/>
    <n v="0"/>
    <n v="0"/>
    <n v="0"/>
    <n v="-267.08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0"/>
  </r>
  <r>
    <x v="3"/>
    <s v="Republic"/>
    <s v="Lighting"/>
    <s v="Residential"/>
    <s v="PL-Private Lighting"/>
    <n v="5875.1419999999998"/>
    <n v="1961.22"/>
    <m/>
    <n v="0"/>
    <n v="0"/>
    <n v="0"/>
    <m/>
    <n v="0"/>
    <n v="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1"/>
    <n v="0"/>
    <n v="0"/>
    <n v="13.43"/>
    <n v="-7.4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3"/>
    <s v="Webb City"/>
    <s v="Electric"/>
    <s v="Commercial"/>
    <s v="CB-Commercial"/>
    <n v="2483505"/>
    <n v="339527.25"/>
    <m/>
    <n v="9196.17"/>
    <n v="0"/>
    <n v="0"/>
    <m/>
    <n v="-3102.8846153846198"/>
    <n v="1067.8599999999999"/>
    <n v="0"/>
    <n v="0"/>
    <n v="1210.43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3426.55"/>
    <n v="60"/>
    <n v="-281.79000000000002"/>
    <n v="19644.439999999999"/>
    <n v="-1945.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Webb City"/>
    <s v="Electric"/>
    <s v="Commercial"/>
    <s v="GP-General Power"/>
    <n v="12172984"/>
    <n v="900680.07"/>
    <m/>
    <n v="822.78"/>
    <n v="0"/>
    <n v="0"/>
    <m/>
    <n v="-7719.2307692307704"/>
    <n v="5234.38"/>
    <n v="0"/>
    <n v="0"/>
    <n v="5457.78"/>
    <n v="0"/>
    <n v="0"/>
    <n v="0"/>
    <n v="0"/>
    <n v="0"/>
    <n v="0"/>
    <n v="0"/>
    <n v="50"/>
    <n v="0"/>
    <n v="0"/>
    <n v="0"/>
    <n v="0"/>
    <n v="0"/>
    <n v="0"/>
    <n v="0"/>
    <n v="0"/>
    <n v="0"/>
    <n v="15"/>
    <n v="1807.63"/>
    <n v="0"/>
    <n v="-14.88"/>
    <n v="42372.21"/>
    <n v="-2225.4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0"/>
  </r>
  <r>
    <x v="3"/>
    <s v="Webb City"/>
    <s v="Electric"/>
    <s v="Commercial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0"/>
  </r>
  <r>
    <x v="3"/>
    <s v="Webb City"/>
    <s v="Electric"/>
    <s v="Commercial"/>
    <s v="SH-Small Heating"/>
    <n v="335750"/>
    <n v="39277.520000000004"/>
    <m/>
    <n v="802.27"/>
    <n v="0"/>
    <n v="0"/>
    <m/>
    <n v="0"/>
    <n v="144.55000000000001"/>
    <n v="0"/>
    <n v="0"/>
    <n v="16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2.46"/>
    <n v="0"/>
    <n v="0"/>
    <n v="1791.43"/>
    <n v="-260.42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0"/>
  </r>
  <r>
    <x v="3"/>
    <s v="Webb City"/>
    <s v="Electric"/>
    <s v="Commercial"/>
    <s v="TEB-Total Electric Bldg"/>
    <n v="780478"/>
    <n v="85609.680000000008"/>
    <m/>
    <n v="-135.5"/>
    <n v="0"/>
    <n v="0"/>
    <m/>
    <n v="-520926.07449856697"/>
    <n v="335.6"/>
    <n v="0"/>
    <n v="0"/>
    <n v="396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8.03"/>
    <n v="0"/>
    <n v="-16.07"/>
    <n v="4531.7"/>
    <n v="-694.4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0"/>
  </r>
  <r>
    <x v="3"/>
    <s v="Webb City"/>
    <s v="Electric"/>
    <s v="Industrial"/>
    <s v="CB-Commercial"/>
    <n v="9302"/>
    <n v="1331.0300000000002"/>
    <m/>
    <n v="45.13"/>
    <n v="0"/>
    <n v="0"/>
    <m/>
    <n v="0"/>
    <n v="3.99"/>
    <n v="0"/>
    <n v="0"/>
    <n v="4.97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31.85"/>
    <n v="0"/>
    <n v="0"/>
    <n v="80.87"/>
    <n v="-15.13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0"/>
  </r>
  <r>
    <x v="3"/>
    <s v="Webb City"/>
    <s v="Electric"/>
    <s v="Industrial"/>
    <s v="GP-General Power"/>
    <n v="2242698"/>
    <n v="241843.5"/>
    <m/>
    <n v="80"/>
    <n v="0"/>
    <n v="0"/>
    <m/>
    <n v="0"/>
    <n v="964.35"/>
    <n v="0"/>
    <n v="0"/>
    <n v="1039.82"/>
    <n v="0"/>
    <n v="0"/>
    <n v="0"/>
    <n v="0"/>
    <n v="0"/>
    <n v="0"/>
    <n v="0"/>
    <n v="736.19"/>
    <n v="0"/>
    <n v="0"/>
    <n v="0"/>
    <n v="0"/>
    <n v="0"/>
    <n v="0"/>
    <n v="0"/>
    <n v="0"/>
    <n v="0"/>
    <n v="0"/>
    <n v="854.9"/>
    <n v="0"/>
    <n v="0"/>
    <n v="6922.07"/>
    <n v="-3447.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3"/>
    <s v="Webb City"/>
    <s v="Electric"/>
    <s v="Industrial"/>
    <s v="LP-Large Power"/>
    <n v="14068977"/>
    <n v="1253620.8299999998"/>
    <m/>
    <n v="0"/>
    <n v="0"/>
    <n v="0"/>
    <m/>
    <n v="0"/>
    <n v="6049.67"/>
    <n v="0"/>
    <n v="0"/>
    <n v="2085.8200000000002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40013.79"/>
    <n v="-19566.650000000001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0"/>
  </r>
  <r>
    <x v="3"/>
    <s v="Webb City"/>
    <s v="Electric"/>
    <s v="Industrial"/>
    <s v="PFM-Feed Mill/Grain Elev"/>
    <n v="7760"/>
    <n v="1310.07"/>
    <m/>
    <n v="52.68"/>
    <n v="0"/>
    <n v="0"/>
    <m/>
    <n v="0"/>
    <n v="3.34"/>
    <n v="0"/>
    <n v="0"/>
    <n v="3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1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0"/>
  </r>
  <r>
    <x v="3"/>
    <s v="Webb City"/>
    <s v="Electric"/>
    <s v="Interdepartmental"/>
    <s v="CB-Commercial"/>
    <n v="7296"/>
    <n v="951.39"/>
    <m/>
    <n v="0"/>
    <n v="0"/>
    <n v="0"/>
    <m/>
    <n v="0"/>
    <n v="3.13"/>
    <n v="0"/>
    <n v="0"/>
    <n v="3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99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0"/>
  </r>
  <r>
    <x v="3"/>
    <s v="Webb City"/>
    <s v="Electric"/>
    <s v="Municipal Buildings"/>
    <s v="CB-Commercial"/>
    <n v="72033"/>
    <n v="10070.640000000001"/>
    <m/>
    <n v="0"/>
    <n v="0"/>
    <n v="0"/>
    <m/>
    <n v="0"/>
    <n v="30.99"/>
    <n v="0"/>
    <n v="0"/>
    <n v="34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.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Webb City"/>
    <s v="Electric"/>
    <s v="Municipal Buildings"/>
    <s v="GP-General Power"/>
    <n v="133520"/>
    <n v="13742.550000000001"/>
    <m/>
    <n v="0"/>
    <n v="0"/>
    <n v="0"/>
    <m/>
    <n v="0"/>
    <n v="57.41"/>
    <n v="0"/>
    <n v="0"/>
    <n v="8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.5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Webb City"/>
    <s v="Electric"/>
    <s v="Municipal Buildings"/>
    <s v="SH-Small Heating"/>
    <n v="8480"/>
    <n v="1115.2"/>
    <m/>
    <n v="0"/>
    <n v="0"/>
    <n v="0"/>
    <m/>
    <n v="0"/>
    <n v="3.64"/>
    <n v="0"/>
    <n v="0"/>
    <n v="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34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0"/>
  </r>
  <r>
    <x v="3"/>
    <s v="Webb City"/>
    <s v="Electric"/>
    <s v="Municipal Other Lighting"/>
    <s v="CB-Commercial"/>
    <n v="22227"/>
    <n v="3833.31"/>
    <m/>
    <n v="0"/>
    <n v="0"/>
    <n v="0"/>
    <m/>
    <n v="0"/>
    <n v="9.5399999999999991"/>
    <n v="0"/>
    <n v="0"/>
    <n v="1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.40999999999999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0"/>
  </r>
  <r>
    <x v="3"/>
    <s v="Webb City"/>
    <s v="Electric"/>
    <s v="Municipal Other Lighting"/>
    <s v="LS-Special Lighting"/>
    <n v="2856"/>
    <n v="562.34"/>
    <m/>
    <n v="0"/>
    <n v="0"/>
    <n v="0"/>
    <m/>
    <n v="0"/>
    <n v="1.23"/>
    <n v="0"/>
    <n v="0"/>
    <n v="0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5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0"/>
  </r>
  <r>
    <x v="3"/>
    <s v="Webb City"/>
    <s v="Electric"/>
    <s v="Municipal Pumping"/>
    <s v="CB-Commercial"/>
    <n v="177210"/>
    <n v="23527.850000000002"/>
    <m/>
    <n v="0"/>
    <n v="0"/>
    <n v="0"/>
    <m/>
    <n v="0"/>
    <n v="76.16"/>
    <n v="0"/>
    <n v="0"/>
    <n v="84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8.40000000000000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3"/>
    <s v="Webb City"/>
    <s v="Electric"/>
    <s v="Municipal Pumping"/>
    <s v="GP-General Power"/>
    <n v="405100"/>
    <n v="40175.840000000004"/>
    <m/>
    <n v="0"/>
    <n v="0"/>
    <n v="0"/>
    <m/>
    <n v="0"/>
    <n v="174.18"/>
    <n v="0"/>
    <n v="0"/>
    <n v="19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5.0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3"/>
    <s v="Webb City"/>
    <s v="Electric"/>
    <s v="Oil Pipeline Pumping"/>
    <s v="GP-General Power"/>
    <n v="370275"/>
    <n v="33500.939999999995"/>
    <m/>
    <n v="0"/>
    <n v="0"/>
    <n v="0"/>
    <m/>
    <n v="0"/>
    <n v="159.22"/>
    <n v="0"/>
    <n v="0"/>
    <n v="21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1.18"/>
    <n v="-639.3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3"/>
    <s v="Webb City"/>
    <s v="Electric"/>
    <s v="Commercial"/>
    <s v="CB-Commerc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3"/>
    <s v="Webb City"/>
    <s v="Electric"/>
    <s v="Residential"/>
    <s v="RGL-Residential Pilot"/>
    <n v="41240"/>
    <n v="5075.8999999999996"/>
    <m/>
    <n v="201.41"/>
    <n v="0"/>
    <n v="0"/>
    <m/>
    <n v="0"/>
    <n v="17.73"/>
    <n v="0"/>
    <n v="0"/>
    <n v="18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56"/>
    <n v="0"/>
    <n v="0"/>
    <n v="44.65"/>
    <n v="-29.43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0"/>
  </r>
  <r>
    <x v="3"/>
    <s v="Webb City"/>
    <s v="Electric"/>
    <s v="Residential"/>
    <s v="RG-Residential"/>
    <n v="27793143.57"/>
    <n v="3389264.53"/>
    <m/>
    <n v="92803.92"/>
    <n v="0"/>
    <n v="0"/>
    <m/>
    <n v="-73624.127543898299"/>
    <n v="11949.4"/>
    <n v="0"/>
    <n v="0"/>
    <n v="12112"/>
    <n v="0"/>
    <n v="0"/>
    <n v="0"/>
    <n v="0"/>
    <n v="0"/>
    <n v="0"/>
    <n v="0"/>
    <n v="0"/>
    <n v="0"/>
    <n v="0"/>
    <n v="0"/>
    <n v="0"/>
    <n v="0"/>
    <n v="0"/>
    <n v="0"/>
    <n v="840"/>
    <n v="250"/>
    <n v="180"/>
    <n v="6081.33"/>
    <n v="820"/>
    <n v="-649.54999999999995"/>
    <n v="17870.84"/>
    <n v="-32411.6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3"/>
    <s v="Webb City"/>
    <s v="Electric"/>
    <s v="Commercial"/>
    <s v="SH-Small Heating"/>
    <n v="42"/>
    <n v="7.5"/>
    <m/>
    <n v="0.38"/>
    <n v="0"/>
    <n v="0"/>
    <m/>
    <n v="0"/>
    <n v="0.02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0"/>
  </r>
  <r>
    <x v="3"/>
    <s v="Webb City"/>
    <s v="Lighting"/>
    <s v="Commercial"/>
    <s v="PL-Private Lighting"/>
    <n v="69059.611000000004"/>
    <n v="20306.849999999999"/>
    <m/>
    <n v="35.08"/>
    <n v="0"/>
    <n v="0"/>
    <m/>
    <n v="0"/>
    <n v="29.45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7.46"/>
    <n v="0"/>
    <n v="0"/>
    <n v="964.23"/>
    <n v="-91.7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3"/>
    <s v="Webb City"/>
    <s v="Lighting"/>
    <s v="Industrial"/>
    <s v="PL-Private Lighting"/>
    <n v="2308.0030000000002"/>
    <n v="948.11"/>
    <m/>
    <n v="0"/>
    <n v="0"/>
    <n v="0"/>
    <m/>
    <n v="0"/>
    <n v="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71"/>
    <n v="-9.08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0"/>
  </r>
  <r>
    <x v="3"/>
    <s v="Webb City"/>
    <s v="Lighting"/>
    <s v="Interdepartmental"/>
    <s v="PL-Private Lighting"/>
    <n v="58"/>
    <n v="20.59"/>
    <m/>
    <n v="0"/>
    <n v="0"/>
    <n v="0"/>
    <m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0"/>
  </r>
  <r>
    <x v="3"/>
    <s v="Webb City"/>
    <s v="Lighting"/>
    <s v="Municipal Other Lighting"/>
    <s v="PL-Private Lighting"/>
    <n v="930.01800000000003"/>
    <n v="336.25"/>
    <m/>
    <n v="0"/>
    <n v="0"/>
    <n v="0"/>
    <m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4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0"/>
  </r>
  <r>
    <x v="3"/>
    <s v="Webb City"/>
    <s v="Lighting"/>
    <s v="Municipal Street Lighting"/>
    <s v="SPL-Municipal St Lighting"/>
    <n v="123378.20299999999"/>
    <n v="15779.13"/>
    <m/>
    <n v="0"/>
    <n v="0"/>
    <n v="0"/>
    <m/>
    <n v="0"/>
    <n v="53.04"/>
    <n v="0"/>
    <n v="0"/>
    <n v="0"/>
    <n v="0"/>
    <n v="0"/>
    <n v="0"/>
    <n v="0"/>
    <n v="0"/>
    <n v="0"/>
    <n v="0"/>
    <n v="8441.11"/>
    <n v="0"/>
    <n v="0"/>
    <n v="0"/>
    <n v="0"/>
    <n v="0"/>
    <n v="0"/>
    <n v="0"/>
    <n v="0"/>
    <n v="0"/>
    <n v="0"/>
    <n v="0"/>
    <n v="0"/>
    <n v="0"/>
    <n v="0"/>
    <n v="-344.3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0"/>
  </r>
  <r>
    <x v="3"/>
    <s v="Webb City"/>
    <s v="Lighting"/>
    <s v="Residential"/>
    <s v="PL-Private Lighting"/>
    <n v="65394.406999999897"/>
    <n v="23923.360000000001"/>
    <m/>
    <n v="14.8"/>
    <n v="0"/>
    <n v="0"/>
    <m/>
    <n v="0"/>
    <n v="25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36"/>
    <n v="0"/>
    <n v="0"/>
    <n v="50.34"/>
    <n v="-59.7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2"/>
    <s v="Baxter Springs"/>
    <s v="Electric"/>
    <s v="Commercial"/>
    <s v="CB-Commercial"/>
    <n v="813889"/>
    <n v="93631.63"/>
    <m/>
    <n v="2302.81"/>
    <n v="27792.15"/>
    <n v="0"/>
    <m/>
    <n v="0"/>
    <n v="0"/>
    <n v="0"/>
    <n v="0"/>
    <n v="0"/>
    <n v="0"/>
    <n v="0"/>
    <n v="0"/>
    <n v="0"/>
    <n v="0"/>
    <n v="0"/>
    <n v="0"/>
    <n v="0"/>
    <n v="0"/>
    <n v="0"/>
    <n v="0"/>
    <n v="371.84"/>
    <n v="0"/>
    <n v="0"/>
    <n v="0"/>
    <n v="0"/>
    <n v="0"/>
    <n v="13"/>
    <n v="383.72"/>
    <n v="0"/>
    <n v="-18.899999999999999"/>
    <n v="6241.86"/>
    <n v="-4527.1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2"/>
    <s v="Baxter Springs"/>
    <s v="Electric"/>
    <s v="Commercial"/>
    <s v="GP-General Power"/>
    <n v="1553597"/>
    <n v="113716.31"/>
    <m/>
    <n v="0"/>
    <n v="52443.26"/>
    <n v="0"/>
    <m/>
    <n v="0"/>
    <n v="0"/>
    <n v="0"/>
    <n v="0"/>
    <n v="0"/>
    <n v="0"/>
    <n v="0"/>
    <n v="0"/>
    <n v="0"/>
    <n v="0"/>
    <n v="0"/>
    <n v="0"/>
    <n v="0"/>
    <n v="0"/>
    <n v="0"/>
    <n v="0"/>
    <n v="574.84"/>
    <n v="0"/>
    <n v="0"/>
    <n v="0"/>
    <n v="0"/>
    <n v="0"/>
    <n v="0"/>
    <n v="376.02"/>
    <n v="0"/>
    <n v="0"/>
    <n v="5482.76"/>
    <n v="-4862.770000000000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0"/>
  </r>
  <r>
    <x v="2"/>
    <s v="Baxter Springs"/>
    <s v="Electric"/>
    <s v="Commercial"/>
    <s v="LS-Special Lighting"/>
    <n v="5248"/>
    <n v="548.49"/>
    <m/>
    <n v="0"/>
    <n v="177.16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0"/>
    <n v="0"/>
    <n v="0"/>
    <n v="0"/>
    <n v="0"/>
    <n v="0"/>
    <n v="0"/>
    <n v="0"/>
    <n v="-122.74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0"/>
  </r>
  <r>
    <x v="2"/>
    <s v="Baxter Springs"/>
    <s v="Electric"/>
    <s v="Commercial"/>
    <s v="PT-Transmission"/>
    <n v="1574400"/>
    <n v="72138.240000000005"/>
    <m/>
    <n v="0"/>
    <n v="39827.599999999999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51.9"/>
    <n v="0"/>
    <n v="0"/>
    <n v="0"/>
    <n v="0"/>
    <n v="0"/>
    <n v="0"/>
    <n v="0"/>
    <n v="0"/>
    <n v="0"/>
    <n v="0"/>
    <n v="-8580.48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20"/>
  </r>
  <r>
    <x v="2"/>
    <s v="Baxter Springs"/>
    <s v="Electric"/>
    <s v="Commercial"/>
    <s v="TEB-Total Electric Bldg"/>
    <n v="207521"/>
    <n v="17825.63"/>
    <m/>
    <n v="0"/>
    <n v="7005.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143.19"/>
    <n v="0"/>
    <n v="0"/>
    <n v="0"/>
    <n v="0"/>
    <n v="0"/>
    <n v="0"/>
    <n v="0"/>
    <n v="0"/>
    <n v="0"/>
    <n v="375.17"/>
    <n v="-392.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0"/>
  </r>
  <r>
    <x v="2"/>
    <s v="Baxter Springs"/>
    <s v="Electric"/>
    <s v="Industrial"/>
    <s v="CB-Commercial"/>
    <n v="4"/>
    <n v="40.99"/>
    <m/>
    <n v="0"/>
    <n v="0.140000000000000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-0.0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0"/>
  </r>
  <r>
    <x v="2"/>
    <s v="Baxter Springs"/>
    <s v="Electric"/>
    <s v="Industrial"/>
    <s v="GP-General Power"/>
    <n v="309232"/>
    <n v="25012.32"/>
    <m/>
    <n v="53.46"/>
    <n v="10438.43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114.42"/>
    <n v="0"/>
    <n v="0"/>
    <n v="0"/>
    <n v="0"/>
    <n v="0"/>
    <n v="0"/>
    <n v="29.52"/>
    <n v="0"/>
    <n v="0"/>
    <n v="3149.21"/>
    <n v="-967.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0"/>
  </r>
  <r>
    <x v="2"/>
    <s v="Baxter Springs"/>
    <s v="Electric"/>
    <s v="Industrial"/>
    <s v="PT-Transmission"/>
    <n v="1970589"/>
    <n v="103496.36"/>
    <m/>
    <n v="0"/>
    <n v="56372.98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356.7"/>
    <n v="0"/>
    <n v="0"/>
    <n v="0"/>
    <n v="0"/>
    <n v="0"/>
    <n v="0"/>
    <n v="-63.79"/>
    <n v="0"/>
    <n v="0"/>
    <n v="0"/>
    <n v="-8669.7099999999991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0"/>
  </r>
  <r>
    <x v="2"/>
    <s v="Baxter Springs"/>
    <s v="Electric"/>
    <s v="Municipal Buildings"/>
    <s v="CB-Commercial"/>
    <n v="37783"/>
    <n v="4430.42"/>
    <m/>
    <n v="0"/>
    <n v="1275.39000000000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7"/>
    <n v="0"/>
    <n v="0"/>
    <n v="0"/>
    <n v="0"/>
    <n v="0"/>
    <n v="0"/>
    <n v="0"/>
    <n v="0"/>
    <n v="0"/>
    <n v="0"/>
    <n v="-234.6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2"/>
    <s v="Baxter Springs"/>
    <s v="Electric"/>
    <s v="Municipal Buildings"/>
    <s v="GP-General Power"/>
    <n v="9040"/>
    <n v="1421.64"/>
    <m/>
    <n v="0"/>
    <n v="305.149999999999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34"/>
    <n v="0"/>
    <n v="0"/>
    <n v="0"/>
    <n v="0"/>
    <n v="0"/>
    <n v="0"/>
    <n v="0"/>
    <n v="0"/>
    <n v="0"/>
    <n v="0"/>
    <n v="-28.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2"/>
    <s v="Baxter Springs"/>
    <s v="Electric"/>
    <s v="Municipal Buildings"/>
    <s v="TEB-Total Electric Bldg"/>
    <n v="338"/>
    <n v="79.83"/>
    <m/>
    <n v="0"/>
    <n v="11.4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3"/>
    <n v="0"/>
    <n v="0"/>
    <n v="0"/>
    <n v="0"/>
    <n v="0"/>
    <n v="0"/>
    <n v="0"/>
    <n v="0"/>
    <n v="0"/>
    <n v="0"/>
    <n v="-0.64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0"/>
  </r>
  <r>
    <x v="2"/>
    <s v="Baxter Springs"/>
    <s v="Electric"/>
    <s v="Municipal Other Lighting"/>
    <s v="CB-Commercial"/>
    <n v="1900"/>
    <n v="447.01"/>
    <m/>
    <n v="0"/>
    <n v="64.1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85"/>
    <n v="0"/>
    <n v="0"/>
    <n v="0"/>
    <n v="0"/>
    <n v="0"/>
    <n v="0"/>
    <n v="0"/>
    <n v="0"/>
    <n v="0"/>
    <n v="0"/>
    <n v="-11.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0"/>
  </r>
  <r>
    <x v="2"/>
    <s v="Baxter Springs"/>
    <s v="Electric"/>
    <s v="Municipal Other Lighting"/>
    <s v="LS-Special Lighting"/>
    <n v="200"/>
    <n v="32.67"/>
    <m/>
    <n v="0"/>
    <n v="6.7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"/>
    <n v="0"/>
    <n v="0"/>
    <n v="0"/>
    <n v="-4.6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0"/>
  </r>
  <r>
    <x v="2"/>
    <s v="Baxter Springs"/>
    <s v="Electric"/>
    <s v="Municipal Pumping"/>
    <s v="CB-Commercial"/>
    <n v="36101"/>
    <n v="4333.26"/>
    <m/>
    <n v="0"/>
    <n v="1218.64000000000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6.25"/>
    <n v="0"/>
    <n v="0"/>
    <n v="0"/>
    <n v="0"/>
    <n v="0"/>
    <n v="0"/>
    <n v="0"/>
    <n v="0"/>
    <n v="0"/>
    <n v="0"/>
    <n v="-224.1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0"/>
  </r>
  <r>
    <x v="2"/>
    <s v="Baxter Springs"/>
    <s v="Electric"/>
    <s v="Municipal Pumping"/>
    <s v="GP-General Power"/>
    <n v="58600"/>
    <n v="5176.1099999999997"/>
    <m/>
    <n v="0"/>
    <n v="1978.11"/>
    <n v="0"/>
    <m/>
    <n v="0"/>
    <n v="0"/>
    <n v="0"/>
    <n v="0"/>
    <n v="0"/>
    <n v="0"/>
    <n v="0"/>
    <n v="0"/>
    <n v="0"/>
    <n v="0"/>
    <n v="0"/>
    <n v="0"/>
    <n v="0"/>
    <n v="0"/>
    <n v="0"/>
    <n v="0"/>
    <n v="21.69"/>
    <n v="0"/>
    <n v="0"/>
    <n v="0"/>
    <n v="0"/>
    <n v="0"/>
    <n v="0"/>
    <n v="0"/>
    <n v="0"/>
    <n v="0"/>
    <n v="0"/>
    <n v="-183.4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0"/>
  </r>
  <r>
    <x v="2"/>
    <s v="Baxter Springs"/>
    <s v="Electric"/>
    <s v="Oil Pipeline Pumping"/>
    <s v="PT-Transmission"/>
    <n v="800000"/>
    <n v="46258.239999999998"/>
    <m/>
    <n v="0"/>
    <n v="20237.5999999999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128"/>
    <n v="0"/>
    <n v="0"/>
    <n v="0"/>
    <n v="0"/>
    <n v="0"/>
    <n v="0"/>
    <n v="0"/>
    <n v="0"/>
    <n v="0"/>
    <n v="3897.49"/>
    <n v="-4360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0"/>
  </r>
  <r>
    <x v="2"/>
    <s v="Baxter Springs"/>
    <s v="Electric"/>
    <s v="Commercial"/>
    <s v="CB-Commercial"/>
    <n v="15"/>
    <n v="6.6999999999999993"/>
    <m/>
    <n v="0.28000000000000003"/>
    <n v="0.5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0.39"/>
    <n v="-0.0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2"/>
    <s v="Baxter Springs"/>
    <s v="Electric"/>
    <s v="Residential"/>
    <s v="RG-Residential"/>
    <n v="2135886"/>
    <n v="213093.96"/>
    <m/>
    <n v="8078.66"/>
    <n v="72058.6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283.25"/>
    <n v="0"/>
    <n v="0"/>
    <n v="0"/>
    <n v="200"/>
    <n v="0"/>
    <n v="65"/>
    <n v="2712.15"/>
    <n v="24"/>
    <n v="-23.97"/>
    <n v="11239.78"/>
    <n v="-9031.5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2"/>
    <s v="Baxter Springs"/>
    <s v="Electric"/>
    <s v="Residential"/>
    <s v="RH-Residential Total Elec"/>
    <n v="915075"/>
    <n v="77278.94"/>
    <m/>
    <n v="1517.3"/>
    <n v="30883.79"/>
    <n v="0"/>
    <m/>
    <n v="0"/>
    <n v="0"/>
    <n v="0"/>
    <n v="0"/>
    <n v="0"/>
    <n v="0"/>
    <n v="0"/>
    <n v="0"/>
    <n v="0"/>
    <n v="0"/>
    <n v="0"/>
    <n v="0"/>
    <n v="0"/>
    <n v="0"/>
    <n v="0"/>
    <n v="0"/>
    <n v="549.54"/>
    <n v="0"/>
    <n v="0"/>
    <n v="0"/>
    <n v="0"/>
    <n v="0"/>
    <n v="0"/>
    <n v="870.97"/>
    <n v="16"/>
    <n v="-5.79"/>
    <n v="2838.83"/>
    <n v="-2474.36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0"/>
  </r>
  <r>
    <x v="2"/>
    <s v="Baxter Springs"/>
    <s v="Lighting"/>
    <s v="Commercial"/>
    <s v="PL-Private Lighting"/>
    <n v="42502.069000000003"/>
    <n v="8876.5400000000009"/>
    <m/>
    <n v="0"/>
    <n v="1423.29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07"/>
    <n v="0"/>
    <n v="0"/>
    <n v="0"/>
    <n v="0"/>
    <n v="0"/>
    <n v="0"/>
    <n v="21.72"/>
    <n v="0"/>
    <n v="-0.53"/>
    <n v="362.02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2"/>
    <s v="Baxter Springs"/>
    <s v="Lighting"/>
    <s v="Industrial"/>
    <s v="PL-Private Lighting"/>
    <n v="1059"/>
    <n v="306.32"/>
    <m/>
    <n v="0"/>
    <n v="34.4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3"/>
    <n v="0"/>
    <n v="0"/>
    <n v="0"/>
    <n v="0"/>
    <n v="0"/>
    <n v="0"/>
    <n v="0"/>
    <n v="0"/>
    <n v="0"/>
    <n v="31.39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0"/>
  </r>
  <r>
    <x v="2"/>
    <s v="Baxter Springs"/>
    <s v="Lighting"/>
    <s v="Municipal Other Lighting"/>
    <s v="PL-Private Lighting"/>
    <n v="205"/>
    <n v="52.8"/>
    <m/>
    <n v="0"/>
    <n v="6.9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0"/>
  </r>
  <r>
    <x v="2"/>
    <s v="Baxter Springs"/>
    <s v="Lighting"/>
    <s v="Municipal Street Lighting"/>
    <s v="SPL-Municipal St Lighting"/>
    <n v="49070.534"/>
    <n v="5506.1"/>
    <m/>
    <n v="0"/>
    <n v="1263.07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4.42"/>
    <n v="0"/>
    <n v="0"/>
    <n v="0"/>
    <n v="0"/>
    <n v="0"/>
    <n v="0"/>
    <n v="0"/>
    <n v="0"/>
    <n v="0"/>
    <n v="0"/>
    <n v="-1114.8800000000001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0"/>
  </r>
  <r>
    <x v="2"/>
    <s v="Baxter Springs"/>
    <s v="Lighting"/>
    <s v="Residential"/>
    <s v="PL-Private Lighting"/>
    <n v="33623.106"/>
    <n v="8293.06"/>
    <m/>
    <n v="0"/>
    <n v="1140.54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42"/>
    <n v="0"/>
    <n v="0"/>
    <n v="0"/>
    <n v="0"/>
    <n v="0"/>
    <n v="0"/>
    <n v="61.34"/>
    <n v="0"/>
    <n v="0"/>
    <n v="224.23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0"/>
  </r>
  <r>
    <x v="2"/>
    <s v="Gravette"/>
    <s v="Electric"/>
    <s v="Commercial"/>
    <s v="CB-Commercial"/>
    <n v="117"/>
    <n v="54.33"/>
    <m/>
    <n v="0"/>
    <n v="3.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"/>
    <n v="0"/>
    <n v="0"/>
    <n v="3.43"/>
    <n v="-0.7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2"/>
    <s v="Gravette"/>
    <s v="Electric"/>
    <s v="Residential"/>
    <s v="RG-Residential"/>
    <n v="5943"/>
    <n v="597.4"/>
    <m/>
    <n v="0"/>
    <n v="200.63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56"/>
    <n v="0"/>
    <n v="0"/>
    <n v="0"/>
    <n v="0"/>
    <n v="0"/>
    <n v="0"/>
    <n v="1.3"/>
    <n v="0"/>
    <n v="-2.0499999999999998"/>
    <n v="11.23"/>
    <n v="-25.0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2"/>
    <s v="Gravette"/>
    <s v="Electric"/>
    <s v="Residential"/>
    <s v="RH-Residential Total Elec"/>
    <n v="1070"/>
    <n v="74.14"/>
    <m/>
    <n v="0"/>
    <n v="36.11999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64"/>
    <n v="0"/>
    <n v="0"/>
    <n v="0"/>
    <n v="0"/>
    <n v="0"/>
    <n v="0"/>
    <n v="0"/>
    <n v="0"/>
    <n v="0"/>
    <n v="1.56"/>
    <n v="-2.89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0"/>
  </r>
  <r>
    <x v="2"/>
    <s v="Gravette"/>
    <s v="Lighting"/>
    <s v="Residential"/>
    <s v="PL-Private Lighting"/>
    <n v="31"/>
    <n v="9.44"/>
    <m/>
    <n v="0"/>
    <n v="1.0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6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2"/>
    <s v="Neosho"/>
    <s v="Electric"/>
    <s v="Commercial"/>
    <s v="CB-Commercial"/>
    <n v="1040"/>
    <n v="180.95"/>
    <m/>
    <n v="0"/>
    <n v="35.1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47"/>
    <n v="0"/>
    <n v="0"/>
    <n v="0"/>
    <n v="0"/>
    <n v="0"/>
    <n v="0"/>
    <n v="0"/>
    <n v="0"/>
    <n v="0"/>
    <n v="12.63"/>
    <n v="-6.4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0"/>
  </r>
  <r>
    <x v="2"/>
    <s v="Neosho"/>
    <s v="Electric"/>
    <s v="Commercial"/>
    <s v="GP-General Power"/>
    <n v="42800"/>
    <n v="2594.19"/>
    <m/>
    <n v="0"/>
    <n v="1444.76"/>
    <n v="0"/>
    <m/>
    <n v="0"/>
    <n v="0"/>
    <n v="0"/>
    <n v="0"/>
    <n v="0"/>
    <n v="0"/>
    <n v="0"/>
    <n v="0"/>
    <n v="0"/>
    <n v="0"/>
    <n v="0"/>
    <n v="0"/>
    <n v="0"/>
    <n v="0"/>
    <n v="0"/>
    <n v="0"/>
    <n v="15.84"/>
    <n v="0"/>
    <n v="0"/>
    <n v="0"/>
    <n v="0"/>
    <n v="0"/>
    <n v="0"/>
    <n v="45.1"/>
    <n v="0"/>
    <n v="0"/>
    <n v="0"/>
    <n v="-133.9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0"/>
  </r>
  <r>
    <x v="2"/>
    <s v="Neosho"/>
    <s v="Electric"/>
    <s v="Residential"/>
    <s v="RG-Residential"/>
    <n v="4962"/>
    <n v="497.86"/>
    <m/>
    <n v="0"/>
    <n v="158.88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41"/>
    <n v="0"/>
    <n v="0"/>
    <n v="0"/>
    <n v="0"/>
    <n v="0"/>
    <n v="0"/>
    <n v="4.4000000000000004"/>
    <n v="0"/>
    <n v="0"/>
    <n v="8.98"/>
    <n v="-31.2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0"/>
  </r>
  <r>
    <x v="2"/>
    <s v="Neosho"/>
    <s v="Lighting"/>
    <s v="Commercial"/>
    <s v="PL-Private Lighting"/>
    <n v="1436"/>
    <n v="188.32"/>
    <m/>
    <n v="0"/>
    <n v="48.4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3.38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0"/>
  </r>
  <r>
    <x v="2"/>
    <s v="Neosho"/>
    <s v="Lighting"/>
    <s v="Residential"/>
    <s v="PL-Private Lighting"/>
    <n v="161"/>
    <n v="30.34"/>
    <m/>
    <n v="0"/>
    <n v="5.4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16"/>
    <n v="0"/>
    <n v="0"/>
    <n v="0.4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0"/>
  </r>
  <r>
    <x v="3"/>
    <m/>
    <m/>
    <s v="Residential"/>
    <s v="RG-Residential"/>
    <m/>
    <n v="7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Commercial"/>
    <s v="CB-Commercial"/>
    <n v="-3997680"/>
    <n v="-454816.85"/>
    <m/>
    <n v="-73.319999999999993"/>
    <n v="-1719"/>
    <m/>
    <m/>
    <m/>
    <m/>
    <m/>
    <n v="-1798.95"/>
    <m/>
    <m/>
    <m/>
    <m/>
    <m/>
    <m/>
    <m/>
    <m/>
    <m/>
    <m/>
    <m/>
    <m/>
    <m/>
    <m/>
    <m/>
    <m/>
    <m/>
    <m/>
    <m/>
    <m/>
    <m/>
    <m/>
    <n v="-39302.22"/>
    <m/>
    <m/>
    <m/>
    <m/>
    <m/>
    <m/>
    <m/>
    <x v="0"/>
    <m/>
    <m/>
    <m/>
    <m/>
    <m/>
    <m/>
    <m/>
    <m/>
    <n v="0"/>
    <n v="0"/>
    <n v="0"/>
    <n v="0"/>
    <x v="1"/>
    <x v="5"/>
    <m/>
    <x v="20"/>
  </r>
  <r>
    <x v="3"/>
    <m/>
    <m/>
    <s v="Municipal Pumping"/>
    <s v="CB-Commercial"/>
    <n v="-99999"/>
    <n v="-12711.87"/>
    <m/>
    <n v="0"/>
    <n v="-43"/>
    <m/>
    <m/>
    <m/>
    <m/>
    <m/>
    <n v="-45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5"/>
    <m/>
    <x v="20"/>
  </r>
  <r>
    <x v="3"/>
    <m/>
    <m/>
    <s v="Municipal Buildings"/>
    <s v="CB-Commercial"/>
    <n v="-99824"/>
    <n v="-12903.22"/>
    <m/>
    <n v="0"/>
    <n v="-42.92"/>
    <m/>
    <m/>
    <m/>
    <m/>
    <m/>
    <n v="-55.8"/>
    <m/>
    <m/>
    <m/>
    <m/>
    <m/>
    <m/>
    <m/>
    <m/>
    <m/>
    <m/>
    <m/>
    <m/>
    <m/>
    <m/>
    <m/>
    <m/>
    <m/>
    <m/>
    <m/>
    <m/>
    <m/>
    <m/>
    <n v="0"/>
    <n v="210.17"/>
    <m/>
    <m/>
    <m/>
    <m/>
    <m/>
    <m/>
    <x v="0"/>
    <m/>
    <m/>
    <m/>
    <m/>
    <m/>
    <m/>
    <m/>
    <m/>
    <n v="0"/>
    <n v="0"/>
    <n v="0"/>
    <n v="0"/>
    <x v="3"/>
    <x v="5"/>
    <m/>
    <x v="20"/>
  </r>
  <r>
    <x v="3"/>
    <m/>
    <m/>
    <s v="Commercial"/>
    <s v="CB-Commercial"/>
    <n v="-99990"/>
    <n v="-11385.13"/>
    <m/>
    <n v="-573.66"/>
    <n v="-43"/>
    <m/>
    <m/>
    <m/>
    <m/>
    <m/>
    <n v="-45"/>
    <m/>
    <m/>
    <m/>
    <m/>
    <m/>
    <m/>
    <m/>
    <m/>
    <m/>
    <m/>
    <m/>
    <m/>
    <m/>
    <m/>
    <m/>
    <m/>
    <m/>
    <m/>
    <m/>
    <m/>
    <m/>
    <m/>
    <n v="-728.56"/>
    <m/>
    <m/>
    <m/>
    <m/>
    <m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-99163"/>
    <n v="-11313.81"/>
    <m/>
    <n v="-570.04999999999995"/>
    <n v="-42.64"/>
    <m/>
    <m/>
    <m/>
    <m/>
    <m/>
    <n v="-44.62"/>
    <m/>
    <m/>
    <m/>
    <m/>
    <m/>
    <m/>
    <m/>
    <m/>
    <m/>
    <m/>
    <m/>
    <m/>
    <m/>
    <m/>
    <m/>
    <m/>
    <m/>
    <m/>
    <m/>
    <m/>
    <m/>
    <m/>
    <n v="-951.99"/>
    <m/>
    <m/>
    <m/>
    <m/>
    <m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-99990"/>
    <n v="-11385.2"/>
    <m/>
    <n v="-458.93"/>
    <n v="-43"/>
    <m/>
    <m/>
    <m/>
    <m/>
    <m/>
    <n v="-45"/>
    <m/>
    <m/>
    <m/>
    <m/>
    <m/>
    <m/>
    <m/>
    <m/>
    <m/>
    <m/>
    <m/>
    <m/>
    <m/>
    <m/>
    <m/>
    <m/>
    <m/>
    <m/>
    <m/>
    <m/>
    <m/>
    <m/>
    <n v="-1015.3800000000001"/>
    <m/>
    <m/>
    <m/>
    <m/>
    <m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-98841"/>
    <n v="-11253.9"/>
    <m/>
    <n v="-453.64"/>
    <n v="-42.5"/>
    <m/>
    <m/>
    <m/>
    <m/>
    <m/>
    <n v="-44.48"/>
    <m/>
    <m/>
    <m/>
    <m/>
    <m/>
    <m/>
    <m/>
    <m/>
    <m/>
    <m/>
    <m/>
    <m/>
    <m/>
    <m/>
    <m/>
    <m/>
    <m/>
    <m/>
    <m/>
    <m/>
    <m/>
    <m/>
    <n v="-1003.67"/>
    <m/>
    <m/>
    <m/>
    <m/>
    <m/>
    <m/>
    <m/>
    <x v="0"/>
    <m/>
    <m/>
    <m/>
    <m/>
    <m/>
    <m/>
    <m/>
    <m/>
    <n v="0"/>
    <n v="0"/>
    <n v="0"/>
    <n v="0"/>
    <x v="1"/>
    <x v="5"/>
    <m/>
    <x v="20"/>
  </r>
  <r>
    <x v="3"/>
    <m/>
    <m/>
    <s v="Municipal Pumping"/>
    <s v="CB-Commercial"/>
    <n v="-98638"/>
    <n v="-11222.04"/>
    <m/>
    <n v="0"/>
    <n v="-42.41"/>
    <m/>
    <m/>
    <m/>
    <m/>
    <m/>
    <n v="-44.39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5"/>
    <m/>
    <x v="20"/>
  </r>
  <r>
    <x v="3"/>
    <m/>
    <m/>
    <s v="Municipal Pumping"/>
    <s v="CB-Commercial"/>
    <n v="-99900"/>
    <n v="-11373.99"/>
    <m/>
    <n v="0"/>
    <n v="-42.96"/>
    <m/>
    <m/>
    <m/>
    <m/>
    <m/>
    <n v="-44.96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5"/>
    <m/>
    <x v="20"/>
  </r>
  <r>
    <x v="3"/>
    <m/>
    <m/>
    <s v="Commercial"/>
    <s v="CB-Commercial"/>
    <n v="-99000"/>
    <n v="-11263.23"/>
    <m/>
    <n v="0"/>
    <n v="-42.57"/>
    <m/>
    <m/>
    <m/>
    <m/>
    <m/>
    <n v="-44.55"/>
    <m/>
    <m/>
    <m/>
    <m/>
    <m/>
    <m/>
    <m/>
    <m/>
    <m/>
    <m/>
    <m/>
    <m/>
    <m/>
    <m/>
    <m/>
    <m/>
    <m/>
    <m/>
    <m/>
    <m/>
    <m/>
    <m/>
    <n v="-664.01"/>
    <m/>
    <m/>
    <m/>
    <m/>
    <m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-99496"/>
    <n v="-11328.44"/>
    <m/>
    <n v="0"/>
    <n v="-42.78"/>
    <m/>
    <m/>
    <m/>
    <m/>
    <m/>
    <n v="-44.77"/>
    <m/>
    <m/>
    <m/>
    <m/>
    <m/>
    <m/>
    <m/>
    <m/>
    <m/>
    <m/>
    <m/>
    <m/>
    <m/>
    <m/>
    <m/>
    <m/>
    <m/>
    <m/>
    <m/>
    <m/>
    <m/>
    <m/>
    <n v="-724.91"/>
    <m/>
    <m/>
    <m/>
    <m/>
    <m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-99216"/>
    <n v="-11293.46"/>
    <m/>
    <n v="0"/>
    <n v="-42.66"/>
    <m/>
    <m/>
    <m/>
    <m/>
    <m/>
    <n v="-44.65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-89660"/>
    <n v="-10196.75"/>
    <m/>
    <n v="-36.79"/>
    <n v="-38.549999999999997"/>
    <m/>
    <m/>
    <m/>
    <m/>
    <m/>
    <n v="-39.44"/>
    <m/>
    <m/>
    <m/>
    <m/>
    <m/>
    <m/>
    <m/>
    <m/>
    <m/>
    <m/>
    <m/>
    <m/>
    <m/>
    <m/>
    <m/>
    <m/>
    <m/>
    <m/>
    <m/>
    <m/>
    <m/>
    <m/>
    <n v="-881.06000000000006"/>
    <m/>
    <m/>
    <m/>
    <m/>
    <m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-81943"/>
    <n v="-10603.43"/>
    <m/>
    <n v="-45.96"/>
    <n v="-35.24"/>
    <m/>
    <m/>
    <m/>
    <m/>
    <m/>
    <n v="-47.53"/>
    <m/>
    <m/>
    <m/>
    <m/>
    <m/>
    <m/>
    <m/>
    <m/>
    <m/>
    <m/>
    <m/>
    <m/>
    <m/>
    <m/>
    <m/>
    <m/>
    <m/>
    <m/>
    <m/>
    <m/>
    <m/>
    <m/>
    <n v="-897.83999999999992"/>
    <n v="215.51"/>
    <m/>
    <m/>
    <m/>
    <m/>
    <m/>
    <m/>
    <x v="0"/>
    <m/>
    <m/>
    <m/>
    <m/>
    <m/>
    <m/>
    <m/>
    <m/>
    <n v="0"/>
    <n v="0"/>
    <n v="0"/>
    <n v="0"/>
    <x v="1"/>
    <x v="5"/>
    <m/>
    <x v="20"/>
  </r>
  <r>
    <x v="1"/>
    <m/>
    <m/>
    <s v="Commercial"/>
    <s v="CB-Commercial"/>
    <n v="-11934960"/>
    <n v="-405788.64"/>
    <m/>
    <n v="0"/>
    <n v="0"/>
    <m/>
    <m/>
    <m/>
    <m/>
    <m/>
    <m/>
    <m/>
    <m/>
    <n v="-213397.08"/>
    <m/>
    <m/>
    <n v="-21721.63"/>
    <m/>
    <m/>
    <m/>
    <m/>
    <m/>
    <m/>
    <m/>
    <m/>
    <m/>
    <m/>
    <m/>
    <m/>
    <m/>
    <m/>
    <m/>
    <m/>
    <n v="-57681.680000000008"/>
    <m/>
    <m/>
    <m/>
    <m/>
    <m/>
    <m/>
    <m/>
    <x v="0"/>
    <m/>
    <m/>
    <m/>
    <m/>
    <m/>
    <m/>
    <m/>
    <m/>
    <n v="-226644.88999999998"/>
    <n v="13247.81"/>
    <n v="0"/>
    <n v="-213397.08"/>
    <x v="1"/>
    <x v="5"/>
    <m/>
    <x v="20"/>
  </r>
  <r>
    <x v="3"/>
    <m/>
    <m/>
    <s v="Commercial"/>
    <s v="GP-General Power"/>
    <n v="-7996000"/>
    <n v="-481919.64"/>
    <m/>
    <n v="0"/>
    <n v="-3438.28"/>
    <m/>
    <m/>
    <m/>
    <m/>
    <m/>
    <n v="-3598.2"/>
    <m/>
    <m/>
    <m/>
    <m/>
    <m/>
    <m/>
    <m/>
    <m/>
    <m/>
    <m/>
    <m/>
    <m/>
    <m/>
    <m/>
    <m/>
    <m/>
    <m/>
    <m/>
    <m/>
    <m/>
    <m/>
    <m/>
    <n v="-26648.11"/>
    <m/>
    <m/>
    <m/>
    <m/>
    <m/>
    <m/>
    <m/>
    <x v="0"/>
    <m/>
    <m/>
    <m/>
    <m/>
    <m/>
    <m/>
    <m/>
    <m/>
    <n v="0"/>
    <n v="0"/>
    <n v="0"/>
    <n v="0"/>
    <x v="1"/>
    <x v="6"/>
    <m/>
    <x v="20"/>
  </r>
  <r>
    <x v="1"/>
    <m/>
    <m/>
    <s v="Residential"/>
    <s v="RG-Residential"/>
    <n v="-98810"/>
    <n v="-6039.35"/>
    <m/>
    <n v="0"/>
    <m/>
    <m/>
    <m/>
    <m/>
    <m/>
    <m/>
    <m/>
    <m/>
    <m/>
    <n v="-1766.72"/>
    <m/>
    <m/>
    <n v="-179.83"/>
    <m/>
    <m/>
    <m/>
    <m/>
    <m/>
    <m/>
    <m/>
    <m/>
    <m/>
    <m/>
    <m/>
    <m/>
    <m/>
    <m/>
    <m/>
    <m/>
    <n v="-144.91999999999999"/>
    <m/>
    <m/>
    <n v="-1675.82"/>
    <m/>
    <m/>
    <m/>
    <m/>
    <x v="0"/>
    <m/>
    <m/>
    <m/>
    <m/>
    <m/>
    <m/>
    <m/>
    <m/>
    <n v="-1876.4"/>
    <n v="109.68"/>
    <n v="0"/>
    <n v="-1766.72"/>
    <x v="0"/>
    <x v="1"/>
    <m/>
    <x v="20"/>
  </r>
  <r>
    <x v="3"/>
    <m/>
    <m/>
    <s v="Residential"/>
    <s v="RG-Residential"/>
    <n v="-7998560"/>
    <n v="-825166.1"/>
    <m/>
    <m/>
    <n v="-3439.38"/>
    <m/>
    <m/>
    <m/>
    <m/>
    <m/>
    <n v="-3376.77"/>
    <m/>
    <m/>
    <m/>
    <m/>
    <m/>
    <m/>
    <m/>
    <m/>
    <m/>
    <m/>
    <m/>
    <m/>
    <m/>
    <m/>
    <m/>
    <m/>
    <m/>
    <m/>
    <m/>
    <m/>
    <m/>
    <m/>
    <n v="0"/>
    <m/>
    <n v="19142.22"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7784"/>
    <n v="-12353.96"/>
    <m/>
    <n v="-617.36"/>
    <n v="-42.05"/>
    <m/>
    <m/>
    <m/>
    <m/>
    <m/>
    <n v="-42.93"/>
    <m/>
    <m/>
    <m/>
    <m/>
    <m/>
    <m/>
    <m/>
    <m/>
    <m/>
    <m/>
    <m/>
    <m/>
    <m/>
    <m/>
    <m/>
    <m/>
    <m/>
    <m/>
    <m/>
    <m/>
    <m/>
    <m/>
    <n v="-123.47"/>
    <m/>
    <n v="91.73"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00"/>
    <n v="-12620.23"/>
    <m/>
    <n v="-374.22"/>
    <n v="-42.57"/>
    <m/>
    <m/>
    <m/>
    <m/>
    <m/>
    <n v="-41.86"/>
    <m/>
    <m/>
    <m/>
    <m/>
    <m/>
    <m/>
    <m/>
    <m/>
    <m/>
    <m/>
    <m/>
    <m/>
    <m/>
    <m/>
    <m/>
    <m/>
    <m/>
    <m/>
    <m/>
    <m/>
    <m/>
    <m/>
    <n v="-358.63"/>
    <m/>
    <n v="230.68"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144"/>
    <n v="-12440.7"/>
    <m/>
    <n v="-80"/>
    <n v="-42.63"/>
    <m/>
    <m/>
    <m/>
    <m/>
    <m/>
    <n v="-44.61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100058"/>
    <n v="-13026.55"/>
    <m/>
    <n v="-80"/>
    <n v="-43.02"/>
    <m/>
    <m/>
    <m/>
    <m/>
    <m/>
    <n v="-39.020000000000003"/>
    <m/>
    <m/>
    <m/>
    <m/>
    <m/>
    <m/>
    <m/>
    <m/>
    <m/>
    <m/>
    <m/>
    <m/>
    <m/>
    <m/>
    <m/>
    <m/>
    <m/>
    <m/>
    <m/>
    <m/>
    <m/>
    <m/>
    <n v="0"/>
    <m/>
    <n v="516.29999999999995"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255"/>
    <n v="-10017.81"/>
    <m/>
    <n v="-606.30999999999995"/>
    <n v="-42.68"/>
    <m/>
    <m/>
    <m/>
    <m/>
    <m/>
    <n v="-44.67"/>
    <m/>
    <m/>
    <m/>
    <m/>
    <m/>
    <m/>
    <m/>
    <m/>
    <m/>
    <m/>
    <m/>
    <m/>
    <m/>
    <m/>
    <m/>
    <m/>
    <m/>
    <m/>
    <m/>
    <m/>
    <m/>
    <m/>
    <n v="-252.62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400"/>
    <n v="-10042.24"/>
    <m/>
    <n v="-607.78"/>
    <n v="-42.74"/>
    <m/>
    <m/>
    <m/>
    <m/>
    <m/>
    <n v="-44.73"/>
    <m/>
    <m/>
    <m/>
    <m/>
    <m/>
    <m/>
    <m/>
    <m/>
    <m/>
    <m/>
    <m/>
    <m/>
    <m/>
    <m/>
    <m/>
    <m/>
    <m/>
    <m/>
    <m/>
    <m/>
    <m/>
    <m/>
    <n v="-253.25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999"/>
    <n v="-10107.549999999999"/>
    <m/>
    <n v="-509.78"/>
    <n v="-43"/>
    <m/>
    <m/>
    <m/>
    <m/>
    <m/>
    <n v="-45"/>
    <m/>
    <m/>
    <m/>
    <m/>
    <m/>
    <m/>
    <m/>
    <m/>
    <m/>
    <m/>
    <m/>
    <m/>
    <m/>
    <m/>
    <m/>
    <m/>
    <m/>
    <m/>
    <m/>
    <m/>
    <m/>
    <m/>
    <n v="-165.68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00"/>
    <n v="-9992.07"/>
    <m/>
    <n v="-503.96"/>
    <n v="-42.57"/>
    <m/>
    <m/>
    <m/>
    <m/>
    <m/>
    <n v="-44.55"/>
    <m/>
    <m/>
    <m/>
    <m/>
    <m/>
    <m/>
    <m/>
    <m/>
    <m/>
    <m/>
    <m/>
    <m/>
    <m/>
    <m/>
    <m/>
    <m/>
    <m/>
    <m/>
    <m/>
    <m/>
    <m/>
    <m/>
    <n v="-239.37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00"/>
    <n v="-9992.07"/>
    <m/>
    <n v="-503.96"/>
    <n v="-42.57"/>
    <m/>
    <m/>
    <m/>
    <m/>
    <m/>
    <n v="-44.55"/>
    <m/>
    <m/>
    <m/>
    <m/>
    <m/>
    <m/>
    <m/>
    <m/>
    <m/>
    <m/>
    <m/>
    <m/>
    <m/>
    <m/>
    <m/>
    <m/>
    <m/>
    <m/>
    <m/>
    <m/>
    <m/>
    <m/>
    <n v="-302.33999999999997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00"/>
    <n v="-9992.07"/>
    <m/>
    <n v="-503.96"/>
    <n v="-42.57"/>
    <m/>
    <m/>
    <m/>
    <m/>
    <m/>
    <n v="-44.55"/>
    <m/>
    <m/>
    <m/>
    <m/>
    <m/>
    <m/>
    <m/>
    <m/>
    <m/>
    <m/>
    <m/>
    <m/>
    <m/>
    <m/>
    <m/>
    <m/>
    <m/>
    <m/>
    <m/>
    <m/>
    <m/>
    <m/>
    <n v="-239.39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00"/>
    <n v="-9992.07"/>
    <m/>
    <n v="-503.96"/>
    <n v="-42.57"/>
    <m/>
    <m/>
    <m/>
    <m/>
    <m/>
    <n v="-44.55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00"/>
    <n v="-9992.07"/>
    <m/>
    <n v="-403.16"/>
    <n v="-42.57"/>
    <m/>
    <m/>
    <m/>
    <m/>
    <m/>
    <n v="-44.55"/>
    <m/>
    <m/>
    <m/>
    <m/>
    <m/>
    <m/>
    <m/>
    <m/>
    <m/>
    <m/>
    <m/>
    <m/>
    <m/>
    <m/>
    <m/>
    <m/>
    <m/>
    <m/>
    <m/>
    <m/>
    <m/>
    <m/>
    <n v="-264.58999999999997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622"/>
    <n v="-10066.27"/>
    <m/>
    <n v="-406.15"/>
    <n v="-42.83"/>
    <m/>
    <m/>
    <m/>
    <m/>
    <m/>
    <n v="-44.83"/>
    <m/>
    <m/>
    <m/>
    <m/>
    <m/>
    <m/>
    <m/>
    <m/>
    <m/>
    <m/>
    <m/>
    <m/>
    <m/>
    <m/>
    <m/>
    <m/>
    <m/>
    <m/>
    <m/>
    <m/>
    <m/>
    <m/>
    <n v="-266.55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8082"/>
    <n v="-9927.07"/>
    <m/>
    <n v="-500.67"/>
    <n v="-42.18"/>
    <m/>
    <m/>
    <m/>
    <m/>
    <m/>
    <n v="-44.14"/>
    <m/>
    <m/>
    <m/>
    <m/>
    <m/>
    <m/>
    <m/>
    <m/>
    <m/>
    <m/>
    <m/>
    <m/>
    <m/>
    <m/>
    <m/>
    <m/>
    <m/>
    <m/>
    <m/>
    <m/>
    <m/>
    <m/>
    <n v="-100.13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6400"/>
    <n v="-9729.65"/>
    <m/>
    <n v="-490.72"/>
    <n v="-41.45"/>
    <m/>
    <m/>
    <m/>
    <m/>
    <m/>
    <n v="-43.38"/>
    <m/>
    <m/>
    <m/>
    <m/>
    <m/>
    <m/>
    <m/>
    <m/>
    <m/>
    <m/>
    <m/>
    <m/>
    <m/>
    <m/>
    <m/>
    <m/>
    <m/>
    <m/>
    <m/>
    <m/>
    <m/>
    <m/>
    <n v="-98.13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6894"/>
    <n v="-9934.24"/>
    <m/>
    <n v="-492.58"/>
    <n v="-41.66"/>
    <m/>
    <m/>
    <m/>
    <m/>
    <m/>
    <n v="-41.68"/>
    <m/>
    <m/>
    <m/>
    <m/>
    <m/>
    <m/>
    <m/>
    <m/>
    <m/>
    <m/>
    <m/>
    <m/>
    <m/>
    <m/>
    <m/>
    <m/>
    <m/>
    <m/>
    <m/>
    <m/>
    <m/>
    <m/>
    <n v="-98.5"/>
    <m/>
    <n v="166.02"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6766"/>
    <n v="-9766.59"/>
    <m/>
    <n v="-492.58"/>
    <n v="-41.61"/>
    <m/>
    <m/>
    <m/>
    <m/>
    <m/>
    <n v="-43.54"/>
    <m/>
    <m/>
    <m/>
    <m/>
    <m/>
    <m/>
    <m/>
    <m/>
    <m/>
    <m/>
    <m/>
    <m/>
    <m/>
    <m/>
    <m/>
    <m/>
    <m/>
    <m/>
    <m/>
    <m/>
    <m/>
    <m/>
    <n v="-233.99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6591"/>
    <n v="-9748.93"/>
    <m/>
    <n v="-491.7"/>
    <n v="-41.53"/>
    <m/>
    <m/>
    <m/>
    <m/>
    <m/>
    <n v="-43.46"/>
    <m/>
    <m/>
    <m/>
    <m/>
    <m/>
    <m/>
    <m/>
    <m/>
    <m/>
    <m/>
    <m/>
    <m/>
    <m/>
    <m/>
    <m/>
    <m/>
    <m/>
    <m/>
    <m/>
    <m/>
    <m/>
    <m/>
    <n v="-295.02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6962"/>
    <n v="-9786.3700000000008"/>
    <m/>
    <n v="-394.87"/>
    <n v="-41.7"/>
    <m/>
    <m/>
    <m/>
    <m/>
    <m/>
    <n v="-43.63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167"/>
    <n v="-10008.93"/>
    <m/>
    <n v="-201.93"/>
    <n v="-42.64"/>
    <m/>
    <m/>
    <m/>
    <m/>
    <m/>
    <n v="-44.63"/>
    <m/>
    <m/>
    <m/>
    <m/>
    <m/>
    <m/>
    <m/>
    <m/>
    <m/>
    <m/>
    <m/>
    <m/>
    <m/>
    <m/>
    <m/>
    <m/>
    <m/>
    <m/>
    <m/>
    <m/>
    <m/>
    <m/>
    <n v="-100.97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00"/>
    <n v="-9992.07"/>
    <m/>
    <n v="-201.58"/>
    <n v="-42.57"/>
    <m/>
    <m/>
    <m/>
    <m/>
    <m/>
    <n v="-44.55"/>
    <m/>
    <m/>
    <m/>
    <m/>
    <m/>
    <m/>
    <m/>
    <m/>
    <m/>
    <m/>
    <m/>
    <m/>
    <m/>
    <m/>
    <m/>
    <m/>
    <m/>
    <m/>
    <m/>
    <m/>
    <m/>
    <m/>
    <n v="-289.79000000000002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8498"/>
    <n v="-9941.41"/>
    <m/>
    <n v="-200.56"/>
    <n v="-42.35"/>
    <m/>
    <m/>
    <m/>
    <m/>
    <m/>
    <n v="-44.33"/>
    <m/>
    <m/>
    <m/>
    <m/>
    <m/>
    <m/>
    <m/>
    <m/>
    <m/>
    <m/>
    <m/>
    <m/>
    <m/>
    <m/>
    <m/>
    <m/>
    <m/>
    <m/>
    <m/>
    <m/>
    <m/>
    <m/>
    <n v="-100.3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55"/>
    <n v="-9997.6299999999992"/>
    <m/>
    <n v="-73.12"/>
    <n v="-42.59"/>
    <m/>
    <m/>
    <m/>
    <m/>
    <m/>
    <n v="-44.58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00"/>
    <n v="-9992.07"/>
    <m/>
    <n v="-73.849999999999994"/>
    <n v="-42.57"/>
    <m/>
    <m/>
    <m/>
    <m/>
    <m/>
    <n v="-44.55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256"/>
    <n v="-10023.48"/>
    <m/>
    <n v="-76.17"/>
    <n v="-42.68"/>
    <m/>
    <m/>
    <m/>
    <m/>
    <m/>
    <n v="-44.66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8994"/>
    <n v="-9996.0300000000007"/>
    <m/>
    <n v="-75.84"/>
    <n v="-42.57"/>
    <m/>
    <m/>
    <m/>
    <m/>
    <m/>
    <n v="-44.54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400"/>
    <n v="-10035.57"/>
    <m/>
    <n v="-79.52"/>
    <n v="-42.75"/>
    <m/>
    <m/>
    <m/>
    <m/>
    <m/>
    <n v="-44.73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977"/>
    <n v="-10105.33"/>
    <m/>
    <n v="0"/>
    <n v="-42.99"/>
    <m/>
    <m/>
    <m/>
    <m/>
    <m/>
    <n v="-44.99"/>
    <m/>
    <m/>
    <m/>
    <m/>
    <m/>
    <m/>
    <m/>
    <m/>
    <m/>
    <m/>
    <m/>
    <m/>
    <m/>
    <m/>
    <m/>
    <m/>
    <m/>
    <m/>
    <m/>
    <m/>
    <m/>
    <m/>
    <n v="-25.48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00"/>
    <n v="-9992.07"/>
    <m/>
    <n v="0"/>
    <n v="-42.57"/>
    <m/>
    <m/>
    <m/>
    <m/>
    <m/>
    <n v="-44.55"/>
    <m/>
    <m/>
    <m/>
    <m/>
    <m/>
    <m/>
    <m/>
    <m/>
    <m/>
    <m/>
    <m/>
    <m/>
    <m/>
    <m/>
    <m/>
    <m/>
    <m/>
    <m/>
    <m/>
    <m/>
    <m/>
    <m/>
    <n v="-163.78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00"/>
    <n v="-9992.07"/>
    <m/>
    <n v="0"/>
    <n v="-42.57"/>
    <m/>
    <m/>
    <m/>
    <m/>
    <m/>
    <n v="-44.55"/>
    <m/>
    <m/>
    <m/>
    <m/>
    <m/>
    <m/>
    <m/>
    <m/>
    <m/>
    <m/>
    <m/>
    <m/>
    <m/>
    <m/>
    <m/>
    <m/>
    <m/>
    <m/>
    <m/>
    <m/>
    <m/>
    <m/>
    <n v="-151.16999999999999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8971"/>
    <n v="-10001.77"/>
    <m/>
    <n v="-78.5"/>
    <n v="-42.55"/>
    <m/>
    <m/>
    <m/>
    <m/>
    <m/>
    <n v="-44.53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9000"/>
    <n v="-9992.07"/>
    <m/>
    <n v="0"/>
    <n v="-42.57"/>
    <m/>
    <m/>
    <m/>
    <m/>
    <m/>
    <n v="-44.55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5846"/>
    <n v="-9673.73"/>
    <m/>
    <n v="-195.16"/>
    <n v="-41.21"/>
    <m/>
    <m/>
    <m/>
    <m/>
    <m/>
    <n v="-43.13"/>
    <m/>
    <m/>
    <m/>
    <m/>
    <m/>
    <m/>
    <m/>
    <m/>
    <m/>
    <m/>
    <m/>
    <m/>
    <m/>
    <m/>
    <m/>
    <m/>
    <m/>
    <m/>
    <m/>
    <m/>
    <m/>
    <m/>
    <n v="-280.53999999999996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8078"/>
    <n v="-9899.01"/>
    <m/>
    <n v="0"/>
    <n v="-42.18"/>
    <m/>
    <m/>
    <m/>
    <m/>
    <m/>
    <n v="-44.13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3667"/>
    <n v="-9455.89"/>
    <m/>
    <n v="-476.92"/>
    <n v="-40.270000000000003"/>
    <m/>
    <m/>
    <m/>
    <m/>
    <m/>
    <n v="-42.15"/>
    <m/>
    <m/>
    <m/>
    <m/>
    <m/>
    <m/>
    <m/>
    <m/>
    <m/>
    <m/>
    <m/>
    <m/>
    <m/>
    <m/>
    <m/>
    <m/>
    <m/>
    <m/>
    <m/>
    <m/>
    <m/>
    <m/>
    <n v="-226.52999999999997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98195"/>
    <n v="-9925.0300000000007"/>
    <m/>
    <n v="0"/>
    <n v="-42.22"/>
    <m/>
    <m/>
    <m/>
    <m/>
    <m/>
    <n v="-44.19"/>
    <m/>
    <m/>
    <m/>
    <m/>
    <m/>
    <m/>
    <m/>
    <m/>
    <m/>
    <m/>
    <m/>
    <m/>
    <m/>
    <m/>
    <m/>
    <m/>
    <m/>
    <m/>
    <m/>
    <m/>
    <m/>
    <m/>
    <n v="-162.69"/>
    <m/>
    <m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-89613"/>
    <n v="-9191.98"/>
    <m/>
    <n v="-455.84"/>
    <n v="-38.54"/>
    <m/>
    <m/>
    <m/>
    <m/>
    <m/>
    <n v="-38.56"/>
    <m/>
    <m/>
    <m/>
    <m/>
    <m/>
    <m/>
    <m/>
    <m/>
    <m/>
    <m/>
    <m/>
    <m/>
    <m/>
    <m/>
    <m/>
    <m/>
    <m/>
    <m/>
    <m/>
    <m/>
    <m/>
    <m/>
    <n v="-91.18"/>
    <m/>
    <n v="152.36000000000001"/>
    <m/>
    <m/>
    <m/>
    <m/>
    <m/>
    <x v="0"/>
    <m/>
    <m/>
    <m/>
    <m/>
    <m/>
    <m/>
    <m/>
    <m/>
    <n v="0"/>
    <n v="0"/>
    <n v="0"/>
    <n v="0"/>
    <x v="0"/>
    <x v="1"/>
    <m/>
    <x v="20"/>
  </r>
  <r>
    <x v="3"/>
    <m/>
    <m/>
    <s v="Commercial"/>
    <s v="SH-Small Heating"/>
    <n v="-95879"/>
    <n v="-8794.02"/>
    <m/>
    <n v="0"/>
    <n v="-41.23"/>
    <m/>
    <m/>
    <m/>
    <m/>
    <m/>
    <n v="-43.15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12"/>
    <m/>
    <x v="20"/>
  </r>
  <r>
    <x v="3"/>
    <m/>
    <m/>
    <s v="Commercial"/>
    <s v="CB-Commercial"/>
    <n v="7970960"/>
    <n v="1033096.04"/>
    <m/>
    <n v="64.84"/>
    <n v="3427.52"/>
    <n v="0"/>
    <m/>
    <n v="0"/>
    <n v="0"/>
    <n v="0"/>
    <n v="0"/>
    <n v="4717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414.66"/>
    <n v="-21827.98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7962720"/>
    <n v="1032028.08"/>
    <m/>
    <n v="6.72"/>
    <n v="3423.97"/>
    <n v="0"/>
    <m/>
    <n v="0"/>
    <n v="0"/>
    <n v="0"/>
    <n v="0"/>
    <n v="471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324.31"/>
    <n v="-21805.41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7591840"/>
    <n v="983981.94"/>
    <m/>
    <n v="80"/>
    <n v="3264.49"/>
    <n v="0"/>
    <m/>
    <n v="0"/>
    <n v="0"/>
    <n v="0"/>
    <n v="0"/>
    <n v="4493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789.57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7483920"/>
    <n v="969972.01"/>
    <m/>
    <n v="78.55"/>
    <n v="3218.09"/>
    <n v="0"/>
    <m/>
    <n v="0"/>
    <n v="0"/>
    <n v="0"/>
    <n v="0"/>
    <n v="4429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073.5"/>
    <n v="-20494.04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7397280"/>
    <n v="958765.5"/>
    <m/>
    <n v="80"/>
    <n v="3180.83"/>
    <n v="0"/>
    <m/>
    <n v="0"/>
    <n v="0"/>
    <n v="0"/>
    <n v="0"/>
    <n v="437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125.289999999994"/>
    <n v="-20256.79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7369840"/>
    <n v="955205.84"/>
    <m/>
    <n v="61.78"/>
    <n v="3169.03"/>
    <n v="0"/>
    <m/>
    <n v="0"/>
    <n v="0"/>
    <n v="0"/>
    <n v="0"/>
    <n v="4361.68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823.570000000007"/>
    <n v="-20187.560000000001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7353120"/>
    <n v="953042.04"/>
    <m/>
    <n v="80"/>
    <n v="3161.84"/>
    <n v="0"/>
    <m/>
    <n v="0"/>
    <n v="0"/>
    <n v="0"/>
    <n v="0"/>
    <n v="435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640.98"/>
    <n v="-20136.060000000001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6808400"/>
    <n v="882436.89"/>
    <m/>
    <n v="62.98"/>
    <n v="2927.61"/>
    <n v="0"/>
    <m/>
    <n v="0"/>
    <n v="0"/>
    <n v="0"/>
    <n v="0"/>
    <n v="4029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666.289999999994"/>
    <n v="-18649.849999999999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6785280"/>
    <n v="879445.73"/>
    <m/>
    <n v="80"/>
    <n v="2917.67"/>
    <n v="0"/>
    <m/>
    <n v="0"/>
    <n v="0"/>
    <n v="0"/>
    <n v="0"/>
    <n v="4015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413.69"/>
    <n v="-18580.88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6263680"/>
    <n v="812241.92000000004"/>
    <m/>
    <n v="48.55"/>
    <n v="2693.38"/>
    <n v="0"/>
    <m/>
    <n v="0"/>
    <n v="0"/>
    <n v="0"/>
    <n v="0"/>
    <n v="3728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692.800000000003"/>
    <n v="-17581.72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8840"/>
    <n v="12789.9"/>
    <m/>
    <n v="505.67"/>
    <n v="42.5"/>
    <n v="0"/>
    <m/>
    <n v="0"/>
    <n v="0"/>
    <n v="0"/>
    <n v="0"/>
    <n v="57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2.36000000000013"/>
    <n v="-248.09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9999"/>
    <n v="12988.26"/>
    <m/>
    <n v="255.76"/>
    <n v="43"/>
    <n v="0"/>
    <m/>
    <n v="0"/>
    <n v="0"/>
    <n v="0"/>
    <n v="0"/>
    <n v="6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5.83"/>
    <n v="-304.26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9624"/>
    <n v="12912.01"/>
    <m/>
    <n v="75.650000000000006"/>
    <n v="42.84"/>
    <n v="0"/>
    <m/>
    <n v="0"/>
    <n v="0"/>
    <n v="0"/>
    <n v="0"/>
    <n v="5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2.81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9439"/>
    <n v="13116.82"/>
    <m/>
    <n v="80"/>
    <n v="42.76"/>
    <n v="0"/>
    <m/>
    <n v="0"/>
    <n v="0"/>
    <n v="0"/>
    <n v="0"/>
    <n v="70.5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9.18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9000"/>
    <n v="12810.6"/>
    <m/>
    <n v="0"/>
    <n v="42.57"/>
    <n v="0"/>
    <m/>
    <n v="0"/>
    <n v="0"/>
    <n v="0"/>
    <n v="0"/>
    <n v="5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4.06"/>
    <n v="-248.49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7155"/>
    <n v="12707.65"/>
    <m/>
    <n v="0"/>
    <n v="41.78"/>
    <n v="0"/>
    <m/>
    <n v="0"/>
    <n v="0"/>
    <n v="0"/>
    <n v="0"/>
    <n v="64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3.34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8002"/>
    <n v="12695.45"/>
    <m/>
    <n v="0"/>
    <n v="42.14"/>
    <n v="0"/>
    <m/>
    <n v="0"/>
    <n v="0"/>
    <n v="0"/>
    <n v="0"/>
    <n v="57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39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4571"/>
    <n v="12279.79"/>
    <m/>
    <n v="80"/>
    <n v="40.67"/>
    <n v="0"/>
    <m/>
    <n v="0"/>
    <n v="0"/>
    <n v="0"/>
    <n v="0"/>
    <n v="55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9.08"/>
    <n v="-258.97000000000003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1158"/>
    <n v="11829.15"/>
    <m/>
    <n v="64.62"/>
    <n v="39.19"/>
    <n v="0"/>
    <m/>
    <n v="0"/>
    <n v="0"/>
    <n v="0"/>
    <n v="0"/>
    <n v="53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.54"/>
    <n v="-254.51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2769"/>
    <n v="12046.24"/>
    <m/>
    <n v="80"/>
    <n v="39.89"/>
    <n v="0"/>
    <m/>
    <n v="0"/>
    <n v="0"/>
    <n v="0"/>
    <n v="0"/>
    <n v="54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9.33"/>
    <n v="-254.04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2685"/>
    <n v="12035.36"/>
    <m/>
    <n v="80"/>
    <n v="39.85"/>
    <n v="0"/>
    <m/>
    <n v="0"/>
    <n v="0"/>
    <n v="0"/>
    <n v="0"/>
    <n v="54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8.41"/>
    <n v="-253.81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90613"/>
    <n v="11766.81"/>
    <m/>
    <n v="80"/>
    <n v="38.96"/>
    <n v="0"/>
    <m/>
    <n v="0"/>
    <n v="0"/>
    <n v="0"/>
    <n v="0"/>
    <n v="5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5.7"/>
    <n v="-248.14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89826"/>
    <n v="11630.53"/>
    <m/>
    <n v="0"/>
    <n v="38.619999999999997"/>
    <n v="0"/>
    <m/>
    <n v="0"/>
    <n v="0"/>
    <n v="0"/>
    <n v="0"/>
    <n v="5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3.22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89520"/>
    <n v="11625.15"/>
    <m/>
    <n v="80"/>
    <n v="38.49"/>
    <n v="0"/>
    <m/>
    <n v="0"/>
    <n v="0"/>
    <n v="0"/>
    <n v="0"/>
    <n v="52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3.69"/>
    <n v="-245.14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GP-General Power"/>
    <n v="6631200"/>
    <n v="414579.36"/>
    <m/>
    <n v="80"/>
    <n v="2851.42"/>
    <n v="0"/>
    <m/>
    <n v="0"/>
    <n v="0"/>
    <n v="0"/>
    <n v="0"/>
    <n v="392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983.53"/>
    <n v="-13384.08"/>
    <n v="0"/>
    <n v="0"/>
    <n v="0"/>
    <n v="0"/>
    <m/>
    <m/>
    <x v="0"/>
    <m/>
    <m/>
    <m/>
    <m/>
    <m/>
    <m/>
    <m/>
    <m/>
    <n v="0"/>
    <n v="0"/>
    <n v="0"/>
    <n v="0"/>
    <x v="1"/>
    <x v="6"/>
    <m/>
    <x v="20"/>
  </r>
  <r>
    <x v="1"/>
    <m/>
    <m/>
    <s v="Municipal Pumping"/>
    <s v="CB-Commercial"/>
    <n v="99506"/>
    <n v="8225.85"/>
    <m/>
    <n v="0"/>
    <n v="0"/>
    <n v="0"/>
    <m/>
    <n v="0"/>
    <n v="0"/>
    <n v="0"/>
    <n v="0"/>
    <n v="0"/>
    <n v="0"/>
    <n v="1345.32"/>
    <n v="0"/>
    <n v="0"/>
    <n v="181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5.27"/>
    <n v="0"/>
    <n v="0"/>
    <m/>
    <m/>
    <x v="0"/>
    <m/>
    <m/>
    <m/>
    <m/>
    <m/>
    <m/>
    <m/>
    <m/>
    <n v="1455.77"/>
    <n v="-110.45"/>
    <n v="316.43"/>
    <n v="1028.8899999999999"/>
    <x v="3"/>
    <x v="5"/>
    <m/>
    <x v="20"/>
  </r>
  <r>
    <x v="3"/>
    <m/>
    <m/>
    <s v="Commercial"/>
    <s v="CB-Commercial"/>
    <n v="85859"/>
    <n v="11132.85"/>
    <m/>
    <n v="80"/>
    <n v="36.92"/>
    <n v="0"/>
    <m/>
    <n v="0"/>
    <n v="0"/>
    <n v="0"/>
    <n v="0"/>
    <n v="49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3.58999999999992"/>
    <n v="-215.51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85043"/>
    <n v="11198.46"/>
    <m/>
    <n v="0"/>
    <n v="36.56"/>
    <n v="0"/>
    <m/>
    <n v="0"/>
    <n v="0"/>
    <n v="0"/>
    <n v="0"/>
    <n v="6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9.38"/>
    <n v="-426.91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83459"/>
    <n v="11012.58"/>
    <m/>
    <n v="0"/>
    <n v="35.89"/>
    <n v="0"/>
    <m/>
    <n v="0"/>
    <n v="0"/>
    <n v="0"/>
    <n v="0"/>
    <n v="59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8.96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78838"/>
    <n v="10240.68"/>
    <m/>
    <n v="80"/>
    <n v="33.9"/>
    <n v="0"/>
    <m/>
    <n v="0"/>
    <n v="0"/>
    <n v="0"/>
    <n v="0"/>
    <n v="46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6.54"/>
    <n v="-215.89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Commercial"/>
    <s v="CB-Commercial"/>
    <n v="76304"/>
    <n v="9695.07"/>
    <m/>
    <n v="80"/>
    <n v="32.81"/>
    <n v="0"/>
    <m/>
    <n v="0"/>
    <n v="0"/>
    <n v="0"/>
    <n v="0"/>
    <n v="45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1.09999999999991"/>
    <n v="-197.71"/>
    <n v="0"/>
    <n v="0"/>
    <n v="0"/>
    <n v="0"/>
    <m/>
    <m/>
    <x v="0"/>
    <m/>
    <m/>
    <m/>
    <m/>
    <m/>
    <m/>
    <m/>
    <m/>
    <n v="0"/>
    <n v="0"/>
    <n v="0"/>
    <n v="0"/>
    <x v="1"/>
    <x v="5"/>
    <m/>
    <x v="20"/>
  </r>
  <r>
    <x v="3"/>
    <m/>
    <m/>
    <s v="Residential"/>
    <s v="RG-Residential"/>
    <n v="7849280"/>
    <n v="1004087.44"/>
    <m/>
    <n v="80"/>
    <n v="3375.19"/>
    <n v="0"/>
    <m/>
    <n v="0"/>
    <n v="0"/>
    <n v="0"/>
    <n v="0"/>
    <n v="3275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094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7779920"/>
    <n v="995214.95"/>
    <m/>
    <n v="80"/>
    <n v="3345.37"/>
    <n v="0"/>
    <m/>
    <n v="0"/>
    <n v="0"/>
    <n v="0"/>
    <n v="0"/>
    <n v="3246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898.76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465"/>
    <n v="12710.24"/>
    <m/>
    <n v="626.46"/>
    <n v="42.77"/>
    <n v="0"/>
    <m/>
    <n v="0"/>
    <n v="0"/>
    <n v="0"/>
    <n v="0"/>
    <n v="41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5.92"/>
    <n v="-265.47000000000003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000"/>
    <n v="12650.81"/>
    <m/>
    <n v="623.53"/>
    <n v="42.57"/>
    <n v="0"/>
    <m/>
    <n v="0"/>
    <n v="0"/>
    <n v="0"/>
    <n v="0"/>
    <n v="4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4.1"/>
    <n v="-264.2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910"/>
    <n v="12868.8"/>
    <m/>
    <n v="628.72"/>
    <n v="42.96"/>
    <n v="0"/>
    <m/>
    <n v="0"/>
    <n v="0"/>
    <n v="0"/>
    <n v="0"/>
    <n v="40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1.52"/>
    <n v="-378.04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246"/>
    <n v="12783.27"/>
    <m/>
    <n v="624.54"/>
    <n v="42.68"/>
    <n v="0"/>
    <m/>
    <n v="0"/>
    <n v="0"/>
    <n v="0"/>
    <n v="0"/>
    <n v="40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9.1"/>
    <n v="-375.53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000"/>
    <n v="12650.81"/>
    <m/>
    <n v="623.53"/>
    <n v="42.57"/>
    <n v="0"/>
    <m/>
    <n v="0"/>
    <n v="0"/>
    <n v="0"/>
    <n v="0"/>
    <n v="4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4.12"/>
    <n v="-264.2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324"/>
    <n v="12698.82"/>
    <m/>
    <n v="500.43"/>
    <n v="42.71"/>
    <n v="0"/>
    <m/>
    <n v="0"/>
    <n v="0"/>
    <n v="0"/>
    <n v="0"/>
    <n v="4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.86"/>
    <n v="-272.3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288"/>
    <n v="12679.57"/>
    <m/>
    <n v="375.23"/>
    <n v="42.7"/>
    <n v="0"/>
    <m/>
    <n v="0"/>
    <n v="0"/>
    <n v="0"/>
    <n v="0"/>
    <n v="4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8.91"/>
    <n v="-256.17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000"/>
    <n v="12665.36"/>
    <m/>
    <n v="374.07"/>
    <n v="42.57"/>
    <n v="0"/>
    <m/>
    <n v="0"/>
    <n v="0"/>
    <n v="0"/>
    <n v="0"/>
    <n v="41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8.20999999999998"/>
    <n v="-280.14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7084"/>
    <n v="12639.75"/>
    <m/>
    <n v="610.91999999999996"/>
    <n v="41.75"/>
    <n v="0"/>
    <m/>
    <n v="0"/>
    <n v="0"/>
    <n v="0"/>
    <n v="0"/>
    <n v="37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.19"/>
    <n v="-500.95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8853"/>
    <n v="12655.08"/>
    <m/>
    <n v="248.99"/>
    <n v="42.51"/>
    <n v="0"/>
    <m/>
    <n v="0"/>
    <n v="0"/>
    <n v="0"/>
    <n v="0"/>
    <n v="41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49"/>
    <n v="-289.07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6915"/>
    <n v="12390.82"/>
    <m/>
    <n v="488.29"/>
    <n v="41.68"/>
    <n v="0"/>
    <m/>
    <n v="0"/>
    <n v="0"/>
    <n v="0"/>
    <n v="0"/>
    <n v="40.52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9.41000000000003"/>
    <n v="-265.7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7879"/>
    <n v="12536.81"/>
    <m/>
    <n v="246.52"/>
    <n v="42.09"/>
    <n v="0"/>
    <m/>
    <n v="0"/>
    <n v="0"/>
    <n v="0"/>
    <n v="0"/>
    <n v="4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.25"/>
    <n v="-293.23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8000"/>
    <n v="12552.3"/>
    <m/>
    <n v="246.84"/>
    <n v="42.14"/>
    <n v="0"/>
    <m/>
    <n v="0"/>
    <n v="0"/>
    <n v="0"/>
    <n v="0"/>
    <n v="4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.44"/>
    <n v="-293.58999999999997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900"/>
    <n v="12522.46"/>
    <m/>
    <n v="79.150000000000006"/>
    <n v="42.95"/>
    <n v="0"/>
    <m/>
    <n v="0"/>
    <n v="0"/>
    <n v="0"/>
    <n v="0"/>
    <n v="4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662"/>
    <n v="12727.35"/>
    <m/>
    <n v="76.61"/>
    <n v="42.85"/>
    <n v="0"/>
    <m/>
    <n v="0"/>
    <n v="0"/>
    <n v="0"/>
    <n v="0"/>
    <n v="4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7.13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551"/>
    <n v="12727.84"/>
    <m/>
    <n v="76.09"/>
    <n v="42.81"/>
    <n v="0"/>
    <m/>
    <n v="0"/>
    <n v="0"/>
    <n v="0"/>
    <n v="0"/>
    <n v="41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2.93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537"/>
    <n v="12711.38"/>
    <m/>
    <n v="76.28"/>
    <n v="42.81"/>
    <n v="0"/>
    <m/>
    <n v="0"/>
    <n v="0"/>
    <n v="0"/>
    <n v="0"/>
    <n v="4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6.8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177"/>
    <n v="12665.4"/>
    <m/>
    <n v="73.95"/>
    <n v="42.65"/>
    <n v="0"/>
    <m/>
    <n v="0"/>
    <n v="0"/>
    <n v="0"/>
    <n v="0"/>
    <n v="4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5.88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481"/>
    <n v="12704.23"/>
    <m/>
    <n v="78.41"/>
    <n v="42.78"/>
    <n v="0"/>
    <m/>
    <n v="0"/>
    <n v="0"/>
    <n v="0"/>
    <n v="0"/>
    <n v="41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6.66000000000003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464"/>
    <n v="12702.05"/>
    <m/>
    <n v="78.39"/>
    <n v="42.77"/>
    <n v="0"/>
    <m/>
    <n v="0"/>
    <n v="0"/>
    <n v="0"/>
    <n v="0"/>
    <n v="4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6.62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450"/>
    <n v="12714.93"/>
    <m/>
    <n v="78.760000000000005"/>
    <n v="42.77"/>
    <n v="0"/>
    <m/>
    <n v="0"/>
    <n v="0"/>
    <n v="0"/>
    <n v="0"/>
    <n v="41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2.64999999999998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442"/>
    <n v="12707.29"/>
    <m/>
    <n v="0"/>
    <n v="42.76"/>
    <n v="0"/>
    <m/>
    <n v="0"/>
    <n v="0"/>
    <n v="0"/>
    <n v="0"/>
    <n v="41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7.89"/>
    <n v="-265.39999999999998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8976"/>
    <n v="12654.31"/>
    <m/>
    <n v="77.61"/>
    <n v="42.56"/>
    <n v="0"/>
    <m/>
    <n v="0"/>
    <n v="0"/>
    <n v="0"/>
    <n v="0"/>
    <n v="4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1.35000000000002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688"/>
    <n v="12730.66"/>
    <m/>
    <n v="0"/>
    <n v="42.86"/>
    <n v="0"/>
    <m/>
    <n v="0"/>
    <n v="0"/>
    <n v="0"/>
    <n v="0"/>
    <n v="4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7.2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9000"/>
    <n v="12650.81"/>
    <m/>
    <n v="0"/>
    <n v="42.57"/>
    <n v="0"/>
    <m/>
    <n v="0"/>
    <n v="0"/>
    <n v="0"/>
    <n v="0"/>
    <n v="41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7.07"/>
    <n v="-264.20999999999998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8715"/>
    <n v="12606.39"/>
    <m/>
    <n v="0"/>
    <n v="42.44"/>
    <n v="0"/>
    <m/>
    <n v="0"/>
    <n v="0"/>
    <n v="0"/>
    <n v="0"/>
    <n v="4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4.69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8144"/>
    <n v="12533.49"/>
    <m/>
    <n v="76.61"/>
    <n v="42.2"/>
    <n v="0"/>
    <m/>
    <n v="0"/>
    <n v="0"/>
    <n v="0"/>
    <n v="0"/>
    <n v="41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3.21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3"/>
    <m/>
    <m/>
    <s v="Residential"/>
    <s v="RG-Residential"/>
    <n v="98242"/>
    <n v="12726.42"/>
    <m/>
    <n v="80"/>
    <n v="42.24"/>
    <n v="0"/>
    <m/>
    <n v="0"/>
    <n v="0"/>
    <n v="0"/>
    <n v="0"/>
    <n v="39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3.53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4"/>
    <m/>
    <m/>
    <s v="Residential"/>
    <s v="RG-Residential"/>
    <n v="95261"/>
    <n v="7724.71"/>
    <m/>
    <n v="553.24"/>
    <n v="0"/>
    <n v="0"/>
    <m/>
    <n v="0"/>
    <n v="0"/>
    <n v="2278.64"/>
    <n v="0"/>
    <n v="210.52"/>
    <n v="309.60000000000002"/>
    <n v="0"/>
    <n v="389.62"/>
    <n v="479.16"/>
    <n v="0"/>
    <n v="0"/>
    <n v="0"/>
    <n v="0"/>
    <n v="0"/>
    <n v="0"/>
    <n v="0"/>
    <n v="0"/>
    <n v="0"/>
    <n v="0"/>
    <n v="0"/>
    <n v="0"/>
    <n v="0"/>
    <n v="0"/>
    <n v="0"/>
    <n v="0"/>
    <n v="0"/>
    <n v="987.49999999999989"/>
    <n v="-327.52"/>
    <n v="0"/>
    <n v="0"/>
    <n v="0"/>
    <n v="0"/>
    <m/>
    <m/>
    <x v="0"/>
    <m/>
    <m/>
    <m/>
    <m/>
    <m/>
    <m/>
    <m/>
    <m/>
    <n v="0"/>
    <n v="0"/>
    <n v="0"/>
    <n v="0"/>
    <x v="0"/>
    <x v="1"/>
    <m/>
    <x v="20"/>
  </r>
  <r>
    <x v="1"/>
    <m/>
    <m/>
    <s v="Industrial"/>
    <s v="SH-Small Heating"/>
    <n v="99421"/>
    <n v="6949.91"/>
    <m/>
    <n v="0"/>
    <n v="0"/>
    <n v="0"/>
    <m/>
    <n v="0"/>
    <n v="0"/>
    <n v="0"/>
    <n v="0"/>
    <n v="0"/>
    <n v="0"/>
    <n v="1344.17"/>
    <n v="0"/>
    <n v="0"/>
    <n v="180.95"/>
    <n v="0"/>
    <n v="0"/>
    <n v="0"/>
    <n v="0"/>
    <n v="0"/>
    <n v="0"/>
    <n v="0"/>
    <n v="0"/>
    <n v="0"/>
    <n v="0"/>
    <n v="0"/>
    <n v="0"/>
    <n v="0"/>
    <n v="0"/>
    <n v="0"/>
    <n v="0"/>
    <n v="801.19"/>
    <n v="0"/>
    <n v="0"/>
    <n v="1540.03"/>
    <n v="0"/>
    <n v="0"/>
    <m/>
    <m/>
    <x v="0"/>
    <m/>
    <m/>
    <m/>
    <m/>
    <m/>
    <m/>
    <m/>
    <m/>
    <n v="1454.53"/>
    <n v="-110.36"/>
    <n v="316.16000000000003"/>
    <n v="1028.01"/>
    <x v="2"/>
    <x v="12"/>
    <m/>
    <x v="20"/>
  </r>
  <r>
    <x v="3"/>
    <m/>
    <m/>
    <s v="Commercial"/>
    <s v="GP-General Power"/>
    <n v="7993440"/>
    <n v="506674.32"/>
    <m/>
    <n v="0"/>
    <n v="3437.18"/>
    <n v="0"/>
    <m/>
    <n v="0"/>
    <n v="0"/>
    <n v="0"/>
    <n v="0"/>
    <n v="5064.10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770.059999999998"/>
    <n v="-20877.509999999998"/>
    <n v="0"/>
    <n v="0"/>
    <n v="0"/>
    <n v="0"/>
    <m/>
    <m/>
    <x v="0"/>
    <m/>
    <m/>
    <m/>
    <m/>
    <m/>
    <m/>
    <m/>
    <m/>
    <n v="0"/>
    <n v="0"/>
    <n v="0"/>
    <n v="0"/>
    <x v="1"/>
    <x v="6"/>
    <m/>
    <x v="20"/>
  </r>
  <r>
    <x v="3"/>
    <m/>
    <m/>
    <s v="Municipal Buildings"/>
    <s v="GP-General Power"/>
    <n v="3736160"/>
    <n v="233810.39"/>
    <m/>
    <n v="0"/>
    <n v="1606.55"/>
    <n v="0"/>
    <m/>
    <n v="0"/>
    <n v="0"/>
    <n v="0"/>
    <n v="0"/>
    <n v="2211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540.88"/>
    <n v="0"/>
    <n v="0"/>
    <n v="0"/>
    <n v="0"/>
    <m/>
    <m/>
    <x v="0"/>
    <m/>
    <m/>
    <m/>
    <m/>
    <m/>
    <m/>
    <m/>
    <m/>
    <n v="0"/>
    <n v="0"/>
    <n v="0"/>
    <n v="0"/>
    <x v="3"/>
    <x v="6"/>
    <m/>
    <x v="20"/>
  </r>
  <r>
    <x v="3"/>
    <m/>
    <m/>
    <s v="Commercial"/>
    <s v="GP-General Power"/>
    <n v="6496640"/>
    <n v="406163.6"/>
    <m/>
    <n v="80"/>
    <n v="2793.56"/>
    <n v="0"/>
    <m/>
    <n v="0"/>
    <n v="0"/>
    <n v="0"/>
    <n v="0"/>
    <n v="384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112.49"/>
    <n v="0"/>
    <n v="0"/>
    <n v="0"/>
    <n v="0"/>
    <m/>
    <m/>
    <x v="0"/>
    <m/>
    <m/>
    <m/>
    <m/>
    <m/>
    <m/>
    <m/>
    <m/>
    <n v="0"/>
    <n v="0"/>
    <n v="0"/>
    <n v="0"/>
    <x v="1"/>
    <x v="6"/>
    <m/>
    <x v="20"/>
  </r>
  <r>
    <x v="1"/>
    <m/>
    <m/>
    <s v="Municipal Other Lighting"/>
    <s v="LS-Special Lighting"/>
    <n v="98765"/>
    <n v="9487.01"/>
    <m/>
    <n v="0"/>
    <n v="0"/>
    <n v="0"/>
    <m/>
    <n v="0"/>
    <n v="0"/>
    <n v="0"/>
    <n v="0"/>
    <n v="0"/>
    <n v="0"/>
    <n v="1335.3"/>
    <n v="0"/>
    <n v="0"/>
    <n v="179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.93"/>
    <n v="0"/>
    <n v="0"/>
    <m/>
    <m/>
    <x v="0"/>
    <m/>
    <m/>
    <m/>
    <m/>
    <m/>
    <m/>
    <m/>
    <m/>
    <n v="1444.9299999999998"/>
    <n v="-109.63"/>
    <n v="314.07"/>
    <n v="1021.23"/>
    <x v="4"/>
    <x v="7"/>
    <m/>
    <x v="20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4"/>
    <s v="Gravette"/>
    <s v="Electric"/>
    <s v="Commercial"/>
    <s v="CB-Commercial"/>
    <n v="920023"/>
    <n v="65854.13"/>
    <m/>
    <n v="2378.46"/>
    <n v="0"/>
    <n v="0"/>
    <m/>
    <n v="0"/>
    <n v="0"/>
    <n v="22006.91"/>
    <n v="2022.54"/>
    <n v="0"/>
    <n v="2622.14"/>
    <n v="0"/>
    <n v="3459.34"/>
    <n v="4232.08"/>
    <n v="0"/>
    <n v="0"/>
    <n v="0"/>
    <n v="18.18"/>
    <n v="0"/>
    <n v="0"/>
    <n v="0"/>
    <n v="0"/>
    <n v="0"/>
    <n v="0"/>
    <n v="0"/>
    <n v="0"/>
    <n v="0"/>
    <n v="0"/>
    <n v="0"/>
    <n v="0"/>
    <n v="-1.72"/>
    <n v="8055.2"/>
    <n v="-2447.7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4"/>
    <s v="Gravette"/>
    <s v="Electric"/>
    <s v="Commercial"/>
    <s v="GP-General Power"/>
    <n v="1555492"/>
    <n v="88730.49"/>
    <m/>
    <n v="320.48"/>
    <n v="0"/>
    <n v="0"/>
    <m/>
    <n v="0"/>
    <n v="0"/>
    <n v="37207.379999999997"/>
    <n v="3437.61"/>
    <n v="0"/>
    <n v="3009.98"/>
    <n v="0"/>
    <n v="4682.05"/>
    <n v="4602.74"/>
    <n v="0"/>
    <n v="0"/>
    <n v="0"/>
    <n v="6"/>
    <n v="0"/>
    <n v="0"/>
    <n v="0"/>
    <n v="0"/>
    <n v="0"/>
    <n v="0"/>
    <n v="0"/>
    <n v="0"/>
    <n v="0"/>
    <n v="0"/>
    <n v="0"/>
    <n v="0"/>
    <n v="0"/>
    <n v="12080.14"/>
    <n v="1144.630000000000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4"/>
    <s v="Gravette"/>
    <s v="Electric"/>
    <s v="Commercial"/>
    <s v="LS-Special Lighting"/>
    <n v="173"/>
    <n v="83.4"/>
    <m/>
    <n v="1.47"/>
    <n v="0"/>
    <n v="0"/>
    <m/>
    <n v="0"/>
    <n v="0"/>
    <n v="4.1399999999999997"/>
    <n v="0.38"/>
    <n v="0"/>
    <n v="0"/>
    <n v="0"/>
    <n v="0.25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3.53"/>
    <n v="-10.66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1"/>
  </r>
  <r>
    <x v="4"/>
    <s v="Gravette"/>
    <s v="Electric"/>
    <s v="Industrial"/>
    <s v="CB-Commercial"/>
    <n v="99443"/>
    <n v="5414.83"/>
    <m/>
    <n v="50"/>
    <n v="0"/>
    <n v="0"/>
    <m/>
    <n v="0"/>
    <n v="0"/>
    <n v="2378.6799999999998"/>
    <n v="219.77"/>
    <n v="0"/>
    <n v="283.41000000000003"/>
    <n v="0"/>
    <n v="373.91"/>
    <n v="457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1.43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1"/>
  </r>
  <r>
    <x v="4"/>
    <s v="Gravette"/>
    <s v="Electric"/>
    <s v="Industrial"/>
    <s v="GP-General Power"/>
    <n v="699623"/>
    <n v="40182.5"/>
    <m/>
    <n v="100"/>
    <n v="0"/>
    <n v="0"/>
    <m/>
    <n v="0"/>
    <n v="0"/>
    <n v="16734.98"/>
    <n v="1546.16"/>
    <n v="0"/>
    <n v="1586.43"/>
    <n v="0"/>
    <n v="2105.86"/>
    <n v="2425.9"/>
    <n v="0"/>
    <n v="0"/>
    <n v="0"/>
    <n v="3101.85"/>
    <n v="0"/>
    <n v="0"/>
    <n v="0"/>
    <n v="0"/>
    <n v="0"/>
    <n v="0"/>
    <n v="0"/>
    <n v="0"/>
    <n v="0"/>
    <n v="0"/>
    <n v="0"/>
    <n v="0"/>
    <n v="0"/>
    <n v="3373.88"/>
    <n v="518.35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4"/>
    <s v="Gravette"/>
    <s v="Electric"/>
    <s v="Industrial"/>
    <s v="PT-Transmission"/>
    <n v="6038892"/>
    <n v="232470.38"/>
    <m/>
    <n v="100"/>
    <n v="0"/>
    <n v="0"/>
    <m/>
    <n v="0"/>
    <n v="0"/>
    <n v="144450.29"/>
    <n v="3569.6"/>
    <n v="0"/>
    <n v="11811.49"/>
    <n v="0"/>
    <n v="15399.17"/>
    <n v="17869.75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371.58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1"/>
  </r>
  <r>
    <x v="4"/>
    <s v="Gravette"/>
    <s v="Electric"/>
    <s v="Municipal Buildings"/>
    <s v="CB-Commercial"/>
    <n v="51494"/>
    <n v="4232.04"/>
    <m/>
    <n v="0"/>
    <n v="0"/>
    <n v="0"/>
    <m/>
    <n v="0"/>
    <n v="0"/>
    <n v="1231.75"/>
    <n v="113.8"/>
    <n v="0"/>
    <n v="146.79"/>
    <n v="0"/>
    <n v="193.62"/>
    <n v="236.88"/>
    <n v="0"/>
    <n v="0"/>
    <n v="0"/>
    <n v="0"/>
    <n v="0"/>
    <n v="0"/>
    <n v="0"/>
    <n v="0"/>
    <n v="0"/>
    <n v="0"/>
    <n v="0"/>
    <n v="0"/>
    <n v="0"/>
    <n v="0"/>
    <n v="0"/>
    <n v="0"/>
    <n v="0"/>
    <n v="543.17999999999995"/>
    <n v="-157.4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4"/>
    <s v="Gravette"/>
    <s v="Electric"/>
    <s v="Municipal Other Lighting"/>
    <s v="CB-Commercial"/>
    <n v="3491"/>
    <n v="626.12"/>
    <m/>
    <n v="0"/>
    <n v="0"/>
    <n v="0"/>
    <m/>
    <n v="0"/>
    <n v="0"/>
    <n v="83.5"/>
    <n v="7.73"/>
    <n v="0"/>
    <n v="9.9700000000000006"/>
    <n v="0"/>
    <n v="13.12"/>
    <n v="16.05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67.3"/>
    <n v="-23.2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1"/>
  </r>
  <r>
    <x v="4"/>
    <s v="Gravette"/>
    <s v="Electric"/>
    <s v="Municipal Other Lighting"/>
    <s v="LS-Special Lighting"/>
    <n v="1199"/>
    <n v="275.47000000000003"/>
    <m/>
    <n v="0"/>
    <n v="0"/>
    <n v="0"/>
    <m/>
    <n v="0"/>
    <n v="0"/>
    <n v="28.68"/>
    <n v="2.65"/>
    <n v="0"/>
    <n v="0"/>
    <n v="0"/>
    <n v="1.73"/>
    <n v="5.57"/>
    <n v="0"/>
    <n v="0"/>
    <n v="0"/>
    <n v="0"/>
    <n v="0"/>
    <n v="0"/>
    <n v="0"/>
    <n v="0"/>
    <n v="0"/>
    <n v="0"/>
    <n v="0"/>
    <n v="0"/>
    <n v="0"/>
    <n v="0"/>
    <n v="0"/>
    <n v="0"/>
    <n v="0"/>
    <n v="25.3"/>
    <n v="-35.20000000000000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1"/>
  </r>
  <r>
    <x v="4"/>
    <s v="Gravette"/>
    <s v="Electric"/>
    <s v="Municipal Pumping"/>
    <s v="CB-Commercial"/>
    <n v="29064"/>
    <n v="2128.96"/>
    <m/>
    <n v="0"/>
    <n v="0"/>
    <n v="0"/>
    <m/>
    <n v="0"/>
    <n v="0"/>
    <n v="695.22"/>
    <n v="64.209999999999994"/>
    <n v="0"/>
    <n v="82.85"/>
    <n v="0"/>
    <n v="109.28"/>
    <n v="133.6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279.79000000000002"/>
    <n v="-79.20999999999999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4"/>
    <s v="Gravette"/>
    <s v="Electric"/>
    <s v="Municipal Pumping"/>
    <s v="GP-General Power"/>
    <n v="509013"/>
    <n v="40072.26"/>
    <m/>
    <n v="0"/>
    <n v="0"/>
    <n v="0"/>
    <m/>
    <n v="0"/>
    <n v="0"/>
    <n v="12175.6"/>
    <n v="1124.93"/>
    <n v="0"/>
    <n v="1708.1"/>
    <n v="0"/>
    <n v="1532.13"/>
    <n v="2611.94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5109.96"/>
    <n v="516.9299999999999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4"/>
    <s v="Gravette"/>
    <s v="Electric"/>
    <s v="Residential"/>
    <s v="NM-Net Metering"/>
    <n v="-1802"/>
    <n v="-138.4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1"/>
  </r>
  <r>
    <x v="4"/>
    <s v="Gravette"/>
    <s v="Electric"/>
    <s v="Residential"/>
    <s v="RG-Residential"/>
    <n v="2966070"/>
    <n v="257610.17"/>
    <m/>
    <n v="11590.17"/>
    <n v="0"/>
    <n v="0"/>
    <m/>
    <n v="0"/>
    <n v="0"/>
    <n v="70948.639999999999"/>
    <n v="6554.73"/>
    <n v="0"/>
    <n v="9640.36"/>
    <n v="0"/>
    <n v="12131.04"/>
    <n v="14919.62"/>
    <n v="0"/>
    <n v="0"/>
    <n v="0"/>
    <n v="0"/>
    <n v="0"/>
    <n v="0"/>
    <n v="0"/>
    <n v="0"/>
    <n v="0"/>
    <n v="0"/>
    <n v="0"/>
    <n v="0"/>
    <n v="0"/>
    <n v="0"/>
    <n v="0"/>
    <n v="250"/>
    <n v="-20.350000000000001"/>
    <n v="32994.42"/>
    <n v="-10859.2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4"/>
    <s v="Gravette"/>
    <s v="Lighting"/>
    <s v="Commercial"/>
    <s v="PL-Private Lighting"/>
    <n v="28817"/>
    <n v="3957.52"/>
    <m/>
    <n v="37.69"/>
    <n v="0"/>
    <n v="0"/>
    <m/>
    <n v="0"/>
    <n v="0"/>
    <n v="689.17"/>
    <n v="63.7"/>
    <n v="0"/>
    <n v="0"/>
    <n v="0"/>
    <n v="41.22"/>
    <n v="51.94"/>
    <n v="0"/>
    <n v="0"/>
    <n v="0"/>
    <n v="0"/>
    <n v="0"/>
    <n v="0"/>
    <n v="0"/>
    <n v="0"/>
    <n v="0"/>
    <n v="0"/>
    <n v="0"/>
    <n v="0"/>
    <n v="0"/>
    <n v="0"/>
    <n v="0"/>
    <n v="0"/>
    <n v="0"/>
    <n v="327.91"/>
    <n v="-214.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4"/>
    <s v="Gravette"/>
    <s v="Lighting"/>
    <s v="Industrial"/>
    <s v="PL-Private Lighting"/>
    <n v="5882"/>
    <n v="522.32000000000005"/>
    <m/>
    <n v="8.0399999999999991"/>
    <n v="0"/>
    <n v="0"/>
    <m/>
    <n v="0"/>
    <n v="0"/>
    <n v="140.69999999999999"/>
    <n v="3.48"/>
    <n v="0"/>
    <n v="0"/>
    <n v="0"/>
    <n v="8.4600000000000009"/>
    <n v="10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30.1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1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55"/>
    <n v="0.14000000000000001"/>
    <n v="0"/>
    <n v="0"/>
    <n v="0"/>
    <n v="0.09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47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1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17.010000000000002"/>
    <n v="1.58"/>
    <n v="0"/>
    <n v="0"/>
    <n v="0"/>
    <n v="1.04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9.73"/>
    <n v="-5.4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1"/>
  </r>
  <r>
    <x v="4"/>
    <s v="Gravette"/>
    <s v="Lighting"/>
    <s v="Municipal Street Lighting"/>
    <s v="SPL-Municipal St Lighting"/>
    <n v="63433.642999999996"/>
    <n v="2161.7399999999998"/>
    <m/>
    <n v="0"/>
    <n v="0"/>
    <n v="0"/>
    <m/>
    <n v="0"/>
    <n v="0"/>
    <n v="1517.34"/>
    <n v="140.19"/>
    <n v="0"/>
    <n v="0"/>
    <n v="0"/>
    <n v="91.35"/>
    <n v="121.79"/>
    <n v="0"/>
    <n v="0"/>
    <n v="0"/>
    <n v="1590.81"/>
    <n v="0"/>
    <n v="0"/>
    <n v="0"/>
    <n v="0"/>
    <n v="0"/>
    <n v="0"/>
    <n v="0"/>
    <n v="0"/>
    <n v="0"/>
    <n v="0"/>
    <n v="0"/>
    <n v="0"/>
    <n v="0"/>
    <n v="361.54"/>
    <n v="-70.68000000000000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1"/>
  </r>
  <r>
    <x v="4"/>
    <s v="Gravette"/>
    <s v="Lighting"/>
    <s v="Residential"/>
    <s v="PL-Private Lighting"/>
    <n v="16637.164000000001"/>
    <n v="2668.79"/>
    <m/>
    <n v="6.86"/>
    <n v="0"/>
    <n v="0"/>
    <m/>
    <n v="0"/>
    <n v="0"/>
    <n v="396.95"/>
    <n v="36.79"/>
    <n v="0"/>
    <n v="0"/>
    <n v="0"/>
    <n v="22.6"/>
    <n v="31"/>
    <n v="0"/>
    <n v="0"/>
    <n v="0"/>
    <n v="0"/>
    <n v="0"/>
    <n v="0"/>
    <n v="0"/>
    <n v="0"/>
    <n v="0"/>
    <n v="0"/>
    <n v="0"/>
    <n v="0"/>
    <n v="0"/>
    <n v="0"/>
    <n v="0"/>
    <n v="0"/>
    <n v="-0.09"/>
    <n v="241.9"/>
    <n v="-150.5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4"/>
    <s v="Neosho"/>
    <s v="Electric"/>
    <s v="Commercial"/>
    <s v="CB-Commercial"/>
    <n v="34140"/>
    <n v="2250.2400000000002"/>
    <m/>
    <n v="137.65"/>
    <n v="0"/>
    <n v="0"/>
    <m/>
    <n v="0"/>
    <n v="0"/>
    <n v="816.64"/>
    <n v="75.45"/>
    <n v="0"/>
    <n v="97.3"/>
    <n v="0"/>
    <n v="128.37"/>
    <n v="157.04"/>
    <n v="0"/>
    <n v="0"/>
    <n v="0"/>
    <n v="0"/>
    <n v="0"/>
    <n v="0"/>
    <n v="0"/>
    <n v="0"/>
    <n v="0"/>
    <n v="0"/>
    <n v="0"/>
    <n v="0"/>
    <n v="0"/>
    <n v="0"/>
    <n v="0"/>
    <n v="0"/>
    <n v="0"/>
    <n v="340.03"/>
    <n v="-83.7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4"/>
    <s v="Neosho"/>
    <s v="Electric"/>
    <s v="Residential"/>
    <s v="RG-Residential"/>
    <n v="68255"/>
    <n v="6251.07"/>
    <m/>
    <n v="334.92"/>
    <n v="0"/>
    <n v="0"/>
    <m/>
    <n v="0"/>
    <n v="0"/>
    <n v="1632.68"/>
    <n v="150.81"/>
    <n v="0"/>
    <n v="221.86"/>
    <n v="0"/>
    <n v="279.18"/>
    <n v="343.34"/>
    <n v="0"/>
    <n v="0"/>
    <n v="0"/>
    <n v="0"/>
    <n v="0"/>
    <n v="0"/>
    <n v="0"/>
    <n v="0"/>
    <n v="0"/>
    <n v="0"/>
    <n v="0"/>
    <n v="0"/>
    <n v="0"/>
    <n v="0"/>
    <n v="0"/>
    <n v="0"/>
    <n v="-0.98"/>
    <n v="843.1"/>
    <n v="-261.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4"/>
    <s v="Neosho"/>
    <s v="Lighting"/>
    <s v="Commercial"/>
    <s v="PL-Private Lighting"/>
    <n v="389"/>
    <n v="58.17"/>
    <m/>
    <n v="0"/>
    <n v="0"/>
    <n v="0"/>
    <m/>
    <n v="0"/>
    <n v="0"/>
    <n v="9.3000000000000007"/>
    <n v="0.86"/>
    <n v="0"/>
    <n v="0"/>
    <n v="0"/>
    <n v="0.56000000000000005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6.29"/>
    <n v="-3.3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4"/>
    <s v="Neosho"/>
    <s v="Lighting"/>
    <s v="Residential"/>
    <s v="PL-Private Lighting"/>
    <n v="62"/>
    <n v="12.1"/>
    <m/>
    <n v="0"/>
    <n v="0"/>
    <n v="0"/>
    <m/>
    <n v="0"/>
    <n v="0"/>
    <n v="1.48"/>
    <n v="0.14000000000000001"/>
    <n v="0"/>
    <n v="0"/>
    <n v="0"/>
    <n v="0.08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-0.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1"/>
    <s v="Baxter Springs"/>
    <s v="Electric"/>
    <s v="Commercial"/>
    <s v="CB-Commercial"/>
    <n v="692107"/>
    <n v="71493.040000000008"/>
    <m/>
    <n v="3083.98"/>
    <n v="0"/>
    <n v="0"/>
    <m/>
    <n v="0"/>
    <n v="0"/>
    <n v="0"/>
    <n v="0"/>
    <n v="0"/>
    <n v="0"/>
    <n v="16483.93"/>
    <n v="0"/>
    <n v="0"/>
    <n v="1259.58"/>
    <n v="0"/>
    <n v="0"/>
    <n v="0"/>
    <n v="0"/>
    <n v="0"/>
    <n v="0"/>
    <n v="0"/>
    <n v="0"/>
    <n v="0"/>
    <n v="0"/>
    <n v="0"/>
    <n v="0"/>
    <n v="0"/>
    <n v="0"/>
    <n v="0"/>
    <n v="-10.25"/>
    <n v="8514.9599999999991"/>
    <n v="0"/>
    <n v="0"/>
    <n v="9426.4"/>
    <n v="0"/>
    <n v="0"/>
    <n v="0"/>
    <m/>
    <x v="0"/>
    <m/>
    <m/>
    <m/>
    <m/>
    <m/>
    <m/>
    <m/>
    <m/>
    <n v="17252.170000000002"/>
    <n v="-768.24"/>
    <n v="0"/>
    <n v="16483.93"/>
    <x v="1"/>
    <x v="5"/>
    <m/>
    <x v="21"/>
  </r>
  <r>
    <x v="1"/>
    <s v="Baxter Springs"/>
    <s v="Electric"/>
    <s v="Commercial"/>
    <s v="GP-General Power"/>
    <n v="-11013929"/>
    <n v="-332080.42"/>
    <m/>
    <n v="720.48"/>
    <n v="0"/>
    <n v="0"/>
    <m/>
    <n v="0"/>
    <n v="0"/>
    <n v="0"/>
    <n v="0"/>
    <n v="0"/>
    <n v="0"/>
    <n v="-190768.51"/>
    <n v="0"/>
    <n v="0"/>
    <n v="-20045.37"/>
    <n v="0"/>
    <n v="0"/>
    <n v="0"/>
    <n v="0"/>
    <n v="0"/>
    <n v="0"/>
    <n v="0"/>
    <n v="0"/>
    <n v="0"/>
    <n v="0"/>
    <n v="0"/>
    <n v="0"/>
    <n v="0"/>
    <n v="0"/>
    <n v="0"/>
    <n v="0"/>
    <n v="-51145.57"/>
    <n v="0"/>
    <n v="0"/>
    <n v="10695.7"/>
    <n v="0"/>
    <n v="0"/>
    <n v="0"/>
    <m/>
    <x v="0"/>
    <m/>
    <m/>
    <m/>
    <m/>
    <m/>
    <m/>
    <m/>
    <m/>
    <n v="-202993.97"/>
    <n v="12225.46"/>
    <n v="0"/>
    <n v="-190768.51"/>
    <x v="1"/>
    <x v="6"/>
    <m/>
    <x v="21"/>
  </r>
  <r>
    <x v="1"/>
    <s v="Baxter Springs"/>
    <s v="Electric"/>
    <s v="Commercial"/>
    <s v="LS-Special Lighting"/>
    <n v="4726"/>
    <n v="604.29"/>
    <m/>
    <n v="10.23"/>
    <n v="0"/>
    <n v="0"/>
    <m/>
    <n v="0"/>
    <n v="0"/>
    <n v="0"/>
    <n v="0"/>
    <n v="0"/>
    <n v="0"/>
    <n v="112.67"/>
    <n v="0"/>
    <n v="0"/>
    <n v="8.6"/>
    <n v="0"/>
    <n v="0"/>
    <n v="0"/>
    <n v="0"/>
    <n v="0"/>
    <n v="0"/>
    <n v="0"/>
    <n v="0"/>
    <n v="0"/>
    <n v="0"/>
    <n v="0"/>
    <n v="0"/>
    <n v="0"/>
    <n v="0"/>
    <n v="0"/>
    <n v="0"/>
    <n v="65.8"/>
    <n v="0"/>
    <n v="0"/>
    <n v="4.1100000000000003"/>
    <n v="0"/>
    <n v="0"/>
    <n v="0"/>
    <m/>
    <x v="0"/>
    <m/>
    <m/>
    <m/>
    <m/>
    <m/>
    <m/>
    <m/>
    <m/>
    <n v="117.92"/>
    <n v="-5.25"/>
    <n v="0"/>
    <n v="112.67"/>
    <x v="1"/>
    <x v="7"/>
    <m/>
    <x v="21"/>
  </r>
  <r>
    <x v="1"/>
    <s v="Baxter Springs"/>
    <s v="Electric"/>
    <s v="Commercial"/>
    <s v="NM-Net Metering"/>
    <n v="-1412"/>
    <n v="-28.3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1"/>
  </r>
  <r>
    <x v="1"/>
    <s v="Baxter Springs"/>
    <s v="Electric"/>
    <s v="Commercial"/>
    <s v="SH-Small Heating"/>
    <n v="77035"/>
    <n v="6616.26"/>
    <m/>
    <n v="303.18"/>
    <n v="0"/>
    <n v="0"/>
    <m/>
    <n v="0"/>
    <n v="0"/>
    <n v="0"/>
    <n v="0"/>
    <n v="0"/>
    <n v="0"/>
    <n v="1836.5"/>
    <n v="0"/>
    <n v="0"/>
    <n v="140.21"/>
    <n v="0"/>
    <n v="0"/>
    <n v="0"/>
    <n v="0"/>
    <n v="0"/>
    <n v="0"/>
    <n v="0"/>
    <n v="0"/>
    <n v="0"/>
    <n v="0"/>
    <n v="0"/>
    <n v="0"/>
    <n v="0"/>
    <n v="0"/>
    <n v="0"/>
    <n v="0"/>
    <n v="896.67"/>
    <n v="0"/>
    <n v="0"/>
    <n v="1193.27"/>
    <n v="0"/>
    <n v="0"/>
    <n v="0"/>
    <m/>
    <x v="0"/>
    <m/>
    <m/>
    <m/>
    <m/>
    <m/>
    <m/>
    <m/>
    <m/>
    <n v="1922.01"/>
    <n v="-85.51"/>
    <n v="0"/>
    <n v="1836.5"/>
    <x v="1"/>
    <x v="12"/>
    <m/>
    <x v="21"/>
  </r>
  <r>
    <x v="1"/>
    <s v="Baxter Springs"/>
    <s v="Electric"/>
    <s v="Commercial"/>
    <s v="TEB-Total Electric Bldg"/>
    <n v="410930"/>
    <n v="29131.16"/>
    <m/>
    <n v="296.13"/>
    <n v="0"/>
    <n v="0"/>
    <m/>
    <n v="0"/>
    <n v="0"/>
    <n v="0"/>
    <n v="0"/>
    <n v="0"/>
    <n v="0"/>
    <n v="9796.59"/>
    <n v="0"/>
    <n v="0"/>
    <n v="747.9"/>
    <n v="0"/>
    <n v="0"/>
    <n v="0"/>
    <n v="0"/>
    <n v="0"/>
    <n v="0"/>
    <n v="0"/>
    <n v="0"/>
    <n v="0"/>
    <n v="0"/>
    <n v="0"/>
    <n v="0"/>
    <n v="0"/>
    <n v="0"/>
    <n v="0"/>
    <n v="0"/>
    <n v="3930.68"/>
    <n v="0"/>
    <n v="0"/>
    <n v="5387.28"/>
    <n v="0"/>
    <n v="0"/>
    <n v="0"/>
    <m/>
    <x v="0"/>
    <m/>
    <m/>
    <m/>
    <m/>
    <m/>
    <m/>
    <m/>
    <m/>
    <n v="10252.719999999999"/>
    <n v="-456.13"/>
    <n v="0"/>
    <n v="9796.59"/>
    <x v="1"/>
    <x v="13"/>
    <m/>
    <x v="21"/>
  </r>
  <r>
    <x v="1"/>
    <s v="Baxter Springs"/>
    <s v="Electric"/>
    <s v="Commercial"/>
    <s v="CB-Commercial"/>
    <n v="1400"/>
    <n v="140.23000000000002"/>
    <m/>
    <n v="0"/>
    <n v="0"/>
    <n v="0"/>
    <m/>
    <n v="0"/>
    <n v="0"/>
    <n v="0"/>
    <n v="0"/>
    <n v="0"/>
    <n v="0"/>
    <n v="0"/>
    <n v="0"/>
    <n v="0"/>
    <n v="2.5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07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1"/>
    <s v="Baxter Springs"/>
    <s v="Electric"/>
    <s v="Industrial"/>
    <s v="CB-Commercial"/>
    <n v="12205"/>
    <n v="1170.75"/>
    <m/>
    <n v="62.82"/>
    <n v="0"/>
    <n v="0"/>
    <m/>
    <n v="0"/>
    <n v="0"/>
    <n v="0"/>
    <n v="0"/>
    <n v="0"/>
    <n v="0"/>
    <n v="290.95999999999998"/>
    <n v="0"/>
    <n v="0"/>
    <n v="22.21"/>
    <n v="0"/>
    <n v="0"/>
    <n v="0"/>
    <n v="0"/>
    <n v="0"/>
    <n v="0"/>
    <n v="0"/>
    <n v="0"/>
    <n v="0"/>
    <n v="0"/>
    <n v="0"/>
    <n v="0"/>
    <n v="0"/>
    <n v="0"/>
    <n v="0"/>
    <n v="0"/>
    <n v="154.91999999999999"/>
    <n v="0"/>
    <n v="0"/>
    <n v="166.23"/>
    <n v="0"/>
    <n v="0"/>
    <n v="0"/>
    <m/>
    <x v="0"/>
    <m/>
    <m/>
    <m/>
    <m/>
    <m/>
    <m/>
    <m/>
    <m/>
    <n v="304.51"/>
    <n v="-13.55"/>
    <n v="0"/>
    <n v="290.95999999999998"/>
    <x v="2"/>
    <x v="5"/>
    <m/>
    <x v="21"/>
  </r>
  <r>
    <x v="1"/>
    <s v="Baxter Springs"/>
    <s v="Electric"/>
    <s v="Industrial"/>
    <s v="GP-General Power"/>
    <n v="643280"/>
    <n v="48355.839999999997"/>
    <m/>
    <n v="275"/>
    <n v="0"/>
    <n v="0"/>
    <m/>
    <n v="0"/>
    <n v="0"/>
    <n v="0"/>
    <n v="0"/>
    <n v="0"/>
    <n v="0"/>
    <n v="14339.41"/>
    <n v="0"/>
    <n v="0"/>
    <n v="1170.76"/>
    <n v="0"/>
    <n v="0"/>
    <n v="0"/>
    <n v="0"/>
    <n v="0"/>
    <n v="0"/>
    <n v="0"/>
    <n v="0"/>
    <n v="0"/>
    <n v="0"/>
    <n v="0"/>
    <n v="0"/>
    <n v="0"/>
    <n v="0"/>
    <n v="0"/>
    <n v="0"/>
    <n v="2596.8000000000002"/>
    <n v="0"/>
    <n v="0"/>
    <n v="7544.3"/>
    <n v="0"/>
    <n v="0"/>
    <n v="0"/>
    <m/>
    <x v="0"/>
    <m/>
    <m/>
    <m/>
    <m/>
    <m/>
    <m/>
    <m/>
    <m/>
    <n v="15053.45"/>
    <n v="-714.04"/>
    <n v="0"/>
    <n v="14339.41"/>
    <x v="2"/>
    <x v="6"/>
    <m/>
    <x v="21"/>
  </r>
  <r>
    <x v="1"/>
    <s v="Baxter Springs"/>
    <s v="Electric"/>
    <s v="Industrial"/>
    <s v="PT-Transmission"/>
    <n v="2677925"/>
    <n v="112522.23"/>
    <m/>
    <n v="50"/>
    <n v="0"/>
    <n v="0"/>
    <m/>
    <n v="0"/>
    <n v="0"/>
    <n v="0"/>
    <n v="0"/>
    <n v="0"/>
    <n v="0"/>
    <n v="47881.3"/>
    <n v="0"/>
    <n v="0"/>
    <n v="4873.82"/>
    <n v="0"/>
    <n v="0"/>
    <n v="7670.8"/>
    <n v="0"/>
    <n v="0"/>
    <n v="0"/>
    <n v="0"/>
    <n v="0"/>
    <n v="0"/>
    <n v="0"/>
    <n v="0"/>
    <n v="0"/>
    <n v="0"/>
    <n v="0"/>
    <n v="0"/>
    <n v="0"/>
    <n v="8061.95"/>
    <n v="0"/>
    <n v="0"/>
    <n v="19869.919999999998"/>
    <n v="0"/>
    <n v="0"/>
    <n v="0"/>
    <m/>
    <x v="0"/>
    <m/>
    <m/>
    <m/>
    <m/>
    <m/>
    <m/>
    <m/>
    <m/>
    <n v="50853.8"/>
    <n v="-2972.5"/>
    <n v="0"/>
    <n v="47881.3"/>
    <x v="2"/>
    <x v="9"/>
    <m/>
    <x v="21"/>
  </r>
  <r>
    <x v="1"/>
    <s v="Baxter Springs"/>
    <s v="Electric"/>
    <s v="Industrial"/>
    <s v="SH-Small Heating"/>
    <n v="7412"/>
    <n v="563.6"/>
    <m/>
    <n v="0"/>
    <n v="0"/>
    <n v="0"/>
    <m/>
    <n v="0"/>
    <n v="0"/>
    <n v="0"/>
    <n v="0"/>
    <n v="0"/>
    <n v="0"/>
    <n v="176.71"/>
    <n v="0"/>
    <n v="0"/>
    <n v="13.49"/>
    <n v="0"/>
    <n v="0"/>
    <n v="0"/>
    <n v="0"/>
    <n v="0"/>
    <n v="0"/>
    <n v="0"/>
    <n v="0"/>
    <n v="0"/>
    <n v="0"/>
    <n v="0"/>
    <n v="0"/>
    <n v="0"/>
    <n v="0"/>
    <n v="0"/>
    <n v="0"/>
    <n v="69.47"/>
    <n v="0"/>
    <n v="0"/>
    <n v="114.81"/>
    <n v="0"/>
    <n v="0"/>
    <n v="0"/>
    <m/>
    <x v="0"/>
    <m/>
    <m/>
    <m/>
    <m/>
    <m/>
    <m/>
    <m/>
    <m/>
    <n v="184.94"/>
    <n v="-8.23"/>
    <n v="0"/>
    <n v="176.71"/>
    <x v="2"/>
    <x v="12"/>
    <m/>
    <x v="21"/>
  </r>
  <r>
    <x v="1"/>
    <s v="Baxter Springs"/>
    <s v="Electric"/>
    <s v="Industrial"/>
    <s v="TEB-Total Electric Bldg"/>
    <n v="7360"/>
    <n v="635.84"/>
    <m/>
    <n v="0"/>
    <n v="0"/>
    <n v="0"/>
    <m/>
    <n v="0"/>
    <n v="0"/>
    <n v="0"/>
    <n v="0"/>
    <n v="0"/>
    <n v="0"/>
    <n v="175.46"/>
    <n v="0"/>
    <n v="0"/>
    <n v="13.4"/>
    <n v="0"/>
    <n v="0"/>
    <n v="0"/>
    <n v="0"/>
    <n v="0"/>
    <n v="0"/>
    <n v="0"/>
    <n v="0"/>
    <n v="0"/>
    <n v="0"/>
    <n v="0"/>
    <n v="0"/>
    <n v="0"/>
    <n v="0"/>
    <n v="0"/>
    <n v="0"/>
    <n v="8.83"/>
    <n v="0"/>
    <n v="0"/>
    <n v="96.49"/>
    <n v="0"/>
    <n v="0"/>
    <n v="0"/>
    <m/>
    <x v="0"/>
    <m/>
    <m/>
    <m/>
    <m/>
    <m/>
    <m/>
    <m/>
    <m/>
    <n v="183.63"/>
    <n v="-8.17"/>
    <n v="0"/>
    <n v="175.46"/>
    <x v="2"/>
    <x v="13"/>
    <m/>
    <x v="21"/>
  </r>
  <r>
    <x v="1"/>
    <s v="Baxter Springs"/>
    <s v="Electric"/>
    <s v="Interdepartmental"/>
    <s v="CB-Commercial"/>
    <n v="7018"/>
    <n v="629"/>
    <m/>
    <n v="0"/>
    <n v="0"/>
    <n v="0"/>
    <m/>
    <n v="0"/>
    <n v="0"/>
    <n v="0"/>
    <n v="0"/>
    <n v="0"/>
    <n v="0"/>
    <n v="167.31"/>
    <n v="0"/>
    <n v="0"/>
    <n v="12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.58"/>
    <n v="0"/>
    <n v="0"/>
    <n v="0"/>
    <m/>
    <x v="0"/>
    <m/>
    <m/>
    <m/>
    <m/>
    <m/>
    <m/>
    <m/>
    <m/>
    <n v="175.1"/>
    <n v="-7.79"/>
    <n v="0"/>
    <n v="167.31"/>
    <x v="5"/>
    <x v="5"/>
    <m/>
    <x v="21"/>
  </r>
  <r>
    <x v="1"/>
    <s v="Baxter Springs"/>
    <s v="Electric"/>
    <s v="Interdepartmental"/>
    <s v="GP-General Power"/>
    <n v="1600"/>
    <n v="1078.4000000000001"/>
    <m/>
    <n v="0"/>
    <n v="0"/>
    <n v="0"/>
    <m/>
    <n v="0"/>
    <n v="0"/>
    <n v="0"/>
    <n v="0"/>
    <n v="0"/>
    <n v="0"/>
    <n v="38.14"/>
    <n v="0"/>
    <n v="0"/>
    <n v="2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89"/>
    <n v="0"/>
    <n v="0"/>
    <n v="0"/>
    <m/>
    <x v="0"/>
    <m/>
    <m/>
    <m/>
    <m/>
    <m/>
    <m/>
    <m/>
    <m/>
    <n v="39.92"/>
    <n v="-1.78"/>
    <n v="0"/>
    <n v="38.14"/>
    <x v="5"/>
    <x v="6"/>
    <m/>
    <x v="21"/>
  </r>
  <r>
    <x v="1"/>
    <s v="Baxter Springs"/>
    <s v="Electric"/>
    <s v="Municipal Buildings"/>
    <s v="CB-Commercial"/>
    <n v="19738"/>
    <n v="2212.5299999999997"/>
    <m/>
    <n v="0"/>
    <n v="0"/>
    <n v="0"/>
    <m/>
    <n v="0"/>
    <n v="0"/>
    <n v="0"/>
    <n v="0"/>
    <n v="0"/>
    <n v="0"/>
    <n v="470.57"/>
    <n v="0"/>
    <n v="0"/>
    <n v="35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8.83"/>
    <n v="0"/>
    <n v="0"/>
    <n v="0"/>
    <m/>
    <x v="0"/>
    <m/>
    <m/>
    <m/>
    <m/>
    <m/>
    <m/>
    <m/>
    <m/>
    <n v="492.48"/>
    <n v="-21.91"/>
    <n v="0"/>
    <n v="470.57"/>
    <x v="3"/>
    <x v="5"/>
    <m/>
    <x v="21"/>
  </r>
  <r>
    <x v="1"/>
    <s v="Baxter Springs"/>
    <s v="Electric"/>
    <s v="Municipal Buildings"/>
    <s v="GP-General Power"/>
    <n v="39760"/>
    <n v="3033.32"/>
    <m/>
    <n v="0"/>
    <n v="0"/>
    <n v="0"/>
    <m/>
    <n v="0"/>
    <n v="0"/>
    <n v="0"/>
    <n v="0"/>
    <n v="0"/>
    <n v="0"/>
    <n v="947.88"/>
    <n v="0"/>
    <n v="0"/>
    <n v="7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0.17"/>
    <n v="0"/>
    <n v="0"/>
    <n v="0"/>
    <m/>
    <x v="0"/>
    <m/>
    <m/>
    <m/>
    <m/>
    <m/>
    <m/>
    <m/>
    <m/>
    <n v="992.01"/>
    <n v="-44.13"/>
    <n v="0"/>
    <n v="947.88"/>
    <x v="3"/>
    <x v="6"/>
    <m/>
    <x v="21"/>
  </r>
  <r>
    <x v="1"/>
    <s v="Baxter Springs"/>
    <s v="Electric"/>
    <s v="Municipal Buildings"/>
    <s v="SH-Small Heating"/>
    <n v="1520"/>
    <n v="133.07"/>
    <m/>
    <n v="0"/>
    <n v="0"/>
    <n v="0"/>
    <m/>
    <n v="0"/>
    <n v="0"/>
    <n v="0"/>
    <n v="0"/>
    <n v="0"/>
    <n v="0"/>
    <n v="36.24"/>
    <n v="0"/>
    <n v="0"/>
    <n v="2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54"/>
    <n v="0"/>
    <n v="0"/>
    <n v="0"/>
    <m/>
    <x v="0"/>
    <m/>
    <m/>
    <m/>
    <m/>
    <m/>
    <m/>
    <m/>
    <m/>
    <n v="37.93"/>
    <n v="-1.69"/>
    <n v="0"/>
    <n v="36.24"/>
    <x v="3"/>
    <x v="12"/>
    <m/>
    <x v="21"/>
  </r>
  <r>
    <x v="1"/>
    <s v="Baxter Springs"/>
    <s v="Electric"/>
    <s v="Municipal Other Lighting"/>
    <s v="CB-Commercial"/>
    <n v="8675"/>
    <n v="1343.6799999999998"/>
    <m/>
    <n v="0"/>
    <n v="0"/>
    <n v="0"/>
    <m/>
    <n v="0"/>
    <n v="0"/>
    <n v="0"/>
    <n v="0"/>
    <n v="0"/>
    <n v="0"/>
    <n v="206.81"/>
    <n v="0"/>
    <n v="0"/>
    <n v="15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8.14"/>
    <n v="0"/>
    <n v="0"/>
    <n v="0"/>
    <m/>
    <x v="0"/>
    <m/>
    <m/>
    <m/>
    <m/>
    <m/>
    <m/>
    <m/>
    <m/>
    <n v="216.44"/>
    <n v="-9.6300000000000008"/>
    <n v="0"/>
    <n v="206.81"/>
    <x v="4"/>
    <x v="5"/>
    <m/>
    <x v="21"/>
  </r>
  <r>
    <x v="1"/>
    <s v="Baxter Springs"/>
    <s v="Electric"/>
    <s v="Municipal Other Lighting"/>
    <s v="LS-Special Lighting"/>
    <n v="636"/>
    <n v="202.87"/>
    <m/>
    <n v="0"/>
    <n v="0"/>
    <n v="0"/>
    <m/>
    <n v="0"/>
    <n v="0"/>
    <n v="0"/>
    <n v="0"/>
    <n v="0"/>
    <n v="0"/>
    <n v="15.16"/>
    <n v="0"/>
    <n v="0"/>
    <n v="1.15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000000000000005"/>
    <n v="0"/>
    <n v="0"/>
    <n v="0"/>
    <m/>
    <x v="0"/>
    <m/>
    <m/>
    <m/>
    <m/>
    <m/>
    <m/>
    <m/>
    <m/>
    <n v="15.870000000000001"/>
    <n v="-0.71"/>
    <n v="0"/>
    <n v="15.16"/>
    <x v="4"/>
    <x v="7"/>
    <m/>
    <x v="21"/>
  </r>
  <r>
    <x v="1"/>
    <s v="Baxter Springs"/>
    <s v="Electric"/>
    <s v="Municipal Pumping"/>
    <s v="CB-Commercial"/>
    <n v="14505"/>
    <n v="1528.88"/>
    <m/>
    <n v="0"/>
    <n v="0"/>
    <n v="0"/>
    <m/>
    <n v="0"/>
    <n v="0"/>
    <n v="0"/>
    <n v="0"/>
    <n v="0"/>
    <n v="0"/>
    <n v="345.8"/>
    <n v="0"/>
    <n v="0"/>
    <n v="26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7.56"/>
    <n v="0"/>
    <n v="0"/>
    <n v="0"/>
    <m/>
    <x v="0"/>
    <m/>
    <m/>
    <m/>
    <m/>
    <m/>
    <m/>
    <m/>
    <m/>
    <n v="361.90000000000003"/>
    <n v="-16.100000000000001"/>
    <n v="0"/>
    <n v="345.8"/>
    <x v="3"/>
    <x v="5"/>
    <m/>
    <x v="21"/>
  </r>
  <r>
    <x v="1"/>
    <s v="Baxter Springs"/>
    <s v="Electric"/>
    <s v="Municipal Pumping"/>
    <s v="GP-General Power"/>
    <n v="192880"/>
    <n v="11254.09"/>
    <m/>
    <n v="0"/>
    <n v="0"/>
    <n v="0"/>
    <m/>
    <n v="0"/>
    <n v="0"/>
    <n v="0"/>
    <n v="0"/>
    <n v="0"/>
    <n v="0"/>
    <n v="4598.26"/>
    <n v="0"/>
    <n v="0"/>
    <n v="35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3.73"/>
    <n v="0"/>
    <n v="0"/>
    <n v="0"/>
    <m/>
    <x v="0"/>
    <m/>
    <m/>
    <m/>
    <m/>
    <m/>
    <m/>
    <m/>
    <m/>
    <n v="4812.3600000000006"/>
    <n v="-214.1"/>
    <n v="0"/>
    <n v="4598.26"/>
    <x v="3"/>
    <x v="6"/>
    <m/>
    <x v="21"/>
  </r>
  <r>
    <x v="1"/>
    <s v="Baxter Springs"/>
    <s v="Electric"/>
    <s v="Residential"/>
    <s v="NM-Net Metering"/>
    <n v="-3668"/>
    <n v="-73.55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1"/>
  </r>
  <r>
    <x v="1"/>
    <s v="Baxter Springs"/>
    <s v="Electric"/>
    <s v="Residential"/>
    <s v="RG-Residential"/>
    <n v="2793555"/>
    <n v="231406.71"/>
    <m/>
    <n v="13218.7"/>
    <n v="0"/>
    <n v="0"/>
    <m/>
    <n v="0"/>
    <n v="0"/>
    <n v="0"/>
    <n v="0"/>
    <n v="0"/>
    <n v="0"/>
    <n v="66159.520000000004"/>
    <n v="0"/>
    <n v="0"/>
    <n v="5084.3999999999996"/>
    <n v="0"/>
    <n v="0"/>
    <n v="0"/>
    <n v="0"/>
    <n v="0"/>
    <n v="0"/>
    <n v="0"/>
    <n v="0"/>
    <n v="0"/>
    <n v="0"/>
    <n v="60"/>
    <n v="0"/>
    <n v="15"/>
    <n v="-0.48"/>
    <n v="80"/>
    <n v="-42.76"/>
    <n v="9067.33"/>
    <n v="0"/>
    <n v="0"/>
    <n v="47188.66"/>
    <n v="0"/>
    <n v="0"/>
    <n v="0"/>
    <m/>
    <x v="0"/>
    <m/>
    <m/>
    <m/>
    <m/>
    <m/>
    <m/>
    <m/>
    <m/>
    <n v="69260.37000000001"/>
    <n v="-3100.85"/>
    <n v="0"/>
    <n v="66159.520000000004"/>
    <x v="0"/>
    <x v="1"/>
    <m/>
    <x v="21"/>
  </r>
  <r>
    <x v="1"/>
    <s v="Baxter Springs"/>
    <s v="Electric"/>
    <s v="Residential"/>
    <s v="RG-Residential Water Heat"/>
    <n v="411336"/>
    <n v="32375.23"/>
    <m/>
    <n v="1611.45"/>
    <n v="0"/>
    <n v="0"/>
    <m/>
    <n v="0"/>
    <n v="0"/>
    <n v="0"/>
    <n v="0"/>
    <n v="0"/>
    <n v="0"/>
    <n v="10449.879999999999"/>
    <n v="0"/>
    <n v="0"/>
    <n v="748.66"/>
    <n v="0"/>
    <n v="0"/>
    <n v="0"/>
    <n v="0"/>
    <n v="0"/>
    <n v="0"/>
    <n v="0"/>
    <n v="0"/>
    <n v="0"/>
    <n v="0"/>
    <n v="40"/>
    <n v="0"/>
    <n v="0"/>
    <n v="-1.33"/>
    <n v="0"/>
    <n v="-0.2"/>
    <n v="1227.44"/>
    <n v="0"/>
    <n v="0"/>
    <n v="6975.53"/>
    <n v="0"/>
    <n v="0"/>
    <n v="0"/>
    <m/>
    <x v="0"/>
    <m/>
    <m/>
    <m/>
    <m/>
    <m/>
    <m/>
    <m/>
    <m/>
    <n v="10906.46"/>
    <n v="-456.58"/>
    <n v="0"/>
    <n v="10449.879999999999"/>
    <x v="0"/>
    <x v="14"/>
    <m/>
    <x v="21"/>
  </r>
  <r>
    <x v="1"/>
    <s v="Baxter Springs"/>
    <s v="Electric"/>
    <s v="Residential"/>
    <s v="RH-Residential Total Elec"/>
    <n v="1834954"/>
    <n v="125560.66"/>
    <m/>
    <n v="3408.23"/>
    <n v="0"/>
    <n v="0"/>
    <m/>
    <n v="0"/>
    <n v="0"/>
    <n v="0"/>
    <n v="0"/>
    <n v="0"/>
    <n v="0"/>
    <n v="43795.49"/>
    <n v="0"/>
    <n v="0"/>
    <n v="3338.96"/>
    <n v="0"/>
    <n v="0"/>
    <n v="0"/>
    <n v="0"/>
    <n v="0"/>
    <n v="0"/>
    <n v="0"/>
    <n v="0"/>
    <n v="0"/>
    <n v="0"/>
    <n v="0"/>
    <n v="0"/>
    <n v="0"/>
    <n v="-0.75"/>
    <n v="20"/>
    <n v="-11.48"/>
    <n v="4037.78"/>
    <n v="0"/>
    <n v="0"/>
    <n v="30334.33"/>
    <n v="0"/>
    <n v="0"/>
    <n v="0"/>
    <m/>
    <x v="0"/>
    <m/>
    <m/>
    <m/>
    <m/>
    <m/>
    <m/>
    <m/>
    <m/>
    <n v="45832.29"/>
    <n v="-2036.8"/>
    <n v="0"/>
    <n v="43795.49"/>
    <x v="0"/>
    <x v="15"/>
    <m/>
    <x v="21"/>
  </r>
  <r>
    <x v="1"/>
    <s v="Baxter Springs"/>
    <s v="Lighting"/>
    <s v="Commercial"/>
    <s v="PL-Private Lighting"/>
    <n v="32906.6"/>
    <n v="8362.16"/>
    <m/>
    <n v="152.19"/>
    <n v="0"/>
    <n v="0"/>
    <m/>
    <n v="0"/>
    <n v="0"/>
    <n v="0"/>
    <n v="0"/>
    <n v="0"/>
    <n v="0"/>
    <n v="784.31"/>
    <n v="0"/>
    <n v="0"/>
    <n v="60.11"/>
    <n v="0"/>
    <n v="0"/>
    <n v="69"/>
    <n v="0"/>
    <n v="0"/>
    <n v="0"/>
    <n v="0"/>
    <n v="0"/>
    <n v="0"/>
    <n v="0"/>
    <n v="0"/>
    <n v="0"/>
    <n v="0"/>
    <n v="0"/>
    <n v="0"/>
    <n v="-1.64"/>
    <n v="795.61"/>
    <n v="0"/>
    <n v="0"/>
    <n v="82.72"/>
    <n v="0"/>
    <n v="0"/>
    <n v="0"/>
    <m/>
    <x v="0"/>
    <m/>
    <m/>
    <m/>
    <m/>
    <m/>
    <m/>
    <m/>
    <m/>
    <n v="820.83999999999992"/>
    <n v="-36.53"/>
    <n v="0"/>
    <n v="784.31"/>
    <x v="1"/>
    <x v="4"/>
    <m/>
    <x v="21"/>
  </r>
  <r>
    <x v="1"/>
    <s v="Baxter Springs"/>
    <s v="Lighting"/>
    <s v="Industrial"/>
    <s v="PL-Private Lighting"/>
    <n v="11837"/>
    <n v="2444.5100000000002"/>
    <m/>
    <n v="62.5"/>
    <n v="0"/>
    <n v="0"/>
    <m/>
    <n v="0"/>
    <n v="0"/>
    <n v="0"/>
    <n v="0"/>
    <n v="0"/>
    <n v="0"/>
    <n v="264.68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241.22"/>
    <n v="0"/>
    <n v="0"/>
    <n v="29.72"/>
    <n v="0"/>
    <n v="0"/>
    <n v="0"/>
    <m/>
    <x v="0"/>
    <m/>
    <m/>
    <m/>
    <m/>
    <m/>
    <m/>
    <m/>
    <m/>
    <n v="277.82"/>
    <n v="-13.14"/>
    <n v="0"/>
    <n v="264.68"/>
    <x v="2"/>
    <x v="4"/>
    <m/>
    <x v="21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3.74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3.91"/>
    <n v="-0.17"/>
    <n v="0"/>
    <n v="3.74"/>
    <x v="3"/>
    <x v="4"/>
    <m/>
    <x v="21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11.22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0"/>
    <n v="0"/>
    <n v="0"/>
    <m/>
    <x v="0"/>
    <m/>
    <m/>
    <m/>
    <m/>
    <m/>
    <m/>
    <m/>
    <m/>
    <n v="11.760000000000002"/>
    <n v="-0.54"/>
    <n v="0"/>
    <n v="11.22"/>
    <x v="4"/>
    <x v="4"/>
    <m/>
    <x v="21"/>
  </r>
  <r>
    <x v="1"/>
    <s v="Baxter Springs"/>
    <s v="Lighting"/>
    <s v="Municipal Street Lighting"/>
    <s v="SPL-Municipal St Lighting"/>
    <n v="70436.092999999993"/>
    <n v="5143.37"/>
    <m/>
    <n v="0"/>
    <n v="0"/>
    <n v="0"/>
    <m/>
    <n v="0"/>
    <n v="0"/>
    <n v="0"/>
    <n v="0"/>
    <n v="0"/>
    <n v="0"/>
    <n v="1259.4000000000001"/>
    <n v="0"/>
    <n v="0"/>
    <n v="128.19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219.06"/>
    <n v="0"/>
    <n v="0"/>
    <n v="0"/>
    <m/>
    <x v="0"/>
    <m/>
    <m/>
    <m/>
    <m/>
    <m/>
    <m/>
    <m/>
    <m/>
    <n v="1337.5800000000002"/>
    <n v="-78.180000000000007"/>
    <n v="0"/>
    <n v="1259.4000000000001"/>
    <x v="4"/>
    <x v="11"/>
    <m/>
    <x v="21"/>
  </r>
  <r>
    <x v="1"/>
    <s v="Baxter Springs"/>
    <s v="Lighting"/>
    <s v="Residential"/>
    <s v="PL-Private Lighting"/>
    <n v="36247.178999999996"/>
    <n v="11050.73"/>
    <m/>
    <n v="94.23"/>
    <n v="0"/>
    <n v="0"/>
    <m/>
    <n v="0"/>
    <n v="0"/>
    <n v="0"/>
    <n v="0"/>
    <n v="0"/>
    <n v="0"/>
    <n v="866.14"/>
    <n v="0"/>
    <n v="0"/>
    <n v="68.03"/>
    <n v="0"/>
    <n v="0"/>
    <n v="0"/>
    <n v="0"/>
    <n v="0"/>
    <n v="0"/>
    <n v="0"/>
    <n v="0"/>
    <n v="0"/>
    <n v="0"/>
    <n v="0"/>
    <n v="0"/>
    <n v="0"/>
    <n v="0"/>
    <n v="0"/>
    <n v="0"/>
    <n v="217.51"/>
    <n v="0"/>
    <n v="0"/>
    <n v="91.61"/>
    <n v="0"/>
    <n v="0"/>
    <n v="0"/>
    <m/>
    <x v="0"/>
    <m/>
    <m/>
    <m/>
    <m/>
    <m/>
    <m/>
    <m/>
    <m/>
    <n v="906.37"/>
    <n v="-40.229999999999997"/>
    <n v="0"/>
    <n v="866.14"/>
    <x v="0"/>
    <x v="4"/>
    <m/>
    <x v="21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1"/>
    <s v="Columbus"/>
    <s v="Electric"/>
    <s v="Commercial"/>
    <s v="CB-Commercial"/>
    <n v="653694"/>
    <n v="62899.96"/>
    <m/>
    <n v="1769.1"/>
    <n v="0"/>
    <n v="0"/>
    <m/>
    <n v="0"/>
    <n v="0"/>
    <n v="0"/>
    <n v="0"/>
    <n v="0"/>
    <n v="0"/>
    <n v="15586.81"/>
    <n v="0"/>
    <n v="0"/>
    <n v="1189.72"/>
    <n v="0"/>
    <n v="0"/>
    <n v="0"/>
    <n v="0"/>
    <n v="0"/>
    <n v="0"/>
    <n v="0"/>
    <n v="0"/>
    <n v="0"/>
    <n v="0"/>
    <n v="0"/>
    <n v="0"/>
    <n v="0"/>
    <n v="0"/>
    <n v="0"/>
    <n v="0"/>
    <n v="7571.46"/>
    <n v="0"/>
    <n v="0"/>
    <n v="8903.3799999999992"/>
    <n v="0"/>
    <n v="0"/>
    <n v="0"/>
    <m/>
    <x v="0"/>
    <m/>
    <m/>
    <m/>
    <m/>
    <m/>
    <m/>
    <m/>
    <m/>
    <n v="16312.41"/>
    <n v="-725.6"/>
    <n v="0"/>
    <n v="15586.81"/>
    <x v="1"/>
    <x v="5"/>
    <m/>
    <x v="21"/>
  </r>
  <r>
    <x v="1"/>
    <s v="Columbus"/>
    <s v="Electric"/>
    <s v="Commercial"/>
    <s v="GP-General Power"/>
    <n v="621735"/>
    <n v="50245.91"/>
    <m/>
    <n v="0"/>
    <n v="0"/>
    <n v="0"/>
    <m/>
    <n v="0"/>
    <n v="0"/>
    <n v="0"/>
    <n v="0"/>
    <n v="0"/>
    <n v="0"/>
    <n v="14426.74"/>
    <n v="0"/>
    <n v="0"/>
    <n v="1131.53"/>
    <n v="0"/>
    <n v="0"/>
    <n v="663.34"/>
    <n v="0"/>
    <n v="0"/>
    <n v="0"/>
    <n v="0"/>
    <n v="0"/>
    <n v="0"/>
    <n v="0"/>
    <n v="0"/>
    <n v="0"/>
    <n v="0"/>
    <n v="0"/>
    <n v="0"/>
    <n v="0"/>
    <n v="4715.53"/>
    <n v="0"/>
    <n v="0"/>
    <n v="7860.05"/>
    <n v="0"/>
    <n v="0"/>
    <n v="0"/>
    <m/>
    <x v="0"/>
    <m/>
    <m/>
    <m/>
    <m/>
    <m/>
    <m/>
    <m/>
    <m/>
    <n v="15116.869999999999"/>
    <n v="-690.13"/>
    <n v="0"/>
    <n v="14426.74"/>
    <x v="1"/>
    <x v="6"/>
    <m/>
    <x v="21"/>
  </r>
  <r>
    <x v="1"/>
    <s v="Columbus"/>
    <s v="Electric"/>
    <s v="Commercial"/>
    <s v="NM-Net Metering"/>
    <n v="-1018"/>
    <n v="-20.4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1"/>
  </r>
  <r>
    <x v="1"/>
    <s v="Columbus"/>
    <s v="Electric"/>
    <s v="Commercial"/>
    <s v="SH-Small Heating"/>
    <n v="55967"/>
    <n v="4966.54"/>
    <m/>
    <n v="245.03"/>
    <n v="0"/>
    <n v="0"/>
    <m/>
    <n v="0"/>
    <n v="0"/>
    <n v="0"/>
    <n v="0"/>
    <n v="0"/>
    <n v="0"/>
    <n v="1334.26"/>
    <n v="0"/>
    <n v="0"/>
    <n v="101.85"/>
    <n v="0"/>
    <n v="0"/>
    <n v="0"/>
    <n v="0"/>
    <n v="0"/>
    <n v="0"/>
    <n v="0"/>
    <n v="0"/>
    <n v="0"/>
    <n v="0"/>
    <n v="0"/>
    <n v="0"/>
    <n v="0"/>
    <n v="0"/>
    <n v="0"/>
    <n v="-13.99"/>
    <n v="608.37"/>
    <n v="0"/>
    <n v="0"/>
    <n v="866.92"/>
    <n v="0"/>
    <n v="0"/>
    <n v="0"/>
    <m/>
    <x v="0"/>
    <m/>
    <m/>
    <m/>
    <m/>
    <m/>
    <m/>
    <m/>
    <m/>
    <n v="1396.3799999999999"/>
    <n v="-62.12"/>
    <n v="0"/>
    <n v="1334.26"/>
    <x v="1"/>
    <x v="12"/>
    <m/>
    <x v="21"/>
  </r>
  <r>
    <x v="1"/>
    <s v="Columbus"/>
    <s v="Electric"/>
    <s v="Commercial"/>
    <s v="TEB-Total Electric Bldg"/>
    <n v="100200"/>
    <n v="7848.3"/>
    <m/>
    <n v="0"/>
    <n v="0"/>
    <n v="0"/>
    <m/>
    <n v="0"/>
    <n v="0"/>
    <n v="0"/>
    <n v="0"/>
    <n v="0"/>
    <n v="0"/>
    <n v="2388.7600000000002"/>
    <n v="0"/>
    <n v="0"/>
    <n v="182.37"/>
    <n v="0"/>
    <n v="0"/>
    <n v="0"/>
    <n v="0"/>
    <n v="0"/>
    <n v="0"/>
    <n v="0"/>
    <n v="0"/>
    <n v="0"/>
    <n v="0"/>
    <n v="0"/>
    <n v="0"/>
    <n v="0"/>
    <n v="0"/>
    <n v="0"/>
    <n v="0"/>
    <n v="812.15"/>
    <n v="0"/>
    <n v="0"/>
    <n v="1313.62"/>
    <n v="0"/>
    <n v="0"/>
    <n v="0"/>
    <m/>
    <x v="0"/>
    <m/>
    <m/>
    <m/>
    <m/>
    <m/>
    <m/>
    <m/>
    <m/>
    <n v="2499.98"/>
    <n v="-111.22"/>
    <n v="0"/>
    <n v="2388.7600000000002"/>
    <x v="1"/>
    <x v="13"/>
    <m/>
    <x v="21"/>
  </r>
  <r>
    <x v="1"/>
    <s v="Columbus"/>
    <s v="Electric"/>
    <s v="Industrial"/>
    <s v="CB-Commercial"/>
    <n v="480"/>
    <n v="62.78"/>
    <m/>
    <n v="0"/>
    <n v="0"/>
    <n v="0"/>
    <m/>
    <n v="0"/>
    <n v="0"/>
    <n v="0"/>
    <n v="0"/>
    <n v="0"/>
    <n v="0"/>
    <n v="11.44"/>
    <n v="0"/>
    <n v="0"/>
    <n v="0.87"/>
    <n v="0"/>
    <n v="0"/>
    <n v="0"/>
    <n v="0"/>
    <n v="0"/>
    <n v="0"/>
    <n v="0"/>
    <n v="0"/>
    <n v="0"/>
    <n v="0"/>
    <n v="0"/>
    <n v="0"/>
    <n v="0"/>
    <n v="0"/>
    <n v="0"/>
    <n v="0"/>
    <n v="6.53"/>
    <n v="0"/>
    <n v="0"/>
    <n v="6.54"/>
    <n v="0"/>
    <n v="0"/>
    <n v="0"/>
    <m/>
    <x v="0"/>
    <m/>
    <m/>
    <m/>
    <m/>
    <m/>
    <m/>
    <m/>
    <m/>
    <n v="11.969999999999999"/>
    <n v="-0.53"/>
    <n v="0"/>
    <n v="11.44"/>
    <x v="2"/>
    <x v="5"/>
    <m/>
    <x v="21"/>
  </r>
  <r>
    <x v="1"/>
    <s v="Columbus"/>
    <s v="Electric"/>
    <s v="Industrial"/>
    <s v="GP-General Power"/>
    <n v="322840"/>
    <n v="34277.74"/>
    <m/>
    <n v="0"/>
    <n v="0"/>
    <n v="0"/>
    <m/>
    <n v="0"/>
    <n v="0"/>
    <n v="0"/>
    <n v="0"/>
    <n v="0"/>
    <n v="0"/>
    <n v="7839.54"/>
    <n v="0"/>
    <n v="0"/>
    <n v="587.57000000000005"/>
    <n v="0"/>
    <n v="0"/>
    <n v="0"/>
    <n v="0"/>
    <n v="0"/>
    <n v="0"/>
    <n v="0"/>
    <n v="0"/>
    <n v="0"/>
    <n v="0"/>
    <n v="0"/>
    <n v="0"/>
    <n v="0"/>
    <n v="0"/>
    <n v="0"/>
    <n v="-73.78"/>
    <n v="1581.13"/>
    <n v="0"/>
    <n v="0"/>
    <n v="6601.72"/>
    <n v="0"/>
    <n v="0"/>
    <n v="0"/>
    <m/>
    <x v="0"/>
    <m/>
    <m/>
    <m/>
    <m/>
    <m/>
    <m/>
    <m/>
    <m/>
    <n v="8197.89"/>
    <n v="-358.35"/>
    <n v="0"/>
    <n v="7839.54"/>
    <x v="2"/>
    <x v="6"/>
    <m/>
    <x v="21"/>
  </r>
  <r>
    <x v="1"/>
    <s v="Columbus"/>
    <s v="Electric"/>
    <s v="Industrial"/>
    <s v="PT-Transmission"/>
    <n v="1008000"/>
    <n v="52692.22"/>
    <m/>
    <n v="0"/>
    <n v="0"/>
    <n v="0"/>
    <m/>
    <n v="0"/>
    <n v="0"/>
    <n v="0"/>
    <n v="0"/>
    <n v="0"/>
    <n v="0"/>
    <n v="18023.04"/>
    <n v="0"/>
    <n v="0"/>
    <n v="1834.56"/>
    <n v="0"/>
    <n v="0"/>
    <n v="2620.46"/>
    <n v="0"/>
    <n v="0"/>
    <n v="0"/>
    <n v="0"/>
    <n v="0"/>
    <n v="0"/>
    <n v="0"/>
    <n v="0"/>
    <n v="0"/>
    <n v="0"/>
    <n v="0"/>
    <n v="0"/>
    <n v="0"/>
    <n v="1039.48"/>
    <n v="0"/>
    <n v="0"/>
    <n v="14162.9"/>
    <n v="0"/>
    <n v="0"/>
    <n v="0"/>
    <m/>
    <x v="0"/>
    <m/>
    <m/>
    <m/>
    <m/>
    <m/>
    <m/>
    <m/>
    <m/>
    <n v="19141.920000000002"/>
    <n v="-1118.8800000000001"/>
    <n v="0"/>
    <n v="18023.04"/>
    <x v="2"/>
    <x v="9"/>
    <m/>
    <x v="21"/>
  </r>
  <r>
    <x v="1"/>
    <s v="Columbus"/>
    <s v="Electric"/>
    <s v="Industrial"/>
    <s v="TEB-Total Electric Bldg"/>
    <n v="5440"/>
    <n v="475.04"/>
    <m/>
    <n v="0"/>
    <n v="0"/>
    <n v="0"/>
    <m/>
    <n v="0"/>
    <n v="0"/>
    <n v="0"/>
    <n v="0"/>
    <n v="0"/>
    <n v="0"/>
    <n v="129.69"/>
    <n v="0"/>
    <n v="0"/>
    <n v="9.9"/>
    <n v="0"/>
    <n v="0"/>
    <n v="0"/>
    <n v="0"/>
    <n v="0"/>
    <n v="0"/>
    <n v="0"/>
    <n v="0"/>
    <n v="0"/>
    <n v="0"/>
    <n v="0"/>
    <n v="0"/>
    <n v="0"/>
    <n v="0"/>
    <n v="0"/>
    <n v="0"/>
    <n v="8.23"/>
    <n v="0"/>
    <n v="0"/>
    <n v="71.319999999999993"/>
    <n v="0"/>
    <n v="0"/>
    <n v="0"/>
    <m/>
    <x v="0"/>
    <m/>
    <m/>
    <m/>
    <m/>
    <m/>
    <m/>
    <m/>
    <m/>
    <n v="135.72999999999999"/>
    <n v="-6.04"/>
    <n v="0"/>
    <n v="129.69"/>
    <x v="2"/>
    <x v="13"/>
    <m/>
    <x v="21"/>
  </r>
  <r>
    <x v="1"/>
    <s v="Columbus"/>
    <s v="Electric"/>
    <s v="Municipal Buildings"/>
    <s v="CB-Commercial"/>
    <n v="133552"/>
    <n v="11519.56"/>
    <m/>
    <n v="0"/>
    <n v="0"/>
    <n v="0"/>
    <m/>
    <n v="0"/>
    <n v="0"/>
    <n v="0"/>
    <n v="0"/>
    <n v="0"/>
    <n v="0"/>
    <n v="3202.48"/>
    <n v="0"/>
    <n v="0"/>
    <n v="243.07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1818.99"/>
    <n v="0"/>
    <n v="0"/>
    <n v="0"/>
    <m/>
    <x v="0"/>
    <m/>
    <m/>
    <m/>
    <m/>
    <m/>
    <m/>
    <m/>
    <m/>
    <n v="3350.7200000000003"/>
    <n v="-148.24"/>
    <n v="0"/>
    <n v="3202.48"/>
    <x v="3"/>
    <x v="5"/>
    <m/>
    <x v="21"/>
  </r>
  <r>
    <x v="1"/>
    <s v="Columbus"/>
    <s v="Electric"/>
    <s v="Municipal Buildings"/>
    <s v="GP-General Power"/>
    <n v="17600"/>
    <n v="1260.02"/>
    <m/>
    <n v="0"/>
    <n v="0"/>
    <n v="0"/>
    <m/>
    <n v="0"/>
    <n v="0"/>
    <n v="0"/>
    <n v="0"/>
    <n v="0"/>
    <n v="0"/>
    <n v="419.58"/>
    <n v="0"/>
    <n v="0"/>
    <n v="32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7.44"/>
    <n v="0"/>
    <n v="0"/>
    <n v="0"/>
    <m/>
    <x v="0"/>
    <m/>
    <m/>
    <m/>
    <m/>
    <m/>
    <m/>
    <m/>
    <m/>
    <n v="439.12"/>
    <n v="-19.54"/>
    <n v="0"/>
    <n v="419.58"/>
    <x v="3"/>
    <x v="6"/>
    <m/>
    <x v="21"/>
  </r>
  <r>
    <x v="1"/>
    <s v="Columbus"/>
    <s v="Electric"/>
    <s v="Municipal Buildings"/>
    <s v="SH-Small Heating"/>
    <n v="7960"/>
    <n v="608.72"/>
    <m/>
    <n v="0"/>
    <n v="0"/>
    <n v="0"/>
    <m/>
    <n v="0"/>
    <n v="0"/>
    <n v="0"/>
    <n v="0"/>
    <n v="0"/>
    <n v="0"/>
    <n v="189.77"/>
    <n v="0"/>
    <n v="0"/>
    <n v="14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.3"/>
    <n v="0"/>
    <n v="0"/>
    <n v="0"/>
    <m/>
    <x v="0"/>
    <m/>
    <m/>
    <m/>
    <m/>
    <m/>
    <m/>
    <m/>
    <m/>
    <n v="198.61"/>
    <n v="-8.84"/>
    <n v="0"/>
    <n v="189.77"/>
    <x v="3"/>
    <x v="12"/>
    <m/>
    <x v="21"/>
  </r>
  <r>
    <x v="1"/>
    <s v="Columbus"/>
    <s v="Electric"/>
    <s v="Municipal Buildings"/>
    <s v="TEB-Total Electric Bldg"/>
    <n v="8240"/>
    <n v="709.54"/>
    <m/>
    <n v="0"/>
    <n v="0"/>
    <n v="0"/>
    <m/>
    <n v="0"/>
    <n v="0"/>
    <n v="0"/>
    <n v="0"/>
    <n v="0"/>
    <n v="0"/>
    <n v="196.44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.03"/>
    <n v="0"/>
    <n v="0"/>
    <n v="0"/>
    <m/>
    <x v="0"/>
    <m/>
    <m/>
    <m/>
    <m/>
    <m/>
    <m/>
    <m/>
    <m/>
    <n v="205.59"/>
    <n v="-9.15"/>
    <n v="0"/>
    <n v="196.44"/>
    <x v="3"/>
    <x v="13"/>
    <m/>
    <x v="21"/>
  </r>
  <r>
    <x v="1"/>
    <s v="Columbus"/>
    <s v="Electric"/>
    <s v="Municipal Other Lighting"/>
    <s v="CB-Commercial"/>
    <n v="2583"/>
    <n v="569.30999999999995"/>
    <m/>
    <n v="0"/>
    <n v="0"/>
    <n v="0"/>
    <m/>
    <n v="0"/>
    <n v="0"/>
    <n v="0"/>
    <n v="0"/>
    <n v="0"/>
    <n v="0"/>
    <n v="61.57"/>
    <n v="0"/>
    <n v="0"/>
    <n v="4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17"/>
    <n v="0"/>
    <n v="0"/>
    <n v="0"/>
    <m/>
    <x v="0"/>
    <m/>
    <m/>
    <m/>
    <m/>
    <m/>
    <m/>
    <m/>
    <m/>
    <n v="64.44"/>
    <n v="-2.87"/>
    <n v="0"/>
    <n v="61.57"/>
    <x v="4"/>
    <x v="5"/>
    <m/>
    <x v="21"/>
  </r>
  <r>
    <x v="1"/>
    <s v="Columbus"/>
    <s v="Electric"/>
    <s v="Municipal Other Lighting"/>
    <s v="LS-Special Lighting"/>
    <n v="25"/>
    <n v="39.6"/>
    <m/>
    <n v="0"/>
    <n v="0"/>
    <n v="0"/>
    <m/>
    <n v="0"/>
    <n v="0"/>
    <n v="0"/>
    <n v="0"/>
    <n v="0"/>
    <n v="0"/>
    <n v="0.6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m/>
    <x v="0"/>
    <m/>
    <m/>
    <m/>
    <m/>
    <m/>
    <m/>
    <m/>
    <m/>
    <n v="0.63"/>
    <n v="-0.03"/>
    <n v="0"/>
    <n v="0.6"/>
    <x v="4"/>
    <x v="7"/>
    <m/>
    <x v="21"/>
  </r>
  <r>
    <x v="1"/>
    <s v="Columbus"/>
    <s v="Electric"/>
    <s v="Municipal Pumping"/>
    <s v="CB-Commercial"/>
    <n v="10470"/>
    <n v="1242.9000000000001"/>
    <m/>
    <n v="0"/>
    <n v="0"/>
    <n v="0"/>
    <m/>
    <n v="0"/>
    <n v="0"/>
    <n v="0"/>
    <n v="0"/>
    <n v="0"/>
    <n v="0"/>
    <n v="249.59"/>
    <n v="0"/>
    <n v="0"/>
    <n v="19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2.61000000000001"/>
    <n v="0"/>
    <n v="0"/>
    <n v="0"/>
    <m/>
    <x v="0"/>
    <m/>
    <m/>
    <m/>
    <m/>
    <m/>
    <m/>
    <m/>
    <m/>
    <n v="261.20999999999998"/>
    <n v="-11.62"/>
    <n v="0"/>
    <n v="249.59"/>
    <x v="3"/>
    <x v="5"/>
    <m/>
    <x v="21"/>
  </r>
  <r>
    <x v="1"/>
    <s v="Columbus"/>
    <s v="Electric"/>
    <s v="Municipal Pumping"/>
    <s v="GP-General Power"/>
    <n v="17405"/>
    <n v="2817.51"/>
    <m/>
    <n v="0"/>
    <n v="0"/>
    <n v="0"/>
    <m/>
    <n v="0"/>
    <n v="0"/>
    <n v="0"/>
    <n v="0"/>
    <n v="0"/>
    <n v="0"/>
    <n v="414.94"/>
    <n v="0"/>
    <n v="0"/>
    <n v="3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3.66999999999996"/>
    <n v="0"/>
    <n v="0"/>
    <n v="0"/>
    <m/>
    <x v="0"/>
    <m/>
    <m/>
    <m/>
    <m/>
    <m/>
    <m/>
    <m/>
    <m/>
    <n v="434.26"/>
    <n v="-19.32"/>
    <n v="0"/>
    <n v="414.94"/>
    <x v="3"/>
    <x v="6"/>
    <m/>
    <x v="21"/>
  </r>
  <r>
    <x v="1"/>
    <s v="Columbus"/>
    <s v="Electric"/>
    <s v="Residential"/>
    <s v="NM-Net Metering"/>
    <n v="-896"/>
    <n v="-17.9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1"/>
  </r>
  <r>
    <x v="1"/>
    <s v="Columbus"/>
    <s v="Electric"/>
    <s v="Residential"/>
    <s v="RG-Residential"/>
    <n v="1301015"/>
    <n v="114292.2"/>
    <m/>
    <n v="6080.7"/>
    <n v="0"/>
    <n v="0"/>
    <m/>
    <n v="0"/>
    <n v="0"/>
    <n v="0"/>
    <n v="0"/>
    <n v="0"/>
    <n v="0"/>
    <n v="31095.11"/>
    <n v="0"/>
    <n v="0"/>
    <n v="2367.9"/>
    <n v="0"/>
    <n v="0"/>
    <n v="0"/>
    <n v="0"/>
    <n v="0"/>
    <n v="0"/>
    <n v="0"/>
    <n v="0"/>
    <n v="0"/>
    <n v="0"/>
    <n v="20"/>
    <n v="0"/>
    <n v="0"/>
    <n v="0"/>
    <n v="80"/>
    <n v="-15.15"/>
    <n v="3893.6"/>
    <n v="0"/>
    <n v="0"/>
    <n v="21964.51"/>
    <n v="0"/>
    <n v="0"/>
    <n v="0"/>
    <m/>
    <x v="0"/>
    <m/>
    <m/>
    <m/>
    <m/>
    <m/>
    <m/>
    <m/>
    <m/>
    <n v="32539.24"/>
    <n v="-1444.13"/>
    <n v="0"/>
    <n v="31095.11"/>
    <x v="0"/>
    <x v="1"/>
    <m/>
    <x v="21"/>
  </r>
  <r>
    <x v="1"/>
    <s v="Columbus"/>
    <s v="Electric"/>
    <s v="Residential"/>
    <s v="RG-Residential Water Heat"/>
    <n v="235340"/>
    <n v="18405.25"/>
    <m/>
    <n v="775.53"/>
    <n v="0"/>
    <n v="0"/>
    <m/>
    <n v="0"/>
    <n v="0"/>
    <n v="0"/>
    <n v="0"/>
    <n v="0"/>
    <n v="0"/>
    <n v="5610.41"/>
    <n v="0"/>
    <n v="0"/>
    <n v="427.89"/>
    <n v="0"/>
    <n v="0"/>
    <n v="0"/>
    <n v="0"/>
    <n v="0"/>
    <n v="0"/>
    <n v="0"/>
    <n v="0"/>
    <n v="0"/>
    <n v="0"/>
    <n v="0"/>
    <n v="0"/>
    <n v="0"/>
    <n v="0"/>
    <n v="0"/>
    <n v="-10.199999999999999"/>
    <n v="589.11"/>
    <n v="0"/>
    <n v="0"/>
    <n v="3979.72"/>
    <n v="0"/>
    <n v="0"/>
    <n v="0"/>
    <m/>
    <x v="0"/>
    <m/>
    <m/>
    <m/>
    <m/>
    <m/>
    <m/>
    <m/>
    <m/>
    <n v="5871.6399999999994"/>
    <n v="-261.23"/>
    <n v="0"/>
    <n v="5610.41"/>
    <x v="0"/>
    <x v="14"/>
    <m/>
    <x v="21"/>
  </r>
  <r>
    <x v="1"/>
    <s v="Columbus"/>
    <s v="Electric"/>
    <s v="Residential"/>
    <s v="RH-Residential Total Elec"/>
    <n v="470185"/>
    <n v="33385.46"/>
    <m/>
    <n v="1325.4"/>
    <n v="0"/>
    <n v="0"/>
    <m/>
    <n v="0"/>
    <n v="0"/>
    <n v="0"/>
    <n v="0"/>
    <n v="0"/>
    <n v="0"/>
    <n v="11226.25"/>
    <n v="0"/>
    <n v="0"/>
    <n v="855.77"/>
    <n v="0"/>
    <n v="0"/>
    <n v="0"/>
    <n v="0"/>
    <n v="0"/>
    <n v="0"/>
    <n v="0"/>
    <n v="0"/>
    <n v="0"/>
    <n v="0"/>
    <n v="0"/>
    <n v="0"/>
    <n v="0"/>
    <n v="0"/>
    <n v="20"/>
    <n v="0"/>
    <n v="1090.74"/>
    <n v="0"/>
    <n v="0"/>
    <n v="7773.71"/>
    <n v="0"/>
    <n v="0"/>
    <n v="0"/>
    <m/>
    <x v="0"/>
    <m/>
    <m/>
    <m/>
    <m/>
    <m/>
    <m/>
    <m/>
    <m/>
    <n v="11748.16"/>
    <n v="-521.91"/>
    <n v="0"/>
    <n v="11226.25"/>
    <x v="0"/>
    <x v="15"/>
    <m/>
    <x v="21"/>
  </r>
  <r>
    <x v="1"/>
    <s v="Columbus"/>
    <s v="Lighting"/>
    <s v="Commercial"/>
    <s v="PL-Private Lighting"/>
    <n v="21204.330999999998"/>
    <n v="5219.6400000000003"/>
    <m/>
    <n v="0"/>
    <n v="0"/>
    <n v="0"/>
    <m/>
    <n v="0"/>
    <n v="0"/>
    <n v="0"/>
    <n v="0"/>
    <n v="0"/>
    <n v="0"/>
    <n v="504.59"/>
    <n v="0"/>
    <n v="0"/>
    <n v="38.78"/>
    <n v="0"/>
    <n v="0"/>
    <n v="0"/>
    <n v="0"/>
    <n v="0"/>
    <n v="0"/>
    <n v="0"/>
    <n v="0"/>
    <n v="0"/>
    <n v="0"/>
    <n v="0"/>
    <n v="0"/>
    <n v="0"/>
    <n v="0"/>
    <n v="0"/>
    <n v="0"/>
    <n v="470.05"/>
    <n v="0"/>
    <n v="0"/>
    <n v="53.34"/>
    <n v="0"/>
    <n v="0"/>
    <n v="0"/>
    <m/>
    <x v="0"/>
    <m/>
    <m/>
    <m/>
    <m/>
    <m/>
    <m/>
    <m/>
    <m/>
    <n v="528.13"/>
    <n v="-23.54"/>
    <n v="0"/>
    <n v="504.59"/>
    <x v="1"/>
    <x v="4"/>
    <m/>
    <x v="21"/>
  </r>
  <r>
    <x v="1"/>
    <s v="Columbus"/>
    <s v="Lighting"/>
    <s v="Industrial"/>
    <s v="PL-Private Lighting"/>
    <n v="1171"/>
    <n v="349.41"/>
    <m/>
    <n v="0"/>
    <n v="0"/>
    <n v="0"/>
    <m/>
    <n v="0"/>
    <n v="0"/>
    <n v="0"/>
    <n v="0"/>
    <n v="0"/>
    <n v="0"/>
    <n v="26.98"/>
    <n v="0"/>
    <n v="0"/>
    <n v="2.14"/>
    <n v="0"/>
    <n v="0"/>
    <n v="0"/>
    <n v="0"/>
    <n v="0"/>
    <n v="0"/>
    <n v="0"/>
    <n v="0"/>
    <n v="0"/>
    <n v="0"/>
    <n v="0"/>
    <n v="0"/>
    <n v="0"/>
    <n v="0"/>
    <n v="0"/>
    <n v="0"/>
    <n v="30.66"/>
    <n v="0"/>
    <n v="0"/>
    <n v="2.93"/>
    <n v="0"/>
    <n v="0"/>
    <n v="0"/>
    <m/>
    <x v="0"/>
    <m/>
    <m/>
    <m/>
    <m/>
    <m/>
    <m/>
    <m/>
    <m/>
    <n v="28.28"/>
    <n v="-1.3"/>
    <n v="0"/>
    <n v="26.98"/>
    <x v="2"/>
    <x v="4"/>
    <m/>
    <x v="21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6.91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3"/>
    <n v="0"/>
    <n v="0"/>
    <n v="0"/>
    <m/>
    <x v="0"/>
    <m/>
    <m/>
    <m/>
    <m/>
    <m/>
    <m/>
    <m/>
    <m/>
    <n v="7.23"/>
    <n v="-0.32"/>
    <n v="0"/>
    <n v="6.91"/>
    <x v="4"/>
    <x v="4"/>
    <m/>
    <x v="21"/>
  </r>
  <r>
    <x v="1"/>
    <s v="Columbus"/>
    <s v="Lighting"/>
    <s v="Municipal Street Lighting"/>
    <s v="SPL-Municipal St Lighting"/>
    <n v="67004.755999999994"/>
    <n v="5051.04"/>
    <m/>
    <n v="0"/>
    <n v="0"/>
    <n v="0"/>
    <m/>
    <n v="0"/>
    <n v="0"/>
    <n v="0"/>
    <n v="0"/>
    <n v="0"/>
    <n v="0"/>
    <n v="1198.04"/>
    <n v="0"/>
    <n v="0"/>
    <n v="121.94"/>
    <n v="0"/>
    <n v="0"/>
    <n v="1588.47"/>
    <n v="0"/>
    <n v="0"/>
    <n v="0"/>
    <n v="0"/>
    <n v="0"/>
    <n v="0"/>
    <n v="0"/>
    <n v="0"/>
    <n v="0"/>
    <n v="0"/>
    <n v="0"/>
    <n v="0"/>
    <n v="0"/>
    <n v="0"/>
    <n v="0"/>
    <n v="0"/>
    <n v="208.39"/>
    <n v="0"/>
    <n v="0"/>
    <n v="0"/>
    <m/>
    <x v="0"/>
    <m/>
    <m/>
    <m/>
    <m/>
    <m/>
    <m/>
    <m/>
    <m/>
    <n v="1272.42"/>
    <n v="-74.38"/>
    <n v="0"/>
    <n v="1198.04"/>
    <x v="4"/>
    <x v="11"/>
    <m/>
    <x v="21"/>
  </r>
  <r>
    <x v="1"/>
    <s v="Columbus"/>
    <s v="Lighting"/>
    <s v="Residential"/>
    <s v="PL-Private Lighting"/>
    <n v="14570.531999999999"/>
    <n v="4819.1099999999997"/>
    <m/>
    <n v="0"/>
    <n v="0"/>
    <n v="0"/>
    <m/>
    <n v="0"/>
    <n v="0"/>
    <n v="0"/>
    <n v="0"/>
    <n v="0"/>
    <n v="0"/>
    <n v="347.48"/>
    <n v="0"/>
    <n v="0"/>
    <n v="27.53"/>
    <n v="0"/>
    <n v="0"/>
    <n v="0"/>
    <n v="0"/>
    <n v="0"/>
    <n v="0"/>
    <n v="0"/>
    <n v="0"/>
    <n v="0"/>
    <n v="0"/>
    <n v="0"/>
    <n v="0"/>
    <n v="0"/>
    <n v="0"/>
    <n v="0"/>
    <n v="0"/>
    <n v="92.61"/>
    <n v="0"/>
    <n v="0"/>
    <n v="37.130000000000003"/>
    <n v="0"/>
    <n v="0"/>
    <n v="0"/>
    <m/>
    <x v="0"/>
    <m/>
    <m/>
    <m/>
    <m/>
    <m/>
    <m/>
    <m/>
    <m/>
    <n v="363.65000000000003"/>
    <n v="-16.170000000000002"/>
    <n v="0"/>
    <n v="347.48"/>
    <x v="0"/>
    <x v="4"/>
    <m/>
    <x v="21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1"/>
    <s v="Neosho"/>
    <s v="Electric"/>
    <s v="Commercial"/>
    <s v="CB-Commercial"/>
    <n v="5"/>
    <n v="20.45"/>
    <m/>
    <n v="1.03"/>
    <n v="0"/>
    <n v="0"/>
    <m/>
    <n v="0"/>
    <n v="0"/>
    <n v="0"/>
    <n v="0"/>
    <n v="0"/>
    <n v="0"/>
    <n v="0.12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1.95"/>
    <n v="0"/>
    <n v="0"/>
    <n v="7.0000000000000007E-2"/>
    <n v="0"/>
    <n v="0"/>
    <n v="0"/>
    <m/>
    <x v="0"/>
    <m/>
    <m/>
    <m/>
    <m/>
    <m/>
    <m/>
    <m/>
    <m/>
    <n v="0.13"/>
    <n v="-0.01"/>
    <n v="0"/>
    <n v="0.12"/>
    <x v="1"/>
    <x v="5"/>
    <m/>
    <x v="21"/>
  </r>
  <r>
    <x v="3"/>
    <s v="Aurora"/>
    <s v="Electric"/>
    <s v="Commercial"/>
    <s v="CB-Commercial"/>
    <n v="2180811"/>
    <n v="298059.71999999997"/>
    <m/>
    <n v="9135.32"/>
    <n v="0"/>
    <n v="0"/>
    <m/>
    <n v="-18942.935860700902"/>
    <n v="938"/>
    <n v="0"/>
    <n v="0"/>
    <n v="976.57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2448.6999999999998"/>
    <n v="20"/>
    <n v="-56.66"/>
    <n v="17976.88"/>
    <n v="93.2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Aurora"/>
    <s v="Electric"/>
    <s v="Commercial"/>
    <s v="GP-General Power"/>
    <n v="3762520"/>
    <n v="384488.88"/>
    <m/>
    <n v="11054.34"/>
    <n v="0"/>
    <n v="0"/>
    <m/>
    <n v="-185146.13180515799"/>
    <n v="1617.93"/>
    <n v="0"/>
    <n v="0"/>
    <n v="1494.77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634.85"/>
    <n v="0"/>
    <n v="0"/>
    <n v="19336.75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3"/>
    <s v="Aurora"/>
    <s v="Electric"/>
    <s v="Commercial"/>
    <s v="LS-Special Lighting"/>
    <n v="7659"/>
    <n v="1181.18"/>
    <m/>
    <n v="32.79"/>
    <n v="0"/>
    <n v="0"/>
    <m/>
    <n v="0"/>
    <n v="3.3"/>
    <n v="0"/>
    <n v="0"/>
    <n v="1.14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1"/>
  </r>
  <r>
    <x v="3"/>
    <s v="Aurora"/>
    <s v="Electric"/>
    <s v="Commercial"/>
    <s v="SH-Small Heating"/>
    <n v="128077"/>
    <n v="15196.699999999999"/>
    <m/>
    <n v="553.59"/>
    <n v="0"/>
    <n v="0"/>
    <m/>
    <n v="0"/>
    <n v="55.07"/>
    <n v="0"/>
    <n v="0"/>
    <n v="57.6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12.18"/>
    <n v="0"/>
    <n v="-12.53"/>
    <n v="1117.8699999999999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1"/>
  </r>
  <r>
    <x v="3"/>
    <s v="Aurora"/>
    <s v="Electric"/>
    <s v="Commercial"/>
    <s v="TEB-Total Electric Bldg"/>
    <n v="590859"/>
    <n v="56015.96"/>
    <m/>
    <n v="213.36"/>
    <n v="0"/>
    <n v="0"/>
    <m/>
    <n v="0"/>
    <n v="254.08"/>
    <n v="0"/>
    <n v="0"/>
    <n v="26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9.82"/>
    <n v="0"/>
    <n v="0"/>
    <n v="2537.13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1"/>
  </r>
  <r>
    <x v="3"/>
    <s v="Aurora"/>
    <s v="Electric"/>
    <s v="Industrial"/>
    <s v="CB-Commercial"/>
    <n v="14716"/>
    <n v="1995.34"/>
    <m/>
    <n v="52.26"/>
    <n v="0"/>
    <n v="0"/>
    <m/>
    <n v="0"/>
    <n v="6.33"/>
    <n v="0"/>
    <n v="0"/>
    <n v="6.63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13.86"/>
    <n v="0"/>
    <n v="0"/>
    <n v="145.75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1"/>
  </r>
  <r>
    <x v="3"/>
    <s v="Aurora"/>
    <s v="Electric"/>
    <s v="Industrial"/>
    <s v="GP-General Power"/>
    <n v="2172658"/>
    <n v="200071.41"/>
    <m/>
    <n v="3912.34"/>
    <n v="0"/>
    <n v="0"/>
    <m/>
    <n v="0"/>
    <n v="934.24"/>
    <n v="0"/>
    <n v="0"/>
    <n v="864.97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928.87"/>
    <n v="20"/>
    <n v="0"/>
    <n v="9676.3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3"/>
    <s v="Aurora"/>
    <s v="Electric"/>
    <s v="Industrial"/>
    <s v="LP-Large Power"/>
    <n v="3222003"/>
    <n v="231844.44"/>
    <m/>
    <n v="0"/>
    <n v="0"/>
    <n v="0"/>
    <m/>
    <n v="0"/>
    <n v="1385.46"/>
    <n v="0"/>
    <n v="0"/>
    <n v="391.77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5298.2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1"/>
  </r>
  <r>
    <x v="3"/>
    <s v="Aurora"/>
    <s v="Electric"/>
    <s v="Industrial"/>
    <s v="PFM-Feed Mill/Grain Elev"/>
    <n v="22240"/>
    <n v="3680.39"/>
    <m/>
    <n v="76.8"/>
    <n v="0"/>
    <n v="0"/>
    <m/>
    <n v="0"/>
    <n v="9.56"/>
    <n v="0"/>
    <n v="0"/>
    <n v="1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2.3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1"/>
  </r>
  <r>
    <x v="3"/>
    <s v="Aurora"/>
    <s v="Electric"/>
    <s v="Industrial"/>
    <s v="TEB-Total Electric Bldg"/>
    <n v="14121"/>
    <n v="6727.38"/>
    <m/>
    <n v="0"/>
    <n v="0"/>
    <n v="0"/>
    <m/>
    <n v="0"/>
    <n v="6.07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427.58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1"/>
  </r>
  <r>
    <x v="3"/>
    <s v="Aurora"/>
    <s v="Electric"/>
    <s v="Interdepartmental"/>
    <s v="CB-Commercial"/>
    <n v="23988"/>
    <n v="2985.64"/>
    <m/>
    <n v="0"/>
    <n v="0"/>
    <n v="0"/>
    <m/>
    <n v="0"/>
    <n v="10.31"/>
    <n v="0"/>
    <n v="0"/>
    <n v="1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1"/>
  </r>
  <r>
    <x v="3"/>
    <s v="Aurora"/>
    <s v="Electric"/>
    <s v="Interdepartmental"/>
    <s v="GP-General Power"/>
    <n v="151162"/>
    <n v="11901.47"/>
    <m/>
    <n v="0"/>
    <n v="0"/>
    <n v="0"/>
    <m/>
    <n v="0"/>
    <n v="65.010000000000005"/>
    <n v="0"/>
    <n v="0"/>
    <n v="68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21"/>
  </r>
  <r>
    <x v="3"/>
    <s v="Aurora"/>
    <s v="Electric"/>
    <s v="Municipal Buildings"/>
    <s v="CB-Commercial"/>
    <n v="35065"/>
    <n v="5639.9699999999993"/>
    <m/>
    <n v="0"/>
    <n v="0"/>
    <n v="0"/>
    <m/>
    <n v="0"/>
    <n v="15.02"/>
    <n v="0"/>
    <n v="0"/>
    <n v="15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Aurora"/>
    <s v="Electric"/>
    <s v="Municipal Buildings"/>
    <s v="GP-General Power"/>
    <n v="69120"/>
    <n v="7473.31"/>
    <m/>
    <n v="0"/>
    <n v="0"/>
    <n v="0"/>
    <m/>
    <n v="0"/>
    <n v="29.73"/>
    <n v="0"/>
    <n v="0"/>
    <n v="31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Aurora"/>
    <s v="Electric"/>
    <s v="Municipal Buildings"/>
    <s v="SH-Small Heating"/>
    <n v="2121"/>
    <n v="285.69"/>
    <m/>
    <n v="0"/>
    <n v="0"/>
    <n v="0"/>
    <m/>
    <n v="0"/>
    <n v="0.91"/>
    <n v="0"/>
    <n v="0"/>
    <n v="0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1"/>
  </r>
  <r>
    <x v="3"/>
    <s v="Aurora"/>
    <s v="Electric"/>
    <s v="Municipal Other Lighting"/>
    <s v="CB-Commercial"/>
    <n v="8990"/>
    <n v="1853.43"/>
    <m/>
    <n v="0"/>
    <n v="0"/>
    <n v="0"/>
    <m/>
    <n v="0"/>
    <n v="3.89"/>
    <n v="0"/>
    <n v="0"/>
    <n v="4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1"/>
  </r>
  <r>
    <x v="3"/>
    <s v="Aurora"/>
    <s v="Electric"/>
    <s v="Municipal Other Lighting"/>
    <s v="LS-Special Lighting"/>
    <n v="6249"/>
    <n v="1382.7"/>
    <m/>
    <n v="0"/>
    <n v="0"/>
    <n v="0"/>
    <m/>
    <n v="0"/>
    <n v="2.68"/>
    <n v="0"/>
    <n v="0"/>
    <n v="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1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1"/>
  </r>
  <r>
    <x v="3"/>
    <s v="Aurora"/>
    <s v="Electric"/>
    <s v="Municipal Pumping"/>
    <s v="CB-Commercial"/>
    <n v="60282"/>
    <n v="8401.7000000000007"/>
    <m/>
    <n v="0"/>
    <n v="0"/>
    <n v="0"/>
    <m/>
    <n v="0"/>
    <n v="25.9"/>
    <n v="0"/>
    <n v="0"/>
    <n v="27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Aurora"/>
    <s v="Electric"/>
    <s v="Municipal Pumping"/>
    <s v="GP-General Power"/>
    <n v="649153"/>
    <n v="54762.21"/>
    <m/>
    <n v="0"/>
    <n v="0"/>
    <n v="0"/>
    <m/>
    <n v="0"/>
    <n v="279.14"/>
    <n v="0"/>
    <n v="0"/>
    <n v="29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Aurora"/>
    <s v="Electric"/>
    <s v="Oil Pipeline Pumping"/>
    <s v="GP-General Power"/>
    <n v="161189"/>
    <n v="15280.109999999999"/>
    <m/>
    <n v="0"/>
    <n v="0"/>
    <n v="0"/>
    <m/>
    <n v="0"/>
    <n v="69.31"/>
    <n v="0"/>
    <n v="0"/>
    <n v="72.54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9.58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3"/>
    <s v="Aurora"/>
    <s v="Electric"/>
    <s v="Residential"/>
    <s v="RGL-Residential Pilot"/>
    <n v="59074"/>
    <n v="6975.78"/>
    <m/>
    <n v="293.61"/>
    <n v="0"/>
    <n v="0"/>
    <m/>
    <n v="0"/>
    <n v="25.4"/>
    <n v="0"/>
    <n v="0"/>
    <n v="26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83"/>
    <n v="0"/>
    <n v="0"/>
    <n v="69.54000000000000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1"/>
  </r>
  <r>
    <x v="3"/>
    <s v="Aurora"/>
    <s v="Electric"/>
    <s v="Residential"/>
    <s v="RG-Residential"/>
    <n v="11787140"/>
    <n v="1533431.26"/>
    <m/>
    <n v="46271.13"/>
    <n v="0"/>
    <n v="0"/>
    <m/>
    <n v="-174011.61101315101"/>
    <n v="5084.12"/>
    <n v="0"/>
    <n v="0"/>
    <n v="5300.88"/>
    <n v="0"/>
    <n v="0"/>
    <n v="0"/>
    <n v="0"/>
    <n v="0"/>
    <n v="0"/>
    <n v="0"/>
    <n v="0"/>
    <n v="0"/>
    <n v="0"/>
    <n v="0"/>
    <n v="0"/>
    <n v="0"/>
    <n v="0"/>
    <n v="0"/>
    <n v="30"/>
    <n v="50"/>
    <n v="0"/>
    <n v="3313.04"/>
    <n v="500"/>
    <n v="-506"/>
    <n v="12884.43"/>
    <n v="91.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Aurora"/>
    <s v="Lighting"/>
    <s v="Commercial"/>
    <s v="PL-Private Lighting"/>
    <n v="49265.536"/>
    <n v="15677.85"/>
    <m/>
    <n v="0"/>
    <n v="0"/>
    <n v="0"/>
    <m/>
    <n v="0"/>
    <n v="20.96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.08"/>
    <n v="0"/>
    <n v="0"/>
    <n v="790.87"/>
    <n v="6.0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3"/>
    <s v="Aurora"/>
    <s v="Lighting"/>
    <s v="Industrial"/>
    <s v="PL-Private Lighting"/>
    <n v="6169"/>
    <n v="1507.82"/>
    <m/>
    <n v="0"/>
    <n v="0"/>
    <n v="0"/>
    <m/>
    <n v="0"/>
    <n v="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1"/>
    <n v="0"/>
    <n v="0"/>
    <n v="84.6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1"/>
  </r>
  <r>
    <x v="3"/>
    <s v="Aurora"/>
    <s v="Lighting"/>
    <s v="Interdepartmental"/>
    <s v="PL-Private Lighting"/>
    <n v="195"/>
    <n v="45.96"/>
    <m/>
    <n v="0"/>
    <n v="0"/>
    <n v="0"/>
    <m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1"/>
  </r>
  <r>
    <x v="3"/>
    <s v="Aurora"/>
    <s v="Lighting"/>
    <s v="Municipal Other Lighting"/>
    <s v="PL-Private Lighting"/>
    <n v="174"/>
    <n v="66.239999999999995"/>
    <m/>
    <n v="0"/>
    <n v="0"/>
    <n v="0"/>
    <m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1"/>
  </r>
  <r>
    <x v="3"/>
    <s v="Aurora"/>
    <s v="Lighting"/>
    <s v="Municipal Pumping"/>
    <s v="PL-Private Lighting"/>
    <n v="58"/>
    <n v="20.59"/>
    <m/>
    <n v="0"/>
    <n v="0"/>
    <n v="0"/>
    <m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1"/>
  </r>
  <r>
    <x v="3"/>
    <s v="Aurora"/>
    <s v="Lighting"/>
    <s v="Municipal Street Lighting"/>
    <s v="SPL-Municipal St Lighting"/>
    <n v="121708.223"/>
    <n v="13085.28"/>
    <m/>
    <n v="0"/>
    <n v="0"/>
    <n v="0"/>
    <m/>
    <n v="0"/>
    <n v="52.33"/>
    <n v="0"/>
    <n v="0"/>
    <n v="0"/>
    <n v="0"/>
    <n v="0"/>
    <n v="0"/>
    <n v="0"/>
    <n v="0"/>
    <n v="0"/>
    <n v="0"/>
    <n v="3239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1"/>
  </r>
  <r>
    <x v="3"/>
    <s v="Aurora"/>
    <s v="Lighting"/>
    <s v="Residential"/>
    <s v="PL-Private Lighting"/>
    <n v="51811.175999999999"/>
    <n v="19287.89"/>
    <m/>
    <n v="0"/>
    <n v="0"/>
    <n v="0"/>
    <m/>
    <n v="0"/>
    <n v="20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74"/>
    <n v="0"/>
    <n v="-6.52"/>
    <n v="62.6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3"/>
    <s v="Baxter Springs"/>
    <s v="Electric"/>
    <s v="Commercial"/>
    <s v="CB-Commercial"/>
    <n v="1"/>
    <n v="22.82"/>
    <m/>
    <n v="1.13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Baxter Springs"/>
    <s v="Electric"/>
    <s v="Residential"/>
    <s v="RG-Residential"/>
    <n v="209"/>
    <n v="39.200000000000003"/>
    <m/>
    <n v="1.97"/>
    <n v="0"/>
    <n v="0"/>
    <m/>
    <n v="0"/>
    <n v="0.09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Bolivar"/>
    <s v="Electric"/>
    <s v="Commercial"/>
    <s v="CB-Commercial"/>
    <n v="2139185"/>
    <n v="296790.32"/>
    <m/>
    <n v="6332.51"/>
    <n v="0"/>
    <n v="0"/>
    <m/>
    <n v="-38377.484203952699"/>
    <n v="921.94"/>
    <n v="0"/>
    <n v="0"/>
    <n v="959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59.85"/>
    <n v="20"/>
    <n v="-123.55"/>
    <n v="17720.27"/>
    <n v="6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Bolivar"/>
    <s v="Electric"/>
    <s v="Commercial"/>
    <s v="GP-General Power"/>
    <n v="3396040"/>
    <n v="327348.39"/>
    <m/>
    <n v="1974.15"/>
    <n v="0"/>
    <n v="0"/>
    <m/>
    <n v="-42758.166189111696"/>
    <n v="1460.31"/>
    <n v="0"/>
    <n v="0"/>
    <n v="1521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34.17"/>
    <n v="0"/>
    <n v="0"/>
    <n v="14865.31"/>
    <n v="100.8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3"/>
    <s v="Bolivar"/>
    <s v="Electric"/>
    <s v="Commercial"/>
    <s v="LP-Large Power"/>
    <n v="1393122"/>
    <n v="107253.27"/>
    <m/>
    <n v="0"/>
    <n v="0"/>
    <n v="0"/>
    <m/>
    <n v="0"/>
    <n v="599.04"/>
    <n v="0"/>
    <n v="0"/>
    <n v="626.9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1"/>
  </r>
  <r>
    <x v="3"/>
    <s v="Bolivar"/>
    <s v="Electric"/>
    <s v="Commercial"/>
    <s v="LS-Special Lighting"/>
    <n v="4371"/>
    <n v="763.27"/>
    <m/>
    <n v="1.99"/>
    <n v="0"/>
    <n v="0"/>
    <m/>
    <n v="0"/>
    <n v="1.89"/>
    <n v="0"/>
    <n v="0"/>
    <n v="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4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1"/>
  </r>
  <r>
    <x v="3"/>
    <s v="Bolivar"/>
    <s v="Electric"/>
    <s v="Commercial"/>
    <s v="SH-Small Heating"/>
    <n v="839109"/>
    <n v="96532.700000000012"/>
    <m/>
    <n v="2135.96"/>
    <n v="0"/>
    <n v="0"/>
    <m/>
    <n v="-19089.1392990963"/>
    <n v="360.77"/>
    <n v="0"/>
    <n v="0"/>
    <n v="377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7.07000000000005"/>
    <n v="0"/>
    <n v="0"/>
    <n v="5569.49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1"/>
  </r>
  <r>
    <x v="3"/>
    <s v="Bolivar"/>
    <s v="Electric"/>
    <s v="Commercial"/>
    <s v="TEB-Total Electric Bldg"/>
    <n v="2693803"/>
    <n v="263904.45999999996"/>
    <m/>
    <n v="1707.63"/>
    <n v="0"/>
    <n v="0"/>
    <m/>
    <n v="-6021.7948717948702"/>
    <n v="1158.3699999999999"/>
    <n v="0"/>
    <n v="0"/>
    <n v="119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9.08"/>
    <n v="0"/>
    <n v="0"/>
    <n v="10417.19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1"/>
  </r>
  <r>
    <x v="3"/>
    <s v="Bolivar"/>
    <s v="Electric"/>
    <s v="Industrial"/>
    <s v="CB-Commercial"/>
    <n v="38524"/>
    <n v="4613.1400000000003"/>
    <m/>
    <n v="186.14"/>
    <n v="0"/>
    <n v="0"/>
    <m/>
    <n v="0"/>
    <n v="16.559999999999999"/>
    <n v="0"/>
    <n v="0"/>
    <n v="17.32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5.75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1"/>
  </r>
  <r>
    <x v="3"/>
    <s v="Bolivar"/>
    <s v="Electric"/>
    <s v="Industrial"/>
    <s v="GP-General Power"/>
    <n v="872440"/>
    <n v="87550.930000000008"/>
    <m/>
    <n v="2782.8"/>
    <n v="0"/>
    <n v="0"/>
    <m/>
    <n v="0"/>
    <n v="375.13"/>
    <n v="0"/>
    <n v="0"/>
    <n v="3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8.19000000000005"/>
    <n v="0"/>
    <n v="0"/>
    <n v="3689.7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3"/>
    <s v="Bolivar"/>
    <s v="Electric"/>
    <s v="Industrial"/>
    <s v="LP-Large Power"/>
    <n v="1018800"/>
    <n v="82543.23000000001"/>
    <m/>
    <n v="0"/>
    <n v="0"/>
    <n v="0"/>
    <m/>
    <n v="0"/>
    <n v="438.08"/>
    <n v="0"/>
    <n v="0"/>
    <n v="458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58.6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1"/>
  </r>
  <r>
    <x v="3"/>
    <s v="Bolivar"/>
    <s v="Electric"/>
    <s v="Industrial"/>
    <s v="PFM-Feed Mill/Grain Elev"/>
    <n v="5044"/>
    <n v="944.98"/>
    <m/>
    <n v="32.5"/>
    <n v="0"/>
    <n v="0"/>
    <m/>
    <n v="0"/>
    <n v="2.17"/>
    <n v="0"/>
    <n v="0"/>
    <n v="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54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1"/>
  </r>
  <r>
    <x v="3"/>
    <s v="Bolivar"/>
    <s v="Electric"/>
    <s v="Industrial"/>
    <s v="SH-Small Heating"/>
    <n v="1520"/>
    <n v="184.99"/>
    <m/>
    <n v="3.73"/>
    <n v="0"/>
    <n v="0"/>
    <m/>
    <n v="0"/>
    <n v="0.65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34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1"/>
  </r>
  <r>
    <x v="3"/>
    <s v="Bolivar"/>
    <s v="Electric"/>
    <s v="Interdepartmental"/>
    <s v="CB-Commercial"/>
    <n v="8149"/>
    <n v="1046.43"/>
    <m/>
    <n v="0"/>
    <n v="0"/>
    <n v="0"/>
    <m/>
    <n v="0"/>
    <n v="3.51"/>
    <n v="0"/>
    <n v="0"/>
    <n v="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1"/>
  </r>
  <r>
    <x v="3"/>
    <s v="Bolivar"/>
    <s v="Electric"/>
    <s v="Municipal Buildings"/>
    <s v="CB-Commercial"/>
    <n v="42859"/>
    <n v="7363.29"/>
    <m/>
    <n v="0"/>
    <n v="0"/>
    <n v="0"/>
    <m/>
    <n v="0"/>
    <n v="18.41"/>
    <n v="0"/>
    <n v="0"/>
    <n v="19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Bolivar"/>
    <s v="Electric"/>
    <s v="Municipal Buildings"/>
    <s v="GP-General Power"/>
    <n v="27273"/>
    <n v="4495.55"/>
    <m/>
    <n v="0"/>
    <n v="0"/>
    <n v="0"/>
    <m/>
    <n v="-14910.897435897399"/>
    <n v="11.73"/>
    <n v="0"/>
    <n v="0"/>
    <n v="1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Bolivar"/>
    <s v="Electric"/>
    <s v="Municipal Buildings"/>
    <s v="SH-Small Heating"/>
    <n v="20287"/>
    <n v="2516.1999999999998"/>
    <m/>
    <n v="0"/>
    <n v="0"/>
    <n v="0"/>
    <m/>
    <n v="0"/>
    <n v="8.7200000000000006"/>
    <n v="0"/>
    <n v="0"/>
    <n v="9.13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1"/>
  </r>
  <r>
    <x v="3"/>
    <s v="Bolivar"/>
    <s v="Electric"/>
    <s v="Municipal Buildings"/>
    <s v="TEB-Total Electric Bldg"/>
    <n v="13440"/>
    <n v="1391.55"/>
    <m/>
    <n v="0"/>
    <n v="0"/>
    <n v="0"/>
    <m/>
    <n v="0"/>
    <n v="5.78"/>
    <n v="0"/>
    <n v="0"/>
    <n v="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1"/>
  </r>
  <r>
    <x v="3"/>
    <s v="Bolivar"/>
    <s v="Electric"/>
    <s v="Municipal Other Lighting"/>
    <s v="CB-Commercial"/>
    <n v="6746"/>
    <n v="1732.31"/>
    <m/>
    <n v="0"/>
    <n v="0"/>
    <n v="0"/>
    <m/>
    <n v="0"/>
    <n v="2.91"/>
    <n v="0"/>
    <n v="0"/>
    <n v="3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1"/>
  </r>
  <r>
    <x v="3"/>
    <s v="Bolivar"/>
    <s v="Electric"/>
    <s v="Municipal Other Lighting"/>
    <s v="LS-Special Lighting"/>
    <n v="1916"/>
    <n v="432.13"/>
    <m/>
    <n v="0"/>
    <n v="0"/>
    <n v="0"/>
    <m/>
    <n v="0"/>
    <n v="0.83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1"/>
  </r>
  <r>
    <x v="3"/>
    <s v="Bolivar"/>
    <s v="Electric"/>
    <s v="Municipal Pumping"/>
    <s v="CB-Commercial"/>
    <n v="151493"/>
    <n v="20554.310000000001"/>
    <m/>
    <n v="0"/>
    <n v="0"/>
    <n v="0"/>
    <m/>
    <n v="0"/>
    <n v="65.17"/>
    <n v="0"/>
    <n v="0"/>
    <n v="68.18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Bolivar"/>
    <s v="Electric"/>
    <s v="Municipal Pumping"/>
    <s v="GP-General Power"/>
    <n v="307671"/>
    <n v="28933.68"/>
    <m/>
    <n v="0"/>
    <n v="0"/>
    <n v="0"/>
    <m/>
    <n v="0"/>
    <n v="132.29"/>
    <n v="0"/>
    <n v="0"/>
    <n v="138.44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Bolivar"/>
    <s v="Electric"/>
    <s v="Municipal Pumping"/>
    <s v="TEB-Total Electric Bldg"/>
    <n v="10203"/>
    <n v="1002.95"/>
    <m/>
    <n v="0"/>
    <n v="0"/>
    <n v="0"/>
    <m/>
    <n v="0"/>
    <n v="4.3899999999999997"/>
    <n v="0"/>
    <n v="0"/>
    <n v="4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1"/>
  </r>
  <r>
    <x v="3"/>
    <s v="Bolivar"/>
    <s v="Electric"/>
    <s v="Oil Pipeline Pumping"/>
    <s v="GP-General Power"/>
    <n v="95707"/>
    <n v="8273.77"/>
    <m/>
    <n v="0"/>
    <n v="0"/>
    <n v="0"/>
    <m/>
    <n v="0"/>
    <n v="41.15"/>
    <n v="0"/>
    <n v="0"/>
    <n v="4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.7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3"/>
    <s v="Bolivar"/>
    <s v="Electric"/>
    <s v="Oil Pipeline Pumping"/>
    <s v="LP-Large Power"/>
    <n v="3209411"/>
    <n v="248035.83"/>
    <m/>
    <n v="0"/>
    <n v="0"/>
    <n v="0"/>
    <m/>
    <n v="0"/>
    <n v="138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966.1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1"/>
  </r>
  <r>
    <x v="3"/>
    <s v="Bolivar"/>
    <s v="Electric"/>
    <s v="Residential"/>
    <s v="RGL-Residential Pilot"/>
    <n v="108686"/>
    <n v="13069.12"/>
    <m/>
    <n v="331.84"/>
    <n v="0"/>
    <n v="0"/>
    <m/>
    <n v="0"/>
    <n v="46.8"/>
    <n v="0"/>
    <n v="0"/>
    <n v="4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52"/>
    <n v="0"/>
    <n v="-8.3000000000000007"/>
    <n v="331.0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1"/>
  </r>
  <r>
    <x v="3"/>
    <s v="Bolivar"/>
    <s v="Electric"/>
    <s v="Residential"/>
    <s v="RG-Residential"/>
    <n v="12837387.6"/>
    <n v="1639842.58"/>
    <m/>
    <n v="35112.410000000003"/>
    <n v="0"/>
    <n v="0"/>
    <m/>
    <n v="-265434.52262875601"/>
    <n v="5526.08"/>
    <n v="0"/>
    <n v="0"/>
    <n v="5779.11"/>
    <n v="0"/>
    <n v="0"/>
    <n v="0"/>
    <n v="0"/>
    <n v="0"/>
    <n v="0"/>
    <n v="0"/>
    <n v="0"/>
    <n v="0"/>
    <n v="0"/>
    <n v="0"/>
    <n v="0"/>
    <n v="0"/>
    <n v="0"/>
    <n v="0"/>
    <n v="90"/>
    <n v="0"/>
    <n v="15"/>
    <n v="3105.31"/>
    <n v="320"/>
    <n v="-424.47"/>
    <n v="36056.94"/>
    <n v="166.2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Bolivar"/>
    <s v="Electric"/>
    <s v="Wholesale Municipalities"/>
    <s v="GFR-Lockwood"/>
    <n v="784459"/>
    <n v="32549.61"/>
    <m/>
    <n v="0"/>
    <n v="12621.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21"/>
  </r>
  <r>
    <x v="3"/>
    <s v="Bolivar"/>
    <s v="Lighting"/>
    <s v="Commercial"/>
    <s v="PL-Private Lighting"/>
    <n v="55734.133000000002"/>
    <n v="16726.400000000001"/>
    <m/>
    <n v="133.22999999999999"/>
    <n v="0"/>
    <n v="0"/>
    <m/>
    <n v="0"/>
    <n v="2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85.36"/>
    <n v="0"/>
    <n v="0"/>
    <n v="71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3"/>
    <s v="Bolivar"/>
    <s v="Lighting"/>
    <s v="Industrial"/>
    <s v="PL-Private Lighting"/>
    <n v="515"/>
    <n v="176.82"/>
    <m/>
    <n v="5.66"/>
    <n v="0"/>
    <n v="0"/>
    <m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7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1"/>
  </r>
  <r>
    <x v="3"/>
    <s v="Bolivar"/>
    <s v="Lighting"/>
    <s v="Municipal Other Lighting"/>
    <s v="PL-Private Lighting"/>
    <n v="249"/>
    <n v="84.1"/>
    <m/>
    <n v="0"/>
    <n v="0"/>
    <n v="0"/>
    <m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1"/>
  </r>
  <r>
    <x v="3"/>
    <s v="Bolivar"/>
    <s v="Lighting"/>
    <s v="Municipal Street Lighting"/>
    <s v="SPL-Municipal St Lighting"/>
    <n v="220349.12899999999"/>
    <n v="24702.73"/>
    <m/>
    <n v="0"/>
    <n v="0"/>
    <n v="0"/>
    <m/>
    <n v="0"/>
    <n v="94.73"/>
    <n v="0"/>
    <n v="0"/>
    <n v="0"/>
    <n v="0"/>
    <n v="0"/>
    <n v="0"/>
    <n v="0"/>
    <n v="0"/>
    <n v="0"/>
    <n v="0"/>
    <n v="6752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1"/>
  </r>
  <r>
    <x v="3"/>
    <s v="Bolivar"/>
    <s v="Lighting"/>
    <s v="Residential"/>
    <s v="PL-Private Lighting"/>
    <n v="41908.762000000002"/>
    <n v="15411.46"/>
    <m/>
    <n v="53.51"/>
    <n v="0"/>
    <n v="0"/>
    <m/>
    <n v="0"/>
    <n v="1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85"/>
    <n v="0"/>
    <n v="0"/>
    <n v="251.53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3"/>
    <s v="Branson"/>
    <s v="Electric"/>
    <s v="Commercial"/>
    <s v="CB-Commercial"/>
    <n v="3180874"/>
    <n v="435860.56"/>
    <m/>
    <n v="6576.52"/>
    <n v="0"/>
    <n v="0"/>
    <m/>
    <n v="-3599.35897435898"/>
    <n v="1368.28"/>
    <n v="0"/>
    <n v="0"/>
    <n v="143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50.49"/>
    <n v="20"/>
    <n v="-1072.67"/>
    <n v="29536.639999999999"/>
    <n v="-15.6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Branson"/>
    <s v="Electric"/>
    <s v="Commercial"/>
    <s v="GP-General Power"/>
    <n v="5709334"/>
    <n v="562091.18000000005"/>
    <m/>
    <n v="8546.41"/>
    <n v="0"/>
    <n v="0"/>
    <m/>
    <n v="-2573.3524355300901"/>
    <n v="2455"/>
    <n v="0"/>
    <n v="0"/>
    <n v="2367.61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3613.35"/>
    <n v="0"/>
    <n v="-257.10000000000002"/>
    <n v="39057.32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3"/>
    <s v="Branson"/>
    <s v="Electric"/>
    <s v="Commercial"/>
    <s v="LP-Large Power"/>
    <n v="2292000"/>
    <n v="161782.22"/>
    <m/>
    <n v="1113.94"/>
    <n v="0"/>
    <n v="0"/>
    <m/>
    <n v="0"/>
    <n v="985.56"/>
    <n v="0"/>
    <n v="0"/>
    <n v="1031.4000000000001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1"/>
  </r>
  <r>
    <x v="3"/>
    <s v="Branson"/>
    <s v="Electric"/>
    <s v="Commercial"/>
    <s v="SH-Small Heating"/>
    <n v="2675119"/>
    <n v="300128.59999999998"/>
    <m/>
    <n v="5786.8"/>
    <n v="0"/>
    <n v="0"/>
    <m/>
    <n v="0"/>
    <n v="1150.3499999999999"/>
    <n v="0"/>
    <n v="0"/>
    <n v="1203.5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93.28"/>
    <n v="0"/>
    <n v="-551.38"/>
    <n v="21913.58"/>
    <n v="4.610000000000000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1"/>
  </r>
  <r>
    <x v="3"/>
    <s v="Branson"/>
    <s v="Electric"/>
    <s v="Commercial"/>
    <s v="TEB-Total Electric Bldg"/>
    <n v="12927373"/>
    <n v="1293699.3599999999"/>
    <m/>
    <n v="18070.38"/>
    <n v="0"/>
    <n v="0"/>
    <m/>
    <n v="0"/>
    <n v="5558.77"/>
    <n v="0"/>
    <n v="0"/>
    <n v="5574.67"/>
    <n v="0"/>
    <n v="0"/>
    <n v="0"/>
    <n v="0"/>
    <n v="0"/>
    <n v="0"/>
    <n v="0"/>
    <n v="940.24"/>
    <n v="0"/>
    <n v="0"/>
    <n v="0"/>
    <n v="0"/>
    <n v="0"/>
    <n v="0"/>
    <n v="0"/>
    <n v="0"/>
    <n v="0"/>
    <n v="15"/>
    <n v="18244.5"/>
    <n v="20"/>
    <n v="0"/>
    <n v="78287.539999999994"/>
    <n v="6.9999999999990903E-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1"/>
  </r>
  <r>
    <x v="3"/>
    <s v="Branson"/>
    <s v="Electric"/>
    <s v="Industrial"/>
    <s v="CB-Commercial"/>
    <n v="5060"/>
    <n v="607.71"/>
    <m/>
    <n v="0"/>
    <n v="0"/>
    <n v="0"/>
    <m/>
    <n v="0"/>
    <n v="2.1800000000000002"/>
    <n v="0"/>
    <n v="0"/>
    <n v="2.27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88000000000000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1"/>
  </r>
  <r>
    <x v="3"/>
    <s v="Branson"/>
    <s v="Electric"/>
    <s v="Industrial"/>
    <s v="SH-Small Heating"/>
    <n v="20170"/>
    <n v="2158.0500000000002"/>
    <m/>
    <n v="20.47"/>
    <n v="0"/>
    <n v="0"/>
    <m/>
    <n v="0"/>
    <n v="8.69"/>
    <n v="0"/>
    <n v="0"/>
    <n v="9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.82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1"/>
  </r>
  <r>
    <x v="3"/>
    <s v="Branson"/>
    <s v="Electric"/>
    <s v="Industrial"/>
    <s v="TEB-Total Electric Bldg"/>
    <n v="31920"/>
    <n v="3123.79"/>
    <m/>
    <n v="0"/>
    <n v="0"/>
    <n v="0"/>
    <m/>
    <n v="0"/>
    <n v="13.72"/>
    <n v="0"/>
    <n v="0"/>
    <n v="14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83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1"/>
  </r>
  <r>
    <x v="3"/>
    <s v="Branson"/>
    <s v="Electric"/>
    <s v="Interdepartmental"/>
    <s v="CB-Commercial"/>
    <n v="11447"/>
    <n v="1470.7399999999998"/>
    <m/>
    <n v="0"/>
    <n v="0"/>
    <n v="0"/>
    <m/>
    <n v="0"/>
    <n v="4.93"/>
    <n v="0"/>
    <n v="0"/>
    <n v="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14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1"/>
  </r>
  <r>
    <x v="3"/>
    <s v="Branson"/>
    <s v="Electric"/>
    <s v="Municipal Buildings"/>
    <s v="CB-Commercial"/>
    <n v="-33418"/>
    <n v="-3285.0599999999995"/>
    <m/>
    <n v="0"/>
    <n v="0"/>
    <n v="0"/>
    <m/>
    <n v="0"/>
    <n v="-14.37"/>
    <n v="0"/>
    <n v="0"/>
    <n v="-25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0.1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Branson"/>
    <s v="Electric"/>
    <s v="Municipal Buildings"/>
    <s v="GP-General Power"/>
    <n v="160400"/>
    <n v="17025.89"/>
    <m/>
    <n v="0"/>
    <n v="0"/>
    <n v="0"/>
    <m/>
    <n v="0"/>
    <n v="68.97"/>
    <n v="0"/>
    <n v="0"/>
    <n v="72.18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Branson"/>
    <s v="Electric"/>
    <s v="Municipal Buildings"/>
    <s v="LS-Special Lighting"/>
    <n v="348"/>
    <n v="58.6"/>
    <m/>
    <n v="0"/>
    <n v="0"/>
    <n v="0"/>
    <m/>
    <n v="0"/>
    <n v="0.15"/>
    <n v="0"/>
    <n v="0"/>
    <n v="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7"/>
    <m/>
    <x v="21"/>
  </r>
  <r>
    <x v="3"/>
    <s v="Branson"/>
    <s v="Electric"/>
    <s v="Municipal Buildings"/>
    <s v="SH-Small Heating"/>
    <n v="32466"/>
    <n v="3364.13"/>
    <m/>
    <n v="0"/>
    <n v="0"/>
    <n v="0"/>
    <m/>
    <n v="0"/>
    <n v="13.97"/>
    <n v="0"/>
    <n v="0"/>
    <n v="1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1"/>
  </r>
  <r>
    <x v="3"/>
    <s v="Branson"/>
    <s v="Electric"/>
    <s v="Municipal Buildings"/>
    <s v="TEB-Total Electric Bldg"/>
    <n v="288840"/>
    <n v="34926.25"/>
    <m/>
    <n v="0"/>
    <n v="0"/>
    <n v="0"/>
    <m/>
    <n v="0"/>
    <n v="124.21"/>
    <n v="0"/>
    <n v="0"/>
    <n v="129.97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1"/>
  </r>
  <r>
    <x v="3"/>
    <s v="Branson"/>
    <s v="Electric"/>
    <s v="Municipal Other Lighting"/>
    <s v="CB-Commercial"/>
    <n v="38089"/>
    <n v="5999.27"/>
    <m/>
    <n v="0"/>
    <n v="0"/>
    <n v="0"/>
    <m/>
    <n v="0"/>
    <n v="16.36"/>
    <n v="0"/>
    <n v="0"/>
    <n v="17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1"/>
  </r>
  <r>
    <x v="3"/>
    <s v="Branson"/>
    <s v="Electric"/>
    <s v="Municipal Other Lighting"/>
    <s v="GP-General Power"/>
    <n v="34400"/>
    <n v="3218.22"/>
    <m/>
    <n v="0"/>
    <n v="0"/>
    <n v="0"/>
    <m/>
    <n v="0"/>
    <n v="14.79"/>
    <n v="0"/>
    <n v="0"/>
    <n v="15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1"/>
  </r>
  <r>
    <x v="3"/>
    <s v="Branson"/>
    <s v="Electric"/>
    <s v="Municipal Other Lighting"/>
    <s v="LS-Special Lighting"/>
    <n v="1772"/>
    <n v="376.7"/>
    <m/>
    <n v="0"/>
    <n v="0"/>
    <n v="0"/>
    <m/>
    <n v="0"/>
    <n v="0.76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1"/>
  </r>
  <r>
    <x v="3"/>
    <s v="Branson"/>
    <s v="Electric"/>
    <s v="Municipal Other Lighting"/>
    <s v="SH-Small Heating"/>
    <n v="1453"/>
    <n v="204.57999999999998"/>
    <m/>
    <n v="0"/>
    <n v="0"/>
    <n v="0"/>
    <m/>
    <n v="0"/>
    <n v="0.62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21"/>
  </r>
  <r>
    <x v="3"/>
    <s v="Branson"/>
    <s v="Electric"/>
    <s v="Municipal Pumping"/>
    <s v="CB-Commercial"/>
    <n v="128015"/>
    <n v="17696.68"/>
    <m/>
    <n v="0"/>
    <n v="0"/>
    <n v="0"/>
    <m/>
    <n v="0"/>
    <n v="55.01"/>
    <n v="0"/>
    <n v="0"/>
    <n v="57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Branson"/>
    <s v="Electric"/>
    <s v="Municipal Pumping"/>
    <s v="GP-General Power"/>
    <n v="1193186"/>
    <n v="114707.87000000001"/>
    <m/>
    <n v="0"/>
    <n v="0"/>
    <n v="0"/>
    <m/>
    <n v="0"/>
    <n v="513.07000000000005"/>
    <n v="0"/>
    <n v="0"/>
    <n v="536.94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Branson"/>
    <s v="Electric"/>
    <s v="Residential"/>
    <s v="RGL-Residential Pilot"/>
    <n v="86955"/>
    <n v="10586.29"/>
    <m/>
    <n v="175.71"/>
    <n v="0"/>
    <n v="0"/>
    <m/>
    <n v="0"/>
    <n v="37.369999999999997"/>
    <n v="0"/>
    <n v="0"/>
    <n v="39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67"/>
    <n v="0"/>
    <n v="0"/>
    <n v="68.6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1"/>
  </r>
  <r>
    <x v="3"/>
    <s v="Branson"/>
    <s v="Electric"/>
    <s v="Residential"/>
    <s v="RG-Residential"/>
    <n v="16069412.300000001"/>
    <n v="2068685.49"/>
    <m/>
    <n v="31357.13"/>
    <n v="0"/>
    <n v="0"/>
    <m/>
    <n v="-95043.482293733105"/>
    <n v="6908.5"/>
    <n v="0"/>
    <n v="0"/>
    <n v="7232.58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281.54"/>
    <n v="540"/>
    <n v="-542.41999999999996"/>
    <n v="14270.49"/>
    <n v="56.3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Branson"/>
    <s v="Lighting"/>
    <s v="Commercial"/>
    <s v="PL-Private Lighting"/>
    <n v="84641"/>
    <n v="29129.69"/>
    <m/>
    <n v="0"/>
    <n v="0"/>
    <n v="0"/>
    <m/>
    <n v="0"/>
    <n v="36.11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76.84"/>
    <n v="0"/>
    <n v="0"/>
    <n v="1571.1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3"/>
    <s v="Branson"/>
    <s v="Lighting"/>
    <s v="Industrial"/>
    <s v="PL-Private Lighting"/>
    <n v="164"/>
    <n v="58.98"/>
    <m/>
    <n v="0"/>
    <n v="0"/>
    <n v="0"/>
    <m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1"/>
  </r>
  <r>
    <x v="3"/>
    <s v="Branson"/>
    <s v="Lighting"/>
    <s v="Municipal Other Lighting"/>
    <s v="PL-Private Lighting"/>
    <n v="386"/>
    <n v="139.83000000000001"/>
    <m/>
    <n v="0"/>
    <n v="0"/>
    <n v="0"/>
    <m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1"/>
  </r>
  <r>
    <x v="3"/>
    <s v="Branson"/>
    <s v="Lighting"/>
    <s v="Municipal Street Lighting"/>
    <s v="SPL-Municipal St Lighting"/>
    <n v="231938.16099999999"/>
    <n v="24537.81"/>
    <m/>
    <n v="0"/>
    <n v="0"/>
    <n v="0"/>
    <m/>
    <n v="0"/>
    <n v="99.72"/>
    <n v="0"/>
    <n v="0"/>
    <n v="0"/>
    <n v="0"/>
    <n v="0"/>
    <n v="0"/>
    <n v="0"/>
    <n v="0"/>
    <n v="0"/>
    <n v="0"/>
    <n v="19802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1"/>
  </r>
  <r>
    <x v="3"/>
    <s v="Branson"/>
    <s v="Lighting"/>
    <s v="Residential"/>
    <s v="PL-Private Lighting"/>
    <n v="24121.646000000001"/>
    <n v="9283.01"/>
    <m/>
    <n v="0"/>
    <n v="0"/>
    <n v="0"/>
    <m/>
    <n v="0"/>
    <n v="9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85"/>
    <n v="0"/>
    <n v="0"/>
    <n v="47.35"/>
    <n v="0.1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3"/>
    <s v="Buffalo"/>
    <s v="Electric"/>
    <s v="Commercial"/>
    <s v="CB-Commercial"/>
    <n v="1074"/>
    <n v="227.29000000000002"/>
    <m/>
    <n v="8.56"/>
    <n v="0"/>
    <n v="0"/>
    <m/>
    <n v="0"/>
    <n v="0.46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9899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Buffalo"/>
    <s v="Electric"/>
    <s v="Residential"/>
    <s v="RG-Residential"/>
    <n v="21468"/>
    <n v="2584.64"/>
    <m/>
    <n v="32.47"/>
    <n v="0"/>
    <n v="0"/>
    <m/>
    <n v="0"/>
    <n v="9.23"/>
    <n v="0"/>
    <n v="0"/>
    <n v="9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2"/>
    <n v="0"/>
    <n v="0"/>
    <n v="50.3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Buffalo"/>
    <s v="Lighting"/>
    <s v="Residential"/>
    <s v="PL-Private Lighting"/>
    <n v="31"/>
    <n v="14.65"/>
    <m/>
    <n v="0.28999999999999998"/>
    <n v="0"/>
    <n v="0"/>
    <m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s v="Gravette"/>
    <s v="Electric"/>
    <s v="Commercial"/>
    <s v="CB-Commercial"/>
    <n v="-94976"/>
    <n v="-10617.51"/>
    <m/>
    <n v="-541.80999999999995"/>
    <n v="0"/>
    <n v="0"/>
    <m/>
    <n v="0"/>
    <n v="-40.85"/>
    <n v="0"/>
    <n v="0"/>
    <n v="-42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"/>
    <n v="0"/>
    <n v="0"/>
    <n v="-903.5"/>
    <n v="3.6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Gravette"/>
    <s v="Electric"/>
    <s v="Industrial"/>
    <s v="GP-General Power"/>
    <n v="95840"/>
    <n v="8146.37"/>
    <m/>
    <n v="0"/>
    <n v="0"/>
    <n v="0"/>
    <m/>
    <n v="0"/>
    <n v="4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7.73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3"/>
    <s v="Gravette"/>
    <s v="Electric"/>
    <s v="Residential"/>
    <s v="RG-Residential"/>
    <n v="16589"/>
    <n v="2215.58"/>
    <m/>
    <n v="93.8"/>
    <n v="0"/>
    <n v="0"/>
    <m/>
    <n v="0"/>
    <n v="7.13"/>
    <n v="0"/>
    <n v="0"/>
    <n v="7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58"/>
    <n v="0"/>
    <n v="0"/>
    <n v="46.5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Gravette"/>
    <s v="Lighting"/>
    <s v="Commercial"/>
    <s v="PL-Private Lighting"/>
    <n v="341"/>
    <n v="139.16"/>
    <m/>
    <n v="0"/>
    <n v="0"/>
    <n v="0"/>
    <m/>
    <n v="0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7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3"/>
    <s v="Gravette"/>
    <s v="Lighting"/>
    <s v="Residential"/>
    <s v="PL-Private Lighting"/>
    <n v="31"/>
    <n v="14.15"/>
    <m/>
    <n v="0"/>
    <n v="0"/>
    <n v="0"/>
    <m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s v="Greenfield"/>
    <s v="Electric"/>
    <s v="Oil Pipeline Pumping"/>
    <s v="GP-General Power"/>
    <n v="112965"/>
    <n v="16387.490000000002"/>
    <m/>
    <n v="0"/>
    <n v="0"/>
    <n v="0"/>
    <m/>
    <n v="0"/>
    <n v="48.57"/>
    <n v="0"/>
    <n v="0"/>
    <n v="5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8.72"/>
    <n v="0"/>
    <n v="0"/>
    <n v="1046.910000000000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3"/>
    <s v="Joplin"/>
    <s v="Electric"/>
    <s v="Commercial"/>
    <s v="CB-Commercial"/>
    <n v="17767308"/>
    <n v="2127392.52"/>
    <m/>
    <n v="36980.089999999997"/>
    <n v="0"/>
    <n v="0"/>
    <m/>
    <n v="-136783.14414811501"/>
    <n v="7628.7"/>
    <n v="0"/>
    <n v="0"/>
    <n v="7975.39"/>
    <n v="0"/>
    <n v="0"/>
    <n v="0"/>
    <n v="0"/>
    <n v="0"/>
    <n v="0"/>
    <n v="0"/>
    <n v="55.9"/>
    <n v="0"/>
    <n v="0"/>
    <n v="0"/>
    <n v="0"/>
    <n v="0"/>
    <n v="0"/>
    <n v="0"/>
    <n v="180"/>
    <n v="0"/>
    <n v="45"/>
    <n v="6319.97"/>
    <n v="60"/>
    <n v="-345.4"/>
    <n v="172417.46"/>
    <n v="-27.9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Joplin"/>
    <s v="Electric"/>
    <s v="Commercial"/>
    <s v="GP-General Power"/>
    <n v="14883175"/>
    <n v="1436202.3199999998"/>
    <m/>
    <n v="31512.26"/>
    <n v="0"/>
    <n v="0"/>
    <m/>
    <n v="0"/>
    <n v="6397.81"/>
    <n v="0"/>
    <n v="0"/>
    <n v="5968.61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9225.4699999999993"/>
    <n v="0"/>
    <n v="-235.51"/>
    <n v="82441.06"/>
    <n v="-61.5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3"/>
    <s v="Joplin"/>
    <s v="Electric"/>
    <s v="Commercial"/>
    <s v="LP-Large Power"/>
    <n v="5923200"/>
    <n v="428546.37"/>
    <m/>
    <n v="240"/>
    <n v="0"/>
    <n v="0"/>
    <m/>
    <n v="0"/>
    <n v="2546.98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1"/>
  </r>
  <r>
    <x v="3"/>
    <s v="Joplin"/>
    <s v="Electric"/>
    <s v="Commercial"/>
    <s v="LS-Special Lighting"/>
    <n v="3321"/>
    <n v="527.39"/>
    <m/>
    <n v="28.94"/>
    <n v="0"/>
    <n v="0"/>
    <m/>
    <n v="0"/>
    <n v="1.43"/>
    <n v="0"/>
    <n v="0"/>
    <n v="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1"/>
  </r>
  <r>
    <x v="3"/>
    <s v="Joplin"/>
    <s v="Electric"/>
    <s v="Commercial"/>
    <s v="SH-Small Heating"/>
    <n v="839086"/>
    <n v="95362.05"/>
    <m/>
    <n v="5251.53"/>
    <n v="0"/>
    <n v="0"/>
    <m/>
    <n v="-9600"/>
    <n v="360.71"/>
    <n v="0"/>
    <n v="0"/>
    <n v="344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0.79"/>
    <n v="0"/>
    <n v="-65.36"/>
    <n v="6290.46"/>
    <n v="-6.76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1"/>
  </r>
  <r>
    <x v="3"/>
    <s v="Joplin"/>
    <s v="Electric"/>
    <s v="Commercial"/>
    <s v="TEB-Total Electric Bldg"/>
    <n v="2900031"/>
    <n v="274878.87"/>
    <m/>
    <n v="6367.65"/>
    <n v="0"/>
    <n v="0"/>
    <m/>
    <n v="0"/>
    <n v="1246.97"/>
    <n v="0"/>
    <n v="0"/>
    <n v="112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67.07"/>
    <n v="0"/>
    <n v="0"/>
    <n v="15041.12"/>
    <n v="-25.5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1"/>
  </r>
  <r>
    <x v="3"/>
    <s v="Joplin"/>
    <s v="Electric"/>
    <s v="Industrial"/>
    <s v="CB-Commercial"/>
    <n v="24320"/>
    <n v="3135.2200000000003"/>
    <m/>
    <n v="176.17"/>
    <n v="0"/>
    <n v="0"/>
    <m/>
    <n v="0"/>
    <n v="10.45"/>
    <n v="0"/>
    <n v="0"/>
    <n v="9.56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.3"/>
    <n v="0"/>
    <n v="0"/>
    <n v="188.09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1"/>
  </r>
  <r>
    <x v="3"/>
    <s v="Joplin"/>
    <s v="Electric"/>
    <s v="Industrial"/>
    <s v="GP-General Power"/>
    <n v="7195943"/>
    <n v="583691.09"/>
    <m/>
    <n v="3012.23"/>
    <n v="0"/>
    <n v="0"/>
    <m/>
    <n v="0"/>
    <n v="3094.26"/>
    <n v="0"/>
    <n v="0"/>
    <n v="1937.11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2003.89"/>
    <n v="0"/>
    <n v="0"/>
    <n v="26431.6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3"/>
    <s v="Joplin"/>
    <s v="Electric"/>
    <s v="Industrial"/>
    <s v="LP-Large Power"/>
    <n v="24003364"/>
    <n v="1670621.63"/>
    <m/>
    <n v="960"/>
    <n v="0"/>
    <n v="0"/>
    <m/>
    <n v="0"/>
    <n v="10321.450000000001"/>
    <n v="0"/>
    <n v="0"/>
    <n v="2101.29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-13051.81"/>
    <n v="0"/>
    <n v="0"/>
    <n v="74583.91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1"/>
  </r>
  <r>
    <x v="3"/>
    <s v="Joplin"/>
    <s v="Electric"/>
    <s v="Industrial"/>
    <s v="SH-Small Heating"/>
    <n v="3816"/>
    <n v="395.58"/>
    <m/>
    <n v="25.46"/>
    <n v="0"/>
    <n v="0"/>
    <m/>
    <n v="0"/>
    <n v="1.64"/>
    <n v="0"/>
    <n v="0"/>
    <n v="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350000000000001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1"/>
  </r>
  <r>
    <x v="3"/>
    <s v="Joplin"/>
    <s v="Electric"/>
    <s v="Industrial"/>
    <s v="TEB-Total Electric Bldg"/>
    <n v="328120"/>
    <n v="31648.68"/>
    <m/>
    <n v="859.63"/>
    <n v="0"/>
    <n v="0"/>
    <m/>
    <n v="0"/>
    <n v="141.09"/>
    <n v="0"/>
    <n v="0"/>
    <n v="147.66999999999999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699.96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1"/>
  </r>
  <r>
    <x v="3"/>
    <s v="Joplin"/>
    <s v="Electric"/>
    <s v="Interdepartmental"/>
    <s v="CB-Commercial"/>
    <n v="65867"/>
    <n v="7685.88"/>
    <m/>
    <n v="0"/>
    <n v="0"/>
    <n v="0"/>
    <m/>
    <n v="0"/>
    <n v="28.32"/>
    <n v="0"/>
    <n v="0"/>
    <n v="29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1"/>
  </r>
  <r>
    <x v="3"/>
    <s v="Joplin"/>
    <s v="Electric"/>
    <s v="Municipal Buildings"/>
    <s v="CB-Commercial"/>
    <n v="205672"/>
    <n v="25383.34"/>
    <m/>
    <n v="0"/>
    <n v="0"/>
    <n v="0"/>
    <m/>
    <n v="0"/>
    <n v="88.43"/>
    <n v="0"/>
    <n v="0"/>
    <n v="9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Joplin"/>
    <s v="Electric"/>
    <s v="Municipal Buildings"/>
    <s v="GP-General Power"/>
    <n v="582803"/>
    <n v="52676.32"/>
    <m/>
    <n v="0"/>
    <n v="0"/>
    <n v="0"/>
    <m/>
    <n v="0"/>
    <n v="250.61"/>
    <n v="0"/>
    <n v="0"/>
    <n v="268.97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5.4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Joplin"/>
    <s v="Electric"/>
    <s v="Municipal Buildings"/>
    <s v="SH-Small Heating"/>
    <n v="301"/>
    <n v="128.21"/>
    <m/>
    <n v="0"/>
    <n v="0"/>
    <n v="0"/>
    <m/>
    <n v="0"/>
    <n v="0.13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1"/>
  </r>
  <r>
    <x v="3"/>
    <s v="Joplin"/>
    <s v="Electric"/>
    <s v="Municipal Buildings"/>
    <s v="TEB-Total Electric Bldg"/>
    <n v="50720"/>
    <n v="5073.08"/>
    <m/>
    <n v="0"/>
    <n v="0"/>
    <n v="0"/>
    <m/>
    <n v="0"/>
    <n v="21.81"/>
    <n v="0"/>
    <n v="0"/>
    <n v="22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1"/>
  </r>
  <r>
    <x v="3"/>
    <s v="Joplin"/>
    <s v="Electric"/>
    <s v="Municipal Other Lighting"/>
    <s v="CB-Commercial"/>
    <n v="34708"/>
    <n v="5853.67"/>
    <m/>
    <n v="0"/>
    <n v="0"/>
    <n v="0"/>
    <m/>
    <n v="0"/>
    <n v="14.87"/>
    <n v="0"/>
    <n v="0"/>
    <n v="15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1"/>
  </r>
  <r>
    <x v="3"/>
    <s v="Joplin"/>
    <s v="Electric"/>
    <s v="Municipal Other Lighting"/>
    <s v="GP-General Power"/>
    <n v="12880"/>
    <n v="2770.35"/>
    <m/>
    <n v="0"/>
    <n v="0"/>
    <n v="0"/>
    <m/>
    <n v="0"/>
    <n v="5.54"/>
    <n v="0"/>
    <n v="0"/>
    <n v="5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1"/>
  </r>
  <r>
    <x v="3"/>
    <s v="Joplin"/>
    <s v="Electric"/>
    <s v="Municipal Other Lighting"/>
    <s v="LS-Special Lighting"/>
    <n v="92"/>
    <n v="279.95999999999998"/>
    <m/>
    <n v="0"/>
    <n v="0"/>
    <n v="0"/>
    <m/>
    <n v="0"/>
    <n v="0.03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1"/>
  </r>
  <r>
    <x v="3"/>
    <s v="Joplin"/>
    <s v="Electric"/>
    <s v="Municipal Other Lighting"/>
    <s v="MS-Miscellaneous"/>
    <n v="11295"/>
    <n v="1142.23"/>
    <m/>
    <n v="0"/>
    <n v="0"/>
    <n v="0"/>
    <m/>
    <n v="0"/>
    <n v="4.86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1"/>
  </r>
  <r>
    <x v="3"/>
    <s v="Joplin"/>
    <s v="Electric"/>
    <s v="Municipal Pumping"/>
    <s v="CB-Commercial"/>
    <n v="22580"/>
    <n v="3421"/>
    <m/>
    <n v="0"/>
    <n v="0"/>
    <n v="0"/>
    <m/>
    <n v="0"/>
    <n v="9.7200000000000006"/>
    <n v="0"/>
    <n v="0"/>
    <n v="1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Joplin"/>
    <s v="Electric"/>
    <s v="Municipal Pumping"/>
    <s v="GP-General Power"/>
    <n v="839179"/>
    <n v="72818.559999999998"/>
    <m/>
    <n v="0"/>
    <n v="0"/>
    <n v="0"/>
    <m/>
    <n v="0"/>
    <n v="360.84"/>
    <n v="0"/>
    <n v="0"/>
    <n v="377.63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Joplin"/>
    <s v="Electric"/>
    <s v="Oil Pipeline Pumping"/>
    <s v="LP-Large Power"/>
    <n v="204876"/>
    <n v="20814.989999999998"/>
    <m/>
    <n v="0"/>
    <n v="0"/>
    <n v="0"/>
    <m/>
    <n v="0"/>
    <n v="8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2.82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1"/>
  </r>
  <r>
    <x v="3"/>
    <s v="Joplin"/>
    <s v="Electric"/>
    <s v="Residential"/>
    <s v="RGL-Residential Pilot"/>
    <n v="79613"/>
    <n v="9594.43"/>
    <m/>
    <n v="498.48"/>
    <n v="0"/>
    <n v="0"/>
    <m/>
    <n v="0"/>
    <n v="34.24"/>
    <n v="0"/>
    <n v="0"/>
    <n v="35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52"/>
    <n v="0"/>
    <n v="0"/>
    <n v="10.5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1"/>
  </r>
  <r>
    <x v="3"/>
    <s v="Joplin"/>
    <s v="Electric"/>
    <s v="Residential"/>
    <s v="RG-Residential"/>
    <n v="25750051.899999999"/>
    <n v="3326889.1"/>
    <m/>
    <n v="148250.81"/>
    <n v="0"/>
    <n v="0"/>
    <m/>
    <n v="-440022.24487546901"/>
    <n v="11039.92"/>
    <n v="0"/>
    <n v="0"/>
    <n v="11600.85"/>
    <n v="0"/>
    <n v="0"/>
    <n v="0"/>
    <n v="0"/>
    <n v="0"/>
    <n v="0"/>
    <n v="0"/>
    <n v="0"/>
    <n v="0"/>
    <n v="0"/>
    <n v="0"/>
    <n v="0"/>
    <n v="0"/>
    <n v="0"/>
    <n v="0"/>
    <n v="390"/>
    <n v="50"/>
    <n v="135"/>
    <n v="6627.97"/>
    <n v="940"/>
    <n v="-1122"/>
    <n v="13128.09"/>
    <n v="1204.2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Joplin"/>
    <s v="Lighting"/>
    <s v="Commercial"/>
    <s v="PL-Private Lighting"/>
    <n v="197258.54199999999"/>
    <n v="52925.37"/>
    <m/>
    <n v="2160.0300000000002"/>
    <n v="0"/>
    <n v="0"/>
    <m/>
    <n v="0"/>
    <n v="84.57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604.62"/>
    <n v="0"/>
    <n v="-4.84"/>
    <n v="3422.26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3"/>
    <s v="Joplin"/>
    <s v="Lighting"/>
    <s v="Industrial"/>
    <s v="PL-Private Lighting"/>
    <n v="18166.400000000001"/>
    <n v="4472.63"/>
    <m/>
    <n v="258.14999999999998"/>
    <n v="0"/>
    <n v="0"/>
    <m/>
    <n v="0"/>
    <n v="7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3.54"/>
    <n v="0"/>
    <n v="0"/>
    <n v="282.12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1"/>
  </r>
  <r>
    <x v="3"/>
    <s v="Joplin"/>
    <s v="Lighting"/>
    <s v="Municipal Buildings"/>
    <s v="PL-Private Lighting"/>
    <n v="540"/>
    <n v="179.66"/>
    <m/>
    <n v="0"/>
    <n v="0"/>
    <n v="0"/>
    <m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1"/>
  </r>
  <r>
    <x v="3"/>
    <s v="Joplin"/>
    <s v="Lighting"/>
    <s v="Municipal Other Lighting"/>
    <s v="PL-Private Lighting"/>
    <n v="4396"/>
    <n v="980.38"/>
    <m/>
    <n v="0"/>
    <n v="0"/>
    <n v="0"/>
    <m/>
    <n v="0"/>
    <n v="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1"/>
  </r>
  <r>
    <x v="3"/>
    <s v="Joplin"/>
    <s v="Lighting"/>
    <s v="Municipal Street Lighting"/>
    <s v="SPL-Municipal St Lighting"/>
    <n v="407375.24099999998"/>
    <n v="48701.05"/>
    <m/>
    <n v="0"/>
    <n v="0"/>
    <n v="0"/>
    <m/>
    <n v="0"/>
    <n v="175.17"/>
    <n v="0"/>
    <n v="0"/>
    <n v="0"/>
    <n v="0"/>
    <n v="0"/>
    <n v="0"/>
    <n v="0"/>
    <n v="0"/>
    <n v="0"/>
    <n v="0"/>
    <n v="26603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1"/>
  </r>
  <r>
    <x v="3"/>
    <s v="Joplin"/>
    <s v="Lighting"/>
    <s v="Residential"/>
    <s v="PL-Private Lighting"/>
    <n v="57138.370999999999"/>
    <n v="20315.830000000002"/>
    <m/>
    <n v="486.01"/>
    <n v="0"/>
    <n v="0"/>
    <m/>
    <n v="0"/>
    <n v="2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57"/>
    <n v="0"/>
    <n v="0"/>
    <n v="117.57"/>
    <n v="0.46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3"/>
    <s v="Neosho"/>
    <s v="Electric"/>
    <s v="Commercial"/>
    <s v="CB-Commercial"/>
    <n v="2610680"/>
    <n v="359393.96"/>
    <m/>
    <n v="9632.26"/>
    <n v="0"/>
    <n v="0"/>
    <m/>
    <n v="0"/>
    <n v="1126.95"/>
    <n v="0"/>
    <n v="0"/>
    <n v="1169.03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135.4399999999996"/>
    <n v="40"/>
    <n v="-98.23"/>
    <n v="21893.23"/>
    <n v="-2.5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Neosho"/>
    <s v="Electric"/>
    <s v="Commercial"/>
    <s v="GP-General Power"/>
    <n v="5458434"/>
    <n v="553516.06000000006"/>
    <m/>
    <n v="125.48"/>
    <n v="0"/>
    <n v="0"/>
    <m/>
    <n v="0"/>
    <n v="2347.08"/>
    <n v="0"/>
    <n v="0"/>
    <n v="2276.04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6006.79"/>
    <n v="0"/>
    <n v="0"/>
    <n v="26510.5"/>
    <n v="-2.5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3"/>
    <s v="Neosho"/>
    <s v="Electric"/>
    <s v="Commercial"/>
    <s v="LS-Special Lighting"/>
    <n v="1416"/>
    <n v="263.08999999999997"/>
    <m/>
    <n v="0"/>
    <n v="0"/>
    <n v="0"/>
    <m/>
    <n v="0"/>
    <n v="0.61"/>
    <n v="0"/>
    <n v="0"/>
    <n v="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1"/>
  </r>
  <r>
    <x v="3"/>
    <s v="Neosho"/>
    <s v="Electric"/>
    <s v="Commercial"/>
    <s v="SH-Small Heating"/>
    <n v="291601"/>
    <n v="33420.29"/>
    <m/>
    <n v="923.23"/>
    <n v="0"/>
    <n v="0"/>
    <m/>
    <n v="0"/>
    <n v="125.43"/>
    <n v="0"/>
    <n v="0"/>
    <n v="129.86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5.75"/>
    <n v="0"/>
    <n v="0"/>
    <n v="2105.6999999999998"/>
    <n v="16.440000000000001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1"/>
  </r>
  <r>
    <x v="3"/>
    <s v="Neosho"/>
    <s v="Electric"/>
    <s v="Commercial"/>
    <s v="TEB-Total Electric Bldg"/>
    <n v="851101"/>
    <n v="87330.69"/>
    <m/>
    <n v="0"/>
    <n v="0"/>
    <n v="0"/>
    <m/>
    <n v="-6719.5512820512804"/>
    <n v="365.96"/>
    <n v="0"/>
    <n v="0"/>
    <n v="383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220.9"/>
    <n v="0"/>
    <n v="0"/>
    <n v="2558.7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1"/>
  </r>
  <r>
    <x v="3"/>
    <s v="Neosho"/>
    <s v="Electric"/>
    <s v="Commercial"/>
    <s v="CB-Commercial"/>
    <n v="3640"/>
    <n v="446.15"/>
    <m/>
    <n v="0"/>
    <n v="0"/>
    <n v="0"/>
    <m/>
    <n v="0"/>
    <n v="1.57"/>
    <n v="0"/>
    <n v="0"/>
    <n v="1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Neosho"/>
    <s v="Electric"/>
    <s v="Industrial"/>
    <s v="CB-Commercial"/>
    <n v="79830"/>
    <n v="9610.93"/>
    <m/>
    <n v="348.67"/>
    <n v="0"/>
    <n v="0"/>
    <m/>
    <n v="0"/>
    <n v="34.33"/>
    <n v="0"/>
    <n v="0"/>
    <n v="34.06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46.77"/>
    <n v="20"/>
    <n v="0"/>
    <n v="746.69"/>
    <n v="-17.3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1"/>
  </r>
  <r>
    <x v="3"/>
    <s v="Neosho"/>
    <s v="Electric"/>
    <s v="Industrial"/>
    <s v="GP-General Power"/>
    <n v="927533"/>
    <n v="55814.05"/>
    <m/>
    <n v="0"/>
    <n v="0"/>
    <n v="0"/>
    <m/>
    <n v="0"/>
    <n v="398.85"/>
    <n v="0"/>
    <n v="0"/>
    <n v="288"/>
    <n v="0"/>
    <n v="0"/>
    <n v="0"/>
    <n v="0"/>
    <n v="0"/>
    <n v="0"/>
    <n v="0"/>
    <n v="6455.22"/>
    <n v="0"/>
    <n v="0"/>
    <n v="0"/>
    <n v="0"/>
    <n v="0"/>
    <n v="0"/>
    <n v="0"/>
    <n v="0"/>
    <n v="50"/>
    <n v="0"/>
    <n v="1157.4000000000001"/>
    <n v="60"/>
    <n v="0"/>
    <n v="3694.6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3"/>
    <s v="Neosho"/>
    <s v="Electric"/>
    <s v="Industrial"/>
    <s v="LP-Large Power"/>
    <n v="10752408"/>
    <n v="730000.09"/>
    <m/>
    <n v="0"/>
    <n v="0"/>
    <n v="0"/>
    <m/>
    <n v="0"/>
    <n v="4623.53"/>
    <n v="0"/>
    <n v="0"/>
    <n v="299.62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756.65"/>
    <n v="0"/>
    <n v="0"/>
    <n v="12723.63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1"/>
  </r>
  <r>
    <x v="3"/>
    <s v="Neosho"/>
    <s v="Electric"/>
    <s v="Industrial"/>
    <s v="TEB-Total Electric Bldg"/>
    <n v="48480"/>
    <n v="3868.2299999999996"/>
    <m/>
    <n v="0"/>
    <n v="0"/>
    <n v="0"/>
    <m/>
    <n v="0"/>
    <n v="20.85"/>
    <n v="0"/>
    <n v="0"/>
    <n v="2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8.79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1"/>
  </r>
  <r>
    <x v="3"/>
    <s v="Neosho"/>
    <s v="Electric"/>
    <s v="Interdepartmental"/>
    <s v="CB-Commercial"/>
    <n v="4303"/>
    <n v="706.49"/>
    <m/>
    <n v="0"/>
    <n v="0"/>
    <n v="0"/>
    <m/>
    <n v="0"/>
    <n v="1.85"/>
    <n v="0"/>
    <n v="0"/>
    <n v="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5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1"/>
  </r>
  <r>
    <x v="3"/>
    <s v="Neosho"/>
    <s v="Electric"/>
    <s v="Municipal Buildings"/>
    <s v="CB-Commercial"/>
    <n v="55600"/>
    <n v="9200.869999999999"/>
    <m/>
    <n v="0"/>
    <n v="0"/>
    <n v="0"/>
    <m/>
    <n v="0"/>
    <n v="23.85"/>
    <n v="0"/>
    <n v="0"/>
    <n v="24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Neosho"/>
    <s v="Electric"/>
    <s v="Municipal Buildings"/>
    <s v="GP-General Power"/>
    <n v="29800"/>
    <n v="3494.87"/>
    <m/>
    <n v="0"/>
    <n v="0"/>
    <n v="0"/>
    <m/>
    <n v="0"/>
    <n v="12.81"/>
    <n v="0"/>
    <n v="0"/>
    <n v="13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Neosho"/>
    <s v="Electric"/>
    <s v="Municipal Buildings"/>
    <s v="SH-Small Heating"/>
    <n v="6290"/>
    <n v="700.2"/>
    <m/>
    <n v="0"/>
    <n v="0"/>
    <n v="0"/>
    <m/>
    <n v="0"/>
    <n v="2.7"/>
    <n v="0"/>
    <n v="0"/>
    <n v="2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1"/>
  </r>
  <r>
    <x v="3"/>
    <s v="Neosho"/>
    <s v="Electric"/>
    <s v="Municipal Buildings"/>
    <s v="TEB-Total Electric Bldg"/>
    <n v="11440"/>
    <n v="1490.6200000000001"/>
    <m/>
    <n v="0"/>
    <n v="0"/>
    <n v="0"/>
    <m/>
    <n v="0"/>
    <n v="4.92"/>
    <n v="0"/>
    <n v="0"/>
    <n v="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1"/>
  </r>
  <r>
    <x v="3"/>
    <s v="Neosho"/>
    <s v="Electric"/>
    <s v="Municipal Other Lighting"/>
    <s v="CB-Commercial"/>
    <n v="4574"/>
    <n v="1692.69"/>
    <m/>
    <n v="0"/>
    <n v="0"/>
    <n v="0"/>
    <m/>
    <n v="0"/>
    <n v="1.95"/>
    <n v="0"/>
    <n v="0"/>
    <n v="2.00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1"/>
  </r>
  <r>
    <x v="3"/>
    <s v="Neosho"/>
    <s v="Electric"/>
    <s v="Municipal Other Lighting"/>
    <s v="LS-Special Lighting"/>
    <n v="467"/>
    <n v="139.97999999999999"/>
    <m/>
    <n v="0"/>
    <n v="0"/>
    <n v="0"/>
    <m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1"/>
  </r>
  <r>
    <x v="3"/>
    <s v="Neosho"/>
    <s v="Electric"/>
    <s v="Municipal Pumping"/>
    <s v="CB-Commercial"/>
    <n v="222719"/>
    <n v="27184.070000000003"/>
    <m/>
    <n v="0"/>
    <n v="0"/>
    <n v="0"/>
    <m/>
    <n v="0"/>
    <n v="95.73"/>
    <n v="0"/>
    <n v="0"/>
    <n v="99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0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Neosho"/>
    <s v="Electric"/>
    <s v="Municipal Pumping"/>
    <s v="GP-General Power"/>
    <n v="666632"/>
    <n v="59516.99"/>
    <m/>
    <n v="0"/>
    <n v="0"/>
    <n v="0"/>
    <m/>
    <n v="0"/>
    <n v="286.66000000000003"/>
    <n v="0"/>
    <n v="0"/>
    <n v="301.16000000000003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17.10000000000000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Neosho"/>
    <s v="Electric"/>
    <s v="Municipal Pumping"/>
    <s v="TEB-Total Electric Bldg"/>
    <n v="39464"/>
    <n v="3765.85"/>
    <m/>
    <n v="0"/>
    <n v="0"/>
    <n v="0"/>
    <m/>
    <n v="0"/>
    <n v="16.96"/>
    <n v="0"/>
    <n v="0"/>
    <n v="17.76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1"/>
  </r>
  <r>
    <x v="3"/>
    <s v="Neosho"/>
    <s v="Electric"/>
    <s v="Oil Pipeline Pumping"/>
    <s v="LP-Large Power"/>
    <n v="1656000"/>
    <n v="114345.72"/>
    <m/>
    <n v="0"/>
    <n v="0"/>
    <n v="0"/>
    <m/>
    <n v="0"/>
    <n v="712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30.89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1"/>
  </r>
  <r>
    <x v="3"/>
    <s v="Neosho"/>
    <s v="Electric"/>
    <s v="Praxair/ICI"/>
    <s v="SC-P PRAXAIR Transmission"/>
    <n v="5939306"/>
    <n v="307677.21999999997"/>
    <m/>
    <n v="0"/>
    <n v="0"/>
    <n v="0"/>
    <m/>
    <n v="0"/>
    <n v="2553.9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21"/>
  </r>
  <r>
    <x v="3"/>
    <s v="Neosho"/>
    <s v="Electric"/>
    <s v="Residential"/>
    <s v="RGL-Residential Pilot"/>
    <n v="47502"/>
    <n v="5705.36"/>
    <m/>
    <n v="159.76"/>
    <n v="0"/>
    <n v="0"/>
    <m/>
    <n v="0"/>
    <n v="20.399999999999999"/>
    <n v="0"/>
    <n v="0"/>
    <n v="2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72"/>
    <n v="0"/>
    <n v="0"/>
    <n v="134.49"/>
    <n v="-0.38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1"/>
  </r>
  <r>
    <x v="3"/>
    <s v="Neosho"/>
    <s v="Electric"/>
    <s v="Residential"/>
    <s v="RG-Residential"/>
    <n v="12706140.1"/>
    <n v="1637844.6400000001"/>
    <m/>
    <n v="46580.84"/>
    <n v="0"/>
    <n v="0"/>
    <m/>
    <n v="-237222.359672324"/>
    <n v="5479.62"/>
    <n v="0"/>
    <n v="0"/>
    <n v="5719.02"/>
    <n v="0"/>
    <n v="0"/>
    <n v="0"/>
    <n v="0"/>
    <n v="0"/>
    <n v="0"/>
    <n v="0"/>
    <n v="0"/>
    <n v="0"/>
    <n v="0"/>
    <n v="0"/>
    <n v="0"/>
    <n v="0"/>
    <n v="0"/>
    <n v="0"/>
    <n v="300"/>
    <n v="50"/>
    <n v="30"/>
    <n v="3605.59"/>
    <n v="320"/>
    <n v="-519.03"/>
    <n v="38687.339999999997"/>
    <n v="152.1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Neosho"/>
    <s v="Lighting"/>
    <s v="Commercial"/>
    <s v="PL-Private Lighting"/>
    <n v="133542.42000000001"/>
    <n v="39699.97"/>
    <m/>
    <n v="67.41"/>
    <n v="0"/>
    <n v="0"/>
    <m/>
    <n v="0"/>
    <n v="56.88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77.16000000000003"/>
    <n v="0"/>
    <n v="-0.99"/>
    <n v="1995.39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3"/>
    <s v="Neosho"/>
    <s v="Lighting"/>
    <s v="Industrial"/>
    <s v="PL-Private Lighting"/>
    <n v="10518"/>
    <n v="2489.2800000000002"/>
    <m/>
    <n v="0"/>
    <n v="0"/>
    <n v="0"/>
    <m/>
    <n v="0"/>
    <n v="4.51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.02"/>
    <n v="0"/>
    <n v="0"/>
    <n v="78.069999999999993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1"/>
  </r>
  <r>
    <x v="3"/>
    <s v="Neosho"/>
    <s v="Lighting"/>
    <s v="Municipal Buildings"/>
    <s v="PL-Private Lighting"/>
    <n v="424"/>
    <n v="142.53"/>
    <m/>
    <n v="0"/>
    <n v="0"/>
    <n v="0"/>
    <m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1"/>
  </r>
  <r>
    <x v="3"/>
    <s v="Neosho"/>
    <s v="Lighting"/>
    <s v="Municipal Other Lighting"/>
    <s v="PL-Private Lighting"/>
    <n v="441"/>
    <n v="147.41"/>
    <m/>
    <n v="0"/>
    <n v="0"/>
    <n v="0"/>
    <m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1"/>
  </r>
  <r>
    <x v="3"/>
    <s v="Neosho"/>
    <s v="Lighting"/>
    <s v="Municipal Street Lighting"/>
    <s v="SPL-Municipal St Lighting"/>
    <n v="198492.20300000001"/>
    <n v="21556.58"/>
    <m/>
    <n v="0"/>
    <n v="0"/>
    <n v="0"/>
    <m/>
    <n v="0"/>
    <n v="85.34"/>
    <n v="0"/>
    <n v="0"/>
    <n v="0"/>
    <n v="0"/>
    <n v="0"/>
    <n v="0"/>
    <n v="0"/>
    <n v="0"/>
    <n v="0"/>
    <n v="0"/>
    <n v="7617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1"/>
  </r>
  <r>
    <x v="3"/>
    <s v="Neosho"/>
    <s v="Lighting"/>
    <s v="Residential"/>
    <s v="PL-Private Lighting"/>
    <n v="62341.040999999997"/>
    <n v="23046.67"/>
    <m/>
    <n v="56.84"/>
    <n v="0"/>
    <n v="0"/>
    <m/>
    <n v="0"/>
    <n v="2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44.69"/>
    <n v="0"/>
    <n v="-1.27"/>
    <n v="455.15"/>
    <n v="16.2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3"/>
    <s v="Ozark"/>
    <s v="Electric"/>
    <s v="Commercial"/>
    <s v="CB-Commercial"/>
    <n v="3027642"/>
    <n v="411045.41"/>
    <m/>
    <n v="8441.49"/>
    <n v="0"/>
    <n v="0"/>
    <m/>
    <n v="-106577.98104474301"/>
    <n v="1259.21"/>
    <n v="0"/>
    <n v="0"/>
    <n v="1372.59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3912.05"/>
    <n v="60"/>
    <n v="-363.01"/>
    <n v="23244.76"/>
    <n v="-120.3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Ozark"/>
    <s v="Electric"/>
    <s v="Commercial"/>
    <s v="GP-General Power"/>
    <n v="4904518"/>
    <n v="495229.15"/>
    <m/>
    <n v="2505.33"/>
    <n v="0"/>
    <n v="0"/>
    <m/>
    <n v="0"/>
    <n v="2108.9299999999998"/>
    <n v="0"/>
    <n v="0"/>
    <n v="2118.9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3183.96"/>
    <n v="20"/>
    <n v="-57.85"/>
    <n v="22873.38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3"/>
    <s v="Ozark"/>
    <s v="Electric"/>
    <s v="Commercial"/>
    <s v="LS-Special Lighting"/>
    <n v="717"/>
    <n v="233.3"/>
    <m/>
    <n v="3.26"/>
    <n v="0"/>
    <n v="0"/>
    <m/>
    <n v="0"/>
    <n v="0.3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1"/>
  </r>
  <r>
    <x v="3"/>
    <s v="Ozark"/>
    <s v="Electric"/>
    <s v="Commercial"/>
    <s v="SH-Small Heating"/>
    <n v="457254"/>
    <n v="51682.52"/>
    <m/>
    <n v="1524.59"/>
    <n v="0"/>
    <n v="0"/>
    <m/>
    <n v="-2034.61538461539"/>
    <n v="196.64"/>
    <n v="0"/>
    <n v="0"/>
    <n v="205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6.11"/>
    <n v="0"/>
    <n v="-74.709999999999994"/>
    <n v="3539.32"/>
    <n v="9.680000000000010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1"/>
  </r>
  <r>
    <x v="3"/>
    <s v="Ozark"/>
    <s v="Electric"/>
    <s v="Commercial"/>
    <s v="TEB-Total Electric Bldg"/>
    <n v="1191045"/>
    <n v="115396.14"/>
    <m/>
    <n v="1471.56"/>
    <n v="0"/>
    <n v="0"/>
    <m/>
    <n v="0"/>
    <n v="512.16999999999996"/>
    <n v="0"/>
    <n v="0"/>
    <n v="536.05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6.04"/>
    <n v="0"/>
    <n v="0"/>
    <n v="3427.21"/>
    <n v="-1.52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1"/>
  </r>
  <r>
    <x v="3"/>
    <s v="Ozark"/>
    <s v="Electric"/>
    <s v="Industrial"/>
    <s v="CB-Commercial"/>
    <n v="10224"/>
    <n v="1306.5800000000002"/>
    <m/>
    <n v="25.04"/>
    <n v="0"/>
    <n v="0"/>
    <m/>
    <n v="0"/>
    <n v="4.3899999999999997"/>
    <n v="0"/>
    <n v="0"/>
    <n v="4.5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.06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1"/>
  </r>
  <r>
    <x v="3"/>
    <s v="Ozark"/>
    <s v="Electric"/>
    <s v="Industrial"/>
    <s v="GP-General Power"/>
    <n v="359715"/>
    <n v="36677.269999999997"/>
    <m/>
    <n v="481.71"/>
    <n v="0"/>
    <n v="0"/>
    <m/>
    <n v="0"/>
    <n v="154.68"/>
    <n v="0"/>
    <n v="0"/>
    <n v="16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.81"/>
    <n v="0"/>
    <n v="0"/>
    <n v="2197.3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3"/>
    <s v="Ozark"/>
    <s v="Electric"/>
    <s v="Industrial"/>
    <s v="TEB-Total Electric Bldg"/>
    <n v="280266"/>
    <n v="34173.97"/>
    <m/>
    <n v="1697.54"/>
    <n v="0"/>
    <n v="0"/>
    <m/>
    <n v="0"/>
    <n v="120.51"/>
    <n v="0"/>
    <n v="0"/>
    <n v="126.12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-305.72000000000003"/>
    <n v="0"/>
    <n v="0"/>
    <n v="2726.98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1"/>
  </r>
  <r>
    <x v="3"/>
    <s v="Ozark"/>
    <s v="Electric"/>
    <s v="Interdepartmental"/>
    <s v="CB-Commercial"/>
    <n v="5207"/>
    <n v="679.15000000000009"/>
    <m/>
    <n v="0"/>
    <n v="0"/>
    <n v="0"/>
    <m/>
    <n v="0"/>
    <n v="2.2400000000000002"/>
    <n v="0"/>
    <n v="0"/>
    <n v="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1"/>
  </r>
  <r>
    <x v="3"/>
    <s v="Ozark"/>
    <s v="Electric"/>
    <s v="Municipal Buildings"/>
    <s v="CB-Commercial"/>
    <n v="47737"/>
    <n v="7038.85"/>
    <m/>
    <n v="0"/>
    <n v="0"/>
    <n v="0"/>
    <m/>
    <n v="0"/>
    <n v="20.53"/>
    <n v="0"/>
    <n v="0"/>
    <n v="2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Ozark"/>
    <s v="Electric"/>
    <s v="Municipal Buildings"/>
    <s v="GP-General Power"/>
    <n v="139840"/>
    <n v="13617.3"/>
    <m/>
    <n v="0"/>
    <n v="0"/>
    <n v="0"/>
    <m/>
    <n v="0"/>
    <n v="60.13"/>
    <n v="0"/>
    <n v="0"/>
    <n v="63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1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Ozark"/>
    <s v="Electric"/>
    <s v="Municipal Buildings"/>
    <s v="SH-Small Heating"/>
    <n v="9853"/>
    <n v="1111.07"/>
    <m/>
    <n v="0"/>
    <n v="0"/>
    <n v="0"/>
    <m/>
    <n v="0"/>
    <n v="4.24"/>
    <n v="0"/>
    <n v="0"/>
    <n v="4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1"/>
  </r>
  <r>
    <x v="3"/>
    <s v="Ozark"/>
    <s v="Electric"/>
    <s v="Municipal Other Lighting"/>
    <s v="CB-Commercial"/>
    <n v="4835"/>
    <n v="1245.1100000000001"/>
    <m/>
    <n v="0"/>
    <n v="0"/>
    <n v="0"/>
    <m/>
    <n v="0"/>
    <n v="2.08"/>
    <n v="0"/>
    <n v="0"/>
    <n v="2.20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1"/>
  </r>
  <r>
    <x v="3"/>
    <s v="Ozark"/>
    <s v="Electric"/>
    <s v="Municipal Other Lighting"/>
    <s v="LS-Special Lighting"/>
    <n v="934"/>
    <n v="238.8"/>
    <m/>
    <n v="0"/>
    <n v="0"/>
    <n v="0"/>
    <m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1"/>
  </r>
  <r>
    <x v="3"/>
    <s v="Ozark"/>
    <s v="Electric"/>
    <s v="Municipal Pumping"/>
    <s v="CB-Commercial"/>
    <n v="217140"/>
    <n v="27013.47"/>
    <m/>
    <n v="0"/>
    <n v="0"/>
    <n v="0"/>
    <m/>
    <n v="0"/>
    <n v="93.4"/>
    <n v="0"/>
    <n v="0"/>
    <n v="97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Ozark"/>
    <s v="Electric"/>
    <s v="Municipal Pumping"/>
    <s v="GP-General Power"/>
    <n v="535989"/>
    <n v="56259.799999999996"/>
    <m/>
    <n v="0"/>
    <n v="0"/>
    <n v="0"/>
    <m/>
    <n v="0"/>
    <n v="230.48"/>
    <n v="0"/>
    <n v="0"/>
    <n v="241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Ozark"/>
    <s v="Electric"/>
    <s v="Municipal Pumping"/>
    <s v="TEB-Total Electric Bldg"/>
    <n v="37000"/>
    <n v="3493.53"/>
    <m/>
    <n v="0"/>
    <n v="0"/>
    <n v="0"/>
    <m/>
    <n v="0"/>
    <n v="15.91"/>
    <n v="0"/>
    <n v="0"/>
    <n v="16.64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1"/>
  </r>
  <r>
    <x v="3"/>
    <s v="Ozark"/>
    <s v="Electric"/>
    <s v="Residential"/>
    <s v="RGL-Residential Pilot"/>
    <n v="39531"/>
    <n v="4779.67"/>
    <m/>
    <n v="130.13"/>
    <n v="0"/>
    <n v="0"/>
    <m/>
    <n v="0"/>
    <n v="17"/>
    <n v="0"/>
    <n v="0"/>
    <n v="17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2"/>
    <n v="0"/>
    <n v="0"/>
    <n v="33.7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1"/>
  </r>
  <r>
    <x v="3"/>
    <s v="Ozark"/>
    <s v="Electric"/>
    <s v="Residential"/>
    <s v="RG-Residential"/>
    <n v="24180269"/>
    <n v="2927742.23"/>
    <m/>
    <n v="44601.440000000002"/>
    <n v="0"/>
    <n v="0"/>
    <m/>
    <n v="-168131.72617735699"/>
    <n v="10401.280000000001"/>
    <n v="0"/>
    <n v="0"/>
    <n v="10880.94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3827.03"/>
    <n v="620"/>
    <n v="-554.16999999999996"/>
    <n v="15789.48"/>
    <n v="-18.3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Ozark"/>
    <s v="Lighting"/>
    <s v="Commercial"/>
    <s v="PL-Private Lighting"/>
    <n v="50571"/>
    <n v="16547.54"/>
    <m/>
    <n v="138.13999999999999"/>
    <n v="0"/>
    <n v="0"/>
    <m/>
    <n v="0"/>
    <n v="2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42"/>
    <n v="0"/>
    <n v="0"/>
    <n v="593.16999999999996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3"/>
    <s v="Ozark"/>
    <s v="Lighting"/>
    <s v="Municipal Other Lighting"/>
    <s v="PL-Private Lighting"/>
    <n v="671"/>
    <n v="188.61"/>
    <m/>
    <n v="0"/>
    <n v="0"/>
    <n v="0"/>
    <m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1"/>
  </r>
  <r>
    <x v="3"/>
    <s v="Ozark"/>
    <s v="Lighting"/>
    <s v="Municipal Street Lighting"/>
    <s v="SPL-Municipal St Lighting"/>
    <n v="167538.18900000001"/>
    <n v="19406.8"/>
    <m/>
    <n v="0"/>
    <n v="0"/>
    <n v="0"/>
    <m/>
    <n v="0"/>
    <n v="72.03"/>
    <n v="0"/>
    <n v="0"/>
    <n v="0"/>
    <n v="0"/>
    <n v="0"/>
    <n v="0"/>
    <n v="0"/>
    <n v="0"/>
    <n v="0"/>
    <n v="0"/>
    <n v="8590.62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1"/>
  </r>
  <r>
    <x v="3"/>
    <s v="Ozark"/>
    <s v="Lighting"/>
    <s v="Residential"/>
    <s v="PL-Private Lighting"/>
    <n v="26696.998"/>
    <n v="9799.7099999999991"/>
    <m/>
    <n v="35.04"/>
    <n v="0"/>
    <n v="0"/>
    <m/>
    <n v="0"/>
    <n v="1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4"/>
    <n v="0"/>
    <n v="0"/>
    <n v="56.85"/>
    <n v="0.2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3"/>
    <s v="Pierce City"/>
    <s v="Electric"/>
    <s v="Commercial"/>
    <s v="CB-Commercial"/>
    <n v="8473"/>
    <n v="1056.1600000000001"/>
    <m/>
    <n v="0"/>
    <n v="0"/>
    <n v="0"/>
    <m/>
    <n v="0"/>
    <n v="3.64"/>
    <n v="0"/>
    <n v="0"/>
    <n v="3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Pierce City"/>
    <s v="Electric"/>
    <s v="Residential"/>
    <s v="RG-Residential"/>
    <n v="13270"/>
    <n v="1698.42"/>
    <m/>
    <n v="43.08"/>
    <n v="0"/>
    <n v="0"/>
    <m/>
    <n v="0"/>
    <n v="5.71"/>
    <n v="0"/>
    <n v="0"/>
    <n v="5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2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Pierce City"/>
    <s v="Lighting"/>
    <s v="Residential"/>
    <s v="PL-Private Lighting"/>
    <n v="65"/>
    <n v="15.32"/>
    <m/>
    <n v="0"/>
    <n v="0"/>
    <n v="0"/>
    <m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s v="Republic"/>
    <s v="Electric"/>
    <s v="Commercial"/>
    <s v="CB-Commercial"/>
    <n v="544283"/>
    <n v="73824.259999999995"/>
    <m/>
    <n v="1879.36"/>
    <n v="0"/>
    <n v="0"/>
    <m/>
    <n v="-2793.9828080229199"/>
    <n v="234.04"/>
    <n v="0"/>
    <n v="0"/>
    <n v="244.97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68.63"/>
    <n v="0"/>
    <n v="-14.84"/>
    <n v="4895.100000000000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Republic"/>
    <s v="Electric"/>
    <s v="Commercial"/>
    <s v="GP-General Power"/>
    <n v="375238"/>
    <n v="35664.28"/>
    <m/>
    <n v="0"/>
    <n v="0"/>
    <n v="0"/>
    <m/>
    <n v="0"/>
    <n v="161.36000000000001"/>
    <n v="0"/>
    <n v="0"/>
    <n v="168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3.15"/>
    <n v="0"/>
    <n v="0"/>
    <n v="2282.0500000000002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3"/>
    <s v="Republic"/>
    <s v="Electric"/>
    <s v="Commercial"/>
    <s v="SH-Small Heating"/>
    <n v="44643"/>
    <n v="5091.45"/>
    <m/>
    <n v="89.7"/>
    <n v="0"/>
    <n v="0"/>
    <m/>
    <n v="0"/>
    <n v="19.18"/>
    <n v="0"/>
    <n v="0"/>
    <n v="20.09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93.91"/>
    <n v="0"/>
    <n v="0"/>
    <n v="329.27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1"/>
  </r>
  <r>
    <x v="3"/>
    <s v="Republic"/>
    <s v="Electric"/>
    <s v="Commercial"/>
    <s v="TEB-Total Electric Bldg"/>
    <n v="34800"/>
    <n v="3574.14"/>
    <m/>
    <n v="0"/>
    <n v="0"/>
    <n v="0"/>
    <m/>
    <n v="0"/>
    <n v="14.97"/>
    <n v="0"/>
    <n v="0"/>
    <n v="15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4.18"/>
    <n v="0"/>
    <n v="0"/>
    <n v="282.9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1"/>
  </r>
  <r>
    <x v="3"/>
    <s v="Republic"/>
    <s v="Electric"/>
    <s v="Industrial"/>
    <s v="CB-Commercial"/>
    <n v="577"/>
    <n v="96.039999999999992"/>
    <m/>
    <n v="2.9"/>
    <n v="0"/>
    <n v="0"/>
    <m/>
    <n v="0"/>
    <n v="0.25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06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1"/>
  </r>
  <r>
    <x v="3"/>
    <s v="Republic"/>
    <s v="Electric"/>
    <s v="Municipal Buildings"/>
    <s v="CB-Commercial"/>
    <n v="18556"/>
    <n v="2516.23"/>
    <m/>
    <n v="0"/>
    <n v="0"/>
    <n v="0"/>
    <m/>
    <n v="0"/>
    <n v="7.98"/>
    <n v="0"/>
    <n v="0"/>
    <n v="8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Republic"/>
    <s v="Electric"/>
    <s v="Municipal Buildings"/>
    <s v="GP-General Power"/>
    <n v="51200"/>
    <n v="5265.68"/>
    <m/>
    <n v="0"/>
    <n v="0"/>
    <n v="0"/>
    <m/>
    <n v="0"/>
    <n v="22.02"/>
    <n v="0"/>
    <n v="0"/>
    <n v="23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Republic"/>
    <s v="Electric"/>
    <s v="Municipal Other Lighting"/>
    <s v="CB-Commercial"/>
    <n v="3961"/>
    <n v="689.29"/>
    <m/>
    <n v="0"/>
    <n v="0"/>
    <n v="0"/>
    <m/>
    <n v="0"/>
    <n v="1.71"/>
    <n v="0"/>
    <n v="0"/>
    <n v="1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1"/>
  </r>
  <r>
    <x v="3"/>
    <s v="Republic"/>
    <s v="Electric"/>
    <s v="Municipal Other Lighting"/>
    <s v="LS-Special Lighting"/>
    <n v="1"/>
    <n v="46.6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1"/>
  </r>
  <r>
    <x v="3"/>
    <s v="Republic"/>
    <s v="Electric"/>
    <s v="Municipal Pumping"/>
    <s v="CB-Commercial"/>
    <n v="10440"/>
    <n v="1467.93"/>
    <m/>
    <n v="0"/>
    <n v="0"/>
    <n v="0"/>
    <m/>
    <n v="0"/>
    <n v="4.47"/>
    <n v="0"/>
    <n v="0"/>
    <n v="4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Republic"/>
    <s v="Electric"/>
    <s v="Municipal Pumping"/>
    <s v="GP-General Power"/>
    <n v="55041"/>
    <n v="6576.09"/>
    <m/>
    <n v="0"/>
    <n v="0"/>
    <n v="0"/>
    <m/>
    <n v="0"/>
    <n v="23.66"/>
    <n v="0"/>
    <n v="0"/>
    <n v="24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Republic"/>
    <s v="Electric"/>
    <s v="Residential"/>
    <s v="RGL-Residential Pilot"/>
    <n v="5054"/>
    <n v="627.14"/>
    <m/>
    <n v="18.95"/>
    <n v="0"/>
    <n v="0"/>
    <m/>
    <n v="0"/>
    <n v="2.19"/>
    <n v="0"/>
    <n v="0"/>
    <n v="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11"/>
    <n v="0"/>
    <n v="0"/>
    <n v="5.8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1"/>
  </r>
  <r>
    <x v="3"/>
    <s v="Republic"/>
    <s v="Electric"/>
    <s v="Residential"/>
    <s v="RG-Residential"/>
    <n v="3351800"/>
    <n v="460223.2"/>
    <m/>
    <n v="12084.06"/>
    <n v="0"/>
    <n v="0"/>
    <m/>
    <n v="-27464.799610609101"/>
    <n v="1442.44"/>
    <n v="0"/>
    <n v="0"/>
    <n v="1509.21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956.85"/>
    <n v="160"/>
    <n v="-53.79"/>
    <n v="4155.6899999999996"/>
    <n v="38.34000000000000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Republic"/>
    <s v="Lighting"/>
    <s v="Commercial"/>
    <s v="PL-Private Lighting"/>
    <n v="11911"/>
    <n v="4063.95"/>
    <m/>
    <n v="0"/>
    <n v="0"/>
    <n v="0"/>
    <m/>
    <n v="0"/>
    <n v="5.0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28"/>
    <n v="0"/>
    <n v="0"/>
    <n v="179.17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3"/>
    <s v="Republic"/>
    <s v="Lighting"/>
    <s v="Municipal Buildings"/>
    <s v="PL-Private Lighting"/>
    <n v="31"/>
    <n v="14.15"/>
    <m/>
    <n v="0"/>
    <n v="0"/>
    <n v="0"/>
    <m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1"/>
  </r>
  <r>
    <x v="3"/>
    <s v="Republic"/>
    <s v="Lighting"/>
    <s v="Municipal Other Lighting"/>
    <s v="PL-Private Lighting"/>
    <n v="431"/>
    <n v="79.599999999999994"/>
    <m/>
    <n v="0"/>
    <n v="0"/>
    <n v="0"/>
    <m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1"/>
  </r>
  <r>
    <x v="3"/>
    <s v="Republic"/>
    <s v="Lighting"/>
    <s v="Municipal Street Lighting"/>
    <s v="SPL-Municipal St Lighting"/>
    <n v="110240.49400000001"/>
    <n v="13721.97"/>
    <m/>
    <n v="0"/>
    <n v="0"/>
    <n v="0"/>
    <m/>
    <n v="0"/>
    <n v="47.4"/>
    <n v="0"/>
    <n v="0"/>
    <n v="0"/>
    <n v="0"/>
    <n v="0"/>
    <n v="0"/>
    <n v="0"/>
    <n v="0"/>
    <n v="0"/>
    <n v="0"/>
    <n v="6471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1"/>
  </r>
  <r>
    <x v="3"/>
    <s v="Republic"/>
    <s v="Lighting"/>
    <s v="Residential"/>
    <s v="PL-Private Lighting"/>
    <n v="5760.7"/>
    <n v="1952.66"/>
    <m/>
    <n v="0"/>
    <n v="0"/>
    <n v="0"/>
    <m/>
    <n v="0"/>
    <n v="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31"/>
    <n v="0"/>
    <n v="0"/>
    <n v="13.1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3"/>
    <s v="Webb City"/>
    <s v="Electric"/>
    <s v="Commercial"/>
    <s v="CB-Commercial"/>
    <n v="2684648"/>
    <n v="351146.70999999996"/>
    <m/>
    <n v="9689.27"/>
    <n v="0"/>
    <n v="0"/>
    <m/>
    <n v="-28915.194511791899"/>
    <n v="1154.6600000000001"/>
    <n v="0"/>
    <n v="0"/>
    <n v="1190.69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3104.78"/>
    <n v="0"/>
    <n v="-74.27"/>
    <n v="21066.42"/>
    <n v="224.0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s v="Webb City"/>
    <s v="Electric"/>
    <s v="Commercial"/>
    <s v="GP-General Power"/>
    <n v="-4763692"/>
    <n v="-157026.14000000001"/>
    <m/>
    <n v="708.08"/>
    <n v="0"/>
    <n v="0"/>
    <m/>
    <n v="-906795.12893982802"/>
    <n v="-2048.4299999999998"/>
    <n v="0"/>
    <n v="0"/>
    <n v="-2271.09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2348.5500000000002"/>
    <n v="0"/>
    <n v="0"/>
    <n v="-13212.7"/>
    <n v="-7.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3"/>
    <s v="Webb City"/>
    <s v="Electric"/>
    <s v="Commercial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1"/>
  </r>
  <r>
    <x v="3"/>
    <s v="Webb City"/>
    <s v="Electric"/>
    <s v="Commercial"/>
    <s v="SH-Small Heating"/>
    <n v="139019"/>
    <n v="17455.080000000002"/>
    <m/>
    <n v="618.53"/>
    <n v="0"/>
    <n v="0"/>
    <m/>
    <n v="0"/>
    <n v="60.63"/>
    <n v="0"/>
    <n v="0"/>
    <n v="58.64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95.56"/>
    <n v="0"/>
    <n v="0"/>
    <n v="1497.73"/>
    <n v="8.8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1"/>
  </r>
  <r>
    <x v="3"/>
    <s v="Webb City"/>
    <s v="Electric"/>
    <s v="Commercial"/>
    <s v="TEB-Total Electric Bldg"/>
    <n v="771160"/>
    <n v="82887.210000000006"/>
    <m/>
    <n v="506.58"/>
    <n v="0"/>
    <n v="0"/>
    <m/>
    <n v="-770544.87179487105"/>
    <n v="331.69"/>
    <n v="0"/>
    <n v="0"/>
    <n v="348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27.57"/>
    <n v="0"/>
    <n v="0"/>
    <n v="4170.8599999999997"/>
    <n v="-19.7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1"/>
  </r>
  <r>
    <x v="3"/>
    <s v="Webb City"/>
    <s v="Electric"/>
    <s v="Industrial"/>
    <s v="CB-Commercial"/>
    <n v="11087"/>
    <n v="1492.62"/>
    <m/>
    <n v="57.11"/>
    <n v="0"/>
    <n v="0"/>
    <m/>
    <n v="0"/>
    <n v="4.7699999999999996"/>
    <n v="0"/>
    <n v="0"/>
    <n v="5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21.6"/>
    <n v="0"/>
    <n v="0"/>
    <n v="94.29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1"/>
  </r>
  <r>
    <x v="3"/>
    <s v="Webb City"/>
    <s v="Electric"/>
    <s v="Industrial"/>
    <s v="GP-General Power"/>
    <n v="2557683"/>
    <n v="233433.56"/>
    <m/>
    <n v="80"/>
    <n v="0"/>
    <n v="0"/>
    <m/>
    <n v="0"/>
    <n v="1099.81"/>
    <n v="0"/>
    <n v="0"/>
    <n v="809.78"/>
    <n v="0"/>
    <n v="0"/>
    <n v="0"/>
    <n v="0"/>
    <n v="0"/>
    <n v="0"/>
    <n v="0"/>
    <n v="755.85"/>
    <n v="0"/>
    <n v="0"/>
    <n v="0"/>
    <n v="0"/>
    <n v="0"/>
    <n v="0"/>
    <n v="0"/>
    <n v="0"/>
    <n v="0"/>
    <n v="0"/>
    <n v="821.45"/>
    <n v="0"/>
    <n v="0"/>
    <n v="6904.88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3"/>
    <s v="Webb City"/>
    <s v="Electric"/>
    <s v="Industrial"/>
    <s v="LP-Large Power"/>
    <n v="13484011"/>
    <n v="933113.22"/>
    <m/>
    <n v="0"/>
    <n v="0"/>
    <n v="0"/>
    <m/>
    <n v="0"/>
    <n v="5798.13"/>
    <n v="0"/>
    <n v="0"/>
    <n v="1572.43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2550.39"/>
    <n v="0"/>
    <n v="0"/>
    <n v="29959.07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1"/>
  </r>
  <r>
    <x v="3"/>
    <s v="Webb City"/>
    <s v="Electric"/>
    <s v="Industrial"/>
    <s v="PFM-Feed Mill/Grain Elev"/>
    <n v="11920"/>
    <n v="1961.36"/>
    <m/>
    <n v="78.87"/>
    <n v="0"/>
    <n v="0"/>
    <m/>
    <n v="0"/>
    <n v="5.13"/>
    <n v="0"/>
    <n v="0"/>
    <n v="5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.88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1"/>
  </r>
  <r>
    <x v="3"/>
    <s v="Webb City"/>
    <s v="Electric"/>
    <s v="Industrial"/>
    <s v="TEB-Total Electric Bldg"/>
    <n v="1124400"/>
    <n v="87164.97"/>
    <m/>
    <n v="0"/>
    <n v="0"/>
    <n v="0"/>
    <m/>
    <n v="0"/>
    <n v="483.48"/>
    <n v="0"/>
    <n v="0"/>
    <n v="505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08.27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1"/>
  </r>
  <r>
    <x v="3"/>
    <s v="Webb City"/>
    <s v="Electric"/>
    <s v="Interdepartmental"/>
    <s v="CB-Commercial"/>
    <n v="7675"/>
    <n v="990.45"/>
    <m/>
    <n v="0"/>
    <n v="0"/>
    <n v="0"/>
    <m/>
    <n v="0"/>
    <n v="3.31"/>
    <n v="0"/>
    <n v="0"/>
    <n v="3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1"/>
  </r>
  <r>
    <x v="3"/>
    <s v="Webb City"/>
    <s v="Electric"/>
    <s v="Municipal Buildings"/>
    <s v="CB-Commercial"/>
    <n v="132366"/>
    <n v="17310.900000000001"/>
    <m/>
    <n v="0"/>
    <n v="0"/>
    <n v="0"/>
    <m/>
    <n v="0"/>
    <n v="56.9"/>
    <n v="0"/>
    <n v="0"/>
    <n v="59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Webb City"/>
    <s v="Electric"/>
    <s v="Municipal Buildings"/>
    <s v="GP-General Power"/>
    <n v="77080"/>
    <n v="8515.69"/>
    <m/>
    <n v="0"/>
    <n v="0"/>
    <n v="0"/>
    <m/>
    <n v="0"/>
    <n v="33.14"/>
    <n v="0"/>
    <n v="0"/>
    <n v="34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Webb City"/>
    <s v="Electric"/>
    <s v="Municipal Buildings"/>
    <s v="SH-Small Heating"/>
    <n v="10480"/>
    <n v="1052.3800000000001"/>
    <m/>
    <n v="0"/>
    <n v="0"/>
    <n v="0"/>
    <m/>
    <n v="0"/>
    <n v="4.5"/>
    <n v="0"/>
    <n v="0"/>
    <n v="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1"/>
  </r>
  <r>
    <x v="3"/>
    <s v="Webb City"/>
    <s v="Electric"/>
    <s v="Municipal Other Lighting"/>
    <s v="CB-Commercial"/>
    <n v="19949"/>
    <n v="3291.54"/>
    <m/>
    <n v="0"/>
    <n v="0"/>
    <n v="0"/>
    <m/>
    <n v="0"/>
    <n v="8.57"/>
    <n v="0"/>
    <n v="0"/>
    <n v="8.97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1"/>
  </r>
  <r>
    <x v="3"/>
    <s v="Webb City"/>
    <s v="Electric"/>
    <s v="Municipal Other Lighting"/>
    <s v="LS-Special Lighting"/>
    <n v="3246"/>
    <n v="618.64"/>
    <m/>
    <n v="0"/>
    <n v="0"/>
    <n v="0"/>
    <m/>
    <n v="0"/>
    <n v="1.4"/>
    <n v="0"/>
    <n v="0"/>
    <n v="1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1"/>
  </r>
  <r>
    <x v="3"/>
    <s v="Webb City"/>
    <s v="Electric"/>
    <s v="Municipal Pumping"/>
    <s v="CB-Commercial"/>
    <n v="-23581"/>
    <n v="-2284.19"/>
    <m/>
    <n v="0"/>
    <n v="0"/>
    <n v="0"/>
    <m/>
    <n v="0"/>
    <n v="-10.119999999999999"/>
    <n v="0"/>
    <n v="0"/>
    <n v="-1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9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s v="Webb City"/>
    <s v="Electric"/>
    <s v="Municipal Pumping"/>
    <s v="GP-General Power"/>
    <n v="489321"/>
    <n v="46242.189999999995"/>
    <m/>
    <n v="0"/>
    <n v="0"/>
    <n v="0"/>
    <m/>
    <n v="0"/>
    <n v="210.4"/>
    <n v="0"/>
    <n v="0"/>
    <n v="22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3"/>
    <s v="Webb City"/>
    <s v="Electric"/>
    <s v="Oil Pipeline Pumping"/>
    <s v="GP-General Power"/>
    <n v="384395"/>
    <n v="30706.120000000003"/>
    <m/>
    <n v="0"/>
    <n v="0"/>
    <n v="0"/>
    <m/>
    <n v="0"/>
    <n v="165.29"/>
    <n v="0"/>
    <n v="0"/>
    <n v="172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91.9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3"/>
    <s v="Webb City"/>
    <s v="Electric"/>
    <s v="Residential"/>
    <s v="RGL-Residential Pilot"/>
    <n v="43776"/>
    <n v="5233.16"/>
    <m/>
    <n v="207.87"/>
    <n v="0"/>
    <n v="0"/>
    <m/>
    <n v="0"/>
    <n v="18.82"/>
    <n v="0"/>
    <n v="0"/>
    <n v="19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33"/>
    <n v="0"/>
    <n v="0"/>
    <n v="45.5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1"/>
  </r>
  <r>
    <x v="3"/>
    <s v="Webb City"/>
    <s v="Electric"/>
    <s v="Residential"/>
    <s v="RG-Residential"/>
    <n v="9484932"/>
    <n v="1405571.82"/>
    <m/>
    <n v="70994.039999999994"/>
    <n v="0"/>
    <n v="0"/>
    <m/>
    <n v="-529274.92193813797"/>
    <n v="4078.54"/>
    <n v="0"/>
    <n v="0"/>
    <n v="4499.41"/>
    <n v="0"/>
    <n v="0"/>
    <n v="0"/>
    <n v="0"/>
    <n v="0"/>
    <n v="0"/>
    <n v="0"/>
    <n v="0"/>
    <n v="0"/>
    <n v="0"/>
    <n v="0"/>
    <n v="0"/>
    <n v="0"/>
    <n v="0"/>
    <n v="0"/>
    <n v="270"/>
    <n v="100"/>
    <n v="120"/>
    <n v="4801.92"/>
    <n v="640"/>
    <n v="-539.98"/>
    <n v="14392.53"/>
    <n v="20064.5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s v="Webb City"/>
    <s v="Lighting"/>
    <s v="Commercial"/>
    <s v="PL-Private Lighting"/>
    <n v="68843.668000000005"/>
    <n v="20212.7"/>
    <m/>
    <n v="35.08"/>
    <n v="0"/>
    <n v="0"/>
    <m/>
    <n v="0"/>
    <n v="29.35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.59"/>
    <n v="0"/>
    <n v="-5.15"/>
    <n v="964.87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3"/>
    <s v="Webb City"/>
    <s v="Lighting"/>
    <s v="Industrial"/>
    <s v="PL-Private Lighting"/>
    <n v="2308"/>
    <n v="941.16"/>
    <m/>
    <n v="0"/>
    <n v="0"/>
    <n v="0"/>
    <m/>
    <n v="0"/>
    <n v="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89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1"/>
  </r>
  <r>
    <x v="3"/>
    <s v="Webb City"/>
    <s v="Lighting"/>
    <s v="Interdepartmental"/>
    <s v="PL-Private Lighting"/>
    <n v="58"/>
    <n v="20.59"/>
    <m/>
    <n v="0"/>
    <n v="0"/>
    <n v="0"/>
    <m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1"/>
  </r>
  <r>
    <x v="3"/>
    <s v="Webb City"/>
    <s v="Lighting"/>
    <s v="Municipal Other Lighting"/>
    <s v="PL-Private Lighting"/>
    <n v="930"/>
    <n v="335.41"/>
    <m/>
    <n v="0"/>
    <n v="0"/>
    <n v="0"/>
    <m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1"/>
  </r>
  <r>
    <x v="3"/>
    <s v="Webb City"/>
    <s v="Lighting"/>
    <s v="Municipal Street Lighting"/>
    <s v="SPL-Municipal St Lighting"/>
    <n v="142345.74900000001"/>
    <n v="15503.45"/>
    <m/>
    <n v="0"/>
    <n v="0"/>
    <n v="0"/>
    <m/>
    <n v="0"/>
    <n v="61.21"/>
    <n v="0"/>
    <n v="0"/>
    <n v="0"/>
    <n v="0"/>
    <n v="0"/>
    <n v="0"/>
    <n v="0"/>
    <n v="0"/>
    <n v="0"/>
    <n v="0"/>
    <n v="8441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1"/>
  </r>
  <r>
    <x v="3"/>
    <s v="Webb City"/>
    <s v="Lighting"/>
    <s v="Residential"/>
    <s v="PL-Private Lighting"/>
    <n v="65638.331000000006"/>
    <n v="23970.19"/>
    <m/>
    <n v="11.25"/>
    <n v="0"/>
    <n v="0"/>
    <m/>
    <n v="0"/>
    <n v="2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590000000000003"/>
    <n v="20"/>
    <n v="0"/>
    <n v="51.52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2"/>
    <s v="Baxter Springs"/>
    <s v="Electric"/>
    <s v="Commercial"/>
    <s v="CB-Commercial"/>
    <n v="842600"/>
    <n v="96310.34"/>
    <m/>
    <n v="1997.46"/>
    <n v="18617.66"/>
    <n v="0"/>
    <m/>
    <n v="0"/>
    <n v="0"/>
    <n v="0"/>
    <n v="0"/>
    <n v="0"/>
    <n v="0"/>
    <n v="0"/>
    <n v="0"/>
    <n v="0"/>
    <n v="0"/>
    <n v="0"/>
    <n v="0"/>
    <n v="0"/>
    <n v="0"/>
    <n v="0"/>
    <n v="0"/>
    <n v="379.04"/>
    <n v="0"/>
    <n v="0"/>
    <n v="0"/>
    <n v="0"/>
    <n v="0"/>
    <n v="0"/>
    <n v="222.33"/>
    <n v="24"/>
    <n v="-5.64"/>
    <n v="6279.61"/>
    <n v="-11377.3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2"/>
    <s v="Baxter Springs"/>
    <s v="Electric"/>
    <s v="Commercial"/>
    <s v="GP-General Power"/>
    <n v="1309963"/>
    <n v="100082.83"/>
    <m/>
    <n v="0"/>
    <n v="28698.63"/>
    <n v="0"/>
    <m/>
    <n v="0"/>
    <n v="0"/>
    <n v="0"/>
    <n v="0"/>
    <n v="0"/>
    <n v="0"/>
    <n v="0"/>
    <n v="0"/>
    <n v="0"/>
    <n v="0"/>
    <n v="0"/>
    <n v="0"/>
    <n v="0"/>
    <n v="0"/>
    <n v="0"/>
    <n v="0"/>
    <n v="484.66"/>
    <n v="0"/>
    <n v="0"/>
    <n v="0"/>
    <n v="0"/>
    <n v="0"/>
    <n v="0"/>
    <n v="113.23"/>
    <n v="0"/>
    <n v="0"/>
    <n v="4531.51"/>
    <n v="-8278.959999999999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2"/>
    <s v="Baxter Springs"/>
    <s v="Electric"/>
    <s v="Commercial"/>
    <s v="LS-Special Lighting"/>
    <n v="3556"/>
    <n v="398.06"/>
    <m/>
    <n v="0"/>
    <n v="77.9000000000000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85"/>
    <n v="0"/>
    <n v="0"/>
    <n v="0"/>
    <n v="0"/>
    <n v="0"/>
    <n v="0"/>
    <n v="0"/>
    <n v="0"/>
    <n v="0"/>
    <n v="0"/>
    <n v="-124.25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1"/>
  </r>
  <r>
    <x v="2"/>
    <s v="Baxter Springs"/>
    <s v="Electric"/>
    <s v="Commercial"/>
    <s v="NEB-Optional Net Bill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1"/>
  </r>
  <r>
    <x v="2"/>
    <s v="Baxter Springs"/>
    <s v="Electric"/>
    <s v="Commercial"/>
    <s v="PT-Transmission"/>
    <n v="1420800"/>
    <n v="65373.51"/>
    <m/>
    <n v="0"/>
    <n v="47135.040000000001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98.37"/>
    <n v="0"/>
    <n v="0"/>
    <n v="0"/>
    <n v="0"/>
    <n v="0"/>
    <n v="0"/>
    <n v="0"/>
    <n v="0"/>
    <n v="0"/>
    <n v="0"/>
    <n v="-4191.3599999999997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21"/>
  </r>
  <r>
    <x v="2"/>
    <s v="Baxter Springs"/>
    <s v="Electric"/>
    <s v="Commercial"/>
    <s v="TEB-Total Electric Bldg"/>
    <n v="195352"/>
    <n v="13611.63"/>
    <m/>
    <n v="0"/>
    <n v="4279.75"/>
    <n v="0"/>
    <m/>
    <n v="0"/>
    <n v="0"/>
    <n v="0"/>
    <n v="0"/>
    <n v="0"/>
    <n v="0"/>
    <n v="0"/>
    <n v="0"/>
    <n v="0"/>
    <n v="0"/>
    <n v="0"/>
    <n v="0"/>
    <n v="0"/>
    <n v="0"/>
    <n v="0"/>
    <n v="0"/>
    <n v="134.80000000000001"/>
    <n v="0"/>
    <n v="0"/>
    <n v="0"/>
    <n v="0"/>
    <n v="0"/>
    <n v="0"/>
    <n v="15.01"/>
    <n v="0"/>
    <n v="0"/>
    <n v="253.15"/>
    <n v="-759.91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1"/>
  </r>
  <r>
    <x v="2"/>
    <s v="Baxter Springs"/>
    <s v="Electric"/>
    <s v="Industrial"/>
    <s v="CB-Commercial"/>
    <n v="8"/>
    <n v="41.46"/>
    <m/>
    <n v="0"/>
    <n v="0.1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4"/>
    <n v="-0.1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1"/>
  </r>
  <r>
    <x v="2"/>
    <s v="Baxter Springs"/>
    <s v="Electric"/>
    <s v="Industrial"/>
    <s v="GP-General Power"/>
    <n v="277448"/>
    <n v="22766.62"/>
    <m/>
    <n v="44.77"/>
    <n v="6078.33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102.66"/>
    <n v="0"/>
    <n v="0"/>
    <n v="0"/>
    <n v="0"/>
    <n v="0"/>
    <n v="0"/>
    <n v="-13.57"/>
    <n v="0"/>
    <n v="0"/>
    <n v="2537.06"/>
    <n v="-1753.47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1"/>
  </r>
  <r>
    <x v="2"/>
    <s v="Baxter Springs"/>
    <s v="Electric"/>
    <s v="Industrial"/>
    <s v="PT-Transmission"/>
    <n v="1866189"/>
    <n v="99922.16"/>
    <m/>
    <n v="0"/>
    <n v="53163.85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391.89"/>
    <n v="0"/>
    <n v="0"/>
    <n v="0"/>
    <n v="0"/>
    <n v="0"/>
    <n v="0"/>
    <n v="1077.47"/>
    <n v="0"/>
    <n v="0"/>
    <n v="0"/>
    <n v="-7112.83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1"/>
  </r>
  <r>
    <x v="2"/>
    <s v="Baxter Springs"/>
    <s v="Electric"/>
    <s v="Municipal Buildings"/>
    <s v="CB-Commercial"/>
    <n v="37079"/>
    <n v="4409.95"/>
    <m/>
    <n v="0"/>
    <n v="812.3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6.68"/>
    <n v="0"/>
    <n v="0"/>
    <n v="0"/>
    <n v="0"/>
    <n v="0"/>
    <n v="0"/>
    <n v="0"/>
    <n v="0"/>
    <n v="0"/>
    <n v="0"/>
    <n v="-505.0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2"/>
    <s v="Baxter Springs"/>
    <s v="Electric"/>
    <s v="Municipal Buildings"/>
    <s v="GP-General Power"/>
    <n v="11280"/>
    <n v="1559.09"/>
    <m/>
    <n v="0"/>
    <n v="247.12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17"/>
    <n v="0"/>
    <n v="0"/>
    <n v="0"/>
    <n v="0"/>
    <n v="0"/>
    <n v="0"/>
    <n v="0"/>
    <n v="0"/>
    <n v="0"/>
    <n v="0"/>
    <n v="-71.29000000000000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2"/>
    <s v="Baxter Springs"/>
    <s v="Electric"/>
    <s v="Municipal Buildings"/>
    <s v="TEB-Total Electric Bldg"/>
    <n v="350"/>
    <n v="80.84"/>
    <m/>
    <n v="0"/>
    <n v="7.6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4"/>
    <n v="0"/>
    <n v="0"/>
    <n v="0"/>
    <n v="0"/>
    <n v="0"/>
    <n v="0"/>
    <n v="0"/>
    <n v="0"/>
    <n v="0"/>
    <n v="0"/>
    <n v="-1.36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1"/>
  </r>
  <r>
    <x v="2"/>
    <s v="Baxter Springs"/>
    <s v="Electric"/>
    <s v="Municipal Other Lighting"/>
    <s v="CB-Commercial"/>
    <n v="1434"/>
    <n v="392.02"/>
    <m/>
    <n v="0"/>
    <n v="31.4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64"/>
    <n v="0"/>
    <n v="0"/>
    <n v="0"/>
    <n v="0"/>
    <n v="0"/>
    <n v="0"/>
    <n v="0"/>
    <n v="0"/>
    <n v="0"/>
    <n v="0"/>
    <n v="-19.5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1"/>
  </r>
  <r>
    <x v="2"/>
    <s v="Baxter Springs"/>
    <s v="Electric"/>
    <s v="Municipal Other Lighting"/>
    <s v="LS-Special Lighting"/>
    <n v="400"/>
    <n v="65.09"/>
    <m/>
    <n v="0"/>
    <n v="8.7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"/>
    <n v="0"/>
    <n v="0"/>
    <n v="0"/>
    <n v="0"/>
    <n v="0"/>
    <n v="0"/>
    <n v="0"/>
    <n v="0"/>
    <n v="-13.9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1"/>
  </r>
  <r>
    <x v="2"/>
    <s v="Baxter Springs"/>
    <s v="Electric"/>
    <s v="Municipal Pumping"/>
    <s v="CB-Commercial"/>
    <n v="52681"/>
    <n v="5904.46"/>
    <m/>
    <n v="0"/>
    <n v="1154.11999999999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23.7"/>
    <n v="0"/>
    <n v="0"/>
    <n v="0"/>
    <n v="0"/>
    <n v="0"/>
    <n v="0"/>
    <n v="0"/>
    <n v="0"/>
    <n v="0"/>
    <n v="0"/>
    <n v="-717.5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2"/>
    <s v="Baxter Springs"/>
    <s v="Electric"/>
    <s v="Municipal Pumping"/>
    <s v="GP-General Power"/>
    <n v="71200"/>
    <n v="5817.01"/>
    <m/>
    <n v="0"/>
    <n v="1559.85"/>
    <n v="0"/>
    <m/>
    <n v="0"/>
    <n v="0"/>
    <n v="0"/>
    <n v="0"/>
    <n v="0"/>
    <n v="0"/>
    <n v="0"/>
    <n v="0"/>
    <n v="0"/>
    <n v="0"/>
    <n v="0"/>
    <n v="0"/>
    <n v="0"/>
    <n v="0"/>
    <n v="0"/>
    <n v="0"/>
    <n v="26.33"/>
    <n v="0"/>
    <n v="0"/>
    <n v="0"/>
    <n v="0"/>
    <n v="0"/>
    <n v="0"/>
    <n v="0"/>
    <n v="0"/>
    <n v="0"/>
    <n v="0"/>
    <n v="-449.9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1"/>
  </r>
  <r>
    <x v="2"/>
    <s v="Baxter Springs"/>
    <s v="Electric"/>
    <s v="Oil Pipeline Pumping"/>
    <s v="PT-Transmission"/>
    <n v="1164000"/>
    <n v="58584.84"/>
    <m/>
    <n v="0"/>
    <n v="38615.69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44.44"/>
    <n v="0"/>
    <n v="0"/>
    <n v="0"/>
    <n v="0"/>
    <n v="0"/>
    <n v="0"/>
    <n v="0"/>
    <n v="0"/>
    <n v="0"/>
    <n v="5700.53"/>
    <n v="-3433.8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1"/>
  </r>
  <r>
    <x v="2"/>
    <s v="Baxter Springs"/>
    <s v="Electric"/>
    <s v="Residential"/>
    <s v="RG-Residential"/>
    <n v="2150704"/>
    <n v="200860.77999999997"/>
    <m/>
    <n v="6874.07"/>
    <n v="47023.42"/>
    <n v="0"/>
    <m/>
    <n v="0"/>
    <n v="0"/>
    <n v="0"/>
    <n v="0"/>
    <n v="0"/>
    <n v="0"/>
    <n v="0"/>
    <n v="0"/>
    <n v="0"/>
    <n v="0"/>
    <n v="0"/>
    <n v="0"/>
    <n v="0"/>
    <n v="0"/>
    <n v="0"/>
    <n v="0"/>
    <n v="1290.8699999999999"/>
    <n v="0"/>
    <n v="0"/>
    <n v="0"/>
    <n v="250"/>
    <n v="0"/>
    <n v="26"/>
    <n v="1568.97"/>
    <n v="40"/>
    <n v="-42.72"/>
    <n v="9636.7000000000007"/>
    <n v="-20238.1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2"/>
    <s v="Baxter Springs"/>
    <s v="Electric"/>
    <s v="Residential"/>
    <s v="RH-Residential Total Elec"/>
    <n v="1124268"/>
    <n v="75964.010000000009"/>
    <m/>
    <n v="1420.77"/>
    <n v="24595.5"/>
    <n v="0"/>
    <m/>
    <n v="0"/>
    <n v="0"/>
    <n v="0"/>
    <n v="0"/>
    <n v="0"/>
    <n v="0"/>
    <n v="0"/>
    <n v="0"/>
    <n v="0"/>
    <n v="0"/>
    <n v="0"/>
    <n v="0"/>
    <n v="0"/>
    <n v="0"/>
    <n v="0"/>
    <n v="0"/>
    <n v="673.26"/>
    <n v="0"/>
    <n v="0"/>
    <n v="0"/>
    <n v="0"/>
    <n v="0"/>
    <n v="0"/>
    <n v="542.58000000000004"/>
    <n v="16"/>
    <n v="-3.88"/>
    <n v="2633.77"/>
    <n v="-6688.91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1"/>
  </r>
  <r>
    <x v="2"/>
    <s v="Baxter Springs"/>
    <s v="Lighting"/>
    <s v="Commercial"/>
    <s v="PL-Private Lighting"/>
    <n v="42388"/>
    <n v="8845.25"/>
    <m/>
    <n v="0"/>
    <n v="945.8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26"/>
    <n v="0"/>
    <n v="0"/>
    <n v="0"/>
    <n v="0"/>
    <n v="0"/>
    <n v="0"/>
    <n v="13.13"/>
    <n v="0"/>
    <n v="0"/>
    <n v="346.4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2"/>
    <s v="Baxter Springs"/>
    <s v="Lighting"/>
    <s v="Industrial"/>
    <s v="PL-Private Lighting"/>
    <n v="1059"/>
    <n v="306.32"/>
    <m/>
    <n v="0"/>
    <n v="25.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0"/>
    <n v="0"/>
    <n v="0"/>
    <n v="30.4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1"/>
  </r>
  <r>
    <x v="2"/>
    <s v="Baxter Springs"/>
    <s v="Lighting"/>
    <s v="Municipal Other Lighting"/>
    <s v="PL-Private Lighting"/>
    <n v="317.137"/>
    <n v="83.48"/>
    <m/>
    <n v="0"/>
    <n v="6.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1"/>
  </r>
  <r>
    <x v="2"/>
    <s v="Baxter Springs"/>
    <s v="Lighting"/>
    <s v="Municipal Street Lighting"/>
    <s v="SPL-Municipal St Lighting"/>
    <n v="56524.286"/>
    <n v="5506.1"/>
    <m/>
    <n v="0"/>
    <n v="1908.04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13.58"/>
    <n v="0"/>
    <n v="0"/>
    <n v="0"/>
    <n v="0"/>
    <n v="0"/>
    <n v="0"/>
    <n v="0"/>
    <n v="0"/>
    <n v="0"/>
    <n v="0"/>
    <n v="-443.7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1"/>
  </r>
  <r>
    <x v="2"/>
    <s v="Baxter Springs"/>
    <s v="Lighting"/>
    <s v="Residential"/>
    <s v="PL-Private Lighting"/>
    <n v="33764.063999999998"/>
    <n v="8325.0300000000007"/>
    <m/>
    <n v="0"/>
    <n v="738.47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4600000000000009"/>
    <n v="0"/>
    <n v="0"/>
    <n v="0"/>
    <n v="0"/>
    <n v="0"/>
    <n v="0"/>
    <n v="41.37"/>
    <n v="0"/>
    <n v="0"/>
    <n v="217.53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1"/>
  </r>
  <r>
    <x v="2"/>
    <s v="Gravette"/>
    <s v="Electric"/>
    <s v="Commercial"/>
    <s v="CB-Commercial"/>
    <n v="186"/>
    <n v="62.46"/>
    <m/>
    <n v="0"/>
    <n v="4.0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n v="3.92"/>
    <n v="-2.529999999999999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2"/>
    <s v="Gravette"/>
    <s v="Electric"/>
    <s v="Residential"/>
    <s v="RG-Residential"/>
    <n v="5406"/>
    <n v="527.36"/>
    <m/>
    <n v="0"/>
    <n v="118.43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24"/>
    <n v="0"/>
    <n v="0"/>
    <n v="0"/>
    <n v="0"/>
    <n v="0"/>
    <n v="0"/>
    <n v="2.77"/>
    <n v="0"/>
    <n v="0"/>
    <n v="9.1"/>
    <n v="-50.7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2"/>
    <s v="Gravette"/>
    <s v="Electric"/>
    <s v="Residential"/>
    <s v="RH-Residential Total Elec"/>
    <n v="927"/>
    <n v="65.930000000000007"/>
    <m/>
    <n v="0"/>
    <n v="20.3099999999999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56000000000000005"/>
    <n v="0"/>
    <n v="0"/>
    <n v="0"/>
    <n v="0"/>
    <n v="0"/>
    <n v="0"/>
    <n v="0"/>
    <n v="0"/>
    <n v="0"/>
    <n v="1.21"/>
    <n v="-5.52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1"/>
  </r>
  <r>
    <x v="2"/>
    <s v="Gravette"/>
    <s v="Lighting"/>
    <s v="Residential"/>
    <s v="PL-Private Lighting"/>
    <n v="31"/>
    <n v="9.44"/>
    <m/>
    <n v="0"/>
    <n v="0.6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5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2"/>
    <s v="Neosho"/>
    <s v="Electric"/>
    <s v="Commercial"/>
    <s v="CB-Commercial"/>
    <n v="497"/>
    <n v="119.41"/>
    <m/>
    <n v="0"/>
    <n v="10.8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3"/>
    <n v="0"/>
    <n v="0"/>
    <n v="0"/>
    <n v="0"/>
    <n v="0"/>
    <n v="0"/>
    <n v="0"/>
    <n v="0"/>
    <n v="0"/>
    <n v="7.61"/>
    <n v="-6.7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2"/>
    <s v="Neosho"/>
    <s v="Electric"/>
    <s v="Commercial"/>
    <s v="GP-General Power"/>
    <n v="46400"/>
    <n v="2828.92"/>
    <m/>
    <n v="0"/>
    <n v="1016.53"/>
    <n v="0"/>
    <m/>
    <n v="0"/>
    <n v="0"/>
    <n v="0"/>
    <n v="0"/>
    <n v="0"/>
    <n v="0"/>
    <n v="0"/>
    <n v="0"/>
    <n v="0"/>
    <n v="0"/>
    <n v="0"/>
    <n v="0"/>
    <n v="0"/>
    <n v="0"/>
    <n v="0"/>
    <n v="0"/>
    <n v="17.170000000000002"/>
    <n v="0"/>
    <n v="0"/>
    <n v="0"/>
    <n v="0"/>
    <n v="0"/>
    <n v="0"/>
    <n v="0"/>
    <n v="0"/>
    <n v="0"/>
    <n v="0"/>
    <n v="-293.25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2"/>
    <s v="Neosho"/>
    <s v="Electric"/>
    <s v="Residential"/>
    <s v="RG-Residential"/>
    <n v="6321"/>
    <n v="551.83000000000004"/>
    <m/>
    <n v="0"/>
    <n v="138.479999999999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8"/>
    <n v="0"/>
    <n v="0"/>
    <n v="0"/>
    <n v="0"/>
    <n v="0"/>
    <n v="0"/>
    <n v="7.12"/>
    <n v="0"/>
    <n v="0"/>
    <n v="9.4499999999999993"/>
    <n v="-59.3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2"/>
    <s v="Neosho"/>
    <s v="Lighting"/>
    <s v="Commercial"/>
    <s v="PL-Private Lighting"/>
    <n v="1436"/>
    <n v="188.32"/>
    <m/>
    <n v="0"/>
    <n v="31.4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1"/>
  </r>
  <r>
    <x v="2"/>
    <s v="Neosho"/>
    <s v="Lighting"/>
    <s v="Residential"/>
    <s v="PL-Private Lighting"/>
    <n v="161"/>
    <n v="30.34"/>
    <m/>
    <n v="0"/>
    <n v="3.5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32"/>
    <n v="0"/>
    <n v="0"/>
    <n v="0.4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1"/>
  </r>
  <r>
    <x v="3"/>
    <m/>
    <m/>
    <s v="Residential"/>
    <s v="RG-Residential"/>
    <m/>
    <n v="70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1"/>
  </r>
  <r>
    <x v="1"/>
    <m/>
    <m/>
    <s v="Residential"/>
    <s v="RG-Residential"/>
    <n v="-92528.424637628341"/>
    <n v="-5595.8934940894123"/>
    <m/>
    <n v="0.51801460627024298"/>
    <m/>
    <n v="0"/>
    <m/>
    <n v="-2.6211614128673517"/>
    <n v="0.29160792754629788"/>
    <n v="0.46945274624012318"/>
    <n v="7.5475357076545272E-3"/>
    <n v="0.35432370355598031"/>
    <n v="6.3788552920222535E-2"/>
    <n v="0"/>
    <n v="-2224.4497313243983"/>
    <n v="9.8720713534181007E-2"/>
    <n v="4.5388916013946096E-2"/>
    <m/>
    <n v="0"/>
    <n v="0"/>
    <n v="0"/>
    <n v="0"/>
    <n v="0"/>
    <n v="8.8725527276728305E-3"/>
    <n v="0"/>
    <n v="0"/>
    <n v="0"/>
    <n v="5.1782116258759295E-2"/>
    <n v="4.8137425472950203E-3"/>
    <n v="9.5243334685765763E-3"/>
    <n v="0.3123739315210739"/>
    <n v="3.4755221191470051E-2"/>
    <n v="-3.4441158874134389E-2"/>
    <n v="1.3211280661820832"/>
    <n v="-146.25190177214495"/>
    <n v="0.139593788896759"/>
    <n v="0.42117751019481908"/>
    <m/>
    <m/>
    <m/>
    <m/>
    <x v="0"/>
    <m/>
    <m/>
    <m/>
    <m/>
    <m/>
    <m/>
    <m/>
    <m/>
    <n v="-102.71"/>
    <n v="102.71"/>
    <n v="0"/>
    <n v="0"/>
    <x v="0"/>
    <x v="1"/>
    <m/>
    <x v="21"/>
  </r>
  <r>
    <x v="3"/>
    <m/>
    <m/>
    <s v="Residential"/>
    <s v="RG-Residential"/>
    <n v="-18272312.860863861"/>
    <n v="-1832705.1873616569"/>
    <m/>
    <n v="-25198.324422522819"/>
    <m/>
    <n v="0"/>
    <m/>
    <n v="-218.87543258967401"/>
    <n v="12379.5705792519"/>
    <n v="-7693.2291034060645"/>
    <n v="0.8151338564266889"/>
    <n v="38.266959984045876"/>
    <n v="-8118.6508362846143"/>
    <n v="0"/>
    <n v="-6389.7109830349964"/>
    <n v="10.661837061691548"/>
    <n v="4.9020029295061782"/>
    <m/>
    <n v="0"/>
    <n v="0"/>
    <n v="0"/>
    <n v="0"/>
    <n v="0"/>
    <n v="0.95823569458866564"/>
    <n v="0"/>
    <n v="0"/>
    <n v="0"/>
    <n v="5.5924685559460041"/>
    <n v="0.51988419510786221"/>
    <n v="1.0286280146062703"/>
    <n v="33.736384604275983"/>
    <n v="-41.516436111321241"/>
    <n v="-3.719645158406514"/>
    <n v="142.68183114766498"/>
    <n v="-12284.665391391662"/>
    <n v="273.54612920084998"/>
    <n v="45.48717110104046"/>
    <m/>
    <m/>
    <m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H-Residential Total Elec"/>
    <n v="-197713.24032658857"/>
    <n v="-11274.490795172169"/>
    <m/>
    <n v="21.952367767128152"/>
    <m/>
    <n v="0"/>
    <m/>
    <n v="0"/>
    <n v="0"/>
    <n v="0"/>
    <n v="0"/>
    <n v="0"/>
    <n v="0"/>
    <n v="0"/>
    <n v="-4760.66"/>
    <n v="0"/>
    <n v="2.4188143414980474"/>
    <m/>
    <n v="0"/>
    <n v="0"/>
    <n v="0"/>
    <n v="0"/>
    <n v="0"/>
    <n v="0.39061412850550226"/>
    <n v="0"/>
    <n v="0"/>
    <n v="0"/>
    <n v="2.7507100270257259E-4"/>
    <n v="0"/>
    <n v="2.0630325202692946E-4"/>
    <n v="1.1978929561192984E-2"/>
    <n v="2.2005680216205807E-4"/>
    <n v="-1.6820591815262315E-4"/>
    <n v="9.3767991362770517E-2"/>
    <n v="-298.27407098207226"/>
    <n v="0"/>
    <n v="21.970330138445153"/>
    <m/>
    <m/>
    <m/>
    <m/>
    <x v="0"/>
    <m/>
    <m/>
    <m/>
    <m/>
    <m/>
    <m/>
    <m/>
    <m/>
    <n v="0"/>
    <n v="0"/>
    <n v="0"/>
    <n v="0"/>
    <x v="0"/>
    <x v="15"/>
    <m/>
    <x v="21"/>
  </r>
  <r>
    <x v="3"/>
    <m/>
    <m/>
    <s v="Commercial"/>
    <s v="CB-Commercial"/>
    <n v="-7999680"/>
    <n v="-910130.8"/>
    <m/>
    <n v="-77.239999999999995"/>
    <n v="-3439.86"/>
    <m/>
    <m/>
    <m/>
    <m/>
    <m/>
    <m/>
    <n v="-3599.86"/>
    <m/>
    <m/>
    <m/>
    <m/>
    <m/>
    <m/>
    <m/>
    <m/>
    <m/>
    <m/>
    <m/>
    <m/>
    <m/>
    <m/>
    <m/>
    <m/>
    <m/>
    <m/>
    <m/>
    <m/>
    <m/>
    <n v="-78647.39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7999200"/>
    <n v="-910070.85"/>
    <m/>
    <n v="-73.98"/>
    <n v="-3439.66"/>
    <m/>
    <m/>
    <m/>
    <m/>
    <m/>
    <m/>
    <n v="-3599.64"/>
    <m/>
    <m/>
    <m/>
    <m/>
    <m/>
    <m/>
    <m/>
    <m/>
    <m/>
    <m/>
    <m/>
    <m/>
    <m/>
    <m/>
    <m/>
    <m/>
    <m/>
    <m/>
    <m/>
    <m/>
    <m/>
    <n v="-78642.22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8410"/>
    <n v="-11196.11"/>
    <m/>
    <n v="-676.96"/>
    <n v="-42.31"/>
    <m/>
    <m/>
    <m/>
    <m/>
    <m/>
    <m/>
    <n v="-44.29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1"/>
    <m/>
    <m/>
    <s v="Commercial"/>
    <s v="CB-Commercial"/>
    <n v="-99991"/>
    <n v="-8266.81"/>
    <m/>
    <n v="0"/>
    <n v="0"/>
    <m/>
    <m/>
    <m/>
    <m/>
    <m/>
    <m/>
    <m/>
    <m/>
    <n v="-2383.79"/>
    <m/>
    <m/>
    <n v="-181.98"/>
    <m/>
    <m/>
    <m/>
    <m/>
    <m/>
    <m/>
    <m/>
    <m/>
    <m/>
    <m/>
    <m/>
    <m/>
    <m/>
    <m/>
    <m/>
    <m/>
    <n v="0"/>
    <m/>
    <m/>
    <n v="-1361.88"/>
    <m/>
    <m/>
    <m/>
    <m/>
    <x v="0"/>
    <m/>
    <m/>
    <m/>
    <m/>
    <m/>
    <m/>
    <m/>
    <m/>
    <n v="-2494.7799999999997"/>
    <n v="110.99"/>
    <n v="0"/>
    <n v="-2383.79"/>
    <x v="1"/>
    <x v="5"/>
    <m/>
    <x v="21"/>
  </r>
  <r>
    <x v="3"/>
    <m/>
    <m/>
    <s v="Commercial"/>
    <s v="CB-Commercial"/>
    <n v="-99999"/>
    <n v="-11386.23"/>
    <m/>
    <n v="-573.72"/>
    <n v="-43"/>
    <m/>
    <m/>
    <m/>
    <m/>
    <m/>
    <m/>
    <n v="-45"/>
    <m/>
    <m/>
    <m/>
    <m/>
    <m/>
    <m/>
    <m/>
    <m/>
    <m/>
    <m/>
    <m/>
    <m/>
    <m/>
    <m/>
    <m/>
    <m/>
    <m/>
    <m/>
    <m/>
    <m/>
    <m/>
    <n v="-886.3900000000001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995"/>
    <n v="-11385.76"/>
    <m/>
    <n v="-573.69000000000005"/>
    <n v="-43"/>
    <m/>
    <m/>
    <m/>
    <m/>
    <m/>
    <m/>
    <n v="-45"/>
    <m/>
    <m/>
    <m/>
    <m/>
    <m/>
    <m/>
    <m/>
    <m/>
    <m/>
    <m/>
    <m/>
    <m/>
    <m/>
    <m/>
    <m/>
    <m/>
    <m/>
    <m/>
    <m/>
    <m/>
    <m/>
    <n v="-728.58999999999992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988"/>
    <n v="-11407.67"/>
    <m/>
    <n v="-574.78"/>
    <n v="-42.99"/>
    <m/>
    <m/>
    <m/>
    <m/>
    <m/>
    <m/>
    <n v="-44.99"/>
    <m/>
    <m/>
    <m/>
    <m/>
    <m/>
    <m/>
    <m/>
    <m/>
    <m/>
    <m/>
    <m/>
    <m/>
    <m/>
    <m/>
    <m/>
    <m/>
    <m/>
    <m/>
    <m/>
    <m/>
    <m/>
    <n v="-913.91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849"/>
    <n v="-11369.14"/>
    <m/>
    <n v="-572.85"/>
    <n v="-42.94"/>
    <m/>
    <m/>
    <m/>
    <m/>
    <m/>
    <m/>
    <n v="-44.93"/>
    <m/>
    <m/>
    <m/>
    <m/>
    <m/>
    <m/>
    <m/>
    <m/>
    <m/>
    <m/>
    <m/>
    <m/>
    <m/>
    <m/>
    <m/>
    <m/>
    <m/>
    <m/>
    <m/>
    <m/>
    <m/>
    <n v="-853.56000000000006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995"/>
    <n v="-11379.82"/>
    <m/>
    <n v="-573.39"/>
    <n v="-43"/>
    <m/>
    <m/>
    <m/>
    <m/>
    <m/>
    <m/>
    <n v="-45"/>
    <m/>
    <m/>
    <m/>
    <m/>
    <m/>
    <m/>
    <m/>
    <m/>
    <m/>
    <m/>
    <m/>
    <m/>
    <m/>
    <m/>
    <m/>
    <m/>
    <m/>
    <m/>
    <m/>
    <m/>
    <m/>
    <n v="-854.35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217"/>
    <n v="-11293.71"/>
    <m/>
    <n v="-569.04999999999995"/>
    <n v="-42.67"/>
    <m/>
    <m/>
    <m/>
    <m/>
    <m/>
    <m/>
    <n v="-44.65"/>
    <m/>
    <m/>
    <m/>
    <m/>
    <m/>
    <m/>
    <m/>
    <m/>
    <m/>
    <m/>
    <m/>
    <m/>
    <m/>
    <m/>
    <m/>
    <m/>
    <m/>
    <m/>
    <m/>
    <m/>
    <m/>
    <n v="-620.27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990"/>
    <n v="-11385.2"/>
    <m/>
    <n v="-458.93"/>
    <n v="-43"/>
    <m/>
    <m/>
    <m/>
    <m/>
    <m/>
    <m/>
    <n v="-45"/>
    <m/>
    <m/>
    <m/>
    <m/>
    <m/>
    <m/>
    <m/>
    <m/>
    <m/>
    <m/>
    <m/>
    <m/>
    <m/>
    <m/>
    <m/>
    <m/>
    <m/>
    <m/>
    <m/>
    <m/>
    <m/>
    <n v="-1015.3800000000001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7742"/>
    <n v="-11120.11"/>
    <m/>
    <n v="-560.30999999999995"/>
    <n v="-42.03"/>
    <m/>
    <m/>
    <m/>
    <m/>
    <m/>
    <m/>
    <n v="-43.98"/>
    <m/>
    <m/>
    <m/>
    <m/>
    <m/>
    <m/>
    <m/>
    <m/>
    <m/>
    <m/>
    <m/>
    <m/>
    <m/>
    <m/>
    <m/>
    <m/>
    <m/>
    <m/>
    <m/>
    <m/>
    <m/>
    <n v="-610.75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000"/>
    <n v="-11270.51"/>
    <m/>
    <n v="-454.31"/>
    <n v="-42.57"/>
    <m/>
    <m/>
    <m/>
    <m/>
    <m/>
    <m/>
    <n v="-44.55"/>
    <m/>
    <m/>
    <m/>
    <m/>
    <m/>
    <m/>
    <m/>
    <m/>
    <m/>
    <m/>
    <m/>
    <m/>
    <m/>
    <m/>
    <m/>
    <m/>
    <m/>
    <m/>
    <m/>
    <m/>
    <m/>
    <n v="-1005.1800000000001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900"/>
    <n v="-11373.09"/>
    <m/>
    <n v="-343.83"/>
    <n v="-42.96"/>
    <m/>
    <m/>
    <m/>
    <m/>
    <m/>
    <m/>
    <n v="-44.96"/>
    <m/>
    <m/>
    <m/>
    <m/>
    <m/>
    <m/>
    <m/>
    <m/>
    <m/>
    <m/>
    <m/>
    <m/>
    <m/>
    <m/>
    <m/>
    <m/>
    <m/>
    <m/>
    <m/>
    <m/>
    <m/>
    <n v="-899.71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1"/>
    <m/>
    <m/>
    <s v="Commercial"/>
    <s v="CB-Commercial"/>
    <n v="-93990"/>
    <n v="-7716.81"/>
    <m/>
    <m/>
    <m/>
    <m/>
    <m/>
    <m/>
    <m/>
    <m/>
    <m/>
    <m/>
    <m/>
    <n v="-2226.41"/>
    <m/>
    <m/>
    <n v="-169.97"/>
    <m/>
    <m/>
    <m/>
    <m/>
    <m/>
    <m/>
    <m/>
    <m/>
    <m/>
    <m/>
    <m/>
    <m/>
    <m/>
    <m/>
    <m/>
    <m/>
    <n v="-1024.68"/>
    <m/>
    <m/>
    <n v="-1271.98"/>
    <m/>
    <m/>
    <m/>
    <m/>
    <x v="0"/>
    <m/>
    <m/>
    <m/>
    <m/>
    <m/>
    <m/>
    <m/>
    <m/>
    <n v="-2330.7399999999998"/>
    <n v="104.33"/>
    <n v="0"/>
    <n v="-2226.41"/>
    <x v="1"/>
    <x v="5"/>
    <m/>
    <x v="21"/>
  </r>
  <r>
    <x v="3"/>
    <m/>
    <m/>
    <s v="Commercial"/>
    <s v="CB-Commercial"/>
    <n v="-99083"/>
    <n v="-11299.87"/>
    <m/>
    <n v="-227.74"/>
    <n v="-42.6"/>
    <m/>
    <m/>
    <m/>
    <m/>
    <m/>
    <m/>
    <n v="-44.59"/>
    <m/>
    <m/>
    <m/>
    <m/>
    <m/>
    <m/>
    <m/>
    <m/>
    <m/>
    <m/>
    <m/>
    <m/>
    <m/>
    <m/>
    <m/>
    <m/>
    <m/>
    <m/>
    <m/>
    <m/>
    <m/>
    <n v="-950.82999999999993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060"/>
    <n v="-11337.08"/>
    <m/>
    <n v="-76.260000000000005"/>
    <n v="-42.83"/>
    <m/>
    <m/>
    <m/>
    <m/>
    <m/>
    <m/>
    <n v="-44.82"/>
    <m/>
    <m/>
    <m/>
    <m/>
    <m/>
    <m/>
    <m/>
    <m/>
    <m/>
    <m/>
    <m/>
    <m/>
    <m/>
    <m/>
    <m/>
    <m/>
    <m/>
    <m/>
    <m/>
    <m/>
    <m/>
    <n v="-979.66000000000008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1"/>
    <m/>
    <m/>
    <s v="Commercial"/>
    <s v="CB-Commercial"/>
    <n v="-92035"/>
    <n v="-7604.85"/>
    <m/>
    <m/>
    <m/>
    <m/>
    <m/>
    <m/>
    <m/>
    <m/>
    <m/>
    <m/>
    <m/>
    <n v="-2194.11"/>
    <m/>
    <m/>
    <n v="-167.5"/>
    <m/>
    <m/>
    <m/>
    <m/>
    <m/>
    <m/>
    <m/>
    <m/>
    <m/>
    <m/>
    <m/>
    <m/>
    <m/>
    <m/>
    <m/>
    <m/>
    <n v="-1009.8"/>
    <m/>
    <m/>
    <n v="-1253.52"/>
    <m/>
    <m/>
    <m/>
    <m/>
    <x v="0"/>
    <m/>
    <m/>
    <m/>
    <m/>
    <m/>
    <m/>
    <m/>
    <m/>
    <n v="-2296.27"/>
    <n v="102.16"/>
    <n v="0"/>
    <n v="-2194.11"/>
    <x v="1"/>
    <x v="5"/>
    <m/>
    <x v="21"/>
  </r>
  <r>
    <x v="3"/>
    <m/>
    <m/>
    <s v="Commercial"/>
    <s v="CB-Commercial"/>
    <n v="-93674"/>
    <n v="-10657.29"/>
    <m/>
    <n v="-644.38"/>
    <n v="-40.28"/>
    <m/>
    <m/>
    <m/>
    <m/>
    <m/>
    <m/>
    <n v="-42.16"/>
    <m/>
    <m/>
    <m/>
    <m/>
    <m/>
    <m/>
    <m/>
    <m/>
    <m/>
    <m/>
    <m/>
    <m/>
    <m/>
    <m/>
    <m/>
    <m/>
    <m/>
    <m/>
    <m/>
    <m/>
    <m/>
    <n v="-950.46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390"/>
    <n v="-11315.44"/>
    <m/>
    <n v="-77.64"/>
    <n v="-42.74"/>
    <m/>
    <m/>
    <m/>
    <m/>
    <m/>
    <m/>
    <n v="-44.73"/>
    <m/>
    <m/>
    <m/>
    <m/>
    <m/>
    <m/>
    <m/>
    <m/>
    <m/>
    <m/>
    <m/>
    <m/>
    <m/>
    <m/>
    <m/>
    <m/>
    <m/>
    <m/>
    <m/>
    <m/>
    <m/>
    <n v="-977.81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Municipal Buildings"/>
    <s v="CB-Commercial"/>
    <n v="-99999"/>
    <n v="-11386.23"/>
    <m/>
    <n v="0"/>
    <n v="-43"/>
    <m/>
    <m/>
    <m/>
    <m/>
    <m/>
    <m/>
    <n v="-45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5"/>
    <m/>
    <x v="21"/>
  </r>
  <r>
    <x v="3"/>
    <m/>
    <m/>
    <s v="Municipal Pumping"/>
    <s v="CB-Commercial"/>
    <n v="-99900"/>
    <n v="-11373.99"/>
    <m/>
    <n v="0"/>
    <n v="-42.96"/>
    <m/>
    <m/>
    <m/>
    <m/>
    <m/>
    <m/>
    <n v="-44.96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5"/>
    <m/>
    <x v="21"/>
  </r>
  <r>
    <x v="3"/>
    <m/>
    <m/>
    <s v="Commercial"/>
    <s v="CB-Commercial"/>
    <n v="-99900"/>
    <n v="-11374.61"/>
    <m/>
    <n v="0"/>
    <n v="-42.96"/>
    <m/>
    <m/>
    <m/>
    <m/>
    <m/>
    <m/>
    <n v="-44.96"/>
    <m/>
    <m/>
    <m/>
    <m/>
    <m/>
    <m/>
    <m/>
    <m/>
    <m/>
    <m/>
    <m/>
    <m/>
    <m/>
    <m/>
    <m/>
    <m/>
    <m/>
    <m/>
    <m/>
    <m/>
    <m/>
    <n v="-727.88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795"/>
    <n v="-11361.43"/>
    <m/>
    <n v="0"/>
    <n v="-42.91"/>
    <m/>
    <m/>
    <m/>
    <m/>
    <m/>
    <m/>
    <n v="-44.91"/>
    <m/>
    <m/>
    <m/>
    <m/>
    <m/>
    <m/>
    <m/>
    <m/>
    <m/>
    <m/>
    <m/>
    <m/>
    <m/>
    <m/>
    <m/>
    <m/>
    <m/>
    <m/>
    <m/>
    <m/>
    <m/>
    <n v="-623.99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898"/>
    <n v="-11374.68"/>
    <m/>
    <n v="0"/>
    <n v="-42.96"/>
    <m/>
    <m/>
    <m/>
    <m/>
    <m/>
    <m/>
    <n v="-44.96"/>
    <m/>
    <m/>
    <m/>
    <m/>
    <m/>
    <m/>
    <m/>
    <m/>
    <m/>
    <m/>
    <m/>
    <m/>
    <m/>
    <m/>
    <m/>
    <m/>
    <m/>
    <m/>
    <m/>
    <m/>
    <m/>
    <n v="-624.72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Municipal Pumping"/>
    <s v="CB-Commercial"/>
    <n v="-99796"/>
    <n v="-11362.29"/>
    <m/>
    <n v="0"/>
    <n v="-42.91"/>
    <m/>
    <m/>
    <m/>
    <m/>
    <m/>
    <m/>
    <n v="-44.91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5"/>
    <m/>
    <x v="21"/>
  </r>
  <r>
    <x v="3"/>
    <m/>
    <m/>
    <s v="Commercial"/>
    <s v="CB-Commercial"/>
    <n v="-99674"/>
    <n v="-11348.09"/>
    <m/>
    <n v="0"/>
    <n v="-42.86"/>
    <m/>
    <m/>
    <m/>
    <m/>
    <m/>
    <m/>
    <n v="-44.85"/>
    <m/>
    <m/>
    <m/>
    <m/>
    <m/>
    <m/>
    <m/>
    <m/>
    <m/>
    <m/>
    <m/>
    <m/>
    <m/>
    <m/>
    <m/>
    <m/>
    <m/>
    <m/>
    <m/>
    <m/>
    <m/>
    <n v="-726.16000000000008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3708"/>
    <n v="-10661.16"/>
    <m/>
    <n v="0"/>
    <n v="-40.29"/>
    <m/>
    <m/>
    <m/>
    <m/>
    <m/>
    <m/>
    <n v="-42.17"/>
    <m/>
    <m/>
    <m/>
    <m/>
    <m/>
    <m/>
    <m/>
    <m/>
    <m/>
    <m/>
    <m/>
    <m/>
    <m/>
    <m/>
    <m/>
    <m/>
    <m/>
    <m/>
    <m/>
    <m/>
    <m/>
    <n v="-188.01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8960"/>
    <n v="-11261.76"/>
    <m/>
    <n v="0"/>
    <n v="-42.55"/>
    <m/>
    <m/>
    <m/>
    <m/>
    <m/>
    <m/>
    <n v="-44.53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370"/>
    <n v="-11314.36"/>
    <m/>
    <n v="0"/>
    <n v="-42.73"/>
    <m/>
    <m/>
    <m/>
    <m/>
    <m/>
    <m/>
    <n v="-44.72"/>
    <m/>
    <m/>
    <m/>
    <m/>
    <m/>
    <m/>
    <m/>
    <m/>
    <m/>
    <m/>
    <m/>
    <m/>
    <m/>
    <m/>
    <m/>
    <m/>
    <m/>
    <m/>
    <m/>
    <m/>
    <m/>
    <n v="-667.02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Municipal Pumping"/>
    <s v="CB-Commercial"/>
    <n v="-98881"/>
    <n v="-11256.5"/>
    <m/>
    <n v="0"/>
    <n v="-42.52"/>
    <m/>
    <m/>
    <m/>
    <m/>
    <m/>
    <m/>
    <n v="-44.49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5"/>
    <m/>
    <x v="21"/>
  </r>
  <r>
    <x v="3"/>
    <m/>
    <m/>
    <s v="Commercial"/>
    <s v="CB-Commercial"/>
    <n v="-98946"/>
    <n v="-11265.16"/>
    <m/>
    <n v="0"/>
    <n v="-42.55"/>
    <m/>
    <m/>
    <m/>
    <m/>
    <m/>
    <m/>
    <n v="-44.53"/>
    <m/>
    <m/>
    <m/>
    <m/>
    <m/>
    <m/>
    <m/>
    <m/>
    <m/>
    <m/>
    <m/>
    <m/>
    <m/>
    <m/>
    <m/>
    <m/>
    <m/>
    <m/>
    <m/>
    <m/>
    <m/>
    <n v="-664.1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Municipal Pumping"/>
    <s v="CB-Commercial"/>
    <n v="-98427"/>
    <n v="-11202.64"/>
    <m/>
    <n v="0"/>
    <n v="-42.33"/>
    <m/>
    <m/>
    <m/>
    <m/>
    <m/>
    <m/>
    <n v="-44.29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5"/>
    <m/>
    <x v="21"/>
  </r>
  <r>
    <x v="3"/>
    <m/>
    <m/>
    <s v="Commercial"/>
    <s v="CB-Commercial"/>
    <n v="-95516"/>
    <n v="-10898.89"/>
    <m/>
    <n v="-80"/>
    <n v="-41.07"/>
    <m/>
    <m/>
    <m/>
    <m/>
    <m/>
    <m/>
    <n v="-42.98"/>
    <m/>
    <m/>
    <m/>
    <m/>
    <m/>
    <m/>
    <m/>
    <m/>
    <m/>
    <m/>
    <m/>
    <m/>
    <m/>
    <m/>
    <m/>
    <m/>
    <m/>
    <m/>
    <m/>
    <m/>
    <m/>
    <n v="-941.79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79229"/>
    <n v="-9020.07"/>
    <m/>
    <n v="-454.48"/>
    <n v="-34.07"/>
    <m/>
    <m/>
    <m/>
    <m/>
    <m/>
    <m/>
    <n v="-35.65"/>
    <m/>
    <m/>
    <m/>
    <m/>
    <m/>
    <m/>
    <m/>
    <m/>
    <m/>
    <m/>
    <m/>
    <m/>
    <m/>
    <m/>
    <m/>
    <m/>
    <m/>
    <m/>
    <m/>
    <m/>
    <m/>
    <n v="-722.64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-99438"/>
    <n v="-9125.0300000000007"/>
    <m/>
    <n v="-184.25"/>
    <n v="-42.76"/>
    <m/>
    <m/>
    <m/>
    <m/>
    <m/>
    <m/>
    <n v="-44.75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SH-Small Heating"/>
    <n v="-99900"/>
    <n v="-9193.9699999999993"/>
    <m/>
    <n v="-185.64"/>
    <n v="-43"/>
    <m/>
    <m/>
    <m/>
    <m/>
    <m/>
    <m/>
    <n v="-45"/>
    <m/>
    <m/>
    <m/>
    <m/>
    <m/>
    <m/>
    <m/>
    <m/>
    <m/>
    <m/>
    <m/>
    <m/>
    <m/>
    <m/>
    <m/>
    <m/>
    <m/>
    <m/>
    <m/>
    <m/>
    <m/>
    <n v="-775.05"/>
    <m/>
    <m/>
    <m/>
    <m/>
    <m/>
    <m/>
    <m/>
    <x v="0"/>
    <m/>
    <m/>
    <m/>
    <m/>
    <m/>
    <m/>
    <m/>
    <m/>
    <n v="0"/>
    <n v="0"/>
    <n v="0"/>
    <n v="0"/>
    <x v="1"/>
    <x v="12"/>
    <m/>
    <x v="21"/>
  </r>
  <r>
    <x v="3"/>
    <m/>
    <m/>
    <s v="Commercial"/>
    <s v="CB-Commercial"/>
    <n v="3997680"/>
    <n v="454816.85"/>
    <m/>
    <n v="73.319999999999993"/>
    <n v="1719"/>
    <n v="0"/>
    <m/>
    <n v="0"/>
    <n v="0"/>
    <n v="0"/>
    <n v="1798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302.2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m/>
    <m/>
    <s v="Municipal Pumping"/>
    <s v="CB-Commercial"/>
    <n v="99999"/>
    <n v="12711.87"/>
    <m/>
    <n v="0"/>
    <n v="43"/>
    <n v="0"/>
    <m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m/>
    <m/>
    <s v="Municipal Buildings"/>
    <s v="CB-Commercial"/>
    <n v="99824"/>
    <n v="12903.22"/>
    <m/>
    <n v="0"/>
    <n v="42.92"/>
    <n v="0"/>
    <m/>
    <n v="0"/>
    <n v="0"/>
    <n v="0"/>
    <n v="55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0.1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m/>
    <m/>
    <s v="Commercial"/>
    <s v="CB-Commercial"/>
    <n v="99990"/>
    <n v="11385.13"/>
    <m/>
    <n v="573.66"/>
    <n v="43"/>
    <n v="0"/>
    <m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8.5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99163"/>
    <n v="11313.81"/>
    <m/>
    <n v="570.04999999999995"/>
    <n v="42.64"/>
    <n v="0"/>
    <m/>
    <n v="0"/>
    <n v="0"/>
    <n v="0"/>
    <n v="44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1.9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99990"/>
    <n v="11385.2"/>
    <m/>
    <n v="458.93"/>
    <n v="43"/>
    <n v="0"/>
    <m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5.38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98841"/>
    <n v="11253.9"/>
    <m/>
    <n v="453.64"/>
    <n v="42.5"/>
    <n v="0"/>
    <m/>
    <n v="0"/>
    <n v="0"/>
    <n v="0"/>
    <n v="4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3.6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m/>
    <m/>
    <s v="Municipal Pumping"/>
    <s v="CB-Commercial"/>
    <n v="98638"/>
    <n v="11222.04"/>
    <m/>
    <n v="0"/>
    <n v="42.41"/>
    <n v="0"/>
    <m/>
    <n v="0"/>
    <n v="0"/>
    <n v="0"/>
    <n v="44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m/>
    <m/>
    <s v="Municipal Pumping"/>
    <s v="CB-Commercial"/>
    <n v="99900"/>
    <n v="11373.99"/>
    <m/>
    <n v="0"/>
    <n v="42.96"/>
    <n v="0"/>
    <m/>
    <n v="0"/>
    <n v="0"/>
    <n v="0"/>
    <n v="4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1"/>
  </r>
  <r>
    <x v="3"/>
    <m/>
    <m/>
    <s v="Commercial"/>
    <s v="CB-Commercial"/>
    <n v="99000"/>
    <n v="11263.23"/>
    <m/>
    <n v="0"/>
    <n v="42.57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4.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99496"/>
    <n v="11328.44"/>
    <m/>
    <n v="0"/>
    <n v="42.78"/>
    <n v="0"/>
    <m/>
    <n v="0"/>
    <n v="0"/>
    <n v="0"/>
    <n v="44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4.9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99216"/>
    <n v="11293.46"/>
    <m/>
    <n v="0"/>
    <n v="42.66"/>
    <n v="0"/>
    <m/>
    <n v="0"/>
    <n v="0"/>
    <n v="0"/>
    <n v="44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89660"/>
    <n v="10196.75"/>
    <m/>
    <n v="36.79"/>
    <n v="38.549999999999997"/>
    <n v="0"/>
    <m/>
    <n v="0"/>
    <n v="0"/>
    <n v="0"/>
    <n v="39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1.0600000000000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3"/>
    <m/>
    <m/>
    <s v="Commercial"/>
    <s v="CB-Commercial"/>
    <n v="81943"/>
    <n v="10603.43"/>
    <m/>
    <n v="45.96"/>
    <n v="35.24"/>
    <n v="0"/>
    <m/>
    <n v="0"/>
    <n v="0"/>
    <n v="0"/>
    <n v="47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7.83999999999992"/>
    <n v="-215.5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1"/>
  </r>
  <r>
    <x v="1"/>
    <m/>
    <m/>
    <s v="Commercial"/>
    <s v="CB-Commercial"/>
    <n v="11934960"/>
    <n v="405788.64"/>
    <m/>
    <n v="0"/>
    <n v="0"/>
    <n v="0"/>
    <m/>
    <n v="0"/>
    <n v="0"/>
    <n v="0"/>
    <n v="0"/>
    <n v="0"/>
    <n v="0"/>
    <n v="213397.08"/>
    <n v="0"/>
    <n v="0"/>
    <n v="21721.63"/>
    <n v="0"/>
    <n v="0"/>
    <n v="0"/>
    <n v="0"/>
    <n v="0"/>
    <n v="0"/>
    <n v="0"/>
    <n v="0"/>
    <n v="0"/>
    <n v="0"/>
    <n v="0"/>
    <n v="0"/>
    <n v="0"/>
    <n v="0"/>
    <n v="0"/>
    <n v="0"/>
    <n v="57681.680000000008"/>
    <n v="0"/>
    <n v="0"/>
    <n v="0"/>
    <n v="0"/>
    <n v="0"/>
    <n v="0"/>
    <m/>
    <x v="0"/>
    <m/>
    <m/>
    <m/>
    <m/>
    <m/>
    <m/>
    <m/>
    <m/>
    <n v="226644.88999999998"/>
    <n v="-13247.81"/>
    <n v="0"/>
    <n v="213397.08"/>
    <x v="1"/>
    <x v="5"/>
    <m/>
    <x v="21"/>
  </r>
  <r>
    <x v="3"/>
    <m/>
    <m/>
    <s v="Commercial"/>
    <s v="GP-General Power"/>
    <n v="7996000"/>
    <n v="481919.64"/>
    <m/>
    <n v="0"/>
    <n v="3438.28"/>
    <n v="0"/>
    <m/>
    <n v="0"/>
    <n v="0"/>
    <n v="0"/>
    <n v="3598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648.11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1"/>
  </r>
  <r>
    <x v="1"/>
    <m/>
    <m/>
    <s v="Residential"/>
    <s v="RG-Residential"/>
    <n v="98810"/>
    <n v="6039.35"/>
    <m/>
    <n v="0"/>
    <n v="0"/>
    <n v="0"/>
    <m/>
    <n v="0"/>
    <n v="0"/>
    <n v="0"/>
    <n v="0"/>
    <n v="0"/>
    <n v="0"/>
    <n v="1766.72"/>
    <n v="0"/>
    <n v="0"/>
    <n v="179.83"/>
    <n v="0"/>
    <n v="0"/>
    <n v="0"/>
    <n v="0"/>
    <n v="0"/>
    <n v="0"/>
    <n v="0"/>
    <n v="0"/>
    <n v="0"/>
    <n v="0"/>
    <n v="0"/>
    <n v="0"/>
    <n v="0"/>
    <n v="0"/>
    <n v="0"/>
    <n v="0"/>
    <n v="144.91999999999999"/>
    <n v="0"/>
    <n v="0"/>
    <n v="1675.82"/>
    <n v="0"/>
    <n v="0"/>
    <n v="0"/>
    <m/>
    <x v="0"/>
    <m/>
    <m/>
    <m/>
    <m/>
    <m/>
    <m/>
    <m/>
    <m/>
    <n v="1876.4"/>
    <n v="-109.68"/>
    <n v="0"/>
    <n v="1766.72"/>
    <x v="0"/>
    <x v="1"/>
    <m/>
    <x v="21"/>
  </r>
  <r>
    <x v="3"/>
    <m/>
    <m/>
    <s v="Residential"/>
    <s v="RG-Residential"/>
    <n v="7998560"/>
    <n v="825166.1"/>
    <m/>
    <n v="0"/>
    <n v="3439.38"/>
    <n v="0"/>
    <m/>
    <n v="0"/>
    <n v="0"/>
    <n v="0"/>
    <n v="3376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142.22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7784"/>
    <n v="12353.96"/>
    <m/>
    <n v="617.36"/>
    <n v="42.05"/>
    <n v="0"/>
    <m/>
    <n v="0"/>
    <n v="0"/>
    <n v="0"/>
    <n v="42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.47"/>
    <n v="0"/>
    <n v="-91.73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00"/>
    <n v="12620.23"/>
    <m/>
    <n v="374.22"/>
    <n v="42.57"/>
    <n v="0"/>
    <m/>
    <n v="0"/>
    <n v="0"/>
    <n v="0"/>
    <n v="4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8.63"/>
    <n v="0"/>
    <n v="-230.68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144"/>
    <n v="12440.7"/>
    <m/>
    <n v="80"/>
    <n v="42.63"/>
    <n v="0"/>
    <m/>
    <n v="0"/>
    <n v="0"/>
    <n v="0"/>
    <n v="4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100058"/>
    <n v="13026.55"/>
    <m/>
    <n v="80"/>
    <n v="43.02"/>
    <n v="0"/>
    <m/>
    <n v="0"/>
    <n v="0"/>
    <n v="0"/>
    <n v="39.02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6.29999999999995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255"/>
    <n v="10017.81"/>
    <m/>
    <n v="606.30999999999995"/>
    <n v="42.68"/>
    <n v="0"/>
    <m/>
    <n v="0"/>
    <n v="0"/>
    <n v="0"/>
    <n v="4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2.6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400"/>
    <n v="10042.24"/>
    <m/>
    <n v="607.78"/>
    <n v="42.74"/>
    <n v="0"/>
    <m/>
    <n v="0"/>
    <n v="0"/>
    <n v="0"/>
    <n v="4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3.2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999"/>
    <n v="10107.549999999999"/>
    <m/>
    <n v="509.78"/>
    <n v="43"/>
    <n v="0"/>
    <m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5.6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00"/>
    <n v="9992.07"/>
    <m/>
    <n v="503.96"/>
    <n v="42.57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9.3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00"/>
    <n v="9992.07"/>
    <m/>
    <n v="503.96"/>
    <n v="42.57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2.3399999999999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00"/>
    <n v="9992.07"/>
    <m/>
    <n v="503.96"/>
    <n v="42.57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9.3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00"/>
    <n v="9992.07"/>
    <m/>
    <n v="503.96"/>
    <n v="42.57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00"/>
    <n v="9992.07"/>
    <m/>
    <n v="403.16"/>
    <n v="42.57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4.5899999999999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622"/>
    <n v="10066.27"/>
    <m/>
    <n v="406.15"/>
    <n v="42.83"/>
    <n v="0"/>
    <m/>
    <n v="0"/>
    <n v="0"/>
    <n v="0"/>
    <n v="44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6.5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8082"/>
    <n v="9927.07"/>
    <m/>
    <n v="500.67"/>
    <n v="42.18"/>
    <n v="0"/>
    <m/>
    <n v="0"/>
    <n v="0"/>
    <n v="0"/>
    <n v="44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1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6400"/>
    <n v="9729.65"/>
    <m/>
    <n v="490.72"/>
    <n v="41.45"/>
    <n v="0"/>
    <m/>
    <n v="0"/>
    <n v="0"/>
    <n v="0"/>
    <n v="43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1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6894"/>
    <n v="9934.24"/>
    <m/>
    <n v="492.58"/>
    <n v="41.66"/>
    <n v="0"/>
    <m/>
    <n v="0"/>
    <n v="0"/>
    <n v="0"/>
    <n v="4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5"/>
    <n v="0"/>
    <n v="-166.02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6766"/>
    <n v="9766.59"/>
    <m/>
    <n v="492.58"/>
    <n v="41.61"/>
    <n v="0"/>
    <m/>
    <n v="0"/>
    <n v="0"/>
    <n v="0"/>
    <n v="43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3.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6591"/>
    <n v="9748.93"/>
    <m/>
    <n v="491.7"/>
    <n v="41.53"/>
    <n v="0"/>
    <m/>
    <n v="0"/>
    <n v="0"/>
    <n v="0"/>
    <n v="4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5.0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6962"/>
    <n v="9786.3700000000008"/>
    <m/>
    <n v="394.87"/>
    <n v="41.7"/>
    <n v="0"/>
    <m/>
    <n v="0"/>
    <n v="0"/>
    <n v="0"/>
    <n v="4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167"/>
    <n v="10008.93"/>
    <m/>
    <n v="201.93"/>
    <n v="42.64"/>
    <n v="0"/>
    <m/>
    <n v="0"/>
    <n v="0"/>
    <n v="0"/>
    <n v="4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9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00"/>
    <n v="9992.07"/>
    <m/>
    <n v="201.58"/>
    <n v="42.57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9.7900000000000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8498"/>
    <n v="9941.41"/>
    <m/>
    <n v="200.56"/>
    <n v="42.35"/>
    <n v="0"/>
    <m/>
    <n v="0"/>
    <n v="0"/>
    <n v="0"/>
    <n v="44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55"/>
    <n v="9997.6299999999992"/>
    <m/>
    <n v="73.12"/>
    <n v="42.59"/>
    <n v="0"/>
    <m/>
    <n v="0"/>
    <n v="0"/>
    <n v="0"/>
    <n v="4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00"/>
    <n v="9992.07"/>
    <m/>
    <n v="73.849999999999994"/>
    <n v="42.57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256"/>
    <n v="10023.48"/>
    <m/>
    <n v="76.17"/>
    <n v="42.68"/>
    <n v="0"/>
    <m/>
    <n v="0"/>
    <n v="0"/>
    <n v="0"/>
    <n v="44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8994"/>
    <n v="9996.0300000000007"/>
    <m/>
    <n v="75.84"/>
    <n v="42.57"/>
    <n v="0"/>
    <m/>
    <n v="0"/>
    <n v="0"/>
    <n v="0"/>
    <n v="44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400"/>
    <n v="10035.57"/>
    <m/>
    <n v="79.52"/>
    <n v="42.75"/>
    <n v="0"/>
    <m/>
    <n v="0"/>
    <n v="0"/>
    <n v="0"/>
    <n v="4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977"/>
    <n v="10105.33"/>
    <m/>
    <n v="0"/>
    <n v="42.99"/>
    <n v="0"/>
    <m/>
    <n v="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4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00"/>
    <n v="9992.07"/>
    <m/>
    <n v="0"/>
    <n v="42.57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.7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00"/>
    <n v="9992.07"/>
    <m/>
    <n v="0"/>
    <n v="42.57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1.16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8971"/>
    <n v="10001.77"/>
    <m/>
    <n v="78.5"/>
    <n v="42.55"/>
    <n v="0"/>
    <m/>
    <n v="0"/>
    <n v="0"/>
    <n v="0"/>
    <n v="44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9000"/>
    <n v="9992.07"/>
    <m/>
    <n v="0"/>
    <n v="42.57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5846"/>
    <n v="9673.73"/>
    <m/>
    <n v="195.16"/>
    <n v="41.21"/>
    <n v="0"/>
    <m/>
    <n v="0"/>
    <n v="0"/>
    <n v="0"/>
    <n v="4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0.5399999999999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8078"/>
    <n v="9899.01"/>
    <m/>
    <n v="0"/>
    <n v="42.18"/>
    <n v="0"/>
    <m/>
    <n v="0"/>
    <n v="0"/>
    <n v="0"/>
    <n v="44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3667"/>
    <n v="9455.89"/>
    <m/>
    <n v="476.92"/>
    <n v="40.270000000000003"/>
    <n v="0"/>
    <m/>
    <n v="0"/>
    <n v="0"/>
    <n v="0"/>
    <n v="42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6.5299999999999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98195"/>
    <n v="9925.0300000000007"/>
    <m/>
    <n v="0"/>
    <n v="42.22"/>
    <n v="0"/>
    <m/>
    <n v="0"/>
    <n v="0"/>
    <n v="0"/>
    <n v="44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2.6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Residential"/>
    <s v="RG-Residential"/>
    <n v="89613"/>
    <n v="9191.98"/>
    <m/>
    <n v="455.84"/>
    <n v="38.54"/>
    <n v="0"/>
    <m/>
    <n v="0"/>
    <n v="0"/>
    <n v="0"/>
    <n v="38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.18"/>
    <n v="0"/>
    <n v="-152.36000000000001"/>
    <n v="0"/>
    <n v="0"/>
    <n v="0"/>
    <n v="0"/>
    <m/>
    <x v="0"/>
    <m/>
    <m/>
    <m/>
    <m/>
    <m/>
    <m/>
    <m/>
    <m/>
    <n v="0"/>
    <n v="0"/>
    <n v="0"/>
    <n v="0"/>
    <x v="0"/>
    <x v="1"/>
    <m/>
    <x v="21"/>
  </r>
  <r>
    <x v="3"/>
    <m/>
    <m/>
    <s v="Commercial"/>
    <s v="SH-Small Heating"/>
    <n v="95879"/>
    <n v="8794.02"/>
    <m/>
    <n v="0"/>
    <n v="41.23"/>
    <n v="0"/>
    <m/>
    <n v="0"/>
    <n v="0"/>
    <n v="0"/>
    <n v="4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1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4"/>
    <s v="Gravette"/>
    <s v="Electric"/>
    <s v="Commercial"/>
    <s v="CB-Commercial"/>
    <n v="844383"/>
    <n v="61705.96"/>
    <m/>
    <n v="2352.6"/>
    <n v="0"/>
    <n v="0"/>
    <m/>
    <n v="0"/>
    <n v="0"/>
    <n v="20197.68"/>
    <n v="1854.85"/>
    <n v="0"/>
    <n v="2406.62"/>
    <n v="0"/>
    <n v="3174.74"/>
    <n v="3884.1"/>
    <n v="0"/>
    <n v="0"/>
    <n v="0"/>
    <n v="18.18"/>
    <n v="0"/>
    <n v="0"/>
    <n v="0"/>
    <n v="0"/>
    <n v="0"/>
    <n v="0"/>
    <n v="0"/>
    <n v="0"/>
    <n v="0"/>
    <n v="0"/>
    <n v="0"/>
    <n v="0"/>
    <n v="-705.48"/>
    <n v="7703.79"/>
    <n v="-2297.2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4"/>
    <s v="Gravette"/>
    <s v="Electric"/>
    <s v="Commercial"/>
    <s v="GP-General Power"/>
    <n v="1345277"/>
    <n v="77477.77"/>
    <m/>
    <n v="309.79000000000002"/>
    <n v="0"/>
    <n v="0"/>
    <m/>
    <n v="0"/>
    <n v="0"/>
    <n v="32179.02"/>
    <n v="2973.08"/>
    <n v="0"/>
    <n v="2490.13"/>
    <n v="0"/>
    <n v="4049.27"/>
    <n v="3807.86"/>
    <n v="0"/>
    <n v="0"/>
    <n v="0"/>
    <n v="6"/>
    <n v="0"/>
    <n v="0"/>
    <n v="0"/>
    <n v="0"/>
    <n v="0"/>
    <n v="0"/>
    <n v="0"/>
    <n v="0"/>
    <n v="0"/>
    <n v="0"/>
    <n v="0"/>
    <n v="0"/>
    <n v="-313.57"/>
    <n v="10825.31"/>
    <n v="999.47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2"/>
  </r>
  <r>
    <x v="4"/>
    <s v="Gravette"/>
    <s v="Electric"/>
    <s v="Commercial"/>
    <s v="LS-Special Lighting"/>
    <n v="25"/>
    <n v="41.7"/>
    <m/>
    <n v="1.49"/>
    <n v="0"/>
    <n v="0"/>
    <m/>
    <n v="0"/>
    <n v="0"/>
    <n v="0.6"/>
    <n v="0.06"/>
    <n v="0"/>
    <n v="0"/>
    <n v="0"/>
    <n v="0.04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33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2"/>
  </r>
  <r>
    <x v="4"/>
    <s v="Gravette"/>
    <s v="Electric"/>
    <s v="Industrial"/>
    <s v="CB-Commercial"/>
    <n v="1422"/>
    <n v="110.91999999999999"/>
    <m/>
    <n v="6.4"/>
    <n v="0"/>
    <n v="0"/>
    <m/>
    <n v="0"/>
    <n v="0"/>
    <n v="34.01"/>
    <n v="3.14"/>
    <n v="0"/>
    <n v="4.05"/>
    <n v="0"/>
    <n v="5.35"/>
    <n v="6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13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2"/>
  </r>
  <r>
    <x v="4"/>
    <s v="Gravette"/>
    <s v="Electric"/>
    <s v="Industrial"/>
    <s v="GP-General Power"/>
    <n v="622407"/>
    <n v="36929.699999999997"/>
    <m/>
    <n v="100"/>
    <n v="0"/>
    <n v="0"/>
    <m/>
    <n v="0"/>
    <n v="0"/>
    <n v="14887.97"/>
    <n v="1375.53"/>
    <n v="0"/>
    <n v="1502.41"/>
    <n v="0"/>
    <n v="1873.45"/>
    <n v="2297.44"/>
    <n v="0"/>
    <n v="0"/>
    <n v="0"/>
    <n v="3101.85"/>
    <n v="0"/>
    <n v="0"/>
    <n v="0"/>
    <n v="0"/>
    <n v="0"/>
    <n v="0"/>
    <n v="0"/>
    <n v="0"/>
    <n v="0"/>
    <n v="0"/>
    <n v="0"/>
    <n v="0"/>
    <n v="0"/>
    <n v="3115.17"/>
    <n v="476.3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4"/>
    <s v="Gravette"/>
    <s v="Electric"/>
    <s v="Industrial"/>
    <s v="PT-Transmission"/>
    <n v="5573292"/>
    <n v="223012.39"/>
    <m/>
    <n v="100"/>
    <n v="0"/>
    <n v="0"/>
    <m/>
    <n v="0"/>
    <n v="0"/>
    <n v="133313.14000000001"/>
    <n v="3415.77"/>
    <n v="0"/>
    <n v="11383.21"/>
    <n v="0"/>
    <n v="14211.89"/>
    <n v="17221.79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315.77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2"/>
  </r>
  <r>
    <x v="4"/>
    <s v="Gravette"/>
    <s v="Electric"/>
    <s v="Municipal Buildings"/>
    <s v="CB-Commercial"/>
    <n v="53674"/>
    <n v="4321.58"/>
    <m/>
    <n v="0"/>
    <n v="0"/>
    <n v="0"/>
    <m/>
    <n v="0"/>
    <n v="0"/>
    <n v="1283.8800000000001"/>
    <n v="118.62"/>
    <n v="0"/>
    <n v="153.01"/>
    <n v="0"/>
    <n v="201.81"/>
    <n v="246.88"/>
    <n v="0"/>
    <n v="0"/>
    <n v="0"/>
    <n v="0"/>
    <n v="0"/>
    <n v="0"/>
    <n v="0"/>
    <n v="0"/>
    <n v="0"/>
    <n v="0"/>
    <n v="0"/>
    <n v="0"/>
    <n v="0"/>
    <n v="0"/>
    <n v="0"/>
    <n v="0"/>
    <n v="0"/>
    <n v="557.39"/>
    <n v="-160.7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4"/>
    <s v="Gravette"/>
    <s v="Electric"/>
    <s v="Municipal Other Lighting"/>
    <s v="CB-Commercial"/>
    <n v="3271"/>
    <n v="613.07999999999993"/>
    <m/>
    <n v="0"/>
    <n v="0"/>
    <n v="0"/>
    <m/>
    <n v="0"/>
    <n v="0"/>
    <n v="78.260000000000005"/>
    <n v="7.23"/>
    <n v="0"/>
    <n v="9.34"/>
    <n v="0"/>
    <n v="12.29"/>
    <n v="15.04"/>
    <n v="0"/>
    <n v="0"/>
    <n v="0"/>
    <n v="0"/>
    <n v="0"/>
    <n v="0"/>
    <n v="0"/>
    <n v="0"/>
    <n v="0"/>
    <n v="0"/>
    <n v="0"/>
    <n v="0"/>
    <n v="0"/>
    <n v="0"/>
    <n v="0"/>
    <n v="0"/>
    <n v="0"/>
    <n v="65.31"/>
    <n v="-22.8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2"/>
  </r>
  <r>
    <x v="4"/>
    <s v="Gravette"/>
    <s v="Electric"/>
    <s v="Municipal Other Lighting"/>
    <s v="LS-Special Lighting"/>
    <n v="471"/>
    <n v="250.2"/>
    <m/>
    <n v="0"/>
    <n v="0"/>
    <n v="0"/>
    <m/>
    <n v="0"/>
    <n v="0"/>
    <n v="11.27"/>
    <n v="1.04"/>
    <n v="0"/>
    <n v="0"/>
    <n v="0"/>
    <n v="0.67"/>
    <n v="2.20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21.01"/>
    <n v="-31.98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2"/>
  </r>
  <r>
    <x v="4"/>
    <s v="Gravette"/>
    <s v="Electric"/>
    <s v="Municipal Pumping"/>
    <s v="CB-Commercial"/>
    <n v="28514"/>
    <n v="2081.7400000000002"/>
    <m/>
    <n v="0"/>
    <n v="0"/>
    <n v="0"/>
    <m/>
    <n v="0"/>
    <n v="0"/>
    <n v="682.06"/>
    <n v="63"/>
    <n v="0"/>
    <n v="81.260000000000005"/>
    <n v="0"/>
    <n v="107.19"/>
    <n v="131.16"/>
    <n v="0"/>
    <n v="0"/>
    <n v="0"/>
    <n v="0"/>
    <n v="0"/>
    <n v="0"/>
    <n v="0"/>
    <n v="0"/>
    <n v="0"/>
    <n v="0"/>
    <n v="0"/>
    <n v="0"/>
    <n v="0"/>
    <n v="0"/>
    <n v="0"/>
    <n v="0"/>
    <n v="0"/>
    <n v="273.79000000000002"/>
    <n v="-77.45999999999999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4"/>
    <s v="Gravette"/>
    <s v="Electric"/>
    <s v="Municipal Pumping"/>
    <s v="GP-General Power"/>
    <n v="463265"/>
    <n v="20398.519999999997"/>
    <m/>
    <n v="0"/>
    <n v="0"/>
    <n v="0"/>
    <m/>
    <n v="0"/>
    <n v="0"/>
    <n v="11081.29"/>
    <n v="1023.82"/>
    <n v="0"/>
    <n v="608.02"/>
    <n v="0"/>
    <n v="1394.42"/>
    <n v="929.76"/>
    <n v="0"/>
    <n v="0"/>
    <n v="0"/>
    <n v="0"/>
    <n v="0"/>
    <n v="0"/>
    <n v="0"/>
    <n v="0"/>
    <n v="0"/>
    <n v="0"/>
    <n v="0"/>
    <n v="0"/>
    <n v="0"/>
    <n v="0"/>
    <n v="0"/>
    <n v="0"/>
    <n v="0"/>
    <n v="3067.34"/>
    <n v="263.1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4"/>
    <s v="Gravette"/>
    <s v="Electric"/>
    <s v="Residential"/>
    <s v="NM-Net Metering"/>
    <n v="-4340"/>
    <n v="-329.25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2"/>
  </r>
  <r>
    <x v="4"/>
    <s v="Gravette"/>
    <s v="Electric"/>
    <s v="Residential"/>
    <s v="RG-Residential"/>
    <n v="3297955"/>
    <n v="278652.21999999997"/>
    <m/>
    <n v="12592.43"/>
    <n v="0"/>
    <n v="0"/>
    <m/>
    <n v="0"/>
    <n v="0"/>
    <n v="78842.62"/>
    <n v="7284.01"/>
    <n v="0"/>
    <n v="10712.76"/>
    <n v="0"/>
    <n v="13481.15"/>
    <n v="16579.68"/>
    <n v="0"/>
    <n v="0"/>
    <n v="0"/>
    <n v="0"/>
    <n v="0"/>
    <n v="0"/>
    <n v="0"/>
    <n v="0"/>
    <n v="0"/>
    <n v="0"/>
    <n v="0"/>
    <n v="0"/>
    <n v="0"/>
    <n v="0"/>
    <n v="0"/>
    <n v="350"/>
    <n v="-1582.63"/>
    <n v="36048.519999999997"/>
    <n v="-11748.8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4"/>
    <s v="Gravette"/>
    <s v="Lighting"/>
    <s v="Commercial"/>
    <s v="PL-Private Lighting"/>
    <n v="28781.564999999999"/>
    <n v="3953.41"/>
    <m/>
    <n v="37.69"/>
    <n v="0"/>
    <n v="0"/>
    <m/>
    <n v="0"/>
    <n v="0"/>
    <n v="688.32"/>
    <n v="63.62"/>
    <n v="0"/>
    <n v="0"/>
    <n v="0"/>
    <n v="41.18"/>
    <n v="51.87"/>
    <n v="0"/>
    <n v="0"/>
    <n v="0"/>
    <n v="0"/>
    <n v="0"/>
    <n v="0"/>
    <n v="0"/>
    <n v="0"/>
    <n v="0"/>
    <n v="0"/>
    <n v="0"/>
    <n v="0"/>
    <n v="0"/>
    <n v="0"/>
    <n v="0"/>
    <n v="0"/>
    <n v="-11.61"/>
    <n v="327.43"/>
    <n v="-214.29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4"/>
    <s v="Gravette"/>
    <s v="Lighting"/>
    <s v="Industrial"/>
    <s v="PL-Private Lighting"/>
    <n v="5882"/>
    <n v="522.32000000000005"/>
    <m/>
    <n v="8.0399999999999991"/>
    <n v="0"/>
    <n v="0"/>
    <m/>
    <n v="0"/>
    <n v="0"/>
    <n v="140.69999999999999"/>
    <n v="3.48"/>
    <n v="0"/>
    <n v="0"/>
    <n v="0"/>
    <n v="8.4600000000000009"/>
    <n v="10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30.1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2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55"/>
    <n v="0.14000000000000001"/>
    <n v="0"/>
    <n v="0"/>
    <n v="0"/>
    <n v="0.09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47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2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17.010000000000002"/>
    <n v="1.58"/>
    <n v="0"/>
    <n v="0"/>
    <n v="0"/>
    <n v="1.04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9.73"/>
    <n v="-5.4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2"/>
  </r>
  <r>
    <x v="4"/>
    <s v="Gravette"/>
    <s v="Lighting"/>
    <s v="Municipal Street Lighting"/>
    <s v="SPL-Municipal St Lighting"/>
    <n v="68313.153999999995"/>
    <n v="2161.7399999999998"/>
    <m/>
    <n v="0"/>
    <n v="0"/>
    <n v="0"/>
    <m/>
    <n v="0"/>
    <n v="0"/>
    <n v="1634.06"/>
    <n v="150.97"/>
    <n v="0"/>
    <n v="0"/>
    <n v="0"/>
    <n v="98.38"/>
    <n v="131.16"/>
    <n v="0"/>
    <n v="0"/>
    <n v="0"/>
    <n v="1590.81"/>
    <n v="0"/>
    <n v="0"/>
    <n v="0"/>
    <n v="0"/>
    <n v="0"/>
    <n v="0"/>
    <n v="0"/>
    <n v="0"/>
    <n v="0"/>
    <n v="0"/>
    <n v="0"/>
    <n v="0"/>
    <n v="0"/>
    <n v="374.63"/>
    <n v="-70.68000000000000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2"/>
  </r>
  <r>
    <x v="4"/>
    <s v="Gravette"/>
    <s v="Lighting"/>
    <s v="Residential"/>
    <s v="PL-Private Lighting"/>
    <n v="16522.031999999999"/>
    <n v="2644.96"/>
    <m/>
    <n v="6.86"/>
    <n v="0"/>
    <n v="0"/>
    <m/>
    <n v="0"/>
    <n v="0"/>
    <n v="394.41"/>
    <n v="36.57"/>
    <n v="0"/>
    <n v="0"/>
    <n v="0"/>
    <n v="22.45"/>
    <n v="30.8"/>
    <n v="0"/>
    <n v="0"/>
    <n v="0"/>
    <n v="0"/>
    <n v="0"/>
    <n v="0"/>
    <n v="0"/>
    <n v="0"/>
    <n v="0"/>
    <n v="0"/>
    <n v="0"/>
    <n v="0"/>
    <n v="0"/>
    <n v="0"/>
    <n v="0"/>
    <n v="0"/>
    <n v="-2.02"/>
    <n v="239.71"/>
    <n v="-149.6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4"/>
    <s v="Neosho"/>
    <s v="Electric"/>
    <s v="Commercial"/>
    <s v="CB-Commercial"/>
    <n v="29856"/>
    <n v="2005.9199999999998"/>
    <m/>
    <n v="121.84"/>
    <n v="0"/>
    <n v="0"/>
    <m/>
    <n v="0"/>
    <n v="0"/>
    <n v="714.17"/>
    <n v="65.97"/>
    <n v="0"/>
    <n v="85.08"/>
    <n v="0"/>
    <n v="112.25"/>
    <n v="137.35"/>
    <n v="0"/>
    <n v="0"/>
    <n v="0"/>
    <n v="0"/>
    <n v="0"/>
    <n v="0"/>
    <n v="0"/>
    <n v="0"/>
    <n v="0"/>
    <n v="0"/>
    <n v="0"/>
    <n v="0"/>
    <n v="0"/>
    <n v="0"/>
    <n v="0"/>
    <n v="0"/>
    <n v="-36.04"/>
    <n v="300.89"/>
    <n v="-74.6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4"/>
    <s v="Neosho"/>
    <s v="Electric"/>
    <s v="Residential"/>
    <s v="RG-Residential"/>
    <n v="71838"/>
    <n v="6405.66"/>
    <m/>
    <n v="341"/>
    <n v="0"/>
    <n v="0"/>
    <m/>
    <n v="0"/>
    <n v="0"/>
    <n v="1718.36"/>
    <n v="158.78"/>
    <n v="0"/>
    <n v="233.48"/>
    <n v="0"/>
    <n v="293.83"/>
    <n v="361.35"/>
    <n v="0"/>
    <n v="0"/>
    <n v="0"/>
    <n v="0"/>
    <n v="0"/>
    <n v="0"/>
    <n v="0"/>
    <n v="0"/>
    <n v="0"/>
    <n v="0"/>
    <n v="0"/>
    <n v="0"/>
    <n v="0"/>
    <n v="0"/>
    <n v="0"/>
    <n v="0"/>
    <n v="-44.35"/>
    <n v="869.17"/>
    <n v="-269.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4"/>
    <s v="Neosho"/>
    <s v="Lighting"/>
    <s v="Commercial"/>
    <s v="PL-Private Lighting"/>
    <n v="389"/>
    <n v="58.17"/>
    <m/>
    <n v="0"/>
    <n v="0"/>
    <n v="0"/>
    <m/>
    <n v="0"/>
    <n v="0"/>
    <n v="9.3000000000000007"/>
    <n v="0.86"/>
    <n v="0"/>
    <n v="0"/>
    <n v="0"/>
    <n v="0.56000000000000005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6.29"/>
    <n v="-3.3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4"/>
    <s v="Neosho"/>
    <s v="Lighting"/>
    <s v="Residential"/>
    <s v="PL-Private Lighting"/>
    <n v="62"/>
    <n v="12.1"/>
    <m/>
    <n v="0"/>
    <n v="0"/>
    <n v="0"/>
    <m/>
    <n v="0"/>
    <n v="0"/>
    <n v="1.48"/>
    <n v="0.14000000000000001"/>
    <n v="0"/>
    <n v="0"/>
    <n v="0"/>
    <n v="0.08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-0.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1"/>
    <s v="Baxter Springs"/>
    <s v="Electric"/>
    <s v="Commercial"/>
    <s v="CB-Commercial"/>
    <n v="842234"/>
    <n v="83937.85"/>
    <m/>
    <n v="3333.4"/>
    <n v="0"/>
    <n v="0"/>
    <m/>
    <n v="0"/>
    <n v="0"/>
    <n v="0"/>
    <n v="0"/>
    <n v="0"/>
    <n v="0"/>
    <n v="18847.98"/>
    <n v="0"/>
    <n v="0"/>
    <n v="1532.85"/>
    <n v="0"/>
    <n v="0"/>
    <n v="0"/>
    <n v="0"/>
    <n v="0"/>
    <n v="0"/>
    <n v="0"/>
    <n v="0"/>
    <n v="0"/>
    <n v="0"/>
    <n v="0"/>
    <n v="0"/>
    <n v="0"/>
    <n v="0"/>
    <n v="0"/>
    <n v="-504.5"/>
    <n v="9881.2099999999991"/>
    <n v="0"/>
    <n v="0"/>
    <n v="11471.13"/>
    <n v="0"/>
    <n v="0"/>
    <n v="0"/>
    <m/>
    <x v="0"/>
    <m/>
    <m/>
    <m/>
    <m/>
    <m/>
    <m/>
    <m/>
    <m/>
    <n v="19782.86"/>
    <n v="-934.88"/>
    <n v="0"/>
    <n v="18847.98"/>
    <x v="1"/>
    <x v="5"/>
    <m/>
    <x v="22"/>
  </r>
  <r>
    <x v="1"/>
    <s v="Baxter Springs"/>
    <s v="Electric"/>
    <s v="Commercial"/>
    <s v="GP-General Power"/>
    <n v="1151737"/>
    <n v="83943.6"/>
    <m/>
    <n v="775"/>
    <n v="0"/>
    <n v="0"/>
    <m/>
    <n v="0"/>
    <n v="0"/>
    <n v="0"/>
    <n v="0"/>
    <n v="0"/>
    <n v="0"/>
    <n v="25937.08"/>
    <n v="0"/>
    <n v="0"/>
    <n v="2096.14"/>
    <n v="0"/>
    <n v="0"/>
    <n v="0"/>
    <n v="0"/>
    <n v="0"/>
    <n v="0"/>
    <n v="0"/>
    <n v="0"/>
    <n v="0"/>
    <n v="0"/>
    <n v="0"/>
    <n v="0"/>
    <n v="0"/>
    <n v="0"/>
    <n v="0"/>
    <n v="-69.05"/>
    <n v="7854.85"/>
    <n v="0"/>
    <n v="0"/>
    <n v="11136.89"/>
    <n v="0"/>
    <n v="0"/>
    <n v="0"/>
    <m/>
    <x v="0"/>
    <m/>
    <m/>
    <m/>
    <m/>
    <m/>
    <m/>
    <m/>
    <m/>
    <n v="27215.510000000002"/>
    <n v="-1278.43"/>
    <n v="0"/>
    <n v="25937.08"/>
    <x v="1"/>
    <x v="6"/>
    <m/>
    <x v="22"/>
  </r>
  <r>
    <x v="1"/>
    <s v="Baxter Springs"/>
    <s v="Electric"/>
    <s v="Commercial"/>
    <s v="LS-Special Lighting"/>
    <n v="2424"/>
    <n v="372.49"/>
    <m/>
    <n v="3.19"/>
    <n v="0"/>
    <n v="0"/>
    <m/>
    <n v="0"/>
    <n v="0"/>
    <n v="0"/>
    <n v="0"/>
    <n v="0"/>
    <n v="0"/>
    <n v="54.47"/>
    <n v="0"/>
    <n v="0"/>
    <n v="4.4000000000000004"/>
    <n v="0"/>
    <n v="0"/>
    <n v="0"/>
    <n v="0"/>
    <n v="0"/>
    <n v="0"/>
    <n v="0"/>
    <n v="0"/>
    <n v="0"/>
    <n v="0"/>
    <n v="0"/>
    <n v="0"/>
    <n v="0"/>
    <n v="0"/>
    <n v="0"/>
    <n v="-5.65"/>
    <n v="37.700000000000003"/>
    <n v="0"/>
    <n v="0"/>
    <n v="2.1"/>
    <n v="0"/>
    <n v="0"/>
    <n v="0"/>
    <m/>
    <x v="0"/>
    <m/>
    <m/>
    <m/>
    <m/>
    <m/>
    <m/>
    <m/>
    <m/>
    <n v="57.16"/>
    <n v="-2.69"/>
    <n v="0"/>
    <n v="54.47"/>
    <x v="1"/>
    <x v="7"/>
    <m/>
    <x v="22"/>
  </r>
  <r>
    <x v="1"/>
    <s v="Baxter Springs"/>
    <s v="Electric"/>
    <s v="Commercial"/>
    <s v="NM-Net Metering"/>
    <n v="1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2"/>
  </r>
  <r>
    <x v="1"/>
    <s v="Baxter Springs"/>
    <s v="Electric"/>
    <s v="Commercial"/>
    <s v="SH-Small Heating"/>
    <n v="132398"/>
    <n v="10615.8"/>
    <m/>
    <n v="392.62"/>
    <n v="0"/>
    <n v="0"/>
    <m/>
    <n v="0"/>
    <n v="0"/>
    <n v="0"/>
    <n v="0"/>
    <n v="0"/>
    <n v="0"/>
    <n v="2983.34"/>
    <n v="0"/>
    <n v="0"/>
    <n v="240.95"/>
    <n v="0"/>
    <n v="0"/>
    <n v="0"/>
    <n v="0"/>
    <n v="0"/>
    <n v="0"/>
    <n v="0"/>
    <n v="0"/>
    <n v="0"/>
    <n v="0"/>
    <n v="0"/>
    <n v="0"/>
    <n v="0"/>
    <n v="0"/>
    <n v="0"/>
    <n v="-30.97"/>
    <n v="1439.73"/>
    <n v="0"/>
    <n v="0"/>
    <n v="2050.84"/>
    <n v="0"/>
    <n v="0"/>
    <n v="0"/>
    <m/>
    <x v="0"/>
    <m/>
    <m/>
    <m/>
    <m/>
    <m/>
    <m/>
    <m/>
    <m/>
    <n v="3130.3"/>
    <n v="-146.96"/>
    <n v="0"/>
    <n v="2983.34"/>
    <x v="1"/>
    <x v="12"/>
    <m/>
    <x v="22"/>
  </r>
  <r>
    <x v="1"/>
    <s v="Baxter Springs"/>
    <s v="Electric"/>
    <s v="Commercial"/>
    <s v="TEB-Total Electric Bldg"/>
    <n v="566261"/>
    <n v="38393.07"/>
    <m/>
    <n v="273.69"/>
    <n v="0"/>
    <n v="0"/>
    <m/>
    <n v="0"/>
    <n v="0"/>
    <n v="0"/>
    <n v="0"/>
    <n v="0"/>
    <n v="0"/>
    <n v="12723.88"/>
    <n v="0"/>
    <n v="0"/>
    <n v="1030.58"/>
    <n v="0"/>
    <n v="0"/>
    <n v="0"/>
    <n v="0"/>
    <n v="0"/>
    <n v="0"/>
    <n v="0"/>
    <n v="0"/>
    <n v="0"/>
    <n v="0"/>
    <n v="0"/>
    <n v="0"/>
    <n v="0"/>
    <n v="0"/>
    <n v="0"/>
    <n v="-26.15"/>
    <n v="5108"/>
    <n v="0"/>
    <n v="0"/>
    <n v="7423.68"/>
    <n v="0"/>
    <n v="0"/>
    <n v="0"/>
    <m/>
    <x v="0"/>
    <m/>
    <m/>
    <m/>
    <m/>
    <m/>
    <m/>
    <m/>
    <m/>
    <n v="13352.429999999998"/>
    <n v="-628.54999999999995"/>
    <n v="0"/>
    <n v="12723.88"/>
    <x v="1"/>
    <x v="13"/>
    <m/>
    <x v="22"/>
  </r>
  <r>
    <x v="1"/>
    <s v="Baxter Springs"/>
    <s v="Electric"/>
    <s v="Commercial"/>
    <s v="CB-Commercial"/>
    <n v="1720"/>
    <n v="166.67"/>
    <m/>
    <n v="0"/>
    <n v="0"/>
    <n v="0"/>
    <m/>
    <n v="0"/>
    <n v="0"/>
    <n v="0"/>
    <n v="0"/>
    <n v="0"/>
    <n v="0"/>
    <n v="0"/>
    <n v="0"/>
    <n v="0"/>
    <n v="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43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1"/>
    <s v="Baxter Springs"/>
    <s v="Electric"/>
    <s v="Industrial"/>
    <s v="CB-Commercial"/>
    <n v="18339"/>
    <n v="1679.33"/>
    <m/>
    <n v="61"/>
    <n v="0"/>
    <n v="0"/>
    <m/>
    <n v="0"/>
    <n v="0"/>
    <n v="0"/>
    <n v="0"/>
    <n v="0"/>
    <n v="0"/>
    <n v="412.08"/>
    <n v="0"/>
    <n v="0"/>
    <n v="33.369999999999997"/>
    <n v="0"/>
    <n v="0"/>
    <n v="0"/>
    <n v="0"/>
    <n v="0"/>
    <n v="0"/>
    <n v="0"/>
    <n v="0"/>
    <n v="0"/>
    <n v="0"/>
    <n v="0"/>
    <n v="0"/>
    <n v="0"/>
    <n v="0"/>
    <n v="0"/>
    <n v="-37.950000000000003"/>
    <n v="214.95"/>
    <n v="0"/>
    <n v="0"/>
    <n v="249.79"/>
    <n v="0"/>
    <n v="0"/>
    <n v="0"/>
    <m/>
    <x v="0"/>
    <m/>
    <m/>
    <m/>
    <m/>
    <m/>
    <m/>
    <m/>
    <m/>
    <n v="432.44"/>
    <n v="-20.36"/>
    <n v="0"/>
    <n v="412.08"/>
    <x v="2"/>
    <x v="5"/>
    <m/>
    <x v="22"/>
  </r>
  <r>
    <x v="1"/>
    <s v="Baxter Springs"/>
    <s v="Electric"/>
    <s v="Industrial"/>
    <s v="GP-General Power"/>
    <n v="679000"/>
    <n v="48531.66"/>
    <m/>
    <n v="275"/>
    <n v="0"/>
    <n v="0"/>
    <m/>
    <n v="0"/>
    <n v="0"/>
    <n v="0"/>
    <n v="0"/>
    <n v="0"/>
    <n v="0"/>
    <n v="15491.41"/>
    <n v="0"/>
    <n v="0"/>
    <n v="1235.79"/>
    <n v="0"/>
    <n v="0"/>
    <n v="0"/>
    <n v="0"/>
    <n v="0"/>
    <n v="0"/>
    <n v="0"/>
    <n v="0"/>
    <n v="0"/>
    <n v="0"/>
    <n v="0"/>
    <n v="0"/>
    <n v="0"/>
    <n v="0"/>
    <n v="0"/>
    <n v="0"/>
    <n v="2629.72"/>
    <n v="0"/>
    <n v="0"/>
    <n v="7119.05"/>
    <n v="0"/>
    <n v="0"/>
    <n v="0"/>
    <m/>
    <x v="0"/>
    <m/>
    <m/>
    <m/>
    <m/>
    <m/>
    <m/>
    <m/>
    <m/>
    <n v="16245.1"/>
    <n v="-753.69"/>
    <n v="0"/>
    <n v="15491.41"/>
    <x v="2"/>
    <x v="6"/>
    <m/>
    <x v="22"/>
  </r>
  <r>
    <x v="1"/>
    <s v="Baxter Springs"/>
    <s v="Electric"/>
    <s v="Industrial"/>
    <s v="PT-Transmission"/>
    <n v="2679173"/>
    <n v="103157.56"/>
    <m/>
    <n v="50"/>
    <n v="0"/>
    <n v="0"/>
    <m/>
    <n v="0"/>
    <n v="0"/>
    <n v="0"/>
    <n v="0"/>
    <n v="0"/>
    <n v="0"/>
    <n v="63871.49"/>
    <n v="0"/>
    <n v="0"/>
    <n v="4876.1000000000004"/>
    <n v="0"/>
    <n v="0"/>
    <n v="7670.8"/>
    <n v="0"/>
    <n v="0"/>
    <n v="0"/>
    <n v="0"/>
    <n v="0"/>
    <n v="0"/>
    <n v="0"/>
    <n v="0"/>
    <n v="0"/>
    <n v="0"/>
    <n v="0"/>
    <n v="0"/>
    <n v="0"/>
    <n v="8385.17"/>
    <n v="0"/>
    <n v="0"/>
    <n v="21017.38"/>
    <n v="0"/>
    <n v="0"/>
    <n v="0"/>
    <m/>
    <x v="0"/>
    <m/>
    <m/>
    <m/>
    <m/>
    <m/>
    <m/>
    <m/>
    <m/>
    <n v="66845.37"/>
    <n v="-2973.88"/>
    <n v="0"/>
    <n v="63871.49"/>
    <x v="2"/>
    <x v="9"/>
    <m/>
    <x v="22"/>
  </r>
  <r>
    <x v="1"/>
    <s v="Baxter Springs"/>
    <s v="Electric"/>
    <s v="Industrial"/>
    <s v="SH-Small Heating"/>
    <n v="11846"/>
    <n v="872.43"/>
    <m/>
    <n v="0"/>
    <n v="0"/>
    <n v="0"/>
    <m/>
    <n v="0"/>
    <n v="0"/>
    <n v="0"/>
    <n v="0"/>
    <n v="0"/>
    <n v="0"/>
    <n v="266.18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107.51"/>
    <n v="0"/>
    <n v="0"/>
    <n v="183.49"/>
    <n v="0"/>
    <n v="0"/>
    <n v="0"/>
    <m/>
    <x v="0"/>
    <m/>
    <m/>
    <m/>
    <m/>
    <m/>
    <m/>
    <m/>
    <m/>
    <n v="279.33"/>
    <n v="-13.15"/>
    <n v="0"/>
    <n v="266.18"/>
    <x v="2"/>
    <x v="12"/>
    <m/>
    <x v="22"/>
  </r>
  <r>
    <x v="1"/>
    <s v="Baxter Springs"/>
    <s v="Electric"/>
    <s v="Industrial"/>
    <s v="TEB-Total Electric Bldg"/>
    <n v="8560"/>
    <n v="736.34"/>
    <m/>
    <n v="0"/>
    <n v="0"/>
    <n v="0"/>
    <m/>
    <n v="0"/>
    <n v="0"/>
    <n v="0"/>
    <n v="0"/>
    <n v="0"/>
    <n v="0"/>
    <n v="192.34"/>
    <n v="0"/>
    <n v="0"/>
    <n v="15.58"/>
    <n v="0"/>
    <n v="0"/>
    <n v="0"/>
    <n v="0"/>
    <n v="0"/>
    <n v="0"/>
    <n v="0"/>
    <n v="0"/>
    <n v="0"/>
    <n v="0"/>
    <n v="0"/>
    <n v="0"/>
    <n v="0"/>
    <n v="0"/>
    <n v="0"/>
    <n v="0"/>
    <n v="10.15"/>
    <n v="0"/>
    <n v="0"/>
    <n v="112.22"/>
    <n v="0"/>
    <n v="0"/>
    <n v="0"/>
    <m/>
    <x v="0"/>
    <m/>
    <m/>
    <m/>
    <m/>
    <m/>
    <m/>
    <m/>
    <m/>
    <n v="201.84"/>
    <n v="-9.5"/>
    <n v="0"/>
    <n v="192.34"/>
    <x v="2"/>
    <x v="13"/>
    <m/>
    <x v="22"/>
  </r>
  <r>
    <x v="1"/>
    <s v="Baxter Springs"/>
    <s v="Electric"/>
    <s v="Interdepartmental"/>
    <s v="CB-Commercial"/>
    <n v="8038"/>
    <n v="713.27"/>
    <m/>
    <n v="0"/>
    <n v="0"/>
    <n v="0"/>
    <m/>
    <n v="0"/>
    <n v="0"/>
    <n v="0"/>
    <n v="0"/>
    <n v="0"/>
    <n v="0"/>
    <n v="180.61"/>
    <n v="0"/>
    <n v="0"/>
    <n v="1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.48"/>
    <n v="0"/>
    <n v="0"/>
    <n v="0"/>
    <m/>
    <x v="0"/>
    <m/>
    <m/>
    <m/>
    <m/>
    <m/>
    <m/>
    <m/>
    <m/>
    <n v="189.53"/>
    <n v="-8.92"/>
    <n v="0"/>
    <n v="180.61"/>
    <x v="5"/>
    <x v="5"/>
    <m/>
    <x v="22"/>
  </r>
  <r>
    <x v="1"/>
    <s v="Baxter Springs"/>
    <s v="Electric"/>
    <s v="Interdepartmental"/>
    <s v="GP-General Power"/>
    <n v="2880"/>
    <n v="1121.92"/>
    <m/>
    <n v="0"/>
    <n v="0"/>
    <n v="0"/>
    <m/>
    <n v="0"/>
    <n v="0"/>
    <n v="0"/>
    <n v="0"/>
    <n v="0"/>
    <n v="0"/>
    <n v="64.709999999999994"/>
    <n v="0"/>
    <n v="0"/>
    <n v="5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47"/>
    <n v="0"/>
    <n v="0"/>
    <n v="0"/>
    <m/>
    <x v="0"/>
    <m/>
    <m/>
    <m/>
    <m/>
    <m/>
    <m/>
    <m/>
    <m/>
    <n v="67.91"/>
    <n v="-3.2"/>
    <n v="0"/>
    <n v="64.709999999999994"/>
    <x v="5"/>
    <x v="6"/>
    <m/>
    <x v="22"/>
  </r>
  <r>
    <x v="1"/>
    <s v="Baxter Springs"/>
    <s v="Electric"/>
    <s v="Municipal Buildings"/>
    <s v="CB-Commercial"/>
    <n v="25475"/>
    <n v="2688.78"/>
    <m/>
    <n v="0"/>
    <n v="0"/>
    <n v="0"/>
    <m/>
    <n v="0"/>
    <n v="0"/>
    <n v="0"/>
    <n v="0"/>
    <n v="0"/>
    <n v="0"/>
    <n v="572.42999999999995"/>
    <n v="0"/>
    <n v="0"/>
    <n v="46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6.99"/>
    <n v="0"/>
    <n v="0"/>
    <n v="0"/>
    <m/>
    <x v="0"/>
    <m/>
    <m/>
    <m/>
    <m/>
    <m/>
    <m/>
    <m/>
    <m/>
    <n v="600.70999999999992"/>
    <n v="-28.28"/>
    <n v="0"/>
    <n v="572.42999999999995"/>
    <x v="3"/>
    <x v="5"/>
    <m/>
    <x v="22"/>
  </r>
  <r>
    <x v="1"/>
    <s v="Baxter Springs"/>
    <s v="Electric"/>
    <s v="Municipal Buildings"/>
    <s v="GP-General Power"/>
    <n v="46960"/>
    <n v="3279.78"/>
    <m/>
    <n v="0"/>
    <n v="0"/>
    <n v="0"/>
    <m/>
    <n v="0"/>
    <n v="0"/>
    <n v="0"/>
    <n v="0"/>
    <n v="0"/>
    <n v="0"/>
    <n v="1055.19"/>
    <n v="0"/>
    <n v="0"/>
    <n v="85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1.85"/>
    <n v="0"/>
    <n v="0"/>
    <n v="0"/>
    <m/>
    <x v="0"/>
    <m/>
    <m/>
    <m/>
    <m/>
    <m/>
    <m/>
    <m/>
    <m/>
    <n v="1107.3200000000002"/>
    <n v="-52.13"/>
    <n v="0"/>
    <n v="1055.19"/>
    <x v="3"/>
    <x v="6"/>
    <m/>
    <x v="22"/>
  </r>
  <r>
    <x v="1"/>
    <s v="Baxter Springs"/>
    <s v="Electric"/>
    <s v="Municipal Buildings"/>
    <s v="SH-Small Heating"/>
    <n v="3360"/>
    <n v="261.19"/>
    <m/>
    <n v="0"/>
    <n v="0"/>
    <n v="0"/>
    <m/>
    <n v="0"/>
    <n v="0"/>
    <n v="0"/>
    <n v="0"/>
    <n v="0"/>
    <n v="0"/>
    <n v="75.5"/>
    <n v="0"/>
    <n v="0"/>
    <n v="6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05"/>
    <n v="0"/>
    <n v="0"/>
    <n v="0"/>
    <m/>
    <x v="0"/>
    <m/>
    <m/>
    <m/>
    <m/>
    <m/>
    <m/>
    <m/>
    <m/>
    <n v="79.23"/>
    <n v="-3.73"/>
    <n v="0"/>
    <n v="75.5"/>
    <x v="3"/>
    <x v="12"/>
    <m/>
    <x v="22"/>
  </r>
  <r>
    <x v="1"/>
    <s v="Baxter Springs"/>
    <s v="Electric"/>
    <s v="Municipal Other Lighting"/>
    <s v="CB-Commercial"/>
    <n v="11396"/>
    <n v="1575.45"/>
    <m/>
    <n v="0"/>
    <n v="0"/>
    <n v="0"/>
    <m/>
    <n v="0"/>
    <n v="0"/>
    <n v="0"/>
    <n v="0"/>
    <n v="0"/>
    <n v="0"/>
    <n v="256.07"/>
    <n v="0"/>
    <n v="0"/>
    <n v="2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5.22"/>
    <n v="0"/>
    <n v="0"/>
    <n v="0"/>
    <m/>
    <x v="0"/>
    <m/>
    <m/>
    <m/>
    <m/>
    <m/>
    <m/>
    <m/>
    <m/>
    <n v="268.71999999999997"/>
    <n v="-12.65"/>
    <n v="0"/>
    <n v="256.07"/>
    <x v="4"/>
    <x v="5"/>
    <m/>
    <x v="22"/>
  </r>
  <r>
    <x v="1"/>
    <s v="Baxter Springs"/>
    <s v="Electric"/>
    <s v="Municipal Other Lighting"/>
    <s v="LS-Special Lighting"/>
    <n v="705"/>
    <n v="169.42"/>
    <m/>
    <n v="0"/>
    <n v="0"/>
    <n v="0"/>
    <m/>
    <n v="0"/>
    <n v="0"/>
    <n v="0"/>
    <n v="0"/>
    <n v="0"/>
    <n v="0"/>
    <n v="15.85"/>
    <n v="0"/>
    <n v="0"/>
    <n v="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2"/>
    <n v="0"/>
    <n v="0"/>
    <n v="0"/>
    <m/>
    <x v="0"/>
    <m/>
    <m/>
    <m/>
    <m/>
    <m/>
    <m/>
    <m/>
    <m/>
    <n v="16.63"/>
    <n v="-0.78"/>
    <n v="0"/>
    <n v="15.85"/>
    <x v="4"/>
    <x v="7"/>
    <m/>
    <x v="22"/>
  </r>
  <r>
    <x v="1"/>
    <s v="Baxter Springs"/>
    <s v="Electric"/>
    <s v="Municipal Pumping"/>
    <s v="CB-Commercial"/>
    <n v="17390"/>
    <n v="1773.94"/>
    <m/>
    <n v="0"/>
    <n v="0"/>
    <n v="0"/>
    <m/>
    <n v="0"/>
    <n v="0"/>
    <n v="0"/>
    <n v="0"/>
    <n v="0"/>
    <n v="0"/>
    <n v="390.75"/>
    <n v="0"/>
    <n v="0"/>
    <n v="3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6.85"/>
    <n v="0"/>
    <n v="0"/>
    <n v="0"/>
    <m/>
    <x v="0"/>
    <m/>
    <m/>
    <m/>
    <m/>
    <m/>
    <m/>
    <m/>
    <m/>
    <n v="410.05"/>
    <n v="-19.3"/>
    <n v="0"/>
    <n v="390.75"/>
    <x v="3"/>
    <x v="5"/>
    <m/>
    <x v="22"/>
  </r>
  <r>
    <x v="1"/>
    <s v="Baxter Springs"/>
    <s v="Electric"/>
    <s v="Municipal Pumping"/>
    <s v="GP-General Power"/>
    <n v="189520"/>
    <n v="11043.44"/>
    <m/>
    <n v="0"/>
    <n v="0"/>
    <n v="0"/>
    <m/>
    <n v="0"/>
    <n v="0"/>
    <n v="0"/>
    <n v="0"/>
    <n v="0"/>
    <n v="0"/>
    <n v="4258.51"/>
    <n v="0"/>
    <n v="0"/>
    <n v="34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6.8800000000001"/>
    <n v="0"/>
    <n v="0"/>
    <n v="0"/>
    <m/>
    <x v="0"/>
    <m/>
    <m/>
    <m/>
    <m/>
    <m/>
    <m/>
    <m/>
    <m/>
    <n v="4468.88"/>
    <n v="-210.37"/>
    <n v="0"/>
    <n v="4258.51"/>
    <x v="3"/>
    <x v="6"/>
    <m/>
    <x v="22"/>
  </r>
  <r>
    <x v="1"/>
    <s v="Baxter Springs"/>
    <s v="Electric"/>
    <s v="Residential"/>
    <s v="NM-Net Metering"/>
    <n v="-666"/>
    <n v="-21.81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2"/>
  </r>
  <r>
    <x v="1"/>
    <s v="Baxter Springs"/>
    <s v="Electric"/>
    <s v="Residential"/>
    <s v="RG-Residential"/>
    <n v="3534292"/>
    <n v="277558.92"/>
    <m/>
    <n v="16803.48"/>
    <n v="0"/>
    <n v="0"/>
    <m/>
    <n v="0"/>
    <n v="0"/>
    <n v="0"/>
    <n v="0"/>
    <n v="0"/>
    <n v="0"/>
    <n v="79511.16"/>
    <n v="0"/>
    <n v="0"/>
    <n v="6432.38"/>
    <n v="0"/>
    <n v="0"/>
    <n v="0"/>
    <n v="0"/>
    <n v="0"/>
    <n v="0"/>
    <n v="0"/>
    <n v="0"/>
    <n v="0"/>
    <n v="0"/>
    <n v="0"/>
    <n v="0"/>
    <n v="0"/>
    <n v="0"/>
    <n v="180"/>
    <n v="-2361.19"/>
    <n v="11249.7"/>
    <n v="0"/>
    <n v="0"/>
    <n v="59693.84"/>
    <n v="0"/>
    <n v="0"/>
    <n v="0"/>
    <m/>
    <x v="0"/>
    <m/>
    <m/>
    <m/>
    <m/>
    <m/>
    <m/>
    <m/>
    <m/>
    <n v="83434.22"/>
    <n v="-3923.06"/>
    <n v="0"/>
    <n v="79511.16"/>
    <x v="0"/>
    <x v="1"/>
    <m/>
    <x v="22"/>
  </r>
  <r>
    <x v="1"/>
    <s v="Baxter Springs"/>
    <s v="Electric"/>
    <s v="Residential"/>
    <s v="RG-Residential Water Heat"/>
    <n v="523805"/>
    <n v="39232.94"/>
    <m/>
    <n v="2079.65"/>
    <n v="0"/>
    <n v="0"/>
    <m/>
    <n v="0"/>
    <n v="0"/>
    <n v="0"/>
    <n v="0"/>
    <n v="0"/>
    <n v="0"/>
    <n v="11640.95"/>
    <n v="0"/>
    <n v="0"/>
    <n v="953.39"/>
    <n v="0"/>
    <n v="0"/>
    <n v="0"/>
    <n v="0"/>
    <n v="0"/>
    <n v="0"/>
    <n v="0"/>
    <n v="0"/>
    <n v="0"/>
    <n v="0"/>
    <n v="20"/>
    <n v="0"/>
    <n v="15"/>
    <n v="0"/>
    <n v="0"/>
    <n v="-330.72"/>
    <n v="1526.06"/>
    <n v="0"/>
    <n v="0"/>
    <n v="8883.7800000000007"/>
    <n v="0"/>
    <n v="0"/>
    <n v="0"/>
    <m/>
    <x v="0"/>
    <m/>
    <m/>
    <m/>
    <m/>
    <m/>
    <m/>
    <m/>
    <m/>
    <n v="12222.37"/>
    <n v="-581.41999999999996"/>
    <n v="0"/>
    <n v="11640.95"/>
    <x v="0"/>
    <x v="14"/>
    <m/>
    <x v="22"/>
  </r>
  <r>
    <x v="1"/>
    <s v="Baxter Springs"/>
    <s v="Electric"/>
    <s v="Residential"/>
    <s v="RH-Residential Total Elec"/>
    <n v="2508575"/>
    <n v="164141.38999999998"/>
    <m/>
    <n v="5041.34"/>
    <n v="0"/>
    <n v="0"/>
    <m/>
    <n v="0"/>
    <n v="0"/>
    <n v="0"/>
    <n v="0"/>
    <n v="0"/>
    <n v="0"/>
    <n v="56103.67"/>
    <n v="0"/>
    <n v="0"/>
    <n v="4565.7"/>
    <n v="0"/>
    <n v="0"/>
    <n v="0"/>
    <n v="0"/>
    <n v="0"/>
    <n v="0"/>
    <n v="0"/>
    <n v="0"/>
    <n v="0"/>
    <n v="0"/>
    <n v="0"/>
    <n v="0"/>
    <n v="0"/>
    <n v="0"/>
    <n v="0"/>
    <n v="-950.75"/>
    <n v="5502.32"/>
    <n v="0"/>
    <n v="0"/>
    <n v="41474.76"/>
    <n v="0"/>
    <n v="0"/>
    <n v="0"/>
    <m/>
    <x v="0"/>
    <m/>
    <m/>
    <m/>
    <m/>
    <m/>
    <m/>
    <m/>
    <m/>
    <n v="58888.189999999995"/>
    <n v="-2784.52"/>
    <n v="0"/>
    <n v="56103.67"/>
    <x v="0"/>
    <x v="15"/>
    <m/>
    <x v="22"/>
  </r>
  <r>
    <x v="1"/>
    <s v="Baxter Springs"/>
    <s v="Lighting"/>
    <s v="Commercial"/>
    <s v="PL-Private Lighting"/>
    <n v="31880.521000000001"/>
    <n v="8207.81"/>
    <m/>
    <n v="151.84"/>
    <n v="0"/>
    <n v="0"/>
    <m/>
    <n v="0"/>
    <n v="0"/>
    <n v="0"/>
    <n v="0"/>
    <n v="0"/>
    <n v="0"/>
    <n v="716.75"/>
    <n v="0"/>
    <n v="0"/>
    <n v="58.24"/>
    <n v="0"/>
    <n v="0"/>
    <n v="69"/>
    <n v="0"/>
    <n v="0"/>
    <n v="0"/>
    <n v="0"/>
    <n v="0"/>
    <n v="0"/>
    <n v="0"/>
    <n v="0"/>
    <n v="0"/>
    <n v="0"/>
    <n v="0"/>
    <n v="0"/>
    <n v="-3.12"/>
    <n v="775.42"/>
    <n v="0"/>
    <n v="0"/>
    <n v="80.150000000000006"/>
    <n v="0"/>
    <n v="0"/>
    <n v="0"/>
    <m/>
    <x v="0"/>
    <m/>
    <m/>
    <m/>
    <m/>
    <m/>
    <m/>
    <m/>
    <m/>
    <n v="752.14"/>
    <n v="-35.39"/>
    <n v="0"/>
    <n v="716.75"/>
    <x v="1"/>
    <x v="4"/>
    <m/>
    <x v="22"/>
  </r>
  <r>
    <x v="1"/>
    <s v="Baxter Springs"/>
    <s v="Lighting"/>
    <s v="Industrial"/>
    <s v="PL-Private Lighting"/>
    <n v="11837"/>
    <n v="2444.5100000000002"/>
    <m/>
    <n v="62.34"/>
    <n v="0"/>
    <n v="0"/>
    <m/>
    <n v="0"/>
    <n v="0"/>
    <n v="0"/>
    <n v="0"/>
    <n v="0"/>
    <n v="0"/>
    <n v="270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-0.63"/>
    <n v="241.91"/>
    <n v="0"/>
    <n v="0"/>
    <n v="29.72"/>
    <n v="0"/>
    <n v="0"/>
    <n v="0"/>
    <m/>
    <x v="0"/>
    <m/>
    <m/>
    <m/>
    <m/>
    <m/>
    <m/>
    <m/>
    <m/>
    <n v="283.14"/>
    <n v="-13.14"/>
    <n v="0"/>
    <n v="270"/>
    <x v="2"/>
    <x v="4"/>
    <m/>
    <x v="22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3.53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3.6999999999999997"/>
    <n v="-0.17"/>
    <n v="0"/>
    <n v="3.53"/>
    <x v="3"/>
    <x v="4"/>
    <m/>
    <x v="22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11.03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0"/>
    <n v="0"/>
    <n v="0"/>
    <m/>
    <x v="0"/>
    <m/>
    <m/>
    <m/>
    <m/>
    <m/>
    <m/>
    <m/>
    <m/>
    <n v="11.57"/>
    <n v="-0.54"/>
    <n v="0"/>
    <n v="11.03"/>
    <x v="4"/>
    <x v="4"/>
    <m/>
    <x v="22"/>
  </r>
  <r>
    <x v="1"/>
    <s v="Baxter Springs"/>
    <s v="Lighting"/>
    <s v="Municipal Street Lighting"/>
    <s v="SPL-Municipal St Lighting"/>
    <n v="75854.254000000001"/>
    <n v="5143.37"/>
    <m/>
    <n v="0"/>
    <n v="0"/>
    <n v="0"/>
    <m/>
    <n v="0"/>
    <n v="0"/>
    <n v="0"/>
    <n v="0"/>
    <n v="0"/>
    <n v="0"/>
    <n v="1808.36"/>
    <n v="0"/>
    <n v="0"/>
    <n v="138.06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235.91"/>
    <n v="0"/>
    <n v="0"/>
    <n v="0"/>
    <m/>
    <x v="0"/>
    <m/>
    <m/>
    <m/>
    <m/>
    <m/>
    <m/>
    <m/>
    <m/>
    <n v="1892.56"/>
    <n v="-84.2"/>
    <n v="0"/>
    <n v="1808.36"/>
    <x v="4"/>
    <x v="11"/>
    <m/>
    <x v="22"/>
  </r>
  <r>
    <x v="1"/>
    <s v="Baxter Springs"/>
    <s v="Lighting"/>
    <s v="Residential"/>
    <s v="PL-Private Lighting"/>
    <n v="33840.061999999998"/>
    <n v="10529.4"/>
    <m/>
    <n v="82.09"/>
    <n v="0"/>
    <n v="0"/>
    <m/>
    <n v="0"/>
    <n v="0"/>
    <n v="0"/>
    <n v="0"/>
    <n v="0"/>
    <n v="0"/>
    <n v="761.4"/>
    <n v="0"/>
    <n v="-5.91"/>
    <n v="63.86"/>
    <n v="0"/>
    <n v="0"/>
    <n v="0"/>
    <n v="0"/>
    <n v="0"/>
    <n v="0"/>
    <n v="0"/>
    <n v="0"/>
    <n v="0"/>
    <n v="0"/>
    <n v="0"/>
    <n v="0"/>
    <n v="0"/>
    <n v="-1.62"/>
    <n v="0"/>
    <n v="-4.79"/>
    <n v="203.83"/>
    <n v="0"/>
    <n v="65"/>
    <n v="87.84"/>
    <n v="0"/>
    <n v="0"/>
    <n v="0"/>
    <m/>
    <x v="0"/>
    <m/>
    <m/>
    <m/>
    <m/>
    <m/>
    <m/>
    <m/>
    <m/>
    <n v="798.96"/>
    <n v="-37.56"/>
    <n v="0"/>
    <n v="761.4"/>
    <x v="0"/>
    <x v="4"/>
    <m/>
    <x v="22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1"/>
    <s v="Columbus"/>
    <s v="Electric"/>
    <s v="Commercial"/>
    <s v="CB-Commercial"/>
    <n v="311278"/>
    <n v="34567.56"/>
    <m/>
    <n v="2350.5100000000002"/>
    <n v="0"/>
    <n v="0"/>
    <m/>
    <n v="0"/>
    <n v="0"/>
    <n v="0"/>
    <n v="0"/>
    <n v="0"/>
    <n v="0"/>
    <n v="6807.27"/>
    <n v="0"/>
    <n v="0"/>
    <n v="566.54"/>
    <n v="0"/>
    <n v="0"/>
    <n v="0"/>
    <n v="0"/>
    <n v="0"/>
    <n v="0"/>
    <n v="0"/>
    <n v="0"/>
    <n v="0"/>
    <n v="0"/>
    <n v="0"/>
    <n v="0"/>
    <n v="0"/>
    <n v="0"/>
    <n v="0"/>
    <n v="-310.02999999999997"/>
    <n v="3917.71"/>
    <n v="0"/>
    <n v="0"/>
    <n v="4239.57"/>
    <n v="0"/>
    <n v="0"/>
    <n v="0"/>
    <m/>
    <x v="0"/>
    <m/>
    <m/>
    <m/>
    <m/>
    <m/>
    <m/>
    <m/>
    <m/>
    <n v="7152.7900000000009"/>
    <n v="-345.52"/>
    <n v="0"/>
    <n v="6807.27"/>
    <x v="1"/>
    <x v="5"/>
    <m/>
    <x v="22"/>
  </r>
  <r>
    <x v="1"/>
    <s v="Columbus"/>
    <s v="Electric"/>
    <s v="Commercial"/>
    <s v="GP-General Power"/>
    <n v="574584"/>
    <n v="48493.22"/>
    <m/>
    <n v="0"/>
    <n v="0"/>
    <n v="0"/>
    <m/>
    <n v="0"/>
    <n v="0"/>
    <n v="0"/>
    <n v="0"/>
    <n v="0"/>
    <n v="0"/>
    <n v="13000.21"/>
    <n v="0"/>
    <n v="0"/>
    <n v="1045.74"/>
    <n v="0"/>
    <n v="0"/>
    <n v="663.34"/>
    <n v="0"/>
    <n v="0"/>
    <n v="0"/>
    <n v="0"/>
    <n v="0"/>
    <n v="0"/>
    <n v="0"/>
    <n v="0"/>
    <n v="0"/>
    <n v="0"/>
    <n v="0"/>
    <n v="0"/>
    <n v="0"/>
    <n v="4489.09"/>
    <n v="0"/>
    <n v="0"/>
    <n v="7811.31"/>
    <n v="0"/>
    <n v="0"/>
    <n v="0"/>
    <m/>
    <x v="0"/>
    <m/>
    <m/>
    <m/>
    <m/>
    <m/>
    <m/>
    <m/>
    <m/>
    <n v="13638"/>
    <n v="-637.79"/>
    <n v="0"/>
    <n v="13000.21"/>
    <x v="1"/>
    <x v="6"/>
    <m/>
    <x v="22"/>
  </r>
  <r>
    <x v="1"/>
    <s v="Columbus"/>
    <s v="Electric"/>
    <s v="Commercial"/>
    <s v="SH-Small Heating"/>
    <n v="69009"/>
    <n v="5861.31"/>
    <m/>
    <n v="307.55"/>
    <n v="0"/>
    <n v="0"/>
    <m/>
    <n v="0"/>
    <n v="0"/>
    <n v="0"/>
    <n v="0"/>
    <n v="0"/>
    <n v="0"/>
    <n v="1550.68"/>
    <n v="0"/>
    <n v="0"/>
    <n v="125.62"/>
    <n v="0"/>
    <n v="0"/>
    <n v="0"/>
    <n v="0"/>
    <n v="0"/>
    <n v="0"/>
    <n v="0"/>
    <n v="0"/>
    <n v="0"/>
    <n v="0"/>
    <n v="0"/>
    <n v="0"/>
    <n v="0"/>
    <n v="0"/>
    <n v="0"/>
    <n v="-10.5"/>
    <n v="726.82"/>
    <n v="0"/>
    <n v="0"/>
    <n v="1068.95"/>
    <n v="0"/>
    <n v="0"/>
    <n v="0"/>
    <m/>
    <x v="0"/>
    <m/>
    <m/>
    <m/>
    <m/>
    <m/>
    <m/>
    <m/>
    <m/>
    <n v="1627.28"/>
    <n v="-76.599999999999994"/>
    <n v="0"/>
    <n v="1550.68"/>
    <x v="1"/>
    <x v="12"/>
    <m/>
    <x v="22"/>
  </r>
  <r>
    <x v="1"/>
    <s v="Columbus"/>
    <s v="Electric"/>
    <s v="Commercial"/>
    <s v="TEB-Total Electric Bldg"/>
    <n v="100320"/>
    <n v="7791.98"/>
    <m/>
    <n v="0"/>
    <n v="0"/>
    <n v="0"/>
    <m/>
    <n v="0"/>
    <n v="0"/>
    <n v="0"/>
    <n v="0"/>
    <n v="0"/>
    <n v="0"/>
    <n v="2254.1999999999998"/>
    <n v="0"/>
    <n v="0"/>
    <n v="182.59"/>
    <n v="0"/>
    <n v="0"/>
    <n v="0"/>
    <n v="0"/>
    <n v="0"/>
    <n v="0"/>
    <n v="0"/>
    <n v="0"/>
    <n v="0"/>
    <n v="0"/>
    <n v="0"/>
    <n v="0"/>
    <n v="0"/>
    <n v="0"/>
    <n v="0"/>
    <n v="-2.72"/>
    <n v="790.18"/>
    <n v="0"/>
    <n v="0"/>
    <n v="1315.2"/>
    <n v="0"/>
    <n v="0"/>
    <n v="0"/>
    <m/>
    <x v="0"/>
    <m/>
    <m/>
    <m/>
    <m/>
    <m/>
    <m/>
    <m/>
    <m/>
    <n v="2365.56"/>
    <n v="-111.36"/>
    <n v="0"/>
    <n v="2254.1999999999998"/>
    <x v="1"/>
    <x v="13"/>
    <m/>
    <x v="22"/>
  </r>
  <r>
    <x v="1"/>
    <s v="Columbus"/>
    <s v="Electric"/>
    <s v="Industrial"/>
    <s v="CB-Commercial"/>
    <n v="320"/>
    <n v="48.519999999999996"/>
    <m/>
    <n v="0"/>
    <n v="0"/>
    <n v="0"/>
    <m/>
    <n v="0"/>
    <n v="0"/>
    <n v="0"/>
    <n v="0"/>
    <n v="0"/>
    <n v="0"/>
    <n v="7.19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4.8600000000000003"/>
    <n v="0"/>
    <n v="0"/>
    <n v="4.3600000000000003"/>
    <n v="0"/>
    <n v="0"/>
    <n v="0"/>
    <m/>
    <x v="0"/>
    <m/>
    <m/>
    <m/>
    <m/>
    <m/>
    <m/>
    <m/>
    <m/>
    <n v="7.5500000000000007"/>
    <n v="-0.36"/>
    <n v="0"/>
    <n v="7.19"/>
    <x v="2"/>
    <x v="5"/>
    <m/>
    <x v="22"/>
  </r>
  <r>
    <x v="1"/>
    <s v="Columbus"/>
    <s v="Electric"/>
    <s v="Industrial"/>
    <s v="GP-General Power"/>
    <n v="385520"/>
    <n v="36076.22"/>
    <m/>
    <n v="0"/>
    <n v="0"/>
    <n v="0"/>
    <m/>
    <n v="0"/>
    <n v="0"/>
    <n v="0"/>
    <n v="0"/>
    <n v="0"/>
    <n v="0"/>
    <n v="8662.6299999999992"/>
    <n v="0"/>
    <n v="0"/>
    <n v="701.65"/>
    <n v="0"/>
    <n v="0"/>
    <n v="0"/>
    <n v="0"/>
    <n v="0"/>
    <n v="0"/>
    <n v="0"/>
    <n v="0"/>
    <n v="0"/>
    <n v="0"/>
    <n v="0"/>
    <n v="0"/>
    <n v="0"/>
    <n v="0"/>
    <n v="0"/>
    <n v="0"/>
    <n v="1521.23"/>
    <n v="0"/>
    <n v="0"/>
    <n v="6709.7"/>
    <n v="0"/>
    <n v="0"/>
    <n v="0"/>
    <m/>
    <x v="0"/>
    <m/>
    <m/>
    <m/>
    <m/>
    <m/>
    <m/>
    <m/>
    <m/>
    <n v="9090.56"/>
    <n v="-427.93"/>
    <n v="0"/>
    <n v="8662.6299999999992"/>
    <x v="2"/>
    <x v="6"/>
    <m/>
    <x v="22"/>
  </r>
  <r>
    <x v="1"/>
    <s v="Columbus"/>
    <s v="Electric"/>
    <s v="Industrial"/>
    <s v="PT-Transmission"/>
    <n v="1022400"/>
    <n v="53405.02"/>
    <m/>
    <n v="0"/>
    <n v="0"/>
    <n v="0"/>
    <m/>
    <n v="0"/>
    <n v="0"/>
    <n v="0"/>
    <n v="0"/>
    <n v="0"/>
    <n v="0"/>
    <n v="24374.02"/>
    <n v="0"/>
    <n v="0"/>
    <n v="1860.77"/>
    <n v="0"/>
    <n v="0"/>
    <n v="2620.46"/>
    <n v="0"/>
    <n v="0"/>
    <n v="0"/>
    <n v="0"/>
    <n v="0"/>
    <n v="0"/>
    <n v="0"/>
    <n v="0"/>
    <n v="0"/>
    <n v="0"/>
    <n v="0"/>
    <n v="0"/>
    <n v="0"/>
    <n v="1132.3399999999999"/>
    <n v="0"/>
    <n v="0"/>
    <n v="14465.53"/>
    <n v="0"/>
    <n v="0"/>
    <n v="0"/>
    <m/>
    <x v="0"/>
    <m/>
    <m/>
    <m/>
    <m/>
    <m/>
    <m/>
    <m/>
    <m/>
    <n v="25508.880000000001"/>
    <n v="-1134.8599999999999"/>
    <n v="0"/>
    <n v="24374.02"/>
    <x v="2"/>
    <x v="9"/>
    <m/>
    <x v="22"/>
  </r>
  <r>
    <x v="1"/>
    <s v="Columbus"/>
    <s v="Electric"/>
    <s v="Industrial"/>
    <s v="TEB-Total Electric Bldg"/>
    <n v="4720"/>
    <n v="414.74"/>
    <m/>
    <n v="0"/>
    <n v="0"/>
    <n v="0"/>
    <m/>
    <n v="0"/>
    <n v="0"/>
    <n v="0"/>
    <n v="0"/>
    <n v="0"/>
    <n v="0"/>
    <n v="106.06"/>
    <n v="0"/>
    <n v="0"/>
    <n v="8.59"/>
    <n v="0"/>
    <n v="0"/>
    <n v="0"/>
    <n v="0"/>
    <n v="0"/>
    <n v="0"/>
    <n v="0"/>
    <n v="0"/>
    <n v="0"/>
    <n v="0"/>
    <n v="0"/>
    <n v="0"/>
    <n v="0"/>
    <n v="0"/>
    <n v="0"/>
    <n v="0"/>
    <n v="7.08"/>
    <n v="0"/>
    <n v="0"/>
    <n v="61.88"/>
    <n v="0"/>
    <n v="0"/>
    <n v="0"/>
    <m/>
    <x v="0"/>
    <m/>
    <m/>
    <m/>
    <m/>
    <m/>
    <m/>
    <m/>
    <m/>
    <n v="111.3"/>
    <n v="-5.24"/>
    <n v="0"/>
    <n v="106.06"/>
    <x v="2"/>
    <x v="13"/>
    <m/>
    <x v="22"/>
  </r>
  <r>
    <x v="1"/>
    <s v="Columbus"/>
    <s v="Electric"/>
    <s v="Municipal Buildings"/>
    <s v="CB-Commercial"/>
    <n v="-73634"/>
    <n v="-5490.3"/>
    <m/>
    <n v="0"/>
    <n v="0"/>
    <n v="0"/>
    <m/>
    <n v="0"/>
    <n v="0"/>
    <n v="0"/>
    <n v="0"/>
    <n v="0"/>
    <n v="0"/>
    <n v="-1712.96"/>
    <n v="0"/>
    <n v="0"/>
    <n v="-133.99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-974.81"/>
    <n v="0"/>
    <n v="0"/>
    <n v="0"/>
    <m/>
    <x v="0"/>
    <m/>
    <m/>
    <m/>
    <m/>
    <m/>
    <m/>
    <m/>
    <m/>
    <n v="-1794.69"/>
    <n v="81.73"/>
    <n v="0"/>
    <n v="-1712.96"/>
    <x v="3"/>
    <x v="5"/>
    <m/>
    <x v="22"/>
  </r>
  <r>
    <x v="1"/>
    <s v="Columbus"/>
    <s v="Electric"/>
    <s v="Municipal Buildings"/>
    <s v="GP-General Power"/>
    <n v="20400"/>
    <n v="1380.98"/>
    <m/>
    <n v="0"/>
    <n v="0"/>
    <n v="0"/>
    <m/>
    <n v="0"/>
    <n v="0"/>
    <n v="0"/>
    <n v="0"/>
    <n v="0"/>
    <n v="0"/>
    <n v="458.39"/>
    <n v="0"/>
    <n v="0"/>
    <n v="37.1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5.07"/>
    <n v="0"/>
    <n v="0"/>
    <n v="0"/>
    <m/>
    <x v="0"/>
    <m/>
    <m/>
    <m/>
    <m/>
    <m/>
    <m/>
    <m/>
    <m/>
    <n v="481.03"/>
    <n v="-22.64"/>
    <n v="0"/>
    <n v="458.39"/>
    <x v="3"/>
    <x v="6"/>
    <m/>
    <x v="22"/>
  </r>
  <r>
    <x v="1"/>
    <s v="Columbus"/>
    <s v="Electric"/>
    <s v="Municipal Buildings"/>
    <s v="SH-Small Heating"/>
    <n v="11880"/>
    <n v="881.68"/>
    <m/>
    <n v="0"/>
    <n v="0"/>
    <n v="0"/>
    <m/>
    <n v="0"/>
    <n v="0"/>
    <n v="0"/>
    <n v="0"/>
    <n v="0"/>
    <n v="0"/>
    <n v="273.32"/>
    <n v="0"/>
    <n v="0"/>
    <n v="21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4.61"/>
    <n v="0"/>
    <n v="0"/>
    <n v="0"/>
    <m/>
    <x v="0"/>
    <m/>
    <m/>
    <m/>
    <m/>
    <m/>
    <m/>
    <m/>
    <m/>
    <n v="286.51"/>
    <n v="-13.19"/>
    <n v="0"/>
    <n v="273.32"/>
    <x v="3"/>
    <x v="12"/>
    <m/>
    <x v="22"/>
  </r>
  <r>
    <x v="1"/>
    <s v="Columbus"/>
    <s v="Electric"/>
    <s v="Municipal Buildings"/>
    <s v="TEB-Total Electric Bldg"/>
    <n v="10320"/>
    <n v="875.93"/>
    <m/>
    <n v="0"/>
    <n v="0"/>
    <n v="0"/>
    <m/>
    <n v="0"/>
    <n v="0"/>
    <n v="0"/>
    <n v="0"/>
    <n v="0"/>
    <n v="0"/>
    <n v="231.89"/>
    <n v="0"/>
    <n v="0"/>
    <n v="18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.30000000000001"/>
    <n v="0"/>
    <n v="0"/>
    <n v="0"/>
    <m/>
    <x v="0"/>
    <m/>
    <m/>
    <m/>
    <m/>
    <m/>
    <m/>
    <m/>
    <m/>
    <n v="243.35"/>
    <n v="-11.46"/>
    <n v="0"/>
    <n v="231.89"/>
    <x v="3"/>
    <x v="13"/>
    <m/>
    <x v="22"/>
  </r>
  <r>
    <x v="1"/>
    <s v="Columbus"/>
    <s v="Electric"/>
    <s v="Municipal Other Lighting"/>
    <s v="CB-Commercial"/>
    <n v="2661"/>
    <n v="575.06999999999994"/>
    <m/>
    <n v="0"/>
    <n v="0"/>
    <n v="0"/>
    <m/>
    <n v="0"/>
    <n v="0"/>
    <n v="0"/>
    <n v="0"/>
    <n v="0"/>
    <n v="0"/>
    <n v="59.78"/>
    <n v="0"/>
    <n v="0"/>
    <n v="4.84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24"/>
    <n v="0"/>
    <n v="0"/>
    <n v="0"/>
    <m/>
    <x v="0"/>
    <m/>
    <m/>
    <m/>
    <m/>
    <m/>
    <m/>
    <m/>
    <m/>
    <n v="62.730000000000004"/>
    <n v="-2.95"/>
    <n v="0"/>
    <n v="59.78"/>
    <x v="4"/>
    <x v="5"/>
    <m/>
    <x v="22"/>
  </r>
  <r>
    <x v="1"/>
    <s v="Columbus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2"/>
  </r>
  <r>
    <x v="1"/>
    <s v="Columbus"/>
    <s v="Electric"/>
    <s v="Municipal Pumping"/>
    <s v="CB-Commercial"/>
    <n v="10729"/>
    <n v="1265.08"/>
    <m/>
    <n v="0"/>
    <n v="0"/>
    <n v="0"/>
    <m/>
    <n v="0"/>
    <n v="0"/>
    <n v="0"/>
    <n v="0"/>
    <n v="0"/>
    <n v="0"/>
    <n v="241.09"/>
    <n v="0"/>
    <n v="0"/>
    <n v="19.5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.13"/>
    <n v="0"/>
    <n v="0"/>
    <n v="0"/>
    <m/>
    <x v="0"/>
    <m/>
    <m/>
    <m/>
    <m/>
    <m/>
    <m/>
    <m/>
    <m/>
    <n v="253"/>
    <n v="-11.91"/>
    <n v="0"/>
    <n v="241.09"/>
    <x v="3"/>
    <x v="5"/>
    <m/>
    <x v="22"/>
  </r>
  <r>
    <x v="1"/>
    <s v="Columbus"/>
    <s v="Electric"/>
    <s v="Municipal Pumping"/>
    <s v="GP-General Power"/>
    <n v="19136"/>
    <n v="2856.01"/>
    <m/>
    <n v="0"/>
    <n v="0"/>
    <n v="0"/>
    <m/>
    <n v="0"/>
    <n v="0"/>
    <n v="0"/>
    <n v="0"/>
    <n v="0"/>
    <n v="0"/>
    <n v="429.99"/>
    <n v="0"/>
    <n v="0"/>
    <n v="34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0.01"/>
    <n v="0"/>
    <n v="0"/>
    <n v="0"/>
    <m/>
    <x v="0"/>
    <m/>
    <m/>
    <m/>
    <m/>
    <m/>
    <m/>
    <m/>
    <m/>
    <n v="451.23"/>
    <n v="-21.24"/>
    <n v="0"/>
    <n v="429.99"/>
    <x v="3"/>
    <x v="6"/>
    <m/>
    <x v="22"/>
  </r>
  <r>
    <x v="1"/>
    <s v="Columbu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2"/>
  </r>
  <r>
    <x v="1"/>
    <s v="Columbus"/>
    <s v="Electric"/>
    <s v="Residential"/>
    <s v="RG-Residential"/>
    <n v="1407524"/>
    <n v="120506.41"/>
    <m/>
    <n v="6597.01"/>
    <n v="0"/>
    <n v="0"/>
    <m/>
    <n v="0"/>
    <n v="0"/>
    <n v="0"/>
    <n v="0"/>
    <n v="0"/>
    <n v="0"/>
    <n v="31650.78"/>
    <n v="0"/>
    <n v="0"/>
    <n v="2561.7600000000002"/>
    <n v="0"/>
    <n v="0"/>
    <n v="0"/>
    <n v="0"/>
    <n v="0"/>
    <n v="0"/>
    <n v="0"/>
    <n v="0"/>
    <n v="0"/>
    <n v="0"/>
    <n v="0"/>
    <n v="0"/>
    <n v="0"/>
    <n v="0"/>
    <n v="120"/>
    <n v="-905.52"/>
    <n v="4155.54"/>
    <n v="0"/>
    <n v="0"/>
    <n v="23777.97"/>
    <n v="0"/>
    <n v="0"/>
    <n v="0"/>
    <m/>
    <x v="0"/>
    <m/>
    <m/>
    <m/>
    <m/>
    <m/>
    <m/>
    <m/>
    <m/>
    <n v="33213.129999999997"/>
    <n v="-1562.35"/>
    <n v="0"/>
    <n v="31650.78"/>
    <x v="0"/>
    <x v="1"/>
    <m/>
    <x v="22"/>
  </r>
  <r>
    <x v="1"/>
    <s v="Columbus"/>
    <s v="Electric"/>
    <s v="Residential"/>
    <s v="RG-Residential Water Heat"/>
    <n v="240240"/>
    <n v="18651.009999999998"/>
    <m/>
    <n v="821.76"/>
    <n v="0"/>
    <n v="0"/>
    <m/>
    <n v="0"/>
    <n v="0"/>
    <n v="0"/>
    <n v="0"/>
    <n v="0"/>
    <n v="0"/>
    <n v="5399.33"/>
    <n v="0"/>
    <n v="0"/>
    <n v="437.18"/>
    <n v="0"/>
    <n v="0"/>
    <n v="0"/>
    <n v="0"/>
    <n v="0"/>
    <n v="0"/>
    <n v="0"/>
    <n v="0"/>
    <n v="0"/>
    <n v="0"/>
    <n v="0"/>
    <n v="0"/>
    <n v="0"/>
    <n v="0"/>
    <n v="20"/>
    <n v="-182.02"/>
    <n v="601.42999999999995"/>
    <n v="0"/>
    <n v="0"/>
    <n v="4074.52"/>
    <n v="0"/>
    <n v="0"/>
    <n v="0"/>
    <m/>
    <x v="0"/>
    <m/>
    <m/>
    <m/>
    <m/>
    <m/>
    <m/>
    <m/>
    <m/>
    <n v="5666"/>
    <n v="-266.67"/>
    <n v="0"/>
    <n v="5399.33"/>
    <x v="0"/>
    <x v="14"/>
    <m/>
    <x v="22"/>
  </r>
  <r>
    <x v="1"/>
    <s v="Columbus"/>
    <s v="Electric"/>
    <s v="Residential"/>
    <s v="RH-Residential Total Elec"/>
    <n v="576703"/>
    <n v="39520.75"/>
    <m/>
    <n v="1617.38"/>
    <n v="0"/>
    <n v="0"/>
    <m/>
    <n v="0"/>
    <n v="0"/>
    <n v="0"/>
    <n v="0"/>
    <n v="0"/>
    <n v="0"/>
    <n v="12973.61"/>
    <n v="0"/>
    <n v="0"/>
    <n v="1049.58"/>
    <n v="0"/>
    <n v="0"/>
    <n v="0"/>
    <n v="0"/>
    <n v="0"/>
    <n v="0"/>
    <n v="0"/>
    <n v="0"/>
    <n v="0"/>
    <n v="0"/>
    <n v="0"/>
    <n v="0"/>
    <n v="0"/>
    <n v="-4.42"/>
    <n v="20"/>
    <n v="-215.39"/>
    <n v="1308.56"/>
    <n v="0"/>
    <n v="0"/>
    <n v="9532.99"/>
    <n v="0"/>
    <n v="0"/>
    <n v="0"/>
    <m/>
    <x v="0"/>
    <m/>
    <m/>
    <m/>
    <m/>
    <m/>
    <m/>
    <m/>
    <m/>
    <n v="13613.75"/>
    <n v="-640.14"/>
    <n v="0"/>
    <n v="12973.61"/>
    <x v="0"/>
    <x v="15"/>
    <m/>
    <x v="22"/>
  </r>
  <r>
    <x v="1"/>
    <s v="Columbus"/>
    <s v="Lighting"/>
    <s v="Commercial"/>
    <s v="PL-Private Lighting"/>
    <n v="21199.100999999999"/>
    <n v="5216.72"/>
    <m/>
    <n v="0"/>
    <n v="0"/>
    <n v="0"/>
    <m/>
    <n v="0"/>
    <n v="0"/>
    <n v="0"/>
    <n v="0"/>
    <n v="0"/>
    <n v="0"/>
    <n v="476.53"/>
    <n v="0"/>
    <n v="0"/>
    <n v="38.76"/>
    <n v="0"/>
    <n v="0"/>
    <n v="0"/>
    <n v="0"/>
    <n v="0"/>
    <n v="0"/>
    <n v="0"/>
    <n v="0"/>
    <n v="0"/>
    <n v="0"/>
    <n v="0"/>
    <n v="0"/>
    <n v="0"/>
    <n v="0"/>
    <n v="0"/>
    <n v="-1.77"/>
    <n v="467.47"/>
    <n v="0"/>
    <n v="0"/>
    <n v="53.32"/>
    <n v="0"/>
    <n v="0"/>
    <n v="0"/>
    <m/>
    <x v="0"/>
    <m/>
    <m/>
    <m/>
    <m/>
    <m/>
    <m/>
    <m/>
    <m/>
    <n v="500.05999999999995"/>
    <n v="-23.53"/>
    <n v="0"/>
    <n v="476.53"/>
    <x v="1"/>
    <x v="4"/>
    <m/>
    <x v="22"/>
  </r>
  <r>
    <x v="1"/>
    <s v="Columbus"/>
    <s v="Lighting"/>
    <s v="Industrial"/>
    <s v="PL-Private Lighting"/>
    <n v="1297.502"/>
    <n v="390.18"/>
    <m/>
    <n v="0"/>
    <n v="0"/>
    <n v="0"/>
    <m/>
    <n v="0"/>
    <n v="0"/>
    <n v="0"/>
    <n v="0"/>
    <n v="0"/>
    <n v="0"/>
    <n v="29.35"/>
    <n v="0"/>
    <n v="0"/>
    <n v="2.37"/>
    <n v="0"/>
    <n v="0"/>
    <n v="0"/>
    <n v="0"/>
    <n v="0"/>
    <n v="0"/>
    <n v="0"/>
    <n v="0"/>
    <n v="0"/>
    <n v="0"/>
    <n v="0"/>
    <n v="0"/>
    <n v="0"/>
    <n v="0"/>
    <n v="0"/>
    <n v="-8.9700000000000006"/>
    <n v="34.11"/>
    <n v="0"/>
    <n v="0"/>
    <n v="3.25"/>
    <n v="0"/>
    <n v="0"/>
    <n v="0"/>
    <m/>
    <x v="0"/>
    <m/>
    <m/>
    <m/>
    <m/>
    <m/>
    <m/>
    <m/>
    <m/>
    <n v="30.790000000000003"/>
    <n v="-1.44"/>
    <n v="0"/>
    <n v="29.35"/>
    <x v="2"/>
    <x v="4"/>
    <m/>
    <x v="22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6.52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3"/>
    <n v="0"/>
    <n v="0"/>
    <n v="0"/>
    <m/>
    <x v="0"/>
    <m/>
    <m/>
    <m/>
    <m/>
    <m/>
    <m/>
    <m/>
    <m/>
    <n v="6.84"/>
    <n v="-0.32"/>
    <n v="0"/>
    <n v="6.52"/>
    <x v="4"/>
    <x v="4"/>
    <m/>
    <x v="22"/>
  </r>
  <r>
    <x v="1"/>
    <s v="Columbus"/>
    <s v="Lighting"/>
    <s v="Municipal Street Lighting"/>
    <s v="SPL-Municipal St Lighting"/>
    <n v="72158.967999999993"/>
    <n v="5051.04"/>
    <m/>
    <n v="0"/>
    <n v="0"/>
    <n v="0"/>
    <m/>
    <n v="0"/>
    <n v="0"/>
    <n v="0"/>
    <n v="0"/>
    <n v="0"/>
    <n v="0"/>
    <n v="1720.26"/>
    <n v="0"/>
    <n v="0"/>
    <n v="131.32"/>
    <n v="0"/>
    <n v="0"/>
    <n v="1588.47"/>
    <n v="0"/>
    <n v="0"/>
    <n v="0"/>
    <n v="0"/>
    <n v="0"/>
    <n v="0"/>
    <n v="0"/>
    <n v="0"/>
    <n v="0"/>
    <n v="0"/>
    <n v="0"/>
    <n v="0"/>
    <n v="0"/>
    <n v="0"/>
    <n v="0"/>
    <n v="0"/>
    <n v="224.41"/>
    <n v="0"/>
    <n v="0"/>
    <n v="0"/>
    <m/>
    <x v="0"/>
    <m/>
    <m/>
    <m/>
    <m/>
    <m/>
    <m/>
    <m/>
    <m/>
    <n v="1800.36"/>
    <n v="-80.099999999999994"/>
    <n v="0"/>
    <n v="1720.26"/>
    <x v="4"/>
    <x v="11"/>
    <m/>
    <x v="22"/>
  </r>
  <r>
    <x v="1"/>
    <s v="Columbus"/>
    <s v="Lighting"/>
    <s v="Residential"/>
    <s v="PL-Private Lighting"/>
    <n v="14465.999"/>
    <n v="4784.9399999999996"/>
    <m/>
    <n v="0"/>
    <n v="0"/>
    <n v="0"/>
    <m/>
    <n v="0"/>
    <n v="0"/>
    <n v="0"/>
    <n v="0"/>
    <n v="0"/>
    <n v="0"/>
    <n v="325.52999999999997"/>
    <n v="0"/>
    <n v="0"/>
    <n v="27.33"/>
    <n v="0"/>
    <n v="0"/>
    <n v="0"/>
    <n v="0"/>
    <n v="0"/>
    <n v="0"/>
    <n v="0"/>
    <n v="0"/>
    <n v="0"/>
    <n v="0"/>
    <n v="0"/>
    <n v="0"/>
    <n v="0"/>
    <n v="0"/>
    <n v="0"/>
    <n v="-3.25"/>
    <n v="91.47"/>
    <n v="0"/>
    <n v="0"/>
    <n v="36.86"/>
    <n v="0"/>
    <n v="0"/>
    <n v="0"/>
    <m/>
    <x v="0"/>
    <m/>
    <m/>
    <m/>
    <m/>
    <m/>
    <m/>
    <m/>
    <m/>
    <n v="341.59"/>
    <n v="-16.059999999999999"/>
    <n v="0"/>
    <n v="325.52999999999997"/>
    <x v="0"/>
    <x v="4"/>
    <m/>
    <x v="22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1"/>
    <s v="Neosho"/>
    <s v="Electric"/>
    <s v="Commercial"/>
    <s v="CB-Commercial"/>
    <n v="-9"/>
    <n v="19.2"/>
    <m/>
    <n v="0.94"/>
    <n v="0"/>
    <n v="0"/>
    <m/>
    <n v="0"/>
    <n v="0"/>
    <n v="0"/>
    <n v="0"/>
    <n v="0"/>
    <n v="0"/>
    <n v="-0.16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1.78"/>
    <n v="0"/>
    <n v="0"/>
    <n v="-0.13"/>
    <n v="0"/>
    <n v="0"/>
    <n v="0"/>
    <m/>
    <x v="0"/>
    <m/>
    <m/>
    <m/>
    <m/>
    <m/>
    <m/>
    <m/>
    <m/>
    <n v="-0.17"/>
    <n v="0.01"/>
    <n v="0"/>
    <n v="-0.16"/>
    <x v="1"/>
    <x v="5"/>
    <m/>
    <x v="22"/>
  </r>
  <r>
    <x v="3"/>
    <s v="Aurora"/>
    <s v="Electric"/>
    <s v="Commercial"/>
    <s v="CB-Commercial"/>
    <n v="2143988"/>
    <n v="295975.98"/>
    <m/>
    <n v="7531.93"/>
    <n v="0"/>
    <n v="0"/>
    <m/>
    <n v="-21675.562045404498"/>
    <n v="-1512.65"/>
    <n v="0"/>
    <n v="0"/>
    <n v="964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48.92"/>
    <n v="0"/>
    <n v="-12425.33"/>
    <n v="18400.98"/>
    <n v="-4.8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Aurora"/>
    <s v="Electric"/>
    <s v="Commercial"/>
    <s v="GP-General Power"/>
    <n v="4078907"/>
    <n v="406043.83"/>
    <m/>
    <n v="11464.34"/>
    <n v="0"/>
    <n v="0"/>
    <m/>
    <n v="0"/>
    <n v="-2955.48"/>
    <n v="0"/>
    <n v="0"/>
    <n v="1613.99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2161.89"/>
    <n v="0"/>
    <n v="-6201.91"/>
    <n v="19778.41"/>
    <n v="-6.4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2"/>
  </r>
  <r>
    <x v="3"/>
    <s v="Aurora"/>
    <s v="Electric"/>
    <s v="Commercial"/>
    <s v="LS-Special Lighting"/>
    <n v="3099"/>
    <n v="547.5"/>
    <m/>
    <n v="2.78"/>
    <n v="0"/>
    <n v="0"/>
    <m/>
    <n v="0"/>
    <n v="-3.53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2"/>
  </r>
  <r>
    <x v="3"/>
    <s v="Aurora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22"/>
  </r>
  <r>
    <x v="3"/>
    <s v="Aurora"/>
    <s v="Electric"/>
    <s v="Commercial"/>
    <s v="SH-Small Heating"/>
    <n v="167854"/>
    <n v="18942.78"/>
    <m/>
    <n v="696.55"/>
    <n v="0"/>
    <n v="0"/>
    <m/>
    <n v="0"/>
    <n v="-130.16999999999999"/>
    <n v="0"/>
    <n v="0"/>
    <n v="75.51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66"/>
    <n v="0"/>
    <n v="-847.88"/>
    <n v="1380.1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2"/>
  </r>
  <r>
    <x v="3"/>
    <s v="Aurora"/>
    <s v="Electric"/>
    <s v="Commercial"/>
    <s v="TEB-Total Electric Bldg"/>
    <n v="679981"/>
    <n v="62865.49"/>
    <m/>
    <n v="208.72"/>
    <n v="0"/>
    <n v="0"/>
    <m/>
    <n v="0"/>
    <n v="-427.38"/>
    <n v="0"/>
    <n v="0"/>
    <n v="3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01"/>
    <n v="0"/>
    <n v="-845.96"/>
    <n v="2453.6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2"/>
  </r>
  <r>
    <x v="3"/>
    <s v="Aurora"/>
    <s v="Electric"/>
    <s v="Commercial"/>
    <s v="CB-Commercial"/>
    <n v="842"/>
    <n v="123.57000000000001"/>
    <m/>
    <n v="0"/>
    <n v="0"/>
    <n v="0"/>
    <m/>
    <n v="0"/>
    <n v="-0.84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Aurora"/>
    <s v="Electric"/>
    <s v="Industrial"/>
    <s v="CB-Commercial"/>
    <n v="19881"/>
    <n v="2585.06"/>
    <m/>
    <n v="70.14"/>
    <n v="0"/>
    <n v="0"/>
    <m/>
    <n v="0"/>
    <n v="-8.5399999999999991"/>
    <n v="0"/>
    <n v="0"/>
    <n v="8.9499999999999993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58.53"/>
    <n v="0"/>
    <n v="-500.85"/>
    <n v="189.2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2"/>
  </r>
  <r>
    <x v="3"/>
    <s v="Aurora"/>
    <s v="Electric"/>
    <s v="Industrial"/>
    <s v="GP-General Power"/>
    <n v="2111861"/>
    <n v="196219.55"/>
    <m/>
    <n v="3842.3"/>
    <n v="0"/>
    <n v="0"/>
    <m/>
    <n v="0"/>
    <n v="105.1"/>
    <n v="0"/>
    <n v="0"/>
    <n v="848.77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1821.15"/>
    <n v="0"/>
    <n v="-8036.61"/>
    <n v="9312.5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3"/>
    <s v="Aurora"/>
    <s v="Electric"/>
    <s v="Industrial"/>
    <s v="LP-Large Power"/>
    <n v="2848803"/>
    <n v="218678.22"/>
    <m/>
    <n v="0"/>
    <n v="0"/>
    <n v="0"/>
    <m/>
    <n v="0"/>
    <n v="1224.98"/>
    <n v="0"/>
    <n v="0"/>
    <n v="380.43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1"/>
    <n v="0"/>
    <n v="0"/>
    <n v="5048.18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2"/>
  </r>
  <r>
    <x v="3"/>
    <s v="Aurora"/>
    <s v="Electric"/>
    <s v="Industrial"/>
    <s v="PFM-Feed Mill/Grain Elev"/>
    <n v="16880"/>
    <n v="2785.1699999999996"/>
    <m/>
    <n v="-9.4700000000000006"/>
    <n v="0"/>
    <n v="0"/>
    <m/>
    <n v="0"/>
    <n v="-16.37"/>
    <n v="0"/>
    <n v="0"/>
    <n v="7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7.15"/>
    <n v="166.43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2"/>
  </r>
  <r>
    <x v="3"/>
    <s v="Aurora"/>
    <s v="Electric"/>
    <s v="Industrial"/>
    <s v="TEB-Total Electric Bldg"/>
    <n v="9414"/>
    <n v="3942.7299999999996"/>
    <m/>
    <n v="0"/>
    <n v="0"/>
    <n v="0"/>
    <m/>
    <n v="0"/>
    <n v="4.05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250.64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2"/>
  </r>
  <r>
    <x v="3"/>
    <s v="Aurora"/>
    <s v="Electric"/>
    <s v="Interdepartmental"/>
    <s v="CB-Commercial"/>
    <n v="30307"/>
    <n v="3709.84"/>
    <m/>
    <n v="0"/>
    <n v="0"/>
    <n v="0"/>
    <m/>
    <n v="0"/>
    <n v="-8.7899999999999991"/>
    <n v="0"/>
    <n v="0"/>
    <n v="13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2"/>
  </r>
  <r>
    <x v="3"/>
    <s v="Aurora"/>
    <s v="Electric"/>
    <s v="Interdepartmental"/>
    <s v="GP-General Power"/>
    <n v="255903"/>
    <n v="18528.219999999998"/>
    <m/>
    <n v="0"/>
    <n v="0"/>
    <n v="0"/>
    <m/>
    <n v="0"/>
    <n v="-179.17"/>
    <n v="0"/>
    <n v="0"/>
    <n v="11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22"/>
  </r>
  <r>
    <x v="3"/>
    <s v="Aurora"/>
    <s v="Electric"/>
    <s v="Municipal Buildings"/>
    <s v="CB-Commercial"/>
    <n v="42636"/>
    <n v="6522.78"/>
    <m/>
    <n v="0"/>
    <n v="0"/>
    <n v="0"/>
    <m/>
    <n v="0"/>
    <n v="-10.25"/>
    <n v="0"/>
    <n v="0"/>
    <n v="19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Aurora"/>
    <s v="Electric"/>
    <s v="Municipal Buildings"/>
    <s v="GP-General Power"/>
    <n v="68320"/>
    <n v="7312.66"/>
    <m/>
    <n v="0"/>
    <n v="0"/>
    <n v="0"/>
    <m/>
    <n v="0"/>
    <n v="-20.02"/>
    <n v="0"/>
    <n v="0"/>
    <n v="3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Aurora"/>
    <s v="Electric"/>
    <s v="Municipal Buildings"/>
    <s v="SH-Small Heating"/>
    <n v="3395"/>
    <n v="402.54"/>
    <m/>
    <n v="0"/>
    <n v="0"/>
    <n v="0"/>
    <m/>
    <n v="0"/>
    <n v="-2.36"/>
    <n v="0"/>
    <n v="0"/>
    <n v="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2"/>
  </r>
  <r>
    <x v="3"/>
    <s v="Aurora"/>
    <s v="Electric"/>
    <s v="Municipal Other Lighting"/>
    <s v="CB-Commercial"/>
    <n v="109102"/>
    <n v="13262.52"/>
    <m/>
    <n v="0"/>
    <n v="0"/>
    <n v="0"/>
    <m/>
    <n v="0"/>
    <n v="-75.989999999999995"/>
    <n v="0"/>
    <n v="0"/>
    <n v="49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2"/>
  </r>
  <r>
    <x v="3"/>
    <s v="Aurora"/>
    <s v="Electric"/>
    <s v="Municipal Other Lighting"/>
    <s v="LS-Special Lighting"/>
    <n v="5771"/>
    <n v="1342.15"/>
    <m/>
    <n v="0"/>
    <n v="0"/>
    <n v="0"/>
    <m/>
    <n v="0"/>
    <n v="-1.71"/>
    <n v="0"/>
    <n v="0"/>
    <n v="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2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2"/>
  </r>
  <r>
    <x v="3"/>
    <s v="Aurora"/>
    <s v="Electric"/>
    <s v="Municipal Pumping"/>
    <s v="CB-Commercial"/>
    <n v="106139"/>
    <n v="13651.34"/>
    <m/>
    <n v="0"/>
    <n v="0"/>
    <n v="0"/>
    <m/>
    <n v="0"/>
    <n v="-25.52"/>
    <n v="0"/>
    <n v="0"/>
    <n v="4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Aurora"/>
    <s v="Electric"/>
    <s v="Municipal Pumping"/>
    <s v="GP-General Power"/>
    <n v="536277"/>
    <n v="48653.23"/>
    <m/>
    <n v="0"/>
    <n v="0"/>
    <n v="0"/>
    <m/>
    <n v="0"/>
    <n v="-47.5"/>
    <n v="0"/>
    <n v="0"/>
    <n v="241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Aurora"/>
    <s v="Electric"/>
    <s v="Oil Pipeline Pumping"/>
    <s v="GP-General Power"/>
    <n v="170443"/>
    <n v="15859.8"/>
    <m/>
    <n v="0"/>
    <n v="0"/>
    <n v="0"/>
    <m/>
    <n v="0"/>
    <n v="35.770000000000003"/>
    <n v="0"/>
    <n v="0"/>
    <n v="76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9.84"/>
    <n v="0"/>
    <n v="0"/>
    <n v="1202.4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3"/>
    <s v="Aurora"/>
    <s v="Electric"/>
    <s v="Residential"/>
    <s v="RGL-Residential Pilot"/>
    <n v="89554"/>
    <n v="10301.379999999999"/>
    <m/>
    <n v="458.48"/>
    <n v="0"/>
    <n v="0"/>
    <m/>
    <n v="0"/>
    <n v="-68.06"/>
    <n v="0"/>
    <n v="0"/>
    <n v="40.2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13"/>
    <n v="0"/>
    <n v="-72.180000000000007"/>
    <n v="117.2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2"/>
  </r>
  <r>
    <x v="3"/>
    <s v="Aurora"/>
    <s v="Electric"/>
    <s v="Residential"/>
    <s v="RG-Residential"/>
    <n v="13780650"/>
    <n v="1749879.6600000001"/>
    <m/>
    <n v="49045.64"/>
    <n v="0"/>
    <n v="0"/>
    <m/>
    <n v="-151866.020130777"/>
    <n v="-10202.959999999999"/>
    <n v="0"/>
    <n v="0"/>
    <n v="6204.97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4799.1000000000004"/>
    <n v="480"/>
    <n v="-36910.239999999998"/>
    <n v="12639.61"/>
    <n v="3.4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Aurora"/>
    <s v="Lighting"/>
    <s v="Commercial"/>
    <s v="PL-Private Lighting"/>
    <n v="49759.936999999998"/>
    <n v="15914.91"/>
    <m/>
    <n v="0"/>
    <n v="0"/>
    <n v="0"/>
    <m/>
    <n v="0"/>
    <n v="-43.17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5.19"/>
    <n v="0"/>
    <n v="-130.18"/>
    <n v="803.04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3"/>
    <s v="Aurora"/>
    <s v="Lighting"/>
    <s v="Industrial"/>
    <s v="PL-Private Lighting"/>
    <n v="6169"/>
    <n v="1507.82"/>
    <m/>
    <n v="0"/>
    <n v="0"/>
    <n v="0"/>
    <m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8"/>
    <n v="0"/>
    <n v="-37.22"/>
    <n v="84.5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2"/>
  </r>
  <r>
    <x v="3"/>
    <s v="Aurora"/>
    <s v="Lighting"/>
    <s v="Interdepartmental"/>
    <s v="PL-Private Lighting"/>
    <n v="195"/>
    <n v="45.96"/>
    <m/>
    <n v="0"/>
    <n v="0"/>
    <n v="0"/>
    <m/>
    <n v="0"/>
    <n v="-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2"/>
  </r>
  <r>
    <x v="3"/>
    <s v="Aurora"/>
    <s v="Lighting"/>
    <s v="Municipal Other Lighting"/>
    <s v="PL-Private Lighting"/>
    <n v="174"/>
    <n v="66.239999999999995"/>
    <m/>
    <n v="0"/>
    <n v="0"/>
    <n v="0"/>
    <m/>
    <n v="0"/>
    <n v="-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2"/>
  </r>
  <r>
    <x v="3"/>
    <s v="Aurora"/>
    <s v="Lighting"/>
    <s v="Municipal Pumping"/>
    <s v="PL-Private Lighting"/>
    <n v="58"/>
    <n v="20.59"/>
    <m/>
    <n v="0"/>
    <n v="0"/>
    <n v="0"/>
    <m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2"/>
  </r>
  <r>
    <x v="3"/>
    <s v="Aurora"/>
    <s v="Lighting"/>
    <s v="Municipal Street Lighting"/>
    <s v="SPL-Municipal St Lighting"/>
    <n v="131070.394"/>
    <n v="13085.28"/>
    <m/>
    <n v="0"/>
    <n v="0"/>
    <n v="0"/>
    <m/>
    <n v="0"/>
    <n v="56.35"/>
    <n v="0"/>
    <n v="0"/>
    <n v="0"/>
    <n v="0"/>
    <n v="0"/>
    <n v="0"/>
    <n v="0"/>
    <n v="0"/>
    <n v="0"/>
    <n v="0"/>
    <n v="3239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2"/>
  </r>
  <r>
    <x v="3"/>
    <s v="Aurora"/>
    <s v="Lighting"/>
    <s v="Residential"/>
    <s v="PL-Private Lighting"/>
    <n v="51122.921999999999"/>
    <n v="18941.66"/>
    <m/>
    <n v="0"/>
    <n v="0"/>
    <n v="0"/>
    <m/>
    <n v="0"/>
    <n v="-42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48"/>
    <n v="0"/>
    <n v="-66.260000000000005"/>
    <n v="63.18"/>
    <n v="2.52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3"/>
    <s v="Baxter Springs"/>
    <s v="Electric"/>
    <s v="Commercial"/>
    <s v="CB-Commercial"/>
    <n v="0"/>
    <n v="22.69"/>
    <m/>
    <n v="1.12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Baxter Springs"/>
    <s v="Electric"/>
    <s v="Residential"/>
    <s v="RG-Residential"/>
    <n v="265"/>
    <n v="46.22"/>
    <m/>
    <n v="2.2999999999999998"/>
    <n v="0"/>
    <n v="0"/>
    <m/>
    <n v="0"/>
    <n v="-0.28000000000000003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1"/>
    <n v="0"/>
    <n v="0"/>
    <n v="1.1599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Bolivar"/>
    <s v="Electric"/>
    <s v="Commercial"/>
    <s v="CB-Commercial"/>
    <n v="2278782"/>
    <n v="313123.36"/>
    <m/>
    <n v="6561.21"/>
    <n v="0"/>
    <n v="0"/>
    <m/>
    <n v="-35877.1159356403"/>
    <n v="-1044.3399999999999"/>
    <n v="0"/>
    <n v="0"/>
    <n v="1025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40.27"/>
    <n v="0"/>
    <n v="-13359.64"/>
    <n v="18591.490000000002"/>
    <n v="0.5500000000000000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Bolivar"/>
    <s v="Electric"/>
    <s v="Commercial"/>
    <s v="GP-General Power"/>
    <n v="3288720"/>
    <n v="320070.08"/>
    <m/>
    <n v="1832.86"/>
    <n v="0"/>
    <n v="0"/>
    <m/>
    <n v="-8761.0315186246407"/>
    <n v="-1318.34"/>
    <n v="0"/>
    <n v="0"/>
    <n v="1476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6.5500000000002"/>
    <n v="0"/>
    <n v="-3866.49"/>
    <n v="14731.92"/>
    <n v="47.47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2"/>
  </r>
  <r>
    <x v="3"/>
    <s v="Bolivar"/>
    <s v="Electric"/>
    <s v="Commercial"/>
    <s v="LP-Large Power"/>
    <n v="1189963"/>
    <n v="102048.85"/>
    <m/>
    <n v="0"/>
    <n v="0"/>
    <n v="0"/>
    <m/>
    <n v="0"/>
    <n v="33.479999999999997"/>
    <n v="0"/>
    <n v="0"/>
    <n v="535.48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2"/>
  </r>
  <r>
    <x v="3"/>
    <s v="Bolivar"/>
    <s v="Electric"/>
    <s v="Commercial"/>
    <s v="LS-Special Lighting"/>
    <n v="2315"/>
    <n v="411.1"/>
    <m/>
    <n v="0.93"/>
    <n v="0"/>
    <n v="0"/>
    <m/>
    <n v="0"/>
    <n v="-1.0900000000000001"/>
    <n v="0"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2"/>
  </r>
  <r>
    <x v="3"/>
    <s v="Bolivar"/>
    <s v="Electric"/>
    <s v="Commercial"/>
    <s v="SH-Small Heating"/>
    <n v="985759"/>
    <n v="109875.81000000001"/>
    <m/>
    <n v="2346.23"/>
    <n v="0"/>
    <n v="0"/>
    <m/>
    <n v="-58683.0651678789"/>
    <n v="-585.45000000000005"/>
    <n v="0"/>
    <n v="0"/>
    <n v="44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9.74"/>
    <n v="0"/>
    <n v="-4023.74"/>
    <n v="6258.07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2"/>
  </r>
  <r>
    <x v="3"/>
    <s v="Bolivar"/>
    <s v="Electric"/>
    <s v="Commercial"/>
    <s v="TEB-Total Electric Bldg"/>
    <n v="2886731"/>
    <n v="280787.89"/>
    <m/>
    <n v="1819.29"/>
    <n v="0"/>
    <n v="0"/>
    <m/>
    <n v="-60139.9437954596"/>
    <n v="-1565.95"/>
    <n v="0"/>
    <n v="0"/>
    <n v="1274.41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45.71"/>
    <n v="0"/>
    <n v="-2106.96"/>
    <n v="11040.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2"/>
  </r>
  <r>
    <x v="3"/>
    <s v="Bolivar"/>
    <s v="Electric"/>
    <s v="Industrial"/>
    <s v="CB-Commercial"/>
    <n v="35373"/>
    <n v="4256"/>
    <m/>
    <n v="154.65"/>
    <n v="0"/>
    <n v="0"/>
    <m/>
    <n v="0"/>
    <n v="-12.18"/>
    <n v="0"/>
    <n v="0"/>
    <n v="15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56"/>
    <n v="282.2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2"/>
  </r>
  <r>
    <x v="3"/>
    <s v="Bolivar"/>
    <s v="Electric"/>
    <s v="Industrial"/>
    <s v="GP-General Power"/>
    <n v="853800"/>
    <n v="83749.36"/>
    <m/>
    <n v="2637.55"/>
    <n v="0"/>
    <n v="0"/>
    <m/>
    <n v="0"/>
    <n v="-329.01"/>
    <n v="0"/>
    <n v="0"/>
    <n v="384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7.88"/>
    <n v="0"/>
    <n v="-535.78"/>
    <n v="3532.73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3"/>
    <s v="Bolivar"/>
    <s v="Electric"/>
    <s v="Industrial"/>
    <s v="LP-Large Power"/>
    <n v="493800"/>
    <n v="54588.58"/>
    <m/>
    <n v="0"/>
    <n v="0"/>
    <n v="0"/>
    <m/>
    <n v="0"/>
    <n v="-385.44"/>
    <n v="0"/>
    <n v="0"/>
    <n v="222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90.96"/>
    <n v="2218.42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2"/>
  </r>
  <r>
    <x v="3"/>
    <s v="Bolivar"/>
    <s v="Electric"/>
    <s v="Industrial"/>
    <s v="PFM-Feed Mill/Grain Elev"/>
    <n v="4688"/>
    <n v="883.91"/>
    <m/>
    <n v="29.34"/>
    <n v="0"/>
    <n v="0"/>
    <m/>
    <n v="0"/>
    <n v="-0.43"/>
    <n v="0"/>
    <n v="0"/>
    <n v="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37"/>
    <n v="0"/>
    <n v="-36.659999999999997"/>
    <n v="48.76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2"/>
  </r>
  <r>
    <x v="3"/>
    <s v="Bolivar"/>
    <s v="Electric"/>
    <s v="Industrial"/>
    <s v="SH-Small Heating"/>
    <n v="1440"/>
    <n v="177.65"/>
    <m/>
    <n v="3.55"/>
    <n v="0"/>
    <n v="0"/>
    <m/>
    <n v="0"/>
    <n v="-0.72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61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2"/>
  </r>
  <r>
    <x v="3"/>
    <s v="Bolivar"/>
    <s v="Electric"/>
    <s v="Interdepartmental"/>
    <s v="CB-Commercial"/>
    <n v="7728"/>
    <n v="998.84"/>
    <m/>
    <n v="0"/>
    <n v="0"/>
    <n v="0"/>
    <m/>
    <n v="0"/>
    <n v="0.12"/>
    <n v="0"/>
    <n v="0"/>
    <n v="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2"/>
  </r>
  <r>
    <x v="3"/>
    <s v="Bolivar"/>
    <s v="Electric"/>
    <s v="Municipal Buildings"/>
    <s v="CB-Commercial"/>
    <n v="48954"/>
    <n v="8073.1100000000006"/>
    <m/>
    <n v="0"/>
    <n v="0"/>
    <n v="0"/>
    <m/>
    <n v="0"/>
    <n v="-21.27"/>
    <n v="0"/>
    <n v="0"/>
    <n v="22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4600000000000009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Bolivar"/>
    <s v="Electric"/>
    <s v="Municipal Buildings"/>
    <s v="GP-General Power"/>
    <n v="27782"/>
    <n v="3649.02"/>
    <m/>
    <n v="0"/>
    <n v="0"/>
    <n v="0"/>
    <m/>
    <n v="0"/>
    <n v="-17.66"/>
    <n v="0"/>
    <n v="0"/>
    <n v="1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Bolivar"/>
    <s v="Electric"/>
    <s v="Municipal Buildings"/>
    <s v="SH-Small Heating"/>
    <n v="24918"/>
    <n v="2949.06"/>
    <m/>
    <n v="0"/>
    <n v="0"/>
    <n v="0"/>
    <m/>
    <n v="0"/>
    <n v="-7.15"/>
    <n v="0"/>
    <n v="0"/>
    <n v="11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2"/>
  </r>
  <r>
    <x v="3"/>
    <s v="Bolivar"/>
    <s v="Electric"/>
    <s v="Municipal Buildings"/>
    <s v="TEB-Total Electric Bldg"/>
    <n v="25520"/>
    <n v="2174.9699999999998"/>
    <m/>
    <n v="0"/>
    <n v="0"/>
    <n v="0"/>
    <m/>
    <n v="0"/>
    <n v="-16.899999999999999"/>
    <n v="0"/>
    <n v="0"/>
    <n v="1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2"/>
  </r>
  <r>
    <x v="3"/>
    <s v="Bolivar"/>
    <s v="Electric"/>
    <s v="Municipal Other Lighting"/>
    <s v="CB-Commercial"/>
    <n v="12930"/>
    <n v="2477.87"/>
    <m/>
    <n v="0"/>
    <n v="0"/>
    <n v="0"/>
    <m/>
    <n v="0"/>
    <n v="-10.34"/>
    <n v="0"/>
    <n v="0"/>
    <n v="5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2"/>
  </r>
  <r>
    <x v="3"/>
    <s v="Bolivar"/>
    <s v="Electric"/>
    <s v="Municipal Other Lighting"/>
    <s v="LS-Special Lighting"/>
    <n v="1918"/>
    <n v="450.49"/>
    <m/>
    <n v="0"/>
    <n v="0"/>
    <n v="0"/>
    <m/>
    <n v="0"/>
    <n v="-1.1000000000000001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2"/>
  </r>
  <r>
    <x v="3"/>
    <s v="Bolivar"/>
    <s v="Electric"/>
    <s v="Municipal Pumping"/>
    <s v="CB-Commercial"/>
    <n v="160562"/>
    <n v="21604.02"/>
    <m/>
    <n v="0"/>
    <n v="0"/>
    <n v="0"/>
    <m/>
    <n v="0"/>
    <n v="-62.48"/>
    <n v="0"/>
    <n v="0"/>
    <n v="72.26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Bolivar"/>
    <s v="Electric"/>
    <s v="Municipal Pumping"/>
    <s v="GP-General Power"/>
    <n v="263822"/>
    <n v="26131.65"/>
    <m/>
    <n v="0"/>
    <n v="0"/>
    <n v="0"/>
    <m/>
    <n v="0"/>
    <n v="-144.33000000000001"/>
    <n v="0"/>
    <n v="0"/>
    <n v="118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Bolivar"/>
    <s v="Electric"/>
    <s v="Municipal Pumping"/>
    <s v="TEB-Total Electric Bldg"/>
    <n v="11032"/>
    <n v="1059.27"/>
    <m/>
    <n v="0"/>
    <n v="0"/>
    <n v="0"/>
    <m/>
    <n v="0"/>
    <n v="-1.3"/>
    <n v="0"/>
    <n v="0"/>
    <n v="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2"/>
  </r>
  <r>
    <x v="3"/>
    <s v="Bolivar"/>
    <s v="Electric"/>
    <s v="Oil Pipeline Pumping"/>
    <s v="GP-General Power"/>
    <n v="111396"/>
    <n v="9219.34"/>
    <m/>
    <n v="0"/>
    <n v="0"/>
    <n v="0"/>
    <m/>
    <n v="0"/>
    <n v="47.9"/>
    <n v="0"/>
    <n v="0"/>
    <n v="5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1.6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3"/>
    <s v="Bolivar"/>
    <s v="Electric"/>
    <s v="Oil Pipeline Pumping"/>
    <s v="LP-Large Power"/>
    <n v="4338240"/>
    <n v="281580.42000000004"/>
    <m/>
    <n v="0"/>
    <n v="0"/>
    <n v="0"/>
    <m/>
    <n v="0"/>
    <n v="186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211.740000000002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2"/>
  </r>
  <r>
    <x v="3"/>
    <s v="Bolivar"/>
    <s v="Electric"/>
    <s v="Residential"/>
    <s v="RGL-Residential Pilot"/>
    <n v="139103"/>
    <n v="16313.2"/>
    <m/>
    <n v="403"/>
    <n v="0"/>
    <n v="0"/>
    <m/>
    <n v="0"/>
    <n v="-71.53"/>
    <n v="0"/>
    <n v="0"/>
    <n v="62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39"/>
    <n v="0"/>
    <n v="-188.65"/>
    <n v="408.2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2"/>
  </r>
  <r>
    <x v="3"/>
    <s v="Bolivar"/>
    <s v="Electric"/>
    <s v="Residential"/>
    <s v="RG-Residential"/>
    <n v="15672055.6"/>
    <n v="1930040.22"/>
    <m/>
    <n v="40600.74"/>
    <n v="0"/>
    <n v="0"/>
    <m/>
    <n v="-897092.78432884999"/>
    <n v="-6788.18"/>
    <n v="0"/>
    <n v="0"/>
    <n v="7052.72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4752.34"/>
    <n v="260"/>
    <n v="-37015.25"/>
    <n v="42087.75"/>
    <n v="-4.1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Bolivar"/>
    <s v="Electric"/>
    <s v="Wholesale Municipalities"/>
    <s v="GFR-Lockwood"/>
    <n v="737589"/>
    <n v="27714.53"/>
    <m/>
    <n v="0"/>
    <n v="21176.1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22"/>
  </r>
  <r>
    <x v="3"/>
    <s v="Bolivar"/>
    <s v="Lighting"/>
    <s v="Commercial"/>
    <s v="PL-Private Lighting"/>
    <n v="56088.3"/>
    <n v="16836.189999999999"/>
    <m/>
    <n v="132.96"/>
    <n v="0"/>
    <n v="0"/>
    <m/>
    <n v="0"/>
    <n v="-39.4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.67"/>
    <n v="0"/>
    <n v="-193.81"/>
    <n v="715.9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3"/>
    <s v="Bolivar"/>
    <s v="Lighting"/>
    <s v="Industrial"/>
    <s v="PL-Private Lighting"/>
    <n v="515"/>
    <n v="176.82"/>
    <m/>
    <n v="5.64"/>
    <n v="0"/>
    <n v="0"/>
    <m/>
    <n v="0"/>
    <n v="-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8"/>
    <n v="0"/>
    <n v="0"/>
    <n v="11.05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2"/>
  </r>
  <r>
    <x v="3"/>
    <s v="Bolivar"/>
    <s v="Lighting"/>
    <s v="Municipal Other Lighting"/>
    <s v="PL-Private Lighting"/>
    <n v="249"/>
    <n v="84.1"/>
    <m/>
    <n v="0"/>
    <n v="0"/>
    <n v="0"/>
    <m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2"/>
  </r>
  <r>
    <x v="3"/>
    <s v="Bolivar"/>
    <s v="Lighting"/>
    <s v="Municipal Street Lighting"/>
    <s v="SPL-Municipal St Lighting"/>
    <n v="237299.06200000001"/>
    <n v="24702.73"/>
    <m/>
    <n v="0"/>
    <n v="0"/>
    <n v="0"/>
    <m/>
    <n v="0"/>
    <n v="102.03"/>
    <n v="0"/>
    <n v="0"/>
    <n v="0"/>
    <n v="0"/>
    <n v="0"/>
    <n v="0"/>
    <n v="0"/>
    <n v="0"/>
    <n v="0"/>
    <n v="0"/>
    <n v="6752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2"/>
  </r>
  <r>
    <x v="3"/>
    <s v="Bolivar"/>
    <s v="Lighting"/>
    <s v="Residential"/>
    <s v="PL-Private Lighting"/>
    <n v="41934.853000000003"/>
    <n v="15441.49"/>
    <m/>
    <n v="53.55"/>
    <n v="0"/>
    <n v="0"/>
    <m/>
    <n v="0"/>
    <n v="-29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19"/>
    <n v="0"/>
    <n v="-30.06"/>
    <n v="251.3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3"/>
    <s v="Branson"/>
    <s v="Electric"/>
    <s v="Commercial"/>
    <s v="CB-Commercial"/>
    <n v="3402124"/>
    <n v="461763.64999999997"/>
    <m/>
    <n v="7397.18"/>
    <n v="0"/>
    <n v="0"/>
    <m/>
    <n v="-24060.812945411799"/>
    <n v="-2371.29"/>
    <n v="0"/>
    <n v="0"/>
    <n v="153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71.1000000000004"/>
    <n v="20"/>
    <n v="-24181.08"/>
    <n v="31142.1"/>
    <n v="1.0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Branson"/>
    <s v="Electric"/>
    <s v="Commercial"/>
    <s v="GP-General Power"/>
    <n v="5656417"/>
    <n v="549206.38"/>
    <m/>
    <n v="8149.69"/>
    <n v="0"/>
    <n v="0"/>
    <m/>
    <n v="-1907.4498567335199"/>
    <n v="-3267.85"/>
    <n v="0"/>
    <n v="0"/>
    <n v="2351.36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6589.89"/>
    <n v="20"/>
    <n v="-24585.200000000001"/>
    <n v="37187.94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2"/>
  </r>
  <r>
    <x v="3"/>
    <s v="Branson"/>
    <s v="Electric"/>
    <s v="Commercial"/>
    <s v="LP-Large Power"/>
    <n v="2133600"/>
    <n v="145146.04"/>
    <m/>
    <n v="1059.74"/>
    <n v="0"/>
    <n v="0"/>
    <m/>
    <n v="0"/>
    <n v="-250.45"/>
    <n v="0"/>
    <n v="0"/>
    <n v="960.12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2"/>
  </r>
  <r>
    <x v="3"/>
    <s v="Branson"/>
    <s v="Electric"/>
    <s v="Commercial"/>
    <s v="SH-Small Heating"/>
    <n v="3055378"/>
    <n v="337058.56"/>
    <m/>
    <n v="6350.41"/>
    <n v="0"/>
    <n v="0"/>
    <m/>
    <n v="-13970.815884211301"/>
    <n v="-1872.97"/>
    <n v="0"/>
    <n v="0"/>
    <n v="1382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71.25"/>
    <n v="0"/>
    <n v="-26645.5"/>
    <n v="25522.02"/>
    <n v="-134.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2"/>
  </r>
  <r>
    <x v="3"/>
    <s v="Branson"/>
    <s v="Electric"/>
    <s v="Commercial"/>
    <s v="TEB-Total Electric Bldg"/>
    <n v="14829307"/>
    <n v="1442268.5"/>
    <m/>
    <n v="19974.12"/>
    <n v="0"/>
    <n v="0"/>
    <m/>
    <n v="-27525.641025641002"/>
    <n v="-7149.14"/>
    <n v="0"/>
    <n v="0"/>
    <n v="6359.68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9891.02"/>
    <n v="40"/>
    <n v="-65353.63"/>
    <n v="87080.67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2"/>
  </r>
  <r>
    <x v="3"/>
    <s v="Branson"/>
    <s v="Electric"/>
    <s v="Industrial"/>
    <s v="CB-Commercial"/>
    <n v="7093"/>
    <n v="839"/>
    <m/>
    <n v="0"/>
    <n v="0"/>
    <n v="0"/>
    <m/>
    <n v="0"/>
    <n v="-10.17"/>
    <n v="0"/>
    <n v="0"/>
    <n v="3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8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2"/>
  </r>
  <r>
    <x v="3"/>
    <s v="Branson"/>
    <s v="Electric"/>
    <s v="Industrial"/>
    <s v="SH-Small Heating"/>
    <n v="25629"/>
    <n v="2659.95"/>
    <m/>
    <n v="21.46"/>
    <n v="0"/>
    <n v="0"/>
    <m/>
    <n v="0"/>
    <n v="-27.06"/>
    <n v="0"/>
    <n v="0"/>
    <n v="1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.63999999999999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2"/>
  </r>
  <r>
    <x v="3"/>
    <s v="Branson"/>
    <s v="Electric"/>
    <s v="Industrial"/>
    <s v="TEB-Total Electric Bldg"/>
    <n v="33920"/>
    <n v="3243.56"/>
    <m/>
    <n v="0"/>
    <n v="0"/>
    <n v="0"/>
    <m/>
    <n v="0"/>
    <n v="-34.74"/>
    <n v="0"/>
    <n v="0"/>
    <n v="15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13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2"/>
  </r>
  <r>
    <x v="3"/>
    <s v="Branson"/>
    <s v="Electric"/>
    <s v="Interdepartmental"/>
    <s v="CB-Commercial"/>
    <n v="11019"/>
    <n v="1420.85"/>
    <m/>
    <n v="0"/>
    <n v="0"/>
    <n v="0"/>
    <m/>
    <n v="0"/>
    <n v="-9.01"/>
    <n v="0"/>
    <n v="0"/>
    <n v="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64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2"/>
  </r>
  <r>
    <x v="3"/>
    <s v="Branson"/>
    <s v="Electric"/>
    <s v="Municipal Buildings"/>
    <s v="CB-Commercial"/>
    <n v="89766.399999999994"/>
    <n v="12171.3"/>
    <m/>
    <n v="0"/>
    <n v="0"/>
    <n v="0"/>
    <m/>
    <n v="0"/>
    <n v="-72.849999999999994"/>
    <n v="0"/>
    <n v="0"/>
    <n v="4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2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Branson"/>
    <s v="Electric"/>
    <s v="Municipal Buildings"/>
    <s v="GP-General Power"/>
    <n v="121120"/>
    <n v="13652.08"/>
    <m/>
    <n v="0"/>
    <n v="0"/>
    <n v="0"/>
    <m/>
    <n v="0"/>
    <n v="2.75"/>
    <n v="0"/>
    <n v="0"/>
    <n v="54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Branson"/>
    <s v="Electric"/>
    <s v="Municipal Buildings"/>
    <s v="SH-Small Heating"/>
    <n v="40975"/>
    <n v="4128.5999999999995"/>
    <m/>
    <n v="0"/>
    <n v="0"/>
    <n v="0"/>
    <m/>
    <n v="0"/>
    <n v="-33.56"/>
    <n v="0"/>
    <n v="0"/>
    <n v="18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2"/>
  </r>
  <r>
    <x v="3"/>
    <s v="Branson"/>
    <s v="Electric"/>
    <s v="Municipal Buildings"/>
    <s v="TEB-Total Electric Bldg"/>
    <n v="230560"/>
    <n v="28407.899999999998"/>
    <m/>
    <n v="0"/>
    <n v="0"/>
    <n v="0"/>
    <m/>
    <n v="0"/>
    <n v="-148.69"/>
    <n v="0"/>
    <n v="0"/>
    <n v="10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2"/>
  </r>
  <r>
    <x v="3"/>
    <s v="Branson"/>
    <s v="Electric"/>
    <s v="Municipal Other Lighting"/>
    <s v="CB-Commercial"/>
    <n v="37739"/>
    <n v="5935.72"/>
    <m/>
    <n v="0"/>
    <n v="0"/>
    <n v="0"/>
    <m/>
    <n v="0"/>
    <n v="-9.32"/>
    <n v="0"/>
    <n v="0"/>
    <n v="16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2"/>
  </r>
  <r>
    <x v="3"/>
    <s v="Branson"/>
    <s v="Electric"/>
    <s v="Municipal Other Lighting"/>
    <s v="GP-General Power"/>
    <n v="32000"/>
    <n v="3047.4199999999996"/>
    <m/>
    <n v="0"/>
    <n v="0"/>
    <n v="0"/>
    <m/>
    <n v="0"/>
    <n v="6.3"/>
    <n v="0"/>
    <n v="0"/>
    <n v="14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2"/>
  </r>
  <r>
    <x v="3"/>
    <s v="Branson"/>
    <s v="Electric"/>
    <s v="Municipal Other Lighting"/>
    <s v="LS-Special Lighting"/>
    <n v="2560"/>
    <n v="472.17"/>
    <m/>
    <n v="0"/>
    <n v="0"/>
    <n v="0"/>
    <m/>
    <n v="0"/>
    <n v="0.49"/>
    <n v="0"/>
    <n v="0"/>
    <n v="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2"/>
  </r>
  <r>
    <x v="3"/>
    <s v="Branson"/>
    <s v="Electric"/>
    <s v="Municipal Other Lighting"/>
    <s v="SH-Small Heating"/>
    <n v="2850"/>
    <n v="352.56"/>
    <m/>
    <n v="0"/>
    <n v="0"/>
    <n v="0"/>
    <m/>
    <n v="0"/>
    <n v="-1.95"/>
    <n v="0"/>
    <n v="0"/>
    <n v="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22"/>
  </r>
  <r>
    <x v="3"/>
    <s v="Branson"/>
    <s v="Electric"/>
    <s v="Municipal Pumping"/>
    <s v="CB-Commercial"/>
    <n v="148470"/>
    <n v="20118.04"/>
    <m/>
    <n v="0"/>
    <n v="0"/>
    <n v="0"/>
    <m/>
    <n v="0"/>
    <n v="-190.53"/>
    <n v="0"/>
    <n v="0"/>
    <n v="66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400000000000000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Branson"/>
    <s v="Electric"/>
    <s v="Municipal Pumping"/>
    <s v="GP-General Power"/>
    <n v="1141094"/>
    <n v="109919.88"/>
    <m/>
    <n v="0"/>
    <n v="0"/>
    <n v="0"/>
    <m/>
    <n v="0"/>
    <n v="-293.58"/>
    <n v="0"/>
    <n v="0"/>
    <n v="51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Branson"/>
    <s v="Electric"/>
    <s v="Residential"/>
    <s v="RGL-Residential Pilot"/>
    <n v="121703"/>
    <n v="14320.89"/>
    <m/>
    <n v="236.56"/>
    <n v="0"/>
    <n v="0"/>
    <m/>
    <n v="0"/>
    <n v="-114.05"/>
    <n v="0"/>
    <n v="0"/>
    <n v="5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39"/>
    <n v="0"/>
    <n v="-126.62"/>
    <n v="90.99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2"/>
  </r>
  <r>
    <x v="3"/>
    <s v="Branson"/>
    <s v="Electric"/>
    <s v="Residential"/>
    <s v="RG-Residential"/>
    <n v="21714653.510000002"/>
    <n v="2654273.6599999997"/>
    <m/>
    <n v="38600.93"/>
    <n v="0"/>
    <n v="0"/>
    <m/>
    <n v="-97850.218573212798"/>
    <n v="-18067.830000000002"/>
    <n v="0"/>
    <n v="0"/>
    <n v="9772.27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4748.1499999999996"/>
    <n v="880"/>
    <n v="-37172.92"/>
    <n v="16951.86"/>
    <n v="71.5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Branson"/>
    <s v="Lighting"/>
    <s v="Commercial"/>
    <s v="PL-Private Lighting"/>
    <n v="84429.337"/>
    <n v="29048.91"/>
    <m/>
    <n v="0"/>
    <n v="0"/>
    <n v="0"/>
    <m/>
    <n v="0"/>
    <n v="-58.31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63.70999999999998"/>
    <n v="0"/>
    <n v="-403.62"/>
    <n v="1560.79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3"/>
    <s v="Branson"/>
    <s v="Lighting"/>
    <s v="Industrial"/>
    <s v="PL-Private Lighting"/>
    <n v="164"/>
    <n v="58.98"/>
    <m/>
    <n v="0"/>
    <n v="0"/>
    <n v="0"/>
    <m/>
    <n v="0"/>
    <n v="-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2"/>
  </r>
  <r>
    <x v="3"/>
    <s v="Branson"/>
    <s v="Lighting"/>
    <s v="Municipal Other Lighting"/>
    <s v="PL-Private Lighting"/>
    <n v="386"/>
    <n v="139.83000000000001"/>
    <m/>
    <n v="0"/>
    <n v="0"/>
    <n v="0"/>
    <m/>
    <n v="0"/>
    <n v="-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2"/>
  </r>
  <r>
    <x v="3"/>
    <s v="Branson"/>
    <s v="Lighting"/>
    <s v="Municipal Street Lighting"/>
    <s v="SPL-Municipal St Lighting"/>
    <n v="249779.55799999999"/>
    <n v="24537.81"/>
    <m/>
    <n v="0"/>
    <n v="0"/>
    <n v="0"/>
    <m/>
    <n v="0"/>
    <n v="107.4"/>
    <n v="0"/>
    <n v="0"/>
    <n v="0"/>
    <n v="0"/>
    <n v="0"/>
    <n v="0"/>
    <n v="0"/>
    <n v="0"/>
    <n v="0"/>
    <n v="0"/>
    <n v="19802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2"/>
  </r>
  <r>
    <x v="3"/>
    <s v="Branson"/>
    <s v="Lighting"/>
    <s v="Residential"/>
    <s v="PL-Private Lighting"/>
    <n v="24121.308000000001"/>
    <n v="9261.6"/>
    <m/>
    <n v="0"/>
    <n v="0"/>
    <n v="0"/>
    <m/>
    <n v="0"/>
    <n v="-26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82"/>
    <n v="0"/>
    <n v="-20.02"/>
    <n v="47.11"/>
    <n v="0.6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3"/>
    <s v="Buffalo"/>
    <s v="Electric"/>
    <s v="Commercial"/>
    <s v="CB-Commercial"/>
    <n v="1224"/>
    <n v="246.35000000000002"/>
    <m/>
    <n v="9.19"/>
    <n v="0"/>
    <n v="0"/>
    <m/>
    <n v="0"/>
    <n v="-0.18"/>
    <n v="0"/>
    <n v="0"/>
    <n v="0.5600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.45"/>
    <n v="20.5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Buffalo"/>
    <s v="Electric"/>
    <s v="Residential"/>
    <s v="RG-Residential"/>
    <n v="24864"/>
    <n v="2921.99"/>
    <m/>
    <n v="37.369999999999997"/>
    <n v="0"/>
    <n v="0"/>
    <m/>
    <n v="0"/>
    <n v="-13.83"/>
    <n v="0"/>
    <n v="0"/>
    <n v="1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3499999999999996"/>
    <n v="0"/>
    <n v="-73.319999999999993"/>
    <n v="56.4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Buffalo"/>
    <s v="Lighting"/>
    <s v="Residential"/>
    <s v="PL-Private Lighting"/>
    <n v="31"/>
    <n v="14.65"/>
    <m/>
    <n v="0.28999999999999998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s v="Gravette"/>
    <s v="Electric"/>
    <s v="Commercial"/>
    <s v="CB-Commercial"/>
    <n v="4142"/>
    <n v="659.85"/>
    <m/>
    <n v="27.43"/>
    <n v="0"/>
    <n v="0"/>
    <m/>
    <n v="0"/>
    <n v="-4.83"/>
    <n v="0"/>
    <n v="0"/>
    <n v="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119999999999997"/>
    <n v="0"/>
    <n v="0"/>
    <n v="47.2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Gravette"/>
    <s v="Electric"/>
    <s v="Industrial"/>
    <s v="GP-General Power"/>
    <n v="102975"/>
    <n v="8644.58"/>
    <m/>
    <n v="0"/>
    <n v="0"/>
    <n v="0"/>
    <m/>
    <n v="0"/>
    <n v="-141.47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6.27"/>
    <n v="0"/>
    <n v="0"/>
    <n v="350.7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3"/>
    <s v="Gravette"/>
    <s v="Electric"/>
    <s v="Residential"/>
    <s v="RG-Residential"/>
    <n v="25547"/>
    <n v="3135.84"/>
    <m/>
    <n v="131.12"/>
    <n v="0"/>
    <n v="0"/>
    <m/>
    <n v="0"/>
    <n v="-34.72"/>
    <n v="0"/>
    <n v="0"/>
    <n v="1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3"/>
    <n v="0"/>
    <n v="-143.83000000000001"/>
    <n v="63.1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Gravette"/>
    <s v="Lighting"/>
    <s v="Commercial"/>
    <s v="PL-Private Lighting"/>
    <n v="341"/>
    <n v="139.16"/>
    <m/>
    <n v="0"/>
    <n v="0"/>
    <n v="0"/>
    <m/>
    <n v="0"/>
    <n v="-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4300000000000002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3"/>
    <s v="Gravette"/>
    <s v="Lighting"/>
    <s v="Residential"/>
    <s v="PL-Private Lighting"/>
    <n v="31"/>
    <n v="63.09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s v="Greenfield"/>
    <s v="Electric"/>
    <s v="Oil Pipeline Pumping"/>
    <s v="GP-General Power"/>
    <n v="95707"/>
    <n v="15179.97"/>
    <m/>
    <n v="0"/>
    <n v="0"/>
    <n v="0"/>
    <m/>
    <n v="0"/>
    <n v="41.15"/>
    <n v="0"/>
    <n v="0"/>
    <n v="4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9.28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3"/>
    <s v="Joplin"/>
    <s v="Electric"/>
    <s v="Commercial"/>
    <s v="CB-Commercial"/>
    <n v="-10187731"/>
    <n v="-1050457.02"/>
    <m/>
    <n v="37642.32"/>
    <n v="0"/>
    <n v="0"/>
    <m/>
    <n v="-60750.637352141603"/>
    <n v="-11499.87"/>
    <n v="0"/>
    <n v="0"/>
    <n v="-4608.8599999999997"/>
    <n v="0"/>
    <n v="0"/>
    <n v="0"/>
    <n v="0"/>
    <n v="0"/>
    <n v="0"/>
    <n v="0"/>
    <n v="55.9"/>
    <n v="0"/>
    <n v="0"/>
    <n v="0"/>
    <n v="0"/>
    <n v="0"/>
    <n v="0"/>
    <n v="0"/>
    <n v="0"/>
    <n v="0"/>
    <n v="15"/>
    <n v="10008.86"/>
    <n v="20"/>
    <n v="-36831.379999999997"/>
    <n v="-103656.6"/>
    <n v="15.2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Joplin"/>
    <s v="Electric"/>
    <s v="Commercial"/>
    <s v="GP-General Power"/>
    <n v="15371427"/>
    <n v="1510152.17"/>
    <m/>
    <n v="31245.18"/>
    <n v="0"/>
    <n v="0"/>
    <m/>
    <n v="-21337649.770406399"/>
    <n v="-9774.43"/>
    <n v="0"/>
    <n v="0"/>
    <n v="6216.77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14267.48"/>
    <n v="60"/>
    <n v="-37208.839999999997"/>
    <n v="85585.69"/>
    <n v="-65.29000000000000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2"/>
  </r>
  <r>
    <x v="3"/>
    <s v="Joplin"/>
    <s v="Electric"/>
    <s v="Commercial"/>
    <s v="LP-Large Power"/>
    <n v="5234400"/>
    <n v="384259.98000000004"/>
    <m/>
    <n v="240"/>
    <n v="0"/>
    <n v="0"/>
    <m/>
    <n v="0"/>
    <n v="1378.88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2"/>
  </r>
  <r>
    <x v="3"/>
    <s v="Joplin"/>
    <s v="Electric"/>
    <s v="Commercial"/>
    <s v="LS-Special Lighting"/>
    <n v="2030"/>
    <n v="429.25"/>
    <m/>
    <n v="23.61"/>
    <n v="0"/>
    <n v="0"/>
    <m/>
    <n v="0"/>
    <n v="-0.06"/>
    <n v="0"/>
    <n v="0"/>
    <n v="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.400000000000006"/>
    <n v="8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2"/>
  </r>
  <r>
    <x v="3"/>
    <s v="Joplin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22"/>
  </r>
  <r>
    <x v="3"/>
    <s v="Joplin"/>
    <s v="Electric"/>
    <s v="Commercial"/>
    <s v="SH-Small Heating"/>
    <n v="997163"/>
    <n v="109777.95"/>
    <m/>
    <n v="5762.09"/>
    <n v="0"/>
    <n v="0"/>
    <m/>
    <n v="-244319.07923738199"/>
    <n v="-771.24"/>
    <n v="0"/>
    <n v="0"/>
    <n v="405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1.17"/>
    <n v="0"/>
    <n v="-4737.99"/>
    <n v="6926.33"/>
    <n v="0.96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2"/>
  </r>
  <r>
    <x v="3"/>
    <s v="Joplin"/>
    <s v="Electric"/>
    <s v="Commercial"/>
    <s v="TEB-Total Electric Bldg"/>
    <n v="3275003"/>
    <n v="301784.61000000004"/>
    <m/>
    <n v="6438.37"/>
    <n v="0"/>
    <n v="0"/>
    <m/>
    <n v="0"/>
    <n v="-2682.16"/>
    <n v="0"/>
    <n v="0"/>
    <n v="1291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79.67"/>
    <n v="0"/>
    <n v="-5352.96"/>
    <n v="16449.88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2"/>
  </r>
  <r>
    <x v="3"/>
    <s v="Joplin"/>
    <s v="Electric"/>
    <s v="Industrial"/>
    <s v="CB-Commercial"/>
    <n v="35752"/>
    <n v="4433.96"/>
    <m/>
    <n v="201.6"/>
    <n v="0"/>
    <n v="0"/>
    <m/>
    <n v="0"/>
    <n v="-29.55"/>
    <n v="0"/>
    <n v="0"/>
    <n v="14.59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55.25"/>
    <n v="0"/>
    <n v="-139.44"/>
    <n v="235.06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2"/>
  </r>
  <r>
    <x v="3"/>
    <s v="Joplin"/>
    <s v="Electric"/>
    <s v="Industrial"/>
    <s v="GP-General Power"/>
    <n v="6722596"/>
    <n v="574942.03999999992"/>
    <m/>
    <n v="3024.72"/>
    <n v="0"/>
    <n v="0"/>
    <m/>
    <n v="0"/>
    <n v="-58.82"/>
    <n v="0"/>
    <n v="0"/>
    <n v="1809.36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1338.33"/>
    <n v="0"/>
    <n v="-6462.35"/>
    <n v="26382.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3"/>
    <s v="Joplin"/>
    <s v="Electric"/>
    <s v="Industrial"/>
    <s v="LP-Large Power"/>
    <n v="22012533"/>
    <n v="1582451.95"/>
    <m/>
    <n v="960"/>
    <n v="0"/>
    <n v="0"/>
    <m/>
    <n v="0"/>
    <n v="8488.2999999999993"/>
    <n v="0"/>
    <n v="0"/>
    <n v="1873.93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2605.65"/>
    <n v="0"/>
    <n v="0"/>
    <n v="70872.179999999993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2"/>
  </r>
  <r>
    <x v="3"/>
    <s v="Joplin"/>
    <s v="Electric"/>
    <s v="Industrial"/>
    <s v="SH-Small Heating"/>
    <n v="6723"/>
    <n v="662.21"/>
    <m/>
    <n v="41.97"/>
    <n v="0"/>
    <n v="0"/>
    <m/>
    <n v="0"/>
    <n v="-7.7"/>
    <n v="0"/>
    <n v="0"/>
    <n v="3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61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2"/>
  </r>
  <r>
    <x v="3"/>
    <s v="Joplin"/>
    <s v="Electric"/>
    <s v="Industrial"/>
    <s v="TEB-Total Electric Bldg"/>
    <n v="426800"/>
    <n v="38396.590000000004"/>
    <m/>
    <n v="922.44"/>
    <n v="0"/>
    <n v="0"/>
    <m/>
    <n v="0"/>
    <n v="-164.93"/>
    <n v="0"/>
    <n v="0"/>
    <n v="192.07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140.94999999999999"/>
    <n v="0"/>
    <n v="0"/>
    <n v="913.9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2"/>
  </r>
  <r>
    <x v="3"/>
    <s v="Joplin"/>
    <s v="Electric"/>
    <s v="Interdepartmental"/>
    <s v="CB-Commercial"/>
    <n v="76078"/>
    <n v="8868.01"/>
    <m/>
    <n v="0"/>
    <n v="0"/>
    <n v="0"/>
    <m/>
    <n v="0"/>
    <n v="-80.34"/>
    <n v="0"/>
    <n v="0"/>
    <n v="3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2"/>
  </r>
  <r>
    <x v="3"/>
    <s v="Joplin"/>
    <s v="Electric"/>
    <s v="Municipal Buildings"/>
    <s v="CB-Commercial"/>
    <n v="113933.1"/>
    <n v="14972.36"/>
    <m/>
    <n v="0"/>
    <n v="0"/>
    <n v="0"/>
    <m/>
    <n v="0"/>
    <n v="-105.28"/>
    <n v="0"/>
    <n v="0"/>
    <n v="5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799999999999999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Joplin"/>
    <s v="Electric"/>
    <s v="Municipal Buildings"/>
    <s v="GP-General Power"/>
    <n v="483030"/>
    <n v="45030"/>
    <m/>
    <n v="0"/>
    <n v="0"/>
    <n v="0"/>
    <m/>
    <n v="0"/>
    <n v="-283.20999999999998"/>
    <n v="0"/>
    <n v="0"/>
    <n v="21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Joplin"/>
    <s v="Electric"/>
    <s v="Municipal Buildings"/>
    <s v="SH-Small Heating"/>
    <n v="631"/>
    <n v="169.26"/>
    <m/>
    <n v="0"/>
    <n v="0"/>
    <n v="0"/>
    <m/>
    <n v="0"/>
    <n v="-0.64"/>
    <n v="0"/>
    <n v="0"/>
    <n v="0.280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2"/>
  </r>
  <r>
    <x v="3"/>
    <s v="Joplin"/>
    <s v="Electric"/>
    <s v="Municipal Buildings"/>
    <s v="TEB-Total Electric Bldg"/>
    <n v="52840"/>
    <n v="5266.4800000000005"/>
    <m/>
    <n v="0"/>
    <n v="0"/>
    <n v="0"/>
    <m/>
    <n v="0"/>
    <n v="7.41"/>
    <n v="0"/>
    <n v="0"/>
    <n v="23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7.58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2"/>
  </r>
  <r>
    <x v="3"/>
    <s v="Joplin"/>
    <s v="Electric"/>
    <s v="Municipal Other Lighting"/>
    <s v="CB-Commercial"/>
    <n v="38874"/>
    <n v="6385.43"/>
    <m/>
    <n v="0"/>
    <n v="0"/>
    <n v="0"/>
    <m/>
    <n v="0"/>
    <n v="-20.04"/>
    <n v="0"/>
    <n v="0"/>
    <n v="17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2"/>
  </r>
  <r>
    <x v="3"/>
    <s v="Joplin"/>
    <s v="Electric"/>
    <s v="Municipal Other Lighting"/>
    <s v="GP-General Power"/>
    <n v="18400"/>
    <n v="3165.95"/>
    <m/>
    <n v="0"/>
    <n v="0"/>
    <n v="0"/>
    <m/>
    <n v="0"/>
    <n v="-11.42"/>
    <n v="0"/>
    <n v="0"/>
    <n v="8.27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2"/>
  </r>
  <r>
    <x v="3"/>
    <s v="Joplin"/>
    <s v="Electric"/>
    <s v="Municipal Other Lighting"/>
    <s v="LS-Special Lighting"/>
    <n v="336"/>
    <n v="279.95999999999998"/>
    <m/>
    <n v="0"/>
    <n v="0"/>
    <n v="0"/>
    <m/>
    <n v="0"/>
    <n v="-0.06"/>
    <n v="0"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2"/>
  </r>
  <r>
    <x v="3"/>
    <s v="Joplin"/>
    <s v="Electric"/>
    <s v="Municipal Other Lighting"/>
    <s v="MS-Miscellaneous"/>
    <n v="11295"/>
    <n v="1142.23"/>
    <m/>
    <n v="0"/>
    <n v="0"/>
    <n v="0"/>
    <m/>
    <n v="0"/>
    <n v="-16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2"/>
  </r>
  <r>
    <x v="3"/>
    <s v="Joplin"/>
    <s v="Electric"/>
    <s v="Municipal Pumping"/>
    <s v="CB-Commercial"/>
    <n v="116710"/>
    <n v="14126.5"/>
    <m/>
    <n v="0"/>
    <n v="0"/>
    <n v="0"/>
    <m/>
    <n v="0"/>
    <n v="-49.31"/>
    <n v="0"/>
    <n v="0"/>
    <n v="52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Joplin"/>
    <s v="Electric"/>
    <s v="Municipal Pumping"/>
    <s v="GP-General Power"/>
    <n v="888386"/>
    <n v="73935.62000000001"/>
    <m/>
    <n v="0"/>
    <n v="0"/>
    <n v="0"/>
    <m/>
    <n v="0"/>
    <n v="-383.44"/>
    <n v="0"/>
    <n v="0"/>
    <n v="399.77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Joplin"/>
    <s v="Electric"/>
    <s v="Oil Pipeline Pumping"/>
    <s v="LP-Large Power"/>
    <n v="174145"/>
    <n v="19039.349999999999"/>
    <m/>
    <n v="0"/>
    <n v="0"/>
    <n v="0"/>
    <m/>
    <n v="0"/>
    <n v="74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8.18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2"/>
  </r>
  <r>
    <x v="3"/>
    <s v="Joplin"/>
    <s v="Electric"/>
    <s v="Residential"/>
    <s v="RGL-Residential Pilot"/>
    <n v="105312"/>
    <n v="12368.3"/>
    <m/>
    <n v="604.24"/>
    <n v="0"/>
    <n v="0"/>
    <m/>
    <n v="0"/>
    <n v="-76.39"/>
    <n v="0"/>
    <n v="0"/>
    <n v="47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079999999999998"/>
    <n v="0"/>
    <n v="-155.1"/>
    <n v="18.59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2"/>
  </r>
  <r>
    <x v="3"/>
    <s v="Joplin"/>
    <s v="Electric"/>
    <s v="Residential"/>
    <s v="RG-Residential"/>
    <n v="27102835.699999999"/>
    <n v="3488443.26"/>
    <m/>
    <n v="167477.9"/>
    <n v="0"/>
    <n v="0"/>
    <m/>
    <n v="-464488.60847843601"/>
    <n v="-22929.15"/>
    <n v="0"/>
    <n v="0"/>
    <n v="12197.78"/>
    <n v="0"/>
    <n v="0"/>
    <n v="0"/>
    <n v="0"/>
    <n v="0"/>
    <n v="0"/>
    <n v="0"/>
    <n v="0"/>
    <n v="0"/>
    <n v="0"/>
    <n v="0"/>
    <n v="0"/>
    <n v="0"/>
    <n v="0"/>
    <n v="0"/>
    <n v="150"/>
    <n v="0"/>
    <n v="75"/>
    <n v="10853"/>
    <n v="1120"/>
    <n v="-76489.45"/>
    <n v="17096.099999999999"/>
    <n v="-20.1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Joplin"/>
    <s v="Lighting"/>
    <s v="Commercial"/>
    <s v="PL-Private Lighting"/>
    <n v="197485.709"/>
    <n v="53010.14"/>
    <m/>
    <n v="2156.1799999999998"/>
    <n v="0"/>
    <n v="0"/>
    <m/>
    <n v="0"/>
    <n v="-155.15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694.39"/>
    <n v="0"/>
    <n v="-904.52"/>
    <n v="3418.08"/>
    <n v="-0.8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3"/>
    <s v="Joplin"/>
    <s v="Lighting"/>
    <s v="Industrial"/>
    <s v="PL-Private Lighting"/>
    <n v="18644"/>
    <n v="4573.1899999999996"/>
    <m/>
    <n v="263.79000000000002"/>
    <n v="0"/>
    <n v="0"/>
    <m/>
    <n v="0"/>
    <n v="-4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"/>
    <n v="0"/>
    <n v="-3.95"/>
    <n v="289.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2"/>
  </r>
  <r>
    <x v="3"/>
    <s v="Joplin"/>
    <s v="Lighting"/>
    <s v="Municipal Buildings"/>
    <s v="PL-Private Lighting"/>
    <n v="540"/>
    <n v="179.66"/>
    <m/>
    <n v="0"/>
    <n v="0"/>
    <n v="0"/>
    <m/>
    <n v="0"/>
    <n v="-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2"/>
  </r>
  <r>
    <x v="3"/>
    <s v="Joplin"/>
    <s v="Lighting"/>
    <s v="Municipal Other Lighting"/>
    <s v="PL-Private Lighting"/>
    <n v="4396"/>
    <n v="980.38"/>
    <m/>
    <n v="0"/>
    <n v="0"/>
    <n v="0"/>
    <m/>
    <n v="0"/>
    <n v="-3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2"/>
  </r>
  <r>
    <x v="3"/>
    <s v="Joplin"/>
    <s v="Lighting"/>
    <s v="Municipal Street Lighting"/>
    <s v="SPL-Municipal St Lighting"/>
    <n v="438711.79800000001"/>
    <n v="48701.05"/>
    <m/>
    <n v="0"/>
    <n v="0"/>
    <n v="0"/>
    <m/>
    <n v="0"/>
    <n v="188.64"/>
    <n v="0"/>
    <n v="0"/>
    <n v="0"/>
    <n v="0"/>
    <n v="0"/>
    <n v="0"/>
    <n v="0"/>
    <n v="0"/>
    <n v="0"/>
    <n v="0"/>
    <n v="26603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2"/>
  </r>
  <r>
    <x v="3"/>
    <s v="Joplin"/>
    <s v="Lighting"/>
    <s v="Residential"/>
    <s v="PL-Private Lighting"/>
    <n v="56908.87"/>
    <n v="20211.25"/>
    <m/>
    <n v="482.07"/>
    <n v="0"/>
    <n v="0"/>
    <m/>
    <n v="0"/>
    <n v="-49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94"/>
    <n v="0"/>
    <n v="-43"/>
    <n v="117.7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3"/>
    <s v="Neosho"/>
    <s v="Electric"/>
    <s v="Commercial"/>
    <s v="CB-Commercial"/>
    <n v="2632410"/>
    <n v="363492.07"/>
    <m/>
    <n v="8647.94"/>
    <n v="0"/>
    <n v="0"/>
    <m/>
    <n v="-4397.4212034384"/>
    <n v="-3596.19"/>
    <n v="0"/>
    <n v="0"/>
    <n v="1178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08.32"/>
    <n v="20"/>
    <n v="-17104.63"/>
    <n v="22033.34"/>
    <n v="12.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Neosho"/>
    <s v="Electric"/>
    <s v="Commercial"/>
    <s v="GP-General Power"/>
    <n v="5912236"/>
    <n v="582556.94999999995"/>
    <m/>
    <n v="75.010000000000005"/>
    <n v="0"/>
    <n v="0"/>
    <m/>
    <n v="0"/>
    <n v="-5690.86"/>
    <n v="0"/>
    <n v="0"/>
    <n v="2489.5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9955.5300000000007"/>
    <n v="20"/>
    <n v="-9881.43"/>
    <n v="28350.46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2"/>
  </r>
  <r>
    <x v="3"/>
    <s v="Neosho"/>
    <s v="Electric"/>
    <s v="Commercial"/>
    <s v="LS-Special Lighting"/>
    <n v="-189"/>
    <n v="9.06"/>
    <m/>
    <n v="1.86"/>
    <n v="0"/>
    <n v="0"/>
    <m/>
    <n v="0"/>
    <n v="-0.26"/>
    <n v="0"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2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2"/>
  </r>
  <r>
    <x v="3"/>
    <s v="Neosho"/>
    <s v="Electric"/>
    <s v="Commercial"/>
    <s v="SH-Small Heating"/>
    <n v="421511"/>
    <n v="45717.64"/>
    <m/>
    <n v="1187.08"/>
    <n v="0"/>
    <n v="0"/>
    <m/>
    <n v="0"/>
    <n v="-470.57"/>
    <n v="0"/>
    <n v="0"/>
    <n v="189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5.78"/>
    <n v="0"/>
    <n v="-1295.97"/>
    <n v="2781.89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2"/>
  </r>
  <r>
    <x v="3"/>
    <s v="Neosho"/>
    <s v="Electric"/>
    <s v="Commercial"/>
    <s v="TEB-Total Electric Bldg"/>
    <n v="1071256"/>
    <n v="110838.19"/>
    <m/>
    <n v="0"/>
    <n v="0"/>
    <n v="0"/>
    <m/>
    <n v="0"/>
    <n v="-843.8"/>
    <n v="0"/>
    <n v="0"/>
    <n v="481.64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364.25"/>
    <n v="0"/>
    <n v="-1942.66"/>
    <n v="2691.26"/>
    <n v="7.1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2"/>
  </r>
  <r>
    <x v="3"/>
    <s v="Neosho"/>
    <s v="Electric"/>
    <s v="Commercial"/>
    <s v="CB-Commercial"/>
    <n v="3960"/>
    <n v="482.56"/>
    <m/>
    <n v="0"/>
    <n v="0"/>
    <n v="0"/>
    <m/>
    <n v="0"/>
    <n v="0.48"/>
    <n v="0"/>
    <n v="0"/>
    <n v="1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87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Neosho"/>
    <s v="Electric"/>
    <s v="Industrial"/>
    <s v="CB-Commercial"/>
    <n v="38413"/>
    <n v="4808.1900000000005"/>
    <m/>
    <n v="236.39"/>
    <n v="0"/>
    <n v="0"/>
    <m/>
    <n v="0"/>
    <n v="-79.099999999999994"/>
    <n v="0"/>
    <n v="0"/>
    <n v="14.37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312.68"/>
    <n v="0"/>
    <n v="-293.2"/>
    <n v="426.51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2"/>
  </r>
  <r>
    <x v="3"/>
    <s v="Neosho"/>
    <s v="Electric"/>
    <s v="Industrial"/>
    <s v="GP-General Power"/>
    <n v="864572"/>
    <n v="92865.58"/>
    <m/>
    <n v="0"/>
    <n v="0"/>
    <n v="0"/>
    <m/>
    <n v="0"/>
    <n v="-721.28"/>
    <n v="0"/>
    <n v="0"/>
    <n v="261.48"/>
    <n v="0"/>
    <n v="0"/>
    <n v="0"/>
    <n v="0"/>
    <n v="0"/>
    <n v="0"/>
    <n v="0"/>
    <n v="7785.12"/>
    <n v="0"/>
    <n v="0"/>
    <n v="0"/>
    <n v="0"/>
    <n v="0"/>
    <n v="0"/>
    <n v="0"/>
    <n v="0"/>
    <n v="0"/>
    <n v="0"/>
    <n v="2114.0300000000002"/>
    <n v="0"/>
    <n v="-2571.7199999999998"/>
    <n v="4750.5200000000004"/>
    <n v="-0.7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3"/>
    <s v="Neosho"/>
    <s v="Electric"/>
    <s v="Industrial"/>
    <s v="LP-Large Power"/>
    <n v="9055864"/>
    <n v="649404.82999999996"/>
    <m/>
    <n v="0"/>
    <n v="0"/>
    <n v="0"/>
    <m/>
    <n v="0"/>
    <n v="3894.03"/>
    <n v="0"/>
    <n v="0"/>
    <n v="246.27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2516.21"/>
    <n v="0"/>
    <n v="0"/>
    <n v="11531.3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2"/>
  </r>
  <r>
    <x v="3"/>
    <s v="Neosho"/>
    <s v="Electric"/>
    <s v="Industrial"/>
    <s v="TEB-Total Electric Bldg"/>
    <n v="33840"/>
    <n v="3041.06"/>
    <m/>
    <n v="0"/>
    <n v="0"/>
    <n v="0"/>
    <m/>
    <n v="0"/>
    <n v="-7.2"/>
    <n v="0"/>
    <n v="0"/>
    <n v="15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8.37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2"/>
  </r>
  <r>
    <x v="3"/>
    <s v="Neosho"/>
    <s v="Electric"/>
    <s v="Interdepartmental"/>
    <s v="CB-Commercial"/>
    <n v="4628"/>
    <n v="750.55"/>
    <m/>
    <n v="0"/>
    <n v="0"/>
    <n v="0"/>
    <m/>
    <n v="0"/>
    <n v="-5.91"/>
    <n v="0"/>
    <n v="0"/>
    <n v="2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9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2"/>
  </r>
  <r>
    <x v="3"/>
    <s v="Neosho"/>
    <s v="Electric"/>
    <s v="Municipal Buildings"/>
    <s v="CB-Commercial"/>
    <n v="81596"/>
    <n v="12163.039999999999"/>
    <m/>
    <n v="0"/>
    <n v="0"/>
    <n v="0"/>
    <m/>
    <n v="0"/>
    <n v="-108.59"/>
    <n v="0"/>
    <n v="0"/>
    <n v="36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Neosho"/>
    <s v="Electric"/>
    <s v="Municipal Buildings"/>
    <s v="GP-General Power"/>
    <n v="29000"/>
    <n v="3318.5699999999997"/>
    <m/>
    <n v="0"/>
    <n v="0"/>
    <n v="0"/>
    <m/>
    <n v="0"/>
    <n v="3.47"/>
    <n v="0"/>
    <n v="0"/>
    <n v="13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Neosho"/>
    <s v="Electric"/>
    <s v="Municipal Buildings"/>
    <s v="SH-Small Heating"/>
    <n v="9361"/>
    <n v="991.62999999999988"/>
    <m/>
    <n v="0"/>
    <n v="0"/>
    <n v="0"/>
    <m/>
    <n v="0"/>
    <n v="-10.25"/>
    <n v="0"/>
    <n v="0"/>
    <n v="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2"/>
  </r>
  <r>
    <x v="3"/>
    <s v="Neosho"/>
    <s v="Electric"/>
    <s v="Municipal Buildings"/>
    <s v="TEB-Total Electric Bldg"/>
    <n v="14400"/>
    <n v="1674.82"/>
    <m/>
    <n v="0"/>
    <n v="0"/>
    <n v="0"/>
    <m/>
    <n v="0"/>
    <n v="1.72"/>
    <n v="0"/>
    <n v="0"/>
    <n v="6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2"/>
  </r>
  <r>
    <x v="3"/>
    <s v="Neosho"/>
    <s v="Electric"/>
    <s v="Municipal Other Lighting"/>
    <s v="CB-Commercial"/>
    <n v="7270"/>
    <n v="2072.02"/>
    <m/>
    <n v="0"/>
    <n v="0"/>
    <n v="0"/>
    <m/>
    <n v="0"/>
    <n v="-6.58"/>
    <n v="0"/>
    <n v="0"/>
    <n v="3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2"/>
  </r>
  <r>
    <x v="3"/>
    <s v="Neosho"/>
    <s v="Electric"/>
    <s v="Municipal Other Lighting"/>
    <s v="LS-Special Lighting"/>
    <n v="337"/>
    <n v="93.32"/>
    <m/>
    <n v="0"/>
    <n v="0"/>
    <n v="0"/>
    <m/>
    <n v="0"/>
    <n v="-0.12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2"/>
  </r>
  <r>
    <x v="3"/>
    <s v="Neosho"/>
    <s v="Electric"/>
    <s v="Municipal Pumping"/>
    <s v="CB-Commercial"/>
    <n v="-55769"/>
    <n v="-4442.9500000000007"/>
    <m/>
    <n v="0"/>
    <n v="0"/>
    <n v="0"/>
    <m/>
    <n v="0"/>
    <n v="-211.45"/>
    <n v="0"/>
    <n v="0"/>
    <n v="-25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9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Neosho"/>
    <s v="Electric"/>
    <s v="Municipal Pumping"/>
    <s v="GP-General Power"/>
    <n v="601445"/>
    <n v="58364.909999999996"/>
    <m/>
    <n v="0"/>
    <n v="0"/>
    <n v="0"/>
    <m/>
    <n v="0"/>
    <n v="-636.16999999999996"/>
    <n v="0"/>
    <n v="0"/>
    <n v="270.8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.180000000000000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Neosho"/>
    <s v="Electric"/>
    <s v="Municipal Pumping"/>
    <s v="TEB-Total Electric Bldg"/>
    <n v="46441"/>
    <n v="4194.58"/>
    <m/>
    <n v="0"/>
    <n v="0"/>
    <n v="0"/>
    <m/>
    <n v="0"/>
    <n v="-62.18"/>
    <n v="0"/>
    <n v="0"/>
    <n v="2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2"/>
  </r>
  <r>
    <x v="3"/>
    <s v="Neosho"/>
    <s v="Electric"/>
    <s v="Oil Pipeline Pumping"/>
    <s v="LP-Large Power"/>
    <n v="1984000"/>
    <n v="126396.61"/>
    <m/>
    <n v="0"/>
    <n v="0"/>
    <n v="0"/>
    <m/>
    <n v="0"/>
    <n v="853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44.11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2"/>
  </r>
  <r>
    <x v="3"/>
    <s v="Neosho"/>
    <s v="Electric"/>
    <s v="Praxair/ICI"/>
    <s v="SC-P PRAXAIR Transmission"/>
    <n v="0"/>
    <n v="301819.52000000002"/>
    <m/>
    <n v="0"/>
    <n v="0"/>
    <n v="0"/>
    <m/>
    <n v="0"/>
    <n v="2483.54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22"/>
  </r>
  <r>
    <x v="3"/>
    <s v="Neosho"/>
    <s v="Electric"/>
    <s v="Residential"/>
    <s v="RGL-Residential Pilot"/>
    <n v="72946"/>
    <n v="8455.3700000000008"/>
    <m/>
    <n v="216.71"/>
    <n v="0"/>
    <n v="0"/>
    <m/>
    <n v="0"/>
    <n v="-78.53"/>
    <n v="0"/>
    <n v="0"/>
    <n v="32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28"/>
    <n v="0"/>
    <n v="-56.4"/>
    <n v="188.9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2"/>
  </r>
  <r>
    <x v="3"/>
    <s v="Neosho"/>
    <s v="Electric"/>
    <s v="Residential"/>
    <s v="RG-Residential"/>
    <n v="15253938.1"/>
    <n v="1905898.5499999998"/>
    <m/>
    <n v="51915.66"/>
    <n v="0"/>
    <n v="0"/>
    <m/>
    <n v="-351159.19936081098"/>
    <n v="-16329.32"/>
    <n v="0"/>
    <n v="0"/>
    <n v="6865.4"/>
    <n v="0"/>
    <n v="0"/>
    <n v="0"/>
    <n v="0"/>
    <n v="0"/>
    <n v="0"/>
    <n v="0"/>
    <n v="0"/>
    <n v="0"/>
    <n v="0"/>
    <n v="0"/>
    <n v="0"/>
    <n v="0"/>
    <n v="0"/>
    <n v="0"/>
    <n v="150"/>
    <n v="0"/>
    <n v="0"/>
    <n v="4994.54"/>
    <n v="480"/>
    <n v="-41294.06"/>
    <n v="44053.18"/>
    <n v="82.2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Neosho"/>
    <s v="Lighting"/>
    <s v="Commercial"/>
    <s v="PL-Private Lighting"/>
    <n v="132798.079"/>
    <n v="39498.559999999998"/>
    <m/>
    <n v="67.150000000000006"/>
    <n v="0"/>
    <n v="0"/>
    <m/>
    <n v="0"/>
    <n v="-155.1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551.19000000000005"/>
    <n v="0"/>
    <n v="-273.01"/>
    <n v="1970.0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3"/>
    <s v="Neosho"/>
    <s v="Lighting"/>
    <s v="Industrial"/>
    <s v="PL-Private Lighting"/>
    <n v="10518"/>
    <n v="2489.2800000000002"/>
    <m/>
    <n v="0"/>
    <n v="0"/>
    <n v="0"/>
    <m/>
    <n v="0"/>
    <n v="-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.650000000000006"/>
    <n v="0"/>
    <n v="-8.4600000000000009"/>
    <n v="77.9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2"/>
  </r>
  <r>
    <x v="3"/>
    <s v="Neosho"/>
    <s v="Lighting"/>
    <s v="Municipal Buildings"/>
    <s v="PL-Private Lighting"/>
    <n v="424"/>
    <n v="142.53"/>
    <m/>
    <n v="0"/>
    <n v="0"/>
    <n v="0"/>
    <m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2"/>
  </r>
  <r>
    <x v="3"/>
    <s v="Neosho"/>
    <s v="Lighting"/>
    <s v="Municipal Other Lighting"/>
    <s v="PL-Private Lighting"/>
    <n v="441"/>
    <n v="147.41"/>
    <m/>
    <n v="0"/>
    <n v="0"/>
    <n v="0"/>
    <m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2"/>
  </r>
  <r>
    <x v="3"/>
    <s v="Neosho"/>
    <s v="Lighting"/>
    <s v="Municipal Street Lighting"/>
    <s v="SPL-Municipal St Lighting"/>
    <n v="213760.834"/>
    <n v="21556.58"/>
    <m/>
    <n v="0"/>
    <n v="0"/>
    <n v="0"/>
    <m/>
    <n v="0"/>
    <n v="91.92"/>
    <n v="0"/>
    <n v="0"/>
    <n v="0"/>
    <n v="0"/>
    <n v="0"/>
    <n v="0"/>
    <n v="0"/>
    <n v="0"/>
    <n v="0"/>
    <n v="0"/>
    <n v="7617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2"/>
  </r>
  <r>
    <x v="3"/>
    <s v="Neosho"/>
    <s v="Lighting"/>
    <s v="Residential"/>
    <s v="PL-Private Lighting"/>
    <n v="63929.896000000001"/>
    <n v="23472.41"/>
    <m/>
    <n v="54.61"/>
    <n v="0"/>
    <n v="0"/>
    <m/>
    <n v="0"/>
    <n v="-62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.88"/>
    <n v="0"/>
    <n v="-49"/>
    <n v="459.8"/>
    <n v="0.7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3"/>
    <s v="Ozark"/>
    <s v="Electric"/>
    <s v="Commercial"/>
    <s v="CB-Commercial"/>
    <n v="3022892"/>
    <n v="412003.76"/>
    <m/>
    <n v="8937.2199999999993"/>
    <n v="0"/>
    <n v="0"/>
    <m/>
    <n v="-5616.6308500477598"/>
    <n v="-2617.59"/>
    <n v="0"/>
    <n v="0"/>
    <n v="1355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43.5"/>
    <n v="60"/>
    <n v="-24861.69"/>
    <n v="26010.27"/>
    <n v="87.6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Ozark"/>
    <s v="Electric"/>
    <s v="Commercial"/>
    <s v="GP-General Power"/>
    <n v="5410270"/>
    <n v="514724.12"/>
    <m/>
    <n v="2605.61"/>
    <n v="0"/>
    <n v="0"/>
    <m/>
    <n v="0"/>
    <n v="-4182.01"/>
    <n v="0"/>
    <n v="0"/>
    <n v="2337.35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4247.33"/>
    <n v="0"/>
    <n v="-11921.4"/>
    <n v="24117.14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2"/>
  </r>
  <r>
    <x v="3"/>
    <s v="Ozark"/>
    <s v="Electric"/>
    <s v="Commercial"/>
    <s v="LS-Special Lighting"/>
    <n v="2851"/>
    <n v="506.04"/>
    <m/>
    <n v="3.26"/>
    <n v="0"/>
    <n v="0"/>
    <m/>
    <n v="0"/>
    <n v="-4.12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2"/>
  </r>
  <r>
    <x v="3"/>
    <s v="Ozark"/>
    <s v="Electric"/>
    <s v="Commercial"/>
    <s v="SH-Small Heating"/>
    <n v="583766"/>
    <n v="64860.920000000006"/>
    <m/>
    <n v="1913.84"/>
    <n v="0"/>
    <n v="0"/>
    <m/>
    <n v="-3136.4778487987701"/>
    <n v="-439.9"/>
    <n v="0"/>
    <n v="0"/>
    <n v="263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4.37"/>
    <n v="0"/>
    <n v="-3925.85"/>
    <n v="4300.37"/>
    <n v="-19.04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2"/>
  </r>
  <r>
    <x v="3"/>
    <s v="Ozark"/>
    <s v="Electric"/>
    <s v="Commercial"/>
    <s v="TEB-Total Electric Bldg"/>
    <n v="1359255"/>
    <n v="126201.09"/>
    <m/>
    <n v="1705.38"/>
    <n v="0"/>
    <n v="0"/>
    <m/>
    <n v="0"/>
    <n v="-1333.95"/>
    <n v="0"/>
    <n v="0"/>
    <n v="611.67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1.93"/>
    <n v="0"/>
    <n v="-1554.87"/>
    <n v="3610.27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2"/>
  </r>
  <r>
    <x v="3"/>
    <s v="Ozark"/>
    <s v="Electric"/>
    <s v="Industrial"/>
    <s v="CB-Commercial"/>
    <n v="12947"/>
    <n v="1616.41"/>
    <m/>
    <n v="31.02"/>
    <n v="0"/>
    <n v="0"/>
    <m/>
    <n v="0"/>
    <n v="-7.07"/>
    <n v="0"/>
    <n v="0"/>
    <n v="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8"/>
    <n v="0"/>
    <n v="-93.07"/>
    <n v="105.64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2"/>
  </r>
  <r>
    <x v="3"/>
    <s v="Ozark"/>
    <s v="Electric"/>
    <s v="Industrial"/>
    <s v="GP-General Power"/>
    <n v="362041"/>
    <n v="36470.239999999998"/>
    <m/>
    <n v="412.56"/>
    <n v="0"/>
    <n v="0"/>
    <m/>
    <n v="0"/>
    <n v="-177.64"/>
    <n v="0"/>
    <n v="0"/>
    <n v="162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35.87"/>
    <n v="0"/>
    <n v="-259.42"/>
    <n v="2132.9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3"/>
    <s v="Ozark"/>
    <s v="Electric"/>
    <s v="Industrial"/>
    <s v="TEB-Total Electric Bldg"/>
    <n v="271012"/>
    <n v="33588.460000000006"/>
    <m/>
    <n v="1667.42"/>
    <n v="0"/>
    <n v="0"/>
    <m/>
    <n v="0"/>
    <n v="113.74"/>
    <n v="0"/>
    <n v="0"/>
    <n v="121.95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24.46"/>
    <n v="0"/>
    <n v="0"/>
    <n v="2679.15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2"/>
  </r>
  <r>
    <x v="3"/>
    <s v="Ozark"/>
    <s v="Electric"/>
    <s v="Interdepartmental"/>
    <s v="CB-Commercial"/>
    <n v="3978"/>
    <n v="536.91"/>
    <m/>
    <n v="0"/>
    <n v="0"/>
    <n v="0"/>
    <m/>
    <n v="0"/>
    <n v="0.17"/>
    <n v="0"/>
    <n v="0"/>
    <n v="1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2"/>
  </r>
  <r>
    <x v="3"/>
    <s v="Ozark"/>
    <s v="Electric"/>
    <s v="Municipal Buildings"/>
    <s v="CB-Commercial"/>
    <n v="132580"/>
    <n v="16748.740000000002"/>
    <m/>
    <n v="0"/>
    <n v="0"/>
    <n v="0"/>
    <m/>
    <n v="0"/>
    <n v="-178.16"/>
    <n v="0"/>
    <n v="0"/>
    <n v="59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38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Ozark"/>
    <s v="Electric"/>
    <s v="Municipal Buildings"/>
    <s v="GP-General Power"/>
    <n v="146160"/>
    <n v="14047.519999999999"/>
    <m/>
    <n v="0"/>
    <n v="0"/>
    <n v="0"/>
    <m/>
    <n v="0"/>
    <n v="-163.41999999999999"/>
    <n v="0"/>
    <n v="0"/>
    <n v="65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Ozark"/>
    <s v="Electric"/>
    <s v="Municipal Buildings"/>
    <s v="SH-Small Heating"/>
    <n v="11617"/>
    <n v="1273.55"/>
    <m/>
    <n v="0"/>
    <n v="0"/>
    <n v="0"/>
    <m/>
    <n v="0"/>
    <n v="-16.010000000000002"/>
    <n v="0"/>
    <n v="0"/>
    <n v="5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2"/>
  </r>
  <r>
    <x v="3"/>
    <s v="Ozark"/>
    <s v="Electric"/>
    <s v="Municipal Other Lighting"/>
    <s v="CB-Commercial"/>
    <n v="9722"/>
    <n v="1866.6"/>
    <m/>
    <n v="0"/>
    <n v="0"/>
    <n v="0"/>
    <m/>
    <n v="0"/>
    <n v="-11.57"/>
    <n v="0"/>
    <n v="0"/>
    <n v="4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2"/>
  </r>
  <r>
    <x v="3"/>
    <s v="Ozark"/>
    <s v="Electric"/>
    <s v="Municipal Other Lighting"/>
    <s v="LS-Special Lighting"/>
    <n v="1424"/>
    <n v="330.56"/>
    <m/>
    <n v="0"/>
    <n v="0"/>
    <n v="0"/>
    <m/>
    <n v="0"/>
    <n v="-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2"/>
  </r>
  <r>
    <x v="3"/>
    <s v="Ozark"/>
    <s v="Electric"/>
    <s v="Municipal Pumping"/>
    <s v="CB-Commercial"/>
    <n v="40923"/>
    <n v="7022.46"/>
    <m/>
    <n v="0"/>
    <n v="0"/>
    <n v="0"/>
    <m/>
    <n v="0"/>
    <n v="-167.6"/>
    <n v="0"/>
    <n v="0"/>
    <n v="18.3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Ozark"/>
    <s v="Electric"/>
    <s v="Municipal Pumping"/>
    <s v="GP-General Power"/>
    <n v="572984"/>
    <n v="57414.2"/>
    <m/>
    <n v="0"/>
    <n v="0"/>
    <n v="0"/>
    <m/>
    <n v="0"/>
    <n v="-330.78"/>
    <n v="0"/>
    <n v="0"/>
    <n v="257.85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Ozark"/>
    <s v="Electric"/>
    <s v="Municipal Pumping"/>
    <s v="TEB-Total Electric Bldg"/>
    <n v="33680"/>
    <n v="3278.73"/>
    <m/>
    <n v="0"/>
    <n v="0"/>
    <n v="0"/>
    <m/>
    <n v="0"/>
    <n v="-42.02"/>
    <n v="0"/>
    <n v="0"/>
    <n v="1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2"/>
  </r>
  <r>
    <x v="3"/>
    <s v="Ozark"/>
    <s v="Electric"/>
    <s v="Commercial"/>
    <s v="CB-Commercial"/>
    <n v="8"/>
    <n v="12.37"/>
    <m/>
    <n v="0.25"/>
    <n v="0"/>
    <n v="0"/>
    <m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Ozark"/>
    <s v="Electric"/>
    <s v="Residential"/>
    <s v="RGL-Residential Pilot"/>
    <n v="58125"/>
    <n v="6838.25"/>
    <m/>
    <n v="190.78"/>
    <n v="0"/>
    <n v="0"/>
    <m/>
    <n v="0"/>
    <n v="-47.26"/>
    <n v="0"/>
    <n v="0"/>
    <n v="26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-12.41"/>
    <n v="51.57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2"/>
  </r>
  <r>
    <x v="3"/>
    <s v="Ozark"/>
    <s v="Electric"/>
    <s v="Residential"/>
    <s v="RG-Residential"/>
    <n v="12315536"/>
    <n v="1737969.45"/>
    <m/>
    <n v="53573.59"/>
    <n v="0"/>
    <n v="0"/>
    <m/>
    <n v="-141924.54081257799"/>
    <n v="-21246.66"/>
    <n v="0"/>
    <n v="0"/>
    <n v="5543.1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5584.58"/>
    <n v="700"/>
    <n v="-38264.49"/>
    <n v="15432.01"/>
    <n v="43.3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Ozark"/>
    <s v="Lighting"/>
    <s v="Commercial"/>
    <s v="PL-Private Lighting"/>
    <n v="50332.035000000003"/>
    <n v="16439.16"/>
    <m/>
    <n v="138.83000000000001"/>
    <n v="0"/>
    <n v="0"/>
    <m/>
    <n v="0"/>
    <n v="-5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.41"/>
    <n v="0"/>
    <n v="-244.49"/>
    <n v="763.3"/>
    <n v="0.9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3"/>
    <s v="Ozark"/>
    <s v="Lighting"/>
    <s v="Municipal Other Lighting"/>
    <s v="PL-Private Lighting"/>
    <n v="671"/>
    <n v="188.61"/>
    <m/>
    <n v="0"/>
    <n v="0"/>
    <n v="0"/>
    <m/>
    <n v="0"/>
    <n v="-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2"/>
  </r>
  <r>
    <x v="3"/>
    <s v="Ozark"/>
    <s v="Lighting"/>
    <s v="Municipal Street Lighting"/>
    <s v="SPL-Municipal St Lighting"/>
    <n v="180425.742"/>
    <n v="19406.8"/>
    <m/>
    <n v="0"/>
    <n v="0"/>
    <n v="0"/>
    <m/>
    <n v="0"/>
    <n v="77.58"/>
    <n v="0"/>
    <n v="0"/>
    <n v="0"/>
    <n v="0"/>
    <n v="0"/>
    <n v="0"/>
    <n v="0"/>
    <n v="0"/>
    <n v="0"/>
    <n v="0"/>
    <n v="8590.62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2"/>
  </r>
  <r>
    <x v="3"/>
    <s v="Ozark"/>
    <s v="Lighting"/>
    <s v="Residential"/>
    <s v="PL-Private Lighting"/>
    <n v="26544.799999999999"/>
    <n v="9726.27"/>
    <m/>
    <n v="36.03"/>
    <n v="0"/>
    <n v="0"/>
    <m/>
    <n v="0"/>
    <n v="-3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350000000000001"/>
    <n v="0"/>
    <n v="-6.65"/>
    <n v="57.22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3"/>
    <s v="Pierce City"/>
    <s v="Electric"/>
    <s v="Commercial"/>
    <s v="CB-Commercial"/>
    <n v="9010"/>
    <n v="1117.26"/>
    <m/>
    <n v="0"/>
    <n v="0"/>
    <n v="0"/>
    <m/>
    <n v="0"/>
    <n v="-3.89"/>
    <n v="0"/>
    <n v="0"/>
    <n v="4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95"/>
    <n v="32.8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Pierce City"/>
    <s v="Electric"/>
    <s v="Residential"/>
    <s v="RG-Residential"/>
    <n v="20744"/>
    <n v="2472.02"/>
    <m/>
    <n v="57.64"/>
    <n v="0"/>
    <n v="0"/>
    <m/>
    <n v="0"/>
    <n v="-11.43"/>
    <n v="0"/>
    <n v="0"/>
    <n v="9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"/>
    <n v="0"/>
    <n v="-69.099999999999994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Pierce City"/>
    <s v="Lighting"/>
    <s v="Residential"/>
    <s v="PL-Private Lighting"/>
    <n v="65"/>
    <n v="15.32"/>
    <m/>
    <n v="0"/>
    <n v="0"/>
    <n v="0"/>
    <m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s v="Republic"/>
    <s v="Electric"/>
    <s v="Commercial"/>
    <s v="CB-Commercial"/>
    <n v="378619"/>
    <n v="55329.189999999995"/>
    <m/>
    <n v="1230.68"/>
    <n v="0"/>
    <n v="0"/>
    <m/>
    <n v="0"/>
    <n v="-217.74"/>
    <n v="0"/>
    <n v="0"/>
    <n v="170.3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683.97"/>
    <n v="0"/>
    <n v="-4029.96"/>
    <n v="3299.8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Republic"/>
    <s v="Electric"/>
    <s v="Commercial"/>
    <s v="GP-General Power"/>
    <n v="377139"/>
    <n v="35322.35"/>
    <m/>
    <n v="0"/>
    <n v="0"/>
    <n v="0"/>
    <m/>
    <n v="0"/>
    <n v="-212.55"/>
    <n v="0"/>
    <n v="0"/>
    <n v="169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0.14"/>
    <n v="0"/>
    <n v="-1198.44"/>
    <n v="2121.15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2"/>
  </r>
  <r>
    <x v="3"/>
    <s v="Republic"/>
    <s v="Electric"/>
    <s v="Commercial"/>
    <s v="SH-Small Heating"/>
    <n v="59703"/>
    <n v="6492.66"/>
    <m/>
    <n v="104.03"/>
    <n v="0"/>
    <n v="0"/>
    <m/>
    <n v="0"/>
    <n v="-15.5"/>
    <n v="0"/>
    <n v="0"/>
    <n v="26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12"/>
    <n v="0"/>
    <n v="-710.25"/>
    <n v="422.6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2"/>
  </r>
  <r>
    <x v="3"/>
    <s v="Republic"/>
    <s v="Electric"/>
    <s v="Commercial"/>
    <s v="TEB-Total Electric Bldg"/>
    <n v="41840"/>
    <n v="4075.62"/>
    <m/>
    <n v="0"/>
    <n v="0"/>
    <n v="0"/>
    <m/>
    <n v="0"/>
    <n v="11.97"/>
    <n v="0"/>
    <n v="0"/>
    <n v="18.8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87.24"/>
    <n v="20"/>
    <n v="-11.28"/>
    <n v="321.81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2"/>
  </r>
  <r>
    <x v="3"/>
    <s v="Republic"/>
    <s v="Electric"/>
    <s v="Industrial"/>
    <s v="CB-Commercial"/>
    <n v="784"/>
    <n v="121.23"/>
    <m/>
    <n v="3.66"/>
    <n v="0"/>
    <n v="0"/>
    <m/>
    <n v="0"/>
    <n v="0.34"/>
    <n v="0"/>
    <n v="0"/>
    <n v="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1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2"/>
  </r>
  <r>
    <x v="3"/>
    <s v="Republic"/>
    <s v="Electric"/>
    <s v="Municipal Buildings"/>
    <s v="CB-Commercial"/>
    <n v="23310"/>
    <n v="3118.77"/>
    <m/>
    <n v="0"/>
    <n v="0"/>
    <n v="0"/>
    <m/>
    <n v="0"/>
    <n v="-5.04"/>
    <n v="0"/>
    <n v="0"/>
    <n v="1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Republic"/>
    <s v="Electric"/>
    <s v="Municipal Buildings"/>
    <s v="GP-General Power"/>
    <n v="51440"/>
    <n v="4934.8500000000004"/>
    <m/>
    <n v="0"/>
    <n v="0"/>
    <n v="0"/>
    <m/>
    <n v="0"/>
    <n v="-34.270000000000003"/>
    <n v="0"/>
    <n v="0"/>
    <n v="2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Republic"/>
    <s v="Electric"/>
    <s v="Municipal Other Lighting"/>
    <s v="CB-Commercial"/>
    <n v="2845"/>
    <n v="562.44000000000005"/>
    <m/>
    <n v="0"/>
    <n v="0"/>
    <n v="0"/>
    <m/>
    <n v="0"/>
    <n v="0.92"/>
    <n v="0"/>
    <n v="0"/>
    <n v="1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2"/>
  </r>
  <r>
    <x v="3"/>
    <s v="Republic"/>
    <s v="Electric"/>
    <s v="Municipal Other Lighting"/>
    <s v="LS-Special Lighting"/>
    <n v="2"/>
    <n v="46.6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2"/>
  </r>
  <r>
    <x v="3"/>
    <s v="Republic"/>
    <s v="Electric"/>
    <s v="Municipal Pumping"/>
    <s v="CB-Commercial"/>
    <n v="12281"/>
    <n v="1708.77"/>
    <m/>
    <n v="0"/>
    <n v="0"/>
    <n v="0"/>
    <m/>
    <n v="0"/>
    <n v="-2.23"/>
    <n v="0"/>
    <n v="0"/>
    <n v="5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Republic"/>
    <s v="Electric"/>
    <s v="Municipal Pumping"/>
    <s v="GP-General Power"/>
    <n v="59289"/>
    <n v="6875.78"/>
    <m/>
    <n v="0"/>
    <n v="0"/>
    <n v="0"/>
    <m/>
    <n v="0"/>
    <n v="-110.61"/>
    <n v="0"/>
    <n v="0"/>
    <n v="26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Republic"/>
    <s v="Electric"/>
    <s v="Residential"/>
    <s v="RGL-Residential Pilot"/>
    <n v="4687"/>
    <n v="591.66999999999996"/>
    <m/>
    <n v="17.78"/>
    <n v="0"/>
    <n v="0"/>
    <m/>
    <n v="0"/>
    <n v="-0.94"/>
    <n v="0"/>
    <n v="0"/>
    <n v="2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"/>
    <n v="0"/>
    <n v="-30.07"/>
    <n v="5.4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2"/>
  </r>
  <r>
    <x v="3"/>
    <s v="Republic"/>
    <s v="Electric"/>
    <s v="Residential"/>
    <s v="RG-Residential"/>
    <n v="4315462"/>
    <n v="560462"/>
    <m/>
    <n v="14080.19"/>
    <n v="0"/>
    <n v="0"/>
    <m/>
    <n v="-160352.65318492401"/>
    <n v="-1724.41"/>
    <n v="0"/>
    <n v="0"/>
    <n v="1942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9.32"/>
    <n v="100"/>
    <n v="-10395.18"/>
    <n v="4996.55"/>
    <n v="-1.7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Republic"/>
    <s v="Lighting"/>
    <s v="Commercial"/>
    <s v="PL-Private Lighting"/>
    <n v="11911"/>
    <n v="4063.95"/>
    <m/>
    <n v="0"/>
    <n v="0"/>
    <n v="0"/>
    <m/>
    <n v="0"/>
    <n v="-5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090000000000003"/>
    <n v="0"/>
    <n v="-52.12"/>
    <n v="178.7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3"/>
    <s v="Republic"/>
    <s v="Lighting"/>
    <s v="Municipal Buildings"/>
    <s v="PL-Private Lighting"/>
    <n v="31"/>
    <n v="14.15"/>
    <m/>
    <n v="0"/>
    <n v="0"/>
    <n v="0"/>
    <m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2"/>
  </r>
  <r>
    <x v="3"/>
    <s v="Republic"/>
    <s v="Lighting"/>
    <s v="Municipal Other Lighting"/>
    <s v="PL-Private Lighting"/>
    <n v="431"/>
    <n v="79.599999999999994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2"/>
  </r>
  <r>
    <x v="3"/>
    <s v="Republic"/>
    <s v="Lighting"/>
    <s v="Municipal Street Lighting"/>
    <s v="SPL-Municipal St Lighting"/>
    <n v="118720.53200000001"/>
    <n v="13721.97"/>
    <m/>
    <n v="0"/>
    <n v="0"/>
    <n v="0"/>
    <m/>
    <n v="0"/>
    <n v="51.05"/>
    <n v="0"/>
    <n v="0"/>
    <n v="0"/>
    <n v="0"/>
    <n v="0"/>
    <n v="0"/>
    <n v="0"/>
    <n v="0"/>
    <n v="0"/>
    <n v="0"/>
    <n v="6471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2"/>
  </r>
  <r>
    <x v="3"/>
    <s v="Republic"/>
    <s v="Lighting"/>
    <s v="Residential"/>
    <s v="PL-Private Lighting"/>
    <n v="5677"/>
    <n v="1908.69"/>
    <m/>
    <n v="0"/>
    <n v="0"/>
    <n v="0"/>
    <m/>
    <n v="0"/>
    <n v="-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6"/>
    <n v="0"/>
    <n v="-1.69"/>
    <n v="12.7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3"/>
    <s v="Webb City"/>
    <s v="Electric"/>
    <s v="Commercial"/>
    <s v="CB-Commercial"/>
    <n v="1555671"/>
    <n v="223635.34999999998"/>
    <m/>
    <n v="4176.49"/>
    <n v="0"/>
    <n v="0"/>
    <m/>
    <n v="-55694.080155756397"/>
    <n v="-1839.81"/>
    <n v="0"/>
    <n v="0"/>
    <n v="688.5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397.33"/>
    <n v="40"/>
    <n v="-13160.57"/>
    <n v="11577.05"/>
    <n v="6.0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s v="Webb City"/>
    <s v="Electric"/>
    <s v="Commercial"/>
    <s v="GP-General Power"/>
    <n v="3950499"/>
    <n v="399569.70999999996"/>
    <m/>
    <n v="872.26"/>
    <n v="0"/>
    <n v="0"/>
    <m/>
    <n v="0"/>
    <n v="-2161.0100000000002"/>
    <n v="0"/>
    <n v="0"/>
    <n v="1623.21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1913.29"/>
    <n v="0"/>
    <n v="-8070.61"/>
    <n v="13881.17"/>
    <n v="-4.5474735088646397E-15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2"/>
  </r>
  <r>
    <x v="3"/>
    <s v="Webb City"/>
    <s v="Electric"/>
    <s v="Commercial"/>
    <s v="LS-Special Lighting"/>
    <n v="21280"/>
    <n v="2891.95"/>
    <m/>
    <n v="0"/>
    <n v="0"/>
    <n v="0"/>
    <m/>
    <n v="0"/>
    <n v="1.85"/>
    <n v="0"/>
    <n v="0"/>
    <n v="9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2"/>
  </r>
  <r>
    <x v="3"/>
    <s v="Webb City"/>
    <s v="Electric"/>
    <s v="Commercial"/>
    <s v="SH-Small Heating"/>
    <n v="325423"/>
    <n v="35305.54"/>
    <m/>
    <n v="764.84"/>
    <n v="0"/>
    <n v="0"/>
    <m/>
    <n v="0"/>
    <n v="-161.88"/>
    <n v="0"/>
    <n v="0"/>
    <n v="14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0.62"/>
    <n v="0"/>
    <n v="-1074.25"/>
    <n v="1919.81"/>
    <n v="0.25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2"/>
  </r>
  <r>
    <x v="3"/>
    <s v="Webb City"/>
    <s v="Electric"/>
    <s v="Commercial"/>
    <s v="TEB-Total Electric Bldg"/>
    <n v="822591"/>
    <n v="82011.649999999994"/>
    <m/>
    <n v="160"/>
    <n v="0"/>
    <n v="0"/>
    <m/>
    <n v="-3566.6666666666702"/>
    <n v="-366.02"/>
    <n v="0"/>
    <n v="0"/>
    <n v="37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8.31"/>
    <n v="0"/>
    <n v="-786.29"/>
    <n v="4075.49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2"/>
  </r>
  <r>
    <x v="3"/>
    <s v="Webb City"/>
    <s v="Electric"/>
    <s v="Industrial"/>
    <s v="CB-Commercial"/>
    <n v="11398"/>
    <n v="1518.55"/>
    <m/>
    <n v="55.91"/>
    <n v="0"/>
    <n v="0"/>
    <m/>
    <n v="0"/>
    <n v="-3.48"/>
    <n v="0"/>
    <n v="0"/>
    <n v="5.13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5.68"/>
    <n v="0"/>
    <n v="0"/>
    <n v="96.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2"/>
  </r>
  <r>
    <x v="3"/>
    <s v="Webb City"/>
    <s v="Electric"/>
    <s v="Industrial"/>
    <s v="GP-General Power"/>
    <n v="1607026"/>
    <n v="169979.39"/>
    <m/>
    <n v="80"/>
    <n v="0"/>
    <n v="0"/>
    <m/>
    <n v="0"/>
    <n v="39.979999999999997"/>
    <n v="0"/>
    <n v="0"/>
    <n v="672.5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2994.78"/>
    <n v="0"/>
    <n v="-5049.37"/>
    <n v="4634.87"/>
    <n v="61.16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3"/>
    <s v="Webb City"/>
    <s v="Electric"/>
    <s v="Industrial"/>
    <s v="LP-Large Power"/>
    <n v="12508247"/>
    <n v="892040.75"/>
    <m/>
    <n v="0"/>
    <n v="0"/>
    <n v="0"/>
    <m/>
    <n v="0"/>
    <n v="5378.54"/>
    <n v="0"/>
    <n v="0"/>
    <n v="1472.09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28886.42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2"/>
  </r>
  <r>
    <x v="3"/>
    <s v="Webb City"/>
    <s v="Electric"/>
    <s v="Industrial"/>
    <s v="PFM-Feed Mill/Grain Elev"/>
    <n v="7600"/>
    <n v="1284.68"/>
    <m/>
    <n v="51.31"/>
    <n v="0"/>
    <n v="0"/>
    <m/>
    <n v="0"/>
    <n v="-5.32"/>
    <n v="0"/>
    <n v="0"/>
    <n v="3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.57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2"/>
  </r>
  <r>
    <x v="3"/>
    <s v="Webb City"/>
    <s v="Electric"/>
    <s v="Industrial"/>
    <s v="TEB-Total Electric Bldg"/>
    <n v="520000"/>
    <n v="41349.32"/>
    <m/>
    <n v="0"/>
    <n v="0"/>
    <n v="0"/>
    <m/>
    <n v="0"/>
    <n v="-695.51"/>
    <n v="0"/>
    <n v="0"/>
    <n v="2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50.57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2"/>
  </r>
  <r>
    <x v="3"/>
    <s v="Webb City"/>
    <s v="Electric"/>
    <s v="Interdepartmental"/>
    <s v="CB-Commercial"/>
    <n v="9042"/>
    <n v="1140.33"/>
    <m/>
    <n v="0"/>
    <n v="0"/>
    <n v="0"/>
    <m/>
    <n v="0"/>
    <n v="-5.26"/>
    <n v="0"/>
    <n v="0"/>
    <n v="4.05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2"/>
  </r>
  <r>
    <x v="3"/>
    <s v="Webb City"/>
    <s v="Electric"/>
    <s v="Municipal Buildings"/>
    <s v="CB-Commercial"/>
    <n v="81424"/>
    <n v="11213.09"/>
    <m/>
    <n v="0"/>
    <n v="0"/>
    <n v="0"/>
    <m/>
    <n v="-6799.67948717949"/>
    <n v="-51.47"/>
    <n v="0"/>
    <n v="0"/>
    <n v="36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Webb City"/>
    <s v="Electric"/>
    <s v="Municipal Buildings"/>
    <s v="GP-General Power"/>
    <n v="67680"/>
    <n v="7325.65"/>
    <m/>
    <n v="0"/>
    <n v="0"/>
    <n v="0"/>
    <m/>
    <n v="0"/>
    <n v="-40.35"/>
    <n v="0"/>
    <n v="0"/>
    <n v="3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Webb City"/>
    <s v="Electric"/>
    <s v="Municipal Buildings"/>
    <s v="SH-Small Heating"/>
    <n v="10240"/>
    <n v="1030.3700000000001"/>
    <m/>
    <n v="0"/>
    <n v="0"/>
    <n v="0"/>
    <m/>
    <n v="0"/>
    <n v="1.84"/>
    <n v="0"/>
    <n v="0"/>
    <n v="4.61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2"/>
  </r>
  <r>
    <x v="3"/>
    <s v="Webb City"/>
    <s v="Electric"/>
    <s v="Municipal Other Lighting"/>
    <s v="CB-Commercial"/>
    <n v="121045"/>
    <n v="14922.759999999998"/>
    <m/>
    <n v="0"/>
    <n v="0"/>
    <n v="0"/>
    <m/>
    <n v="0"/>
    <n v="37.99"/>
    <n v="0"/>
    <n v="0"/>
    <n v="54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41060513164848E-1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2"/>
  </r>
  <r>
    <x v="3"/>
    <s v="Webb City"/>
    <s v="Electric"/>
    <s v="Municipal Other Lighting"/>
    <s v="LS-Special Lighting"/>
    <n v="2252"/>
    <n v="524.63"/>
    <m/>
    <n v="0"/>
    <n v="0"/>
    <n v="0"/>
    <m/>
    <n v="0"/>
    <n v="-0.01"/>
    <n v="0"/>
    <n v="0"/>
    <n v="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2"/>
  </r>
  <r>
    <x v="3"/>
    <s v="Webb City"/>
    <s v="Electric"/>
    <s v="Municipal Pumping"/>
    <s v="CB-Commercial"/>
    <n v="94770"/>
    <n v="12671.099999999999"/>
    <m/>
    <n v="0"/>
    <n v="0"/>
    <n v="0"/>
    <m/>
    <n v="0"/>
    <n v="-58.14"/>
    <n v="0"/>
    <n v="0"/>
    <n v="42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s v="Webb City"/>
    <s v="Electric"/>
    <s v="Municipal Pumping"/>
    <s v="GP-General Power"/>
    <n v="480217"/>
    <n v="45424.259999999995"/>
    <m/>
    <n v="0"/>
    <n v="0"/>
    <n v="0"/>
    <m/>
    <n v="0"/>
    <n v="-439.64"/>
    <n v="0"/>
    <n v="0"/>
    <n v="216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3"/>
    <s v="Webb City"/>
    <s v="Electric"/>
    <s v="Oil Pipeline Pumping"/>
    <s v="GP-General Power"/>
    <n v="403223"/>
    <n v="31782.820000000003"/>
    <m/>
    <n v="0"/>
    <n v="0"/>
    <n v="0"/>
    <m/>
    <n v="0"/>
    <n v="173.39"/>
    <n v="0"/>
    <n v="0"/>
    <n v="181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51.5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3"/>
    <s v="Webb City"/>
    <s v="Electric"/>
    <s v="Residential"/>
    <s v="RGL-Residential Pilot"/>
    <n v="71642"/>
    <n v="8199.82"/>
    <m/>
    <n v="306.82"/>
    <n v="0"/>
    <n v="0"/>
    <m/>
    <n v="0"/>
    <n v="-74.150000000000006"/>
    <n v="0"/>
    <n v="0"/>
    <n v="32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5"/>
    <n v="0"/>
    <n v="-32.71"/>
    <n v="69.28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2"/>
  </r>
  <r>
    <x v="3"/>
    <s v="Webb City"/>
    <s v="Electric"/>
    <s v="Residential"/>
    <s v="RG-Residential"/>
    <n v="19396196"/>
    <n v="2438013.02"/>
    <m/>
    <n v="71477.89"/>
    <n v="0"/>
    <n v="0"/>
    <m/>
    <n v="-560448.73815296404"/>
    <n v="-20675.98"/>
    <n v="0"/>
    <n v="0"/>
    <n v="8727.68"/>
    <n v="0"/>
    <n v="0"/>
    <n v="0"/>
    <n v="0"/>
    <n v="0"/>
    <n v="0"/>
    <n v="0"/>
    <n v="0"/>
    <n v="0"/>
    <n v="0"/>
    <n v="0"/>
    <n v="0"/>
    <n v="0"/>
    <n v="0"/>
    <n v="0"/>
    <n v="120"/>
    <n v="0"/>
    <n v="15"/>
    <n v="6393.32"/>
    <n v="620"/>
    <n v="-48905.56"/>
    <n v="14283.49"/>
    <n v="42.2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s v="Webb City"/>
    <s v="Lighting"/>
    <s v="Commercial"/>
    <s v="PL-Private Lighting"/>
    <n v="69043.967000000004"/>
    <n v="20227.89"/>
    <m/>
    <n v="35.020000000000003"/>
    <n v="0"/>
    <n v="0"/>
    <m/>
    <n v="0"/>
    <n v="-53.78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4.66000000000003"/>
    <n v="0"/>
    <n v="-182.63"/>
    <n v="965.4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3"/>
    <s v="Webb City"/>
    <s v="Lighting"/>
    <s v="Industrial"/>
    <s v="PL-Private Lighting"/>
    <n v="2308"/>
    <n v="941.16"/>
    <m/>
    <n v="0"/>
    <n v="0"/>
    <n v="0"/>
    <m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8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2"/>
  </r>
  <r>
    <x v="3"/>
    <s v="Webb City"/>
    <s v="Lighting"/>
    <s v="Interdepartmental"/>
    <s v="PL-Private Lighting"/>
    <n v="58"/>
    <n v="20.59"/>
    <m/>
    <n v="0"/>
    <n v="0"/>
    <n v="0"/>
    <m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2"/>
  </r>
  <r>
    <x v="3"/>
    <s v="Webb City"/>
    <s v="Lighting"/>
    <s v="Municipal Other Lighting"/>
    <s v="PL-Private Lighting"/>
    <n v="930"/>
    <n v="335.41"/>
    <m/>
    <n v="0"/>
    <n v="0"/>
    <n v="0"/>
    <m/>
    <n v="0"/>
    <n v="-0.550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2"/>
  </r>
  <r>
    <x v="3"/>
    <s v="Webb City"/>
    <s v="Lighting"/>
    <s v="Municipal Street Lighting"/>
    <s v="SPL-Municipal St Lighting"/>
    <n v="153295.42199999999"/>
    <n v="15503.45"/>
    <m/>
    <n v="0"/>
    <n v="0"/>
    <n v="0"/>
    <m/>
    <n v="0"/>
    <n v="65.91"/>
    <n v="0"/>
    <n v="0"/>
    <n v="0"/>
    <n v="0"/>
    <n v="0"/>
    <n v="0"/>
    <n v="0"/>
    <n v="0"/>
    <n v="0"/>
    <n v="0"/>
    <n v="8441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2"/>
  </r>
  <r>
    <x v="3"/>
    <s v="Webb City"/>
    <s v="Lighting"/>
    <s v="Residential"/>
    <s v="PL-Private Lighting"/>
    <n v="65557.17"/>
    <n v="23965.68"/>
    <m/>
    <n v="12.84"/>
    <n v="0"/>
    <n v="0"/>
    <m/>
    <n v="0"/>
    <n v="-58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59"/>
    <n v="0"/>
    <n v="-38.29"/>
    <n v="51.7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2"/>
    <s v="Baxter Springs"/>
    <s v="Electric"/>
    <s v="Commercial"/>
    <s v="CB-Commercial"/>
    <n v="913695"/>
    <n v="102203.18000000001"/>
    <m/>
    <n v="2234.98"/>
    <n v="32820.07"/>
    <n v="0"/>
    <m/>
    <n v="0"/>
    <n v="0"/>
    <n v="0"/>
    <n v="0"/>
    <n v="0"/>
    <n v="0"/>
    <n v="0"/>
    <n v="0"/>
    <n v="0"/>
    <n v="0"/>
    <n v="0"/>
    <n v="0"/>
    <n v="0"/>
    <n v="0"/>
    <n v="0"/>
    <n v="0"/>
    <n v="411.15"/>
    <n v="0"/>
    <n v="0"/>
    <n v="0"/>
    <n v="0"/>
    <n v="0"/>
    <n v="0"/>
    <n v="534.75"/>
    <n v="0"/>
    <n v="-1039.8900000000001"/>
    <n v="7350.66"/>
    <n v="-12436.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2"/>
    <s v="Baxter Springs"/>
    <s v="Electric"/>
    <s v="Commercial"/>
    <s v="GP-General Power"/>
    <n v="1234493"/>
    <n v="95167.95"/>
    <m/>
    <n v="0"/>
    <n v="44326.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456.76"/>
    <n v="0"/>
    <n v="0"/>
    <n v="0"/>
    <n v="0"/>
    <n v="0"/>
    <n v="0"/>
    <n v="318.13"/>
    <n v="0"/>
    <n v="-292.87"/>
    <n v="5116.09"/>
    <n v="-780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2"/>
  </r>
  <r>
    <x v="2"/>
    <s v="Baxter Springs"/>
    <s v="Electric"/>
    <s v="Commercial"/>
    <s v="LS-Special Lighting"/>
    <n v="2522"/>
    <n v="312.86"/>
    <m/>
    <n v="0"/>
    <n v="90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6"/>
    <n v="0"/>
    <n v="0"/>
    <n v="0"/>
    <n v="0"/>
    <n v="0"/>
    <n v="0"/>
    <n v="0"/>
    <n v="0"/>
    <n v="-1.78"/>
    <n v="0"/>
    <n v="-88.1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2"/>
  </r>
  <r>
    <x v="2"/>
    <s v="Baxter Springs"/>
    <s v="Electric"/>
    <s v="Commercial"/>
    <s v="PT-Transmission"/>
    <n v="1339200"/>
    <n v="61324.75"/>
    <m/>
    <n v="0"/>
    <n v="28834.32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81.23"/>
    <n v="0"/>
    <n v="0"/>
    <n v="0"/>
    <n v="0"/>
    <n v="0"/>
    <n v="0"/>
    <n v="0"/>
    <n v="0"/>
    <n v="0"/>
    <n v="0"/>
    <n v="-6816.53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22"/>
  </r>
  <r>
    <x v="2"/>
    <s v="Baxter Springs"/>
    <s v="Electric"/>
    <s v="Commercial"/>
    <s v="TEB-Total Electric Bldg"/>
    <n v="216775"/>
    <n v="14956.03"/>
    <m/>
    <n v="0"/>
    <n v="7783.7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49.58000000000001"/>
    <n v="0"/>
    <n v="0"/>
    <n v="0"/>
    <n v="0"/>
    <n v="0"/>
    <n v="0"/>
    <n v="73.64"/>
    <n v="0"/>
    <n v="-162.58000000000001"/>
    <n v="394.52"/>
    <n v="-843.2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2"/>
  </r>
  <r>
    <x v="2"/>
    <s v="Baxter Springs"/>
    <s v="Electric"/>
    <s v="Industrial"/>
    <s v="CB-Commercial"/>
    <n v="11"/>
    <n v="41.82"/>
    <m/>
    <n v="0"/>
    <n v="0.3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9"/>
    <n v="-0.15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2"/>
  </r>
  <r>
    <x v="2"/>
    <s v="Baxter Springs"/>
    <s v="Electric"/>
    <s v="Industrial"/>
    <s v="GP-General Power"/>
    <n v="976392"/>
    <n v="66451.8"/>
    <m/>
    <n v="62.76"/>
    <n v="35059.31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361.26"/>
    <n v="0"/>
    <n v="0"/>
    <n v="0"/>
    <n v="0"/>
    <n v="0"/>
    <n v="0"/>
    <n v="19.75"/>
    <n v="0"/>
    <n v="-232.1"/>
    <n v="9425.15"/>
    <n v="-6170.7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2"/>
  </r>
  <r>
    <x v="2"/>
    <s v="Baxter Springs"/>
    <s v="Electric"/>
    <s v="Industrial"/>
    <s v="PT-Transmission"/>
    <n v="1737789"/>
    <n v="95389.91"/>
    <m/>
    <n v="0"/>
    <n v="48708.9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364.93"/>
    <n v="0"/>
    <n v="0"/>
    <n v="0"/>
    <n v="0"/>
    <n v="0"/>
    <n v="0"/>
    <n v="808.41"/>
    <n v="0"/>
    <n v="-1706.63"/>
    <n v="0"/>
    <n v="-8845.35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2"/>
  </r>
  <r>
    <x v="2"/>
    <s v="Baxter Springs"/>
    <s v="Electric"/>
    <s v="Municipal Buildings"/>
    <s v="CB-Commercial"/>
    <n v="46041"/>
    <n v="5253.52"/>
    <m/>
    <n v="0"/>
    <n v="1653.2"/>
    <n v="0"/>
    <m/>
    <n v="0"/>
    <n v="0"/>
    <n v="0"/>
    <n v="0"/>
    <n v="0"/>
    <n v="0"/>
    <n v="0"/>
    <n v="0"/>
    <n v="0"/>
    <n v="0"/>
    <n v="0"/>
    <n v="0"/>
    <n v="0"/>
    <n v="0"/>
    <n v="0"/>
    <n v="0"/>
    <n v="20.72"/>
    <n v="0"/>
    <n v="0"/>
    <n v="0"/>
    <n v="0"/>
    <n v="0"/>
    <n v="0"/>
    <n v="0"/>
    <n v="0"/>
    <n v="0"/>
    <n v="0"/>
    <n v="-627.0800000000000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2"/>
    <s v="Baxter Springs"/>
    <s v="Electric"/>
    <s v="Municipal Buildings"/>
    <s v="GP-General Power"/>
    <n v="10560"/>
    <n v="1519.32"/>
    <m/>
    <n v="0"/>
    <n v="379.18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91"/>
    <n v="0"/>
    <n v="0"/>
    <n v="0"/>
    <n v="0"/>
    <n v="0"/>
    <n v="0"/>
    <n v="0"/>
    <n v="0"/>
    <n v="0"/>
    <n v="0"/>
    <n v="-66.73999999999999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2"/>
    <s v="Baxter Springs"/>
    <s v="Electric"/>
    <s v="Municipal Buildings"/>
    <s v="TEB-Total Electric Bldg"/>
    <n v="1671"/>
    <n v="176.51999999999998"/>
    <m/>
    <n v="0"/>
    <n v="60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0"/>
    <n v="0"/>
    <n v="0"/>
    <n v="0"/>
    <n v="0"/>
    <n v="0"/>
    <n v="0"/>
    <n v="0"/>
    <n v="0"/>
    <n v="0"/>
    <n v="-6.5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2"/>
  </r>
  <r>
    <x v="2"/>
    <s v="Baxter Springs"/>
    <s v="Electric"/>
    <s v="Municipal Other Lighting"/>
    <s v="CB-Commercial"/>
    <n v="935"/>
    <n v="333.17"/>
    <m/>
    <n v="0"/>
    <n v="33.5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42"/>
    <n v="0"/>
    <n v="0"/>
    <n v="0"/>
    <n v="0"/>
    <n v="0"/>
    <n v="0"/>
    <n v="0"/>
    <n v="0"/>
    <n v="0"/>
    <n v="0"/>
    <n v="-12.74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2"/>
  </r>
  <r>
    <x v="2"/>
    <s v="Baxter Springs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2"/>
  </r>
  <r>
    <x v="2"/>
    <s v="Baxter Springs"/>
    <s v="Electric"/>
    <s v="Municipal Pumping"/>
    <s v="CB-Commercial"/>
    <n v="42655"/>
    <n v="4920.1099999999997"/>
    <m/>
    <n v="0"/>
    <n v="1531.63"/>
    <n v="0"/>
    <m/>
    <n v="0"/>
    <n v="0"/>
    <n v="0"/>
    <n v="0"/>
    <n v="0"/>
    <n v="0"/>
    <n v="0"/>
    <n v="0"/>
    <n v="0"/>
    <n v="0"/>
    <n v="0"/>
    <n v="0"/>
    <n v="0"/>
    <n v="0"/>
    <n v="0"/>
    <n v="0"/>
    <n v="19.2"/>
    <n v="0"/>
    <n v="0"/>
    <n v="0"/>
    <n v="0"/>
    <n v="0"/>
    <n v="0"/>
    <n v="0"/>
    <n v="0"/>
    <n v="0"/>
    <n v="0"/>
    <n v="-580.9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2"/>
    <s v="Baxter Springs"/>
    <s v="Electric"/>
    <s v="Municipal Pumping"/>
    <s v="GP-General Power"/>
    <n v="63360"/>
    <n v="5293.69"/>
    <m/>
    <n v="0"/>
    <n v="2275.07000000000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23.45"/>
    <n v="0"/>
    <n v="0"/>
    <n v="0"/>
    <n v="0"/>
    <n v="0"/>
    <n v="0"/>
    <n v="0"/>
    <n v="0"/>
    <n v="0"/>
    <n v="0"/>
    <n v="-400.4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2"/>
  </r>
  <r>
    <x v="2"/>
    <s v="Baxter Springs"/>
    <s v="Electric"/>
    <s v="Oil Pipeline Pumping"/>
    <s v="PT-Transmission"/>
    <n v="2016000"/>
    <n v="89676.479999999996"/>
    <m/>
    <n v="0"/>
    <n v="43406.5"/>
    <n v="0"/>
    <m/>
    <n v="0"/>
    <n v="0"/>
    <n v="0"/>
    <n v="0"/>
    <n v="0"/>
    <n v="0"/>
    <n v="0"/>
    <n v="0"/>
    <n v="0"/>
    <n v="0"/>
    <n v="0"/>
    <n v="0"/>
    <n v="0"/>
    <n v="0"/>
    <n v="0"/>
    <n v="0"/>
    <n v="423.36"/>
    <n v="0"/>
    <n v="0"/>
    <n v="0"/>
    <n v="0"/>
    <n v="0"/>
    <n v="0"/>
    <n v="0"/>
    <n v="0"/>
    <n v="0"/>
    <n v="7810.12"/>
    <n v="-10261.44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2"/>
  </r>
  <r>
    <x v="2"/>
    <s v="Baxter Springs"/>
    <s v="Electric"/>
    <s v="Residential"/>
    <s v="CB-Commerc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5"/>
    <m/>
    <x v="22"/>
  </r>
  <r>
    <x v="2"/>
    <s v="Baxter Springs"/>
    <s v="Electric"/>
    <s v="Residential"/>
    <s v="RG-Residential"/>
    <n v="2461382"/>
    <n v="215450.15"/>
    <m/>
    <n v="8404.52"/>
    <n v="88355.77"/>
    <n v="0"/>
    <m/>
    <n v="0"/>
    <n v="0"/>
    <n v="0"/>
    <n v="0"/>
    <n v="0"/>
    <n v="0"/>
    <n v="0"/>
    <n v="0"/>
    <n v="0"/>
    <n v="0"/>
    <n v="0"/>
    <n v="0"/>
    <n v="0"/>
    <n v="0"/>
    <n v="0"/>
    <n v="0"/>
    <n v="1477.31"/>
    <n v="0"/>
    <n v="0"/>
    <n v="0"/>
    <n v="25"/>
    <n v="0"/>
    <n v="0"/>
    <n v="2756.8"/>
    <n v="40"/>
    <n v="-2339.79"/>
    <n v="11759.35"/>
    <n v="-23113.9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2"/>
    <s v="Baxter Springs"/>
    <s v="Electric"/>
    <s v="Residential"/>
    <s v="RH-Residential Total Elec"/>
    <n v="1310159"/>
    <n v="86470.19"/>
    <m/>
    <n v="1674.4"/>
    <n v="47062.38"/>
    <n v="0"/>
    <m/>
    <n v="0"/>
    <n v="0"/>
    <n v="0"/>
    <n v="0"/>
    <n v="0"/>
    <n v="0"/>
    <n v="0"/>
    <n v="0"/>
    <n v="0"/>
    <n v="0"/>
    <n v="0"/>
    <n v="0"/>
    <n v="0"/>
    <n v="0"/>
    <n v="0"/>
    <n v="0"/>
    <n v="786.2"/>
    <n v="0"/>
    <n v="0"/>
    <n v="0"/>
    <n v="0"/>
    <n v="0"/>
    <n v="0"/>
    <n v="882.34"/>
    <n v="8"/>
    <n v="-667.25"/>
    <n v="3281.91"/>
    <n v="-7791.19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2"/>
  </r>
  <r>
    <x v="2"/>
    <s v="Baxter Springs"/>
    <s v="Lighting"/>
    <s v="Commercial"/>
    <s v="PL-Private Lighting"/>
    <n v="42388"/>
    <n v="8845.25"/>
    <m/>
    <n v="0"/>
    <n v="1501.32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26"/>
    <n v="0"/>
    <n v="0"/>
    <n v="0"/>
    <n v="0"/>
    <n v="0"/>
    <n v="0"/>
    <n v="20.92"/>
    <n v="0"/>
    <n v="-19.89"/>
    <n v="364.1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2"/>
    <s v="Baxter Springs"/>
    <s v="Lighting"/>
    <s v="Industrial"/>
    <s v="PL-Private Lighting"/>
    <n v="1059"/>
    <n v="306.32"/>
    <m/>
    <n v="0"/>
    <n v="35.8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0"/>
    <n v="0"/>
    <n v="0"/>
    <n v="31.55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2"/>
  </r>
  <r>
    <x v="2"/>
    <s v="Baxter Springs"/>
    <s v="Lighting"/>
    <s v="Municipal Other Lighting"/>
    <s v="PL-Private Lighting"/>
    <n v="321"/>
    <n v="84.54"/>
    <m/>
    <n v="0"/>
    <n v="11.52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2"/>
  </r>
  <r>
    <x v="2"/>
    <s v="Baxter Springs"/>
    <s v="Lighting"/>
    <s v="Municipal Street Lighting"/>
    <s v="SPL-Municipal St Lighting"/>
    <n v="60872.307999999997"/>
    <n v="5506.1"/>
    <m/>
    <n v="0"/>
    <n v="1333.58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14.61"/>
    <n v="0"/>
    <n v="0"/>
    <n v="0"/>
    <n v="0"/>
    <n v="0"/>
    <n v="0"/>
    <n v="0"/>
    <n v="0"/>
    <n v="0"/>
    <n v="0"/>
    <n v="-1073.7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2"/>
  </r>
  <r>
    <x v="2"/>
    <s v="Baxter Springs"/>
    <s v="Lighting"/>
    <s v="Residential"/>
    <s v="PL-Private Lighting"/>
    <n v="33640.665000000001"/>
    <n v="8297.7800000000007"/>
    <m/>
    <n v="0"/>
    <n v="1206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3800000000000008"/>
    <n v="0"/>
    <n v="0"/>
    <n v="0"/>
    <n v="0"/>
    <n v="0"/>
    <n v="0"/>
    <n v="81.45"/>
    <n v="0"/>
    <n v="-6.04"/>
    <n v="225.3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2"/>
  </r>
  <r>
    <x v="2"/>
    <s v="Gravette"/>
    <s v="Electric"/>
    <s v="Commercial"/>
    <s v="CB-Commercial"/>
    <n v="224"/>
    <n v="66.95"/>
    <m/>
    <n v="0"/>
    <n v="8.039999999999999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"/>
    <n v="0"/>
    <n v="0"/>
    <n v="0"/>
    <n v="0"/>
    <n v="0.46"/>
    <n v="0"/>
    <n v="0"/>
    <n v="4.42"/>
    <n v="-3.0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2"/>
    <s v="Gravette"/>
    <s v="Electric"/>
    <s v="Residential"/>
    <s v="RG-Residential"/>
    <n v="10985"/>
    <n v="954.94"/>
    <m/>
    <n v="0"/>
    <n v="382.77"/>
    <n v="0"/>
    <m/>
    <n v="0"/>
    <n v="0"/>
    <n v="0"/>
    <n v="0"/>
    <n v="0"/>
    <n v="0"/>
    <n v="0"/>
    <n v="0"/>
    <n v="0"/>
    <n v="0"/>
    <n v="0"/>
    <n v="0"/>
    <n v="0"/>
    <n v="0"/>
    <n v="0"/>
    <n v="0"/>
    <n v="6.59"/>
    <n v="0"/>
    <n v="0"/>
    <n v="0"/>
    <n v="0"/>
    <n v="0"/>
    <n v="0"/>
    <n v="8.35"/>
    <n v="0"/>
    <n v="-2.1"/>
    <n v="18.87"/>
    <n v="-103.1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2"/>
    <s v="Gravette"/>
    <s v="Electric"/>
    <s v="Residential"/>
    <s v="RH-Residential Total Elec"/>
    <n v="644"/>
    <n v="20.869999999999997"/>
    <m/>
    <n v="0"/>
    <n v="23.1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n v="0"/>
    <n v="0"/>
    <n v="0"/>
    <n v="0"/>
    <n v="0"/>
    <n v="0"/>
    <n v="1.01"/>
    <n v="-3.83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2"/>
  </r>
  <r>
    <x v="2"/>
    <s v="Gravette"/>
    <s v="Lighting"/>
    <s v="Residential"/>
    <s v="PL-Private Lighting"/>
    <n v="31"/>
    <n v="9.44"/>
    <m/>
    <n v="0"/>
    <n v="1.11000000000000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6"/>
    <n v="0"/>
    <n v="0"/>
    <n v="0.1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2"/>
    <s v="Neosho"/>
    <s v="Electric"/>
    <s v="Commercial"/>
    <s v="CB-Commercial"/>
    <n v="92"/>
    <n v="71.63"/>
    <m/>
    <n v="0"/>
    <n v="3.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4.37"/>
    <n v="-1.2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2"/>
    <s v="Neosho"/>
    <s v="Electric"/>
    <s v="Commercial"/>
    <s v="GP-General Power"/>
    <n v="0"/>
    <n v="536.24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2"/>
  </r>
  <r>
    <x v="2"/>
    <s v="Neosho"/>
    <s v="Electric"/>
    <s v="Residential"/>
    <s v="RG-Residential"/>
    <n v="6823"/>
    <n v="590.52"/>
    <m/>
    <n v="0"/>
    <n v="259.11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09"/>
    <n v="0"/>
    <n v="0"/>
    <n v="0"/>
    <n v="0"/>
    <n v="0"/>
    <n v="0"/>
    <n v="9.6999999999999993"/>
    <n v="0"/>
    <n v="-3.93"/>
    <n v="11.54"/>
    <n v="-64.0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2"/>
    <s v="Neosho"/>
    <s v="Lighting"/>
    <s v="Commercial"/>
    <s v="PL-Private Lighting"/>
    <n v="1436"/>
    <n v="188.32"/>
    <m/>
    <n v="0"/>
    <n v="51.5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3.3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2"/>
  </r>
  <r>
    <x v="2"/>
    <s v="Neosho"/>
    <s v="Lighting"/>
    <s v="Residential"/>
    <s v="PL-Private Lighting"/>
    <n v="161"/>
    <n v="30.34"/>
    <m/>
    <n v="0"/>
    <n v="5.7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32"/>
    <n v="0"/>
    <n v="0"/>
    <n v="0.4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2"/>
  </r>
  <r>
    <x v="3"/>
    <m/>
    <m/>
    <s v="Residential"/>
    <s v="RG-Residential"/>
    <m/>
    <n v="70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2"/>
  </r>
  <r>
    <x v="1"/>
    <m/>
    <m/>
    <s v="Commercial"/>
    <s v="CB-Commercial"/>
    <n v="-99992"/>
    <n v="-8266.89"/>
    <m/>
    <n v="0"/>
    <n v="0"/>
    <m/>
    <m/>
    <m/>
    <m/>
    <m/>
    <m/>
    <m/>
    <m/>
    <n v="-2246.8200000000002"/>
    <m/>
    <m/>
    <n v="-181.99"/>
    <m/>
    <m/>
    <m/>
    <m/>
    <m/>
    <m/>
    <m/>
    <m/>
    <m/>
    <m/>
    <m/>
    <m/>
    <m/>
    <m/>
    <m/>
    <m/>
    <n v="-964.6"/>
    <m/>
    <m/>
    <n v="-1361.89"/>
    <m/>
    <m/>
    <m/>
    <m/>
    <x v="0"/>
    <m/>
    <m/>
    <m/>
    <m/>
    <m/>
    <m/>
    <m/>
    <m/>
    <m/>
    <n v="110.99"/>
    <n v="0"/>
    <n v="-2246.8200000000002"/>
    <x v="1"/>
    <x v="5"/>
    <m/>
    <x v="22"/>
  </r>
  <r>
    <x v="1"/>
    <m/>
    <m/>
    <s v="Commercial"/>
    <s v="CB-Commercial"/>
    <n v="-90000"/>
    <n v="-7436.7"/>
    <m/>
    <n v="-542.42999999999995"/>
    <m/>
    <m/>
    <m/>
    <m/>
    <m/>
    <m/>
    <m/>
    <m/>
    <m/>
    <n v="-2022.3"/>
    <m/>
    <m/>
    <n v="-163.80000000000001"/>
    <m/>
    <m/>
    <m/>
    <m/>
    <m/>
    <m/>
    <m/>
    <m/>
    <m/>
    <m/>
    <m/>
    <m/>
    <m/>
    <m/>
    <m/>
    <m/>
    <n v="-1025.19"/>
    <m/>
    <m/>
    <n v="-1225.8"/>
    <m/>
    <m/>
    <m/>
    <m/>
    <x v="0"/>
    <m/>
    <m/>
    <m/>
    <m/>
    <m/>
    <m/>
    <m/>
    <m/>
    <m/>
    <n v="99.9"/>
    <n v="0"/>
    <n v="-2022.3"/>
    <x v="1"/>
    <x v="5"/>
    <m/>
    <x v="22"/>
  </r>
  <r>
    <x v="3"/>
    <m/>
    <m/>
    <s v="Commercial"/>
    <s v="CB-Commercial"/>
    <n v="-99117"/>
    <n v="-11278.51"/>
    <m/>
    <n v="-447.7"/>
    <n v="130.66"/>
    <m/>
    <m/>
    <m/>
    <m/>
    <m/>
    <m/>
    <n v="-44.6"/>
    <m/>
    <m/>
    <m/>
    <m/>
    <m/>
    <m/>
    <m/>
    <m/>
    <m/>
    <m/>
    <m/>
    <m/>
    <m/>
    <m/>
    <m/>
    <m/>
    <m/>
    <m/>
    <m/>
    <m/>
    <m/>
    <n v="-892.58"/>
    <m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Commercial"/>
    <s v="CB-Commercial"/>
    <n v="-99990"/>
    <n v="-11385.2"/>
    <m/>
    <n v="-449.61"/>
    <n v="189.98"/>
    <m/>
    <m/>
    <m/>
    <m/>
    <m/>
    <m/>
    <n v="-45"/>
    <m/>
    <m/>
    <m/>
    <m/>
    <m/>
    <m/>
    <m/>
    <m/>
    <m/>
    <m/>
    <m/>
    <m/>
    <m/>
    <m/>
    <m/>
    <m/>
    <m/>
    <m/>
    <m/>
    <m/>
    <m/>
    <n v="-994.74999999999989"/>
    <m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Municipal Other Lighting"/>
    <s v="CB-Commercial"/>
    <n v="-99979"/>
    <n v="-11383.8"/>
    <m/>
    <n v="0"/>
    <n v="-43"/>
    <m/>
    <m/>
    <m/>
    <m/>
    <m/>
    <m/>
    <n v="-45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4"/>
    <x v="5"/>
    <m/>
    <x v="22"/>
  </r>
  <r>
    <x v="2"/>
    <m/>
    <m/>
    <s v="Commercial"/>
    <s v="CB-Commercial"/>
    <n v="-100000"/>
    <n v="-9101.0300000000007"/>
    <m/>
    <n v="0"/>
    <n v="-3590.7"/>
    <m/>
    <m/>
    <m/>
    <m/>
    <m/>
    <m/>
    <m/>
    <m/>
    <m/>
    <m/>
    <m/>
    <m/>
    <m/>
    <m/>
    <m/>
    <m/>
    <m/>
    <m/>
    <n v="-45"/>
    <m/>
    <m/>
    <m/>
    <m/>
    <m/>
    <m/>
    <m/>
    <m/>
    <m/>
    <n v="-745.12"/>
    <n v="1362"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Municipal Other Lighting"/>
    <s v="CB-Commercial"/>
    <n v="-99999"/>
    <n v="-11386.23"/>
    <m/>
    <n v="0"/>
    <n v="69.959999999999994"/>
    <m/>
    <m/>
    <m/>
    <m/>
    <m/>
    <m/>
    <n v="-45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4"/>
    <x v="5"/>
    <m/>
    <x v="22"/>
  </r>
  <r>
    <x v="3"/>
    <m/>
    <m/>
    <s v="Commercial"/>
    <s v="CB-Commercial"/>
    <n v="-99507"/>
    <n v="-11327.57"/>
    <m/>
    <n v="-76.930000000000007"/>
    <n v="116.61"/>
    <m/>
    <m/>
    <m/>
    <m/>
    <m/>
    <m/>
    <n v="-44.78"/>
    <m/>
    <m/>
    <m/>
    <m/>
    <m/>
    <m/>
    <m/>
    <m/>
    <m/>
    <m/>
    <m/>
    <m/>
    <m/>
    <m/>
    <m/>
    <m/>
    <m/>
    <m/>
    <m/>
    <m/>
    <m/>
    <n v="-965.19999999999993"/>
    <m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Commercial"/>
    <s v="CB-Commercial"/>
    <n v="-99900"/>
    <n v="-11374.96"/>
    <m/>
    <m/>
    <n v="189.81"/>
    <m/>
    <m/>
    <m/>
    <m/>
    <m/>
    <m/>
    <n v="-44.96"/>
    <m/>
    <m/>
    <m/>
    <m/>
    <m/>
    <m/>
    <m/>
    <m/>
    <m/>
    <m/>
    <m/>
    <m/>
    <m/>
    <m/>
    <m/>
    <m/>
    <m/>
    <m/>
    <m/>
    <m/>
    <m/>
    <n v="-713.12"/>
    <m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Commercial"/>
    <s v="CB-Commercial"/>
    <n v="-99000"/>
    <n v="-11267.66"/>
    <m/>
    <m/>
    <n v="147.38999999999999"/>
    <m/>
    <m/>
    <m/>
    <m/>
    <m/>
    <m/>
    <n v="-44.55"/>
    <m/>
    <m/>
    <m/>
    <m/>
    <m/>
    <m/>
    <m/>
    <m/>
    <m/>
    <m/>
    <m/>
    <m/>
    <m/>
    <m/>
    <m/>
    <m/>
    <m/>
    <m/>
    <m/>
    <m/>
    <m/>
    <n v="-695"/>
    <m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Commercial"/>
    <s v="CB-Commercial"/>
    <n v="-99332"/>
    <n v="-11333.03"/>
    <m/>
    <m/>
    <n v="188.73"/>
    <m/>
    <m/>
    <m/>
    <m/>
    <m/>
    <m/>
    <n v="-44.7"/>
    <m/>
    <m/>
    <m/>
    <m/>
    <m/>
    <m/>
    <m/>
    <m/>
    <m/>
    <m/>
    <m/>
    <m/>
    <m/>
    <m/>
    <m/>
    <m/>
    <m/>
    <m/>
    <m/>
    <m/>
    <m/>
    <n v="-654.55999999999995"/>
    <m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Municipal Pumping"/>
    <s v="CB-Commercial"/>
    <n v="-95823"/>
    <n v="-10901.78"/>
    <m/>
    <m/>
    <n v="33.21"/>
    <m/>
    <m/>
    <m/>
    <m/>
    <m/>
    <m/>
    <n v="-43.12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3"/>
    <x v="5"/>
    <m/>
    <x v="22"/>
  </r>
  <r>
    <x v="3"/>
    <m/>
    <m/>
    <s v="Commercial"/>
    <s v="CB-Commercial"/>
    <n v="-96000"/>
    <n v="-10921.92"/>
    <m/>
    <n v="-71.430000000000007"/>
    <n v="107.84"/>
    <m/>
    <m/>
    <m/>
    <m/>
    <m/>
    <m/>
    <n v="-43.2"/>
    <m/>
    <m/>
    <m/>
    <m/>
    <m/>
    <m/>
    <m/>
    <m/>
    <m/>
    <m/>
    <m/>
    <m/>
    <m/>
    <m/>
    <m/>
    <m/>
    <m/>
    <m/>
    <m/>
    <m/>
    <m/>
    <n v="-931"/>
    <m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Commercial"/>
    <s v="CB-Commercial"/>
    <n v="-96000"/>
    <n v="-10928.52"/>
    <m/>
    <n v="0"/>
    <n v="138.93"/>
    <m/>
    <m/>
    <m/>
    <m/>
    <m/>
    <m/>
    <n v="-43.2"/>
    <m/>
    <m/>
    <m/>
    <m/>
    <m/>
    <m/>
    <m/>
    <m/>
    <m/>
    <m/>
    <m/>
    <m/>
    <m/>
    <m/>
    <m/>
    <m/>
    <m/>
    <m/>
    <m/>
    <m/>
    <m/>
    <n v="-590.38"/>
    <m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Municipal Buildings"/>
    <s v="CB-Commercial"/>
    <n v="-90000"/>
    <n v="-10239.299999999999"/>
    <m/>
    <n v="0"/>
    <n v="-24.22"/>
    <m/>
    <m/>
    <m/>
    <m/>
    <m/>
    <m/>
    <n v="-40.5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3"/>
    <x v="5"/>
    <m/>
    <x v="22"/>
  </r>
  <r>
    <x v="3"/>
    <m/>
    <m/>
    <s v="Commercial"/>
    <s v="CB-Commercial"/>
    <n v="-90613"/>
    <n v="-10311.709999999999"/>
    <m/>
    <n v="-74.53"/>
    <n v="22.88"/>
    <m/>
    <m/>
    <m/>
    <m/>
    <m/>
    <m/>
    <n v="-40.770000000000003"/>
    <m/>
    <m/>
    <m/>
    <m/>
    <m/>
    <m/>
    <m/>
    <m/>
    <m/>
    <m/>
    <m/>
    <m/>
    <m/>
    <m/>
    <m/>
    <m/>
    <m/>
    <m/>
    <m/>
    <m/>
    <m/>
    <n v="-885.75"/>
    <m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Commercial"/>
    <s v="CB-Commercial"/>
    <n v="-90000"/>
    <n v="-10239.299999999999"/>
    <m/>
    <m/>
    <n v="171"/>
    <m/>
    <m/>
    <m/>
    <m/>
    <m/>
    <m/>
    <n v="-40.5"/>
    <m/>
    <m/>
    <m/>
    <m/>
    <m/>
    <m/>
    <m/>
    <m/>
    <m/>
    <m/>
    <m/>
    <m/>
    <m/>
    <m/>
    <m/>
    <m/>
    <m/>
    <m/>
    <m/>
    <m/>
    <m/>
    <n v="-780.92"/>
    <m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Commercial"/>
    <s v="CB-Commercial"/>
    <n v="-84880"/>
    <n v="-9688.83"/>
    <m/>
    <m/>
    <n v="161.27000000000001"/>
    <m/>
    <m/>
    <m/>
    <m/>
    <m/>
    <m/>
    <n v="-38.200000000000003"/>
    <m/>
    <m/>
    <m/>
    <m/>
    <m/>
    <m/>
    <m/>
    <m/>
    <m/>
    <m/>
    <m/>
    <m/>
    <m/>
    <m/>
    <m/>
    <m/>
    <m/>
    <m/>
    <m/>
    <m/>
    <m/>
    <n v="-559.58999999999992"/>
    <m/>
    <m/>
    <m/>
    <m/>
    <m/>
    <m/>
    <m/>
    <x v="0"/>
    <m/>
    <m/>
    <m/>
    <m/>
    <m/>
    <m/>
    <m/>
    <m/>
    <m/>
    <n v="0"/>
    <n v="0"/>
    <n v="0"/>
    <x v="1"/>
    <x v="5"/>
    <m/>
    <x v="22"/>
  </r>
  <r>
    <x v="3"/>
    <m/>
    <m/>
    <s v="Municipal Buildings"/>
    <s v="CB-Commercial"/>
    <n v="-73209"/>
    <n v="-8336.85"/>
    <m/>
    <n v="0"/>
    <n v="107.69"/>
    <m/>
    <m/>
    <m/>
    <m/>
    <m/>
    <m/>
    <n v="-32.94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3"/>
    <x v="5"/>
    <m/>
    <x v="22"/>
  </r>
  <r>
    <x v="2"/>
    <m/>
    <m/>
    <s v="Industrial"/>
    <s v="GP-General Power"/>
    <n v="-758928"/>
    <n v="-48217.38"/>
    <m/>
    <n v="0"/>
    <n v="-27250.83"/>
    <m/>
    <m/>
    <m/>
    <m/>
    <m/>
    <m/>
    <m/>
    <m/>
    <m/>
    <m/>
    <m/>
    <m/>
    <m/>
    <m/>
    <m/>
    <m/>
    <m/>
    <m/>
    <n v="-280.8"/>
    <m/>
    <m/>
    <m/>
    <m/>
    <m/>
    <m/>
    <m/>
    <m/>
    <m/>
    <n v="-7196.2"/>
    <n v="4796.42"/>
    <m/>
    <m/>
    <m/>
    <m/>
    <m/>
    <m/>
    <x v="0"/>
    <m/>
    <m/>
    <m/>
    <m/>
    <m/>
    <m/>
    <m/>
    <m/>
    <m/>
    <n v="0"/>
    <n v="0"/>
    <n v="0"/>
    <x v="2"/>
    <x v="6"/>
    <m/>
    <x v="22"/>
  </r>
  <r>
    <x v="3"/>
    <m/>
    <m/>
    <s v="Residential"/>
    <s v="RG-Residential"/>
    <n v="-98168"/>
    <n v="-9908.09"/>
    <m/>
    <n v="-488.27"/>
    <n v="186.52"/>
    <m/>
    <m/>
    <m/>
    <m/>
    <m/>
    <m/>
    <n v="-44.18"/>
    <m/>
    <m/>
    <m/>
    <m/>
    <m/>
    <m/>
    <m/>
    <m/>
    <m/>
    <m/>
    <m/>
    <m/>
    <m/>
    <m/>
    <m/>
    <m/>
    <m/>
    <m/>
    <m/>
    <m/>
    <m/>
    <n v="-292.98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778"/>
    <n v="-10083.51"/>
    <m/>
    <n v="-499.33"/>
    <n v="141.9"/>
    <m/>
    <m/>
    <m/>
    <m/>
    <m/>
    <m/>
    <n v="-44.9"/>
    <m/>
    <m/>
    <m/>
    <m/>
    <m/>
    <m/>
    <m/>
    <m/>
    <m/>
    <m/>
    <m/>
    <m/>
    <m/>
    <m/>
    <m/>
    <m/>
    <m/>
    <m/>
    <m/>
    <m/>
    <m/>
    <n v="-287.11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618"/>
    <n v="-10061.6"/>
    <m/>
    <n v="-497.84"/>
    <n v="149.5"/>
    <m/>
    <m/>
    <m/>
    <m/>
    <m/>
    <m/>
    <n v="-44.83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994"/>
    <n v="-10107.049999999999"/>
    <m/>
    <n v="-498.1"/>
    <n v="189.99"/>
    <m/>
    <m/>
    <m/>
    <m/>
    <m/>
    <m/>
    <n v="-45"/>
    <m/>
    <m/>
    <m/>
    <m/>
    <m/>
    <m/>
    <m/>
    <m/>
    <m/>
    <m/>
    <m/>
    <m/>
    <m/>
    <m/>
    <m/>
    <m/>
    <m/>
    <m/>
    <m/>
    <m/>
    <m/>
    <n v="-99.62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059"/>
    <n v="-10057.02"/>
    <m/>
    <n v="-71.91"/>
    <n v="25"/>
    <m/>
    <m/>
    <m/>
    <m/>
    <m/>
    <m/>
    <n v="-44.57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266"/>
    <n v="-10018.92"/>
    <m/>
    <n v="-199.41"/>
    <n v="92.9"/>
    <m/>
    <m/>
    <m/>
    <m/>
    <m/>
    <m/>
    <n v="-44.67"/>
    <m/>
    <m/>
    <m/>
    <m/>
    <m/>
    <m/>
    <m/>
    <m/>
    <m/>
    <m/>
    <m/>
    <m/>
    <m/>
    <m/>
    <m/>
    <m/>
    <m/>
    <m/>
    <m/>
    <m/>
    <m/>
    <n v="-286.66999999999996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1"/>
    <m/>
    <m/>
    <s v="Residential"/>
    <s v="RG-Residential"/>
    <n v="-99990"/>
    <n v="-6115.53"/>
    <m/>
    <n v="0"/>
    <n v="0"/>
    <m/>
    <m/>
    <m/>
    <m/>
    <m/>
    <m/>
    <m/>
    <m/>
    <n v="-2246.7800000000002"/>
    <m/>
    <m/>
    <n v="-181.98"/>
    <m/>
    <m/>
    <m/>
    <m/>
    <m/>
    <m/>
    <m/>
    <m/>
    <m/>
    <m/>
    <m/>
    <m/>
    <m/>
    <m/>
    <m/>
    <m/>
    <n v="-153.49"/>
    <m/>
    <m/>
    <n v="-1688.83"/>
    <m/>
    <m/>
    <m/>
    <m/>
    <x v="0"/>
    <m/>
    <m/>
    <m/>
    <m/>
    <m/>
    <m/>
    <m/>
    <m/>
    <m/>
    <n v="110.99"/>
    <n v="0"/>
    <n v="-2246.7800000000002"/>
    <x v="0"/>
    <x v="1"/>
    <m/>
    <x v="22"/>
  </r>
  <r>
    <x v="1"/>
    <m/>
    <m/>
    <s v="Residential"/>
    <s v="RG-Residential"/>
    <n v="-99000"/>
    <n v="-6050.88"/>
    <m/>
    <n v="0"/>
    <n v="0"/>
    <m/>
    <m/>
    <m/>
    <m/>
    <m/>
    <m/>
    <m/>
    <m/>
    <n v="-2224.5300000000002"/>
    <m/>
    <m/>
    <n v="-180.18"/>
    <m/>
    <m/>
    <m/>
    <m/>
    <m/>
    <m/>
    <m/>
    <m/>
    <m/>
    <m/>
    <m/>
    <m/>
    <m/>
    <m/>
    <m/>
    <m/>
    <n v="-151.91999999999999"/>
    <m/>
    <m/>
    <n v="-1672.11"/>
    <m/>
    <m/>
    <m/>
    <m/>
    <x v="0"/>
    <m/>
    <m/>
    <m/>
    <m/>
    <m/>
    <m/>
    <m/>
    <m/>
    <m/>
    <n v="109.89"/>
    <n v="0"/>
    <n v="-2224.5300000000002"/>
    <x v="0"/>
    <x v="1"/>
    <m/>
    <x v="22"/>
  </r>
  <r>
    <x v="1"/>
    <m/>
    <m/>
    <s v="Residential"/>
    <s v="RG-Residential"/>
    <n v="-98947"/>
    <n v="-6047.65"/>
    <m/>
    <m/>
    <m/>
    <m/>
    <m/>
    <m/>
    <m/>
    <m/>
    <m/>
    <m/>
    <m/>
    <n v="-2223.34"/>
    <m/>
    <m/>
    <n v="-180.08"/>
    <m/>
    <m/>
    <m/>
    <m/>
    <m/>
    <m/>
    <m/>
    <m/>
    <m/>
    <m/>
    <m/>
    <m/>
    <m/>
    <m/>
    <m/>
    <m/>
    <n v="-151.83000000000001"/>
    <m/>
    <m/>
    <n v="-1671.22"/>
    <m/>
    <m/>
    <m/>
    <m/>
    <x v="0"/>
    <m/>
    <m/>
    <m/>
    <m/>
    <m/>
    <m/>
    <m/>
    <m/>
    <m/>
    <n v="109.83"/>
    <n v="0"/>
    <n v="-2223.34"/>
    <x v="0"/>
    <x v="1"/>
    <m/>
    <x v="22"/>
  </r>
  <r>
    <x v="3"/>
    <m/>
    <m/>
    <s v="Residential"/>
    <s v="RG-Residential"/>
    <n v="-99575"/>
    <n v="-10077.76"/>
    <m/>
    <n v="-199.79"/>
    <n v="133.18"/>
    <m/>
    <m/>
    <m/>
    <m/>
    <m/>
    <m/>
    <n v="-44.81"/>
    <m/>
    <m/>
    <m/>
    <m/>
    <m/>
    <m/>
    <m/>
    <m/>
    <m/>
    <m/>
    <m/>
    <m/>
    <m/>
    <m/>
    <m/>
    <m/>
    <m/>
    <m/>
    <m/>
    <m/>
    <m/>
    <n v="-287.20000000000005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100000"/>
    <n v="-10097.57"/>
    <m/>
    <n v="-75.150000000000006"/>
    <n v="155.72"/>
    <m/>
    <m/>
    <m/>
    <m/>
    <m/>
    <m/>
    <n v="-45"/>
    <m/>
    <m/>
    <m/>
    <m/>
    <m/>
    <m/>
    <m/>
    <m/>
    <m/>
    <m/>
    <m/>
    <m/>
    <m/>
    <m/>
    <m/>
    <m/>
    <m/>
    <m/>
    <m/>
    <m/>
    <m/>
    <n v="-162.29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000"/>
    <n v="-9992.41"/>
    <m/>
    <n v="-196.98"/>
    <n v="188.1"/>
    <m/>
    <m/>
    <m/>
    <m/>
    <m/>
    <m/>
    <n v="-44.55"/>
    <m/>
    <m/>
    <m/>
    <m/>
    <m/>
    <m/>
    <m/>
    <m/>
    <m/>
    <m/>
    <m/>
    <m/>
    <m/>
    <m/>
    <m/>
    <m/>
    <m/>
    <m/>
    <m/>
    <m/>
    <m/>
    <n v="-24.62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000"/>
    <n v="-9997.91"/>
    <m/>
    <n v="-197.09"/>
    <n v="188.1"/>
    <m/>
    <m/>
    <m/>
    <m/>
    <m/>
    <m/>
    <n v="-44.55"/>
    <m/>
    <m/>
    <m/>
    <m/>
    <m/>
    <m/>
    <m/>
    <m/>
    <m/>
    <m/>
    <m/>
    <m/>
    <m/>
    <m/>
    <m/>
    <m/>
    <m/>
    <m/>
    <m/>
    <m/>
    <m/>
    <n v="-98.55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793"/>
    <n v="-10099.76"/>
    <m/>
    <n v="-80"/>
    <n v="116.94"/>
    <m/>
    <m/>
    <m/>
    <m/>
    <m/>
    <m/>
    <n v="-44.91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000"/>
    <n v="-9999.69"/>
    <m/>
    <n v="-197.13"/>
    <n v="188.1"/>
    <m/>
    <m/>
    <m/>
    <m/>
    <m/>
    <m/>
    <n v="-44.55"/>
    <m/>
    <m/>
    <m/>
    <m/>
    <m/>
    <m/>
    <m/>
    <m/>
    <m/>
    <m/>
    <m/>
    <m/>
    <m/>
    <m/>
    <m/>
    <m/>
    <m/>
    <m/>
    <m/>
    <m/>
    <m/>
    <n v="-24.64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393"/>
    <n v="-10040.94"/>
    <m/>
    <n v="-77.400000000000006"/>
    <n v="116.47"/>
    <m/>
    <m/>
    <m/>
    <m/>
    <m/>
    <m/>
    <n v="-44.73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510"/>
    <n v="-10055.73"/>
    <m/>
    <n v="-78.37"/>
    <n v="116.61"/>
    <m/>
    <m/>
    <m/>
    <m/>
    <m/>
    <m/>
    <n v="-44.77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283"/>
    <n v="-10031.209999999999"/>
    <m/>
    <n v="-77.84"/>
    <n v="116.35"/>
    <m/>
    <m/>
    <m/>
    <m/>
    <m/>
    <m/>
    <n v="-44.67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212"/>
    <n v="-10015.98"/>
    <m/>
    <n v="-75.23"/>
    <n v="145.16"/>
    <m/>
    <m/>
    <m/>
    <m/>
    <m/>
    <m/>
    <n v="-44.65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8834"/>
    <n v="-9989.73"/>
    <m/>
    <n v="0"/>
    <n v="28.96"/>
    <m/>
    <m/>
    <m/>
    <m/>
    <m/>
    <m/>
    <n v="-44.48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801"/>
    <n v="-10083.32"/>
    <m/>
    <n v="0"/>
    <n v="150.85"/>
    <m/>
    <m/>
    <m/>
    <m/>
    <m/>
    <m/>
    <n v="-44.91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595"/>
    <n v="-10064.1"/>
    <m/>
    <n v="-80"/>
    <n v="189.23"/>
    <m/>
    <m/>
    <m/>
    <m/>
    <m/>
    <m/>
    <n v="-44.82"/>
    <m/>
    <m/>
    <m/>
    <m/>
    <m/>
    <m/>
    <m/>
    <m/>
    <m/>
    <m/>
    <m/>
    <m/>
    <m/>
    <m/>
    <m/>
    <m/>
    <m/>
    <m/>
    <m/>
    <m/>
    <m/>
    <n v="-161.19999999999999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966"/>
    <n v="-10103.41"/>
    <m/>
    <n v="0"/>
    <n v="189.94"/>
    <m/>
    <m/>
    <m/>
    <m/>
    <m/>
    <m/>
    <n v="-44.99"/>
    <m/>
    <m/>
    <m/>
    <m/>
    <m/>
    <m/>
    <m/>
    <m/>
    <m/>
    <m/>
    <m/>
    <m/>
    <m/>
    <m/>
    <m/>
    <m/>
    <m/>
    <m/>
    <m/>
    <m/>
    <m/>
    <n v="-161.82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623"/>
    <n v="-10066.959999999999"/>
    <m/>
    <n v="0"/>
    <n v="168.81"/>
    <m/>
    <m/>
    <m/>
    <m/>
    <m/>
    <m/>
    <n v="-44.83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893"/>
    <n v="-10096.17"/>
    <m/>
    <n v="0"/>
    <n v="189.8"/>
    <m/>
    <m/>
    <m/>
    <m/>
    <m/>
    <m/>
    <n v="-44.95"/>
    <m/>
    <m/>
    <m/>
    <m/>
    <m/>
    <m/>
    <m/>
    <m/>
    <m/>
    <m/>
    <m/>
    <m/>
    <m/>
    <m/>
    <m/>
    <m/>
    <m/>
    <m/>
    <m/>
    <m/>
    <m/>
    <n v="-161.69999999999999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9160"/>
    <n v="-10013.33"/>
    <m/>
    <n v="0"/>
    <n v="188.43"/>
    <m/>
    <m/>
    <m/>
    <m/>
    <m/>
    <m/>
    <n v="-44.63"/>
    <m/>
    <m/>
    <m/>
    <m/>
    <m/>
    <m/>
    <m/>
    <m/>
    <m/>
    <m/>
    <m/>
    <m/>
    <m/>
    <m/>
    <m/>
    <m/>
    <m/>
    <m/>
    <m/>
    <m/>
    <m/>
    <n v="-160.38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8452"/>
    <n v="-9951.41"/>
    <m/>
    <n v="0"/>
    <n v="166.83"/>
    <m/>
    <m/>
    <m/>
    <m/>
    <m/>
    <m/>
    <n v="-44.3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93124"/>
    <n v="-9399.01"/>
    <m/>
    <n v="0"/>
    <n v="176.93"/>
    <m/>
    <m/>
    <m/>
    <m/>
    <m/>
    <m/>
    <n v="-41.9"/>
    <m/>
    <m/>
    <m/>
    <m/>
    <m/>
    <m/>
    <m/>
    <m/>
    <m/>
    <m/>
    <m/>
    <m/>
    <m/>
    <m/>
    <m/>
    <m/>
    <m/>
    <m/>
    <m/>
    <m/>
    <m/>
    <n v="-150.54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2"/>
    <m/>
    <m/>
    <s v="Residential"/>
    <s v="RG-Residential"/>
    <n v="-96453"/>
    <n v="-6129.59"/>
    <m/>
    <n v="-386.03"/>
    <n v="-3463.34"/>
    <m/>
    <m/>
    <m/>
    <m/>
    <m/>
    <m/>
    <m/>
    <m/>
    <m/>
    <m/>
    <m/>
    <m/>
    <m/>
    <m/>
    <m/>
    <m/>
    <m/>
    <m/>
    <n v="-57.87"/>
    <m/>
    <m/>
    <m/>
    <m/>
    <m/>
    <m/>
    <m/>
    <m/>
    <m/>
    <n v="-486.79"/>
    <m/>
    <n v="905.69"/>
    <m/>
    <m/>
    <m/>
    <m/>
    <m/>
    <x v="0"/>
    <m/>
    <m/>
    <m/>
    <m/>
    <m/>
    <m/>
    <m/>
    <m/>
    <m/>
    <n v="0"/>
    <n v="0"/>
    <n v="0"/>
    <x v="0"/>
    <x v="1"/>
    <m/>
    <x v="22"/>
  </r>
  <r>
    <x v="3"/>
    <m/>
    <m/>
    <s v="Residential"/>
    <s v="RG-Residential"/>
    <n v="-89940"/>
    <n v="-9077.64"/>
    <m/>
    <n v="0"/>
    <n v="134.97"/>
    <m/>
    <m/>
    <m/>
    <m/>
    <m/>
    <m/>
    <n v="-40.47"/>
    <m/>
    <m/>
    <m/>
    <m/>
    <m/>
    <m/>
    <m/>
    <m/>
    <m/>
    <m/>
    <m/>
    <m/>
    <m/>
    <m/>
    <m/>
    <m/>
    <m/>
    <m/>
    <m/>
    <m/>
    <m/>
    <n v="-134.74"/>
    <m/>
    <m/>
    <m/>
    <m/>
    <m/>
    <m/>
    <m/>
    <x v="0"/>
    <m/>
    <m/>
    <m/>
    <m/>
    <m/>
    <m/>
    <m/>
    <m/>
    <m/>
    <n v="0"/>
    <n v="0"/>
    <n v="0"/>
    <x v="0"/>
    <x v="1"/>
    <m/>
    <x v="22"/>
  </r>
  <r>
    <x v="1"/>
    <m/>
    <m/>
    <s v="Residential"/>
    <s v="RG-Residential"/>
    <n v="92528.424637628341"/>
    <n v="5595.8934940894123"/>
    <m/>
    <n v="-0.51801460627024298"/>
    <n v="0"/>
    <n v="0"/>
    <m/>
    <n v="2.6211614128673517"/>
    <m/>
    <n v="-0.46945274624012318"/>
    <n v="-7.5475357076545272E-3"/>
    <n v="-0.35432370355598031"/>
    <n v="-6.3788552920222535E-2"/>
    <n v="0"/>
    <n v="2224.4497313243983"/>
    <n v="-9.8720713534181007E-2"/>
    <n v="-4.5388916013946096E-2"/>
    <n v="0"/>
    <n v="0"/>
    <n v="0"/>
    <n v="0"/>
    <n v="0"/>
    <n v="0"/>
    <n v="-8.8725527276728305E-3"/>
    <n v="0"/>
    <n v="0"/>
    <n v="0"/>
    <n v="-5.1782116258759295E-2"/>
    <n v="-4.8137425472950203E-3"/>
    <n v="-9.5243334685765763E-3"/>
    <n v="-0.3123739315210739"/>
    <n v="-3.4755221191470051E-2"/>
    <n v="3.4441158874134389E-2"/>
    <n v="-1.3211280661820832"/>
    <n v="146.25190177214495"/>
    <n v="-0.139593788896759"/>
    <n v="-0.42117751019481908"/>
    <n v="0"/>
    <n v="0"/>
    <n v="0"/>
    <m/>
    <x v="0"/>
    <m/>
    <m/>
    <m/>
    <m/>
    <m/>
    <m/>
    <m/>
    <m/>
    <n v="102.71"/>
    <n v="-102.71"/>
    <n v="0"/>
    <n v="0"/>
    <x v="0"/>
    <x v="1"/>
    <m/>
    <x v="22"/>
  </r>
  <r>
    <x v="3"/>
    <m/>
    <m/>
    <s v="Residential"/>
    <s v="RG-Residential"/>
    <n v="18272312.860863861"/>
    <n v="1832705.1873616569"/>
    <m/>
    <n v="25198.324422522819"/>
    <n v="0"/>
    <n v="0"/>
    <m/>
    <n v="218.87543258967401"/>
    <n v="-12379.862187179446"/>
    <n v="7693.2291034060645"/>
    <n v="-0.8151338564266889"/>
    <n v="-38.266959984045876"/>
    <n v="8118.6508362846143"/>
    <n v="0"/>
    <n v="6389.7109830349964"/>
    <n v="-10.661837061691548"/>
    <n v="-4.9020029295061782"/>
    <n v="0"/>
    <n v="0"/>
    <n v="0"/>
    <n v="0"/>
    <n v="0"/>
    <n v="0"/>
    <n v="-0.95823569458866564"/>
    <n v="0"/>
    <n v="0"/>
    <n v="0"/>
    <n v="-5.5924685559460041"/>
    <n v="-0.51988419510786221"/>
    <n v="-1.0286280146062703"/>
    <n v="-33.736384604275983"/>
    <n v="41.516436111321241"/>
    <n v="3.719645158406514"/>
    <n v="-142.68183114766498"/>
    <n v="12284.665391391662"/>
    <n v="-273.54612920084998"/>
    <n v="-45.48717110104046"/>
    <n v="0"/>
    <n v="0"/>
    <n v="0"/>
    <m/>
    <x v="0"/>
    <m/>
    <m/>
    <m/>
    <m/>
    <m/>
    <m/>
    <m/>
    <m/>
    <n v="0"/>
    <n v="0"/>
    <n v="0"/>
    <n v="0"/>
    <x v="0"/>
    <x v="1"/>
    <m/>
    <x v="22"/>
  </r>
  <r>
    <x v="3"/>
    <m/>
    <m/>
    <s v="Residential"/>
    <s v="RH-Residential Total Elec"/>
    <n v="197713.24032658857"/>
    <n v="11274.490795172169"/>
    <m/>
    <n v="-21.952367767128152"/>
    <n v="0"/>
    <n v="0"/>
    <m/>
    <n v="0"/>
    <n v="0"/>
    <n v="0"/>
    <n v="0"/>
    <n v="0"/>
    <n v="0"/>
    <n v="0"/>
    <n v="4760.66"/>
    <n v="0"/>
    <n v="-2.4188143414980474"/>
    <n v="0"/>
    <n v="0"/>
    <n v="0"/>
    <n v="0"/>
    <n v="0"/>
    <n v="0"/>
    <n v="-0.39061412850550226"/>
    <n v="0"/>
    <n v="0"/>
    <n v="0"/>
    <n v="-2.7507100270257259E-4"/>
    <n v="0"/>
    <n v="-2.0630325202692946E-4"/>
    <n v="-1.1978929561192984E-2"/>
    <n v="-2.2005680216205807E-4"/>
    <n v="1.6820591815262315E-4"/>
    <n v="-9.3767991362770517E-2"/>
    <n v="298.27407098207226"/>
    <n v="0"/>
    <n v="-21.970330138445153"/>
    <n v="0"/>
    <n v="0"/>
    <n v="0"/>
    <m/>
    <x v="0"/>
    <m/>
    <m/>
    <m/>
    <m/>
    <m/>
    <m/>
    <m/>
    <m/>
    <n v="0"/>
    <n v="0"/>
    <n v="0"/>
    <n v="0"/>
    <x v="0"/>
    <x v="15"/>
    <m/>
    <x v="22"/>
  </r>
  <r>
    <x v="3"/>
    <m/>
    <m/>
    <s v="Commercial"/>
    <s v="CB-Commercial"/>
    <n v="7999680"/>
    <n v="910130.8"/>
    <m/>
    <n v="77.239999999999995"/>
    <n v="3439.86"/>
    <n v="0"/>
    <m/>
    <n v="0"/>
    <n v="0"/>
    <n v="0"/>
    <n v="0"/>
    <n v="3599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647.3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7999200"/>
    <n v="910070.85"/>
    <m/>
    <n v="73.98"/>
    <n v="3439.66"/>
    <n v="0"/>
    <m/>
    <n v="0"/>
    <n v="0"/>
    <n v="0"/>
    <n v="0"/>
    <n v="3599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642.2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8410"/>
    <n v="11196.11"/>
    <m/>
    <n v="676.96"/>
    <n v="42.31"/>
    <n v="0"/>
    <m/>
    <n v="0"/>
    <n v="0"/>
    <n v="0"/>
    <n v="0"/>
    <n v="44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1"/>
    <m/>
    <m/>
    <s v="Commercial"/>
    <s v="CB-Commercial"/>
    <n v="99991"/>
    <n v="8266.81"/>
    <m/>
    <n v="0"/>
    <n v="0"/>
    <n v="0"/>
    <m/>
    <n v="0"/>
    <n v="0"/>
    <n v="0"/>
    <n v="0"/>
    <n v="0"/>
    <n v="0"/>
    <n v="2383.79"/>
    <n v="0"/>
    <n v="0"/>
    <n v="181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1.88"/>
    <n v="0"/>
    <n v="0"/>
    <n v="0"/>
    <m/>
    <x v="0"/>
    <m/>
    <m/>
    <m/>
    <m/>
    <m/>
    <m/>
    <m/>
    <m/>
    <n v="2494.7799999999997"/>
    <n v="-110.99"/>
    <n v="0"/>
    <n v="2383.79"/>
    <x v="1"/>
    <x v="5"/>
    <m/>
    <x v="22"/>
  </r>
  <r>
    <x v="3"/>
    <m/>
    <m/>
    <s v="Commercial"/>
    <s v="CB-Commercial"/>
    <n v="99999"/>
    <n v="11386.23"/>
    <m/>
    <n v="573.72"/>
    <n v="43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6.39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995"/>
    <n v="11385.76"/>
    <m/>
    <n v="573.69000000000005"/>
    <n v="43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8.5899999999999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988"/>
    <n v="11407.67"/>
    <m/>
    <n v="574.78"/>
    <n v="42.99"/>
    <n v="0"/>
    <m/>
    <n v="0"/>
    <n v="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3.9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849"/>
    <n v="11369.14"/>
    <m/>
    <n v="572.85"/>
    <n v="42.94"/>
    <n v="0"/>
    <m/>
    <n v="0"/>
    <n v="0"/>
    <n v="0"/>
    <n v="0"/>
    <n v="4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3.5600000000000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995"/>
    <n v="11379.82"/>
    <m/>
    <n v="573.39"/>
    <n v="43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4.3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217"/>
    <n v="11293.71"/>
    <m/>
    <n v="569.04999999999995"/>
    <n v="42.67"/>
    <n v="0"/>
    <m/>
    <n v="0"/>
    <n v="0"/>
    <n v="0"/>
    <n v="0"/>
    <n v="44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0.2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990"/>
    <n v="11385.2"/>
    <m/>
    <n v="458.93"/>
    <n v="43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5.38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7742"/>
    <n v="11120.11"/>
    <m/>
    <n v="560.30999999999995"/>
    <n v="42.03"/>
    <n v="0"/>
    <m/>
    <n v="0"/>
    <n v="0"/>
    <n v="0"/>
    <n v="0"/>
    <n v="43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0.7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000"/>
    <n v="11270.51"/>
    <m/>
    <n v="454.31"/>
    <n v="42.57"/>
    <n v="0"/>
    <m/>
    <n v="0"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5.18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900"/>
    <n v="11373.09"/>
    <m/>
    <n v="343.83"/>
    <n v="42.96"/>
    <n v="0"/>
    <m/>
    <n v="0"/>
    <n v="0"/>
    <n v="0"/>
    <n v="0"/>
    <n v="4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9.7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1"/>
    <m/>
    <m/>
    <s v="Commercial"/>
    <s v="CB-Commercial"/>
    <n v="93990"/>
    <n v="7716.81"/>
    <m/>
    <n v="0"/>
    <n v="0"/>
    <n v="0"/>
    <m/>
    <n v="0"/>
    <n v="0"/>
    <n v="0"/>
    <n v="0"/>
    <n v="0"/>
    <n v="0"/>
    <n v="2226.41"/>
    <n v="0"/>
    <n v="0"/>
    <n v="169.97"/>
    <n v="0"/>
    <n v="0"/>
    <n v="0"/>
    <n v="0"/>
    <n v="0"/>
    <n v="0"/>
    <n v="0"/>
    <n v="0"/>
    <n v="0"/>
    <n v="0"/>
    <n v="0"/>
    <n v="0"/>
    <n v="0"/>
    <n v="0"/>
    <n v="0"/>
    <n v="0"/>
    <n v="1024.68"/>
    <n v="0"/>
    <n v="0"/>
    <n v="1271.98"/>
    <n v="0"/>
    <n v="0"/>
    <n v="0"/>
    <m/>
    <x v="0"/>
    <m/>
    <m/>
    <m/>
    <m/>
    <m/>
    <m/>
    <m/>
    <m/>
    <n v="2330.7399999999998"/>
    <n v="-104.33"/>
    <n v="0"/>
    <n v="2226.41"/>
    <x v="1"/>
    <x v="5"/>
    <m/>
    <x v="22"/>
  </r>
  <r>
    <x v="3"/>
    <m/>
    <m/>
    <s v="Commercial"/>
    <s v="CB-Commercial"/>
    <n v="99083"/>
    <n v="11299.87"/>
    <m/>
    <n v="227.74"/>
    <n v="42.6"/>
    <n v="0"/>
    <m/>
    <n v="0"/>
    <n v="0"/>
    <n v="0"/>
    <n v="0"/>
    <n v="44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0.8299999999999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060"/>
    <n v="11337.08"/>
    <m/>
    <n v="76.260000000000005"/>
    <n v="42.83"/>
    <n v="0"/>
    <m/>
    <n v="0"/>
    <n v="0"/>
    <n v="0"/>
    <n v="0"/>
    <n v="44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9.6600000000000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1"/>
    <m/>
    <m/>
    <s v="Commercial"/>
    <s v="CB-Commercial"/>
    <n v="92035"/>
    <n v="7604.85"/>
    <m/>
    <n v="0"/>
    <n v="0"/>
    <n v="0"/>
    <m/>
    <n v="0"/>
    <n v="0"/>
    <n v="0"/>
    <n v="0"/>
    <n v="0"/>
    <n v="0"/>
    <n v="2194.11"/>
    <n v="0"/>
    <n v="0"/>
    <n v="167.5"/>
    <n v="0"/>
    <n v="0"/>
    <n v="0"/>
    <n v="0"/>
    <n v="0"/>
    <n v="0"/>
    <n v="0"/>
    <n v="0"/>
    <n v="0"/>
    <n v="0"/>
    <n v="0"/>
    <n v="0"/>
    <n v="0"/>
    <n v="0"/>
    <n v="0"/>
    <n v="0"/>
    <n v="1009.8"/>
    <n v="0"/>
    <n v="0"/>
    <n v="1253.52"/>
    <n v="0"/>
    <n v="0"/>
    <n v="0"/>
    <m/>
    <x v="0"/>
    <m/>
    <m/>
    <m/>
    <m/>
    <m/>
    <m/>
    <m/>
    <m/>
    <n v="2296.27"/>
    <n v="-102.16"/>
    <n v="0"/>
    <n v="2194.11"/>
    <x v="1"/>
    <x v="5"/>
    <m/>
    <x v="22"/>
  </r>
  <r>
    <x v="3"/>
    <m/>
    <m/>
    <s v="Commercial"/>
    <s v="CB-Commercial"/>
    <n v="93674"/>
    <n v="10657.29"/>
    <m/>
    <n v="644.38"/>
    <n v="40.28"/>
    <n v="0"/>
    <m/>
    <n v="0"/>
    <n v="0"/>
    <n v="0"/>
    <n v="0"/>
    <n v="4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0.4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390"/>
    <n v="11315.44"/>
    <m/>
    <n v="77.64"/>
    <n v="42.74"/>
    <n v="0"/>
    <m/>
    <n v="0"/>
    <n v="0"/>
    <n v="0"/>
    <n v="0"/>
    <n v="4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7.8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Municipal Buildings"/>
    <s v="CB-Commercial"/>
    <n v="99999"/>
    <n v="11386.23"/>
    <m/>
    <n v="0"/>
    <n v="43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m/>
    <m/>
    <s v="Municipal Pumping"/>
    <s v="CB-Commercial"/>
    <n v="99900"/>
    <n v="11373.99"/>
    <m/>
    <n v="0"/>
    <n v="42.96"/>
    <n v="0"/>
    <m/>
    <n v="0"/>
    <n v="0"/>
    <n v="0"/>
    <n v="0"/>
    <n v="4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m/>
    <m/>
    <s v="Commercial"/>
    <s v="CB-Commercial"/>
    <n v="99900"/>
    <n v="11374.61"/>
    <m/>
    <n v="0"/>
    <n v="42.96"/>
    <n v="0"/>
    <m/>
    <n v="0"/>
    <n v="0"/>
    <n v="0"/>
    <n v="0"/>
    <n v="4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7.8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795"/>
    <n v="11361.43"/>
    <m/>
    <n v="0"/>
    <n v="42.91"/>
    <n v="0"/>
    <m/>
    <n v="0"/>
    <n v="0"/>
    <n v="0"/>
    <n v="0"/>
    <n v="4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3.9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898"/>
    <n v="11374.68"/>
    <m/>
    <n v="0"/>
    <n v="42.96"/>
    <n v="0"/>
    <m/>
    <n v="0"/>
    <n v="0"/>
    <n v="0"/>
    <n v="0"/>
    <n v="4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4.7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Municipal Pumping"/>
    <s v="CB-Commercial"/>
    <n v="99796"/>
    <n v="11362.29"/>
    <m/>
    <n v="0"/>
    <n v="42.91"/>
    <n v="0"/>
    <m/>
    <n v="0"/>
    <n v="0"/>
    <n v="0"/>
    <n v="0"/>
    <n v="4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m/>
    <m/>
    <s v="Commercial"/>
    <s v="CB-Commercial"/>
    <n v="99674"/>
    <n v="11348.09"/>
    <m/>
    <n v="0"/>
    <n v="42.86"/>
    <n v="0"/>
    <m/>
    <n v="0"/>
    <n v="0"/>
    <n v="0"/>
    <n v="0"/>
    <n v="44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6.1600000000000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3708"/>
    <n v="10661.16"/>
    <m/>
    <n v="0"/>
    <n v="40.29"/>
    <n v="0"/>
    <m/>
    <n v="0"/>
    <n v="0"/>
    <n v="0"/>
    <n v="0"/>
    <n v="42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8.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8960"/>
    <n v="11261.76"/>
    <m/>
    <n v="0"/>
    <n v="42.55"/>
    <n v="0"/>
    <m/>
    <n v="0"/>
    <n v="0"/>
    <n v="0"/>
    <n v="0"/>
    <n v="44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370"/>
    <n v="11314.36"/>
    <m/>
    <n v="0"/>
    <n v="42.73"/>
    <n v="0"/>
    <m/>
    <n v="0"/>
    <n v="0"/>
    <n v="0"/>
    <n v="0"/>
    <n v="4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7.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Municipal Pumping"/>
    <s v="CB-Commercial"/>
    <n v="98881"/>
    <n v="11256.5"/>
    <m/>
    <n v="0"/>
    <n v="42.52"/>
    <n v="0"/>
    <m/>
    <n v="0"/>
    <n v="0"/>
    <n v="0"/>
    <n v="0"/>
    <n v="44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m/>
    <m/>
    <s v="Commercial"/>
    <s v="CB-Commercial"/>
    <n v="98946"/>
    <n v="11265.16"/>
    <m/>
    <n v="0"/>
    <n v="42.55"/>
    <n v="0"/>
    <m/>
    <n v="0"/>
    <n v="0"/>
    <n v="0"/>
    <n v="0"/>
    <n v="44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4.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Municipal Pumping"/>
    <s v="CB-Commercial"/>
    <n v="98427"/>
    <n v="11202.64"/>
    <m/>
    <n v="0"/>
    <n v="42.33"/>
    <n v="0"/>
    <m/>
    <n v="0"/>
    <n v="0"/>
    <n v="0"/>
    <n v="0"/>
    <n v="44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2"/>
  </r>
  <r>
    <x v="3"/>
    <m/>
    <m/>
    <s v="Commercial"/>
    <s v="CB-Commercial"/>
    <n v="95516"/>
    <n v="10898.89"/>
    <m/>
    <n v="80"/>
    <n v="41.07"/>
    <n v="0"/>
    <m/>
    <n v="0"/>
    <n v="0"/>
    <n v="0"/>
    <n v="0"/>
    <n v="42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1.7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79229"/>
    <n v="9020.07"/>
    <m/>
    <n v="454.48"/>
    <n v="34.07"/>
    <n v="0"/>
    <m/>
    <n v="0"/>
    <n v="0"/>
    <n v="0"/>
    <n v="0"/>
    <n v="35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2.6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CB-Commercial"/>
    <n v="99438"/>
    <n v="9125.0300000000007"/>
    <m/>
    <n v="184.25"/>
    <n v="42.76"/>
    <n v="0"/>
    <m/>
    <n v="0"/>
    <n v="0"/>
    <n v="0"/>
    <n v="0"/>
    <n v="44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2"/>
  </r>
  <r>
    <x v="3"/>
    <m/>
    <m/>
    <s v="Commercial"/>
    <s v="SH-Small Heating"/>
    <n v="99900"/>
    <n v="9193.9699999999993"/>
    <m/>
    <n v="185.64"/>
    <n v="43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5.05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2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4"/>
    <s v="Gravette"/>
    <s v="Electric"/>
    <s v="Commercial"/>
    <s v="CB-Commercial"/>
    <n v="1158181"/>
    <n v="79350.55"/>
    <m/>
    <n v="2940.21"/>
    <n v="0"/>
    <n v="0"/>
    <m/>
    <n v="0"/>
    <n v="0"/>
    <n v="27703.73"/>
    <n v="3031.05"/>
    <n v="0"/>
    <n v="3300.92"/>
    <n v="0"/>
    <n v="4354.76"/>
    <n v="5327.62"/>
    <n v="0"/>
    <n v="0"/>
    <n v="0"/>
    <n v="18.18"/>
    <n v="0"/>
    <n v="0"/>
    <n v="0"/>
    <n v="0"/>
    <n v="0"/>
    <n v="0"/>
    <n v="0"/>
    <n v="0"/>
    <n v="0"/>
    <n v="0"/>
    <n v="0"/>
    <n v="0"/>
    <n v="-0.08"/>
    <n v="9507.82"/>
    <n v="-2938.9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4"/>
    <s v="Gravette"/>
    <s v="Electric"/>
    <s v="Commercial"/>
    <s v="GP-General Power"/>
    <n v="1448049"/>
    <n v="78105.94"/>
    <m/>
    <n v="302.97000000000003"/>
    <n v="0"/>
    <n v="0"/>
    <m/>
    <n v="0"/>
    <n v="0"/>
    <n v="34637.33"/>
    <n v="3808.38"/>
    <n v="0"/>
    <n v="2483.9699999999998"/>
    <n v="0"/>
    <n v="4358.66"/>
    <n v="3798.38"/>
    <n v="0"/>
    <n v="0"/>
    <n v="0"/>
    <n v="6"/>
    <n v="0"/>
    <n v="0"/>
    <n v="0"/>
    <n v="0"/>
    <n v="0"/>
    <n v="0"/>
    <n v="0"/>
    <n v="0"/>
    <n v="0"/>
    <n v="0"/>
    <n v="0"/>
    <n v="0"/>
    <n v="0"/>
    <n v="11132.93"/>
    <n v="1005.88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4"/>
    <s v="Gravette"/>
    <s v="Electric"/>
    <s v="Commercial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3"/>
  </r>
  <r>
    <x v="4"/>
    <s v="Gravette"/>
    <s v="Electric"/>
    <s v="Industrial"/>
    <s v="CB-Commercial"/>
    <n v="2101"/>
    <n v="147.66"/>
    <m/>
    <n v="8.86"/>
    <n v="0"/>
    <n v="0"/>
    <m/>
    <n v="0"/>
    <n v="0"/>
    <n v="50.26"/>
    <n v="5.53"/>
    <n v="0"/>
    <n v="5.99"/>
    <n v="0"/>
    <n v="7.9"/>
    <n v="9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4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3"/>
  </r>
  <r>
    <x v="4"/>
    <s v="Gravette"/>
    <s v="Electric"/>
    <s v="Industrial"/>
    <s v="GP-General Power"/>
    <n v="665975"/>
    <n v="37215.599999999999"/>
    <m/>
    <n v="100"/>
    <n v="0"/>
    <n v="0"/>
    <m/>
    <n v="0"/>
    <n v="0"/>
    <n v="15930.13"/>
    <n v="1751.53"/>
    <n v="0"/>
    <n v="1483.07"/>
    <n v="0"/>
    <n v="2004.58"/>
    <n v="2267.8200000000002"/>
    <n v="0"/>
    <n v="0"/>
    <n v="0"/>
    <n v="3101.85"/>
    <n v="0"/>
    <n v="0"/>
    <n v="0"/>
    <n v="0"/>
    <n v="0"/>
    <n v="0"/>
    <n v="0"/>
    <n v="0"/>
    <n v="0"/>
    <n v="0"/>
    <n v="0"/>
    <n v="0"/>
    <n v="0"/>
    <n v="3092.47"/>
    <n v="480.07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4"/>
    <s v="Gravette"/>
    <s v="Electric"/>
    <s v="Industrial"/>
    <s v="PT-Transmission"/>
    <n v="5786892"/>
    <n v="216825.24000000002"/>
    <m/>
    <n v="100"/>
    <n v="0"/>
    <n v="0"/>
    <m/>
    <n v="0"/>
    <n v="0"/>
    <n v="138422.45000000001"/>
    <n v="3781.76"/>
    <n v="0"/>
    <n v="10919.23"/>
    <n v="0"/>
    <n v="14756.57"/>
    <n v="16519.830000000002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279.27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3"/>
  </r>
  <r>
    <x v="4"/>
    <s v="Gravette"/>
    <s v="Electric"/>
    <s v="Municipal Buildings"/>
    <s v="CB-Commercial"/>
    <n v="82621"/>
    <n v="6019.67"/>
    <m/>
    <n v="0"/>
    <n v="0"/>
    <n v="0"/>
    <m/>
    <n v="0"/>
    <n v="0"/>
    <n v="1976.29"/>
    <n v="216.24"/>
    <n v="0"/>
    <n v="235.48"/>
    <n v="0"/>
    <n v="310.64999999999998"/>
    <n v="380.05"/>
    <n v="0"/>
    <n v="0"/>
    <n v="0"/>
    <n v="0"/>
    <n v="0"/>
    <n v="0"/>
    <n v="0"/>
    <n v="0"/>
    <n v="0"/>
    <n v="0"/>
    <n v="0"/>
    <n v="0"/>
    <n v="0"/>
    <n v="0"/>
    <n v="0"/>
    <n v="0"/>
    <n v="0"/>
    <n v="804.12"/>
    <n v="-223.8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4"/>
    <s v="Gravette"/>
    <s v="Electric"/>
    <s v="Municipal Other Lighting"/>
    <s v="CB-Commercial"/>
    <n v="4391"/>
    <n v="683.74"/>
    <m/>
    <n v="0"/>
    <n v="0"/>
    <n v="0"/>
    <m/>
    <n v="0"/>
    <n v="0"/>
    <n v="105.03"/>
    <n v="11.57"/>
    <n v="0"/>
    <n v="12.52"/>
    <n v="0"/>
    <n v="16.53"/>
    <n v="20.17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75.900000000000006"/>
    <n v="-25.4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4"/>
    <s v="Gravette"/>
    <s v="Electric"/>
    <s v="Municipal Other Lighting"/>
    <s v="LS-Special Lighting"/>
    <n v="355"/>
    <n v="166.8"/>
    <m/>
    <n v="0"/>
    <n v="0"/>
    <n v="0"/>
    <m/>
    <n v="0"/>
    <n v="0"/>
    <n v="8.48"/>
    <n v="0.93"/>
    <n v="0"/>
    <n v="0"/>
    <n v="0"/>
    <n v="0.51"/>
    <n v="1.64"/>
    <n v="0"/>
    <n v="0"/>
    <n v="0"/>
    <n v="0"/>
    <n v="0"/>
    <n v="0"/>
    <n v="0"/>
    <n v="0"/>
    <n v="0"/>
    <n v="0"/>
    <n v="0"/>
    <n v="0"/>
    <n v="0"/>
    <n v="0"/>
    <n v="0"/>
    <n v="0"/>
    <n v="0"/>
    <n v="13.78"/>
    <n v="-21.3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4"/>
    <s v="Gravette"/>
    <s v="Electric"/>
    <s v="Municipal Pumping"/>
    <s v="CB-Commercial"/>
    <n v="37998"/>
    <n v="2640.23"/>
    <m/>
    <n v="0"/>
    <n v="0"/>
    <n v="0"/>
    <m/>
    <n v="0"/>
    <n v="0"/>
    <n v="908.92"/>
    <n v="99.96"/>
    <n v="0"/>
    <n v="108.28"/>
    <n v="0"/>
    <n v="142.85"/>
    <n v="174.78"/>
    <n v="0"/>
    <n v="0"/>
    <n v="0"/>
    <n v="0"/>
    <n v="0"/>
    <n v="0"/>
    <n v="0"/>
    <n v="0"/>
    <n v="0"/>
    <n v="0"/>
    <n v="0"/>
    <n v="0"/>
    <n v="0"/>
    <n v="0"/>
    <n v="0"/>
    <n v="0"/>
    <n v="0"/>
    <n v="355.31"/>
    <n v="-98.2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4"/>
    <s v="Gravette"/>
    <s v="Electric"/>
    <s v="Municipal Pumping"/>
    <s v="GP-General Power"/>
    <n v="534923"/>
    <n v="21954.26"/>
    <m/>
    <n v="0"/>
    <n v="0"/>
    <n v="0"/>
    <m/>
    <n v="0"/>
    <n v="0"/>
    <n v="12795.35"/>
    <n v="1406.85"/>
    <n v="0"/>
    <n v="589.04"/>
    <n v="0"/>
    <n v="1610.11"/>
    <n v="900.72"/>
    <n v="0"/>
    <n v="0"/>
    <n v="0"/>
    <n v="0"/>
    <n v="0"/>
    <n v="0"/>
    <n v="0"/>
    <n v="0"/>
    <n v="0"/>
    <n v="0"/>
    <n v="0"/>
    <n v="0"/>
    <n v="0"/>
    <n v="0"/>
    <n v="0"/>
    <n v="0"/>
    <n v="0"/>
    <n v="3395.67"/>
    <n v="283.2200000000000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4"/>
    <s v="Gravette"/>
    <s v="Electric"/>
    <s v="Residential"/>
    <s v="NM-Net Metering"/>
    <n v="-275"/>
    <n v="-6.98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3"/>
  </r>
  <r>
    <x v="4"/>
    <s v="Gravette"/>
    <s v="Electric"/>
    <s v="Residential"/>
    <s v="RG-Residential"/>
    <n v="4664393"/>
    <n v="367276.33999999997"/>
    <m/>
    <n v="17071.93"/>
    <n v="0"/>
    <n v="0"/>
    <m/>
    <n v="0"/>
    <n v="0"/>
    <n v="111562.23"/>
    <n v="12259.57"/>
    <n v="0"/>
    <n v="15158.75"/>
    <n v="0"/>
    <n v="19076.150000000001"/>
    <n v="23460.39"/>
    <n v="0"/>
    <n v="0"/>
    <n v="0"/>
    <n v="0"/>
    <n v="0"/>
    <n v="0"/>
    <n v="0"/>
    <n v="0"/>
    <n v="0"/>
    <n v="0"/>
    <n v="0"/>
    <n v="0"/>
    <n v="0"/>
    <n v="0"/>
    <n v="0"/>
    <n v="150"/>
    <n v="-1.42"/>
    <n v="48712.32"/>
    <n v="-15521.7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4"/>
    <s v="Gravette"/>
    <s v="Lighting"/>
    <s v="Commercial"/>
    <s v="PL-Private Lighting"/>
    <n v="28695.937999999998"/>
    <n v="3942.62"/>
    <m/>
    <n v="37.840000000000003"/>
    <n v="0"/>
    <n v="0"/>
    <m/>
    <n v="0"/>
    <n v="0"/>
    <n v="686.27"/>
    <n v="75.349999999999994"/>
    <n v="0"/>
    <n v="0"/>
    <n v="0"/>
    <n v="41.05"/>
    <n v="51.73"/>
    <n v="0"/>
    <n v="0"/>
    <n v="0"/>
    <n v="0"/>
    <n v="0"/>
    <n v="0"/>
    <n v="0"/>
    <n v="0"/>
    <n v="0"/>
    <n v="0"/>
    <n v="0"/>
    <n v="0"/>
    <n v="0"/>
    <n v="0"/>
    <n v="0"/>
    <n v="0"/>
    <n v="0"/>
    <n v="327.36"/>
    <n v="-213.6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4"/>
    <s v="Gravette"/>
    <s v="Lighting"/>
    <s v="Industrial"/>
    <s v="PL-Private Lighting"/>
    <n v="5882"/>
    <n v="522.32000000000005"/>
    <m/>
    <n v="8.07"/>
    <n v="0"/>
    <n v="0"/>
    <m/>
    <n v="0"/>
    <n v="0"/>
    <n v="140.69999999999999"/>
    <n v="4.1399999999999997"/>
    <n v="0"/>
    <n v="0"/>
    <n v="0"/>
    <n v="8.4600000000000009"/>
    <n v="10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24"/>
    <n v="-30.14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3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55"/>
    <n v="0.17"/>
    <n v="0"/>
    <n v="0"/>
    <n v="0"/>
    <n v="0.09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47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3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17.010000000000002"/>
    <n v="1.87"/>
    <n v="0"/>
    <n v="0"/>
    <n v="0"/>
    <n v="1.04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9.7799999999999994"/>
    <n v="-5.4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3"/>
  </r>
  <r>
    <x v="4"/>
    <s v="Gravette"/>
    <s v="Lighting"/>
    <s v="Municipal Street Lighting"/>
    <s v="SPL-Municipal St Lighting"/>
    <n v="72495.592000000004"/>
    <n v="2161.7399999999998"/>
    <m/>
    <n v="0"/>
    <n v="0"/>
    <n v="0"/>
    <m/>
    <n v="0"/>
    <n v="0"/>
    <n v="1734.09"/>
    <n v="160.22"/>
    <n v="0"/>
    <n v="0"/>
    <n v="0"/>
    <n v="104.4"/>
    <n v="139.19"/>
    <n v="0"/>
    <n v="0"/>
    <n v="0"/>
    <n v="1590.81"/>
    <n v="0"/>
    <n v="0"/>
    <n v="0"/>
    <n v="0"/>
    <n v="0"/>
    <n v="0"/>
    <n v="0"/>
    <n v="0"/>
    <n v="0"/>
    <n v="0"/>
    <n v="0"/>
    <n v="0"/>
    <n v="0"/>
    <n v="385.83"/>
    <n v="-70.68000000000000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3"/>
  </r>
  <r>
    <x v="4"/>
    <s v="Gravette"/>
    <s v="Lighting"/>
    <s v="Residential"/>
    <s v="PL-Private Lighting"/>
    <n v="16449.2"/>
    <n v="2638.27"/>
    <m/>
    <n v="6.86"/>
    <n v="0"/>
    <n v="0"/>
    <m/>
    <n v="0"/>
    <n v="0"/>
    <n v="392.67"/>
    <n v="42.78"/>
    <n v="0"/>
    <n v="0"/>
    <n v="0"/>
    <n v="22.35"/>
    <n v="30.67"/>
    <n v="0"/>
    <n v="0"/>
    <n v="0"/>
    <n v="0"/>
    <n v="0"/>
    <n v="0"/>
    <n v="0"/>
    <n v="0"/>
    <n v="0"/>
    <n v="0"/>
    <n v="0"/>
    <n v="0"/>
    <n v="0"/>
    <n v="0"/>
    <n v="0"/>
    <n v="0"/>
    <n v="0"/>
    <n v="241.21"/>
    <n v="-149.4199999999999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4"/>
    <s v="Neosho"/>
    <s v="Electric"/>
    <s v="Commercial"/>
    <s v="CB-Commercial"/>
    <n v="35296"/>
    <n v="2316.38"/>
    <m/>
    <n v="142.52000000000001"/>
    <n v="0"/>
    <n v="0"/>
    <m/>
    <n v="0"/>
    <n v="0"/>
    <n v="844.27"/>
    <n v="92.82"/>
    <n v="0"/>
    <n v="100.6"/>
    <n v="0"/>
    <n v="132.69999999999999"/>
    <n v="162.35"/>
    <n v="0"/>
    <n v="0"/>
    <n v="0"/>
    <n v="0"/>
    <n v="0"/>
    <n v="0"/>
    <n v="0"/>
    <n v="0"/>
    <n v="0"/>
    <n v="0"/>
    <n v="0"/>
    <n v="0"/>
    <n v="0"/>
    <n v="0"/>
    <n v="0"/>
    <n v="0"/>
    <n v="0"/>
    <n v="351.95"/>
    <n v="-86.1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4"/>
    <s v="Neosho"/>
    <s v="Electric"/>
    <s v="Residential"/>
    <s v="RG-Residential"/>
    <n v="99570"/>
    <n v="8283.39"/>
    <m/>
    <n v="455.92"/>
    <n v="0"/>
    <n v="0"/>
    <m/>
    <n v="0"/>
    <n v="0"/>
    <n v="2381.6999999999998"/>
    <n v="262.08"/>
    <n v="0"/>
    <n v="323.64"/>
    <n v="0"/>
    <n v="407.25"/>
    <n v="500.79"/>
    <n v="0"/>
    <n v="0"/>
    <n v="0"/>
    <n v="0"/>
    <n v="0"/>
    <n v="0"/>
    <n v="0"/>
    <n v="0"/>
    <n v="0"/>
    <n v="0"/>
    <n v="0"/>
    <n v="0"/>
    <n v="0"/>
    <n v="0"/>
    <n v="0"/>
    <n v="0"/>
    <n v="0"/>
    <n v="1153.42"/>
    <n v="-351.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4"/>
    <s v="Neosho"/>
    <s v="Lighting"/>
    <s v="Commercial"/>
    <s v="PL-Private Lighting"/>
    <n v="389"/>
    <n v="58.17"/>
    <m/>
    <n v="0"/>
    <n v="0"/>
    <n v="0"/>
    <m/>
    <n v="0"/>
    <n v="0"/>
    <n v="9.3000000000000007"/>
    <n v="1.03"/>
    <n v="0"/>
    <n v="0"/>
    <n v="0"/>
    <n v="0.56000000000000005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6.31"/>
    <n v="-3.35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4"/>
    <s v="Neosho"/>
    <s v="Lighting"/>
    <s v="Residential"/>
    <s v="PL-Private Lighting"/>
    <n v="62"/>
    <n v="12.1"/>
    <m/>
    <n v="0"/>
    <n v="0"/>
    <n v="0"/>
    <m/>
    <n v="0"/>
    <n v="0"/>
    <n v="1.48"/>
    <n v="0.16"/>
    <n v="0"/>
    <n v="0"/>
    <n v="0"/>
    <n v="0.08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1"/>
    <s v="Baxter Springs"/>
    <s v="Electric"/>
    <s v="Commercial"/>
    <s v="CB-Commercial"/>
    <n v="1039149"/>
    <n v="100422.51"/>
    <m/>
    <n v="3782.51"/>
    <n v="0"/>
    <n v="0"/>
    <m/>
    <n v="0"/>
    <n v="0"/>
    <n v="0"/>
    <n v="0"/>
    <n v="0"/>
    <n v="0"/>
    <n v="22254.29"/>
    <n v="0"/>
    <n v="0"/>
    <n v="1891.34"/>
    <n v="0"/>
    <n v="0"/>
    <n v="0"/>
    <n v="0"/>
    <n v="0"/>
    <n v="0"/>
    <n v="0"/>
    <n v="0"/>
    <n v="0"/>
    <n v="0"/>
    <n v="0"/>
    <n v="0"/>
    <n v="0"/>
    <n v="0"/>
    <n v="0"/>
    <n v="7.38"/>
    <n v="10517.94"/>
    <n v="0"/>
    <n v="0"/>
    <n v="14153.18"/>
    <n v="0"/>
    <n v="0"/>
    <n v="0"/>
    <m/>
    <x v="0"/>
    <m/>
    <m/>
    <m/>
    <m/>
    <m/>
    <m/>
    <m/>
    <m/>
    <n v="21776.280000000002"/>
    <n v="478.01"/>
    <n v="0"/>
    <n v="22254.29"/>
    <x v="1"/>
    <x v="5"/>
    <m/>
    <x v="23"/>
  </r>
  <r>
    <x v="1"/>
    <s v="Baxter Springs"/>
    <s v="Electric"/>
    <s v="Commercial"/>
    <s v="GP-General Power"/>
    <n v="1189054"/>
    <n v="82285.429999999993"/>
    <m/>
    <n v="725"/>
    <n v="0"/>
    <n v="0"/>
    <m/>
    <n v="0"/>
    <n v="0"/>
    <n v="0"/>
    <n v="0"/>
    <n v="0"/>
    <n v="0"/>
    <n v="25552.74"/>
    <n v="0"/>
    <n v="0"/>
    <n v="2164.06"/>
    <n v="0"/>
    <n v="0"/>
    <n v="0"/>
    <n v="0"/>
    <n v="0"/>
    <n v="0"/>
    <n v="0"/>
    <n v="0"/>
    <n v="0"/>
    <n v="0"/>
    <n v="0"/>
    <n v="0"/>
    <n v="0"/>
    <n v="0"/>
    <n v="0"/>
    <n v="0"/>
    <n v="7365.59"/>
    <n v="0"/>
    <n v="0"/>
    <n v="10151.469999999999"/>
    <n v="0"/>
    <n v="0"/>
    <n v="0"/>
    <m/>
    <x v="0"/>
    <m/>
    <m/>
    <m/>
    <m/>
    <m/>
    <m/>
    <m/>
    <m/>
    <n v="25005.780000000002"/>
    <n v="546.96"/>
    <n v="0"/>
    <n v="25552.74"/>
    <x v="1"/>
    <x v="6"/>
    <m/>
    <x v="23"/>
  </r>
  <r>
    <x v="1"/>
    <s v="Baxter Springs"/>
    <s v="Electric"/>
    <s v="Commercial"/>
    <s v="LS-Special Lighting"/>
    <n v="2340"/>
    <n v="366.57"/>
    <m/>
    <n v="3.31"/>
    <n v="0"/>
    <n v="0"/>
    <m/>
    <n v="0"/>
    <n v="0"/>
    <n v="0"/>
    <n v="0"/>
    <n v="0"/>
    <n v="0"/>
    <n v="50.29"/>
    <n v="0"/>
    <n v="0"/>
    <n v="4.25"/>
    <n v="0"/>
    <n v="0"/>
    <n v="0"/>
    <n v="0"/>
    <n v="0"/>
    <n v="0"/>
    <n v="0"/>
    <n v="0"/>
    <n v="0"/>
    <n v="0"/>
    <n v="0"/>
    <n v="0"/>
    <n v="0"/>
    <n v="0"/>
    <n v="0"/>
    <n v="0"/>
    <n v="37"/>
    <n v="0"/>
    <n v="0"/>
    <n v="2.0299999999999998"/>
    <n v="0"/>
    <n v="0"/>
    <n v="0"/>
    <m/>
    <x v="0"/>
    <m/>
    <m/>
    <m/>
    <m/>
    <m/>
    <m/>
    <m/>
    <m/>
    <n v="49.21"/>
    <n v="1.08"/>
    <n v="0"/>
    <n v="50.29"/>
    <x v="1"/>
    <x v="7"/>
    <m/>
    <x v="23"/>
  </r>
  <r>
    <x v="1"/>
    <s v="Baxter Springs"/>
    <s v="Electric"/>
    <s v="Commercial"/>
    <s v="SH-Small Heating"/>
    <n v="159152"/>
    <n v="12414.92"/>
    <m/>
    <n v="447.49"/>
    <n v="0"/>
    <n v="0"/>
    <m/>
    <n v="0"/>
    <n v="0"/>
    <n v="0"/>
    <n v="0"/>
    <n v="0"/>
    <n v="0"/>
    <n v="3419.55"/>
    <n v="0"/>
    <n v="0"/>
    <n v="289.68"/>
    <n v="0"/>
    <n v="0"/>
    <n v="0"/>
    <n v="0"/>
    <n v="0"/>
    <n v="0"/>
    <n v="0"/>
    <n v="0"/>
    <n v="0"/>
    <n v="0"/>
    <n v="0"/>
    <n v="0"/>
    <n v="0"/>
    <n v="0"/>
    <n v="0"/>
    <n v="0"/>
    <n v="1697.42"/>
    <n v="0"/>
    <n v="0"/>
    <n v="2465.25"/>
    <n v="0"/>
    <n v="0"/>
    <n v="0"/>
    <m/>
    <x v="0"/>
    <m/>
    <m/>
    <m/>
    <m/>
    <m/>
    <m/>
    <m/>
    <m/>
    <n v="3346.34"/>
    <n v="73.209999999999994"/>
    <n v="0"/>
    <n v="3419.55"/>
    <x v="1"/>
    <x v="12"/>
    <m/>
    <x v="23"/>
  </r>
  <r>
    <x v="1"/>
    <s v="Baxter Springs"/>
    <s v="Electric"/>
    <s v="Commercial"/>
    <s v="TEB-Total Electric Bldg"/>
    <n v="727839"/>
    <n v="48614.85"/>
    <m/>
    <n v="310.07"/>
    <n v="0"/>
    <n v="0"/>
    <m/>
    <n v="0"/>
    <n v="0"/>
    <n v="0"/>
    <n v="0"/>
    <n v="0"/>
    <n v="0"/>
    <n v="15641.25"/>
    <n v="0"/>
    <n v="0"/>
    <n v="1324.67"/>
    <n v="0"/>
    <n v="0"/>
    <n v="0"/>
    <n v="0"/>
    <n v="0"/>
    <n v="0"/>
    <n v="0"/>
    <n v="0"/>
    <n v="0"/>
    <n v="0"/>
    <n v="0"/>
    <n v="0"/>
    <n v="0"/>
    <n v="0"/>
    <n v="0"/>
    <n v="0"/>
    <n v="6604.37"/>
    <n v="0"/>
    <n v="0"/>
    <n v="9541.9599999999991"/>
    <n v="0"/>
    <n v="0"/>
    <n v="0"/>
    <m/>
    <x v="0"/>
    <m/>
    <m/>
    <m/>
    <m/>
    <m/>
    <m/>
    <m/>
    <m/>
    <n v="15306.44"/>
    <n v="334.81"/>
    <n v="0"/>
    <n v="15641.25"/>
    <x v="1"/>
    <x v="13"/>
    <m/>
    <x v="23"/>
  </r>
  <r>
    <x v="1"/>
    <s v="Baxter Springs"/>
    <s v="Electric"/>
    <s v="Commercial"/>
    <s v="CB-Commercial"/>
    <n v="4360"/>
    <n v="384.82"/>
    <m/>
    <n v="0"/>
    <n v="0"/>
    <n v="0"/>
    <m/>
    <n v="0"/>
    <n v="0"/>
    <n v="0"/>
    <n v="0"/>
    <n v="0"/>
    <n v="0"/>
    <n v="0"/>
    <n v="0"/>
    <n v="0"/>
    <n v="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.38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1"/>
    <s v="Baxter Springs"/>
    <s v="Electric"/>
    <s v="Industrial"/>
    <s v="CB-Commercial"/>
    <n v="20778"/>
    <n v="1881.8"/>
    <m/>
    <n v="60.51"/>
    <n v="0"/>
    <n v="0"/>
    <m/>
    <n v="0"/>
    <n v="0"/>
    <n v="0"/>
    <n v="0"/>
    <n v="0"/>
    <n v="0"/>
    <n v="446.53"/>
    <n v="0"/>
    <n v="0"/>
    <n v="37.82"/>
    <n v="0"/>
    <n v="0"/>
    <n v="0"/>
    <n v="0"/>
    <n v="0"/>
    <n v="0"/>
    <n v="0"/>
    <n v="0"/>
    <n v="0"/>
    <n v="0"/>
    <n v="0"/>
    <n v="0"/>
    <n v="0"/>
    <n v="0"/>
    <n v="0"/>
    <n v="0"/>
    <n v="237.94"/>
    <n v="0"/>
    <n v="0"/>
    <n v="283"/>
    <n v="0"/>
    <n v="0"/>
    <n v="0"/>
    <m/>
    <x v="0"/>
    <m/>
    <m/>
    <m/>
    <m/>
    <m/>
    <m/>
    <m/>
    <m/>
    <n v="436.96999999999997"/>
    <n v="9.56"/>
    <n v="0"/>
    <n v="446.53"/>
    <x v="2"/>
    <x v="5"/>
    <m/>
    <x v="23"/>
  </r>
  <r>
    <x v="1"/>
    <s v="Baxter Springs"/>
    <s v="Electric"/>
    <s v="Industrial"/>
    <s v="GP-General Power"/>
    <n v="664000"/>
    <n v="46261.08"/>
    <m/>
    <n v="275"/>
    <n v="0"/>
    <n v="0"/>
    <m/>
    <n v="0"/>
    <n v="0"/>
    <n v="0"/>
    <n v="0"/>
    <n v="0"/>
    <n v="0"/>
    <n v="14450.49"/>
    <n v="0"/>
    <n v="0"/>
    <n v="1208.48"/>
    <n v="0"/>
    <n v="0"/>
    <n v="0"/>
    <n v="0"/>
    <n v="0"/>
    <n v="0"/>
    <n v="0"/>
    <n v="0"/>
    <n v="0"/>
    <n v="0"/>
    <n v="0"/>
    <n v="0"/>
    <n v="0"/>
    <n v="0"/>
    <n v="0"/>
    <n v="0"/>
    <n v="2769.8"/>
    <n v="0"/>
    <n v="0"/>
    <n v="6591.27"/>
    <n v="0"/>
    <n v="0"/>
    <n v="0"/>
    <m/>
    <x v="0"/>
    <m/>
    <m/>
    <m/>
    <m/>
    <m/>
    <m/>
    <m/>
    <m/>
    <n v="14145.05"/>
    <n v="305.44"/>
    <n v="0"/>
    <n v="14450.49"/>
    <x v="2"/>
    <x v="6"/>
    <m/>
    <x v="23"/>
  </r>
  <r>
    <x v="1"/>
    <s v="Baxter Springs"/>
    <s v="Electric"/>
    <s v="Industrial"/>
    <s v="PT-Transmission"/>
    <n v="2844511"/>
    <n v="104106.36"/>
    <m/>
    <n v="50"/>
    <n v="0"/>
    <n v="0"/>
    <m/>
    <n v="0"/>
    <n v="0"/>
    <n v="0"/>
    <n v="0"/>
    <n v="0"/>
    <n v="0"/>
    <n v="63916.17"/>
    <n v="0"/>
    <n v="0"/>
    <n v="5177.01"/>
    <n v="0"/>
    <n v="0"/>
    <n v="7670.8"/>
    <n v="0"/>
    <n v="0"/>
    <n v="0"/>
    <n v="0"/>
    <n v="0"/>
    <n v="0"/>
    <n v="0"/>
    <n v="0"/>
    <n v="0"/>
    <n v="0"/>
    <n v="0"/>
    <n v="0"/>
    <n v="0"/>
    <n v="8034.6"/>
    <n v="0"/>
    <n v="0"/>
    <n v="20396.990000000002"/>
    <n v="0"/>
    <n v="0"/>
    <n v="0"/>
    <m/>
    <x v="0"/>
    <m/>
    <m/>
    <m/>
    <m/>
    <m/>
    <m/>
    <m/>
    <m/>
    <n v="62607.689999999995"/>
    <n v="1308.48"/>
    <n v="0"/>
    <n v="63916.17"/>
    <x v="2"/>
    <x v="9"/>
    <m/>
    <x v="23"/>
  </r>
  <r>
    <x v="1"/>
    <s v="Baxter Springs"/>
    <s v="Electric"/>
    <s v="Industrial"/>
    <s v="SH-Small Heating"/>
    <n v="10841"/>
    <n v="802.39"/>
    <m/>
    <n v="0"/>
    <n v="0"/>
    <n v="0"/>
    <m/>
    <n v="0"/>
    <n v="0"/>
    <n v="0"/>
    <n v="0"/>
    <n v="0"/>
    <n v="0"/>
    <n v="232.97"/>
    <n v="0"/>
    <n v="0"/>
    <n v="19.73"/>
    <n v="0"/>
    <n v="0"/>
    <n v="0"/>
    <n v="0"/>
    <n v="0"/>
    <n v="0"/>
    <n v="0"/>
    <n v="0"/>
    <n v="0"/>
    <n v="0"/>
    <n v="0"/>
    <n v="0"/>
    <n v="0"/>
    <n v="0"/>
    <n v="0"/>
    <n v="0"/>
    <n v="97.84"/>
    <n v="0"/>
    <n v="0"/>
    <n v="167.93"/>
    <n v="0"/>
    <n v="0"/>
    <n v="0"/>
    <m/>
    <x v="0"/>
    <m/>
    <m/>
    <m/>
    <m/>
    <m/>
    <m/>
    <m/>
    <m/>
    <n v="227.98"/>
    <n v="4.99"/>
    <n v="0"/>
    <n v="232.97"/>
    <x v="2"/>
    <x v="12"/>
    <m/>
    <x v="23"/>
  </r>
  <r>
    <x v="1"/>
    <s v="Baxter Springs"/>
    <s v="Electric"/>
    <s v="Industrial"/>
    <s v="TEB-Total Electric Bldg"/>
    <n v="2880"/>
    <n v="260.64"/>
    <m/>
    <n v="0"/>
    <n v="0"/>
    <n v="0"/>
    <m/>
    <n v="0"/>
    <n v="0"/>
    <n v="0"/>
    <n v="0"/>
    <n v="0"/>
    <n v="0"/>
    <n v="61.89"/>
    <n v="0"/>
    <n v="0"/>
    <n v="5.24"/>
    <n v="0"/>
    <n v="0"/>
    <n v="0"/>
    <n v="0"/>
    <n v="0"/>
    <n v="0"/>
    <n v="0"/>
    <n v="0"/>
    <n v="0"/>
    <n v="0"/>
    <n v="0"/>
    <n v="0"/>
    <n v="0"/>
    <n v="0"/>
    <n v="0"/>
    <n v="0"/>
    <n v="3.5"/>
    <n v="0"/>
    <n v="0"/>
    <n v="37.76"/>
    <n v="0"/>
    <n v="0"/>
    <n v="0"/>
    <m/>
    <x v="0"/>
    <m/>
    <m/>
    <m/>
    <m/>
    <m/>
    <m/>
    <m/>
    <m/>
    <n v="60.57"/>
    <n v="1.32"/>
    <n v="0"/>
    <n v="61.89"/>
    <x v="2"/>
    <x v="13"/>
    <m/>
    <x v="23"/>
  </r>
  <r>
    <x v="1"/>
    <s v="Baxter Springs"/>
    <s v="Electric"/>
    <s v="Interdepartmental"/>
    <s v="CB-Commercial"/>
    <n v="11280"/>
    <n v="981.17"/>
    <m/>
    <n v="0"/>
    <n v="0"/>
    <n v="0"/>
    <m/>
    <n v="0"/>
    <n v="0"/>
    <n v="0"/>
    <n v="0"/>
    <n v="0"/>
    <n v="0"/>
    <n v="242.4"/>
    <n v="0"/>
    <n v="0"/>
    <n v="2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3.63999999999999"/>
    <n v="0"/>
    <n v="0"/>
    <n v="0"/>
    <m/>
    <x v="0"/>
    <m/>
    <m/>
    <m/>
    <m/>
    <m/>
    <m/>
    <m/>
    <m/>
    <n v="237.21"/>
    <n v="5.19"/>
    <n v="0"/>
    <n v="242.4"/>
    <x v="5"/>
    <x v="5"/>
    <m/>
    <x v="23"/>
  </r>
  <r>
    <x v="1"/>
    <s v="Baxter Springs"/>
    <s v="Electric"/>
    <s v="Interdepartmental"/>
    <s v="GP-General Power"/>
    <n v="2720"/>
    <n v="1116.48"/>
    <m/>
    <n v="0"/>
    <n v="0"/>
    <n v="0"/>
    <m/>
    <n v="0"/>
    <n v="0"/>
    <n v="0"/>
    <n v="0"/>
    <n v="0"/>
    <n v="0"/>
    <n v="58.46"/>
    <n v="0"/>
    <n v="0"/>
    <n v="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06"/>
    <n v="0"/>
    <n v="0"/>
    <n v="0"/>
    <m/>
    <x v="0"/>
    <m/>
    <m/>
    <m/>
    <m/>
    <m/>
    <m/>
    <m/>
    <m/>
    <n v="57.21"/>
    <n v="1.25"/>
    <n v="0"/>
    <n v="58.46"/>
    <x v="5"/>
    <x v="6"/>
    <m/>
    <x v="23"/>
  </r>
  <r>
    <x v="1"/>
    <s v="Baxter Springs"/>
    <s v="Electric"/>
    <s v="Municipal Buildings"/>
    <s v="CB-Commercial"/>
    <n v="31358"/>
    <n v="3177.03"/>
    <m/>
    <n v="0"/>
    <n v="0"/>
    <n v="0"/>
    <m/>
    <n v="0"/>
    <n v="0"/>
    <n v="0"/>
    <n v="0"/>
    <n v="0"/>
    <n v="0"/>
    <n v="673.89"/>
    <n v="0"/>
    <n v="0"/>
    <n v="57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7.09"/>
    <n v="0"/>
    <n v="0"/>
    <n v="0"/>
    <m/>
    <x v="0"/>
    <m/>
    <m/>
    <m/>
    <m/>
    <m/>
    <m/>
    <m/>
    <m/>
    <n v="659.47"/>
    <n v="14.42"/>
    <n v="0"/>
    <n v="673.89"/>
    <x v="3"/>
    <x v="5"/>
    <m/>
    <x v="23"/>
  </r>
  <r>
    <x v="1"/>
    <s v="Baxter Springs"/>
    <s v="Electric"/>
    <s v="Municipal Buildings"/>
    <s v="GP-General Power"/>
    <n v="46320"/>
    <n v="3248.88"/>
    <m/>
    <n v="0"/>
    <n v="0"/>
    <n v="0"/>
    <m/>
    <n v="0"/>
    <n v="0"/>
    <n v="0"/>
    <n v="0"/>
    <n v="0"/>
    <n v="0"/>
    <n v="995.42"/>
    <n v="0"/>
    <n v="0"/>
    <n v="8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9.14"/>
    <n v="0"/>
    <n v="0"/>
    <n v="0"/>
    <m/>
    <x v="0"/>
    <m/>
    <m/>
    <m/>
    <m/>
    <m/>
    <m/>
    <m/>
    <m/>
    <n v="974.11"/>
    <n v="21.31"/>
    <n v="0"/>
    <n v="995.42"/>
    <x v="3"/>
    <x v="6"/>
    <m/>
    <x v="23"/>
  </r>
  <r>
    <x v="1"/>
    <s v="Baxter Springs"/>
    <s v="Electric"/>
    <s v="Municipal Buildings"/>
    <s v="SH-Small Heating"/>
    <n v="4080"/>
    <n v="311.32"/>
    <m/>
    <n v="0"/>
    <n v="0"/>
    <n v="0"/>
    <m/>
    <n v="0"/>
    <n v="0"/>
    <n v="0"/>
    <n v="0"/>
    <n v="0"/>
    <n v="0"/>
    <n v="87.68"/>
    <n v="0"/>
    <n v="0"/>
    <n v="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.2"/>
    <n v="0"/>
    <n v="0"/>
    <n v="0"/>
    <m/>
    <x v="0"/>
    <m/>
    <m/>
    <m/>
    <m/>
    <m/>
    <m/>
    <m/>
    <m/>
    <n v="85.800000000000011"/>
    <n v="1.88"/>
    <n v="0"/>
    <n v="87.68"/>
    <x v="3"/>
    <x v="12"/>
    <m/>
    <x v="23"/>
  </r>
  <r>
    <x v="1"/>
    <s v="Baxter Springs"/>
    <s v="Electric"/>
    <s v="Municipal Other Lighting"/>
    <s v="CB-Commercial"/>
    <n v="12064"/>
    <n v="1630.96"/>
    <m/>
    <n v="0"/>
    <n v="0"/>
    <n v="0"/>
    <m/>
    <n v="0"/>
    <n v="0"/>
    <n v="0"/>
    <n v="0"/>
    <n v="0"/>
    <n v="0"/>
    <n v="259.25"/>
    <n v="0"/>
    <n v="0"/>
    <n v="21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4.3"/>
    <n v="0"/>
    <n v="0"/>
    <n v="0"/>
    <m/>
    <x v="0"/>
    <m/>
    <m/>
    <m/>
    <m/>
    <m/>
    <m/>
    <m/>
    <m/>
    <n v="253.7"/>
    <n v="5.55"/>
    <n v="0"/>
    <n v="259.25"/>
    <x v="4"/>
    <x v="5"/>
    <m/>
    <x v="23"/>
  </r>
  <r>
    <x v="1"/>
    <s v="Baxter Springs"/>
    <s v="Electric"/>
    <s v="Municipal Other Lighting"/>
    <s v="LS-Special Lighting"/>
    <n v="1200613"/>
    <n v="115389.07"/>
    <m/>
    <n v="0"/>
    <n v="0"/>
    <n v="0"/>
    <m/>
    <n v="0"/>
    <n v="0"/>
    <n v="0"/>
    <n v="0"/>
    <n v="0"/>
    <n v="0"/>
    <n v="25801.16"/>
    <n v="0"/>
    <n v="0"/>
    <n v="2185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4.54"/>
    <n v="0"/>
    <n v="0"/>
    <n v="0"/>
    <m/>
    <x v="0"/>
    <m/>
    <m/>
    <m/>
    <m/>
    <m/>
    <m/>
    <m/>
    <m/>
    <n v="25248.880000000001"/>
    <n v="552.28"/>
    <n v="0"/>
    <n v="25801.16"/>
    <x v="4"/>
    <x v="7"/>
    <m/>
    <x v="23"/>
  </r>
  <r>
    <x v="1"/>
    <s v="Baxter Springs"/>
    <s v="Electric"/>
    <s v="Municipal Pumping"/>
    <s v="CB-Commercial"/>
    <n v="19620"/>
    <n v="1938.18"/>
    <m/>
    <n v="0"/>
    <n v="0"/>
    <n v="0"/>
    <m/>
    <n v="0"/>
    <n v="0"/>
    <n v="0"/>
    <n v="0"/>
    <n v="0"/>
    <n v="0"/>
    <n v="421.64"/>
    <n v="0"/>
    <n v="0"/>
    <n v="3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7.24"/>
    <n v="0"/>
    <n v="0"/>
    <n v="0"/>
    <m/>
    <x v="0"/>
    <m/>
    <m/>
    <m/>
    <m/>
    <m/>
    <m/>
    <m/>
    <m/>
    <n v="412.61"/>
    <n v="9.0299999999999994"/>
    <n v="0"/>
    <n v="421.64"/>
    <x v="3"/>
    <x v="5"/>
    <m/>
    <x v="23"/>
  </r>
  <r>
    <x v="1"/>
    <s v="Baxter Springs"/>
    <s v="Electric"/>
    <s v="Municipal Pumping"/>
    <s v="GP-General Power"/>
    <n v="238400"/>
    <n v="13099.35"/>
    <m/>
    <n v="0"/>
    <n v="0"/>
    <n v="0"/>
    <m/>
    <n v="0"/>
    <n v="0"/>
    <n v="0"/>
    <n v="0"/>
    <n v="0"/>
    <n v="0"/>
    <n v="5123.21"/>
    <n v="0"/>
    <n v="0"/>
    <n v="43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7.55"/>
    <n v="0"/>
    <n v="0"/>
    <n v="0"/>
    <m/>
    <x v="0"/>
    <m/>
    <m/>
    <m/>
    <m/>
    <m/>
    <m/>
    <m/>
    <m/>
    <n v="5013.55"/>
    <n v="109.66"/>
    <n v="0"/>
    <n v="5123.21"/>
    <x v="3"/>
    <x v="6"/>
    <m/>
    <x v="23"/>
  </r>
  <r>
    <x v="1"/>
    <s v="Baxter Springs"/>
    <s v="Electric"/>
    <s v="Residential"/>
    <s v="NM-Net Metering"/>
    <n v="-71"/>
    <n v="-2.09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3"/>
  </r>
  <r>
    <x v="1"/>
    <s v="Baxter Springs"/>
    <s v="Electric"/>
    <s v="Residential"/>
    <s v="RG-Residential"/>
    <n v="4290741"/>
    <n v="324199.33"/>
    <m/>
    <n v="19268.18"/>
    <n v="0"/>
    <n v="0"/>
    <m/>
    <n v="0"/>
    <n v="0"/>
    <n v="0"/>
    <n v="0"/>
    <n v="0"/>
    <n v="0"/>
    <n v="91920.44"/>
    <n v="0"/>
    <n v="0"/>
    <n v="7808.93"/>
    <n v="0"/>
    <n v="0"/>
    <n v="0"/>
    <n v="0"/>
    <n v="0"/>
    <n v="0"/>
    <n v="0"/>
    <n v="0"/>
    <n v="0"/>
    <n v="0"/>
    <n v="0"/>
    <n v="0"/>
    <n v="0"/>
    <n v="0"/>
    <n v="60"/>
    <n v="33.200000000000003"/>
    <n v="13230.27"/>
    <n v="0"/>
    <n v="0"/>
    <n v="72483.67"/>
    <n v="0"/>
    <n v="0"/>
    <n v="0"/>
    <m/>
    <x v="0"/>
    <m/>
    <m/>
    <m/>
    <m/>
    <m/>
    <m/>
    <m/>
    <m/>
    <n v="89946.7"/>
    <n v="1973.74"/>
    <n v="0"/>
    <n v="91920.44"/>
    <x v="0"/>
    <x v="1"/>
    <m/>
    <x v="23"/>
  </r>
  <r>
    <x v="1"/>
    <s v="Baxter Springs"/>
    <s v="Electric"/>
    <s v="Residential"/>
    <s v="RG-Residential Water Heat"/>
    <n v="837472"/>
    <n v="58556.1"/>
    <m/>
    <n v="2299.5300000000002"/>
    <n v="0"/>
    <n v="0"/>
    <m/>
    <n v="0"/>
    <n v="0"/>
    <n v="0"/>
    <n v="0"/>
    <n v="0"/>
    <n v="0"/>
    <n v="18033.509999999998"/>
    <n v="0"/>
    <n v="0"/>
    <n v="1524.28"/>
    <n v="0"/>
    <n v="0"/>
    <n v="0"/>
    <n v="0"/>
    <n v="0"/>
    <n v="0"/>
    <n v="0"/>
    <n v="0"/>
    <n v="0"/>
    <n v="0"/>
    <n v="0"/>
    <n v="0"/>
    <n v="0"/>
    <n v="0"/>
    <n v="0"/>
    <n v="0"/>
    <n v="2071.7399999999998"/>
    <n v="0"/>
    <n v="0"/>
    <n v="14210.74"/>
    <n v="0"/>
    <n v="0"/>
    <n v="0"/>
    <m/>
    <x v="0"/>
    <m/>
    <m/>
    <m/>
    <m/>
    <m/>
    <m/>
    <m/>
    <m/>
    <n v="17648.269999999997"/>
    <n v="385.24"/>
    <n v="0"/>
    <n v="18033.509999999998"/>
    <x v="0"/>
    <x v="14"/>
    <m/>
    <x v="23"/>
  </r>
  <r>
    <x v="1"/>
    <s v="Baxter Springs"/>
    <s v="Electric"/>
    <s v="Residential"/>
    <s v="RH-Residential Total Elec"/>
    <n v="3497491"/>
    <n v="220926.96"/>
    <m/>
    <n v="6115.97"/>
    <n v="0"/>
    <n v="0"/>
    <m/>
    <n v="0"/>
    <n v="0"/>
    <n v="0"/>
    <n v="0"/>
    <n v="0"/>
    <n v="0"/>
    <n v="75184.240000000005"/>
    <n v="0"/>
    <n v="0"/>
    <n v="6365.42"/>
    <n v="0"/>
    <n v="0"/>
    <n v="0"/>
    <n v="0"/>
    <n v="0"/>
    <n v="0"/>
    <n v="0"/>
    <n v="0"/>
    <n v="0"/>
    <n v="0"/>
    <n v="0"/>
    <n v="0"/>
    <n v="0"/>
    <n v="-1.51"/>
    <n v="0"/>
    <n v="6.68"/>
    <n v="7280.69"/>
    <n v="0"/>
    <n v="0"/>
    <n v="57806.71"/>
    <n v="0"/>
    <n v="0"/>
    <n v="0"/>
    <m/>
    <x v="0"/>
    <m/>
    <m/>
    <m/>
    <m/>
    <m/>
    <m/>
    <m/>
    <m/>
    <n v="73575.39"/>
    <n v="1608.85"/>
    <n v="0"/>
    <n v="75184.240000000005"/>
    <x v="0"/>
    <x v="15"/>
    <m/>
    <x v="23"/>
  </r>
  <r>
    <x v="1"/>
    <s v="Baxter Springs"/>
    <s v="Lighting"/>
    <s v="Commercial"/>
    <s v="PL-Private Lighting"/>
    <n v="32309.73"/>
    <n v="8230.4699999999993"/>
    <m/>
    <n v="148.41"/>
    <n v="0"/>
    <n v="0"/>
    <m/>
    <n v="0"/>
    <n v="0"/>
    <n v="0"/>
    <n v="0"/>
    <n v="0"/>
    <n v="0"/>
    <n v="694.46"/>
    <n v="0"/>
    <n v="0"/>
    <n v="59"/>
    <n v="0"/>
    <n v="0"/>
    <n v="69"/>
    <n v="0"/>
    <n v="0"/>
    <n v="0"/>
    <n v="0"/>
    <n v="0"/>
    <n v="0"/>
    <n v="0"/>
    <n v="0"/>
    <n v="0"/>
    <n v="0"/>
    <n v="0"/>
    <n v="0"/>
    <n v="0"/>
    <n v="775.39"/>
    <n v="0"/>
    <n v="0"/>
    <n v="81.209999999999994"/>
    <n v="0"/>
    <n v="0"/>
    <n v="0"/>
    <m/>
    <x v="0"/>
    <m/>
    <m/>
    <m/>
    <m/>
    <m/>
    <m/>
    <m/>
    <m/>
    <n v="679.6"/>
    <n v="14.86"/>
    <n v="0"/>
    <n v="694.46"/>
    <x v="1"/>
    <x v="4"/>
    <m/>
    <x v="23"/>
  </r>
  <r>
    <x v="1"/>
    <s v="Baxter Springs"/>
    <s v="Lighting"/>
    <s v="Industrial"/>
    <s v="PL-Private Lighting"/>
    <n v="11837"/>
    <n v="2444.5100000000002"/>
    <m/>
    <n v="62.2"/>
    <n v="0"/>
    <n v="0"/>
    <m/>
    <n v="0"/>
    <n v="0"/>
    <n v="0"/>
    <n v="0"/>
    <n v="0"/>
    <n v="0"/>
    <n v="257.26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240.8"/>
    <n v="0"/>
    <n v="0"/>
    <n v="29.72"/>
    <n v="0"/>
    <n v="0"/>
    <n v="0"/>
    <m/>
    <x v="0"/>
    <m/>
    <m/>
    <m/>
    <m/>
    <m/>
    <m/>
    <m/>
    <m/>
    <n v="251.81"/>
    <n v="5.45"/>
    <n v="0"/>
    <n v="257.26"/>
    <x v="2"/>
    <x v="4"/>
    <m/>
    <x v="23"/>
  </r>
  <r>
    <x v="1"/>
    <s v="Baxter Springs"/>
    <s v="Lighting"/>
    <s v="Municipal Buildings"/>
    <s v="PL-Private Lighting"/>
    <n v="157"/>
    <n v="39.520000000000003"/>
    <m/>
    <n v="0"/>
    <n v="0"/>
    <n v="0"/>
    <m/>
    <n v="0"/>
    <n v="0"/>
    <n v="0"/>
    <n v="0"/>
    <n v="0"/>
    <n v="0"/>
    <n v="3.37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3.3000000000000003"/>
    <n v="7.0000000000000007E-2"/>
    <n v="0"/>
    <n v="3.37"/>
    <x v="3"/>
    <x v="4"/>
    <m/>
    <x v="23"/>
  </r>
  <r>
    <x v="1"/>
    <s v="Baxter Springs"/>
    <s v="Lighting"/>
    <s v="Municipal Other Lighting"/>
    <s v="PL-Private Lighting"/>
    <n v="487"/>
    <n v="84.52"/>
    <m/>
    <n v="0"/>
    <n v="0"/>
    <n v="0"/>
    <m/>
    <n v="0"/>
    <n v="0"/>
    <n v="0"/>
    <n v="0"/>
    <n v="0"/>
    <n v="0"/>
    <n v="10.53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0"/>
    <n v="0"/>
    <n v="0"/>
    <m/>
    <x v="0"/>
    <m/>
    <m/>
    <m/>
    <m/>
    <m/>
    <m/>
    <m/>
    <m/>
    <n v="10.309999999999999"/>
    <n v="0.22"/>
    <n v="0"/>
    <n v="10.53"/>
    <x v="4"/>
    <x v="4"/>
    <m/>
    <x v="23"/>
  </r>
  <r>
    <x v="1"/>
    <s v="Baxter Springs"/>
    <s v="Lighting"/>
    <s v="Municipal Street Lighting"/>
    <s v="SPL-Municipal St Lighting"/>
    <n v="80498.392000000007"/>
    <n v="5143.37"/>
    <m/>
    <n v="0"/>
    <n v="0"/>
    <n v="0"/>
    <m/>
    <n v="0"/>
    <n v="0"/>
    <n v="0"/>
    <n v="0"/>
    <n v="0"/>
    <n v="0"/>
    <n v="1808.8"/>
    <n v="0"/>
    <n v="0"/>
    <n v="146.51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250.35"/>
    <n v="0"/>
    <n v="0"/>
    <n v="0"/>
    <m/>
    <x v="0"/>
    <m/>
    <m/>
    <m/>
    <m/>
    <m/>
    <m/>
    <m/>
    <m/>
    <n v="1771.77"/>
    <n v="37.03"/>
    <n v="0"/>
    <n v="1808.8"/>
    <x v="4"/>
    <x v="11"/>
    <m/>
    <x v="23"/>
  </r>
  <r>
    <x v="1"/>
    <s v="Baxter Springs"/>
    <s v="Lighting"/>
    <s v="Residential"/>
    <s v="PL-Private Lighting"/>
    <n v="36366.535000000003"/>
    <n v="11099.33"/>
    <m/>
    <n v="90.79"/>
    <n v="0"/>
    <n v="0"/>
    <m/>
    <n v="0"/>
    <n v="0"/>
    <n v="0"/>
    <n v="0"/>
    <n v="0"/>
    <n v="0"/>
    <n v="783.97"/>
    <n v="0"/>
    <n v="0"/>
    <n v="68.3"/>
    <n v="0"/>
    <n v="0"/>
    <n v="0"/>
    <n v="0"/>
    <n v="0"/>
    <n v="0"/>
    <n v="0"/>
    <n v="0"/>
    <n v="0"/>
    <n v="0"/>
    <n v="0"/>
    <n v="0"/>
    <n v="0"/>
    <n v="0"/>
    <n v="20"/>
    <n v="0"/>
    <n v="216.97"/>
    <n v="0"/>
    <n v="0"/>
    <n v="91.95"/>
    <n v="0"/>
    <n v="0"/>
    <n v="0"/>
    <m/>
    <x v="0"/>
    <m/>
    <m/>
    <m/>
    <m/>
    <m/>
    <m/>
    <m/>
    <m/>
    <n v="767.24"/>
    <n v="16.73"/>
    <n v="0"/>
    <n v="783.97"/>
    <x v="0"/>
    <x v="4"/>
    <m/>
    <x v="23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1"/>
    <s v="Columbus"/>
    <s v="Electric"/>
    <s v="Commercial"/>
    <s v="CB-Commercial"/>
    <n v="612398"/>
    <n v="59703.29"/>
    <m/>
    <n v="2341.9299999999998"/>
    <n v="0"/>
    <n v="0"/>
    <m/>
    <n v="0"/>
    <n v="0"/>
    <n v="0"/>
    <n v="0"/>
    <n v="0"/>
    <n v="0"/>
    <n v="13069.81"/>
    <n v="0"/>
    <n v="0"/>
    <n v="1114.54"/>
    <n v="0"/>
    <n v="0"/>
    <n v="0"/>
    <n v="0"/>
    <n v="0"/>
    <n v="0"/>
    <n v="0"/>
    <n v="0"/>
    <n v="0"/>
    <n v="0"/>
    <n v="0"/>
    <n v="0"/>
    <n v="0"/>
    <n v="0"/>
    <n v="0"/>
    <n v="0"/>
    <n v="6770.65"/>
    <n v="0"/>
    <n v="0"/>
    <n v="8340.94"/>
    <n v="0"/>
    <n v="0"/>
    <n v="0"/>
    <m/>
    <x v="0"/>
    <m/>
    <m/>
    <m/>
    <m/>
    <m/>
    <m/>
    <m/>
    <m/>
    <n v="12788.109999999999"/>
    <n v="281.7"/>
    <n v="0"/>
    <n v="13069.81"/>
    <x v="1"/>
    <x v="5"/>
    <m/>
    <x v="23"/>
  </r>
  <r>
    <x v="1"/>
    <s v="Columbus"/>
    <s v="Electric"/>
    <s v="Commercial"/>
    <s v="GP-General Power"/>
    <n v="649542"/>
    <n v="50760.97"/>
    <m/>
    <n v="0"/>
    <n v="0"/>
    <n v="0"/>
    <m/>
    <n v="0"/>
    <n v="0"/>
    <n v="0"/>
    <n v="0"/>
    <n v="0"/>
    <n v="0"/>
    <n v="14033.96"/>
    <n v="0"/>
    <n v="0"/>
    <n v="1182.1600000000001"/>
    <n v="0"/>
    <n v="0"/>
    <n v="663.34"/>
    <n v="0"/>
    <n v="0"/>
    <n v="0"/>
    <n v="0"/>
    <n v="0"/>
    <n v="0"/>
    <n v="0"/>
    <n v="0"/>
    <n v="0"/>
    <n v="0"/>
    <n v="0"/>
    <n v="0"/>
    <n v="0"/>
    <n v="4870.87"/>
    <n v="0"/>
    <n v="0"/>
    <n v="7657.35"/>
    <n v="0"/>
    <n v="0"/>
    <n v="0"/>
    <m/>
    <x v="0"/>
    <m/>
    <m/>
    <m/>
    <m/>
    <m/>
    <m/>
    <m/>
    <m/>
    <n v="13735.169999999998"/>
    <n v="298.79000000000002"/>
    <n v="0"/>
    <n v="14033.96"/>
    <x v="1"/>
    <x v="6"/>
    <m/>
    <x v="23"/>
  </r>
  <r>
    <x v="1"/>
    <s v="Columbus"/>
    <s v="Electric"/>
    <s v="Commercial"/>
    <s v="SH-Small Heating"/>
    <n v="111058"/>
    <n v="8815.2900000000009"/>
    <m/>
    <n v="450.86"/>
    <n v="0"/>
    <n v="0"/>
    <m/>
    <n v="0"/>
    <n v="0"/>
    <n v="0"/>
    <n v="0"/>
    <n v="0"/>
    <n v="0"/>
    <n v="2386.61"/>
    <n v="0"/>
    <n v="0"/>
    <n v="202.13"/>
    <n v="0"/>
    <n v="0"/>
    <n v="0"/>
    <n v="0"/>
    <n v="0"/>
    <n v="0"/>
    <n v="0"/>
    <n v="0"/>
    <n v="0"/>
    <n v="0"/>
    <n v="0"/>
    <n v="0"/>
    <n v="0"/>
    <n v="0"/>
    <n v="0"/>
    <n v="0"/>
    <n v="1116.72"/>
    <n v="0"/>
    <n v="0"/>
    <n v="1720.28"/>
    <n v="0"/>
    <n v="0"/>
    <n v="0"/>
    <m/>
    <x v="0"/>
    <m/>
    <m/>
    <m/>
    <m/>
    <m/>
    <m/>
    <m/>
    <m/>
    <n v="2335.52"/>
    <n v="51.09"/>
    <n v="0"/>
    <n v="2386.61"/>
    <x v="1"/>
    <x v="12"/>
    <m/>
    <x v="23"/>
  </r>
  <r>
    <x v="1"/>
    <s v="Columbus"/>
    <s v="Electric"/>
    <s v="Commercial"/>
    <s v="TEB-Total Electric Bldg"/>
    <n v="142160"/>
    <n v="10511.36"/>
    <m/>
    <n v="0"/>
    <n v="0"/>
    <n v="0"/>
    <m/>
    <n v="0"/>
    <n v="0"/>
    <n v="0"/>
    <n v="0"/>
    <n v="0"/>
    <n v="0"/>
    <n v="3055.01"/>
    <n v="0"/>
    <n v="0"/>
    <n v="258.74"/>
    <n v="0"/>
    <n v="0"/>
    <n v="0"/>
    <n v="0"/>
    <n v="0"/>
    <n v="0"/>
    <n v="0"/>
    <n v="0"/>
    <n v="0"/>
    <n v="0"/>
    <n v="0"/>
    <n v="0"/>
    <n v="0"/>
    <n v="0"/>
    <n v="0"/>
    <n v="0"/>
    <n v="1110.29"/>
    <n v="0"/>
    <n v="0"/>
    <n v="1863.72"/>
    <n v="0"/>
    <n v="0"/>
    <n v="0"/>
    <m/>
    <x v="0"/>
    <m/>
    <m/>
    <m/>
    <m/>
    <m/>
    <m/>
    <m/>
    <m/>
    <n v="2989.6200000000003"/>
    <n v="65.39"/>
    <n v="0"/>
    <n v="3055.01"/>
    <x v="1"/>
    <x v="13"/>
    <m/>
    <x v="23"/>
  </r>
  <r>
    <x v="1"/>
    <s v="Columbus"/>
    <s v="Electric"/>
    <s v="Industrial"/>
    <s v="CB-Commercial"/>
    <n v="400"/>
    <n v="55.65"/>
    <m/>
    <n v="0"/>
    <n v="0"/>
    <n v="0"/>
    <m/>
    <n v="0"/>
    <n v="0"/>
    <n v="0"/>
    <n v="0"/>
    <n v="0"/>
    <n v="0"/>
    <n v="8.6"/>
    <n v="0"/>
    <n v="0"/>
    <n v="0.73"/>
    <n v="0"/>
    <n v="0"/>
    <n v="0"/>
    <n v="0"/>
    <n v="0"/>
    <n v="0"/>
    <n v="0"/>
    <n v="0"/>
    <n v="0"/>
    <n v="0"/>
    <n v="0"/>
    <n v="0"/>
    <n v="0"/>
    <n v="0"/>
    <n v="0"/>
    <n v="0"/>
    <n v="5.63"/>
    <n v="0"/>
    <n v="0"/>
    <n v="5.45"/>
    <n v="0"/>
    <n v="0"/>
    <n v="0"/>
    <m/>
    <x v="0"/>
    <m/>
    <m/>
    <m/>
    <m/>
    <m/>
    <m/>
    <m/>
    <m/>
    <n v="8.42"/>
    <n v="0.18"/>
    <n v="0"/>
    <n v="8.6"/>
    <x v="2"/>
    <x v="5"/>
    <m/>
    <x v="23"/>
  </r>
  <r>
    <x v="1"/>
    <s v="Columbus"/>
    <s v="Electric"/>
    <s v="Industrial"/>
    <s v="GP-General Power"/>
    <n v="547400"/>
    <n v="44302.97"/>
    <m/>
    <n v="0"/>
    <n v="0"/>
    <n v="0"/>
    <m/>
    <n v="0"/>
    <n v="0"/>
    <n v="0"/>
    <n v="0"/>
    <n v="0"/>
    <n v="0"/>
    <n v="11763.64"/>
    <n v="0"/>
    <n v="0"/>
    <n v="996.26"/>
    <n v="0"/>
    <n v="0"/>
    <n v="0"/>
    <n v="0"/>
    <n v="0"/>
    <n v="0"/>
    <n v="0"/>
    <n v="0"/>
    <n v="0"/>
    <n v="0"/>
    <n v="0"/>
    <n v="0"/>
    <n v="0"/>
    <n v="0"/>
    <n v="0"/>
    <n v="0"/>
    <n v="2313.3200000000002"/>
    <n v="0"/>
    <n v="0"/>
    <n v="7454.67"/>
    <n v="0"/>
    <n v="0"/>
    <n v="0"/>
    <m/>
    <x v="0"/>
    <m/>
    <m/>
    <m/>
    <m/>
    <m/>
    <m/>
    <m/>
    <m/>
    <n v="11511.84"/>
    <n v="251.8"/>
    <n v="0"/>
    <n v="11763.64"/>
    <x v="2"/>
    <x v="6"/>
    <m/>
    <x v="23"/>
  </r>
  <r>
    <x v="1"/>
    <s v="Columbus"/>
    <s v="Electric"/>
    <s v="Industrial"/>
    <s v="PT-Transmission"/>
    <n v="607200"/>
    <n v="42159.12"/>
    <m/>
    <n v="0"/>
    <n v="0"/>
    <n v="0"/>
    <m/>
    <n v="0"/>
    <n v="0"/>
    <n v="0"/>
    <n v="0"/>
    <n v="0"/>
    <n v="0"/>
    <n v="13643.78"/>
    <n v="0"/>
    <n v="0"/>
    <n v="1105.0999999999999"/>
    <n v="0"/>
    <n v="0"/>
    <n v="2620.46"/>
    <n v="0"/>
    <n v="0"/>
    <n v="0"/>
    <n v="0"/>
    <n v="0"/>
    <n v="0"/>
    <n v="0"/>
    <n v="0"/>
    <n v="0"/>
    <n v="0"/>
    <n v="0"/>
    <n v="0"/>
    <n v="0"/>
    <n v="769.68"/>
    <n v="0"/>
    <n v="0"/>
    <n v="8291.9500000000007"/>
    <n v="0"/>
    <n v="0"/>
    <n v="0"/>
    <m/>
    <x v="0"/>
    <m/>
    <m/>
    <m/>
    <m/>
    <m/>
    <m/>
    <m/>
    <m/>
    <n v="13364.470000000001"/>
    <n v="279.31"/>
    <n v="0"/>
    <n v="13643.78"/>
    <x v="2"/>
    <x v="9"/>
    <m/>
    <x v="23"/>
  </r>
  <r>
    <x v="1"/>
    <s v="Columbus"/>
    <s v="Electric"/>
    <s v="Industrial"/>
    <s v="TEB-Total Electric Bldg"/>
    <n v="7040"/>
    <n v="609.04"/>
    <m/>
    <n v="0"/>
    <n v="0"/>
    <n v="0"/>
    <m/>
    <n v="0"/>
    <n v="0"/>
    <n v="0"/>
    <n v="0"/>
    <n v="0"/>
    <n v="0"/>
    <n v="151.29"/>
    <n v="0"/>
    <n v="0"/>
    <n v="12.81"/>
    <n v="0"/>
    <n v="0"/>
    <n v="0"/>
    <n v="0"/>
    <n v="0"/>
    <n v="0"/>
    <n v="0"/>
    <n v="0"/>
    <n v="0"/>
    <n v="0"/>
    <n v="0"/>
    <n v="0"/>
    <n v="0"/>
    <n v="0"/>
    <n v="0"/>
    <n v="0"/>
    <n v="10.38"/>
    <n v="0"/>
    <n v="0"/>
    <n v="92.29"/>
    <n v="0"/>
    <n v="0"/>
    <n v="0"/>
    <m/>
    <x v="0"/>
    <m/>
    <m/>
    <m/>
    <m/>
    <m/>
    <m/>
    <m/>
    <m/>
    <n v="148.04999999999998"/>
    <n v="3.24"/>
    <n v="0"/>
    <n v="151.29"/>
    <x v="2"/>
    <x v="13"/>
    <m/>
    <x v="23"/>
  </r>
  <r>
    <x v="1"/>
    <s v="Columbus"/>
    <s v="Electric"/>
    <s v="Municipal Buildings"/>
    <s v="CB-Commercial"/>
    <n v="43637"/>
    <n v="4144.58"/>
    <m/>
    <n v="0"/>
    <n v="0"/>
    <n v="0"/>
    <m/>
    <n v="0"/>
    <n v="0"/>
    <n v="0"/>
    <n v="0"/>
    <n v="0"/>
    <n v="0"/>
    <n v="937.74"/>
    <n v="0"/>
    <n v="0"/>
    <n v="79.42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594.32000000000005"/>
    <n v="0"/>
    <n v="0"/>
    <n v="0"/>
    <m/>
    <x v="0"/>
    <m/>
    <m/>
    <m/>
    <m/>
    <m/>
    <m/>
    <m/>
    <m/>
    <n v="917.67"/>
    <n v="20.07"/>
    <n v="0"/>
    <n v="937.74"/>
    <x v="3"/>
    <x v="5"/>
    <m/>
    <x v="23"/>
  </r>
  <r>
    <x v="1"/>
    <s v="Columbus"/>
    <s v="Electric"/>
    <s v="Municipal Buildings"/>
    <s v="GP-General Power"/>
    <n v="27280"/>
    <n v="1631.53"/>
    <m/>
    <n v="0"/>
    <n v="0"/>
    <n v="0"/>
    <m/>
    <n v="0"/>
    <n v="0"/>
    <n v="0"/>
    <n v="0"/>
    <n v="0"/>
    <n v="0"/>
    <n v="586.25"/>
    <n v="0"/>
    <n v="0"/>
    <n v="49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"/>
    <n v="0"/>
    <n v="0"/>
    <n v="0"/>
    <m/>
    <x v="0"/>
    <m/>
    <m/>
    <m/>
    <m/>
    <m/>
    <m/>
    <m/>
    <m/>
    <n v="573.70000000000005"/>
    <n v="12.55"/>
    <n v="0"/>
    <n v="586.25"/>
    <x v="3"/>
    <x v="6"/>
    <m/>
    <x v="23"/>
  </r>
  <r>
    <x v="1"/>
    <s v="Columbus"/>
    <s v="Electric"/>
    <s v="Municipal Buildings"/>
    <s v="SH-Small Heating"/>
    <n v="19400"/>
    <n v="1405.28"/>
    <m/>
    <n v="0"/>
    <n v="0"/>
    <n v="0"/>
    <m/>
    <n v="0"/>
    <n v="0"/>
    <n v="0"/>
    <n v="0"/>
    <n v="0"/>
    <n v="0"/>
    <n v="416.9"/>
    <n v="0"/>
    <n v="0"/>
    <n v="35.2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.5"/>
    <n v="0"/>
    <n v="0"/>
    <n v="0"/>
    <m/>
    <x v="0"/>
    <m/>
    <m/>
    <m/>
    <m/>
    <m/>
    <m/>
    <m/>
    <m/>
    <n v="407.97999999999996"/>
    <n v="8.92"/>
    <n v="0"/>
    <n v="416.9"/>
    <x v="3"/>
    <x v="12"/>
    <m/>
    <x v="23"/>
  </r>
  <r>
    <x v="1"/>
    <s v="Columbus"/>
    <s v="Electric"/>
    <s v="Municipal Buildings"/>
    <s v="TEB-Total Electric Bldg"/>
    <n v="14800"/>
    <n v="1141.82"/>
    <m/>
    <n v="0"/>
    <n v="0"/>
    <n v="0"/>
    <m/>
    <n v="0"/>
    <n v="0"/>
    <n v="0"/>
    <n v="0"/>
    <n v="0"/>
    <n v="0"/>
    <n v="318.05"/>
    <n v="0"/>
    <n v="0"/>
    <n v="26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4.03"/>
    <n v="0"/>
    <n v="0"/>
    <n v="0"/>
    <m/>
    <x v="0"/>
    <m/>
    <m/>
    <m/>
    <m/>
    <m/>
    <m/>
    <m/>
    <m/>
    <n v="311.24"/>
    <n v="6.81"/>
    <n v="0"/>
    <n v="318.05"/>
    <x v="3"/>
    <x v="13"/>
    <m/>
    <x v="23"/>
  </r>
  <r>
    <x v="1"/>
    <s v="Columbus"/>
    <s v="Electric"/>
    <s v="Municipal Other Lighting"/>
    <s v="CB-Commercial"/>
    <n v="2994"/>
    <n v="603.28"/>
    <m/>
    <n v="0"/>
    <n v="0"/>
    <n v="0"/>
    <m/>
    <n v="0"/>
    <n v="0"/>
    <n v="0"/>
    <n v="0"/>
    <n v="0"/>
    <n v="0"/>
    <n v="64.33"/>
    <n v="0"/>
    <n v="0"/>
    <n v="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770000000000003"/>
    <n v="0"/>
    <n v="0"/>
    <n v="0"/>
    <m/>
    <x v="0"/>
    <m/>
    <m/>
    <m/>
    <m/>
    <m/>
    <m/>
    <m/>
    <m/>
    <n v="62.949999999999996"/>
    <n v="1.38"/>
    <n v="0"/>
    <n v="64.33"/>
    <x v="4"/>
    <x v="5"/>
    <m/>
    <x v="23"/>
  </r>
  <r>
    <x v="1"/>
    <s v="Columbus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1"/>
    <s v="Columbus"/>
    <s v="Electric"/>
    <s v="Municipal Pumping"/>
    <s v="CB-Commercial"/>
    <n v="14267"/>
    <n v="1559.66"/>
    <m/>
    <n v="0"/>
    <n v="0"/>
    <n v="0"/>
    <m/>
    <n v="0"/>
    <n v="0"/>
    <n v="0"/>
    <n v="0"/>
    <n v="0"/>
    <n v="0"/>
    <n v="306.61"/>
    <n v="0"/>
    <n v="0"/>
    <n v="25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4.31"/>
    <n v="0"/>
    <n v="0"/>
    <n v="0"/>
    <m/>
    <x v="0"/>
    <m/>
    <m/>
    <m/>
    <m/>
    <m/>
    <m/>
    <m/>
    <m/>
    <n v="300.05"/>
    <n v="6.56"/>
    <n v="0"/>
    <n v="306.61"/>
    <x v="3"/>
    <x v="5"/>
    <m/>
    <x v="23"/>
  </r>
  <r>
    <x v="1"/>
    <s v="Columbus"/>
    <s v="Electric"/>
    <s v="Municipal Pumping"/>
    <s v="GP-General Power"/>
    <n v="25628"/>
    <n v="3349.78"/>
    <m/>
    <n v="0"/>
    <n v="0"/>
    <n v="0"/>
    <m/>
    <n v="0"/>
    <n v="0"/>
    <n v="0"/>
    <n v="0"/>
    <n v="0"/>
    <n v="0"/>
    <n v="550.75"/>
    <n v="0"/>
    <n v="0"/>
    <n v="46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8.53"/>
    <n v="0"/>
    <n v="0"/>
    <n v="0"/>
    <m/>
    <x v="0"/>
    <m/>
    <m/>
    <m/>
    <m/>
    <m/>
    <m/>
    <m/>
    <m/>
    <n v="538.96"/>
    <n v="11.79"/>
    <n v="0"/>
    <n v="550.75"/>
    <x v="3"/>
    <x v="6"/>
    <m/>
    <x v="23"/>
  </r>
  <r>
    <x v="1"/>
    <s v="Columbus"/>
    <s v="Electric"/>
    <s v="Residential"/>
    <s v="NM-Net Metering"/>
    <n v="-661"/>
    <n v="-14.15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3"/>
  </r>
  <r>
    <x v="1"/>
    <s v="Columbus"/>
    <s v="Electric"/>
    <s v="Residential"/>
    <s v="RG-Residential"/>
    <n v="2170574"/>
    <n v="168011.32"/>
    <m/>
    <n v="9073.56"/>
    <n v="0"/>
    <n v="0"/>
    <m/>
    <n v="0"/>
    <n v="0"/>
    <n v="0"/>
    <n v="0"/>
    <n v="0"/>
    <n v="0"/>
    <n v="46736.18"/>
    <n v="0"/>
    <n v="0"/>
    <n v="3950.59"/>
    <n v="0"/>
    <n v="0"/>
    <n v="0"/>
    <n v="0"/>
    <n v="0"/>
    <n v="0"/>
    <n v="0"/>
    <n v="0"/>
    <n v="0"/>
    <n v="0"/>
    <n v="0"/>
    <n v="0"/>
    <n v="0"/>
    <n v="0"/>
    <n v="0"/>
    <n v="-0.02"/>
    <n v="5860.38"/>
    <n v="0"/>
    <n v="0"/>
    <n v="36673.75"/>
    <n v="0"/>
    <n v="0"/>
    <n v="0"/>
    <m/>
    <x v="0"/>
    <m/>
    <m/>
    <m/>
    <m/>
    <m/>
    <m/>
    <m/>
    <m/>
    <n v="45737.72"/>
    <n v="998.46"/>
    <n v="0"/>
    <n v="46736.18"/>
    <x v="0"/>
    <x v="1"/>
    <m/>
    <x v="23"/>
  </r>
  <r>
    <x v="1"/>
    <s v="Columbus"/>
    <s v="Electric"/>
    <s v="Residential"/>
    <s v="RG-Residential Water Heat"/>
    <n v="392720"/>
    <n v="27995.47"/>
    <m/>
    <n v="1135.77"/>
    <n v="0"/>
    <n v="0"/>
    <m/>
    <n v="0"/>
    <n v="0"/>
    <n v="0"/>
    <n v="0"/>
    <n v="0"/>
    <n v="0"/>
    <n v="8436.58"/>
    <n v="0"/>
    <n v="0"/>
    <n v="714.72"/>
    <n v="0"/>
    <n v="0"/>
    <n v="0"/>
    <n v="0"/>
    <n v="0"/>
    <n v="0"/>
    <n v="0"/>
    <n v="0"/>
    <n v="0"/>
    <n v="0"/>
    <n v="0"/>
    <n v="0"/>
    <n v="0"/>
    <n v="0"/>
    <n v="0"/>
    <n v="0"/>
    <n v="894.71"/>
    <n v="0"/>
    <n v="0"/>
    <n v="6660.6"/>
    <n v="0"/>
    <n v="0"/>
    <n v="0"/>
    <m/>
    <x v="0"/>
    <m/>
    <m/>
    <m/>
    <m/>
    <m/>
    <m/>
    <m/>
    <m/>
    <n v="8255.93"/>
    <n v="180.65"/>
    <n v="0"/>
    <n v="8436.58"/>
    <x v="0"/>
    <x v="14"/>
    <m/>
    <x v="23"/>
  </r>
  <r>
    <x v="1"/>
    <s v="Columbus"/>
    <s v="Electric"/>
    <s v="Residential"/>
    <s v="RH-Residential Total Elec"/>
    <n v="955617"/>
    <n v="61161.8"/>
    <m/>
    <n v="2505.75"/>
    <n v="0"/>
    <n v="0"/>
    <m/>
    <n v="0"/>
    <n v="0"/>
    <n v="0"/>
    <n v="0"/>
    <n v="0"/>
    <n v="0"/>
    <n v="20534.37"/>
    <n v="0"/>
    <n v="0"/>
    <n v="1739.28"/>
    <n v="0"/>
    <n v="0"/>
    <n v="0"/>
    <n v="0"/>
    <n v="0"/>
    <n v="0"/>
    <n v="0"/>
    <n v="0"/>
    <n v="0"/>
    <n v="0"/>
    <n v="0"/>
    <n v="0"/>
    <n v="0"/>
    <n v="0"/>
    <n v="20"/>
    <n v="0"/>
    <n v="2045.82"/>
    <n v="0"/>
    <n v="0"/>
    <n v="15796.39"/>
    <n v="0"/>
    <n v="0"/>
    <n v="0"/>
    <m/>
    <x v="0"/>
    <m/>
    <m/>
    <m/>
    <m/>
    <m/>
    <m/>
    <m/>
    <m/>
    <n v="20094.789999999997"/>
    <n v="439.58"/>
    <n v="0"/>
    <n v="20534.37"/>
    <x v="0"/>
    <x v="15"/>
    <m/>
    <x v="23"/>
  </r>
  <r>
    <x v="1"/>
    <s v="Columbus"/>
    <s v="Lighting"/>
    <s v="Commercial"/>
    <s v="PL-Private Lighting"/>
    <n v="21185"/>
    <n v="5213.83"/>
    <m/>
    <n v="0"/>
    <n v="0"/>
    <n v="0"/>
    <m/>
    <n v="0"/>
    <n v="0"/>
    <n v="0"/>
    <n v="0"/>
    <n v="0"/>
    <n v="0"/>
    <n v="455.63"/>
    <n v="0"/>
    <n v="0"/>
    <n v="38.74"/>
    <n v="0"/>
    <n v="0"/>
    <n v="0"/>
    <n v="0"/>
    <n v="0"/>
    <n v="0"/>
    <n v="0"/>
    <n v="0"/>
    <n v="0"/>
    <n v="0"/>
    <n v="0"/>
    <n v="0"/>
    <n v="0"/>
    <n v="0"/>
    <n v="0"/>
    <n v="0"/>
    <n v="465.48"/>
    <n v="0"/>
    <n v="0"/>
    <n v="53.29"/>
    <n v="0"/>
    <n v="0"/>
    <n v="0"/>
    <m/>
    <x v="0"/>
    <m/>
    <m/>
    <m/>
    <m/>
    <m/>
    <m/>
    <m/>
    <m/>
    <n v="445.88"/>
    <n v="9.75"/>
    <n v="0"/>
    <n v="455.63"/>
    <x v="1"/>
    <x v="4"/>
    <m/>
    <x v="23"/>
  </r>
  <r>
    <x v="1"/>
    <s v="Columbus"/>
    <s v="Lighting"/>
    <s v="Industrial"/>
    <s v="PL-Private Lighting"/>
    <n v="222"/>
    <n v="43.46"/>
    <m/>
    <n v="0"/>
    <n v="0"/>
    <n v="0"/>
    <m/>
    <n v="0"/>
    <n v="0"/>
    <n v="0"/>
    <n v="0"/>
    <n v="0"/>
    <n v="0"/>
    <n v="4.93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4.09"/>
    <n v="0"/>
    <n v="0"/>
    <n v="0.55000000000000004"/>
    <n v="0"/>
    <n v="0"/>
    <n v="0"/>
    <m/>
    <x v="0"/>
    <m/>
    <m/>
    <m/>
    <m/>
    <m/>
    <m/>
    <m/>
    <m/>
    <n v="4.83"/>
    <n v="0.1"/>
    <n v="0"/>
    <n v="4.93"/>
    <x v="2"/>
    <x v="4"/>
    <m/>
    <x v="23"/>
  </r>
  <r>
    <x v="1"/>
    <s v="Columbus"/>
    <s v="Lighting"/>
    <s v="Municipal Other Lighting"/>
    <s v="PL-Private Lighting"/>
    <n v="290"/>
    <n v="87.1"/>
    <m/>
    <n v="0"/>
    <n v="0"/>
    <n v="0"/>
    <m/>
    <n v="0"/>
    <n v="0"/>
    <n v="0"/>
    <n v="0"/>
    <n v="0"/>
    <n v="0"/>
    <n v="6.23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3"/>
    <n v="0"/>
    <n v="0"/>
    <n v="0"/>
    <m/>
    <x v="0"/>
    <m/>
    <m/>
    <m/>
    <m/>
    <m/>
    <m/>
    <m/>
    <m/>
    <n v="6.1000000000000005"/>
    <n v="0.13"/>
    <n v="0"/>
    <n v="6.23"/>
    <x v="4"/>
    <x v="4"/>
    <m/>
    <x v="23"/>
  </r>
  <r>
    <x v="1"/>
    <s v="Columbus"/>
    <s v="Lighting"/>
    <s v="Municipal Street Lighting"/>
    <s v="SPL-Municipal St Lighting"/>
    <n v="76576.864000000001"/>
    <n v="5051.04"/>
    <m/>
    <n v="0"/>
    <n v="0"/>
    <n v="0"/>
    <m/>
    <n v="0"/>
    <n v="0"/>
    <n v="0"/>
    <n v="0"/>
    <n v="0"/>
    <n v="0"/>
    <n v="1720.68"/>
    <n v="0"/>
    <n v="0"/>
    <n v="139.37"/>
    <n v="0"/>
    <n v="0"/>
    <n v="1588.47"/>
    <n v="0"/>
    <n v="0"/>
    <n v="0"/>
    <n v="0"/>
    <n v="0"/>
    <n v="0"/>
    <n v="0"/>
    <n v="0"/>
    <n v="0"/>
    <n v="0"/>
    <n v="0"/>
    <n v="0"/>
    <n v="0"/>
    <n v="0"/>
    <n v="0"/>
    <n v="0"/>
    <n v="238.16"/>
    <n v="0"/>
    <n v="0"/>
    <n v="0"/>
    <m/>
    <x v="0"/>
    <m/>
    <m/>
    <m/>
    <m/>
    <m/>
    <m/>
    <m/>
    <m/>
    <n v="1685.45"/>
    <n v="35.229999999999997"/>
    <n v="0"/>
    <n v="1720.68"/>
    <x v="4"/>
    <x v="11"/>
    <m/>
    <x v="23"/>
  </r>
  <r>
    <x v="1"/>
    <s v="Columbus"/>
    <s v="Lighting"/>
    <s v="Residential"/>
    <s v="PL-Private Lighting"/>
    <n v="14462.337"/>
    <n v="4789.67"/>
    <m/>
    <n v="0"/>
    <n v="0"/>
    <n v="0"/>
    <m/>
    <n v="0"/>
    <n v="0"/>
    <n v="0"/>
    <n v="0"/>
    <n v="0"/>
    <n v="0"/>
    <n v="311.89"/>
    <n v="0"/>
    <n v="0"/>
    <n v="27.32"/>
    <n v="0"/>
    <n v="0"/>
    <n v="0"/>
    <n v="0"/>
    <n v="0"/>
    <n v="0"/>
    <n v="0"/>
    <n v="0"/>
    <n v="0"/>
    <n v="0"/>
    <n v="0"/>
    <n v="0"/>
    <n v="0"/>
    <n v="0"/>
    <n v="0"/>
    <n v="0"/>
    <n v="91.89"/>
    <n v="0"/>
    <n v="0"/>
    <n v="36.840000000000003"/>
    <n v="0"/>
    <n v="0"/>
    <n v="0"/>
    <m/>
    <x v="0"/>
    <m/>
    <m/>
    <m/>
    <m/>
    <m/>
    <m/>
    <m/>
    <m/>
    <n v="305.24"/>
    <n v="6.65"/>
    <n v="0"/>
    <n v="311.89"/>
    <x v="0"/>
    <x v="4"/>
    <m/>
    <x v="23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1"/>
    <s v="Neosho"/>
    <s v="Electric"/>
    <s v="Commercial"/>
    <s v="CB-Commercial"/>
    <n v="10"/>
    <n v="20.89"/>
    <m/>
    <n v="1.06"/>
    <n v="0"/>
    <n v="0"/>
    <m/>
    <n v="0"/>
    <n v="0"/>
    <n v="0"/>
    <n v="0"/>
    <n v="0"/>
    <n v="0"/>
    <n v="0.21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.14000000000000001"/>
    <n v="0"/>
    <n v="0"/>
    <n v="0"/>
    <m/>
    <x v="0"/>
    <m/>
    <m/>
    <m/>
    <m/>
    <m/>
    <m/>
    <m/>
    <m/>
    <n v="0.21"/>
    <n v="0"/>
    <n v="0"/>
    <n v="0.21"/>
    <x v="1"/>
    <x v="5"/>
    <m/>
    <x v="23"/>
  </r>
  <r>
    <x v="3"/>
    <s v="Aurora"/>
    <s v="Electric"/>
    <s v="Commercial"/>
    <s v="CB-Commercial"/>
    <n v="3244065"/>
    <n v="421145.31000000006"/>
    <m/>
    <n v="13174.36"/>
    <n v="0"/>
    <n v="0"/>
    <m/>
    <n v="-81261.103151862495"/>
    <n v="-6158.7"/>
    <n v="0"/>
    <n v="0"/>
    <n v="1459.62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384.33"/>
    <n v="60"/>
    <n v="-1.85"/>
    <n v="26011.2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Aurora"/>
    <s v="Electric"/>
    <s v="Commercial"/>
    <s v="GP-General Power"/>
    <n v="4021841"/>
    <n v="389897.32999999996"/>
    <m/>
    <n v="11844.65"/>
    <n v="0"/>
    <n v="0"/>
    <m/>
    <n v="0"/>
    <n v="-7660.96"/>
    <n v="0"/>
    <n v="0"/>
    <n v="1594.59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940.65"/>
    <n v="0"/>
    <n v="48.88"/>
    <n v="20418.31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3"/>
    <s v="Aurora"/>
    <s v="Electric"/>
    <s v="Commercial"/>
    <s v="LS-Special Lighting"/>
    <n v="2674"/>
    <n v="524.94000000000005"/>
    <m/>
    <n v="2.78"/>
    <n v="0"/>
    <n v="0"/>
    <m/>
    <n v="0"/>
    <n v="-5.09"/>
    <n v="0"/>
    <n v="0"/>
    <n v="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3"/>
  </r>
  <r>
    <x v="3"/>
    <s v="Aurora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23"/>
  </r>
  <r>
    <x v="3"/>
    <s v="Aurora"/>
    <s v="Electric"/>
    <s v="Commercial"/>
    <s v="SH-Small Heating"/>
    <n v="201861"/>
    <n v="22431.690000000002"/>
    <m/>
    <n v="783.36"/>
    <n v="0"/>
    <n v="0"/>
    <m/>
    <n v="0"/>
    <n v="-381.48"/>
    <n v="0"/>
    <n v="0"/>
    <n v="9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.33"/>
    <n v="0"/>
    <n v="0"/>
    <n v="1549.31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3"/>
  </r>
  <r>
    <x v="3"/>
    <s v="Aurora"/>
    <s v="Electric"/>
    <s v="Commercial"/>
    <s v="TEB-Total Electric Bldg"/>
    <n v="773272"/>
    <n v="68796.62000000001"/>
    <m/>
    <n v="222.04"/>
    <n v="0"/>
    <n v="0"/>
    <m/>
    <n v="0"/>
    <n v="-1469.22"/>
    <n v="0"/>
    <n v="0"/>
    <n v="347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.44"/>
    <n v="0"/>
    <n v="0"/>
    <n v="2381.31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3"/>
  </r>
  <r>
    <x v="3"/>
    <s v="Aurora"/>
    <s v="Electric"/>
    <s v="Commercial"/>
    <s v="CB-Commercial"/>
    <n v="1740"/>
    <n v="229.99"/>
    <m/>
    <n v="0"/>
    <n v="0"/>
    <n v="0"/>
    <m/>
    <n v="0"/>
    <n v="-3.31"/>
    <n v="0"/>
    <n v="0"/>
    <n v="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Aurora"/>
    <s v="Electric"/>
    <s v="Industrial"/>
    <s v="CB-Commercial"/>
    <n v="23533"/>
    <n v="3000.27"/>
    <m/>
    <n v="81.430000000000007"/>
    <n v="0"/>
    <n v="0"/>
    <m/>
    <n v="0"/>
    <n v="-44.72"/>
    <n v="0"/>
    <n v="0"/>
    <n v="10.59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-14.04"/>
    <n v="0"/>
    <n v="0"/>
    <n v="217.6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3"/>
  </r>
  <r>
    <x v="3"/>
    <s v="Aurora"/>
    <s v="Electric"/>
    <s v="Industrial"/>
    <s v="GP-General Power"/>
    <n v="2089718"/>
    <n v="192090.27"/>
    <m/>
    <n v="3920.18"/>
    <n v="0"/>
    <n v="0"/>
    <m/>
    <n v="0"/>
    <n v="-3970.44"/>
    <n v="0"/>
    <n v="0"/>
    <n v="832.98"/>
    <n v="0"/>
    <n v="0"/>
    <n v="0"/>
    <n v="0"/>
    <n v="0"/>
    <n v="0"/>
    <n v="0"/>
    <n v="1387.02"/>
    <n v="0"/>
    <n v="0"/>
    <n v="0"/>
    <n v="0"/>
    <n v="0"/>
    <n v="-1012"/>
    <n v="0"/>
    <n v="0"/>
    <n v="0"/>
    <n v="0"/>
    <n v="-1013.49"/>
    <n v="0"/>
    <n v="0"/>
    <n v="8889.8700000000008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s v="Aurora"/>
    <s v="Electric"/>
    <s v="Industrial"/>
    <s v="LP-Large Power"/>
    <n v="2989203"/>
    <n v="221930.06"/>
    <m/>
    <n v="0"/>
    <n v="0"/>
    <n v="0"/>
    <m/>
    <n v="0"/>
    <n v="-5559.92"/>
    <n v="0"/>
    <n v="0"/>
    <n v="384.21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-1"/>
    <n v="0"/>
    <n v="0"/>
    <n v="4946.88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3"/>
  </r>
  <r>
    <x v="3"/>
    <s v="Aurora"/>
    <s v="Electric"/>
    <s v="Industrial"/>
    <s v="PFM-Feed Mill/Grain Elev"/>
    <n v="31840"/>
    <n v="5187.1100000000006"/>
    <m/>
    <n v="9.9700000000000006"/>
    <n v="0"/>
    <n v="0"/>
    <m/>
    <n v="0"/>
    <n v="-60.5"/>
    <n v="0"/>
    <n v="0"/>
    <n v="1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4.99"/>
    <n v="0"/>
    <n v="0"/>
    <n v="299.27999999999997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3"/>
  </r>
  <r>
    <x v="3"/>
    <s v="Aurora"/>
    <s v="Electric"/>
    <s v="Industrial"/>
    <s v="TEB-Total Electric Bldg"/>
    <n v="14121"/>
    <n v="3515.2"/>
    <m/>
    <n v="0"/>
    <n v="0"/>
    <n v="0"/>
    <m/>
    <n v="0"/>
    <n v="-26.83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221.53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3"/>
  </r>
  <r>
    <x v="3"/>
    <s v="Aurora"/>
    <s v="Electric"/>
    <s v="Interdepartmental"/>
    <s v="CB-Commercial"/>
    <n v="29532"/>
    <n v="3621.85"/>
    <m/>
    <n v="0"/>
    <n v="0"/>
    <n v="0"/>
    <m/>
    <n v="0"/>
    <n v="-56.11"/>
    <n v="0"/>
    <n v="0"/>
    <n v="13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3"/>
  </r>
  <r>
    <x v="3"/>
    <s v="Aurora"/>
    <s v="Electric"/>
    <s v="Interdepartmental"/>
    <s v="GP-General Power"/>
    <n v="166337"/>
    <n v="12567.15"/>
    <m/>
    <n v="0"/>
    <n v="0"/>
    <n v="0"/>
    <m/>
    <n v="0"/>
    <n v="-326.3"/>
    <n v="0"/>
    <n v="0"/>
    <n v="74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23"/>
  </r>
  <r>
    <x v="3"/>
    <s v="Aurora"/>
    <s v="Electric"/>
    <s v="Municipal Buildings"/>
    <s v="CB-Commercial"/>
    <n v="52790"/>
    <n v="7711.84"/>
    <m/>
    <n v="0"/>
    <n v="0"/>
    <n v="0"/>
    <m/>
    <n v="0"/>
    <n v="-99.82"/>
    <n v="0"/>
    <n v="0"/>
    <n v="23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Aurora"/>
    <s v="Electric"/>
    <s v="Municipal Buildings"/>
    <s v="GP-General Power"/>
    <n v="109760"/>
    <n v="10019.759999999998"/>
    <m/>
    <n v="0"/>
    <n v="0"/>
    <n v="0"/>
    <m/>
    <n v="0"/>
    <n v="-208.54"/>
    <n v="0"/>
    <n v="0"/>
    <n v="49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Aurora"/>
    <s v="Electric"/>
    <s v="Municipal Buildings"/>
    <s v="SH-Small Heating"/>
    <n v="5316"/>
    <n v="578.74"/>
    <m/>
    <n v="0"/>
    <n v="0"/>
    <n v="0"/>
    <m/>
    <n v="0"/>
    <n v="-10.1"/>
    <n v="0"/>
    <n v="0"/>
    <n v="2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3"/>
  </r>
  <r>
    <x v="3"/>
    <s v="Aurora"/>
    <s v="Electric"/>
    <s v="Municipal Other Lighting"/>
    <s v="CB-Commercial"/>
    <n v="-90244"/>
    <n v="-9456.99"/>
    <m/>
    <n v="0"/>
    <n v="0"/>
    <n v="0"/>
    <m/>
    <n v="0"/>
    <n v="51.43"/>
    <n v="0"/>
    <n v="0"/>
    <n v="-4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3"/>
    <s v="Aurora"/>
    <s v="Electric"/>
    <s v="Municipal Other Lighting"/>
    <s v="LS-Special Lighting"/>
    <n v="106429"/>
    <n v="14437.12"/>
    <m/>
    <n v="0"/>
    <n v="0"/>
    <n v="0"/>
    <m/>
    <n v="0"/>
    <n v="-201.52"/>
    <n v="0"/>
    <n v="0"/>
    <n v="47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3"/>
  </r>
  <r>
    <x v="3"/>
    <s v="Aurora"/>
    <s v="Electric"/>
    <s v="Municipal Pumping"/>
    <s v="CB-Commercial"/>
    <n v="4039"/>
    <n v="2042.6000000000001"/>
    <m/>
    <n v="0"/>
    <n v="0"/>
    <n v="0"/>
    <m/>
    <n v="0"/>
    <n v="-240.68"/>
    <n v="0"/>
    <n v="0"/>
    <n v="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Aurora"/>
    <s v="Electric"/>
    <s v="Municipal Pumping"/>
    <s v="GP-General Power"/>
    <n v="584401"/>
    <n v="50941.340000000004"/>
    <m/>
    <n v="0"/>
    <n v="0"/>
    <n v="0"/>
    <m/>
    <n v="0"/>
    <n v="-1110.3599999999999"/>
    <n v="0"/>
    <n v="0"/>
    <n v="262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Aurora"/>
    <s v="Electric"/>
    <s v="Oil Pipeline Pumping"/>
    <s v="GP-General Power"/>
    <n v="199557"/>
    <n v="18014.59"/>
    <m/>
    <n v="0"/>
    <n v="0"/>
    <n v="0"/>
    <m/>
    <n v="0"/>
    <n v="-379.16"/>
    <n v="0"/>
    <n v="0"/>
    <n v="89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.05"/>
    <n v="0"/>
    <n v="0"/>
    <n v="1331.5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s v="Aurora"/>
    <s v="Electric"/>
    <s v="Residential"/>
    <s v="RGL-Residential Pilot"/>
    <n v="119330"/>
    <n v="13435.5"/>
    <m/>
    <n v="568.14"/>
    <n v="0"/>
    <n v="0"/>
    <m/>
    <n v="0"/>
    <n v="-226.69"/>
    <n v="0"/>
    <n v="0"/>
    <n v="5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44"/>
    <n v="0"/>
    <n v="0"/>
    <n v="135.25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3"/>
  </r>
  <r>
    <x v="3"/>
    <s v="Aurora"/>
    <s v="Electric"/>
    <s v="Residential"/>
    <s v="RG-Residential"/>
    <n v="20227144"/>
    <n v="2408835.36"/>
    <m/>
    <n v="69992.66"/>
    <n v="0"/>
    <n v="0"/>
    <m/>
    <n v="-219572.89141135901"/>
    <n v="-38391.46"/>
    <n v="0"/>
    <n v="0"/>
    <n v="9103.7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8.74"/>
    <n v="400"/>
    <n v="-22.69"/>
    <n v="19538.12"/>
    <n v="-1.2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Aurora"/>
    <s v="Lighting"/>
    <s v="Commercial"/>
    <s v="PL-Private Lighting"/>
    <n v="49805.097000000002"/>
    <n v="15934.84"/>
    <m/>
    <n v="0"/>
    <n v="0"/>
    <n v="0"/>
    <m/>
    <n v="0"/>
    <n v="-94.51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.39"/>
    <n v="0"/>
    <n v="0"/>
    <n v="803.2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3"/>
    <s v="Aurora"/>
    <s v="Lighting"/>
    <s v="Industrial"/>
    <s v="PL-Private Lighting"/>
    <n v="6169"/>
    <n v="1507.82"/>
    <m/>
    <n v="0"/>
    <n v="0"/>
    <n v="0"/>
    <m/>
    <n v="0"/>
    <n v="-1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23"/>
    <n v="0"/>
    <n v="0"/>
    <n v="83.93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3"/>
  </r>
  <r>
    <x v="3"/>
    <s v="Aurora"/>
    <s v="Lighting"/>
    <s v="Interdepartmental"/>
    <s v="PL-Private Lighting"/>
    <n v="195"/>
    <n v="45.96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3"/>
  </r>
  <r>
    <x v="3"/>
    <s v="Aurora"/>
    <s v="Lighting"/>
    <s v="Municipal Other Lighting"/>
    <s v="PL-Private Lighting"/>
    <n v="174"/>
    <n v="66.239999999999995"/>
    <m/>
    <n v="0"/>
    <n v="0"/>
    <n v="0"/>
    <m/>
    <n v="0"/>
    <n v="-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3"/>
  </r>
  <r>
    <x v="3"/>
    <s v="Aurora"/>
    <s v="Lighting"/>
    <s v="Municipal Pumping"/>
    <s v="PL-Private Lighting"/>
    <n v="58"/>
    <n v="20.59"/>
    <m/>
    <n v="0"/>
    <n v="0"/>
    <n v="0"/>
    <m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3"/>
  </r>
  <r>
    <x v="3"/>
    <s v="Aurora"/>
    <s v="Lighting"/>
    <s v="Municipal Street Lighting"/>
    <s v="SPL-Municipal St Lighting"/>
    <n v="139095.11199999999"/>
    <n v="13085.28"/>
    <m/>
    <n v="0"/>
    <n v="0"/>
    <n v="0"/>
    <m/>
    <n v="0"/>
    <n v="-264.27999999999997"/>
    <n v="0"/>
    <n v="0"/>
    <n v="0"/>
    <n v="0"/>
    <n v="0"/>
    <n v="0"/>
    <n v="0"/>
    <n v="0"/>
    <n v="0"/>
    <n v="0"/>
    <n v="3239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3"/>
  </r>
  <r>
    <x v="3"/>
    <s v="Aurora"/>
    <s v="Lighting"/>
    <s v="Residential"/>
    <s v="PL-Private Lighting"/>
    <n v="51522.527000000002"/>
    <n v="19164.88"/>
    <m/>
    <n v="0"/>
    <n v="0"/>
    <n v="0"/>
    <m/>
    <n v="0"/>
    <n v="-98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68"/>
    <n v="0"/>
    <n v="0"/>
    <n v="62.1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3"/>
    <s v="Baxter Springs"/>
    <s v="Electric"/>
    <s v="Commercial"/>
    <s v="CB-Commercial"/>
    <n v="1"/>
    <n v="22.82"/>
    <m/>
    <n v="1.13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9"/>
    <n v="0"/>
    <n v="0"/>
    <n v="2.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Baxter Springs"/>
    <s v="Electric"/>
    <s v="Residential"/>
    <s v="RG-Residential"/>
    <n v="282"/>
    <n v="48.35"/>
    <m/>
    <n v="2.4"/>
    <n v="0"/>
    <n v="0"/>
    <m/>
    <n v="0"/>
    <n v="-0.54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21"/>
    <n v="0"/>
    <n v="0"/>
    <n v="1.1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Bolivar"/>
    <s v="Electric"/>
    <s v="Commercial"/>
    <s v="CB-Commercial"/>
    <n v="3134556"/>
    <n v="408803.62"/>
    <m/>
    <n v="8850.91"/>
    <n v="0"/>
    <n v="0"/>
    <m/>
    <n v="-63927.970942619999"/>
    <n v="-6089.93"/>
    <n v="0"/>
    <n v="0"/>
    <n v="1382.35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470.57"/>
    <n v="40"/>
    <n v="-2.35"/>
    <n v="20946.91"/>
    <n v="538.7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Bolivar"/>
    <s v="Electric"/>
    <s v="Commercial"/>
    <s v="GP-General Power"/>
    <n v="3607640"/>
    <n v="337123.6"/>
    <m/>
    <n v="1965.37"/>
    <n v="0"/>
    <n v="0"/>
    <m/>
    <n v="0"/>
    <n v="-6650.48"/>
    <n v="0"/>
    <n v="0"/>
    <n v="1623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23.83000000000004"/>
    <n v="0"/>
    <n v="0"/>
    <n v="15334.98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3"/>
    <s v="Bolivar"/>
    <s v="Electric"/>
    <s v="Commercial"/>
    <s v="LP-Large Power"/>
    <n v="1274282"/>
    <n v="106697.88"/>
    <m/>
    <n v="0"/>
    <n v="0"/>
    <n v="0"/>
    <m/>
    <n v="0"/>
    <n v="-2370.16"/>
    <n v="0"/>
    <n v="0"/>
    <n v="573.42999999999995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3"/>
  </r>
  <r>
    <x v="3"/>
    <s v="Bolivar"/>
    <s v="Electric"/>
    <s v="Commercial"/>
    <s v="LS-Special Lighting"/>
    <n v="1773"/>
    <n v="342.22"/>
    <m/>
    <n v="0.93"/>
    <n v="0"/>
    <n v="0"/>
    <m/>
    <n v="0"/>
    <n v="-3.22"/>
    <n v="0"/>
    <n v="0"/>
    <n v="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3"/>
  </r>
  <r>
    <x v="3"/>
    <s v="Bolivar"/>
    <s v="Electric"/>
    <s v="Commercial"/>
    <s v="SH-Small Heating"/>
    <n v="1358056"/>
    <n v="143911.66"/>
    <m/>
    <n v="3045.99"/>
    <n v="0"/>
    <n v="0"/>
    <m/>
    <n v="-31723.512232752899"/>
    <n v="-2566.15"/>
    <n v="0"/>
    <n v="0"/>
    <n v="611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1.28"/>
    <n v="20"/>
    <n v="0"/>
    <n v="8027.1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3"/>
  </r>
  <r>
    <x v="3"/>
    <s v="Bolivar"/>
    <s v="Electric"/>
    <s v="Commercial"/>
    <s v="TEB-Total Electric Bldg"/>
    <n v="3509187"/>
    <n v="323718.55"/>
    <m/>
    <n v="1945.62"/>
    <n v="0"/>
    <n v="0"/>
    <m/>
    <n v="-37908.022922636097"/>
    <n v="-6597.76"/>
    <n v="0"/>
    <n v="0"/>
    <n v="1552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1.67999999999995"/>
    <n v="0"/>
    <n v="0"/>
    <n v="12450.76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3"/>
  </r>
  <r>
    <x v="3"/>
    <s v="Bolivar"/>
    <s v="Electric"/>
    <s v="Industrial"/>
    <s v="CB-Commercial"/>
    <n v="41656"/>
    <n v="4978.4000000000005"/>
    <m/>
    <n v="172.77"/>
    <n v="0"/>
    <n v="0"/>
    <m/>
    <n v="0"/>
    <n v="-78.010000000000005"/>
    <n v="0"/>
    <n v="0"/>
    <n v="1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0.8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3"/>
  </r>
  <r>
    <x v="3"/>
    <s v="Bolivar"/>
    <s v="Electric"/>
    <s v="Industrial"/>
    <s v="GP-General Power"/>
    <n v="842320"/>
    <n v="83314.47"/>
    <m/>
    <n v="2453.27"/>
    <n v="0"/>
    <n v="0"/>
    <m/>
    <n v="0"/>
    <n v="-1585.73"/>
    <n v="0"/>
    <n v="0"/>
    <n v="379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4.89"/>
    <n v="0"/>
    <n v="0"/>
    <n v="3464.2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s v="Bolivar"/>
    <s v="Electric"/>
    <s v="Industrial"/>
    <s v="LP-Large Power"/>
    <n v="827400"/>
    <n v="32488.59"/>
    <m/>
    <n v="0"/>
    <n v="0"/>
    <n v="0"/>
    <m/>
    <n v="0"/>
    <n v="-1538.96"/>
    <n v="0"/>
    <n v="0"/>
    <n v="37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27.9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3"/>
  </r>
  <r>
    <x v="3"/>
    <s v="Bolivar"/>
    <s v="Electric"/>
    <s v="Industrial"/>
    <s v="PFM-Feed Mill/Grain Elev"/>
    <n v="4563"/>
    <n v="864.99"/>
    <m/>
    <n v="25.51"/>
    <n v="0"/>
    <n v="0"/>
    <m/>
    <n v="0"/>
    <n v="-8.68"/>
    <n v="0"/>
    <n v="0"/>
    <n v="2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5"/>
    <n v="0"/>
    <n v="0"/>
    <n v="43.62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3"/>
  </r>
  <r>
    <x v="3"/>
    <s v="Bolivar"/>
    <s v="Electric"/>
    <s v="Industrial"/>
    <s v="SH-Small Heating"/>
    <n v="1360"/>
    <n v="170.32"/>
    <m/>
    <n v="3.37"/>
    <n v="0"/>
    <n v="0"/>
    <m/>
    <n v="0"/>
    <n v="-2.58"/>
    <n v="0"/>
    <n v="0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899999999999991"/>
    <n v="0"/>
    <n v="0"/>
    <n v="13.86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3"/>
  </r>
  <r>
    <x v="3"/>
    <s v="Bolivar"/>
    <s v="Electric"/>
    <s v="Interdepartmental"/>
    <s v="CB-Commercial"/>
    <n v="262541"/>
    <n v="31533.15"/>
    <m/>
    <n v="0"/>
    <n v="0"/>
    <n v="0"/>
    <m/>
    <n v="0"/>
    <n v="-250.89"/>
    <n v="0"/>
    <n v="0"/>
    <n v="146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1.25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3"/>
  </r>
  <r>
    <x v="3"/>
    <s v="Bolivar"/>
    <s v="Electric"/>
    <s v="Municipal Buildings"/>
    <s v="CB-Commercial"/>
    <n v="168550"/>
    <n v="21604.06"/>
    <m/>
    <n v="0"/>
    <n v="0"/>
    <n v="0"/>
    <m/>
    <n v="-10400.641025641"/>
    <n v="-317.95999999999998"/>
    <n v="0"/>
    <n v="0"/>
    <n v="75.84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Bolivar"/>
    <s v="Electric"/>
    <s v="Municipal Buildings"/>
    <s v="GP-General Power"/>
    <n v="41728"/>
    <n v="6183.05"/>
    <m/>
    <n v="0"/>
    <n v="0"/>
    <n v="0"/>
    <m/>
    <n v="-46710.601719197701"/>
    <n v="-73.2"/>
    <n v="0"/>
    <n v="0"/>
    <n v="18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Bolivar"/>
    <s v="Electric"/>
    <s v="Municipal Buildings"/>
    <s v="SH-Small Heating"/>
    <n v="37786"/>
    <n v="4160.0200000000004"/>
    <m/>
    <n v="0"/>
    <n v="0"/>
    <n v="0"/>
    <m/>
    <n v="0"/>
    <n v="-69.39"/>
    <n v="0"/>
    <n v="0"/>
    <n v="17.0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3"/>
  </r>
  <r>
    <x v="3"/>
    <s v="Bolivar"/>
    <s v="Electric"/>
    <s v="Municipal Buildings"/>
    <s v="TEB-Total Electric Bldg"/>
    <n v="26000"/>
    <n v="2232"/>
    <m/>
    <n v="0"/>
    <n v="0"/>
    <n v="0"/>
    <m/>
    <n v="0"/>
    <n v="-49.4"/>
    <n v="0"/>
    <n v="0"/>
    <n v="1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3"/>
  </r>
  <r>
    <x v="3"/>
    <s v="Bolivar"/>
    <s v="Electric"/>
    <s v="Municipal Other Lighting"/>
    <s v="CB-Commercial"/>
    <n v="13520"/>
    <n v="2552.25"/>
    <m/>
    <n v="0"/>
    <n v="0"/>
    <n v="0"/>
    <m/>
    <n v="0"/>
    <n v="-25.66"/>
    <n v="0"/>
    <n v="0"/>
    <n v="6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3"/>
    <s v="Bolivar"/>
    <s v="Electric"/>
    <s v="Municipal Other Lighting"/>
    <s v="LS-Special Lighting"/>
    <n v="1963"/>
    <n v="488.8"/>
    <m/>
    <n v="0"/>
    <n v="0"/>
    <n v="0"/>
    <m/>
    <n v="0"/>
    <n v="-3.75"/>
    <n v="0"/>
    <n v="0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3"/>
    <s v="Bolivar"/>
    <s v="Electric"/>
    <s v="Municipal Pumping"/>
    <s v="CB-Commercial"/>
    <n v="287006"/>
    <n v="35911.710000000006"/>
    <m/>
    <n v="0"/>
    <n v="0"/>
    <n v="0"/>
    <m/>
    <n v="0"/>
    <n v="-538.44000000000005"/>
    <n v="0"/>
    <n v="0"/>
    <n v="129.16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Bolivar"/>
    <s v="Electric"/>
    <s v="Municipal Pumping"/>
    <s v="GP-General Power"/>
    <n v="310686"/>
    <n v="29022.74"/>
    <m/>
    <n v="0"/>
    <n v="0"/>
    <n v="0"/>
    <m/>
    <n v="0"/>
    <n v="-578.37"/>
    <n v="0"/>
    <n v="0"/>
    <n v="139.8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Bolivar"/>
    <s v="Electric"/>
    <s v="Municipal Pumping"/>
    <s v="TEB-Total Electric Bldg"/>
    <n v="11510"/>
    <n v="1089.6599999999999"/>
    <m/>
    <n v="0"/>
    <n v="0"/>
    <n v="0"/>
    <m/>
    <n v="0"/>
    <n v="-21.87"/>
    <n v="0"/>
    <n v="0"/>
    <n v="5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3"/>
  </r>
  <r>
    <x v="3"/>
    <s v="Bolivar"/>
    <s v="Electric"/>
    <s v="Oil Pipeline Pumping"/>
    <s v="GP-General Power"/>
    <n v="114534"/>
    <n v="9383.4699999999993"/>
    <m/>
    <n v="0"/>
    <n v="0"/>
    <n v="0"/>
    <m/>
    <n v="0"/>
    <n v="-217.61"/>
    <n v="0"/>
    <n v="0"/>
    <n v="5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5.3200000000000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s v="Bolivar"/>
    <s v="Electric"/>
    <s v="Oil Pipeline Pumping"/>
    <s v="LP-Large Power"/>
    <n v="3171802"/>
    <n v="237526.68"/>
    <m/>
    <n v="0"/>
    <n v="0"/>
    <n v="0"/>
    <m/>
    <n v="0"/>
    <n v="-5899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33.3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3"/>
  </r>
  <r>
    <x v="3"/>
    <s v="Bolivar"/>
    <s v="Electric"/>
    <s v="Residential"/>
    <s v="RGL-Residential Pilot"/>
    <n v="199898"/>
    <n v="22786.71"/>
    <m/>
    <n v="576.13"/>
    <n v="0"/>
    <n v="0"/>
    <m/>
    <n v="0"/>
    <n v="-373.37"/>
    <n v="0"/>
    <n v="0"/>
    <n v="89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51"/>
    <n v="0"/>
    <n v="0"/>
    <n v="547.5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3"/>
  </r>
  <r>
    <x v="3"/>
    <s v="Bolivar"/>
    <s v="Electric"/>
    <s v="Residential"/>
    <s v="RG-Residential"/>
    <n v="22701545.100000001"/>
    <n v="2642659.1399999997"/>
    <m/>
    <n v="55911.82"/>
    <n v="0"/>
    <n v="0"/>
    <m/>
    <n v="-290904.76636543998"/>
    <n v="-42107.71"/>
    <n v="0"/>
    <n v="0"/>
    <n v="10217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6.77"/>
    <n v="400"/>
    <n v="-26.45"/>
    <n v="57258.400000000001"/>
    <n v="-7.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Bolivar"/>
    <s v="Electric"/>
    <s v="Wholesale Municipalities"/>
    <s v="GFR-Lockwood"/>
    <n v="880666"/>
    <n v="29309.68"/>
    <m/>
    <n v="0"/>
    <n v="4438.56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23"/>
  </r>
  <r>
    <x v="3"/>
    <s v="Bolivar"/>
    <s v="Lighting"/>
    <s v="Commercial"/>
    <s v="PL-Private Lighting"/>
    <n v="55950.105000000003"/>
    <n v="16798.189999999999"/>
    <m/>
    <n v="132.58000000000001"/>
    <n v="0"/>
    <n v="0"/>
    <m/>
    <n v="0"/>
    <n v="-106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.78"/>
    <n v="0"/>
    <n v="-0.13"/>
    <n v="710.5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3"/>
    <s v="Bolivar"/>
    <s v="Lighting"/>
    <s v="Industrial"/>
    <s v="PL-Private Lighting"/>
    <n v="515"/>
    <n v="176.82"/>
    <m/>
    <n v="5.62"/>
    <n v="0"/>
    <n v="0"/>
    <m/>
    <n v="0"/>
    <n v="-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1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3"/>
  </r>
  <r>
    <x v="3"/>
    <s v="Bolivar"/>
    <s v="Lighting"/>
    <s v="Municipal Other Lighting"/>
    <s v="PL-Private Lighting"/>
    <n v="249"/>
    <n v="84.1"/>
    <m/>
    <n v="0"/>
    <n v="0"/>
    <n v="0"/>
    <m/>
    <n v="0"/>
    <n v="-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3"/>
  </r>
  <r>
    <x v="3"/>
    <s v="Bolivar"/>
    <s v="Lighting"/>
    <s v="Municipal Street Lighting"/>
    <s v="SPL-Municipal St Lighting"/>
    <n v="251827.576"/>
    <n v="24702.73"/>
    <m/>
    <n v="0"/>
    <n v="0"/>
    <n v="0"/>
    <m/>
    <n v="0"/>
    <n v="-478.47"/>
    <n v="0"/>
    <n v="0"/>
    <n v="0"/>
    <n v="0"/>
    <n v="0"/>
    <n v="0"/>
    <n v="0"/>
    <n v="0"/>
    <n v="0"/>
    <n v="0"/>
    <n v="6752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3"/>
  </r>
  <r>
    <x v="3"/>
    <s v="Bolivar"/>
    <s v="Lighting"/>
    <s v="Residential"/>
    <s v="PL-Private Lighting"/>
    <n v="41979.099000000002"/>
    <n v="15414.25"/>
    <m/>
    <n v="52.01"/>
    <n v="0"/>
    <n v="0"/>
    <m/>
    <n v="0"/>
    <n v="-79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82"/>
    <n v="0"/>
    <n v="0"/>
    <n v="250.5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3"/>
    <s v="Branson"/>
    <s v="Electric"/>
    <s v="Commercial"/>
    <s v="CB-Commercial"/>
    <n v="4099047"/>
    <n v="541079"/>
    <m/>
    <n v="8856.41"/>
    <n v="0"/>
    <n v="0"/>
    <m/>
    <n v="-33661.874586731297"/>
    <n v="-7786.15"/>
    <n v="0"/>
    <n v="0"/>
    <n v="1843.66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290.69"/>
    <n v="40"/>
    <n v="-11.27"/>
    <n v="36227.39"/>
    <n v="38.3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Branson"/>
    <s v="Electric"/>
    <s v="Commercial"/>
    <s v="GP-General Power"/>
    <n v="6478705"/>
    <n v="604838.19999999995"/>
    <m/>
    <n v="8597.1200000000008"/>
    <n v="0"/>
    <n v="0"/>
    <m/>
    <n v="0"/>
    <n v="-12195.07"/>
    <n v="0"/>
    <n v="0"/>
    <n v="2734.62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-2446.5700000000002"/>
    <n v="20"/>
    <n v="0"/>
    <n v="40583.760000000002"/>
    <n v="-168.1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3"/>
    <s v="Branson"/>
    <s v="Electric"/>
    <s v="Commercial"/>
    <s v="LP-Large Power"/>
    <n v="2186400"/>
    <n v="149509.22"/>
    <m/>
    <n v="1052.49"/>
    <n v="0"/>
    <n v="0"/>
    <m/>
    <n v="0"/>
    <n v="-4066.7"/>
    <n v="0"/>
    <n v="0"/>
    <n v="983.88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3"/>
  </r>
  <r>
    <x v="3"/>
    <s v="Branson"/>
    <s v="Electric"/>
    <s v="Commercial"/>
    <s v="SH-Small Heating"/>
    <n v="4142110"/>
    <n v="436087.93999999994"/>
    <m/>
    <n v="8236.58"/>
    <n v="0"/>
    <n v="0"/>
    <m/>
    <n v="-8221.5120123429606"/>
    <n v="-7890.91"/>
    <n v="0"/>
    <n v="0"/>
    <n v="1863.25"/>
    <n v="0"/>
    <n v="0"/>
    <n v="0"/>
    <n v="0"/>
    <n v="0"/>
    <n v="0"/>
    <n v="0"/>
    <n v="0"/>
    <n v="0"/>
    <n v="0"/>
    <n v="0"/>
    <n v="0"/>
    <n v="0"/>
    <n v="0"/>
    <n v="0"/>
    <n v="60"/>
    <n v="0"/>
    <n v="30"/>
    <n v="-1113.4100000000001"/>
    <n v="40"/>
    <n v="-5.22"/>
    <n v="31683.48"/>
    <n v="12.33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3"/>
  </r>
  <r>
    <x v="3"/>
    <s v="Branson"/>
    <s v="Electric"/>
    <s v="Commercial"/>
    <s v="TEB-Total Electric Bldg"/>
    <n v="18498791"/>
    <n v="1694380.25"/>
    <m/>
    <n v="22801.51"/>
    <n v="0"/>
    <n v="0"/>
    <m/>
    <n v="-23519.551282051299"/>
    <n v="-34928.78"/>
    <n v="0"/>
    <n v="0"/>
    <n v="7943.45"/>
    <n v="0"/>
    <n v="0"/>
    <n v="0"/>
    <n v="0"/>
    <n v="0"/>
    <n v="0"/>
    <n v="0"/>
    <n v="940.24"/>
    <n v="0"/>
    <n v="0"/>
    <n v="0"/>
    <n v="0"/>
    <n v="0"/>
    <n v="0"/>
    <n v="0"/>
    <n v="0"/>
    <n v="0"/>
    <n v="30"/>
    <n v="-9841.9500000000007"/>
    <n v="20"/>
    <n v="-25.71"/>
    <n v="98912.960000000006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3"/>
  </r>
  <r>
    <x v="3"/>
    <s v="Branson"/>
    <s v="Electric"/>
    <s v="Industrial"/>
    <s v="CB-Commercial"/>
    <n v="6141"/>
    <n v="730.69"/>
    <m/>
    <n v="0"/>
    <n v="0"/>
    <n v="0"/>
    <m/>
    <n v="0"/>
    <n v="-11.67"/>
    <n v="0"/>
    <n v="0"/>
    <n v="2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84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3"/>
  </r>
  <r>
    <x v="3"/>
    <s v="Branson"/>
    <s v="Electric"/>
    <s v="Industrial"/>
    <s v="SH-Small Heating"/>
    <n v="29577"/>
    <n v="3019.91"/>
    <m/>
    <n v="26.69"/>
    <n v="0"/>
    <n v="0"/>
    <m/>
    <n v="0"/>
    <n v="-56.21"/>
    <n v="0"/>
    <n v="0"/>
    <n v="13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4.97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3"/>
  </r>
  <r>
    <x v="3"/>
    <s v="Branson"/>
    <s v="Electric"/>
    <s v="Industrial"/>
    <s v="TEB-Total Electric Bldg"/>
    <n v="42720"/>
    <n v="3989.67"/>
    <m/>
    <n v="0"/>
    <n v="0"/>
    <n v="0"/>
    <m/>
    <n v="0"/>
    <n v="-81.17"/>
    <n v="0"/>
    <n v="0"/>
    <n v="19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72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3"/>
  </r>
  <r>
    <x v="3"/>
    <s v="Branson"/>
    <s v="Electric"/>
    <s v="Interdepartmental"/>
    <s v="CB-Commercial"/>
    <n v="15577"/>
    <n v="1947.1799999999998"/>
    <m/>
    <n v="0"/>
    <n v="0"/>
    <n v="0"/>
    <m/>
    <n v="0"/>
    <n v="-29.59"/>
    <n v="0"/>
    <n v="0"/>
    <n v="7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.5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3"/>
  </r>
  <r>
    <x v="3"/>
    <s v="Branson"/>
    <s v="Electric"/>
    <s v="Municipal Buildings"/>
    <s v="CB-Commercial"/>
    <n v="208137"/>
    <n v="25830.639999999999"/>
    <m/>
    <n v="0"/>
    <n v="0"/>
    <n v="0"/>
    <m/>
    <n v="0"/>
    <n v="-396.68"/>
    <n v="0"/>
    <n v="0"/>
    <n v="93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Branson"/>
    <s v="Electric"/>
    <s v="Municipal Buildings"/>
    <s v="GP-General Power"/>
    <n v="196120"/>
    <n v="18931.45"/>
    <m/>
    <n v="0"/>
    <n v="0"/>
    <n v="0"/>
    <m/>
    <n v="0"/>
    <n v="-372.64"/>
    <n v="0"/>
    <n v="0"/>
    <n v="88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Branson"/>
    <s v="Electric"/>
    <s v="Municipal Buildings"/>
    <s v="SH-Small Heating"/>
    <n v="56410"/>
    <n v="5581.5199999999995"/>
    <m/>
    <n v="0"/>
    <n v="0"/>
    <n v="0"/>
    <m/>
    <n v="0"/>
    <n v="-107.17"/>
    <n v="0"/>
    <n v="0"/>
    <n v="25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3"/>
  </r>
  <r>
    <x v="3"/>
    <s v="Branson"/>
    <s v="Electric"/>
    <s v="Municipal Buildings"/>
    <s v="TEB-Total Electric Bldg"/>
    <n v="331760"/>
    <n v="36676.199999999997"/>
    <m/>
    <n v="0"/>
    <n v="0"/>
    <n v="0"/>
    <m/>
    <n v="0"/>
    <n v="-630.35"/>
    <n v="0"/>
    <n v="0"/>
    <n v="149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3"/>
  </r>
  <r>
    <x v="3"/>
    <s v="Branson"/>
    <s v="Electric"/>
    <s v="Municipal Other Lighting"/>
    <s v="CB-Commercial"/>
    <n v="39247"/>
    <n v="6119.3700000000008"/>
    <m/>
    <n v="0"/>
    <n v="0"/>
    <n v="0"/>
    <m/>
    <n v="0"/>
    <n v="-74.569999999999993"/>
    <n v="0"/>
    <n v="0"/>
    <n v="17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3"/>
    <s v="Branson"/>
    <s v="Electric"/>
    <s v="Municipal Other Lighting"/>
    <s v="GP-General Power"/>
    <n v="44000"/>
    <n v="3842.8599999999997"/>
    <m/>
    <n v="0"/>
    <n v="0"/>
    <n v="0"/>
    <m/>
    <n v="0"/>
    <n v="-83.6"/>
    <n v="0"/>
    <n v="0"/>
    <n v="19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3"/>
  </r>
  <r>
    <x v="3"/>
    <s v="Branson"/>
    <s v="Electric"/>
    <s v="Municipal Other Lighting"/>
    <s v="LS-Special Lighting"/>
    <n v="2812"/>
    <n v="506.7"/>
    <m/>
    <n v="0"/>
    <n v="0"/>
    <n v="0"/>
    <m/>
    <n v="0"/>
    <n v="-5.33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3"/>
    <s v="Branson"/>
    <s v="Electric"/>
    <s v="Municipal Other Lighting"/>
    <s v="SH-Small Heating"/>
    <n v="3468"/>
    <n v="409.23"/>
    <m/>
    <n v="0"/>
    <n v="0"/>
    <n v="0"/>
    <m/>
    <n v="0"/>
    <n v="-6.59"/>
    <n v="0"/>
    <n v="0"/>
    <n v="1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23"/>
  </r>
  <r>
    <x v="3"/>
    <s v="Branson"/>
    <s v="Electric"/>
    <s v="Municipal Pumping"/>
    <s v="CB-Commercial"/>
    <n v="219879"/>
    <n v="28173.03"/>
    <m/>
    <n v="0"/>
    <n v="0"/>
    <n v="0"/>
    <m/>
    <n v="0"/>
    <n v="-417.32"/>
    <n v="0"/>
    <n v="0"/>
    <n v="98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Branson"/>
    <s v="Electric"/>
    <s v="Municipal Pumping"/>
    <s v="GP-General Power"/>
    <n v="1215923"/>
    <n v="115757.46"/>
    <m/>
    <n v="0"/>
    <n v="0"/>
    <n v="0"/>
    <m/>
    <n v="0"/>
    <n v="-2310.25"/>
    <n v="0"/>
    <n v="0"/>
    <n v="547.16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Branson"/>
    <s v="Electric"/>
    <s v="Residential"/>
    <s v="RGL-Residential Pilot"/>
    <n v="157031"/>
    <n v="18115.64"/>
    <m/>
    <n v="285.5"/>
    <n v="0"/>
    <n v="0"/>
    <m/>
    <n v="0"/>
    <n v="-297.43"/>
    <n v="0"/>
    <n v="0"/>
    <n v="7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"/>
    <n v="0"/>
    <n v="0"/>
    <n v="111.95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3"/>
  </r>
  <r>
    <x v="3"/>
    <s v="Branson"/>
    <s v="Electric"/>
    <s v="Residential"/>
    <s v="RG-Residential"/>
    <n v="31311005.899999999"/>
    <n v="3632186.22"/>
    <m/>
    <n v="52570.17"/>
    <n v="0"/>
    <n v="0"/>
    <m/>
    <n v="-33709.170891191003"/>
    <n v="-59611.02"/>
    <n v="0"/>
    <n v="0"/>
    <n v="14090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.91"/>
    <n v="520"/>
    <n v="-15.93"/>
    <n v="23816.47"/>
    <n v="-3.7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Branson"/>
    <s v="Lighting"/>
    <s v="Commercial"/>
    <s v="PL-Private Lighting"/>
    <n v="84539.532000000007"/>
    <n v="29062.76"/>
    <m/>
    <n v="0"/>
    <n v="0"/>
    <n v="0"/>
    <m/>
    <n v="0"/>
    <n v="-160.08000000000001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92.77"/>
    <n v="0"/>
    <n v="-0.46"/>
    <n v="1555.36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3"/>
    <s v="Branson"/>
    <s v="Lighting"/>
    <s v="Industrial"/>
    <s v="PL-Private Lighting"/>
    <n v="164"/>
    <n v="58.98"/>
    <m/>
    <n v="0"/>
    <n v="0"/>
    <n v="0"/>
    <m/>
    <n v="0"/>
    <n v="-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3"/>
  </r>
  <r>
    <x v="3"/>
    <s v="Branson"/>
    <s v="Lighting"/>
    <s v="Municipal Other Lighting"/>
    <s v="PL-Private Lighting"/>
    <n v="386"/>
    <n v="139.83000000000001"/>
    <m/>
    <n v="0"/>
    <n v="0"/>
    <n v="0"/>
    <m/>
    <n v="0"/>
    <n v="-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3"/>
  </r>
  <r>
    <x v="3"/>
    <s v="Branson"/>
    <s v="Lighting"/>
    <s v="Municipal Street Lighting"/>
    <s v="SPL-Municipal St Lighting"/>
    <n v="265072.18400000001"/>
    <n v="24537.81"/>
    <m/>
    <n v="0"/>
    <n v="0"/>
    <n v="0"/>
    <m/>
    <n v="0"/>
    <n v="-503.64"/>
    <n v="0"/>
    <n v="0"/>
    <n v="0"/>
    <n v="0"/>
    <n v="0"/>
    <n v="0"/>
    <n v="0"/>
    <n v="0"/>
    <n v="0"/>
    <n v="0"/>
    <n v="19802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3"/>
  </r>
  <r>
    <x v="3"/>
    <s v="Branson"/>
    <s v="Lighting"/>
    <s v="Residential"/>
    <s v="PL-Private Lighting"/>
    <n v="24184.269"/>
    <n v="9302.16"/>
    <m/>
    <n v="0"/>
    <n v="0"/>
    <n v="0"/>
    <m/>
    <n v="0"/>
    <n v="-4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1"/>
    <n v="0"/>
    <n v="0"/>
    <n v="47.4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3"/>
    <s v="Buffalo"/>
    <s v="Electric"/>
    <s v="Commercial"/>
    <s v="CB-Commercial"/>
    <n v="1400"/>
    <n v="268.72000000000003"/>
    <m/>
    <n v="10.32"/>
    <n v="0"/>
    <n v="0"/>
    <m/>
    <n v="0"/>
    <n v="-2.5099999999999998"/>
    <n v="0"/>
    <n v="0"/>
    <n v="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3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Buffalo"/>
    <s v="Electric"/>
    <s v="Residential"/>
    <s v="RG-Residential"/>
    <n v="32443"/>
    <n v="3612.28"/>
    <m/>
    <n v="47.38"/>
    <n v="0"/>
    <n v="0"/>
    <m/>
    <n v="0"/>
    <n v="-61.63"/>
    <n v="0"/>
    <n v="0"/>
    <n v="1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98"/>
    <n v="0"/>
    <n v="0"/>
    <n v="66.20999999999999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Buffalo"/>
    <s v="Lighting"/>
    <s v="Residential"/>
    <s v="PL-Private Lighting"/>
    <n v="31"/>
    <n v="14.65"/>
    <m/>
    <n v="0.28999999999999998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8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s v="Gravette"/>
    <s v="Electric"/>
    <s v="Commercial"/>
    <s v="CB-Commercial"/>
    <n v="6212"/>
    <n v="892.11"/>
    <m/>
    <n v="36.18"/>
    <n v="0"/>
    <n v="0"/>
    <m/>
    <n v="0"/>
    <n v="-11.81"/>
    <n v="0"/>
    <n v="0"/>
    <n v="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.909999999999997"/>
    <n v="0"/>
    <n v="0"/>
    <n v="61.7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Gravette"/>
    <s v="Electric"/>
    <s v="Industrial"/>
    <s v="GP-General Power"/>
    <n v="121505"/>
    <n v="9689.9"/>
    <m/>
    <n v="0"/>
    <n v="0"/>
    <n v="0"/>
    <m/>
    <n v="0"/>
    <n v="-23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0.1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s v="Gravette"/>
    <s v="Electric"/>
    <s v="Residential"/>
    <s v="RG-Residential"/>
    <n v="18257"/>
    <n v="2326.39"/>
    <m/>
    <n v="103.67"/>
    <n v="0"/>
    <n v="0"/>
    <m/>
    <n v="0"/>
    <n v="-34.799999999999997"/>
    <n v="0"/>
    <n v="0"/>
    <n v="8.21000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17"/>
    <n v="0"/>
    <n v="0"/>
    <n v="52.2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Gravette"/>
    <s v="Lighting"/>
    <s v="Commercial"/>
    <s v="PL-Private Lighting"/>
    <n v="341"/>
    <n v="139.16"/>
    <m/>
    <n v="0"/>
    <n v="0"/>
    <n v="0"/>
    <m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34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3"/>
    <s v="Gravette"/>
    <s v="Lighting"/>
    <s v="Residential"/>
    <s v="PL-Private Lighting"/>
    <n v="31"/>
    <n v="25.96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s v="Greenfield"/>
    <s v="Electric"/>
    <s v="Oil Pipeline Pumping"/>
    <s v="GP-General Power"/>
    <n v="32948"/>
    <n v="10450.85"/>
    <m/>
    <n v="0"/>
    <n v="0"/>
    <n v="0"/>
    <m/>
    <n v="0"/>
    <n v="-62.6"/>
    <n v="0"/>
    <n v="0"/>
    <n v="14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.6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s v="Joplin"/>
    <s v="Electric"/>
    <s v="Commercial"/>
    <s v="CB-Commercial"/>
    <n v="23694356"/>
    <n v="2805408.94"/>
    <m/>
    <n v="43535.32"/>
    <n v="0"/>
    <n v="0"/>
    <m/>
    <n v="-40229.650650209398"/>
    <n v="-45409.06"/>
    <n v="0"/>
    <n v="0"/>
    <n v="10632.92"/>
    <n v="0"/>
    <n v="0"/>
    <n v="0"/>
    <n v="0"/>
    <n v="0"/>
    <n v="0"/>
    <n v="0"/>
    <n v="55.9"/>
    <n v="0"/>
    <n v="0"/>
    <n v="0"/>
    <n v="0"/>
    <n v="0"/>
    <n v="0"/>
    <n v="0"/>
    <n v="30"/>
    <n v="0"/>
    <n v="0"/>
    <n v="-354.34"/>
    <n v="20"/>
    <n v="68.09"/>
    <n v="224203.42"/>
    <n v="19.2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Joplin"/>
    <s v="Electric"/>
    <s v="Commercial"/>
    <s v="GP-General Power"/>
    <n v="24257865"/>
    <n v="1964697.45"/>
    <m/>
    <n v="31533.95"/>
    <n v="0"/>
    <n v="0"/>
    <m/>
    <n v="0"/>
    <n v="-46084.57"/>
    <n v="0"/>
    <n v="0"/>
    <n v="10150.84"/>
    <n v="0"/>
    <n v="0"/>
    <n v="0"/>
    <n v="0"/>
    <n v="0"/>
    <n v="0"/>
    <n v="0"/>
    <n v="4011.77"/>
    <n v="0"/>
    <n v="0"/>
    <n v="0"/>
    <n v="0"/>
    <n v="0"/>
    <n v="0"/>
    <n v="0"/>
    <n v="0"/>
    <n v="0"/>
    <n v="0"/>
    <n v="-1798.1"/>
    <n v="0"/>
    <n v="0"/>
    <n v="82015.14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3"/>
    <s v="Joplin"/>
    <s v="Electric"/>
    <s v="Commercial"/>
    <s v="LP-Large Power"/>
    <n v="5100000"/>
    <n v="358897.66000000003"/>
    <m/>
    <n v="240"/>
    <n v="0"/>
    <n v="0"/>
    <m/>
    <n v="0"/>
    <n v="-9486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3"/>
  </r>
  <r>
    <x v="3"/>
    <s v="Joplin"/>
    <s v="Electric"/>
    <s v="Commercial"/>
    <s v="LS-Special Lighting"/>
    <n v="3205"/>
    <n v="594.39"/>
    <m/>
    <n v="33.299999999999997"/>
    <n v="0"/>
    <n v="0"/>
    <m/>
    <n v="0"/>
    <n v="-6.1"/>
    <n v="0"/>
    <n v="0"/>
    <n v="1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3"/>
  </r>
  <r>
    <x v="3"/>
    <s v="Joplin"/>
    <s v="Electric"/>
    <s v="Commercial"/>
    <s v="SH-Small Heating"/>
    <n v="1400060"/>
    <n v="146910.97"/>
    <m/>
    <n v="7188.11"/>
    <n v="0"/>
    <n v="0"/>
    <m/>
    <n v="-17759.615384615401"/>
    <n v="-2645.2"/>
    <n v="0"/>
    <n v="0"/>
    <n v="574.16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"/>
    <n v="0"/>
    <n v="0"/>
    <n v="8726.18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3"/>
  </r>
  <r>
    <x v="3"/>
    <s v="Joplin"/>
    <s v="Electric"/>
    <s v="Commercial"/>
    <s v="TEB-Total Electric Bldg"/>
    <n v="3577155"/>
    <n v="319464.67000000004"/>
    <m/>
    <n v="6274.63"/>
    <n v="0"/>
    <n v="0"/>
    <m/>
    <n v="0"/>
    <n v="-6796.6"/>
    <n v="0"/>
    <n v="0"/>
    <n v="1429.86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-2355.42"/>
    <n v="20"/>
    <n v="0"/>
    <n v="17093.87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3"/>
  </r>
  <r>
    <x v="3"/>
    <s v="Joplin"/>
    <s v="Electric"/>
    <s v="Industrial"/>
    <s v="CB-Commercial"/>
    <n v="43497"/>
    <n v="5322.3099999999995"/>
    <m/>
    <n v="214.37"/>
    <n v="0"/>
    <n v="0"/>
    <m/>
    <n v="0"/>
    <n v="-82.65"/>
    <n v="0"/>
    <n v="0"/>
    <n v="18.11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-39.15"/>
    <n v="0"/>
    <n v="0"/>
    <n v="274.86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3"/>
  </r>
  <r>
    <x v="3"/>
    <s v="Joplin"/>
    <s v="Electric"/>
    <s v="Industrial"/>
    <s v="GP-General Power"/>
    <n v="7128404"/>
    <n v="551367.27"/>
    <m/>
    <n v="3037.64"/>
    <n v="0"/>
    <n v="0"/>
    <m/>
    <n v="0"/>
    <n v="-13487.27"/>
    <n v="0"/>
    <n v="0"/>
    <n v="1914.53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-52.07"/>
    <n v="0"/>
    <n v="0"/>
    <n v="22265.43999999999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s v="Joplin"/>
    <s v="Electric"/>
    <s v="Industrial"/>
    <s v="LP-Large Power"/>
    <n v="22041298"/>
    <n v="1575796.76"/>
    <m/>
    <n v="960"/>
    <n v="0"/>
    <n v="0"/>
    <m/>
    <n v="0"/>
    <n v="-40996.839999999997"/>
    <n v="0"/>
    <n v="0"/>
    <n v="1846.93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0"/>
    <n v="0"/>
    <n v="0"/>
    <n v="68133.89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3"/>
  </r>
  <r>
    <x v="3"/>
    <s v="Joplin"/>
    <s v="Electric"/>
    <s v="Industrial"/>
    <s v="SH-Small Heating"/>
    <n v="9017"/>
    <n v="872.62"/>
    <m/>
    <n v="54.86"/>
    <n v="0"/>
    <n v="0"/>
    <m/>
    <n v="0"/>
    <n v="-17.13"/>
    <n v="0"/>
    <n v="0"/>
    <n v="4.05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39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3"/>
  </r>
  <r>
    <x v="3"/>
    <s v="Joplin"/>
    <s v="Electric"/>
    <s v="Industrial"/>
    <s v="TEB-Total Electric Bldg"/>
    <n v="470760"/>
    <n v="41083.57"/>
    <m/>
    <n v="904.97"/>
    <n v="0"/>
    <n v="0"/>
    <m/>
    <n v="0"/>
    <n v="-894.46"/>
    <n v="0"/>
    <n v="0"/>
    <n v="211.85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-140.94999999999999"/>
    <n v="0"/>
    <n v="0"/>
    <n v="1025.23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3"/>
  </r>
  <r>
    <x v="3"/>
    <s v="Joplin"/>
    <s v="Electric"/>
    <s v="Interdepartmental"/>
    <s v="CB-Commercial"/>
    <n v="71846"/>
    <n v="8388.7999999999993"/>
    <m/>
    <n v="0"/>
    <n v="0"/>
    <n v="0"/>
    <m/>
    <n v="0"/>
    <n v="-136.5"/>
    <n v="0"/>
    <n v="0"/>
    <n v="3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3"/>
  </r>
  <r>
    <x v="3"/>
    <s v="Joplin"/>
    <s v="Electric"/>
    <s v="Municipal Buildings"/>
    <s v="CB-Commercial"/>
    <n v="51060.5"/>
    <n v="7817.42"/>
    <m/>
    <n v="0"/>
    <n v="0"/>
    <n v="0"/>
    <m/>
    <n v="0"/>
    <n v="-292.2"/>
    <n v="0"/>
    <n v="0"/>
    <n v="2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Joplin"/>
    <s v="Electric"/>
    <s v="Municipal Buildings"/>
    <s v="GP-General Power"/>
    <n v="513954"/>
    <n v="47713.4"/>
    <m/>
    <n v="0"/>
    <n v="0"/>
    <n v="0"/>
    <m/>
    <n v="0"/>
    <n v="-976.52"/>
    <n v="0"/>
    <n v="0"/>
    <n v="23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Joplin"/>
    <s v="Electric"/>
    <s v="Municipal Buildings"/>
    <s v="SH-Small Heating"/>
    <n v="587"/>
    <n v="163.79000000000002"/>
    <m/>
    <n v="0"/>
    <n v="0"/>
    <n v="0"/>
    <m/>
    <n v="0"/>
    <n v="-1.1200000000000001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3"/>
  </r>
  <r>
    <x v="3"/>
    <s v="Joplin"/>
    <s v="Electric"/>
    <s v="Municipal Buildings"/>
    <s v="TEB-Total Electric Bldg"/>
    <n v="92240"/>
    <n v="7765.9000000000005"/>
    <m/>
    <n v="0"/>
    <n v="0"/>
    <n v="0"/>
    <m/>
    <n v="0"/>
    <n v="-175.25"/>
    <n v="0"/>
    <n v="0"/>
    <n v="4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3"/>
  </r>
  <r>
    <x v="3"/>
    <s v="Joplin"/>
    <s v="Electric"/>
    <s v="Municipal Other Lighting"/>
    <s v="CB-Commercial"/>
    <n v="48638"/>
    <n v="7429.24"/>
    <m/>
    <n v="0"/>
    <n v="0"/>
    <n v="0"/>
    <m/>
    <n v="0"/>
    <n v="-90.34"/>
    <n v="0"/>
    <n v="0"/>
    <n v="2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3"/>
    <s v="Joplin"/>
    <s v="Electric"/>
    <s v="Municipal Other Lighting"/>
    <s v="GP-General Power"/>
    <n v="18720"/>
    <n v="3177.54"/>
    <m/>
    <n v="0"/>
    <n v="0"/>
    <n v="0"/>
    <m/>
    <n v="0"/>
    <n v="-35.57"/>
    <n v="0"/>
    <n v="0"/>
    <n v="8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3"/>
  </r>
  <r>
    <x v="3"/>
    <s v="Joplin"/>
    <s v="Electric"/>
    <s v="Municipal Other Lighting"/>
    <s v="LS-Special Lighting"/>
    <n v="100379"/>
    <n v="13374.64"/>
    <m/>
    <n v="0"/>
    <n v="0"/>
    <n v="0"/>
    <m/>
    <n v="0"/>
    <n v="-190.72"/>
    <n v="0"/>
    <n v="0"/>
    <n v="4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3"/>
    <s v="Joplin"/>
    <s v="Electric"/>
    <s v="Municipal Other Lighting"/>
    <s v="MS-Miscellaneous"/>
    <n v="11295"/>
    <n v="1142.23"/>
    <m/>
    <n v="0"/>
    <n v="0"/>
    <n v="0"/>
    <m/>
    <n v="0"/>
    <n v="-2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3"/>
  </r>
  <r>
    <x v="3"/>
    <s v="Joplin"/>
    <s v="Electric"/>
    <s v="Municipal Pumping"/>
    <s v="CB-Commercial"/>
    <n v="-73634"/>
    <n v="-7433.9299999999994"/>
    <m/>
    <n v="0"/>
    <n v="0"/>
    <n v="0"/>
    <m/>
    <n v="0"/>
    <n v="-16.75"/>
    <n v="0"/>
    <n v="0"/>
    <n v="-3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Joplin"/>
    <s v="Electric"/>
    <s v="Municipal Pumping"/>
    <s v="GP-General Power"/>
    <n v="939112"/>
    <n v="78655.650000000009"/>
    <m/>
    <n v="0"/>
    <n v="0"/>
    <n v="0"/>
    <m/>
    <n v="0"/>
    <n v="-1784.31"/>
    <n v="0"/>
    <n v="0"/>
    <n v="422.6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Joplin"/>
    <s v="Electric"/>
    <s v="Oil Pipeline Pumping"/>
    <s v="LP-Large Power"/>
    <n v="209998"/>
    <n v="21110.93"/>
    <m/>
    <n v="0"/>
    <n v="0"/>
    <n v="0"/>
    <m/>
    <n v="0"/>
    <n v="-39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2.1400000000001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3"/>
  </r>
  <r>
    <x v="3"/>
    <s v="Joplin"/>
    <s v="Electric"/>
    <s v="Residential"/>
    <s v="RGL-Residential Pilot"/>
    <n v="141888"/>
    <n v="16245.02"/>
    <m/>
    <n v="807.73"/>
    <n v="0"/>
    <n v="0"/>
    <m/>
    <n v="0"/>
    <n v="-268.81"/>
    <n v="0"/>
    <n v="0"/>
    <n v="6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25"/>
    <n v="0"/>
    <n v="0"/>
    <n v="17.48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3"/>
  </r>
  <r>
    <x v="3"/>
    <s v="Joplin"/>
    <s v="Electric"/>
    <s v="Residential"/>
    <s v="RG-Residential"/>
    <n v="40631587"/>
    <n v="4870439.8100000005"/>
    <m/>
    <n v="213760.14"/>
    <n v="0"/>
    <n v="0"/>
    <m/>
    <n v="-574056.99526118604"/>
    <n v="-77570.14"/>
    <n v="0"/>
    <n v="0"/>
    <n v="18294.0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.76"/>
    <n v="1180"/>
    <n v="732.44"/>
    <n v="19671.439999999999"/>
    <n v="-57.7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Joplin"/>
    <s v="Lighting"/>
    <s v="Commercial"/>
    <s v="PL-Private Lighting"/>
    <n v="196961.04800000001"/>
    <n v="51887.48"/>
    <m/>
    <n v="2152.02"/>
    <n v="0"/>
    <n v="0"/>
    <m/>
    <n v="0"/>
    <n v="-353.21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-61.59"/>
    <n v="0"/>
    <n v="-0.08"/>
    <n v="3333.44"/>
    <n v="7.2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3"/>
    <s v="Joplin"/>
    <s v="Lighting"/>
    <s v="Industrial"/>
    <s v="PL-Private Lighting"/>
    <n v="18644"/>
    <n v="4573.1899999999996"/>
    <m/>
    <n v="261.81"/>
    <n v="0"/>
    <n v="0"/>
    <m/>
    <n v="0"/>
    <n v="-3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9"/>
    <n v="0"/>
    <n v="0"/>
    <n v="287.82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3"/>
  </r>
  <r>
    <x v="3"/>
    <s v="Joplin"/>
    <s v="Lighting"/>
    <s v="Municipal Buildings"/>
    <s v="PL-Private Lighting"/>
    <n v="540"/>
    <n v="179.66"/>
    <m/>
    <n v="0"/>
    <n v="0"/>
    <n v="0"/>
    <m/>
    <n v="0"/>
    <n v="-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3"/>
  </r>
  <r>
    <x v="3"/>
    <s v="Joplin"/>
    <s v="Lighting"/>
    <s v="Municipal Other Lighting"/>
    <s v="PL-Private Lighting"/>
    <n v="4396"/>
    <n v="980.38"/>
    <m/>
    <n v="0"/>
    <n v="0"/>
    <n v="0"/>
    <m/>
    <n v="0"/>
    <n v="-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3"/>
  </r>
  <r>
    <x v="3"/>
    <s v="Joplin"/>
    <s v="Lighting"/>
    <s v="Municipal Street Lighting"/>
    <s v="SPL-Municipal St Lighting"/>
    <n v="465571.70400000003"/>
    <n v="48701.05"/>
    <m/>
    <n v="0"/>
    <n v="0"/>
    <n v="0"/>
    <m/>
    <n v="0"/>
    <n v="-884.59"/>
    <n v="0"/>
    <n v="0"/>
    <n v="0"/>
    <n v="0"/>
    <n v="0"/>
    <n v="0"/>
    <n v="0"/>
    <n v="0"/>
    <n v="0"/>
    <n v="0"/>
    <n v="26603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3"/>
  </r>
  <r>
    <x v="3"/>
    <s v="Joplin"/>
    <s v="Lighting"/>
    <s v="Residential"/>
    <s v="PL-Private Lighting"/>
    <n v="56835.466"/>
    <n v="20197.34"/>
    <m/>
    <n v="483.09"/>
    <n v="0"/>
    <n v="0"/>
    <m/>
    <n v="0"/>
    <n v="-107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8"/>
    <n v="0"/>
    <n v="0"/>
    <n v="116.4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3"/>
    <s v="Neosho"/>
    <s v="Electric"/>
    <s v="Commercial"/>
    <s v="CB-Commercial"/>
    <n v="4111659"/>
    <n v="532597.52"/>
    <m/>
    <n v="13261.79"/>
    <n v="0"/>
    <n v="0"/>
    <m/>
    <n v="-5698.6003967379302"/>
    <n v="-7833.37"/>
    <n v="0"/>
    <n v="0"/>
    <n v="1844.57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27.64"/>
    <n v="20"/>
    <n v="91.8"/>
    <n v="32005.4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Neosho"/>
    <s v="Electric"/>
    <s v="Commercial"/>
    <s v="GP-General Power"/>
    <n v="14029853"/>
    <n v="1064949.72"/>
    <m/>
    <n v="40.46"/>
    <n v="0"/>
    <n v="0"/>
    <m/>
    <n v="0"/>
    <n v="-26483.33"/>
    <n v="0"/>
    <n v="0"/>
    <n v="6138.88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-4388.8900000000003"/>
    <n v="0"/>
    <n v="0"/>
    <n v="48216.61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3"/>
    <s v="Neosho"/>
    <s v="Electric"/>
    <s v="Commercial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3"/>
  </r>
  <r>
    <x v="3"/>
    <s v="Neosho"/>
    <s v="Electric"/>
    <s v="Commercial"/>
    <s v="SH-Small Heating"/>
    <n v="651037"/>
    <n v="67056.41"/>
    <m/>
    <n v="1457.27"/>
    <n v="0"/>
    <n v="0"/>
    <m/>
    <n v="0"/>
    <n v="-1230.52"/>
    <n v="0"/>
    <n v="0"/>
    <n v="292.20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.959999999999994"/>
    <n v="0"/>
    <n v="0"/>
    <n v="3432.47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3"/>
  </r>
  <r>
    <x v="3"/>
    <s v="Neosho"/>
    <s v="Electric"/>
    <s v="Commercial"/>
    <s v="TEB-Total Electric Bldg"/>
    <n v="35878496"/>
    <n v="2266816.9300000002"/>
    <m/>
    <n v="0"/>
    <n v="0"/>
    <n v="0"/>
    <m/>
    <n v="0"/>
    <n v="-68106.66"/>
    <n v="0"/>
    <n v="0"/>
    <n v="16144.36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203.55"/>
    <n v="0"/>
    <n v="0"/>
    <n v="3234.08"/>
    <n v="15.3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3"/>
  </r>
  <r>
    <x v="3"/>
    <s v="Neosho"/>
    <s v="Electric"/>
    <s v="Commercial"/>
    <s v="CB-Commercial"/>
    <n v="5560"/>
    <n v="664.59"/>
    <m/>
    <n v="0"/>
    <n v="0"/>
    <n v="0"/>
    <m/>
    <n v="0"/>
    <n v="-10.56"/>
    <n v="0"/>
    <n v="0"/>
    <n v="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Neosho"/>
    <s v="Electric"/>
    <s v="Industrial"/>
    <s v="CB-Commercial"/>
    <n v="63271"/>
    <n v="7647.2000000000007"/>
    <m/>
    <n v="308.16000000000003"/>
    <n v="0"/>
    <n v="0"/>
    <m/>
    <n v="0"/>
    <n v="-120.21"/>
    <n v="0"/>
    <n v="0"/>
    <n v="25.19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-289.38"/>
    <n v="0"/>
    <n v="0"/>
    <n v="605.54999999999995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3"/>
  </r>
  <r>
    <x v="3"/>
    <s v="Neosho"/>
    <s v="Electric"/>
    <s v="Industrial"/>
    <s v="GP-General Power"/>
    <n v="17081604"/>
    <n v="1066754.24"/>
    <m/>
    <n v="0"/>
    <n v="0"/>
    <n v="0"/>
    <m/>
    <n v="0"/>
    <n v="-32449.759999999998"/>
    <n v="0"/>
    <n v="0"/>
    <n v="7562.52"/>
    <n v="0"/>
    <n v="0"/>
    <n v="0"/>
    <n v="0"/>
    <n v="0"/>
    <n v="0"/>
    <n v="0"/>
    <n v="6817.92"/>
    <n v="0"/>
    <n v="0"/>
    <n v="0"/>
    <n v="0"/>
    <n v="0"/>
    <n v="0"/>
    <n v="0"/>
    <n v="0"/>
    <n v="0"/>
    <n v="0"/>
    <n v="-881.14"/>
    <n v="0"/>
    <n v="0"/>
    <n v="49299.5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s v="Neosho"/>
    <s v="Electric"/>
    <s v="Industrial"/>
    <s v="LP-Large Power"/>
    <n v="9577017"/>
    <n v="660973.15999999992"/>
    <m/>
    <n v="0"/>
    <n v="0"/>
    <n v="0"/>
    <m/>
    <n v="0"/>
    <n v="-17813.25"/>
    <n v="0"/>
    <n v="0"/>
    <n v="264.79000000000002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-2516.21"/>
    <n v="0"/>
    <n v="0"/>
    <n v="11504.79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3"/>
  </r>
  <r>
    <x v="3"/>
    <s v="Neosho"/>
    <s v="Electric"/>
    <s v="Industrial"/>
    <s v="TEB-Total Electric Bldg"/>
    <n v="49920"/>
    <n v="4043.4199999999996"/>
    <m/>
    <n v="0"/>
    <n v="0"/>
    <n v="0"/>
    <m/>
    <n v="0"/>
    <n v="-94.85"/>
    <n v="0"/>
    <n v="0"/>
    <n v="22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2.3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3"/>
  </r>
  <r>
    <x v="3"/>
    <s v="Neosho"/>
    <s v="Electric"/>
    <s v="Interdepartmental"/>
    <s v="CB-Commercial"/>
    <n v="4560"/>
    <n v="743.9"/>
    <m/>
    <n v="0"/>
    <n v="0"/>
    <n v="0"/>
    <m/>
    <n v="0"/>
    <n v="-8.67"/>
    <n v="0"/>
    <n v="0"/>
    <n v="2.0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29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3"/>
  </r>
  <r>
    <x v="3"/>
    <s v="Neosho"/>
    <s v="Electric"/>
    <s v="Municipal Buildings"/>
    <s v="CB-Commercial"/>
    <n v="293610"/>
    <n v="36397.19"/>
    <m/>
    <n v="0"/>
    <n v="0"/>
    <n v="0"/>
    <m/>
    <n v="0"/>
    <n v="-557.88"/>
    <n v="0"/>
    <n v="0"/>
    <n v="132.08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Neosho"/>
    <s v="Electric"/>
    <s v="Municipal Buildings"/>
    <s v="GP-General Power"/>
    <n v="37240"/>
    <n v="4069.2099999999996"/>
    <m/>
    <n v="0"/>
    <n v="0"/>
    <n v="0"/>
    <m/>
    <n v="0"/>
    <n v="-70.75"/>
    <n v="0"/>
    <n v="0"/>
    <n v="1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Neosho"/>
    <s v="Electric"/>
    <s v="Municipal Buildings"/>
    <s v="SH-Small Heating"/>
    <n v="12488"/>
    <n v="1282.1199999999999"/>
    <m/>
    <n v="0"/>
    <n v="0"/>
    <n v="0"/>
    <m/>
    <n v="0"/>
    <n v="-23.73"/>
    <n v="0"/>
    <n v="0"/>
    <n v="5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3"/>
  </r>
  <r>
    <x v="3"/>
    <s v="Neosho"/>
    <s v="Electric"/>
    <s v="Municipal Buildings"/>
    <s v="TEB-Total Electric Bldg"/>
    <n v="24960"/>
    <n v="2397.1299999999997"/>
    <m/>
    <n v="0"/>
    <n v="0"/>
    <n v="0"/>
    <m/>
    <n v="0"/>
    <n v="-47.42"/>
    <n v="0"/>
    <n v="0"/>
    <n v="1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3"/>
  </r>
  <r>
    <x v="3"/>
    <s v="Neosho"/>
    <s v="Electric"/>
    <s v="Municipal Other Lighting"/>
    <s v="CB-Commercial"/>
    <n v="13871"/>
    <n v="2869.75"/>
    <m/>
    <n v="0"/>
    <n v="0"/>
    <n v="0"/>
    <m/>
    <n v="0"/>
    <n v="-26.4"/>
    <n v="0"/>
    <n v="0"/>
    <n v="6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3"/>
    <s v="Neosho"/>
    <s v="Electric"/>
    <s v="Municipal Other Lighting"/>
    <s v="LS-Special Lighting"/>
    <n v="871"/>
    <n v="183.4"/>
    <m/>
    <n v="0"/>
    <n v="0"/>
    <n v="0"/>
    <m/>
    <n v="0"/>
    <n v="-1.66"/>
    <n v="0"/>
    <n v="0"/>
    <n v="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3"/>
    <s v="Neosho"/>
    <s v="Electric"/>
    <s v="Municipal Pumping"/>
    <s v="CB-Commercial"/>
    <n v="166254"/>
    <n v="20951.059999999998"/>
    <m/>
    <n v="0"/>
    <n v="0"/>
    <n v="0"/>
    <m/>
    <n v="0"/>
    <n v="-316.58999999999997"/>
    <n v="0"/>
    <n v="0"/>
    <n v="74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Neosho"/>
    <s v="Electric"/>
    <s v="Municipal Pumping"/>
    <s v="GP-General Power"/>
    <n v="730103"/>
    <n v="63953.380000000005"/>
    <m/>
    <n v="0"/>
    <n v="0"/>
    <n v="0"/>
    <m/>
    <n v="0"/>
    <n v="-1387.22"/>
    <n v="0"/>
    <n v="0"/>
    <n v="328.55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Neosho"/>
    <s v="Electric"/>
    <s v="Municipal Pumping"/>
    <s v="TEB-Total Electric Bldg"/>
    <n v="47855"/>
    <n v="4304.97"/>
    <m/>
    <n v="0"/>
    <n v="0"/>
    <n v="0"/>
    <m/>
    <n v="0"/>
    <n v="-90.92"/>
    <n v="0"/>
    <n v="0"/>
    <n v="2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3"/>
  </r>
  <r>
    <x v="3"/>
    <s v="Neosho"/>
    <s v="Electric"/>
    <s v="Oil Pipeline Pumping"/>
    <s v="LP-Large Power"/>
    <n v="1936000"/>
    <n v="124966.51000000001"/>
    <m/>
    <n v="0"/>
    <n v="0"/>
    <n v="0"/>
    <m/>
    <n v="0"/>
    <n v="-3600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99.88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3"/>
  </r>
  <r>
    <x v="3"/>
    <s v="Neosho"/>
    <s v="Electric"/>
    <s v="Praxair/ICI"/>
    <s v="SC-P PRAXAIR Transmission"/>
    <n v="10769538"/>
    <n v="278146.39"/>
    <m/>
    <n v="0"/>
    <n v="0"/>
    <n v="0"/>
    <m/>
    <n v="0"/>
    <n v="-9288.59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23"/>
  </r>
  <r>
    <x v="3"/>
    <s v="Neosho"/>
    <s v="Electric"/>
    <s v="Residential"/>
    <s v="RGL-Residential Pilot"/>
    <n v="92568"/>
    <n v="10587.24"/>
    <m/>
    <n v="285.26"/>
    <n v="0"/>
    <n v="0"/>
    <m/>
    <n v="0"/>
    <n v="-170.17"/>
    <n v="0"/>
    <n v="0"/>
    <n v="4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1300000000000008"/>
    <n v="0"/>
    <n v="0"/>
    <n v="244.2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3"/>
  </r>
  <r>
    <x v="3"/>
    <s v="Neosho"/>
    <s v="Electric"/>
    <s v="Residential"/>
    <s v="RG-Residential"/>
    <n v="25648326.899999999"/>
    <n v="2960785.4899999998"/>
    <m/>
    <n v="82224.100000000006"/>
    <n v="0"/>
    <n v="0"/>
    <m/>
    <n v="-233310.35100286501"/>
    <n v="-48628.39"/>
    <n v="0"/>
    <n v="0"/>
    <n v="11541.86"/>
    <n v="0"/>
    <n v="0"/>
    <n v="0"/>
    <n v="0"/>
    <n v="0"/>
    <n v="0"/>
    <n v="0"/>
    <n v="0"/>
    <n v="0"/>
    <n v="0"/>
    <n v="0"/>
    <n v="0"/>
    <n v="0"/>
    <n v="0"/>
    <n v="0"/>
    <n v="-30"/>
    <n v="0"/>
    <n v="0"/>
    <n v="-175.93"/>
    <n v="600"/>
    <n v="-0.06"/>
    <n v="66987.94"/>
    <n v="32.79999999999999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Neosho"/>
    <s v="Lighting"/>
    <s v="Commercial"/>
    <s v="PL-Private Lighting"/>
    <n v="132366.86300000001"/>
    <n v="38756.730000000003"/>
    <m/>
    <n v="66.97"/>
    <n v="0"/>
    <n v="0"/>
    <m/>
    <n v="0"/>
    <n v="-252.52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-192.59"/>
    <n v="0"/>
    <n v="-0.15"/>
    <n v="1957.5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3"/>
    <s v="Neosho"/>
    <s v="Lighting"/>
    <s v="Industrial"/>
    <s v="PL-Private Lighting"/>
    <n v="11443.227999999999"/>
    <n v="2651.54"/>
    <m/>
    <n v="0"/>
    <n v="0"/>
    <n v="0"/>
    <m/>
    <n v="0"/>
    <n v="-21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.650000000000006"/>
    <n v="0"/>
    <n v="0"/>
    <n v="77.3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3"/>
  </r>
  <r>
    <x v="3"/>
    <s v="Neosho"/>
    <s v="Lighting"/>
    <s v="Municipal Buildings"/>
    <s v="PL-Private Lighting"/>
    <n v="424"/>
    <n v="142.53"/>
    <m/>
    <n v="0"/>
    <n v="0"/>
    <n v="0"/>
    <m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3"/>
  </r>
  <r>
    <x v="3"/>
    <s v="Neosho"/>
    <s v="Lighting"/>
    <s v="Municipal Other Lighting"/>
    <s v="PL-Private Lighting"/>
    <n v="441"/>
    <n v="147.41"/>
    <m/>
    <n v="0"/>
    <n v="0"/>
    <n v="0"/>
    <m/>
    <n v="0"/>
    <n v="-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3"/>
  </r>
  <r>
    <x v="3"/>
    <s v="Neosho"/>
    <s v="Lighting"/>
    <s v="Municipal Street Lighting"/>
    <s v="SPL-Municipal St Lighting"/>
    <n v="226848.23199999999"/>
    <n v="21556.58"/>
    <m/>
    <n v="0"/>
    <n v="0"/>
    <n v="0"/>
    <m/>
    <n v="0"/>
    <n v="-431.02"/>
    <n v="0"/>
    <n v="0"/>
    <n v="0"/>
    <n v="0"/>
    <n v="0"/>
    <n v="0"/>
    <n v="0"/>
    <n v="0"/>
    <n v="0"/>
    <n v="0"/>
    <n v="7617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3"/>
  </r>
  <r>
    <x v="3"/>
    <s v="Neosho"/>
    <s v="Lighting"/>
    <s v="Residential"/>
    <s v="PL-Private Lighting"/>
    <n v="63646.328000000001"/>
    <n v="23357.39"/>
    <m/>
    <n v="54"/>
    <n v="0"/>
    <n v="0"/>
    <m/>
    <n v="0"/>
    <n v="-12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67"/>
    <n v="0"/>
    <n v="0"/>
    <n v="456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3"/>
    <s v="Ozark"/>
    <s v="Electric"/>
    <s v="Commercial"/>
    <s v="CB-Commercial"/>
    <n v="11194624"/>
    <n v="1340938.42"/>
    <m/>
    <n v="52687.72"/>
    <n v="0"/>
    <n v="0"/>
    <m/>
    <n v="-14700.988171331999"/>
    <n v="-21326.42"/>
    <n v="0"/>
    <n v="0"/>
    <n v="5037.32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997.26"/>
    <n v="100"/>
    <n v="20.64"/>
    <n v="97744.0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Ozark"/>
    <s v="Electric"/>
    <s v="Commercial"/>
    <s v="GP-General Power"/>
    <n v="5530656"/>
    <n v="515812.16"/>
    <m/>
    <n v="2383.0100000000002"/>
    <n v="0"/>
    <n v="0"/>
    <m/>
    <n v="0"/>
    <n v="-10602.32"/>
    <n v="0"/>
    <n v="0"/>
    <n v="2370.7800000000002"/>
    <n v="0"/>
    <n v="0"/>
    <n v="0"/>
    <n v="0"/>
    <n v="0"/>
    <n v="0"/>
    <n v="0"/>
    <n v="782.71"/>
    <n v="0"/>
    <n v="0"/>
    <n v="0"/>
    <n v="0"/>
    <n v="0"/>
    <n v="0"/>
    <n v="0"/>
    <n v="30"/>
    <n v="0"/>
    <n v="0"/>
    <n v="-366.18"/>
    <n v="0"/>
    <n v="0"/>
    <n v="23686.89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3"/>
    <s v="Ozark"/>
    <s v="Electric"/>
    <s v="Commercial"/>
    <s v="LS-Special Lighting"/>
    <n v="1204"/>
    <n v="288.20999999999998"/>
    <m/>
    <n v="3.26"/>
    <n v="0"/>
    <n v="0"/>
    <m/>
    <n v="0"/>
    <n v="-2.27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3"/>
  </r>
  <r>
    <x v="3"/>
    <s v="Ozark"/>
    <s v="Electric"/>
    <s v="Commercial"/>
    <s v="SH-Small Heating"/>
    <n v="755076"/>
    <n v="79673.12999999999"/>
    <m/>
    <n v="2281.16"/>
    <n v="0"/>
    <n v="0"/>
    <m/>
    <n v="-4526.9836896627703"/>
    <n v="-1431.88"/>
    <n v="0"/>
    <n v="0"/>
    <n v="339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02"/>
    <n v="0"/>
    <n v="-0.59"/>
    <n v="5343.15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3"/>
  </r>
  <r>
    <x v="3"/>
    <s v="Ozark"/>
    <s v="Electric"/>
    <s v="Commercial"/>
    <s v="TEB-Total Electric Bldg"/>
    <n v="1476744"/>
    <n v="133724.01999999999"/>
    <m/>
    <n v="1800.72"/>
    <n v="0"/>
    <n v="0"/>
    <m/>
    <n v="0"/>
    <n v="-2804.71"/>
    <n v="0"/>
    <n v="0"/>
    <n v="66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1.62"/>
    <n v="0"/>
    <n v="169.19"/>
    <n v="3633.11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3"/>
  </r>
  <r>
    <x v="3"/>
    <s v="Ozark"/>
    <s v="Electric"/>
    <s v="Industrial"/>
    <s v="CB-Commercial"/>
    <n v="12527"/>
    <n v="1569.44"/>
    <m/>
    <n v="29.6"/>
    <n v="0"/>
    <n v="0"/>
    <m/>
    <n v="0"/>
    <n v="-23.81"/>
    <n v="0"/>
    <n v="0"/>
    <n v="5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5500000000000007"/>
    <n v="0"/>
    <n v="0"/>
    <n v="101.3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3"/>
  </r>
  <r>
    <x v="3"/>
    <s v="Ozark"/>
    <s v="Electric"/>
    <s v="Industrial"/>
    <s v="GP-General Power"/>
    <n v="293400"/>
    <n v="32546.55"/>
    <m/>
    <n v="339.19"/>
    <n v="0"/>
    <n v="0"/>
    <m/>
    <n v="0"/>
    <n v="-557.76"/>
    <n v="0"/>
    <n v="0"/>
    <n v="13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23"/>
    <n v="0"/>
    <n v="259.42"/>
    <n v="1863.0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s v="Ozark"/>
    <s v="Electric"/>
    <s v="Industrial"/>
    <s v="TEB-Total Electric Bldg"/>
    <n v="280026"/>
    <n v="34279.47"/>
    <m/>
    <n v="1671.29"/>
    <n v="0"/>
    <n v="0"/>
    <m/>
    <n v="0"/>
    <n v="-532.04999999999995"/>
    <n v="0"/>
    <n v="0"/>
    <n v="126.01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26"/>
    <n v="0"/>
    <n v="0"/>
    <n v="2684.19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3"/>
  </r>
  <r>
    <x v="3"/>
    <s v="Ozark"/>
    <s v="Electric"/>
    <s v="Interdepartmental"/>
    <s v="CB-Commercial"/>
    <n v="6718"/>
    <n v="846.83999999999992"/>
    <m/>
    <n v="0"/>
    <n v="0"/>
    <n v="0"/>
    <m/>
    <n v="0"/>
    <n v="-12.76"/>
    <n v="0"/>
    <n v="0"/>
    <n v="3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3"/>
  </r>
  <r>
    <x v="3"/>
    <s v="Ozark"/>
    <s v="Electric"/>
    <s v="Municipal Buildings"/>
    <s v="CB-Commercial"/>
    <n v="87908"/>
    <n v="11636.16"/>
    <m/>
    <n v="0"/>
    <n v="0"/>
    <n v="0"/>
    <m/>
    <n v="0"/>
    <n v="-198.45"/>
    <n v="0"/>
    <n v="0"/>
    <n v="39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Ozark"/>
    <s v="Electric"/>
    <s v="Municipal Buildings"/>
    <s v="GP-General Power"/>
    <n v="132400"/>
    <n v="13121.32"/>
    <m/>
    <n v="0"/>
    <n v="0"/>
    <n v="0"/>
    <m/>
    <n v="0"/>
    <n v="-251.56"/>
    <n v="0"/>
    <n v="0"/>
    <n v="59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Ozark"/>
    <s v="Electric"/>
    <s v="Municipal Buildings"/>
    <s v="SH-Small Heating"/>
    <n v="14230"/>
    <n v="1523.81"/>
    <m/>
    <n v="0"/>
    <n v="0"/>
    <n v="0"/>
    <m/>
    <n v="0"/>
    <n v="-27.03"/>
    <n v="0"/>
    <n v="0"/>
    <n v="6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3"/>
  </r>
  <r>
    <x v="3"/>
    <s v="Ozark"/>
    <s v="Electric"/>
    <s v="Municipal Other Lighting"/>
    <s v="CB-Commercial"/>
    <n v="6006"/>
    <n v="1386.62"/>
    <m/>
    <n v="0"/>
    <n v="0"/>
    <n v="0"/>
    <m/>
    <n v="0"/>
    <n v="-11.26"/>
    <n v="0"/>
    <n v="0"/>
    <n v="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3"/>
    <s v="Ozark"/>
    <s v="Electric"/>
    <s v="Municipal Other Lighting"/>
    <s v="LS-Special Lighting"/>
    <n v="2063"/>
    <n v="380.08"/>
    <m/>
    <n v="0"/>
    <n v="0"/>
    <n v="0"/>
    <m/>
    <n v="0"/>
    <n v="-3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3"/>
    <s v="Ozark"/>
    <s v="Electric"/>
    <s v="Municipal Pumping"/>
    <s v="CB-Commercial"/>
    <n v="157725"/>
    <n v="20278.5"/>
    <m/>
    <n v="0"/>
    <n v="0"/>
    <n v="0"/>
    <m/>
    <n v="0"/>
    <n v="-299.75"/>
    <n v="0"/>
    <n v="0"/>
    <n v="7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Ozark"/>
    <s v="Electric"/>
    <s v="Municipal Pumping"/>
    <s v="GP-General Power"/>
    <n v="598929"/>
    <n v="59990.329999999994"/>
    <m/>
    <n v="0"/>
    <n v="0"/>
    <n v="0"/>
    <m/>
    <n v="0"/>
    <n v="-1137.99"/>
    <n v="0"/>
    <n v="0"/>
    <n v="269.52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Ozark"/>
    <s v="Electric"/>
    <s v="Municipal Pumping"/>
    <s v="TEB-Total Electric Bldg"/>
    <n v="29760"/>
    <n v="3031.92"/>
    <m/>
    <n v="0"/>
    <n v="0"/>
    <n v="0"/>
    <m/>
    <n v="0"/>
    <n v="-56.55"/>
    <n v="0"/>
    <n v="0"/>
    <n v="1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3"/>
  </r>
  <r>
    <x v="3"/>
    <s v="Ozark"/>
    <s v="Electric"/>
    <s v="Residential"/>
    <s v="RGL-Residential Pilot"/>
    <n v="66614"/>
    <n v="7699.99"/>
    <m/>
    <n v="205.19"/>
    <n v="0"/>
    <n v="0"/>
    <m/>
    <n v="0"/>
    <n v="-126.57"/>
    <n v="0"/>
    <n v="0"/>
    <n v="29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50.15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3"/>
  </r>
  <r>
    <x v="3"/>
    <s v="Ozark"/>
    <s v="Electric"/>
    <s v="Residential"/>
    <s v="RG-Residential"/>
    <n v="27610935"/>
    <n v="3291480.15"/>
    <m/>
    <n v="67034.36"/>
    <n v="0"/>
    <n v="0"/>
    <m/>
    <n v="-144361.12611123401"/>
    <n v="-52460.25"/>
    <n v="0"/>
    <n v="0"/>
    <n v="12425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2.72"/>
    <n v="620"/>
    <n v="304.08"/>
    <n v="20615.009999999998"/>
    <n v="8.7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Ozark"/>
    <s v="Lighting"/>
    <s v="Commercial"/>
    <s v="PL-Private Lighting"/>
    <n v="50462.269"/>
    <n v="16499"/>
    <m/>
    <n v="135.56"/>
    <n v="0"/>
    <n v="0"/>
    <m/>
    <n v="0"/>
    <n v="-95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06"/>
    <n v="0"/>
    <n v="0"/>
    <n v="767.72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3"/>
    <s v="Ozark"/>
    <s v="Lighting"/>
    <s v="Municipal Other Lighting"/>
    <s v="PL-Private Lighting"/>
    <n v="671"/>
    <n v="188.61"/>
    <m/>
    <n v="0"/>
    <n v="0"/>
    <n v="0"/>
    <m/>
    <n v="0"/>
    <n v="-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3"/>
  </r>
  <r>
    <x v="3"/>
    <s v="Ozark"/>
    <s v="Lighting"/>
    <s v="Municipal Street Lighting"/>
    <s v="SPL-Municipal St Lighting"/>
    <n v="191472.21599999999"/>
    <n v="19406.8"/>
    <m/>
    <n v="0"/>
    <n v="0"/>
    <n v="0"/>
    <m/>
    <n v="0"/>
    <n v="-363.79"/>
    <n v="0"/>
    <n v="0"/>
    <n v="0"/>
    <n v="0"/>
    <n v="0"/>
    <n v="0"/>
    <n v="0"/>
    <n v="0"/>
    <n v="0"/>
    <n v="0"/>
    <n v="8590.62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3"/>
  </r>
  <r>
    <x v="3"/>
    <s v="Ozark"/>
    <s v="Lighting"/>
    <s v="Residential"/>
    <s v="PL-Private Lighting"/>
    <n v="26428.473999999998"/>
    <n v="9672.7099999999991"/>
    <m/>
    <n v="35.159999999999997"/>
    <n v="0"/>
    <n v="0"/>
    <m/>
    <n v="0"/>
    <n v="-5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2899999999999991"/>
    <n v="0"/>
    <n v="0"/>
    <n v="57.06"/>
    <n v="1.3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3"/>
    <s v="Pierce City"/>
    <s v="Electric"/>
    <s v="Commercial"/>
    <s v="CB-Commercial"/>
    <n v="9087"/>
    <n v="1126.3599999999999"/>
    <m/>
    <n v="0"/>
    <n v="0"/>
    <n v="0"/>
    <m/>
    <n v="0"/>
    <n v="-17.260000000000002"/>
    <n v="0"/>
    <n v="0"/>
    <n v="4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20000000000000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Pierce City"/>
    <s v="Electric"/>
    <s v="Residential"/>
    <s v="RG-Residential"/>
    <n v="25724"/>
    <n v="2977.74"/>
    <m/>
    <n v="68.88"/>
    <n v="0"/>
    <n v="0"/>
    <m/>
    <n v="0"/>
    <n v="-48.89"/>
    <n v="0"/>
    <n v="0"/>
    <n v="11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Pierce City"/>
    <s v="Lighting"/>
    <s v="Residential"/>
    <s v="PL-Private Lighting"/>
    <n v="65"/>
    <n v="15.32"/>
    <m/>
    <n v="0"/>
    <n v="0"/>
    <n v="0"/>
    <m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s v="Republic"/>
    <s v="Electric"/>
    <s v="Commercial"/>
    <s v="CB-Commercial"/>
    <n v="558948"/>
    <n v="75515.22"/>
    <m/>
    <n v="1750.23"/>
    <n v="0"/>
    <n v="0"/>
    <m/>
    <n v="-6653.8461538461497"/>
    <n v="-1059.22"/>
    <n v="0"/>
    <n v="0"/>
    <n v="251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0.45"/>
    <n v="0"/>
    <n v="-1.06"/>
    <n v="4682.399999999999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Republic"/>
    <s v="Electric"/>
    <s v="Commercial"/>
    <s v="GP-General Power"/>
    <n v="418537"/>
    <n v="37975.94"/>
    <m/>
    <n v="0"/>
    <n v="0"/>
    <n v="0"/>
    <m/>
    <n v="0"/>
    <n v="-795.21"/>
    <n v="0"/>
    <n v="0"/>
    <n v="18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5.26"/>
    <n v="0"/>
    <n v="0"/>
    <n v="2168.96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3"/>
    <s v="Republic"/>
    <s v="Electric"/>
    <s v="Commercial"/>
    <s v="SH-Small Heating"/>
    <n v="95204"/>
    <n v="9774.3799999999992"/>
    <m/>
    <n v="136.1"/>
    <n v="0"/>
    <n v="0"/>
    <m/>
    <n v="0"/>
    <n v="-180.67"/>
    <n v="0"/>
    <n v="0"/>
    <n v="42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.930000000000007"/>
    <n v="0"/>
    <n v="0"/>
    <n v="614.92999999999995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3"/>
  </r>
  <r>
    <x v="3"/>
    <s v="Republic"/>
    <s v="Electric"/>
    <s v="Commercial"/>
    <s v="TEB-Total Electric Bldg"/>
    <n v="58800"/>
    <n v="5491.95"/>
    <m/>
    <n v="0"/>
    <n v="0"/>
    <n v="0"/>
    <m/>
    <n v="0"/>
    <n v="-111.72"/>
    <n v="0"/>
    <n v="0"/>
    <n v="26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8.41"/>
    <n v="0"/>
    <n v="0"/>
    <n v="421.6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3"/>
  </r>
  <r>
    <x v="3"/>
    <s v="Republic"/>
    <s v="Electric"/>
    <s v="Industrial"/>
    <s v="CB-Commercial"/>
    <n v="995"/>
    <n v="145.23000000000002"/>
    <m/>
    <n v="4.32"/>
    <n v="0"/>
    <n v="0"/>
    <m/>
    <n v="0"/>
    <n v="-1.76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0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3"/>
  </r>
  <r>
    <x v="3"/>
    <s v="Republic"/>
    <s v="Electric"/>
    <s v="Municipal Buildings"/>
    <s v="CB-Commercial"/>
    <n v="26716"/>
    <n v="3478.72"/>
    <m/>
    <n v="0"/>
    <n v="0"/>
    <n v="0"/>
    <m/>
    <n v="0"/>
    <n v="-49.55"/>
    <n v="0"/>
    <n v="0"/>
    <n v="12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Republic"/>
    <s v="Electric"/>
    <s v="Municipal Buildings"/>
    <s v="GP-General Power"/>
    <n v="54000"/>
    <n v="5133.1500000000005"/>
    <m/>
    <n v="0"/>
    <n v="0"/>
    <n v="0"/>
    <m/>
    <n v="0"/>
    <n v="-102.6"/>
    <n v="0"/>
    <n v="0"/>
    <n v="2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Republic"/>
    <s v="Electric"/>
    <s v="Municipal Other Lighting"/>
    <s v="CB-Commercial"/>
    <n v="4588"/>
    <n v="760.98"/>
    <m/>
    <n v="0"/>
    <n v="0"/>
    <n v="0"/>
    <m/>
    <n v="0"/>
    <n v="-8.7200000000000006"/>
    <n v="0"/>
    <n v="0"/>
    <n v="2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3"/>
    <s v="Republic"/>
    <s v="Electric"/>
    <s v="Municipal Pumping"/>
    <s v="CB-Commercial"/>
    <n v="14202"/>
    <n v="1922.46"/>
    <m/>
    <n v="0"/>
    <n v="0"/>
    <n v="0"/>
    <m/>
    <n v="0"/>
    <n v="-26.87"/>
    <n v="0"/>
    <n v="0"/>
    <n v="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Republic"/>
    <s v="Electric"/>
    <s v="Municipal Pumping"/>
    <s v="GP-General Power"/>
    <n v="25901"/>
    <n v="2963.83"/>
    <m/>
    <n v="0"/>
    <n v="0"/>
    <n v="0"/>
    <m/>
    <n v="0"/>
    <n v="-49.22"/>
    <n v="0"/>
    <n v="0"/>
    <n v="11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Republic"/>
    <s v="Electric"/>
    <s v="Residential"/>
    <s v="RGL-Residential Pilot"/>
    <n v="8750"/>
    <n v="1034.58"/>
    <m/>
    <n v="30.64"/>
    <n v="0"/>
    <n v="0"/>
    <m/>
    <n v="0"/>
    <n v="-16.64"/>
    <n v="0"/>
    <n v="0"/>
    <n v="3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5"/>
    <n v="0"/>
    <n v="0"/>
    <n v="9.199999999999999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3"/>
  </r>
  <r>
    <x v="3"/>
    <s v="Republic"/>
    <s v="Electric"/>
    <s v="Residential"/>
    <s v="RG-Residential"/>
    <n v="6597153"/>
    <n v="795328.73"/>
    <m/>
    <n v="19168.669999999998"/>
    <n v="0"/>
    <n v="0"/>
    <m/>
    <n v="-38564.760120490799"/>
    <n v="-12473.73"/>
    <n v="0"/>
    <n v="0"/>
    <n v="2969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7.29999999999995"/>
    <n v="160"/>
    <n v="-1.72"/>
    <n v="7325.05"/>
    <n v="3.5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Republic"/>
    <s v="Lighting"/>
    <s v="Commercial"/>
    <s v="PL-Private Lighting"/>
    <n v="11911"/>
    <n v="4063.95"/>
    <m/>
    <n v="0"/>
    <n v="0"/>
    <n v="0"/>
    <m/>
    <n v="0"/>
    <n v="-22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27"/>
    <n v="0"/>
    <n v="0"/>
    <n v="177.97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3"/>
    <s v="Republic"/>
    <s v="Lighting"/>
    <s v="Municipal Buildings"/>
    <s v="PL-Private Lighting"/>
    <n v="31"/>
    <n v="14.15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3"/>
  </r>
  <r>
    <x v="3"/>
    <s v="Republic"/>
    <s v="Lighting"/>
    <s v="Municipal Other Lighting"/>
    <s v="PL-Private Lighting"/>
    <n v="431"/>
    <n v="79.599999999999994"/>
    <m/>
    <n v="0"/>
    <n v="0"/>
    <n v="0"/>
    <m/>
    <n v="0"/>
    <n v="-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3"/>
  </r>
  <r>
    <x v="3"/>
    <s v="Republic"/>
    <s v="Lighting"/>
    <s v="Municipal Street Lighting"/>
    <s v="SPL-Municipal St Lighting"/>
    <n v="125989.136"/>
    <n v="13721.97"/>
    <m/>
    <n v="0"/>
    <n v="0"/>
    <n v="0"/>
    <m/>
    <n v="0"/>
    <n v="-239.39"/>
    <n v="0"/>
    <n v="0"/>
    <n v="0"/>
    <n v="0"/>
    <n v="0"/>
    <n v="0"/>
    <n v="0"/>
    <n v="0"/>
    <n v="0"/>
    <n v="0"/>
    <n v="6471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3"/>
  </r>
  <r>
    <x v="3"/>
    <s v="Republic"/>
    <s v="Lighting"/>
    <s v="Residential"/>
    <s v="PL-Private Lighting"/>
    <n v="5418.0320000000002"/>
    <n v="1847.88"/>
    <m/>
    <n v="0"/>
    <n v="0"/>
    <n v="0"/>
    <m/>
    <n v="0"/>
    <n v="-1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1"/>
    <n v="0"/>
    <n v="0"/>
    <n v="12.1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3"/>
    <s v="Webb City"/>
    <s v="Electric"/>
    <s v="Commercial"/>
    <s v="CB-Commercial"/>
    <n v="3738798"/>
    <n v="475247.15"/>
    <m/>
    <n v="10943.69"/>
    <n v="0"/>
    <n v="0"/>
    <m/>
    <n v="-64567.644735875401"/>
    <n v="-7102.11"/>
    <n v="0"/>
    <n v="0"/>
    <n v="1674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.09"/>
    <n v="20"/>
    <n v="-0.53"/>
    <n v="25696.02"/>
    <n v="20.5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s v="Webb City"/>
    <s v="Electric"/>
    <s v="Commercial"/>
    <s v="GP-General Power"/>
    <n v="3652278"/>
    <n v="357524.01"/>
    <m/>
    <n v="788.56"/>
    <n v="0"/>
    <n v="0"/>
    <m/>
    <n v="0"/>
    <n v="-7022.55"/>
    <n v="0"/>
    <n v="0"/>
    <n v="1462.02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2127.3200000000002"/>
    <n v="0"/>
    <n v="-3.49"/>
    <n v="13198.69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3"/>
    <s v="Webb City"/>
    <s v="Electric"/>
    <s v="Commercial"/>
    <s v="LS-Special Lighting"/>
    <n v="4640"/>
    <n v="643.65"/>
    <m/>
    <n v="0"/>
    <n v="0"/>
    <n v="0"/>
    <m/>
    <n v="0"/>
    <n v="-8.82"/>
    <n v="0"/>
    <n v="0"/>
    <n v="2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3"/>
  </r>
  <r>
    <x v="3"/>
    <s v="Webb City"/>
    <s v="Electric"/>
    <s v="Commercial"/>
    <s v="SH-Small Heating"/>
    <n v="440224"/>
    <n v="45546.17"/>
    <m/>
    <n v="871.2"/>
    <n v="0"/>
    <n v="0"/>
    <m/>
    <n v="0"/>
    <n v="-829.12"/>
    <n v="0"/>
    <n v="0"/>
    <n v="192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.86"/>
    <n v="0"/>
    <n v="0"/>
    <n v="2320.9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3"/>
  </r>
  <r>
    <x v="3"/>
    <s v="Webb City"/>
    <s v="Electric"/>
    <s v="Commercial"/>
    <s v="TEB-Total Electric Bldg"/>
    <n v="1057644"/>
    <n v="128653.75999999999"/>
    <m/>
    <n v="160"/>
    <n v="0"/>
    <n v="0"/>
    <m/>
    <n v="-11520.916905444101"/>
    <n v="-2024.7"/>
    <n v="0"/>
    <n v="0"/>
    <n v="463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6499999999999799"/>
    <n v="0"/>
    <n v="0"/>
    <n v="4518.01"/>
    <n v="202.05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3"/>
  </r>
  <r>
    <x v="3"/>
    <s v="Webb City"/>
    <s v="Electric"/>
    <s v="Industrial"/>
    <s v="CB-Commercial"/>
    <n v="14495"/>
    <n v="1873.52"/>
    <m/>
    <n v="67.540000000000006"/>
    <n v="0"/>
    <n v="0"/>
    <m/>
    <n v="0"/>
    <n v="-27.54"/>
    <n v="0"/>
    <n v="0"/>
    <n v="6.52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4.83"/>
    <n v="0"/>
    <n v="0"/>
    <n v="119.91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3"/>
  </r>
  <r>
    <x v="3"/>
    <s v="Webb City"/>
    <s v="Electric"/>
    <s v="Industrial"/>
    <s v="GP-General Power"/>
    <n v="2035867"/>
    <n v="197090.39"/>
    <m/>
    <n v="80"/>
    <n v="0"/>
    <n v="0"/>
    <m/>
    <n v="0"/>
    <n v="-4045.87"/>
    <n v="0"/>
    <n v="0"/>
    <n v="752.06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-2026.05"/>
    <n v="0"/>
    <n v="0"/>
    <n v="6245.6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s v="Webb City"/>
    <s v="Electric"/>
    <s v="Industrial"/>
    <s v="LP-Large Power"/>
    <n v="12340280"/>
    <n v="859247.6"/>
    <m/>
    <n v="0"/>
    <n v="0"/>
    <n v="0"/>
    <m/>
    <n v="0"/>
    <n v="-22952.92"/>
    <n v="0"/>
    <n v="0"/>
    <n v="1484.24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27590.57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3"/>
  </r>
  <r>
    <x v="3"/>
    <s v="Webb City"/>
    <s v="Electric"/>
    <s v="Industrial"/>
    <s v="PFM-Feed Mill/Grain Elev"/>
    <n v="7200"/>
    <n v="1221.19"/>
    <m/>
    <n v="48.43"/>
    <n v="0"/>
    <n v="0"/>
    <m/>
    <n v="0"/>
    <n v="-13.68"/>
    <n v="0"/>
    <n v="0"/>
    <n v="3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.489999999999995"/>
    <n v="0"/>
    <n v="0"/>
    <n v="90.2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3"/>
  </r>
  <r>
    <x v="3"/>
    <s v="Webb City"/>
    <s v="Electric"/>
    <s v="Industrial"/>
    <s v="TEB-Total Electric Bldg"/>
    <n v="610000"/>
    <n v="47222.19"/>
    <m/>
    <n v="0"/>
    <n v="0"/>
    <n v="0"/>
    <m/>
    <n v="0"/>
    <n v="-1159"/>
    <n v="0"/>
    <n v="0"/>
    <n v="27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83.88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3"/>
  </r>
  <r>
    <x v="3"/>
    <s v="Webb City"/>
    <s v="Electric"/>
    <s v="Interdepartmental"/>
    <s v="CB-Commercial"/>
    <n v="11824"/>
    <n v="1457.52"/>
    <m/>
    <n v="0"/>
    <n v="0"/>
    <n v="0"/>
    <m/>
    <n v="0"/>
    <n v="-22.46"/>
    <n v="0"/>
    <n v="0"/>
    <n v="5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3"/>
  </r>
  <r>
    <x v="3"/>
    <s v="Webb City"/>
    <s v="Electric"/>
    <s v="Municipal Buildings"/>
    <s v="CB-Commercial"/>
    <n v="77720"/>
    <n v="10309.049999999999"/>
    <m/>
    <n v="0"/>
    <n v="0"/>
    <n v="0"/>
    <m/>
    <n v="-3000"/>
    <n v="-187.34"/>
    <n v="0"/>
    <n v="0"/>
    <n v="3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Webb City"/>
    <s v="Electric"/>
    <s v="Municipal Buildings"/>
    <s v="GP-General Power"/>
    <n v="79720"/>
    <n v="8177.45"/>
    <m/>
    <n v="0"/>
    <n v="0"/>
    <n v="0"/>
    <m/>
    <n v="0"/>
    <n v="-151.47"/>
    <n v="0"/>
    <n v="0"/>
    <n v="35.88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Webb City"/>
    <s v="Electric"/>
    <s v="Municipal Buildings"/>
    <s v="SH-Small Heating"/>
    <n v="17680"/>
    <n v="1712.7600000000002"/>
    <m/>
    <n v="0"/>
    <n v="0"/>
    <n v="0"/>
    <m/>
    <n v="0"/>
    <n v="-33.590000000000003"/>
    <n v="0"/>
    <n v="0"/>
    <n v="7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3"/>
  </r>
  <r>
    <x v="3"/>
    <s v="Webb City"/>
    <s v="Electric"/>
    <s v="Municipal Other Lighting"/>
    <s v="CB-Commercial"/>
    <n v="-71255"/>
    <n v="-7057.18"/>
    <m/>
    <n v="0"/>
    <n v="0"/>
    <n v="0"/>
    <m/>
    <n v="0"/>
    <n v="-97.66"/>
    <n v="0"/>
    <n v="0"/>
    <n v="-32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3"/>
    <s v="Webb City"/>
    <s v="Electric"/>
    <s v="Municipal Other Lighting"/>
    <s v="LS-Special Lighting"/>
    <n v="2829"/>
    <n v="579.88"/>
    <m/>
    <n v="0"/>
    <n v="0"/>
    <n v="0"/>
    <m/>
    <n v="0"/>
    <n v="-5.37"/>
    <n v="0"/>
    <n v="0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3"/>
    <s v="Webb City"/>
    <s v="Electric"/>
    <s v="Municipal Pumping"/>
    <s v="CB-Commercial"/>
    <n v="101983"/>
    <n v="13347.59"/>
    <m/>
    <n v="0"/>
    <n v="0"/>
    <n v="0"/>
    <m/>
    <n v="0"/>
    <n v="-193.36"/>
    <n v="0"/>
    <n v="0"/>
    <n v="45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s v="Webb City"/>
    <s v="Electric"/>
    <s v="Municipal Pumping"/>
    <s v="GP-General Power"/>
    <n v="546478"/>
    <n v="49640.21"/>
    <m/>
    <n v="0"/>
    <n v="0"/>
    <n v="0"/>
    <m/>
    <n v="0"/>
    <n v="-1038.29"/>
    <n v="0"/>
    <n v="0"/>
    <n v="245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3"/>
    <s v="Webb City"/>
    <s v="Electric"/>
    <s v="Oil Pipeline Pumping"/>
    <s v="GP-General Power"/>
    <n v="389102"/>
    <n v="30581.730000000003"/>
    <m/>
    <n v="0"/>
    <n v="0"/>
    <n v="0"/>
    <m/>
    <n v="0"/>
    <n v="-739.29"/>
    <n v="0"/>
    <n v="0"/>
    <n v="175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5.9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s v="Webb City"/>
    <s v="Electric"/>
    <s v="Residential"/>
    <s v="RGL-Residential Pilot"/>
    <n v="95797"/>
    <n v="10771.07"/>
    <m/>
    <n v="403.12"/>
    <n v="0"/>
    <n v="0"/>
    <m/>
    <n v="0"/>
    <n v="-182.01"/>
    <n v="0"/>
    <n v="0"/>
    <n v="4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"/>
    <n v="20"/>
    <n v="0"/>
    <n v="88.28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3"/>
  </r>
  <r>
    <x v="3"/>
    <s v="Webb City"/>
    <s v="Electric"/>
    <s v="Residential"/>
    <s v="RG-Residential"/>
    <n v="36844413"/>
    <n v="4204804.8499999996"/>
    <m/>
    <n v="133571.82"/>
    <n v="0"/>
    <n v="0"/>
    <m/>
    <n v="-502419.978326354"/>
    <n v="-69991.240000000005"/>
    <n v="0"/>
    <n v="0"/>
    <n v="16578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5.56"/>
    <n v="340"/>
    <n v="5.38"/>
    <n v="28320.560000000001"/>
    <n v="-32.6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s v="Webb City"/>
    <s v="Lighting"/>
    <s v="Commercial"/>
    <s v="PL-Private Lighting"/>
    <n v="69162.570000000007"/>
    <n v="19464.43"/>
    <m/>
    <n v="34.86"/>
    <n v="0"/>
    <n v="0"/>
    <m/>
    <n v="0"/>
    <n v="-132.32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.5"/>
    <n v="0"/>
    <n v="0"/>
    <n v="904.83"/>
    <n v="8.3800000000000008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3"/>
    <s v="Webb City"/>
    <s v="Lighting"/>
    <s v="Industrial"/>
    <s v="PL-Private Lighting"/>
    <n v="2308"/>
    <n v="941.16"/>
    <m/>
    <n v="0"/>
    <n v="0"/>
    <n v="0"/>
    <m/>
    <n v="0"/>
    <n v="-4.38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4"/>
    <n v="0"/>
    <n v="0"/>
    <n v="47.5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3"/>
  </r>
  <r>
    <x v="3"/>
    <s v="Webb City"/>
    <s v="Lighting"/>
    <s v="Interdepartmental"/>
    <s v="PL-Private Lighting"/>
    <n v="58"/>
    <n v="20.59"/>
    <m/>
    <n v="0"/>
    <n v="0"/>
    <n v="0"/>
    <m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3"/>
  </r>
  <r>
    <x v="3"/>
    <s v="Webb City"/>
    <s v="Lighting"/>
    <s v="Municipal Other Lighting"/>
    <s v="PL-Private Lighting"/>
    <n v="930"/>
    <n v="335.41"/>
    <m/>
    <n v="0"/>
    <n v="0"/>
    <n v="0"/>
    <m/>
    <n v="0"/>
    <n v="-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3"/>
  </r>
  <r>
    <x v="3"/>
    <s v="Webb City"/>
    <s v="Lighting"/>
    <s v="Municipal Street Lighting"/>
    <s v="SPL-Municipal St Lighting"/>
    <n v="162680.856"/>
    <n v="15503.45"/>
    <m/>
    <n v="0"/>
    <n v="0"/>
    <n v="0"/>
    <m/>
    <n v="0"/>
    <n v="-309.08"/>
    <n v="0"/>
    <n v="0"/>
    <n v="0"/>
    <n v="0"/>
    <n v="0"/>
    <n v="0"/>
    <n v="0"/>
    <n v="0"/>
    <n v="0"/>
    <n v="0"/>
    <n v="8441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3"/>
  </r>
  <r>
    <x v="3"/>
    <s v="Webb City"/>
    <s v="Lighting"/>
    <s v="Residential"/>
    <s v="PL-Private Lighting"/>
    <n v="65327.434000000001"/>
    <n v="23852.880000000001"/>
    <m/>
    <n v="14.48"/>
    <n v="0"/>
    <n v="0"/>
    <m/>
    <n v="0"/>
    <n v="-12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51.3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2"/>
    <s v="Baxter Springs"/>
    <s v="Electric"/>
    <s v="Commercial"/>
    <s v="CB-Commercial"/>
    <n v="1442813"/>
    <n v="152404.68"/>
    <m/>
    <n v="3714.13"/>
    <n v="8264.43"/>
    <n v="0"/>
    <m/>
    <n v="0"/>
    <n v="0"/>
    <n v="0"/>
    <n v="0"/>
    <n v="0"/>
    <n v="0"/>
    <n v="0"/>
    <n v="0"/>
    <n v="0"/>
    <n v="0"/>
    <n v="0"/>
    <n v="0"/>
    <n v="0"/>
    <n v="0"/>
    <n v="0"/>
    <n v="0"/>
    <n v="649.29"/>
    <n v="0"/>
    <n v="0"/>
    <n v="0"/>
    <n v="0"/>
    <n v="0"/>
    <n v="0"/>
    <n v="11.05"/>
    <n v="8"/>
    <n v="-0.21"/>
    <n v="9442.57"/>
    <n v="-19660.93999999999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2"/>
    <s v="Baxter Springs"/>
    <s v="Electric"/>
    <s v="Commercial"/>
    <s v="GP-General Power"/>
    <n v="1639435"/>
    <n v="115852.25"/>
    <m/>
    <n v="0"/>
    <n v="14399.47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6.6"/>
    <n v="0"/>
    <n v="0"/>
    <n v="0"/>
    <n v="0"/>
    <n v="0"/>
    <n v="0"/>
    <n v="732.53"/>
    <n v="0"/>
    <n v="0"/>
    <n v="4102.17"/>
    <n v="-10361.2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2"/>
    <s v="Baxter Springs"/>
    <s v="Electric"/>
    <s v="Commercial"/>
    <s v="LS-Special Lighting"/>
    <n v="76315"/>
    <n v="7432.87"/>
    <m/>
    <n v="0"/>
    <n v="581.6"/>
    <n v="0"/>
    <m/>
    <n v="0"/>
    <n v="0"/>
    <n v="0"/>
    <n v="0"/>
    <n v="0"/>
    <n v="0"/>
    <n v="0"/>
    <n v="0"/>
    <n v="0"/>
    <n v="0"/>
    <n v="0"/>
    <n v="0"/>
    <n v="0"/>
    <n v="0"/>
    <n v="0"/>
    <n v="0"/>
    <n v="18.309999999999999"/>
    <n v="0"/>
    <n v="0"/>
    <n v="0"/>
    <n v="0"/>
    <n v="0"/>
    <n v="0"/>
    <n v="0"/>
    <n v="0"/>
    <n v="0"/>
    <n v="0"/>
    <n v="-2666.45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3"/>
  </r>
  <r>
    <x v="2"/>
    <s v="Baxter Springs"/>
    <s v="Electric"/>
    <s v="Commercial"/>
    <s v="PT-Transmission"/>
    <n v="1411200"/>
    <n v="63317.279999999999"/>
    <m/>
    <n v="0"/>
    <n v="49799.839999999997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96.35000000000002"/>
    <n v="0"/>
    <n v="0"/>
    <n v="0"/>
    <n v="0"/>
    <n v="0"/>
    <n v="0"/>
    <n v="1663.44"/>
    <n v="0"/>
    <n v="0"/>
    <n v="0"/>
    <n v="-7183.01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23"/>
  </r>
  <r>
    <x v="2"/>
    <s v="Baxter Springs"/>
    <s v="Electric"/>
    <s v="Commercial"/>
    <s v="TEB-Total Electric Bldg"/>
    <n v="545675"/>
    <n v="34915.54"/>
    <m/>
    <n v="0"/>
    <n v="4049.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376.51"/>
    <n v="0"/>
    <n v="0"/>
    <n v="0"/>
    <n v="0"/>
    <n v="0"/>
    <n v="0"/>
    <n v="43.04"/>
    <n v="0"/>
    <n v="0"/>
    <n v="1280.1400000000001"/>
    <n v="-2122.67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3"/>
  </r>
  <r>
    <x v="2"/>
    <s v="Baxter Springs"/>
    <s v="Electric"/>
    <s v="Industrial"/>
    <s v="CB-Commercial"/>
    <n v="20"/>
    <n v="42.88"/>
    <m/>
    <n v="0"/>
    <n v="0.1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1.33"/>
    <n v="-0.27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3"/>
  </r>
  <r>
    <x v="2"/>
    <s v="Baxter Springs"/>
    <s v="Electric"/>
    <s v="Industrial"/>
    <s v="GP-General Power"/>
    <n v="182752"/>
    <n v="19204.240000000002"/>
    <m/>
    <n v="38.799999999999997"/>
    <n v="-17240.03"/>
    <n v="0"/>
    <m/>
    <n v="0"/>
    <n v="0"/>
    <n v="0"/>
    <n v="0"/>
    <n v="0"/>
    <n v="0"/>
    <n v="0"/>
    <n v="0"/>
    <n v="0"/>
    <n v="0"/>
    <n v="0"/>
    <n v="0"/>
    <n v="2524.13"/>
    <n v="0"/>
    <n v="0"/>
    <n v="0"/>
    <n v="67.62"/>
    <n v="0"/>
    <n v="0"/>
    <n v="0"/>
    <n v="0"/>
    <n v="0"/>
    <n v="0"/>
    <n v="7.17"/>
    <n v="0"/>
    <n v="0"/>
    <n v="-20.61"/>
    <n v="-1155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2"/>
    <s v="Baxter Springs"/>
    <s v="Electric"/>
    <s v="Industrial"/>
    <s v="PT-Transmission"/>
    <n v="1991589"/>
    <n v="104778.36"/>
    <m/>
    <n v="0"/>
    <n v="42993.68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418.24"/>
    <n v="0"/>
    <n v="0"/>
    <n v="0"/>
    <n v="0"/>
    <n v="0"/>
    <n v="0"/>
    <n v="934.44"/>
    <n v="0"/>
    <n v="0"/>
    <n v="0"/>
    <n v="-10137.19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3"/>
  </r>
  <r>
    <x v="2"/>
    <s v="Baxter Springs"/>
    <s v="Electric"/>
    <s v="Municipal Buildings"/>
    <s v="CB-Commercial"/>
    <n v="65490"/>
    <n v="7053.13"/>
    <m/>
    <n v="0"/>
    <n v="499.12"/>
    <n v="0"/>
    <m/>
    <n v="0"/>
    <n v="0"/>
    <n v="0"/>
    <n v="0"/>
    <n v="0"/>
    <n v="0"/>
    <n v="0"/>
    <n v="0"/>
    <n v="0"/>
    <n v="0"/>
    <n v="0"/>
    <n v="0"/>
    <n v="0"/>
    <n v="0"/>
    <n v="0"/>
    <n v="0"/>
    <n v="29.46"/>
    <n v="0"/>
    <n v="0"/>
    <n v="0"/>
    <n v="0"/>
    <n v="0"/>
    <n v="0"/>
    <n v="0"/>
    <n v="0"/>
    <n v="0"/>
    <n v="0"/>
    <n v="-891.9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2"/>
    <s v="Baxter Springs"/>
    <s v="Electric"/>
    <s v="Municipal Buildings"/>
    <s v="GP-General Power"/>
    <n v="11360"/>
    <n v="1574.34"/>
    <m/>
    <n v="0"/>
    <n v="86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2"/>
    <n v="0"/>
    <n v="0"/>
    <n v="0"/>
    <n v="0"/>
    <n v="0"/>
    <n v="0"/>
    <n v="0"/>
    <n v="0"/>
    <n v="0"/>
    <n v="0"/>
    <n v="-71.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2"/>
    <s v="Baxter Springs"/>
    <s v="Electric"/>
    <s v="Municipal Buildings"/>
    <s v="TEB-Total Electric Bldg"/>
    <n v="2517"/>
    <n v="227.89"/>
    <m/>
    <n v="0"/>
    <n v="19.18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74"/>
    <n v="0"/>
    <n v="0"/>
    <n v="0"/>
    <n v="0"/>
    <n v="0"/>
    <n v="0"/>
    <n v="0"/>
    <n v="0"/>
    <n v="0"/>
    <n v="0"/>
    <n v="-9.7899999999999991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3"/>
  </r>
  <r>
    <x v="2"/>
    <s v="Baxter Springs"/>
    <s v="Electric"/>
    <s v="Municipal Other Lighting"/>
    <s v="CB-Commercial"/>
    <n v="801144"/>
    <n v="73068.899999999994"/>
    <m/>
    <n v="0"/>
    <n v="6105.51"/>
    <n v="0"/>
    <m/>
    <n v="0"/>
    <n v="0"/>
    <n v="0"/>
    <n v="0"/>
    <n v="0"/>
    <n v="0"/>
    <n v="0"/>
    <n v="0"/>
    <n v="0"/>
    <n v="0"/>
    <n v="0"/>
    <n v="0"/>
    <n v="0"/>
    <n v="0"/>
    <n v="0"/>
    <n v="0"/>
    <n v="360.5"/>
    <n v="0"/>
    <n v="0"/>
    <n v="0"/>
    <n v="0"/>
    <n v="0"/>
    <n v="0"/>
    <n v="0"/>
    <n v="0"/>
    <n v="0"/>
    <n v="0"/>
    <n v="-10911.5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2"/>
    <s v="Baxter Springs"/>
    <s v="Electric"/>
    <s v="Municipal Other Lighting"/>
    <s v="LS-Special Lighting"/>
    <n v="280"/>
    <n v="45.64"/>
    <m/>
    <n v="0"/>
    <n v="2.13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-9.779999999999999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2"/>
    <s v="Baxter Springs"/>
    <s v="Electric"/>
    <s v="Municipal Pumping"/>
    <s v="CB-Commercial"/>
    <n v="79889"/>
    <n v="8430.880000000001"/>
    <m/>
    <n v="0"/>
    <n v="608.86"/>
    <n v="0"/>
    <m/>
    <n v="0"/>
    <n v="0"/>
    <n v="0"/>
    <n v="0"/>
    <n v="0"/>
    <n v="0"/>
    <n v="0"/>
    <n v="0"/>
    <n v="0"/>
    <n v="0"/>
    <n v="0"/>
    <n v="0"/>
    <n v="0"/>
    <n v="0"/>
    <n v="0"/>
    <n v="0"/>
    <n v="35.96"/>
    <n v="0"/>
    <n v="0"/>
    <n v="0"/>
    <n v="0"/>
    <n v="0"/>
    <n v="0"/>
    <n v="0"/>
    <n v="0"/>
    <n v="0"/>
    <n v="0"/>
    <n v="-1088.0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2"/>
    <s v="Baxter Springs"/>
    <s v="Electric"/>
    <s v="Municipal Pumping"/>
    <s v="GP-General Power"/>
    <n v="93440"/>
    <n v="6824.78"/>
    <m/>
    <n v="0"/>
    <n v="712.1"/>
    <n v="0"/>
    <m/>
    <n v="0"/>
    <n v="0"/>
    <n v="0"/>
    <n v="0"/>
    <n v="0"/>
    <n v="0"/>
    <n v="0"/>
    <n v="0"/>
    <n v="0"/>
    <n v="0"/>
    <n v="0"/>
    <n v="0"/>
    <n v="0"/>
    <n v="0"/>
    <n v="0"/>
    <n v="0"/>
    <n v="34.57"/>
    <n v="0"/>
    <n v="0"/>
    <n v="0"/>
    <n v="0"/>
    <n v="0"/>
    <n v="0"/>
    <n v="0"/>
    <n v="0"/>
    <n v="0"/>
    <n v="0"/>
    <n v="-590.5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3"/>
  </r>
  <r>
    <x v="2"/>
    <s v="Baxter Springs"/>
    <s v="Electric"/>
    <s v="Oil Pipeline Pumping"/>
    <s v="PT-Transmission"/>
    <n v="1032000"/>
    <n v="54521.16"/>
    <m/>
    <n v="0"/>
    <n v="36418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216.72"/>
    <n v="0"/>
    <n v="0"/>
    <n v="0"/>
    <n v="0"/>
    <n v="0"/>
    <n v="0"/>
    <n v="0"/>
    <n v="0"/>
    <n v="0"/>
    <n v="5332.64"/>
    <n v="-5252.88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3"/>
  </r>
  <r>
    <x v="2"/>
    <s v="Baxter Springs"/>
    <s v="Electric"/>
    <s v="Residential"/>
    <s v="RG-Residential"/>
    <n v="-4639"/>
    <n v="-9.6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2"/>
    <s v="Baxter Springs"/>
    <s v="Electric"/>
    <s v="Residential"/>
    <s v="RG-Residential"/>
    <n v="5289114"/>
    <n v="401371.13"/>
    <m/>
    <n v="13113.45"/>
    <n v="38397.4"/>
    <n v="0"/>
    <m/>
    <n v="0"/>
    <n v="0"/>
    <n v="0"/>
    <n v="0"/>
    <n v="0"/>
    <n v="0"/>
    <n v="0"/>
    <n v="0"/>
    <n v="0"/>
    <n v="0"/>
    <n v="0"/>
    <n v="0"/>
    <n v="0"/>
    <n v="0"/>
    <n v="0"/>
    <n v="0"/>
    <n v="3173.44"/>
    <n v="0"/>
    <n v="0"/>
    <n v="0"/>
    <n v="0"/>
    <n v="0"/>
    <n v="0"/>
    <n v="481.41"/>
    <n v="48"/>
    <n v="0.45"/>
    <n v="17964.46"/>
    <n v="-49664.5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2"/>
    <s v="Baxter Springs"/>
    <s v="Electric"/>
    <s v="Residential"/>
    <s v="RH-Residential Total Elec"/>
    <n v="2548316"/>
    <n v="157505.13999999998"/>
    <m/>
    <n v="2626.31"/>
    <n v="19705.4900000000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1522.08"/>
    <n v="0"/>
    <n v="0"/>
    <n v="0"/>
    <n v="0"/>
    <n v="0"/>
    <n v="0"/>
    <n v="288.08"/>
    <n v="16"/>
    <n v="-0.57999999999999996"/>
    <n v="4740.28"/>
    <n v="-15160.75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3"/>
  </r>
  <r>
    <x v="2"/>
    <s v="Baxter Springs"/>
    <s v="Lighting"/>
    <s v="Commercial"/>
    <s v="PL-Private Lighting"/>
    <n v="42579.362999999998"/>
    <n v="8871.56"/>
    <m/>
    <n v="0"/>
    <n v="367.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31"/>
    <n v="0"/>
    <n v="0"/>
    <n v="0"/>
    <n v="0"/>
    <n v="0"/>
    <n v="0"/>
    <n v="8.4499999999999993"/>
    <n v="0"/>
    <n v="-0.01"/>
    <n v="327.5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2"/>
    <s v="Baxter Springs"/>
    <s v="Lighting"/>
    <s v="Industrial"/>
    <s v="PL-Private Lighting"/>
    <n v="1059"/>
    <n v="306.32"/>
    <m/>
    <n v="0"/>
    <n v="12.5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5.19"/>
    <n v="0"/>
    <n v="0"/>
    <n v="29.25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3"/>
  </r>
  <r>
    <x v="2"/>
    <s v="Baxter Springs"/>
    <s v="Lighting"/>
    <s v="Municipal Other Lighting"/>
    <s v="PL-Private Lighting"/>
    <n v="321"/>
    <n v="84.54"/>
    <m/>
    <n v="0"/>
    <n v="2.44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3"/>
  </r>
  <r>
    <x v="2"/>
    <s v="Baxter Springs"/>
    <s v="Lighting"/>
    <s v="Municipal Street Lighting"/>
    <s v="SPL-Municipal St Lighting"/>
    <n v="64599.184000000001"/>
    <n v="5506.1"/>
    <m/>
    <n v="0"/>
    <n v="2319.56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15.5"/>
    <n v="0"/>
    <n v="0"/>
    <n v="0"/>
    <n v="0"/>
    <n v="0"/>
    <n v="0"/>
    <n v="0"/>
    <n v="0"/>
    <n v="0"/>
    <n v="0"/>
    <n v="-1139.54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3"/>
  </r>
  <r>
    <x v="2"/>
    <s v="Baxter Springs"/>
    <s v="Lighting"/>
    <s v="Residential"/>
    <s v="PL-Private Lighting"/>
    <n v="33721.432999999997"/>
    <n v="7922.53"/>
    <m/>
    <n v="0"/>
    <n v="171.22"/>
    <n v="0"/>
    <m/>
    <n v="0"/>
    <n v="0"/>
    <n v="0"/>
    <n v="0"/>
    <n v="0"/>
    <n v="0"/>
    <n v="0"/>
    <n v="0"/>
    <n v="0"/>
    <n v="0"/>
    <n v="0"/>
    <n v="0"/>
    <n v="0"/>
    <n v="0"/>
    <n v="0"/>
    <n v="0"/>
    <n v="8.86"/>
    <n v="0"/>
    <n v="0"/>
    <n v="0"/>
    <n v="0"/>
    <n v="0"/>
    <n v="0"/>
    <n v="-2.48"/>
    <n v="0"/>
    <n v="0"/>
    <n v="197.6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3"/>
  </r>
  <r>
    <x v="2"/>
    <s v="Gravette"/>
    <s v="Electric"/>
    <s v="Commercial"/>
    <s v="CB-Commercial"/>
    <n v="428"/>
    <n v="91.02000000000001"/>
    <m/>
    <n v="0"/>
    <n v="3.2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"/>
    <n v="-0.46"/>
    <n v="0"/>
    <n v="0"/>
    <n v="5.56"/>
    <n v="-5.8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2"/>
    <s v="Gravette"/>
    <s v="Electric"/>
    <s v="Residential"/>
    <s v="RG-Residential"/>
    <n v="11670"/>
    <n v="964.29"/>
    <m/>
    <n v="0"/>
    <n v="88.82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1"/>
    <n v="0"/>
    <n v="0"/>
    <n v="0"/>
    <n v="0"/>
    <n v="0"/>
    <n v="0"/>
    <n v="-1.98"/>
    <n v="0"/>
    <n v="0"/>
    <n v="14.86"/>
    <n v="-109.5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2"/>
    <s v="Gravette"/>
    <s v="Lighting"/>
    <s v="Residential"/>
    <s v="PL-Private Lighting"/>
    <n v="31"/>
    <n v="9.44"/>
    <m/>
    <n v="0"/>
    <n v="0.2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-0.02"/>
    <n v="0"/>
    <n v="0"/>
    <n v="0.13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2"/>
    <s v="Neosho"/>
    <s v="Electric"/>
    <s v="Commercial"/>
    <s v="CB-Commercial"/>
    <n v="483"/>
    <n v="117.75999999999999"/>
    <m/>
    <n v="0"/>
    <n v="3.6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"/>
    <n v="0"/>
    <n v="0"/>
    <n v="0"/>
    <n v="0.32"/>
    <n v="0"/>
    <n v="0"/>
    <n v="7.1"/>
    <n v="-6.5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2"/>
    <s v="Neosho"/>
    <s v="Electric"/>
    <s v="Commercial"/>
    <s v="GP-General Power"/>
    <n v="120400"/>
    <n v="6412.63"/>
    <m/>
    <n v="0"/>
    <n v="917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44.55"/>
    <n v="0"/>
    <n v="0"/>
    <n v="0"/>
    <n v="0"/>
    <n v="0"/>
    <n v="0"/>
    <n v="7.93"/>
    <n v="0"/>
    <n v="0"/>
    <n v="0"/>
    <n v="-760.9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2"/>
    <s v="Neosho"/>
    <s v="Electric"/>
    <s v="Residential"/>
    <s v="RG-Residential"/>
    <n v="12138"/>
    <n v="933.15"/>
    <m/>
    <n v="0"/>
    <n v="92.49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28"/>
    <n v="0"/>
    <n v="0"/>
    <n v="0"/>
    <n v="0"/>
    <n v="0"/>
    <n v="0"/>
    <n v="3.76"/>
    <n v="0"/>
    <n v="0"/>
    <n v="14"/>
    <n v="-113.9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2"/>
    <s v="Neosho"/>
    <s v="Lighting"/>
    <s v="Commercial"/>
    <s v="PL-Private Lighting"/>
    <n v="1436"/>
    <n v="188.32"/>
    <m/>
    <n v="0"/>
    <n v="10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0.3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3"/>
  </r>
  <r>
    <x v="2"/>
    <s v="Neosho"/>
    <s v="Lighting"/>
    <s v="Residential"/>
    <s v="PL-Private Lighting"/>
    <n v="161"/>
    <n v="30.34"/>
    <m/>
    <n v="0"/>
    <n v="1.2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17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3"/>
  </r>
  <r>
    <x v="3"/>
    <m/>
    <m/>
    <s v="Residential"/>
    <s v="RG-Residential"/>
    <m/>
    <n v="69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3"/>
  </r>
  <r>
    <x v="3"/>
    <m/>
    <m/>
    <s v="Commercial"/>
    <s v="CB-Commercial"/>
    <n v="-7758000"/>
    <n v="-882627.66"/>
    <m/>
    <n v="-43568.93"/>
    <n v="0"/>
    <n v="0"/>
    <m/>
    <n v="0"/>
    <n v="14740.2"/>
    <n v="0"/>
    <n v="0"/>
    <n v="-3491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492.42999999999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8000000"/>
    <n v="-910159.99"/>
    <m/>
    <n v="-80.25"/>
    <n v="0"/>
    <n v="0"/>
    <m/>
    <n v="0"/>
    <n v="15200"/>
    <n v="0"/>
    <n v="0"/>
    <n v="-360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051.53999999999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7998960"/>
    <n v="-910048.88"/>
    <m/>
    <n v="-77.27"/>
    <n v="15198.03"/>
    <m/>
    <m/>
    <m/>
    <m/>
    <m/>
    <m/>
    <n v="-3599.53"/>
    <m/>
    <m/>
    <m/>
    <m/>
    <m/>
    <m/>
    <m/>
    <m/>
    <m/>
    <m/>
    <m/>
    <m/>
    <m/>
    <m/>
    <m/>
    <m/>
    <m/>
    <m/>
    <m/>
    <m/>
    <m/>
    <n v="-77042.11"/>
    <m/>
    <m/>
    <m/>
    <m/>
    <m/>
    <m/>
    <m/>
    <x v="0"/>
    <m/>
    <m/>
    <m/>
    <m/>
    <m/>
    <m/>
    <m/>
    <m/>
    <n v="0"/>
    <n v="0"/>
    <n v="0"/>
    <n v="0"/>
    <x v="1"/>
    <x v="5"/>
    <m/>
    <x v="23"/>
  </r>
  <r>
    <x v="2"/>
    <m/>
    <m/>
    <s v="Municipal Other Lighting"/>
    <s v="CB-Commercial"/>
    <n v="-799200"/>
    <n v="-72626.31"/>
    <m/>
    <n v="0"/>
    <n v="-6090.7"/>
    <n v="0"/>
    <m/>
    <n v="0"/>
    <n v="0"/>
    <n v="0"/>
    <n v="0"/>
    <n v="0"/>
    <n v="0"/>
    <n v="0"/>
    <n v="0"/>
    <n v="0"/>
    <n v="0"/>
    <n v="0"/>
    <n v="0"/>
    <n v="0"/>
    <n v="0"/>
    <n v="0"/>
    <n v="0"/>
    <n v="-359.64"/>
    <n v="0"/>
    <n v="0"/>
    <n v="0"/>
    <n v="0"/>
    <n v="0"/>
    <n v="0"/>
    <n v="0"/>
    <n v="0"/>
    <n v="0"/>
    <n v="0"/>
    <n v="10885.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3"/>
    <m/>
    <m/>
    <s v="Commercial"/>
    <s v="CB-Commercial"/>
    <n v="-400000"/>
    <n v="-45508"/>
    <m/>
    <n v="-898.56"/>
    <n v="0"/>
    <n v="0"/>
    <m/>
    <n v="0"/>
    <n v="760"/>
    <n v="0"/>
    <n v="0"/>
    <n v="-1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1"/>
    <m/>
    <m/>
    <s v="Commercial"/>
    <s v="CB-Commercial"/>
    <n v="-95061"/>
    <n v="-7879.44"/>
    <m/>
    <n v="-569.5"/>
    <n v="0"/>
    <n v="0"/>
    <m/>
    <n v="0"/>
    <n v="0"/>
    <n v="0"/>
    <n v="0"/>
    <n v="0"/>
    <n v="0"/>
    <n v="-2042.86"/>
    <n v="0"/>
    <n v="0"/>
    <n v="-173.01"/>
    <n v="0"/>
    <n v="0"/>
    <n v="0"/>
    <n v="0"/>
    <n v="0"/>
    <n v="0"/>
    <n v="0"/>
    <n v="0"/>
    <n v="0"/>
    <n v="0"/>
    <n v="0"/>
    <n v="0"/>
    <n v="0"/>
    <n v="0"/>
    <n v="0"/>
    <n v="0"/>
    <n v="-1076.3699999999999"/>
    <n v="0"/>
    <n v="0"/>
    <n v="-1294.73"/>
    <n v="0"/>
    <n v="0"/>
    <n v="0"/>
    <m/>
    <x v="0"/>
    <m/>
    <m/>
    <m/>
    <m/>
    <m/>
    <m/>
    <m/>
    <m/>
    <n v="-1999.1299999999999"/>
    <n v="-43.73"/>
    <n v="0"/>
    <n v="-2042.86"/>
    <x v="1"/>
    <x v="5"/>
    <m/>
    <x v="23"/>
  </r>
  <r>
    <x v="3"/>
    <m/>
    <m/>
    <s v="Commercial"/>
    <s v="CB-Commercial"/>
    <n v="-100000"/>
    <n v="-11386.36"/>
    <m/>
    <n v="-674.48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4.8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5.15"/>
    <m/>
    <n v="-674.41"/>
    <n v="0"/>
    <n v="0"/>
    <m/>
    <n v="0"/>
    <n v="189.99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4.7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90.05"/>
    <m/>
    <n v="-674.71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5.1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0.46"/>
    <m/>
    <n v="-674.15"/>
    <n v="0"/>
    <n v="0"/>
    <m/>
    <n v="0"/>
    <n v="189.7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4.3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6.81"/>
    <m/>
    <n v="-562.08000000000004"/>
    <n v="0"/>
    <n v="0"/>
    <m/>
    <n v="0"/>
    <n v="189.93"/>
    <n v="0"/>
    <n v="0"/>
    <n v="-44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37.5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7.49"/>
    <m/>
    <n v="-562.12"/>
    <n v="0"/>
    <n v="0"/>
    <m/>
    <n v="0"/>
    <n v="189.97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37.5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7.54"/>
    <m/>
    <n v="-562.14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77"/>
    <m/>
    <n v="-561.6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7.6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77"/>
    <m/>
    <n v="-673.92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8.68"/>
    <m/>
    <n v="-449.74"/>
    <n v="0"/>
    <n v="0"/>
    <m/>
    <n v="0"/>
    <n v="189.96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24.8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77"/>
    <m/>
    <n v="-561.61"/>
    <n v="0"/>
    <n v="0"/>
    <m/>
    <n v="0"/>
    <n v="189.74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36.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7.32"/>
    <m/>
    <n v="-449.7"/>
    <n v="0"/>
    <n v="0"/>
    <m/>
    <n v="0"/>
    <n v="189.87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24.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0.77"/>
    <m/>
    <n v="-224.73"/>
    <n v="0"/>
    <n v="0"/>
    <m/>
    <n v="0"/>
    <n v="189.34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10.1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92709"/>
    <n v="-10547.5"/>
    <m/>
    <n v="-520.65"/>
    <n v="0"/>
    <n v="0"/>
    <m/>
    <n v="0"/>
    <n v="176.15"/>
    <n v="0"/>
    <n v="0"/>
    <n v="-4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9.4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77.01"/>
    <m/>
    <n v="-449.3"/>
    <n v="0"/>
    <n v="0"/>
    <m/>
    <n v="0"/>
    <n v="189.64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23.8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6.48"/>
    <m/>
    <n v="-78.63"/>
    <n v="0"/>
    <n v="0"/>
    <m/>
    <n v="0"/>
    <n v="190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3.9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1.43"/>
    <m/>
    <n v="-78.48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3.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6.88"/>
    <m/>
    <n v="-78.87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77.63"/>
    <m/>
    <n v="-78.42"/>
    <n v="0"/>
    <n v="0"/>
    <m/>
    <n v="0"/>
    <n v="188.33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8.7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7.11"/>
    <m/>
    <n v="-79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4.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7.15"/>
    <m/>
    <n v="-79.05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4.0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7.2"/>
    <m/>
    <n v="-79.06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4.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8.9"/>
    <m/>
    <n v="-80.09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4.1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9.42"/>
    <m/>
    <n v="-80.41"/>
    <n v="0"/>
    <n v="0"/>
    <m/>
    <n v="0"/>
    <n v="190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4.2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77"/>
    <m/>
    <n v="-82.73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3.1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Municipal Pumping"/>
    <s v="CB-Commercial"/>
    <n v="-100000"/>
    <n v="-11386.04"/>
    <m/>
    <n v="0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m/>
    <m/>
    <s v="Commercial"/>
    <s v="CB-Commercial"/>
    <n v="-99999"/>
    <n v="-11386.23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9.5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Municipal Buildings"/>
    <s v="CB-Commercial"/>
    <n v="-99999"/>
    <n v="-11386.23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m/>
    <m/>
    <s v="Municipal Buildings"/>
    <s v="CB-Commercial"/>
    <n v="-99999"/>
    <n v="-11386.23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m/>
    <m/>
    <s v="Commercial"/>
    <s v="CB-Commercial"/>
    <n v="-100000"/>
    <n v="-11386.36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8.3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77.09"/>
    <m/>
    <n v="0"/>
    <n v="0"/>
    <n v="0"/>
    <m/>
    <n v="0"/>
    <n v="188.43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7.610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5.52"/>
    <m/>
    <n v="-83.76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3.8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6.68"/>
    <m/>
    <n v="0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9.7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Municipal Buildings"/>
    <s v="CB-Commercial"/>
    <n v="-100000"/>
    <n v="-11386.89"/>
    <m/>
    <n v="0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m/>
    <m/>
    <s v="Municipal Buildings"/>
    <s v="CB-Commercial"/>
    <n v="-100000"/>
    <n v="-11387.21"/>
    <m/>
    <n v="0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m/>
    <m/>
    <s v="Commercial"/>
    <s v="CB-Commercial"/>
    <n v="-100000"/>
    <n v="-11388.42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7.7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99999"/>
    <n v="-11388.89"/>
    <m/>
    <n v="0"/>
    <n v="0"/>
    <n v="0"/>
    <m/>
    <n v="0"/>
    <n v="189.54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2.8099999999999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9.75"/>
    <m/>
    <n v="0"/>
    <n v="0"/>
    <n v="0"/>
    <m/>
    <n v="0"/>
    <n v="190.01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2.8200000000000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Municipal Buildings"/>
    <s v="CB-Commercial"/>
    <n v="-100000"/>
    <n v="-11377.01"/>
    <m/>
    <n v="0"/>
    <n v="0"/>
    <n v="0"/>
    <m/>
    <n v="0"/>
    <n v="189.28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m/>
    <m/>
    <s v="Commercial"/>
    <s v="CB-Commercial"/>
    <n v="-100000"/>
    <n v="-11390.94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2.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90.75"/>
    <m/>
    <n v="-92.98"/>
    <n v="0"/>
    <n v="0"/>
    <m/>
    <n v="0"/>
    <n v="185.29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4.7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7.85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7.6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88.32"/>
    <m/>
    <n v="0"/>
    <n v="0"/>
    <n v="0"/>
    <m/>
    <n v="0"/>
    <n v="187.78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95.07"/>
    <m/>
    <n v="-111.32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4.6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0000"/>
    <n v="-11391.09"/>
    <m/>
    <n v="-116.1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4.3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Municipal Pumping"/>
    <s v="CB-Commercial"/>
    <n v="-100000"/>
    <n v="-11377.01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2"/>
    <m/>
    <m/>
    <s v="Commercial"/>
    <s v="CB-Commercial"/>
    <n v="-100000"/>
    <n v="-9106.15"/>
    <m/>
    <n v="-396.63"/>
    <n v="-764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-45"/>
    <n v="0"/>
    <n v="0"/>
    <n v="0"/>
    <n v="0"/>
    <n v="0"/>
    <n v="0"/>
    <n v="0"/>
    <n v="0"/>
    <n v="0"/>
    <n v="-964.21"/>
    <n v="1361.9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Interdepartmental"/>
    <s v="CB-Commercial"/>
    <n v="-251680"/>
    <n v="-30177.360000000001"/>
    <m/>
    <n v="0"/>
    <n v="0"/>
    <n v="0"/>
    <m/>
    <n v="0"/>
    <n v="230.28"/>
    <n v="0"/>
    <n v="0"/>
    <n v="-14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71.25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3"/>
  </r>
  <r>
    <x v="3"/>
    <m/>
    <m/>
    <s v="Interdepartmental"/>
    <s v="CB-Commercial"/>
    <n v="-57360"/>
    <n v="-6557.88"/>
    <m/>
    <n v="0"/>
    <n v="0"/>
    <n v="0"/>
    <m/>
    <n v="0"/>
    <n v="108.98"/>
    <n v="0"/>
    <n v="0"/>
    <n v="-25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3"/>
  </r>
  <r>
    <x v="3"/>
    <m/>
    <m/>
    <s v="Commercial"/>
    <s v="CB-Commercial"/>
    <n v="-40465"/>
    <n v="-4603.71"/>
    <m/>
    <n v="-90.9"/>
    <n v="0"/>
    <n v="0"/>
    <m/>
    <n v="0"/>
    <n v="76.88"/>
    <n v="0"/>
    <n v="0"/>
    <n v="-18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-10240"/>
    <n v="-1165"/>
    <m/>
    <n v="0"/>
    <n v="0"/>
    <n v="0"/>
    <m/>
    <n v="0"/>
    <n v="19.46"/>
    <n v="0"/>
    <n v="0"/>
    <n v="-4.61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.0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Industrial"/>
    <s v="GP-General Power"/>
    <n v="-16000000"/>
    <n v="-964482.64"/>
    <m/>
    <n v="0"/>
    <n v="0"/>
    <n v="0"/>
    <m/>
    <n v="0"/>
    <n v="30400.01"/>
    <n v="0"/>
    <n v="0"/>
    <n v="-720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534.33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m/>
    <m/>
    <s v="Commercial"/>
    <s v="GP-General Power"/>
    <n v="-8000000"/>
    <n v="-482166.23"/>
    <m/>
    <n v="-78.39"/>
    <n v="0"/>
    <n v="0"/>
    <m/>
    <n v="0"/>
    <n v="15200"/>
    <n v="0"/>
    <n v="0"/>
    <n v="-3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3"/>
    <m/>
    <m/>
    <s v="Commercial"/>
    <s v="GP-General Power"/>
    <n v="-8000000"/>
    <n v="-482356.13"/>
    <m/>
    <n v="0"/>
    <n v="0"/>
    <n v="0"/>
    <m/>
    <n v="0"/>
    <n v="15200"/>
    <n v="0"/>
    <n v="0"/>
    <n v="-3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772.47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3"/>
  </r>
  <r>
    <x v="1"/>
    <m/>
    <m/>
    <s v="Municipal Other Lighting"/>
    <s v="LS-Special Lighting"/>
    <n v="-1199880"/>
    <n v="-115223.28"/>
    <m/>
    <n v="0"/>
    <n v="0"/>
    <n v="0"/>
    <m/>
    <n v="0"/>
    <n v="0"/>
    <n v="0"/>
    <n v="0"/>
    <n v="0"/>
    <n v="0"/>
    <n v="-25785.42"/>
    <n v="0"/>
    <n v="0"/>
    <n v="-2183.78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43.9000000000001"/>
    <n v="0"/>
    <n v="0"/>
    <n v="0"/>
    <m/>
    <x v="0"/>
    <m/>
    <m/>
    <m/>
    <m/>
    <m/>
    <m/>
    <m/>
    <m/>
    <n v="-25233.48"/>
    <n v="-551.94000000000005"/>
    <n v="0"/>
    <n v="-25785.42"/>
    <x v="4"/>
    <x v="7"/>
    <m/>
    <x v="23"/>
  </r>
  <r>
    <x v="3"/>
    <m/>
    <m/>
    <s v="Municipal Other Lighting"/>
    <s v="LS-Special Lighting"/>
    <n v="-99999"/>
    <n v="-13094.68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3"/>
  </r>
  <r>
    <x v="3"/>
    <m/>
    <m/>
    <s v="Residential"/>
    <s v="RG-Residential"/>
    <n v="-100000"/>
    <n v="-10093"/>
    <m/>
    <n v="-596.88"/>
    <n v="0"/>
    <n v="0"/>
    <m/>
    <n v="0"/>
    <n v="190.01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8.7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-596.87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8.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2.780000000001"/>
    <m/>
    <n v="-598.07000000000005"/>
    <n v="0"/>
    <n v="0"/>
    <m/>
    <n v="0"/>
    <n v="189.99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9.1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5.98"/>
    <m/>
    <n v="-597.05999999999995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8.7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0.76"/>
    <m/>
    <n v="-597.95000000000005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9.1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.01"/>
    <m/>
    <n v="-596.88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8.6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8.32"/>
    <m/>
    <n v="-499.83"/>
    <n v="0"/>
    <n v="0"/>
    <m/>
    <n v="0"/>
    <n v="156.68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9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20.74"/>
    <m/>
    <n v="-598.54"/>
    <n v="0"/>
    <n v="0"/>
    <m/>
    <n v="0"/>
    <n v="190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9.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99138"/>
    <n v="-10033.65"/>
    <m/>
    <n v="-593.39"/>
    <n v="0"/>
    <n v="0"/>
    <m/>
    <n v="0"/>
    <n v="188.36"/>
    <n v="0"/>
    <n v="0"/>
    <n v="-4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7.2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7.91"/>
    <m/>
    <n v="-498.15"/>
    <n v="0"/>
    <n v="0"/>
    <m/>
    <n v="0"/>
    <n v="190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8.8999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8.040000000001"/>
    <m/>
    <n v="-498.15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8.8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2.99"/>
    <m/>
    <n v="-497.4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8.290000000001"/>
    <m/>
    <n v="-498.16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8.31"/>
    <m/>
    <n v="-498.16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8.799999999999"/>
    <m/>
    <n v="-498.19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4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9.549999999999"/>
    <m/>
    <n v="-498.22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9.82"/>
    <m/>
    <n v="-498.23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9.93"/>
    <m/>
    <n v="-498.25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0"/>
    <m/>
    <n v="-498.25"/>
    <n v="0"/>
    <n v="0"/>
    <m/>
    <n v="0"/>
    <n v="189.97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5.76"/>
    <m/>
    <n v="-498.04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0.709999999999"/>
    <m/>
    <n v="-498.28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7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0.91"/>
    <m/>
    <n v="-498.3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3.42"/>
    <m/>
    <n v="-498.43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97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0.629999999999"/>
    <m/>
    <n v="-498.29"/>
    <n v="0"/>
    <n v="0"/>
    <m/>
    <n v="0"/>
    <n v="189.72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1.4599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-497.39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19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3.219999999999"/>
    <m/>
    <n v="-498.43"/>
    <n v="0"/>
    <n v="0"/>
    <m/>
    <n v="0"/>
    <n v="189.44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52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9.06"/>
    <m/>
    <n v="-497.7"/>
    <n v="0"/>
    <n v="0"/>
    <m/>
    <n v="0"/>
    <n v="190.01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3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2.64"/>
    <m/>
    <n v="-498.38"/>
    <n v="0"/>
    <n v="0"/>
    <m/>
    <n v="0"/>
    <n v="189.96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52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1.59"/>
    <m/>
    <n v="-498.33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9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.049999999999"/>
    <m/>
    <n v="-497.42"/>
    <n v="0"/>
    <n v="0"/>
    <m/>
    <n v="0"/>
    <n v="189.68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22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2.14"/>
    <m/>
    <n v="-498.36"/>
    <n v="0"/>
    <n v="0"/>
    <m/>
    <n v="0"/>
    <n v="189.94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5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-497.4"/>
    <n v="0"/>
    <n v="0"/>
    <m/>
    <n v="0"/>
    <n v="189.9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2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5.469999999999"/>
    <m/>
    <n v="-498.52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55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6.76"/>
    <m/>
    <n v="-498.63"/>
    <n v="0"/>
    <n v="0"/>
    <m/>
    <n v="0"/>
    <n v="189.12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5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-397.93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.4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23.51"/>
    <m/>
    <n v="-498.96"/>
    <n v="0"/>
    <n v="0"/>
    <m/>
    <n v="0"/>
    <n v="189.16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66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4.35"/>
    <m/>
    <n v="-498.47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9.1000000000000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8.98"/>
    <m/>
    <n v="-498.7"/>
    <n v="0"/>
    <n v="0"/>
    <m/>
    <n v="0"/>
    <n v="189.95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61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8.459999999999"/>
    <m/>
    <n v="-498.18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-397.91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.4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7.700000000001"/>
    <m/>
    <n v="-398.51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5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5.44"/>
    <m/>
    <n v="-498.03"/>
    <n v="0"/>
    <n v="0"/>
    <m/>
    <n v="0"/>
    <n v="189.9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7.969999999999"/>
    <m/>
    <n v="-398.51"/>
    <n v="0"/>
    <n v="0"/>
    <m/>
    <n v="0"/>
    <n v="189.94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5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-497.41"/>
    <n v="0"/>
    <n v="0"/>
    <m/>
    <n v="0"/>
    <n v="189.84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22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0.81"/>
    <m/>
    <n v="-398.23"/>
    <n v="0"/>
    <n v="0"/>
    <m/>
    <n v="0"/>
    <n v="189.98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33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8.61"/>
    <m/>
    <n v="-398.55"/>
    <n v="0"/>
    <n v="0"/>
    <m/>
    <n v="0"/>
    <n v="189.99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5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8.719999999999"/>
    <m/>
    <n v="-398.56"/>
    <n v="0"/>
    <n v="0"/>
    <m/>
    <n v="0"/>
    <n v="190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-397.92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1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0.200000000001"/>
    <m/>
    <n v="-398.61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5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7.219999999999"/>
    <m/>
    <n v="-398.09"/>
    <n v="0"/>
    <n v="0"/>
    <m/>
    <n v="0"/>
    <n v="189.88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3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1.379999999999"/>
    <m/>
    <n v="-498.34"/>
    <n v="0"/>
    <n v="0"/>
    <m/>
    <n v="0"/>
    <n v="189.55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5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7.69"/>
    <m/>
    <n v="-498.63"/>
    <n v="0"/>
    <n v="0"/>
    <m/>
    <n v="0"/>
    <n v="189.9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58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4.11"/>
    <m/>
    <n v="-398.77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6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98037"/>
    <n v="-9894.8799999999992"/>
    <m/>
    <n v="-487.63"/>
    <n v="0"/>
    <n v="0"/>
    <m/>
    <n v="0"/>
    <n v="186.26"/>
    <n v="0"/>
    <n v="0"/>
    <n v="-44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6.2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.01"/>
    <m/>
    <n v="-497.6"/>
    <n v="0"/>
    <n v="0"/>
    <m/>
    <n v="0"/>
    <n v="185.97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2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0.85"/>
    <m/>
    <n v="-398.63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8.42"/>
    <m/>
    <n v="-398.93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7900000000000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98573"/>
    <n v="-9976.6200000000008"/>
    <m/>
    <n v="-491.68"/>
    <n v="0"/>
    <n v="0"/>
    <m/>
    <n v="0"/>
    <n v="187.29"/>
    <n v="0"/>
    <n v="0"/>
    <n v="-44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4"/>
    <n v="0"/>
    <n v="0"/>
    <n v="-147.5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2.99"/>
    <m/>
    <n v="-397.93"/>
    <n v="0"/>
    <n v="0"/>
    <m/>
    <n v="0"/>
    <n v="189.7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2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1.94"/>
    <m/>
    <n v="-398.28"/>
    <n v="0"/>
    <n v="0"/>
    <m/>
    <n v="0"/>
    <n v="189.65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3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1.4"/>
    <m/>
    <n v="-398.26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3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-298.45"/>
    <n v="0"/>
    <n v="0"/>
    <m/>
    <n v="0"/>
    <n v="189.73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4.0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4.299999999999"/>
    <m/>
    <n v="-298.79000000000002"/>
    <n v="0"/>
    <n v="0"/>
    <m/>
    <n v="0"/>
    <n v="189.84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4.2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5.66"/>
    <m/>
    <n v="-299.12"/>
    <n v="0"/>
    <n v="0"/>
    <m/>
    <n v="0"/>
    <n v="189.77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4.4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3.789999999999"/>
    <m/>
    <n v="-398.75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6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22.31"/>
    <m/>
    <n v="-399.1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8999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26.200000000001"/>
    <m/>
    <n v="-499.2"/>
    <n v="0"/>
    <n v="0"/>
    <m/>
    <n v="0"/>
    <n v="187.41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7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.09"/>
    <m/>
    <n v="-497.76"/>
    <n v="0"/>
    <n v="0"/>
    <m/>
    <n v="0"/>
    <n v="182.89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3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6.6"/>
    <m/>
    <n v="-199.23"/>
    <n v="0"/>
    <n v="0"/>
    <m/>
    <n v="0"/>
    <n v="190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1"/>
    <m/>
    <m/>
    <s v="Residential"/>
    <s v="RG-Residential"/>
    <n v="-100000"/>
    <n v="-6116.22"/>
    <m/>
    <n v="0"/>
    <n v="0"/>
    <n v="0"/>
    <m/>
    <n v="0"/>
    <n v="0"/>
    <n v="0"/>
    <n v="0"/>
    <n v="0"/>
    <n v="0"/>
    <n v="-2149.0700000000002"/>
    <n v="0"/>
    <n v="0"/>
    <n v="-182"/>
    <n v="0"/>
    <n v="0"/>
    <n v="0"/>
    <n v="0"/>
    <n v="0"/>
    <n v="0"/>
    <n v="0"/>
    <n v="0"/>
    <n v="0"/>
    <n v="0"/>
    <n v="0"/>
    <n v="0"/>
    <n v="0"/>
    <n v="0"/>
    <n v="0"/>
    <n v="0"/>
    <n v="-152.04"/>
    <n v="0"/>
    <n v="0"/>
    <n v="-1689"/>
    <n v="0"/>
    <n v="0"/>
    <n v="0"/>
    <m/>
    <x v="0"/>
    <m/>
    <m/>
    <m/>
    <m/>
    <m/>
    <m/>
    <m/>
    <m/>
    <n v="-2103.0700000000002"/>
    <n v="-46"/>
    <n v="0"/>
    <n v="-2149.0700000000002"/>
    <x v="0"/>
    <x v="1"/>
    <m/>
    <x v="23"/>
  </r>
  <r>
    <x v="3"/>
    <m/>
    <m/>
    <s v="Residential"/>
    <s v="RG-Residential"/>
    <n v="-100000"/>
    <n v="-10118.120000000001"/>
    <m/>
    <n v="-199.47"/>
    <n v="0"/>
    <n v="0"/>
    <m/>
    <n v="0"/>
    <n v="189.55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99548"/>
    <n v="-10075.030000000001"/>
    <m/>
    <n v="-198.61"/>
    <n v="0"/>
    <n v="0"/>
    <m/>
    <n v="0"/>
    <n v="189.14"/>
    <n v="0"/>
    <n v="0"/>
    <n v="-44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8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5.379999999999"/>
    <m/>
    <n v="-298.82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4.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9.48"/>
    <m/>
    <n v="-199.3"/>
    <n v="0"/>
    <n v="0"/>
    <m/>
    <n v="0"/>
    <n v="189.1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6.4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24.86"/>
    <m/>
    <n v="-199.63"/>
    <n v="0"/>
    <n v="0"/>
    <m/>
    <n v="0"/>
    <n v="189.07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94526"/>
    <n v="-9540.51"/>
    <m/>
    <n v="-470.17"/>
    <n v="0"/>
    <n v="0"/>
    <m/>
    <n v="0"/>
    <n v="179.6"/>
    <n v="0"/>
    <n v="0"/>
    <n v="-42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0.379999999999"/>
    <m/>
    <n v="-199.14"/>
    <n v="0"/>
    <n v="0"/>
    <m/>
    <n v="0"/>
    <n v="188.57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8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7.73"/>
    <m/>
    <n v="-79.19"/>
    <n v="0"/>
    <n v="0"/>
    <m/>
    <n v="0"/>
    <n v="190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7.83"/>
    <m/>
    <n v="-79.22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8.02"/>
    <m/>
    <n v="-79.45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0.67"/>
    <m/>
    <n v="-79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6.31"/>
    <m/>
    <n v="-79.400000000000006"/>
    <n v="0"/>
    <n v="0"/>
    <m/>
    <n v="0"/>
    <n v="190.01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-78.7"/>
    <n v="0"/>
    <n v="0"/>
    <m/>
    <n v="0"/>
    <n v="189.86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63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9.76"/>
    <m/>
    <n v="-79.849999999999994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99857"/>
    <n v="-10090.6"/>
    <m/>
    <n v="-78.66"/>
    <n v="0"/>
    <n v="0"/>
    <m/>
    <n v="0"/>
    <n v="189.73"/>
    <n v="0"/>
    <n v="0"/>
    <n v="-44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89.17"/>
    <m/>
    <n v="0"/>
    <n v="0"/>
    <n v="0"/>
    <m/>
    <n v="0"/>
    <n v="188.64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63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1.530000000001"/>
    <m/>
    <n v="-80.430000000000007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2.02"/>
    <m/>
    <n v="-80.58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2.299999999999"/>
    <m/>
    <n v="-80.53"/>
    <n v="0"/>
    <n v="0"/>
    <m/>
    <n v="0"/>
    <n v="189.95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5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2.34"/>
    <m/>
    <n v="-80.69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2.14"/>
    <m/>
    <n v="-80.84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2.86"/>
    <m/>
    <n v="-81.099999999999994"/>
    <n v="0"/>
    <n v="0"/>
    <m/>
    <n v="0"/>
    <n v="189.99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7.92"/>
    <m/>
    <n v="-80.98"/>
    <n v="0"/>
    <n v="0"/>
    <m/>
    <n v="0"/>
    <n v="188.65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4.370000000001"/>
    <m/>
    <n v="-81.06"/>
    <n v="0"/>
    <n v="0"/>
    <m/>
    <n v="0"/>
    <n v="189.95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5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3.27"/>
    <m/>
    <n v="-81.33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-298.44"/>
    <n v="0"/>
    <n v="0"/>
    <m/>
    <n v="0"/>
    <n v="190.01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4.1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8.35"/>
    <m/>
    <n v="-83.64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6.69"/>
    <m/>
    <n v="-83.64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7.35"/>
    <m/>
    <n v="-83.77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2.120000000001"/>
    <m/>
    <n v="-83.56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.01"/>
    <m/>
    <n v="-82.92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7.68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7.700000000001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6.25"/>
    <m/>
    <n v="-83.6"/>
    <n v="0"/>
    <n v="0"/>
    <m/>
    <n v="0"/>
    <n v="190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7.99"/>
    <m/>
    <n v="0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7.98"/>
    <m/>
    <n v="-398.94"/>
    <n v="0"/>
    <n v="0"/>
    <m/>
    <n v="0"/>
    <n v="189.44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1.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8.16"/>
    <m/>
    <n v="0"/>
    <n v="0"/>
    <n v="0"/>
    <m/>
    <n v="0"/>
    <n v="190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88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8.48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4.799999999999"/>
    <m/>
    <n v="0"/>
    <n v="0"/>
    <n v="0"/>
    <m/>
    <n v="0"/>
    <n v="189.73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7.0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6.32"/>
    <m/>
    <n v="0"/>
    <n v="0"/>
    <n v="0"/>
    <m/>
    <n v="0"/>
    <n v="190.01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9.450000000001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9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09.94"/>
    <m/>
    <n v="0"/>
    <n v="0"/>
    <n v="0"/>
    <m/>
    <n v="0"/>
    <n v="189.59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.01"/>
    <m/>
    <n v="0"/>
    <n v="0"/>
    <n v="0"/>
    <m/>
    <n v="0"/>
    <n v="189.57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.4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0"/>
    <n v="0"/>
    <n v="0"/>
    <m/>
    <n v="0"/>
    <n v="189.5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1.92"/>
    <m/>
    <n v="0"/>
    <n v="0"/>
    <n v="0"/>
    <m/>
    <n v="0"/>
    <n v="189.97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3.56"/>
    <m/>
    <n v="0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4.14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66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8.15"/>
    <m/>
    <n v="-87.83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0"/>
    <n v="0"/>
    <n v="0"/>
    <m/>
    <n v="0"/>
    <n v="189.66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.4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1.120000000001"/>
    <m/>
    <n v="0"/>
    <n v="0"/>
    <n v="0"/>
    <m/>
    <n v="0"/>
    <n v="189.85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99886"/>
    <n v="-10097.44"/>
    <m/>
    <n v="0"/>
    <n v="0"/>
    <n v="0"/>
    <m/>
    <n v="0"/>
    <n v="189.78"/>
    <n v="0"/>
    <n v="0"/>
    <n v="-4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4.85"/>
    <m/>
    <n v="0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41.69"/>
    <m/>
    <n v="-94.28"/>
    <n v="0"/>
    <n v="0"/>
    <m/>
    <n v="0"/>
    <n v="187.58"/>
    <n v="0"/>
    <n v="0"/>
    <n v="-44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24.549999999999"/>
    <m/>
    <n v="-199.64"/>
    <n v="0"/>
    <n v="0"/>
    <m/>
    <n v="0"/>
    <n v="187.16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8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6.200000000001"/>
    <m/>
    <n v="0"/>
    <n v="0"/>
    <n v="0"/>
    <m/>
    <n v="0"/>
    <n v="189.47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"/>
    <m/>
    <n v="-198.96"/>
    <n v="0"/>
    <n v="0"/>
    <m/>
    <n v="0"/>
    <n v="19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.4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112.67"/>
    <m/>
    <n v="0"/>
    <n v="0"/>
    <n v="0"/>
    <m/>
    <n v="0"/>
    <n v="185.14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.01"/>
    <m/>
    <n v="0"/>
    <n v="0"/>
    <n v="0"/>
    <m/>
    <n v="0"/>
    <n v="188.18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90249"/>
    <n v="-9108.84"/>
    <m/>
    <n v="0"/>
    <n v="0"/>
    <n v="0"/>
    <m/>
    <n v="0"/>
    <n v="171.48"/>
    <n v="0"/>
    <n v="0"/>
    <n v="-4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4.6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3.01"/>
    <m/>
    <n v="0"/>
    <n v="0"/>
    <n v="0"/>
    <m/>
    <n v="0"/>
    <n v="186.56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7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-100000"/>
    <n v="-10092.99"/>
    <m/>
    <n v="-199.17"/>
    <n v="0"/>
    <n v="0"/>
    <m/>
    <n v="0"/>
    <n v="179.4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8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Commercial"/>
    <s v="TEB-Total Electric Bldg"/>
    <n v="-34512246"/>
    <n v="-2138723.89"/>
    <m/>
    <n v="0"/>
    <n v="0"/>
    <n v="0"/>
    <m/>
    <n v="0"/>
    <n v="65573.27"/>
    <n v="0"/>
    <n v="0"/>
    <n v="-15530.51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3"/>
  </r>
  <r>
    <x v="1"/>
    <m/>
    <m/>
    <s v="Commercial"/>
    <s v="CB-Commercial"/>
    <n v="99992"/>
    <n v="8266.89"/>
    <m/>
    <n v="0"/>
    <n v="0"/>
    <n v="0"/>
    <m/>
    <n v="0"/>
    <n v="0"/>
    <n v="0"/>
    <n v="0"/>
    <n v="0"/>
    <n v="0"/>
    <n v="2246.8200000000002"/>
    <n v="0"/>
    <n v="0"/>
    <n v="181.99"/>
    <n v="0"/>
    <n v="0"/>
    <n v="0"/>
    <n v="0"/>
    <n v="0"/>
    <n v="0"/>
    <n v="0"/>
    <n v="0"/>
    <n v="0"/>
    <n v="0"/>
    <n v="0"/>
    <n v="0"/>
    <n v="0"/>
    <n v="0"/>
    <n v="0"/>
    <n v="0"/>
    <n v="964.6"/>
    <n v="0"/>
    <n v="0"/>
    <n v="1361.89"/>
    <n v="0"/>
    <n v="0"/>
    <n v="0"/>
    <m/>
    <x v="0"/>
    <m/>
    <m/>
    <m/>
    <m/>
    <m/>
    <m/>
    <m/>
    <m/>
    <n v="2357.81"/>
    <n v="-110.99"/>
    <n v="0"/>
    <n v="2246.8200000000002"/>
    <x v="1"/>
    <x v="5"/>
    <m/>
    <x v="23"/>
  </r>
  <r>
    <x v="1"/>
    <m/>
    <m/>
    <s v="Commercial"/>
    <s v="CB-Commercial"/>
    <n v="90000"/>
    <n v="7436.7"/>
    <m/>
    <n v="542.42999999999995"/>
    <n v="0"/>
    <n v="0"/>
    <m/>
    <n v="0"/>
    <n v="0"/>
    <n v="0"/>
    <n v="0"/>
    <n v="0"/>
    <n v="0"/>
    <n v="2022.3"/>
    <n v="0"/>
    <n v="0"/>
    <n v="163.80000000000001"/>
    <n v="0"/>
    <n v="0"/>
    <n v="0"/>
    <n v="0"/>
    <n v="0"/>
    <n v="0"/>
    <n v="0"/>
    <n v="0"/>
    <n v="0"/>
    <n v="0"/>
    <n v="0"/>
    <n v="0"/>
    <n v="0"/>
    <n v="0"/>
    <n v="0"/>
    <n v="0"/>
    <n v="1025.19"/>
    <n v="0"/>
    <n v="0"/>
    <n v="1225.8"/>
    <n v="0"/>
    <n v="0"/>
    <n v="0"/>
    <m/>
    <x v="0"/>
    <m/>
    <m/>
    <m/>
    <m/>
    <m/>
    <m/>
    <m/>
    <m/>
    <n v="2122.1999999999998"/>
    <n v="-99.9"/>
    <n v="0"/>
    <n v="2022.3"/>
    <x v="1"/>
    <x v="5"/>
    <m/>
    <x v="23"/>
  </r>
  <r>
    <x v="3"/>
    <m/>
    <m/>
    <s v="Commercial"/>
    <s v="CB-Commercial"/>
    <n v="99117"/>
    <n v="11278.51"/>
    <m/>
    <n v="447.7"/>
    <n v="-130.66"/>
    <n v="0"/>
    <m/>
    <n v="0"/>
    <n v="0"/>
    <n v="0"/>
    <n v="0"/>
    <n v="44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2.5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99990"/>
    <n v="11385.2"/>
    <m/>
    <n v="449.61"/>
    <n v="-189.98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4.7499999999998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Municipal Other Lighting"/>
    <s v="CB-Commercial"/>
    <n v="99979"/>
    <n v="11383.8"/>
    <m/>
    <n v="0"/>
    <n v="43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2"/>
    <m/>
    <m/>
    <s v="Commercial"/>
    <s v="CB-Commercial"/>
    <n v="100000"/>
    <n v="9101.0300000000007"/>
    <m/>
    <n v="0"/>
    <n v="3590.7"/>
    <n v="0"/>
    <m/>
    <n v="0"/>
    <n v="0"/>
    <n v="0"/>
    <n v="0"/>
    <n v="0"/>
    <n v="0"/>
    <n v="0"/>
    <n v="0"/>
    <n v="0"/>
    <n v="0"/>
    <n v="0"/>
    <n v="0"/>
    <n v="0"/>
    <n v="0"/>
    <n v="0"/>
    <n v="0"/>
    <n v="45"/>
    <n v="0"/>
    <n v="0"/>
    <n v="0"/>
    <n v="0"/>
    <n v="0"/>
    <n v="0"/>
    <n v="0"/>
    <n v="0"/>
    <n v="0"/>
    <n v="745.12"/>
    <n v="-136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Municipal Other Lighting"/>
    <s v="CB-Commercial"/>
    <n v="99999"/>
    <n v="11386.23"/>
    <m/>
    <n v="0"/>
    <n v="-69.959999999999994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3"/>
  </r>
  <r>
    <x v="3"/>
    <m/>
    <m/>
    <s v="Commercial"/>
    <s v="CB-Commercial"/>
    <n v="99507"/>
    <n v="11327.57"/>
    <m/>
    <n v="76.930000000000007"/>
    <n v="-116.61"/>
    <n v="0"/>
    <m/>
    <n v="0"/>
    <n v="0"/>
    <n v="0"/>
    <n v="0"/>
    <n v="4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5.1999999999999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99900"/>
    <n v="11374.96"/>
    <m/>
    <n v="0"/>
    <n v="-189.81"/>
    <n v="0"/>
    <m/>
    <n v="0"/>
    <n v="0"/>
    <n v="0"/>
    <n v="0"/>
    <n v="4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3.1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99000"/>
    <n v="11267.66"/>
    <m/>
    <n v="0"/>
    <n v="-147.38999999999999"/>
    <n v="0"/>
    <m/>
    <n v="0"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99332"/>
    <n v="11333.03"/>
    <m/>
    <n v="0"/>
    <n v="-188.73"/>
    <n v="0"/>
    <m/>
    <n v="0"/>
    <n v="0"/>
    <n v="0"/>
    <n v="0"/>
    <n v="44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4.5599999999999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Municipal Pumping"/>
    <s v="CB-Commercial"/>
    <n v="95823"/>
    <n v="10901.78"/>
    <m/>
    <n v="0"/>
    <n v="-33.21"/>
    <n v="0"/>
    <m/>
    <n v="0"/>
    <n v="0"/>
    <n v="0"/>
    <n v="0"/>
    <n v="43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m/>
    <m/>
    <s v="Commercial"/>
    <s v="CB-Commercial"/>
    <n v="96000"/>
    <n v="10921.92"/>
    <m/>
    <n v="71.430000000000007"/>
    <n v="-107.84"/>
    <n v="0"/>
    <m/>
    <n v="0"/>
    <n v="0"/>
    <n v="0"/>
    <n v="0"/>
    <n v="4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96000"/>
    <n v="10928.52"/>
    <m/>
    <n v="0"/>
    <n v="-138.93"/>
    <n v="0"/>
    <m/>
    <n v="0"/>
    <n v="0"/>
    <n v="0"/>
    <n v="0"/>
    <n v="4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0.3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Municipal Buildings"/>
    <s v="CB-Commercial"/>
    <n v="90000"/>
    <n v="10239.299999999999"/>
    <m/>
    <n v="0"/>
    <n v="24.22"/>
    <n v="0"/>
    <m/>
    <n v="0"/>
    <n v="0"/>
    <n v="0"/>
    <n v="0"/>
    <n v="4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3"/>
    <m/>
    <m/>
    <s v="Commercial"/>
    <s v="CB-Commercial"/>
    <n v="90613"/>
    <n v="10311.709999999999"/>
    <m/>
    <n v="74.53"/>
    <n v="-22.88"/>
    <n v="0"/>
    <m/>
    <n v="0"/>
    <n v="0"/>
    <n v="0"/>
    <n v="0"/>
    <n v="40.77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5.7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90000"/>
    <n v="10239.299999999999"/>
    <m/>
    <n v="0"/>
    <n v="-171"/>
    <n v="0"/>
    <m/>
    <n v="0"/>
    <n v="0"/>
    <n v="0"/>
    <n v="0"/>
    <n v="4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0.9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Commercial"/>
    <s v="CB-Commercial"/>
    <n v="84880"/>
    <n v="9688.83"/>
    <m/>
    <n v="0"/>
    <n v="-161.27000000000001"/>
    <n v="0"/>
    <m/>
    <n v="0"/>
    <n v="0"/>
    <n v="0"/>
    <n v="0"/>
    <n v="38.2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9.5899999999999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3"/>
  </r>
  <r>
    <x v="3"/>
    <m/>
    <m/>
    <s v="Municipal Buildings"/>
    <s v="CB-Commercial"/>
    <n v="73209"/>
    <n v="8336.85"/>
    <m/>
    <n v="0"/>
    <n v="-107.69"/>
    <n v="0"/>
    <m/>
    <n v="0"/>
    <n v="0"/>
    <n v="0"/>
    <n v="0"/>
    <n v="3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3"/>
  </r>
  <r>
    <x v="2"/>
    <m/>
    <m/>
    <s v="Industrial"/>
    <s v="GP-General Power"/>
    <n v="758928"/>
    <n v="48217.38"/>
    <m/>
    <n v="0"/>
    <n v="27250.83"/>
    <n v="0"/>
    <m/>
    <n v="0"/>
    <n v="0"/>
    <n v="0"/>
    <n v="0"/>
    <n v="0"/>
    <n v="0"/>
    <n v="0"/>
    <n v="0"/>
    <n v="0"/>
    <n v="0"/>
    <n v="0"/>
    <n v="0"/>
    <n v="0"/>
    <n v="0"/>
    <n v="0"/>
    <n v="0"/>
    <n v="280.8"/>
    <n v="0"/>
    <n v="0"/>
    <n v="0"/>
    <n v="0"/>
    <n v="0"/>
    <n v="0"/>
    <n v="0"/>
    <n v="0"/>
    <n v="0"/>
    <n v="7196.2"/>
    <n v="-4796.4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3"/>
  </r>
  <r>
    <x v="3"/>
    <m/>
    <m/>
    <s v="Residential"/>
    <s v="RG-Residential"/>
    <n v="98168"/>
    <n v="9908.09"/>
    <m/>
    <n v="488.27"/>
    <n v="-186.52"/>
    <n v="0"/>
    <m/>
    <n v="0"/>
    <n v="0"/>
    <n v="0"/>
    <n v="0"/>
    <n v="44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2.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778"/>
    <n v="10083.51"/>
    <m/>
    <n v="499.33"/>
    <n v="-141.9"/>
    <n v="0"/>
    <m/>
    <n v="0"/>
    <n v="0"/>
    <n v="0"/>
    <n v="0"/>
    <n v="44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7.1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618"/>
    <n v="10061.6"/>
    <m/>
    <n v="497.84"/>
    <n v="-149.5"/>
    <n v="0"/>
    <m/>
    <n v="0"/>
    <n v="0"/>
    <n v="0"/>
    <n v="0"/>
    <n v="44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994"/>
    <n v="10107.049999999999"/>
    <m/>
    <n v="498.1"/>
    <n v="-189.99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6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059"/>
    <n v="10057.02"/>
    <m/>
    <n v="71.91"/>
    <n v="-25"/>
    <n v="0"/>
    <m/>
    <n v="0"/>
    <n v="0"/>
    <n v="0"/>
    <n v="0"/>
    <n v="4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266"/>
    <n v="10018.92"/>
    <m/>
    <n v="199.41"/>
    <n v="-92.9"/>
    <n v="0"/>
    <m/>
    <n v="0"/>
    <n v="0"/>
    <n v="0"/>
    <n v="0"/>
    <n v="4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6.6699999999999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1"/>
    <m/>
    <m/>
    <s v="Residential"/>
    <s v="RG-Residential"/>
    <n v="99990"/>
    <n v="6115.53"/>
    <m/>
    <n v="0"/>
    <n v="0"/>
    <n v="0"/>
    <m/>
    <n v="0"/>
    <n v="0"/>
    <n v="0"/>
    <n v="0"/>
    <n v="0"/>
    <n v="0"/>
    <n v="2246.7800000000002"/>
    <n v="0"/>
    <n v="0"/>
    <n v="181.98"/>
    <n v="0"/>
    <n v="0"/>
    <n v="0"/>
    <n v="0"/>
    <n v="0"/>
    <n v="0"/>
    <n v="0"/>
    <n v="0"/>
    <n v="0"/>
    <n v="0"/>
    <n v="0"/>
    <n v="0"/>
    <n v="0"/>
    <n v="0"/>
    <n v="0"/>
    <n v="0"/>
    <n v="153.49"/>
    <n v="0"/>
    <n v="0"/>
    <n v="1688.83"/>
    <n v="0"/>
    <n v="0"/>
    <n v="0"/>
    <m/>
    <x v="0"/>
    <m/>
    <m/>
    <m/>
    <m/>
    <m/>
    <m/>
    <m/>
    <m/>
    <n v="2357.77"/>
    <n v="-110.99"/>
    <n v="0"/>
    <n v="2246.7800000000002"/>
    <x v="0"/>
    <x v="1"/>
    <m/>
    <x v="23"/>
  </r>
  <r>
    <x v="1"/>
    <m/>
    <m/>
    <s v="Residential"/>
    <s v="RG-Residential"/>
    <n v="99000"/>
    <n v="6050.88"/>
    <m/>
    <n v="0"/>
    <n v="0"/>
    <n v="0"/>
    <m/>
    <n v="0"/>
    <n v="0"/>
    <n v="0"/>
    <n v="0"/>
    <n v="0"/>
    <n v="0"/>
    <n v="2224.5300000000002"/>
    <n v="0"/>
    <n v="0"/>
    <n v="180.18"/>
    <n v="0"/>
    <n v="0"/>
    <n v="0"/>
    <n v="0"/>
    <n v="0"/>
    <n v="0"/>
    <n v="0"/>
    <n v="0"/>
    <n v="0"/>
    <n v="0"/>
    <n v="0"/>
    <n v="0"/>
    <n v="0"/>
    <n v="0"/>
    <n v="0"/>
    <n v="0"/>
    <n v="151.91999999999999"/>
    <n v="0"/>
    <n v="0"/>
    <n v="1672.11"/>
    <n v="0"/>
    <n v="0"/>
    <n v="0"/>
    <m/>
    <x v="0"/>
    <m/>
    <m/>
    <m/>
    <m/>
    <m/>
    <m/>
    <m/>
    <m/>
    <n v="2334.42"/>
    <n v="-109.89"/>
    <n v="0"/>
    <n v="2224.5300000000002"/>
    <x v="0"/>
    <x v="1"/>
    <m/>
    <x v="23"/>
  </r>
  <r>
    <x v="1"/>
    <m/>
    <m/>
    <s v="Residential"/>
    <s v="RG-Residential"/>
    <n v="98947"/>
    <n v="6047.65"/>
    <m/>
    <n v="0"/>
    <n v="0"/>
    <n v="0"/>
    <m/>
    <n v="0"/>
    <n v="0"/>
    <n v="0"/>
    <n v="0"/>
    <n v="0"/>
    <n v="0"/>
    <n v="2223.34"/>
    <n v="0"/>
    <n v="0"/>
    <n v="180.08"/>
    <n v="0"/>
    <n v="0"/>
    <n v="0"/>
    <n v="0"/>
    <n v="0"/>
    <n v="0"/>
    <n v="0"/>
    <n v="0"/>
    <n v="0"/>
    <n v="0"/>
    <n v="0"/>
    <n v="0"/>
    <n v="0"/>
    <n v="0"/>
    <n v="0"/>
    <n v="0"/>
    <n v="151.83000000000001"/>
    <n v="0"/>
    <n v="0"/>
    <n v="1671.22"/>
    <n v="0"/>
    <n v="0"/>
    <n v="0"/>
    <m/>
    <x v="0"/>
    <m/>
    <m/>
    <m/>
    <m/>
    <m/>
    <m/>
    <m/>
    <m/>
    <n v="2333.17"/>
    <n v="-109.83"/>
    <n v="0"/>
    <n v="2223.34"/>
    <x v="0"/>
    <x v="1"/>
    <m/>
    <x v="23"/>
  </r>
  <r>
    <x v="3"/>
    <m/>
    <m/>
    <s v="Residential"/>
    <s v="RG-Residential"/>
    <n v="99575"/>
    <n v="10077.76"/>
    <m/>
    <n v="199.79"/>
    <n v="-133.18"/>
    <n v="0"/>
    <m/>
    <n v="0"/>
    <n v="0"/>
    <n v="0"/>
    <n v="0"/>
    <n v="44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7.2000000000000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100000"/>
    <n v="10097.57"/>
    <m/>
    <n v="75.150000000000006"/>
    <n v="-155.72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2.2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000"/>
    <n v="9992.41"/>
    <m/>
    <n v="196.98"/>
    <n v="-188.1"/>
    <n v="0"/>
    <m/>
    <n v="0"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6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000"/>
    <n v="9997.91"/>
    <m/>
    <n v="197.09"/>
    <n v="-188.1"/>
    <n v="0"/>
    <m/>
    <n v="0"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5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793"/>
    <n v="10099.76"/>
    <m/>
    <n v="80"/>
    <n v="-116.94"/>
    <n v="0"/>
    <m/>
    <n v="0"/>
    <n v="0"/>
    <n v="0"/>
    <n v="0"/>
    <n v="4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000"/>
    <n v="9999.69"/>
    <m/>
    <n v="197.13"/>
    <n v="-188.1"/>
    <n v="0"/>
    <m/>
    <n v="0"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6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393"/>
    <n v="10040.94"/>
    <m/>
    <n v="77.400000000000006"/>
    <n v="-116.47"/>
    <n v="0"/>
    <m/>
    <n v="0"/>
    <n v="0"/>
    <n v="0"/>
    <n v="0"/>
    <n v="4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510"/>
    <n v="10055.73"/>
    <m/>
    <n v="78.37"/>
    <n v="-116.61"/>
    <n v="0"/>
    <m/>
    <n v="0"/>
    <n v="0"/>
    <n v="0"/>
    <n v="0"/>
    <n v="44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283"/>
    <n v="10031.209999999999"/>
    <m/>
    <n v="77.84"/>
    <n v="-116.35"/>
    <n v="0"/>
    <m/>
    <n v="0"/>
    <n v="0"/>
    <n v="0"/>
    <n v="0"/>
    <n v="4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212"/>
    <n v="10015.98"/>
    <m/>
    <n v="75.23"/>
    <n v="-145.16"/>
    <n v="0"/>
    <m/>
    <n v="0"/>
    <n v="0"/>
    <n v="0"/>
    <n v="0"/>
    <n v="44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8834"/>
    <n v="9989.73"/>
    <m/>
    <n v="0"/>
    <n v="-28.96"/>
    <n v="0"/>
    <m/>
    <n v="0"/>
    <n v="0"/>
    <n v="0"/>
    <n v="0"/>
    <n v="4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801"/>
    <n v="10083.32"/>
    <m/>
    <n v="0"/>
    <n v="-150.85"/>
    <n v="0"/>
    <m/>
    <n v="0"/>
    <n v="0"/>
    <n v="0"/>
    <n v="0"/>
    <n v="4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595"/>
    <n v="10064.1"/>
    <m/>
    <n v="80"/>
    <n v="-189.23"/>
    <n v="0"/>
    <m/>
    <n v="0"/>
    <n v="0"/>
    <n v="0"/>
    <n v="0"/>
    <n v="44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19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966"/>
    <n v="10103.41"/>
    <m/>
    <n v="0"/>
    <n v="-189.94"/>
    <n v="0"/>
    <m/>
    <n v="0"/>
    <n v="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8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623"/>
    <n v="10066.959999999999"/>
    <m/>
    <n v="0"/>
    <n v="-168.81"/>
    <n v="0"/>
    <m/>
    <n v="0"/>
    <n v="0"/>
    <n v="0"/>
    <n v="0"/>
    <n v="44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893"/>
    <n v="10096.17"/>
    <m/>
    <n v="0"/>
    <n v="-189.8"/>
    <n v="0"/>
    <m/>
    <n v="0"/>
    <n v="0"/>
    <n v="0"/>
    <n v="0"/>
    <n v="4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69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9160"/>
    <n v="10013.33"/>
    <m/>
    <n v="0"/>
    <n v="-188.43"/>
    <n v="0"/>
    <m/>
    <n v="0"/>
    <n v="0"/>
    <n v="0"/>
    <n v="0"/>
    <n v="4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.3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8452"/>
    <n v="9951.41"/>
    <m/>
    <n v="0"/>
    <n v="-166.83"/>
    <n v="0"/>
    <m/>
    <n v="0"/>
    <n v="0"/>
    <n v="0"/>
    <n v="0"/>
    <n v="4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93124"/>
    <n v="9399.01"/>
    <m/>
    <n v="0"/>
    <n v="-176.93"/>
    <n v="0"/>
    <m/>
    <n v="0"/>
    <n v="0"/>
    <n v="0"/>
    <n v="0"/>
    <n v="41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.5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2"/>
    <m/>
    <m/>
    <s v="Residential"/>
    <s v="RG-Residential"/>
    <n v="96453"/>
    <n v="6129.59"/>
    <m/>
    <n v="386.03"/>
    <n v="3463.34"/>
    <n v="0"/>
    <m/>
    <n v="0"/>
    <n v="0"/>
    <n v="0"/>
    <n v="0"/>
    <n v="0"/>
    <n v="0"/>
    <n v="0"/>
    <n v="0"/>
    <n v="0"/>
    <n v="0"/>
    <n v="0"/>
    <n v="0"/>
    <n v="0"/>
    <n v="0"/>
    <n v="0"/>
    <n v="0"/>
    <n v="57.87"/>
    <n v="0"/>
    <n v="0"/>
    <n v="0"/>
    <n v="0"/>
    <n v="0"/>
    <n v="0"/>
    <n v="0"/>
    <n v="0"/>
    <n v="0"/>
    <n v="486.79"/>
    <n v="0"/>
    <n v="-905.69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3"/>
    <m/>
    <m/>
    <s v="Residential"/>
    <s v="RG-Residential"/>
    <n v="89940"/>
    <n v="9077.64"/>
    <m/>
    <n v="0"/>
    <n v="-134.97"/>
    <n v="0"/>
    <m/>
    <n v="0"/>
    <n v="0"/>
    <n v="0"/>
    <n v="0"/>
    <n v="4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7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3"/>
  </r>
  <r>
    <x v="0"/>
    <s v=""/>
    <s v="Project Help"/>
    <s v="Residential"/>
    <s v=""/>
    <n v="0"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4"/>
    <s v="Gravette"/>
    <s v="Electric"/>
    <s v="Commercial"/>
    <s v="CB-Commercial"/>
    <n v="926349"/>
    <n v="66804.179999999993"/>
    <m/>
    <n v="2479.91"/>
    <n v="0"/>
    <n v="0"/>
    <m/>
    <n v="0"/>
    <n v="0"/>
    <n v="22158.19"/>
    <n v="2422.44"/>
    <n v="0"/>
    <n v="2640.14"/>
    <n v="0"/>
    <n v="3483.02"/>
    <n v="4261.26"/>
    <n v="0"/>
    <n v="0"/>
    <n v="0"/>
    <n v="18.18"/>
    <n v="0"/>
    <n v="0"/>
    <n v="0"/>
    <n v="0"/>
    <n v="0"/>
    <n v="0"/>
    <n v="0"/>
    <n v="0"/>
    <n v="0"/>
    <n v="0"/>
    <n v="0"/>
    <n v="50"/>
    <n v="-0.77"/>
    <n v="8387.99"/>
    <n v="-1644.7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4"/>
    <s v="Gravette"/>
    <s v="Electric"/>
    <s v="Commercial"/>
    <s v="GP-General Power"/>
    <n v="1256199"/>
    <n v="72466.48"/>
    <m/>
    <n v="307.95"/>
    <n v="0"/>
    <n v="0"/>
    <m/>
    <n v="0"/>
    <n v="0"/>
    <n v="30048.27"/>
    <n v="3303.81"/>
    <n v="0"/>
    <n v="2323.15"/>
    <n v="0"/>
    <n v="3781.17"/>
    <n v="3552.45"/>
    <n v="0"/>
    <n v="0"/>
    <n v="0"/>
    <n v="6"/>
    <n v="0"/>
    <n v="0"/>
    <n v="0"/>
    <n v="0"/>
    <n v="0"/>
    <n v="0"/>
    <n v="0"/>
    <n v="0"/>
    <n v="0"/>
    <n v="0"/>
    <n v="0"/>
    <n v="25"/>
    <n v="0"/>
    <n v="10055.219999999999"/>
    <n v="609.7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4"/>
    <s v="Gravette"/>
    <s v="Electric"/>
    <s v="Commercial"/>
    <s v="LS-Special Lighting"/>
    <n v="59"/>
    <n v="125.1"/>
    <m/>
    <n v="3.05"/>
    <n v="0"/>
    <n v="0"/>
    <m/>
    <n v="0"/>
    <n v="0"/>
    <n v="1.41"/>
    <n v="0.15"/>
    <n v="0"/>
    <n v="0"/>
    <n v="0"/>
    <n v="0.08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2.79"/>
    <n v="-13.6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4"/>
  </r>
  <r>
    <x v="4"/>
    <s v="Gravette"/>
    <s v="Electric"/>
    <s v="Industrial"/>
    <s v="CB-Commercial"/>
    <n v="1732"/>
    <n v="127.69"/>
    <m/>
    <n v="7.61"/>
    <n v="0"/>
    <n v="0"/>
    <m/>
    <n v="0"/>
    <n v="0"/>
    <n v="41.43"/>
    <n v="4.5599999999999996"/>
    <n v="0"/>
    <n v="4.9400000000000004"/>
    <n v="0"/>
    <n v="6.51"/>
    <n v="7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88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4"/>
  </r>
  <r>
    <x v="4"/>
    <s v="Gravette"/>
    <s v="Electric"/>
    <s v="Industrial"/>
    <s v="GP-General Power"/>
    <n v="577131"/>
    <n v="34518.36"/>
    <m/>
    <n v="100"/>
    <n v="0"/>
    <n v="0"/>
    <m/>
    <n v="0"/>
    <n v="0"/>
    <n v="9604.93"/>
    <n v="-1647.68"/>
    <n v="0"/>
    <n v="1449.1"/>
    <n v="0"/>
    <n v="1737.17"/>
    <n v="2215.91"/>
    <n v="0"/>
    <n v="0"/>
    <n v="0"/>
    <n v="3101.85"/>
    <n v="0"/>
    <n v="0"/>
    <n v="0"/>
    <n v="0"/>
    <n v="0"/>
    <n v="0"/>
    <n v="0"/>
    <n v="0"/>
    <n v="0"/>
    <n v="0"/>
    <n v="0"/>
    <n v="0"/>
    <n v="0"/>
    <n v="2735.73"/>
    <n v="339.06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4"/>
    <s v="Gravette"/>
    <s v="Electric"/>
    <s v="Industrial"/>
    <s v="PT-Transmission"/>
    <n v="5760492"/>
    <n v="209202.75"/>
    <m/>
    <n v="100"/>
    <n v="0"/>
    <n v="0"/>
    <m/>
    <n v="0"/>
    <n v="0"/>
    <n v="137790.96"/>
    <n v="4525.71"/>
    <n v="0"/>
    <n v="10484.65"/>
    <n v="0"/>
    <n v="14689.25"/>
    <n v="15862.35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234.29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4"/>
  </r>
  <r>
    <x v="4"/>
    <s v="Gravette"/>
    <s v="Electric"/>
    <s v="Municipal Buildings"/>
    <s v="CB-Commercial"/>
    <n v="63399"/>
    <n v="4924.4400000000005"/>
    <m/>
    <n v="0"/>
    <n v="0"/>
    <n v="0"/>
    <m/>
    <n v="0"/>
    <n v="0"/>
    <n v="1516.51"/>
    <n v="166.73"/>
    <n v="0"/>
    <n v="180.68"/>
    <n v="0"/>
    <n v="238.37"/>
    <n v="291.64"/>
    <n v="0"/>
    <n v="0"/>
    <n v="0"/>
    <n v="0"/>
    <n v="0"/>
    <n v="0"/>
    <n v="0"/>
    <n v="0"/>
    <n v="0"/>
    <n v="0"/>
    <n v="0"/>
    <n v="0"/>
    <n v="0"/>
    <n v="0"/>
    <n v="0"/>
    <n v="0"/>
    <n v="0"/>
    <n v="648.22"/>
    <n v="-124.0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4"/>
    <s v="Gravette"/>
    <s v="Electric"/>
    <s v="Municipal Other Lighting"/>
    <s v="CB-Commercial"/>
    <n v="5694"/>
    <n v="767.47"/>
    <m/>
    <n v="0"/>
    <n v="0"/>
    <n v="0"/>
    <m/>
    <n v="0"/>
    <n v="0"/>
    <n v="136.19999999999999"/>
    <n v="14.97"/>
    <n v="0"/>
    <n v="16.22"/>
    <n v="0"/>
    <n v="21.43"/>
    <n v="26.21"/>
    <n v="0"/>
    <n v="0"/>
    <n v="0"/>
    <n v="0"/>
    <n v="0"/>
    <n v="0"/>
    <n v="0"/>
    <n v="0"/>
    <n v="0"/>
    <n v="0"/>
    <n v="0"/>
    <n v="0"/>
    <n v="0"/>
    <n v="0"/>
    <n v="0"/>
    <n v="0"/>
    <n v="0"/>
    <n v="89.03"/>
    <n v="-21.2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4"/>
  </r>
  <r>
    <x v="4"/>
    <s v="Gravette"/>
    <s v="Electric"/>
    <s v="Municipal Other Lighting"/>
    <s v="LS-Special Lighting"/>
    <n v="264"/>
    <n v="166.8"/>
    <m/>
    <n v="0"/>
    <n v="0"/>
    <n v="0"/>
    <m/>
    <n v="0"/>
    <n v="0"/>
    <n v="6.31"/>
    <n v="0.69"/>
    <n v="0"/>
    <n v="0"/>
    <n v="0"/>
    <n v="0.38"/>
    <n v="1.23"/>
    <n v="0"/>
    <n v="0"/>
    <n v="0"/>
    <n v="0"/>
    <n v="0"/>
    <n v="0"/>
    <n v="0"/>
    <n v="0"/>
    <n v="0"/>
    <n v="0"/>
    <n v="0"/>
    <n v="0"/>
    <n v="0"/>
    <n v="0"/>
    <n v="0"/>
    <n v="0"/>
    <n v="0"/>
    <n v="14.17"/>
    <n v="-13.99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4"/>
    <s v="Gravette"/>
    <s v="Electric"/>
    <s v="Municipal Pumping"/>
    <s v="CB-Commercial"/>
    <n v="35348"/>
    <n v="2492.87"/>
    <m/>
    <n v="0"/>
    <n v="0"/>
    <n v="0"/>
    <m/>
    <n v="0"/>
    <n v="0"/>
    <n v="845.5"/>
    <n v="92.96"/>
    <n v="0"/>
    <n v="100.76"/>
    <n v="0"/>
    <n v="132.9"/>
    <n v="162.59"/>
    <n v="0"/>
    <n v="0"/>
    <n v="0"/>
    <n v="0"/>
    <n v="0"/>
    <n v="0"/>
    <n v="0"/>
    <n v="0"/>
    <n v="0"/>
    <n v="0"/>
    <n v="0"/>
    <n v="0"/>
    <n v="0"/>
    <n v="0"/>
    <n v="0"/>
    <n v="0"/>
    <n v="0"/>
    <n v="337.91"/>
    <n v="-71.5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4"/>
    <s v="Gravette"/>
    <s v="Electric"/>
    <s v="Municipal Pumping"/>
    <s v="GP-General Power"/>
    <n v="516082"/>
    <n v="21737.149999999998"/>
    <m/>
    <n v="0"/>
    <n v="0"/>
    <n v="0"/>
    <m/>
    <n v="0"/>
    <n v="0"/>
    <n v="12344.68"/>
    <n v="1357.3"/>
    <n v="0"/>
    <n v="621.1"/>
    <n v="0"/>
    <n v="1553.41"/>
    <n v="949.75"/>
    <n v="0"/>
    <n v="0"/>
    <n v="0"/>
    <n v="0"/>
    <n v="0"/>
    <n v="0"/>
    <n v="0"/>
    <n v="0"/>
    <n v="0"/>
    <n v="0"/>
    <n v="0"/>
    <n v="0"/>
    <n v="0"/>
    <n v="0"/>
    <n v="0"/>
    <n v="0"/>
    <n v="0"/>
    <n v="3316.29"/>
    <n v="174.7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4"/>
    <s v="Gravette"/>
    <s v="Electric"/>
    <s v="Residential"/>
    <s v="NM-Net Metering"/>
    <n v="-1795.04"/>
    <n v="-136.5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4"/>
  </r>
  <r>
    <x v="4"/>
    <s v="Gravette"/>
    <s v="Electric"/>
    <s v="Residential"/>
    <s v="RG-Residential"/>
    <n v="4188701"/>
    <n v="338226.71"/>
    <m/>
    <n v="15735.18"/>
    <n v="0"/>
    <n v="0"/>
    <m/>
    <n v="0"/>
    <n v="0"/>
    <n v="100221.41"/>
    <n v="11020.51"/>
    <n v="0"/>
    <n v="13607.6"/>
    <n v="0"/>
    <n v="17135.59"/>
    <n v="21072.400000000001"/>
    <n v="0"/>
    <n v="0"/>
    <n v="0"/>
    <n v="0"/>
    <n v="0"/>
    <n v="0"/>
    <n v="0"/>
    <n v="0"/>
    <n v="0"/>
    <n v="0"/>
    <n v="0"/>
    <n v="0"/>
    <n v="0"/>
    <n v="0"/>
    <n v="0"/>
    <n v="75"/>
    <n v="-3.54"/>
    <n v="44990.879999999997"/>
    <n v="-9540.9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4"/>
    <s v="Gravette"/>
    <s v="Lighting"/>
    <s v="Commercial"/>
    <s v="PL-Private Lighting"/>
    <n v="28694"/>
    <n v="3942.33"/>
    <m/>
    <n v="38.53"/>
    <n v="0"/>
    <n v="0"/>
    <m/>
    <n v="0"/>
    <n v="0"/>
    <n v="686.23"/>
    <n v="75.34"/>
    <n v="0"/>
    <n v="0"/>
    <n v="0"/>
    <n v="41.05"/>
    <n v="51.72"/>
    <n v="0"/>
    <n v="0"/>
    <n v="0"/>
    <n v="0"/>
    <n v="0"/>
    <n v="0"/>
    <n v="0"/>
    <n v="0"/>
    <n v="0"/>
    <n v="0"/>
    <n v="0"/>
    <n v="0"/>
    <n v="0"/>
    <n v="0"/>
    <n v="0"/>
    <n v="0"/>
    <n v="0"/>
    <n v="334"/>
    <n v="-128.4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4"/>
    <s v="Gravette"/>
    <s v="Lighting"/>
    <s v="Industrial"/>
    <s v="PL-Private Lighting"/>
    <n v="5882"/>
    <n v="522.32000000000005"/>
    <m/>
    <n v="8.2100000000000009"/>
    <n v="0"/>
    <n v="0"/>
    <m/>
    <n v="0"/>
    <n v="0"/>
    <n v="140.69999999999999"/>
    <n v="4.1399999999999997"/>
    <n v="0"/>
    <n v="0"/>
    <n v="0"/>
    <n v="8.4600000000000009"/>
    <n v="10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43"/>
    <n v="-26.46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4"/>
  </r>
  <r>
    <x v="4"/>
    <s v="Gravette"/>
    <s v="Lighting"/>
    <s v="Municipal Buildings"/>
    <s v="PL-Private Lighting"/>
    <n v="65"/>
    <n v="8.11"/>
    <m/>
    <n v="0"/>
    <n v="0"/>
    <n v="0"/>
    <m/>
    <n v="0"/>
    <n v="0"/>
    <n v="1.55"/>
    <n v="0.17"/>
    <n v="0"/>
    <n v="0"/>
    <n v="0"/>
    <n v="0.09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.95"/>
    <n v="-0.2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4"/>
  </r>
  <r>
    <x v="4"/>
    <s v="Gravette"/>
    <s v="Lighting"/>
    <s v="Municipal Other Lighting"/>
    <s v="PL-Private Lighting"/>
    <n v="711"/>
    <n v="93.93"/>
    <m/>
    <n v="0"/>
    <n v="0"/>
    <n v="0"/>
    <m/>
    <n v="0"/>
    <n v="0"/>
    <n v="17.010000000000002"/>
    <n v="1.87"/>
    <n v="0"/>
    <n v="0"/>
    <n v="0"/>
    <n v="1.04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9.93"/>
    <n v="-3.78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4"/>
  </r>
  <r>
    <x v="4"/>
    <s v="Gravette"/>
    <s v="Lighting"/>
    <s v="Municipal Street Lighting"/>
    <s v="SPL-Municipal St Lighting"/>
    <n v="71798.519"/>
    <n v="2161.7399999999998"/>
    <m/>
    <n v="0"/>
    <n v="0"/>
    <n v="0"/>
    <m/>
    <n v="0"/>
    <n v="0"/>
    <n v="1717.43"/>
    <n v="188.83"/>
    <n v="0"/>
    <n v="0"/>
    <n v="0"/>
    <n v="103.39"/>
    <n v="137.86000000000001"/>
    <n v="0"/>
    <n v="0"/>
    <n v="0"/>
    <n v="1590.81"/>
    <n v="0"/>
    <n v="0"/>
    <n v="0"/>
    <n v="0"/>
    <n v="0"/>
    <n v="0"/>
    <n v="0"/>
    <n v="0"/>
    <n v="0"/>
    <n v="0"/>
    <n v="0"/>
    <n v="0"/>
    <n v="0"/>
    <n v="386.74"/>
    <n v="-70.68000000000000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4"/>
  </r>
  <r>
    <x v="4"/>
    <s v="Gravette"/>
    <s v="Lighting"/>
    <s v="Residential"/>
    <s v="PL-Private Lighting"/>
    <n v="16431.632000000001"/>
    <n v="2634.85"/>
    <m/>
    <n v="7.02"/>
    <n v="0"/>
    <n v="0"/>
    <m/>
    <n v="0"/>
    <n v="0"/>
    <n v="392.25"/>
    <n v="42.73"/>
    <n v="0"/>
    <n v="0"/>
    <n v="0"/>
    <n v="22.33"/>
    <n v="30.63"/>
    <n v="0"/>
    <n v="0"/>
    <n v="0"/>
    <n v="0"/>
    <n v="0"/>
    <n v="0"/>
    <n v="0"/>
    <n v="0"/>
    <n v="0"/>
    <n v="0"/>
    <n v="0"/>
    <n v="0"/>
    <n v="0"/>
    <n v="0"/>
    <n v="0"/>
    <n v="0"/>
    <n v="0"/>
    <n v="244.51"/>
    <n v="-98.5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4"/>
    <s v="Gravette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4"/>
    <s v="Neosho"/>
    <s v="Electric"/>
    <s v="Commercial"/>
    <s v="CB-Commercial"/>
    <n v="34285"/>
    <n v="2270.98"/>
    <m/>
    <n v="141.28"/>
    <n v="0"/>
    <n v="0"/>
    <m/>
    <n v="0"/>
    <n v="0"/>
    <n v="820.09"/>
    <n v="90.15"/>
    <n v="0"/>
    <n v="97.7"/>
    <n v="0"/>
    <n v="128.91"/>
    <n v="157.71"/>
    <n v="0"/>
    <n v="0"/>
    <n v="0"/>
    <n v="0"/>
    <n v="0"/>
    <n v="0"/>
    <n v="0"/>
    <n v="0"/>
    <n v="0"/>
    <n v="0"/>
    <n v="0"/>
    <n v="0"/>
    <n v="0"/>
    <n v="0"/>
    <n v="0"/>
    <n v="0"/>
    <n v="0"/>
    <n v="348.89"/>
    <n v="-33.8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4"/>
    <s v="Neosho"/>
    <s v="Electric"/>
    <s v="Residential"/>
    <s v="RG-Residential"/>
    <n v="94933"/>
    <n v="8029.6299999999992"/>
    <m/>
    <n v="446.47"/>
    <n v="0"/>
    <n v="0"/>
    <m/>
    <n v="0"/>
    <n v="0"/>
    <n v="2270.85"/>
    <n v="249.65"/>
    <n v="0"/>
    <n v="308.52"/>
    <n v="0"/>
    <n v="388.29"/>
    <n v="477.5"/>
    <n v="0"/>
    <n v="0"/>
    <n v="0"/>
    <n v="0"/>
    <n v="0"/>
    <n v="0"/>
    <n v="0"/>
    <n v="0"/>
    <n v="0"/>
    <n v="0"/>
    <n v="0"/>
    <n v="0"/>
    <n v="0"/>
    <n v="0"/>
    <n v="0"/>
    <n v="0"/>
    <n v="0"/>
    <n v="1127.52"/>
    <n v="-194.7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4"/>
    <s v="Neosho"/>
    <s v="Lighting"/>
    <s v="Commercial"/>
    <s v="PL-Private Lighting"/>
    <n v="389"/>
    <n v="58.17"/>
    <m/>
    <n v="0"/>
    <n v="0"/>
    <n v="0"/>
    <m/>
    <n v="0"/>
    <n v="0"/>
    <n v="9.3000000000000007"/>
    <n v="1.03"/>
    <n v="0"/>
    <n v="0"/>
    <n v="0"/>
    <n v="0.56000000000000005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6.52"/>
    <n v="-1.28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4"/>
    <s v="Neosho"/>
    <s v="Lighting"/>
    <s v="Residential"/>
    <s v="PL-Private Lighting"/>
    <n v="62"/>
    <n v="12.1"/>
    <m/>
    <n v="0"/>
    <n v="0"/>
    <n v="0"/>
    <m/>
    <n v="0"/>
    <n v="0"/>
    <n v="1.48"/>
    <n v="0.16"/>
    <n v="0"/>
    <n v="0"/>
    <n v="0"/>
    <n v="0.08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5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1"/>
    <s v="Baxter Springs"/>
    <s v="Electric"/>
    <s v="Commercial"/>
    <s v="CB-Commercial"/>
    <n v="780842.61"/>
    <n v="79688.92"/>
    <m/>
    <n v="3808.04"/>
    <n v="0"/>
    <n v="0"/>
    <m/>
    <n v="0"/>
    <n v="0"/>
    <n v="0"/>
    <n v="0"/>
    <n v="0"/>
    <n v="0"/>
    <n v="18538.23"/>
    <n v="0"/>
    <n v="0"/>
    <n v="1418.35"/>
    <n v="0"/>
    <n v="0"/>
    <n v="0"/>
    <n v="0"/>
    <n v="0"/>
    <n v="0"/>
    <n v="0"/>
    <n v="0"/>
    <n v="0"/>
    <n v="0"/>
    <n v="20"/>
    <n v="0"/>
    <n v="0"/>
    <n v="0"/>
    <n v="20"/>
    <n v="0"/>
    <n v="9487.9599999999991"/>
    <n v="0"/>
    <n v="0"/>
    <n v="10617"/>
    <n v="0"/>
    <n v="0"/>
    <n v="0"/>
    <m/>
    <x v="0"/>
    <m/>
    <m/>
    <m/>
    <m/>
    <m/>
    <m/>
    <m/>
    <m/>
    <n v="18179.04"/>
    <n v="359.19"/>
    <n v="0"/>
    <n v="18538.23"/>
    <x v="1"/>
    <x v="5"/>
    <m/>
    <x v="24"/>
  </r>
  <r>
    <x v="1"/>
    <s v="Baxter Springs"/>
    <s v="Electric"/>
    <s v="Commercial"/>
    <s v="GP-General Power"/>
    <n v="1193262"/>
    <n v="84058.16"/>
    <m/>
    <n v="679.52"/>
    <n v="0"/>
    <n v="0"/>
    <m/>
    <n v="0"/>
    <n v="0"/>
    <n v="0"/>
    <n v="0"/>
    <n v="0"/>
    <n v="0"/>
    <n v="27688.98"/>
    <n v="0"/>
    <n v="0"/>
    <n v="2171.73"/>
    <n v="0"/>
    <n v="0"/>
    <n v="0"/>
    <n v="0"/>
    <n v="0"/>
    <n v="0"/>
    <n v="0"/>
    <n v="0"/>
    <n v="0"/>
    <n v="0"/>
    <n v="0"/>
    <n v="0"/>
    <n v="0"/>
    <n v="0"/>
    <n v="0"/>
    <n v="0"/>
    <n v="7695.66"/>
    <n v="0"/>
    <n v="0"/>
    <n v="11185.74"/>
    <n v="0"/>
    <n v="0"/>
    <n v="0"/>
    <m/>
    <x v="0"/>
    <m/>
    <m/>
    <m/>
    <m/>
    <m/>
    <m/>
    <m/>
    <m/>
    <n v="27140.079999999998"/>
    <n v="548.9"/>
    <n v="0"/>
    <n v="27688.98"/>
    <x v="1"/>
    <x v="6"/>
    <m/>
    <x v="24"/>
  </r>
  <r>
    <x v="1"/>
    <s v="Baxter Springs"/>
    <s v="Electric"/>
    <s v="Commercial"/>
    <s v="LS-Special Lighting"/>
    <n v="1967"/>
    <n v="370.48"/>
    <m/>
    <n v="3.21"/>
    <n v="0"/>
    <n v="0"/>
    <m/>
    <n v="0"/>
    <n v="0"/>
    <n v="0"/>
    <n v="0"/>
    <n v="0"/>
    <n v="0"/>
    <n v="45.72"/>
    <n v="0"/>
    <n v="0"/>
    <n v="3.58"/>
    <n v="0"/>
    <n v="0"/>
    <n v="0"/>
    <n v="0"/>
    <n v="0"/>
    <n v="0"/>
    <n v="0"/>
    <n v="0"/>
    <n v="0"/>
    <n v="0"/>
    <n v="0"/>
    <n v="0"/>
    <n v="0"/>
    <n v="0"/>
    <n v="0"/>
    <n v="0"/>
    <n v="36.97"/>
    <n v="0"/>
    <n v="0"/>
    <n v="1.7"/>
    <n v="0"/>
    <n v="0"/>
    <n v="0"/>
    <m/>
    <x v="0"/>
    <m/>
    <m/>
    <m/>
    <m/>
    <m/>
    <m/>
    <m/>
    <m/>
    <n v="44.82"/>
    <n v="0.9"/>
    <n v="0"/>
    <n v="45.72"/>
    <x v="1"/>
    <x v="7"/>
    <m/>
    <x v="24"/>
  </r>
  <r>
    <x v="1"/>
    <s v="Baxter Springs"/>
    <s v="Electric"/>
    <s v="Commercial"/>
    <s v="NM-Net Metering"/>
    <n v="-1601"/>
    <n v="-42.47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4"/>
  </r>
  <r>
    <x v="1"/>
    <s v="Baxter Springs"/>
    <s v="Electric"/>
    <s v="Commercial"/>
    <s v="SH-Small Heating"/>
    <n v="184772"/>
    <n v="14269.1"/>
    <m/>
    <n v="470.34"/>
    <n v="0"/>
    <n v="0"/>
    <m/>
    <n v="0"/>
    <n v="0"/>
    <n v="0"/>
    <n v="0"/>
    <n v="0"/>
    <n v="0"/>
    <n v="4294.07"/>
    <n v="0"/>
    <n v="0"/>
    <n v="336.28"/>
    <n v="0"/>
    <n v="0"/>
    <n v="0"/>
    <n v="0"/>
    <n v="0"/>
    <n v="0"/>
    <n v="0"/>
    <n v="0"/>
    <n v="0"/>
    <n v="0"/>
    <n v="0"/>
    <n v="0"/>
    <n v="0"/>
    <n v="0"/>
    <n v="0"/>
    <n v="0"/>
    <n v="1963.16"/>
    <n v="0"/>
    <n v="0"/>
    <n v="2862.09"/>
    <n v="0"/>
    <n v="0"/>
    <n v="0"/>
    <m/>
    <x v="0"/>
    <m/>
    <m/>
    <m/>
    <m/>
    <m/>
    <m/>
    <m/>
    <m/>
    <n v="4209.07"/>
    <n v="85"/>
    <n v="0"/>
    <n v="4294.07"/>
    <x v="1"/>
    <x v="12"/>
    <m/>
    <x v="24"/>
  </r>
  <r>
    <x v="1"/>
    <s v="Baxter Springs"/>
    <s v="Electric"/>
    <s v="Commercial"/>
    <s v="TEB-Total Electric Bldg"/>
    <n v="796415"/>
    <n v="53081"/>
    <m/>
    <n v="316.86"/>
    <n v="0"/>
    <n v="0"/>
    <m/>
    <n v="0"/>
    <n v="0"/>
    <n v="0"/>
    <n v="0"/>
    <n v="0"/>
    <n v="0"/>
    <n v="18508.66"/>
    <n v="0"/>
    <n v="0"/>
    <n v="1449.48"/>
    <n v="0"/>
    <n v="0"/>
    <n v="0"/>
    <n v="0"/>
    <n v="0"/>
    <n v="0"/>
    <n v="0"/>
    <n v="0"/>
    <n v="0"/>
    <n v="0"/>
    <n v="0"/>
    <n v="0"/>
    <n v="0"/>
    <n v="0"/>
    <n v="0"/>
    <n v="0"/>
    <n v="7255.6"/>
    <n v="0"/>
    <n v="0"/>
    <n v="10441"/>
    <n v="0"/>
    <n v="0"/>
    <n v="0"/>
    <m/>
    <x v="0"/>
    <m/>
    <m/>
    <m/>
    <m/>
    <m/>
    <m/>
    <m/>
    <m/>
    <n v="18142.310000000001"/>
    <n v="366.35"/>
    <n v="0"/>
    <n v="18508.66"/>
    <x v="1"/>
    <x v="13"/>
    <m/>
    <x v="24"/>
  </r>
  <r>
    <x v="1"/>
    <s v="Baxter Springs"/>
    <s v="Electric"/>
    <s v="Commercial"/>
    <s v="CB-Commercial"/>
    <n v="3080"/>
    <n v="280"/>
    <m/>
    <n v="0"/>
    <n v="0"/>
    <n v="0"/>
    <m/>
    <n v="0"/>
    <n v="0"/>
    <n v="0"/>
    <n v="0"/>
    <n v="0"/>
    <n v="0"/>
    <n v="0"/>
    <n v="0"/>
    <n v="0"/>
    <n v="5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95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1"/>
    <s v="Baxter Springs"/>
    <s v="Electric"/>
    <s v="Industrial"/>
    <s v="CB-Commercial"/>
    <n v="20836"/>
    <n v="1893.57"/>
    <m/>
    <n v="51.91"/>
    <n v="0"/>
    <n v="0"/>
    <m/>
    <n v="0"/>
    <n v="0"/>
    <n v="0"/>
    <n v="0"/>
    <n v="0"/>
    <n v="0"/>
    <n v="484.21"/>
    <n v="0"/>
    <n v="0"/>
    <n v="37.93"/>
    <n v="0"/>
    <n v="0"/>
    <n v="0"/>
    <n v="0"/>
    <n v="0"/>
    <n v="0"/>
    <n v="0"/>
    <n v="0"/>
    <n v="0"/>
    <n v="0"/>
    <n v="0"/>
    <n v="0"/>
    <n v="0"/>
    <n v="0"/>
    <n v="0"/>
    <n v="0"/>
    <n v="237.88"/>
    <n v="0"/>
    <n v="0"/>
    <n v="283.79000000000002"/>
    <n v="0"/>
    <n v="0"/>
    <n v="0"/>
    <m/>
    <x v="0"/>
    <m/>
    <m/>
    <m/>
    <m/>
    <m/>
    <m/>
    <m/>
    <m/>
    <n v="474.63"/>
    <n v="9.58"/>
    <n v="0"/>
    <n v="484.21"/>
    <x v="2"/>
    <x v="5"/>
    <m/>
    <x v="24"/>
  </r>
  <r>
    <x v="1"/>
    <s v="Baxter Springs"/>
    <s v="Electric"/>
    <s v="Industrial"/>
    <s v="GP-General Power"/>
    <n v="718840"/>
    <n v="48947.21"/>
    <m/>
    <n v="275"/>
    <n v="0"/>
    <n v="0"/>
    <m/>
    <n v="0"/>
    <n v="0"/>
    <n v="0"/>
    <n v="0"/>
    <n v="0"/>
    <n v="0"/>
    <n v="16324.7"/>
    <n v="0"/>
    <n v="0"/>
    <n v="1308.31"/>
    <n v="0"/>
    <n v="0"/>
    <n v="0"/>
    <n v="0"/>
    <n v="0"/>
    <n v="0"/>
    <n v="0"/>
    <n v="0"/>
    <n v="0"/>
    <n v="0"/>
    <n v="0"/>
    <n v="0"/>
    <n v="0"/>
    <n v="0"/>
    <n v="0"/>
    <n v="0"/>
    <n v="2660.08"/>
    <n v="0"/>
    <n v="0"/>
    <n v="6804.89"/>
    <n v="0"/>
    <n v="0"/>
    <n v="0"/>
    <m/>
    <x v="0"/>
    <m/>
    <m/>
    <m/>
    <m/>
    <m/>
    <m/>
    <m/>
    <m/>
    <n v="15994.03"/>
    <n v="330.67"/>
    <n v="0"/>
    <n v="16324.7"/>
    <x v="2"/>
    <x v="6"/>
    <m/>
    <x v="24"/>
  </r>
  <r>
    <x v="1"/>
    <s v="Baxter Springs"/>
    <s v="Electric"/>
    <s v="Industrial"/>
    <s v="PT-Transmission"/>
    <n v="2861811"/>
    <n v="107048.06"/>
    <m/>
    <n v="50"/>
    <n v="0"/>
    <n v="0"/>
    <m/>
    <n v="0"/>
    <n v="0"/>
    <n v="0"/>
    <n v="0"/>
    <n v="0"/>
    <n v="0"/>
    <n v="61500.32"/>
    <n v="0"/>
    <n v="0"/>
    <n v="5208.49"/>
    <n v="0"/>
    <n v="0"/>
    <n v="7670.8"/>
    <n v="0"/>
    <n v="0"/>
    <n v="0"/>
    <n v="0"/>
    <n v="0"/>
    <n v="0"/>
    <n v="0"/>
    <n v="0"/>
    <n v="0"/>
    <n v="0"/>
    <n v="0"/>
    <n v="0"/>
    <n v="0"/>
    <n v="7769.18"/>
    <n v="0"/>
    <n v="0"/>
    <n v="19516.86"/>
    <n v="0"/>
    <n v="0"/>
    <n v="0"/>
    <m/>
    <x v="0"/>
    <m/>
    <m/>
    <m/>
    <m/>
    <m/>
    <m/>
    <m/>
    <m/>
    <n v="60183.89"/>
    <n v="1316.43"/>
    <n v="0"/>
    <n v="61500.32"/>
    <x v="2"/>
    <x v="9"/>
    <m/>
    <x v="24"/>
  </r>
  <r>
    <x v="1"/>
    <s v="Baxter Springs"/>
    <s v="Electric"/>
    <s v="Industrial"/>
    <s v="SH-Small Heating"/>
    <n v="9208"/>
    <n v="691.15"/>
    <m/>
    <n v="0"/>
    <n v="0"/>
    <n v="0"/>
    <m/>
    <n v="0"/>
    <n v="0"/>
    <n v="0"/>
    <n v="0"/>
    <n v="0"/>
    <n v="0"/>
    <n v="214"/>
    <n v="0"/>
    <n v="0"/>
    <n v="16.760000000000002"/>
    <n v="0"/>
    <n v="0"/>
    <n v="0"/>
    <n v="0"/>
    <n v="0"/>
    <n v="0"/>
    <n v="0"/>
    <n v="0"/>
    <n v="0"/>
    <n v="0"/>
    <n v="0"/>
    <n v="0"/>
    <n v="0"/>
    <n v="0"/>
    <n v="0"/>
    <n v="0"/>
    <n v="84.95"/>
    <n v="0"/>
    <n v="0"/>
    <n v="142.63"/>
    <n v="0"/>
    <n v="0"/>
    <n v="0"/>
    <m/>
    <x v="0"/>
    <m/>
    <m/>
    <m/>
    <m/>
    <m/>
    <m/>
    <m/>
    <m/>
    <n v="209.76"/>
    <n v="4.24"/>
    <n v="0"/>
    <n v="214"/>
    <x v="2"/>
    <x v="12"/>
    <m/>
    <x v="24"/>
  </r>
  <r>
    <x v="1"/>
    <s v="Baxter Springs"/>
    <s v="Electric"/>
    <s v="Industrial"/>
    <s v="TEB-Total Electric Bldg"/>
    <n v="7280"/>
    <n v="639.26"/>
    <m/>
    <n v="0"/>
    <n v="0"/>
    <n v="0"/>
    <m/>
    <n v="0"/>
    <n v="0"/>
    <n v="0"/>
    <n v="0"/>
    <n v="0"/>
    <n v="0"/>
    <n v="169.19"/>
    <n v="0"/>
    <n v="0"/>
    <n v="13.25"/>
    <n v="0"/>
    <n v="0"/>
    <n v="0"/>
    <n v="0"/>
    <n v="0"/>
    <n v="0"/>
    <n v="0"/>
    <n v="0"/>
    <n v="0"/>
    <n v="0"/>
    <n v="0"/>
    <n v="0"/>
    <n v="0"/>
    <n v="0"/>
    <n v="0"/>
    <n v="0"/>
    <n v="8.69"/>
    <n v="0"/>
    <n v="0"/>
    <n v="95.44"/>
    <n v="0"/>
    <n v="0"/>
    <n v="0"/>
    <m/>
    <x v="0"/>
    <m/>
    <m/>
    <m/>
    <m/>
    <m/>
    <m/>
    <m/>
    <m/>
    <n v="165.84"/>
    <n v="3.35"/>
    <n v="0"/>
    <n v="169.19"/>
    <x v="2"/>
    <x v="13"/>
    <m/>
    <x v="24"/>
  </r>
  <r>
    <x v="1"/>
    <s v="Baxter Springs"/>
    <s v="Electric"/>
    <s v="Interdepartmental"/>
    <s v="CB-Commercial"/>
    <n v="15564"/>
    <n v="1337.05"/>
    <m/>
    <n v="0"/>
    <n v="0"/>
    <n v="0"/>
    <m/>
    <n v="0"/>
    <n v="0"/>
    <n v="0"/>
    <n v="0"/>
    <n v="0"/>
    <n v="0"/>
    <n v="361.7"/>
    <n v="0"/>
    <n v="0"/>
    <n v="28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1.98"/>
    <n v="0"/>
    <n v="0"/>
    <n v="0"/>
    <m/>
    <x v="0"/>
    <m/>
    <m/>
    <m/>
    <m/>
    <m/>
    <m/>
    <m/>
    <m/>
    <n v="354.53999999999996"/>
    <n v="7.16"/>
    <n v="0"/>
    <n v="361.7"/>
    <x v="5"/>
    <x v="5"/>
    <m/>
    <x v="24"/>
  </r>
  <r>
    <x v="1"/>
    <s v="Baxter Springs"/>
    <s v="Electric"/>
    <s v="Interdepartmental"/>
    <s v="GP-General Power"/>
    <n v="3920"/>
    <n v="1190.6400000000001"/>
    <m/>
    <n v="0"/>
    <n v="0"/>
    <n v="0"/>
    <m/>
    <n v="0"/>
    <n v="0"/>
    <n v="0"/>
    <n v="0"/>
    <n v="0"/>
    <n v="0"/>
    <n v="91.1"/>
    <n v="0"/>
    <n v="0"/>
    <n v="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.36"/>
    <n v="0"/>
    <n v="0"/>
    <n v="0"/>
    <m/>
    <x v="0"/>
    <m/>
    <m/>
    <m/>
    <m/>
    <m/>
    <m/>
    <m/>
    <m/>
    <n v="89.3"/>
    <n v="1.8"/>
    <n v="0"/>
    <n v="91.1"/>
    <x v="5"/>
    <x v="6"/>
    <m/>
    <x v="24"/>
  </r>
  <r>
    <x v="1"/>
    <s v="Baxter Springs"/>
    <s v="Electric"/>
    <s v="Municipal Buildings"/>
    <s v="CB-Commercial"/>
    <n v="28280"/>
    <n v="2945.8"/>
    <m/>
    <n v="0"/>
    <n v="0"/>
    <n v="0"/>
    <m/>
    <n v="0"/>
    <n v="0"/>
    <n v="0"/>
    <n v="0"/>
    <n v="0"/>
    <n v="0"/>
    <n v="657.24"/>
    <n v="0"/>
    <n v="0"/>
    <n v="51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5.19"/>
    <n v="0"/>
    <n v="0"/>
    <n v="0"/>
    <m/>
    <x v="0"/>
    <m/>
    <m/>
    <m/>
    <m/>
    <m/>
    <m/>
    <m/>
    <m/>
    <n v="644.23"/>
    <n v="13.01"/>
    <n v="0"/>
    <n v="657.24"/>
    <x v="3"/>
    <x v="5"/>
    <m/>
    <x v="24"/>
  </r>
  <r>
    <x v="1"/>
    <s v="Baxter Springs"/>
    <s v="Electric"/>
    <s v="Municipal Buildings"/>
    <s v="GP-General Power"/>
    <n v="42080"/>
    <n v="3117.3"/>
    <m/>
    <n v="0"/>
    <n v="0"/>
    <n v="0"/>
    <m/>
    <n v="0"/>
    <n v="0"/>
    <n v="0"/>
    <n v="0"/>
    <n v="0"/>
    <n v="0"/>
    <n v="977.94"/>
    <n v="0"/>
    <n v="0"/>
    <n v="76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2.49"/>
    <n v="0"/>
    <n v="0"/>
    <n v="0"/>
    <m/>
    <x v="0"/>
    <m/>
    <m/>
    <m/>
    <m/>
    <m/>
    <m/>
    <m/>
    <m/>
    <n v="958.58"/>
    <n v="19.36"/>
    <n v="0"/>
    <n v="977.94"/>
    <x v="3"/>
    <x v="6"/>
    <m/>
    <x v="24"/>
  </r>
  <r>
    <x v="1"/>
    <s v="Baxter Springs"/>
    <s v="Electric"/>
    <s v="Municipal Buildings"/>
    <s v="SH-Small Heating"/>
    <n v="5120"/>
    <n v="384.99"/>
    <m/>
    <n v="0"/>
    <n v="0"/>
    <n v="0"/>
    <m/>
    <n v="0"/>
    <n v="0"/>
    <n v="0"/>
    <n v="0"/>
    <n v="0"/>
    <n v="0"/>
    <n v="118.99"/>
    <n v="0"/>
    <n v="0"/>
    <n v="9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.31"/>
    <n v="0"/>
    <n v="0"/>
    <n v="0"/>
    <m/>
    <x v="0"/>
    <m/>
    <m/>
    <m/>
    <m/>
    <m/>
    <m/>
    <m/>
    <m/>
    <n v="116.63"/>
    <n v="2.36"/>
    <n v="0"/>
    <n v="118.99"/>
    <x v="3"/>
    <x v="12"/>
    <m/>
    <x v="24"/>
  </r>
  <r>
    <x v="1"/>
    <s v="Baxter Springs"/>
    <s v="Electric"/>
    <s v="Municipal Other Lighting"/>
    <s v="CB-Commercial"/>
    <n v="12035"/>
    <n v="1655.16"/>
    <m/>
    <n v="0"/>
    <n v="0"/>
    <n v="0"/>
    <m/>
    <n v="0"/>
    <n v="0"/>
    <n v="0"/>
    <n v="0"/>
    <n v="0"/>
    <n v="0"/>
    <n v="279.73"/>
    <n v="0"/>
    <n v="0"/>
    <n v="2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.92"/>
    <n v="0"/>
    <n v="0"/>
    <n v="0"/>
    <m/>
    <x v="0"/>
    <m/>
    <m/>
    <m/>
    <m/>
    <m/>
    <m/>
    <m/>
    <m/>
    <n v="274.19"/>
    <n v="5.54"/>
    <n v="0"/>
    <n v="279.73"/>
    <x v="4"/>
    <x v="5"/>
    <m/>
    <x v="24"/>
  </r>
  <r>
    <x v="1"/>
    <s v="Baxter Springs"/>
    <s v="Electric"/>
    <s v="Municipal Other Lighting"/>
    <s v="LS-Special Lighting"/>
    <n v="-1199471"/>
    <n v="-115104.48"/>
    <m/>
    <n v="0"/>
    <n v="0"/>
    <n v="0"/>
    <m/>
    <n v="0"/>
    <n v="0"/>
    <n v="0"/>
    <n v="0"/>
    <n v="0"/>
    <n v="0"/>
    <n v="-25775.91"/>
    <n v="0"/>
    <n v="0"/>
    <n v="-2183.03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43.55"/>
    <n v="0"/>
    <n v="0"/>
    <n v="0"/>
    <m/>
    <x v="0"/>
    <m/>
    <m/>
    <m/>
    <m/>
    <m/>
    <m/>
    <m/>
    <m/>
    <n v="-25224.15"/>
    <n v="-551.76"/>
    <n v="0"/>
    <n v="-25775.91"/>
    <x v="4"/>
    <x v="7"/>
    <m/>
    <x v="24"/>
  </r>
  <r>
    <x v="1"/>
    <s v="Baxter Springs"/>
    <s v="Electric"/>
    <s v="Municipal Pumping"/>
    <s v="CB-Commercial"/>
    <n v="15075"/>
    <n v="1617.14"/>
    <m/>
    <n v="0"/>
    <n v="0"/>
    <n v="0"/>
    <m/>
    <n v="0"/>
    <n v="0"/>
    <n v="0"/>
    <n v="0"/>
    <n v="0"/>
    <n v="0"/>
    <n v="349.86"/>
    <n v="0"/>
    <n v="0"/>
    <n v="2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5.31"/>
    <n v="0"/>
    <n v="0"/>
    <n v="0"/>
    <m/>
    <x v="0"/>
    <m/>
    <m/>
    <m/>
    <m/>
    <m/>
    <m/>
    <m/>
    <m/>
    <n v="342.93"/>
    <n v="6.93"/>
    <n v="0"/>
    <n v="349.86"/>
    <x v="3"/>
    <x v="5"/>
    <m/>
    <x v="24"/>
  </r>
  <r>
    <x v="1"/>
    <s v="Baxter Springs"/>
    <s v="Electric"/>
    <s v="Municipal Pumping"/>
    <s v="GP-General Power"/>
    <n v="185360"/>
    <n v="11246.43"/>
    <m/>
    <n v="0"/>
    <n v="0"/>
    <n v="0"/>
    <m/>
    <n v="0"/>
    <n v="0"/>
    <n v="0"/>
    <n v="0"/>
    <n v="0"/>
    <n v="0"/>
    <n v="4307.7700000000004"/>
    <n v="0"/>
    <n v="0"/>
    <n v="337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3.24"/>
    <n v="0"/>
    <n v="0"/>
    <n v="0"/>
    <m/>
    <x v="0"/>
    <m/>
    <m/>
    <m/>
    <m/>
    <m/>
    <m/>
    <m/>
    <m/>
    <n v="4222.5"/>
    <n v="85.27"/>
    <n v="0"/>
    <n v="4307.7700000000004"/>
    <x v="3"/>
    <x v="6"/>
    <m/>
    <x v="24"/>
  </r>
  <r>
    <x v="1"/>
    <s v="Baxter Spring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4"/>
  </r>
  <r>
    <x v="1"/>
    <s v="Baxter Springs"/>
    <s v="Electric"/>
    <s v="Residential"/>
    <s v="RG-Residential"/>
    <n v="4245134"/>
    <n v="323163.56"/>
    <m/>
    <n v="19721.150000000001"/>
    <n v="0"/>
    <n v="0"/>
    <m/>
    <n v="0"/>
    <n v="0"/>
    <n v="0"/>
    <n v="0"/>
    <n v="0"/>
    <n v="0"/>
    <n v="99186.79"/>
    <n v="0"/>
    <n v="0"/>
    <n v="7726.09"/>
    <n v="0"/>
    <n v="0"/>
    <n v="0"/>
    <n v="0"/>
    <n v="0"/>
    <n v="0"/>
    <n v="0"/>
    <n v="0"/>
    <n v="0"/>
    <n v="0"/>
    <n v="0"/>
    <n v="0"/>
    <n v="0"/>
    <n v="0"/>
    <n v="140"/>
    <n v="-0.09"/>
    <n v="13290.04"/>
    <n v="0"/>
    <n v="0"/>
    <n v="71700.039999999994"/>
    <n v="0"/>
    <n v="0"/>
    <n v="0"/>
    <m/>
    <x v="0"/>
    <m/>
    <m/>
    <m/>
    <m/>
    <m/>
    <m/>
    <m/>
    <m/>
    <n v="97234.03"/>
    <n v="1952.76"/>
    <n v="0"/>
    <n v="99186.79"/>
    <x v="0"/>
    <x v="1"/>
    <m/>
    <x v="24"/>
  </r>
  <r>
    <x v="1"/>
    <s v="Baxter Springs"/>
    <s v="Electric"/>
    <s v="Residential"/>
    <s v="RG-Residential Water Heat"/>
    <n v="688808"/>
    <n v="49724.15"/>
    <m/>
    <n v="2336.25"/>
    <n v="0"/>
    <n v="0"/>
    <m/>
    <n v="0"/>
    <n v="0"/>
    <n v="0"/>
    <n v="0"/>
    <n v="0"/>
    <n v="0"/>
    <n v="16181.55"/>
    <n v="0"/>
    <n v="0"/>
    <n v="1253.49"/>
    <n v="0"/>
    <n v="0"/>
    <n v="0"/>
    <n v="0"/>
    <n v="0"/>
    <n v="0"/>
    <n v="0"/>
    <n v="0"/>
    <n v="0"/>
    <n v="0"/>
    <n v="0"/>
    <n v="0"/>
    <n v="0"/>
    <n v="0"/>
    <n v="0"/>
    <n v="-0.04"/>
    <n v="1879.72"/>
    <n v="0"/>
    <n v="0"/>
    <n v="11682.19"/>
    <n v="0"/>
    <n v="0"/>
    <n v="0"/>
    <m/>
    <x v="0"/>
    <m/>
    <m/>
    <m/>
    <m/>
    <m/>
    <m/>
    <m/>
    <m/>
    <n v="15864.699999999999"/>
    <n v="316.85000000000002"/>
    <n v="0"/>
    <n v="16181.55"/>
    <x v="0"/>
    <x v="14"/>
    <m/>
    <x v="24"/>
  </r>
  <r>
    <x v="1"/>
    <s v="Baxter Springs"/>
    <s v="Electric"/>
    <s v="Residential"/>
    <s v="RH-Residential Total Elec"/>
    <n v="4016488"/>
    <n v="251740.69"/>
    <m/>
    <n v="6834.33"/>
    <n v="0"/>
    <n v="0"/>
    <m/>
    <n v="0"/>
    <n v="0"/>
    <n v="0"/>
    <n v="0"/>
    <n v="0"/>
    <n v="0"/>
    <n v="93372.11"/>
    <n v="0"/>
    <n v="0"/>
    <n v="7310.06"/>
    <n v="0"/>
    <n v="0"/>
    <n v="0"/>
    <n v="0"/>
    <n v="0"/>
    <n v="0"/>
    <n v="0"/>
    <n v="0"/>
    <n v="0"/>
    <n v="0"/>
    <n v="0"/>
    <n v="0"/>
    <n v="0"/>
    <n v="0"/>
    <n v="0"/>
    <n v="-7.0000000000000007E-2"/>
    <n v="8442.7800000000007"/>
    <n v="0"/>
    <n v="0"/>
    <n v="66393.31"/>
    <n v="0"/>
    <n v="0"/>
    <n v="0"/>
    <m/>
    <x v="0"/>
    <m/>
    <m/>
    <m/>
    <m/>
    <m/>
    <m/>
    <m/>
    <m/>
    <n v="91524.53"/>
    <n v="1847.58"/>
    <n v="0"/>
    <n v="93372.11"/>
    <x v="0"/>
    <x v="15"/>
    <m/>
    <x v="24"/>
  </r>
  <r>
    <x v="1"/>
    <s v="Baxter Springs"/>
    <s v="Lighting"/>
    <s v="Commercial"/>
    <s v="PL-Private Lighting"/>
    <n v="32317"/>
    <n v="8290.4699999999993"/>
    <m/>
    <n v="151.15"/>
    <n v="0"/>
    <n v="0"/>
    <m/>
    <n v="0"/>
    <n v="0"/>
    <n v="0"/>
    <n v="0"/>
    <n v="0"/>
    <n v="0"/>
    <n v="751.15"/>
    <n v="0"/>
    <n v="0"/>
    <n v="59.03"/>
    <n v="0"/>
    <n v="0"/>
    <n v="69"/>
    <n v="0"/>
    <n v="0"/>
    <n v="0"/>
    <n v="0"/>
    <n v="0"/>
    <n v="0"/>
    <n v="0"/>
    <n v="0"/>
    <n v="0"/>
    <n v="0"/>
    <n v="0"/>
    <n v="0"/>
    <n v="0"/>
    <n v="740.89"/>
    <n v="0"/>
    <n v="0"/>
    <n v="81.23"/>
    <n v="0"/>
    <n v="0"/>
    <n v="0"/>
    <m/>
    <x v="0"/>
    <m/>
    <m/>
    <m/>
    <m/>
    <m/>
    <m/>
    <m/>
    <m/>
    <n v="736.28"/>
    <n v="14.87"/>
    <n v="0"/>
    <n v="751.15"/>
    <x v="1"/>
    <x v="4"/>
    <m/>
    <x v="24"/>
  </r>
  <r>
    <x v="1"/>
    <s v="Baxter Springs"/>
    <s v="Lighting"/>
    <s v="Industrial"/>
    <s v="PL-Private Lighting"/>
    <n v="11837"/>
    <n v="2447.15"/>
    <m/>
    <n v="62.42"/>
    <n v="0"/>
    <n v="0"/>
    <m/>
    <n v="0"/>
    <n v="0"/>
    <n v="0"/>
    <n v="0"/>
    <n v="0"/>
    <n v="0"/>
    <n v="269.97000000000003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241.82"/>
    <n v="0"/>
    <n v="0"/>
    <n v="29.72"/>
    <n v="0"/>
    <n v="0"/>
    <n v="0"/>
    <m/>
    <x v="0"/>
    <m/>
    <m/>
    <m/>
    <m/>
    <m/>
    <m/>
    <m/>
    <m/>
    <n v="264.52000000000004"/>
    <n v="5.45"/>
    <n v="0"/>
    <n v="269.97000000000003"/>
    <x v="2"/>
    <x v="4"/>
    <m/>
    <x v="24"/>
  </r>
  <r>
    <x v="1"/>
    <s v="Baxter Springs"/>
    <s v="Lighting"/>
    <s v="Municipal Buildings"/>
    <s v="PL-Private Lighting"/>
    <n v="157"/>
    <n v="39.85"/>
    <m/>
    <n v="0"/>
    <n v="0"/>
    <n v="0"/>
    <m/>
    <n v="0"/>
    <n v="0"/>
    <n v="0"/>
    <n v="0"/>
    <n v="0"/>
    <n v="0"/>
    <n v="3.65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3.58"/>
    <n v="7.0000000000000007E-2"/>
    <n v="0"/>
    <n v="3.65"/>
    <x v="3"/>
    <x v="4"/>
    <m/>
    <x v="24"/>
  </r>
  <r>
    <x v="1"/>
    <s v="Baxter Springs"/>
    <s v="Lighting"/>
    <s v="Municipal Other Lighting"/>
    <s v="PL-Private Lighting"/>
    <n v="487"/>
    <n v="85.18"/>
    <m/>
    <n v="0"/>
    <n v="0"/>
    <n v="0"/>
    <m/>
    <n v="0"/>
    <n v="0"/>
    <n v="0"/>
    <n v="0"/>
    <n v="0"/>
    <n v="0"/>
    <n v="11.21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0"/>
    <n v="0"/>
    <n v="0"/>
    <m/>
    <x v="0"/>
    <m/>
    <m/>
    <m/>
    <m/>
    <m/>
    <m/>
    <m/>
    <m/>
    <n v="10.99"/>
    <n v="0.22"/>
    <n v="0"/>
    <n v="11.21"/>
    <x v="4"/>
    <x v="4"/>
    <m/>
    <x v="24"/>
  </r>
  <r>
    <x v="1"/>
    <s v="Baxter Springs"/>
    <s v="Lighting"/>
    <s v="Municipal Street Lighting"/>
    <s v="SPL-Municipal St Lighting"/>
    <n v="79724.369000000006"/>
    <n v="5143.37"/>
    <m/>
    <n v="0"/>
    <n v="0"/>
    <n v="0"/>
    <m/>
    <n v="0"/>
    <n v="0"/>
    <n v="0"/>
    <n v="0"/>
    <n v="0"/>
    <n v="0"/>
    <n v="1713.28"/>
    <n v="0"/>
    <n v="0"/>
    <n v="145.1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247.94"/>
    <n v="0"/>
    <n v="0"/>
    <n v="0"/>
    <m/>
    <x v="0"/>
    <m/>
    <m/>
    <m/>
    <m/>
    <m/>
    <m/>
    <m/>
    <m/>
    <n v="1676.61"/>
    <n v="36.67"/>
    <n v="0"/>
    <n v="1713.28"/>
    <x v="4"/>
    <x v="11"/>
    <m/>
    <x v="24"/>
  </r>
  <r>
    <x v="1"/>
    <s v="Baxter Springs"/>
    <s v="Lighting"/>
    <s v="Residential"/>
    <s v="PL-Private Lighting"/>
    <n v="36326.269"/>
    <n v="11308.33"/>
    <m/>
    <n v="90.93"/>
    <n v="0"/>
    <n v="0"/>
    <m/>
    <n v="0"/>
    <n v="0"/>
    <n v="0"/>
    <n v="0"/>
    <n v="0"/>
    <n v="0"/>
    <n v="844.23"/>
    <n v="0"/>
    <n v="0"/>
    <n v="68.23"/>
    <n v="0"/>
    <n v="0"/>
    <n v="0"/>
    <n v="0"/>
    <n v="0"/>
    <n v="0"/>
    <n v="0"/>
    <n v="0"/>
    <n v="0"/>
    <n v="0"/>
    <n v="0"/>
    <n v="0"/>
    <n v="0"/>
    <n v="0"/>
    <n v="0"/>
    <n v="0"/>
    <n v="216.42"/>
    <n v="0"/>
    <n v="0"/>
    <n v="91.87"/>
    <n v="0"/>
    <n v="0"/>
    <n v="0"/>
    <m/>
    <x v="0"/>
    <m/>
    <m/>
    <m/>
    <m/>
    <m/>
    <m/>
    <m/>
    <m/>
    <n v="827.52"/>
    <n v="16.71"/>
    <n v="0"/>
    <n v="844.23"/>
    <x v="0"/>
    <x v="4"/>
    <m/>
    <x v="24"/>
  </r>
  <r>
    <x v="1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1"/>
    <s v="Columbus"/>
    <s v="Electric"/>
    <s v="Commercial"/>
    <s v="CB-Commercial"/>
    <n v="396000"/>
    <n v="42103.380000000005"/>
    <m/>
    <n v="1620.51"/>
    <n v="0"/>
    <n v="0"/>
    <m/>
    <n v="0"/>
    <n v="0"/>
    <n v="0"/>
    <n v="0"/>
    <n v="0"/>
    <n v="0"/>
    <n v="9430.9699999999993"/>
    <n v="0"/>
    <n v="0"/>
    <n v="720.68"/>
    <n v="0"/>
    <n v="0"/>
    <n v="0"/>
    <n v="0"/>
    <n v="0"/>
    <n v="0"/>
    <n v="0"/>
    <n v="0"/>
    <n v="0"/>
    <n v="0"/>
    <n v="0"/>
    <n v="0"/>
    <n v="0"/>
    <n v="0"/>
    <n v="0"/>
    <n v="-7.0000000000000007E-2"/>
    <n v="4822.95"/>
    <n v="0"/>
    <n v="0"/>
    <n v="5393.48"/>
    <n v="0"/>
    <n v="0"/>
    <n v="0"/>
    <m/>
    <x v="0"/>
    <m/>
    <m/>
    <m/>
    <m/>
    <m/>
    <m/>
    <m/>
    <m/>
    <n v="9248.81"/>
    <n v="182.16"/>
    <n v="0"/>
    <n v="9430.9699999999993"/>
    <x v="1"/>
    <x v="5"/>
    <m/>
    <x v="24"/>
  </r>
  <r>
    <x v="1"/>
    <s v="Columbus"/>
    <s v="Electric"/>
    <s v="Commercial"/>
    <s v="GP-General Power"/>
    <n v="522033"/>
    <n v="41343.56"/>
    <m/>
    <n v="0"/>
    <n v="0"/>
    <n v="0"/>
    <m/>
    <n v="0"/>
    <n v="0"/>
    <n v="0"/>
    <n v="0"/>
    <n v="0"/>
    <n v="0"/>
    <n v="12010.17"/>
    <n v="0"/>
    <n v="0"/>
    <n v="950.09"/>
    <n v="0"/>
    <n v="0"/>
    <n v="663.34"/>
    <n v="0"/>
    <n v="0"/>
    <n v="0"/>
    <n v="0"/>
    <n v="0"/>
    <n v="0"/>
    <n v="0"/>
    <n v="0"/>
    <n v="0"/>
    <n v="0"/>
    <n v="0"/>
    <n v="0"/>
    <n v="0"/>
    <n v="4402.42"/>
    <n v="0"/>
    <n v="0"/>
    <n v="6018.46"/>
    <n v="0"/>
    <n v="0"/>
    <n v="0"/>
    <m/>
    <x v="0"/>
    <m/>
    <m/>
    <m/>
    <m/>
    <m/>
    <m/>
    <m/>
    <m/>
    <n v="11770.03"/>
    <n v="240.14"/>
    <n v="0"/>
    <n v="12010.17"/>
    <x v="1"/>
    <x v="6"/>
    <m/>
    <x v="24"/>
  </r>
  <r>
    <x v="1"/>
    <s v="Columbus"/>
    <s v="Electric"/>
    <s v="Commercial"/>
    <s v="SH-Small Heating"/>
    <n v="103810"/>
    <n v="8349.41"/>
    <m/>
    <n v="443.43"/>
    <n v="0"/>
    <n v="0"/>
    <m/>
    <n v="0"/>
    <n v="0"/>
    <n v="0"/>
    <n v="0"/>
    <n v="0"/>
    <n v="0"/>
    <n v="2416.2199999999998"/>
    <n v="0"/>
    <n v="0"/>
    <n v="188.93"/>
    <n v="0"/>
    <n v="0"/>
    <n v="0"/>
    <n v="0"/>
    <n v="0"/>
    <n v="0"/>
    <n v="0"/>
    <n v="0"/>
    <n v="0"/>
    <n v="0"/>
    <n v="0"/>
    <n v="0"/>
    <n v="0"/>
    <n v="0"/>
    <n v="0"/>
    <n v="0"/>
    <n v="1094.27"/>
    <n v="0"/>
    <n v="0"/>
    <n v="1608.02"/>
    <n v="0"/>
    <n v="0"/>
    <n v="0"/>
    <m/>
    <x v="0"/>
    <m/>
    <m/>
    <m/>
    <m/>
    <m/>
    <m/>
    <m/>
    <m/>
    <n v="2368.4699999999998"/>
    <n v="47.75"/>
    <n v="0"/>
    <n v="2416.2199999999998"/>
    <x v="1"/>
    <x v="12"/>
    <m/>
    <x v="24"/>
  </r>
  <r>
    <x v="1"/>
    <s v="Columbus"/>
    <s v="Electric"/>
    <s v="Commercial"/>
    <s v="TEB-Total Electric Bldg"/>
    <n v="130120"/>
    <n v="9979.98"/>
    <m/>
    <n v="0"/>
    <n v="0"/>
    <n v="0"/>
    <m/>
    <n v="0"/>
    <n v="0"/>
    <n v="0"/>
    <n v="0"/>
    <n v="0"/>
    <n v="0"/>
    <n v="3023.99"/>
    <n v="0"/>
    <n v="0"/>
    <n v="236.83"/>
    <n v="0"/>
    <n v="0"/>
    <n v="0"/>
    <n v="0"/>
    <n v="0"/>
    <n v="0"/>
    <n v="0"/>
    <n v="0"/>
    <n v="0"/>
    <n v="0"/>
    <n v="0"/>
    <n v="0"/>
    <n v="0"/>
    <n v="0"/>
    <n v="0"/>
    <n v="0"/>
    <n v="1062.58"/>
    <n v="0"/>
    <n v="0"/>
    <n v="1705.88"/>
    <n v="0"/>
    <n v="0"/>
    <n v="0"/>
    <m/>
    <x v="0"/>
    <m/>
    <m/>
    <m/>
    <m/>
    <m/>
    <m/>
    <m/>
    <m/>
    <n v="2964.1299999999997"/>
    <n v="59.86"/>
    <n v="0"/>
    <n v="3023.99"/>
    <x v="1"/>
    <x v="13"/>
    <m/>
    <x v="24"/>
  </r>
  <r>
    <x v="1"/>
    <s v="Columbus"/>
    <s v="Electric"/>
    <s v="Industrial"/>
    <s v="CB-Commercial"/>
    <n v="320"/>
    <n v="49.47"/>
    <m/>
    <n v="0"/>
    <n v="0"/>
    <n v="0"/>
    <m/>
    <n v="0"/>
    <n v="0"/>
    <n v="0"/>
    <n v="0"/>
    <n v="0"/>
    <n v="0"/>
    <n v="7.44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4.87"/>
    <n v="0"/>
    <n v="0"/>
    <n v="4.3600000000000003"/>
    <n v="0"/>
    <n v="0"/>
    <n v="0"/>
    <m/>
    <x v="0"/>
    <m/>
    <m/>
    <m/>
    <m/>
    <m/>
    <m/>
    <m/>
    <m/>
    <n v="7.29"/>
    <n v="0.15"/>
    <n v="0"/>
    <n v="7.44"/>
    <x v="2"/>
    <x v="5"/>
    <m/>
    <x v="24"/>
  </r>
  <r>
    <x v="1"/>
    <s v="Columbus"/>
    <s v="Electric"/>
    <s v="Industrial"/>
    <s v="GP-General Power"/>
    <n v="421320"/>
    <n v="43855.99"/>
    <m/>
    <n v="0"/>
    <n v="0"/>
    <n v="0"/>
    <m/>
    <n v="0"/>
    <n v="0"/>
    <n v="0"/>
    <n v="0"/>
    <n v="0"/>
    <n v="0"/>
    <n v="9903.83"/>
    <n v="0"/>
    <n v="0"/>
    <n v="766.81"/>
    <n v="0"/>
    <n v="0"/>
    <n v="0"/>
    <n v="0"/>
    <n v="0"/>
    <n v="0"/>
    <n v="0"/>
    <n v="0"/>
    <n v="0"/>
    <n v="0"/>
    <n v="0"/>
    <n v="0"/>
    <n v="0"/>
    <n v="0"/>
    <n v="0"/>
    <n v="0"/>
    <n v="1466.6"/>
    <n v="0"/>
    <n v="0"/>
    <n v="8663.19"/>
    <n v="0"/>
    <n v="0"/>
    <n v="0"/>
    <m/>
    <x v="0"/>
    <m/>
    <m/>
    <m/>
    <m/>
    <m/>
    <m/>
    <m/>
    <m/>
    <n v="9710.02"/>
    <n v="193.81"/>
    <n v="0"/>
    <n v="9903.83"/>
    <x v="2"/>
    <x v="6"/>
    <m/>
    <x v="24"/>
  </r>
  <r>
    <x v="1"/>
    <s v="Columbus"/>
    <s v="Electric"/>
    <s v="Industrial"/>
    <s v="PT-Transmission"/>
    <n v="1418400"/>
    <n v="61994.62"/>
    <m/>
    <n v="0"/>
    <n v="0"/>
    <n v="0"/>
    <m/>
    <n v="0"/>
    <n v="0"/>
    <n v="0"/>
    <n v="0"/>
    <n v="0"/>
    <n v="0"/>
    <n v="30481.41"/>
    <n v="0"/>
    <n v="0"/>
    <n v="2581.4899999999998"/>
    <n v="0"/>
    <n v="0"/>
    <n v="2620.46"/>
    <n v="0"/>
    <n v="0"/>
    <n v="0"/>
    <n v="0"/>
    <n v="0"/>
    <n v="0"/>
    <n v="0"/>
    <n v="0"/>
    <n v="0"/>
    <n v="0"/>
    <n v="0"/>
    <n v="0"/>
    <n v="0"/>
    <n v="1332.87"/>
    <n v="0"/>
    <n v="0"/>
    <n v="14667.28"/>
    <n v="0"/>
    <n v="0"/>
    <n v="0"/>
    <m/>
    <x v="0"/>
    <m/>
    <m/>
    <m/>
    <m/>
    <m/>
    <m/>
    <m/>
    <m/>
    <n v="29828.95"/>
    <n v="652.46"/>
    <n v="0"/>
    <n v="30481.41"/>
    <x v="2"/>
    <x v="9"/>
    <m/>
    <x v="24"/>
  </r>
  <r>
    <x v="1"/>
    <s v="Columbus"/>
    <s v="Electric"/>
    <s v="Industrial"/>
    <s v="TEB-Total Electric Bldg"/>
    <n v="5760"/>
    <n v="511.96"/>
    <m/>
    <n v="0"/>
    <n v="0"/>
    <n v="0"/>
    <m/>
    <n v="0"/>
    <n v="0"/>
    <n v="0"/>
    <n v="0"/>
    <n v="0"/>
    <n v="0"/>
    <n v="133.86000000000001"/>
    <n v="0"/>
    <n v="0"/>
    <n v="10.48"/>
    <n v="0"/>
    <n v="0"/>
    <n v="0"/>
    <n v="0"/>
    <n v="0"/>
    <n v="0"/>
    <n v="0"/>
    <n v="0"/>
    <n v="0"/>
    <n v="0"/>
    <n v="0"/>
    <n v="0"/>
    <n v="0"/>
    <n v="0"/>
    <n v="0"/>
    <n v="0"/>
    <n v="8.66"/>
    <n v="0"/>
    <n v="0"/>
    <n v="75.510000000000005"/>
    <n v="0"/>
    <n v="0"/>
    <n v="0"/>
    <m/>
    <x v="0"/>
    <m/>
    <m/>
    <m/>
    <m/>
    <m/>
    <m/>
    <m/>
    <m/>
    <n v="131.21"/>
    <n v="2.65"/>
    <n v="0"/>
    <n v="133.86000000000001"/>
    <x v="2"/>
    <x v="13"/>
    <m/>
    <x v="24"/>
  </r>
  <r>
    <x v="1"/>
    <s v="Columbus"/>
    <s v="Electric"/>
    <s v="Municipal Buildings"/>
    <s v="CB-Commercial"/>
    <n v="39167"/>
    <n v="3799.11"/>
    <m/>
    <n v="0"/>
    <n v="0"/>
    <n v="0"/>
    <m/>
    <n v="0"/>
    <n v="0"/>
    <n v="0"/>
    <n v="0"/>
    <n v="0"/>
    <n v="0"/>
    <n v="910.24"/>
    <n v="0"/>
    <n v="0"/>
    <n v="71.27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533.45000000000005"/>
    <n v="0"/>
    <n v="0"/>
    <n v="0"/>
    <m/>
    <x v="0"/>
    <m/>
    <m/>
    <m/>
    <m/>
    <m/>
    <m/>
    <m/>
    <m/>
    <n v="892.22"/>
    <n v="18.02"/>
    <n v="0"/>
    <n v="910.24"/>
    <x v="3"/>
    <x v="5"/>
    <m/>
    <x v="24"/>
  </r>
  <r>
    <x v="1"/>
    <s v="Columbus"/>
    <s v="Electric"/>
    <s v="Municipal Buildings"/>
    <s v="GP-General Power"/>
    <n v="23360"/>
    <n v="1657.89"/>
    <m/>
    <n v="0"/>
    <n v="0"/>
    <n v="0"/>
    <m/>
    <n v="0"/>
    <n v="0"/>
    <n v="0"/>
    <n v="0"/>
    <n v="0"/>
    <n v="0"/>
    <n v="542.89"/>
    <n v="0"/>
    <n v="0"/>
    <n v="4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2.35"/>
    <n v="0"/>
    <n v="0"/>
    <n v="0"/>
    <m/>
    <x v="0"/>
    <m/>
    <m/>
    <m/>
    <m/>
    <m/>
    <m/>
    <m/>
    <m/>
    <n v="532.14"/>
    <n v="10.75"/>
    <n v="0"/>
    <n v="542.89"/>
    <x v="3"/>
    <x v="6"/>
    <m/>
    <x v="24"/>
  </r>
  <r>
    <x v="1"/>
    <s v="Columbus"/>
    <s v="Electric"/>
    <s v="Municipal Buildings"/>
    <s v="SH-Small Heating"/>
    <n v="17680"/>
    <n v="1288.02"/>
    <m/>
    <n v="0"/>
    <n v="0"/>
    <n v="0"/>
    <m/>
    <n v="0"/>
    <n v="0"/>
    <n v="0"/>
    <n v="0"/>
    <n v="0"/>
    <n v="0"/>
    <n v="410.89"/>
    <n v="0"/>
    <n v="0"/>
    <n v="32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3.87"/>
    <n v="0"/>
    <n v="0"/>
    <n v="0"/>
    <m/>
    <x v="0"/>
    <m/>
    <m/>
    <m/>
    <m/>
    <m/>
    <m/>
    <m/>
    <m/>
    <n v="402.76"/>
    <n v="8.1300000000000008"/>
    <n v="0"/>
    <n v="410.89"/>
    <x v="3"/>
    <x v="12"/>
    <m/>
    <x v="24"/>
  </r>
  <r>
    <x v="1"/>
    <s v="Columbus"/>
    <s v="Electric"/>
    <s v="Municipal Buildings"/>
    <s v="TEB-Total Electric Bldg"/>
    <n v="12080"/>
    <n v="990.51"/>
    <m/>
    <n v="0"/>
    <n v="0"/>
    <n v="0"/>
    <m/>
    <n v="0"/>
    <n v="0"/>
    <n v="0"/>
    <n v="0"/>
    <n v="0"/>
    <n v="0"/>
    <n v="280.74"/>
    <n v="0"/>
    <n v="0"/>
    <n v="21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37"/>
    <n v="0"/>
    <n v="0"/>
    <n v="0"/>
    <m/>
    <x v="0"/>
    <m/>
    <m/>
    <m/>
    <m/>
    <m/>
    <m/>
    <m/>
    <m/>
    <n v="275.18"/>
    <n v="5.56"/>
    <n v="0"/>
    <n v="280.74"/>
    <x v="3"/>
    <x v="13"/>
    <m/>
    <x v="24"/>
  </r>
  <r>
    <x v="1"/>
    <s v="Columbus"/>
    <s v="Electric"/>
    <s v="Municipal Other Lighting"/>
    <s v="CB-Commercial"/>
    <n v="2519"/>
    <n v="577.9"/>
    <m/>
    <n v="0"/>
    <n v="0"/>
    <n v="0"/>
    <m/>
    <n v="0"/>
    <n v="0"/>
    <n v="0"/>
    <n v="0"/>
    <n v="0"/>
    <n v="0"/>
    <n v="58.54"/>
    <n v="0"/>
    <n v="0"/>
    <n v="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29"/>
    <n v="0"/>
    <n v="0"/>
    <n v="0"/>
    <m/>
    <x v="0"/>
    <m/>
    <m/>
    <m/>
    <m/>
    <m/>
    <m/>
    <m/>
    <m/>
    <n v="57.38"/>
    <n v="1.1599999999999999"/>
    <n v="0"/>
    <n v="58.54"/>
    <x v="4"/>
    <x v="5"/>
    <m/>
    <x v="24"/>
  </r>
  <r>
    <x v="1"/>
    <s v="Columbus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1"/>
    <s v="Columbus"/>
    <s v="Electric"/>
    <s v="Municipal Pumping"/>
    <s v="CB-Commercial"/>
    <n v="15712"/>
    <n v="1698.57"/>
    <m/>
    <n v="0"/>
    <n v="0"/>
    <n v="0"/>
    <m/>
    <n v="0"/>
    <n v="0"/>
    <n v="0"/>
    <n v="0"/>
    <n v="0"/>
    <n v="0"/>
    <n v="365.15"/>
    <n v="0"/>
    <n v="0"/>
    <n v="2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4.02"/>
    <n v="0"/>
    <n v="0"/>
    <n v="0"/>
    <m/>
    <x v="0"/>
    <m/>
    <m/>
    <m/>
    <m/>
    <m/>
    <m/>
    <m/>
    <m/>
    <n v="357.91999999999996"/>
    <n v="7.23"/>
    <n v="0"/>
    <n v="365.15"/>
    <x v="3"/>
    <x v="5"/>
    <m/>
    <x v="24"/>
  </r>
  <r>
    <x v="1"/>
    <s v="Columbus"/>
    <s v="Electric"/>
    <s v="Municipal Pumping"/>
    <s v="GP-General Power"/>
    <n v="32026"/>
    <n v="3642.52"/>
    <m/>
    <n v="0"/>
    <n v="0"/>
    <n v="0"/>
    <m/>
    <n v="0"/>
    <n v="0"/>
    <n v="0"/>
    <n v="0"/>
    <n v="0"/>
    <n v="0"/>
    <n v="744.29"/>
    <n v="0"/>
    <n v="0"/>
    <n v="58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5.98"/>
    <n v="0"/>
    <n v="0"/>
    <n v="0"/>
    <m/>
    <x v="0"/>
    <m/>
    <m/>
    <m/>
    <m/>
    <m/>
    <m/>
    <m/>
    <m/>
    <n v="729.56"/>
    <n v="14.73"/>
    <n v="0"/>
    <n v="744.29"/>
    <x v="3"/>
    <x v="6"/>
    <m/>
    <x v="24"/>
  </r>
  <r>
    <x v="1"/>
    <s v="Columbus"/>
    <s v="Electric"/>
    <s v="Residential"/>
    <s v="NM-Net Meter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4"/>
  </r>
  <r>
    <x v="1"/>
    <s v="Columbus"/>
    <s v="Electric"/>
    <s v="Residential"/>
    <s v="RG-Residential"/>
    <n v="1927021"/>
    <n v="153743.99"/>
    <m/>
    <n v="8498.89"/>
    <n v="0"/>
    <n v="0"/>
    <m/>
    <n v="0"/>
    <n v="0"/>
    <n v="0"/>
    <n v="0"/>
    <n v="0"/>
    <n v="0"/>
    <n v="44794.89"/>
    <n v="0"/>
    <n v="0"/>
    <n v="3507.29"/>
    <n v="0"/>
    <n v="0"/>
    <n v="0"/>
    <n v="0"/>
    <n v="0"/>
    <n v="0"/>
    <n v="0"/>
    <n v="0"/>
    <n v="0"/>
    <n v="0"/>
    <n v="0"/>
    <n v="0"/>
    <n v="0"/>
    <n v="0"/>
    <n v="20"/>
    <n v="-0.08"/>
    <n v="5410.1"/>
    <n v="0"/>
    <n v="0"/>
    <n v="32547.47"/>
    <n v="0"/>
    <n v="0"/>
    <n v="0"/>
    <m/>
    <x v="0"/>
    <m/>
    <m/>
    <m/>
    <m/>
    <m/>
    <m/>
    <m/>
    <m/>
    <n v="43908.46"/>
    <n v="886.43"/>
    <n v="0"/>
    <n v="44794.89"/>
    <x v="0"/>
    <x v="1"/>
    <m/>
    <x v="24"/>
  </r>
  <r>
    <x v="1"/>
    <s v="Columbus"/>
    <s v="Electric"/>
    <s v="Residential"/>
    <s v="RG-Residential Water Heat"/>
    <n v="331879"/>
    <n v="24476.460000000003"/>
    <m/>
    <n v="1091.72"/>
    <n v="0"/>
    <n v="0"/>
    <m/>
    <n v="0"/>
    <n v="0"/>
    <n v="0"/>
    <n v="0"/>
    <n v="0"/>
    <n v="0"/>
    <n v="7721.47"/>
    <n v="0"/>
    <n v="0"/>
    <n v="601.99"/>
    <n v="0"/>
    <n v="0"/>
    <n v="0"/>
    <n v="0"/>
    <n v="0"/>
    <n v="0"/>
    <n v="0"/>
    <n v="0"/>
    <n v="0"/>
    <n v="0"/>
    <n v="0"/>
    <n v="0"/>
    <n v="0"/>
    <n v="0"/>
    <n v="0"/>
    <n v="0"/>
    <n v="801.37"/>
    <n v="0"/>
    <n v="0"/>
    <n v="5628.67"/>
    <n v="0"/>
    <n v="0"/>
    <n v="0"/>
    <m/>
    <x v="0"/>
    <m/>
    <m/>
    <m/>
    <m/>
    <m/>
    <m/>
    <m/>
    <m/>
    <n v="7568.81"/>
    <n v="152.66"/>
    <n v="0"/>
    <n v="7721.47"/>
    <x v="0"/>
    <x v="14"/>
    <m/>
    <x v="24"/>
  </r>
  <r>
    <x v="1"/>
    <s v="Columbus"/>
    <s v="Electric"/>
    <s v="Residential"/>
    <s v="RH-Residential Total Elec"/>
    <n v="860901"/>
    <n v="56133.87"/>
    <m/>
    <n v="2633.14"/>
    <n v="0"/>
    <n v="0"/>
    <m/>
    <n v="0"/>
    <n v="0"/>
    <n v="0"/>
    <n v="0"/>
    <n v="0"/>
    <n v="0"/>
    <n v="20033.59"/>
    <n v="0"/>
    <n v="0"/>
    <n v="1566.86"/>
    <n v="0"/>
    <n v="0"/>
    <n v="0"/>
    <n v="0"/>
    <n v="0"/>
    <n v="0"/>
    <n v="0"/>
    <n v="0"/>
    <n v="0"/>
    <n v="0"/>
    <n v="0"/>
    <n v="0"/>
    <n v="0"/>
    <n v="0"/>
    <n v="0"/>
    <n v="-0.01"/>
    <n v="1963.18"/>
    <n v="0"/>
    <n v="0"/>
    <n v="14230.58"/>
    <n v="0"/>
    <n v="0"/>
    <n v="0"/>
    <m/>
    <x v="0"/>
    <m/>
    <m/>
    <m/>
    <m/>
    <m/>
    <m/>
    <m/>
    <m/>
    <n v="19637.580000000002"/>
    <n v="396.01"/>
    <n v="0"/>
    <n v="20033.59"/>
    <x v="0"/>
    <x v="15"/>
    <m/>
    <x v="24"/>
  </r>
  <r>
    <x v="1"/>
    <s v="Columbus"/>
    <s v="Lighting"/>
    <s v="Commercial"/>
    <s v="PL-Private Lighting"/>
    <n v="21246.863000000001"/>
    <n v="5269.78"/>
    <m/>
    <n v="0"/>
    <n v="0"/>
    <n v="0"/>
    <m/>
    <n v="0"/>
    <n v="0"/>
    <n v="0"/>
    <n v="0"/>
    <n v="0"/>
    <n v="0"/>
    <n v="493.59"/>
    <n v="0"/>
    <n v="0"/>
    <n v="38.85"/>
    <n v="0"/>
    <n v="0"/>
    <n v="0"/>
    <n v="0"/>
    <n v="0"/>
    <n v="0"/>
    <n v="0"/>
    <n v="0"/>
    <n v="0"/>
    <n v="0"/>
    <n v="0"/>
    <n v="0"/>
    <n v="0"/>
    <n v="0"/>
    <n v="0"/>
    <n v="0"/>
    <n v="470.89"/>
    <n v="0"/>
    <n v="0"/>
    <n v="53.45"/>
    <n v="0"/>
    <n v="0"/>
    <n v="0"/>
    <m/>
    <x v="0"/>
    <m/>
    <m/>
    <m/>
    <m/>
    <m/>
    <m/>
    <m/>
    <m/>
    <n v="483.82"/>
    <n v="9.77"/>
    <n v="0"/>
    <n v="493.59"/>
    <x v="1"/>
    <x v="4"/>
    <m/>
    <x v="24"/>
  </r>
  <r>
    <x v="1"/>
    <s v="Columbus"/>
    <s v="Lighting"/>
    <s v="Industrial"/>
    <s v="PL-Private Lighting"/>
    <n v="222"/>
    <n v="43.79"/>
    <m/>
    <n v="0"/>
    <n v="0"/>
    <n v="0"/>
    <m/>
    <n v="0"/>
    <n v="0"/>
    <n v="0"/>
    <n v="0"/>
    <n v="0"/>
    <n v="0"/>
    <n v="4.88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4.0999999999999996"/>
    <n v="0"/>
    <n v="0"/>
    <n v="0.55000000000000004"/>
    <n v="0"/>
    <n v="0"/>
    <n v="0"/>
    <m/>
    <x v="0"/>
    <m/>
    <m/>
    <m/>
    <m/>
    <m/>
    <m/>
    <m/>
    <m/>
    <n v="4.78"/>
    <n v="0.1"/>
    <n v="0"/>
    <n v="4.88"/>
    <x v="2"/>
    <x v="4"/>
    <m/>
    <x v="24"/>
  </r>
  <r>
    <x v="1"/>
    <s v="Columbus"/>
    <s v="Lighting"/>
    <s v="Municipal Other Lighting"/>
    <s v="PL-Private Lighting"/>
    <n v="290"/>
    <n v="87.43"/>
    <m/>
    <n v="0"/>
    <n v="0"/>
    <n v="0"/>
    <m/>
    <n v="0"/>
    <n v="0"/>
    <n v="0"/>
    <n v="0"/>
    <n v="0"/>
    <n v="0"/>
    <n v="6.74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3"/>
    <n v="0"/>
    <n v="0"/>
    <n v="0"/>
    <m/>
    <x v="0"/>
    <m/>
    <m/>
    <m/>
    <m/>
    <m/>
    <m/>
    <m/>
    <m/>
    <n v="6.61"/>
    <n v="0.13"/>
    <n v="0"/>
    <n v="6.74"/>
    <x v="4"/>
    <x v="4"/>
    <m/>
    <x v="24"/>
  </r>
  <r>
    <x v="1"/>
    <s v="Columbus"/>
    <s v="Lighting"/>
    <s v="Municipal Street Lighting"/>
    <s v="SPL-Municipal St Lighting"/>
    <n v="75899.221999999994"/>
    <n v="5054.0200000000004"/>
    <m/>
    <n v="0"/>
    <n v="0"/>
    <n v="0"/>
    <m/>
    <n v="0"/>
    <n v="0"/>
    <n v="0"/>
    <n v="0"/>
    <n v="0"/>
    <n v="0"/>
    <n v="1631.07"/>
    <n v="0"/>
    <n v="0"/>
    <n v="138.13"/>
    <n v="0"/>
    <n v="0"/>
    <n v="1591.04"/>
    <n v="0"/>
    <n v="0"/>
    <n v="0"/>
    <n v="0"/>
    <n v="0"/>
    <n v="0"/>
    <n v="0"/>
    <n v="0"/>
    <n v="0"/>
    <n v="0"/>
    <n v="0"/>
    <n v="0"/>
    <n v="0"/>
    <n v="0"/>
    <n v="0"/>
    <n v="0"/>
    <n v="236.04"/>
    <n v="0"/>
    <n v="0"/>
    <n v="0"/>
    <m/>
    <x v="0"/>
    <m/>
    <m/>
    <m/>
    <m/>
    <m/>
    <m/>
    <m/>
    <m/>
    <n v="1596.1599999999999"/>
    <n v="34.909999999999997"/>
    <n v="0"/>
    <n v="1631.07"/>
    <x v="4"/>
    <x v="11"/>
    <m/>
    <x v="24"/>
  </r>
  <r>
    <x v="1"/>
    <s v="Columbus"/>
    <s v="Lighting"/>
    <s v="Residential"/>
    <s v="PL-Private Lighting"/>
    <n v="14299.166999999999"/>
    <n v="4857.17"/>
    <m/>
    <n v="0"/>
    <n v="0"/>
    <n v="0"/>
    <m/>
    <n v="0"/>
    <n v="0"/>
    <n v="0"/>
    <n v="0"/>
    <n v="0"/>
    <n v="0"/>
    <n v="332.21"/>
    <n v="0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1.66"/>
    <n v="0"/>
    <n v="0"/>
    <n v="36.450000000000003"/>
    <n v="0"/>
    <n v="0"/>
    <n v="0"/>
    <m/>
    <x v="0"/>
    <m/>
    <m/>
    <m/>
    <m/>
    <m/>
    <m/>
    <m/>
    <m/>
    <n v="325.63"/>
    <n v="6.58"/>
    <n v="0"/>
    <n v="332.21"/>
    <x v="0"/>
    <x v="4"/>
    <m/>
    <x v="24"/>
  </r>
  <r>
    <x v="1"/>
    <s v="Columbu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1"/>
    <s v="Neosho"/>
    <s v="Electric"/>
    <s v="Commercial"/>
    <s v="CB-Commercial"/>
    <n v="20"/>
    <n v="22.73"/>
    <m/>
    <n v="1.1299999999999999"/>
    <n v="0"/>
    <n v="0"/>
    <m/>
    <n v="0"/>
    <n v="0"/>
    <n v="0"/>
    <n v="0"/>
    <n v="0"/>
    <n v="0"/>
    <n v="0.46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2.13"/>
    <n v="0"/>
    <n v="0"/>
    <n v="0.27"/>
    <n v="0"/>
    <n v="0"/>
    <n v="0"/>
    <m/>
    <x v="0"/>
    <m/>
    <m/>
    <m/>
    <m/>
    <m/>
    <m/>
    <m/>
    <m/>
    <n v="0.45"/>
    <n v="0.01"/>
    <n v="0"/>
    <n v="0.46"/>
    <x v="1"/>
    <x v="5"/>
    <m/>
    <x v="24"/>
  </r>
  <r>
    <x v="3"/>
    <s v="Aurora"/>
    <s v="Electric"/>
    <s v="Commercial"/>
    <s v="CB-Commercial"/>
    <n v="2317993"/>
    <n v="316501.71999999997"/>
    <m/>
    <n v="7416.59"/>
    <n v="0"/>
    <n v="0"/>
    <m/>
    <n v="-10003.6358460069"/>
    <n v="-4421.97"/>
    <n v="0"/>
    <n v="0"/>
    <n v="1043.11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546.9399999999996"/>
    <n v="20"/>
    <n v="-16.59"/>
    <n v="17180.66"/>
    <n v="0.0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Aurora"/>
    <s v="Electric"/>
    <s v="Commercial"/>
    <s v="GP-General Power"/>
    <n v="3952667"/>
    <n v="391172.54"/>
    <m/>
    <n v="11411.83"/>
    <n v="0"/>
    <n v="0"/>
    <m/>
    <n v="0"/>
    <n v="-7510.05"/>
    <n v="0"/>
    <n v="0"/>
    <n v="1590.87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973.76"/>
    <n v="0"/>
    <n v="-35.840000000000003"/>
    <n v="17297.07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3"/>
    <s v="Aurora"/>
    <s v="Electric"/>
    <s v="Commercial"/>
    <s v="LS-Special Lighting"/>
    <n v="2173"/>
    <n v="416.6"/>
    <m/>
    <n v="2.79"/>
    <n v="0"/>
    <n v="0"/>
    <m/>
    <n v="0"/>
    <n v="-4.12"/>
    <n v="0"/>
    <n v="0"/>
    <n v="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4"/>
  </r>
  <r>
    <x v="3"/>
    <s v="Aurora"/>
    <s v="Electric"/>
    <s v="Commercial"/>
    <s v="SH-Small Heating"/>
    <n v="209341"/>
    <n v="22943.39"/>
    <m/>
    <n v="815.16"/>
    <n v="0"/>
    <n v="0"/>
    <m/>
    <n v="0"/>
    <n v="-397.72"/>
    <n v="0"/>
    <n v="0"/>
    <n v="9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9.27"/>
    <n v="0"/>
    <n v="-1.59"/>
    <n v="1550.0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4"/>
  </r>
  <r>
    <x v="3"/>
    <s v="Aurora"/>
    <s v="Electric"/>
    <s v="Commercial"/>
    <s v="TEB-Total Electric Bldg"/>
    <n v="803401"/>
    <n v="71930.47"/>
    <m/>
    <n v="193.52"/>
    <n v="0"/>
    <n v="0"/>
    <m/>
    <n v="0"/>
    <n v="-1526.45"/>
    <n v="0"/>
    <n v="0"/>
    <n v="361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8.6500000000001"/>
    <n v="0"/>
    <n v="0"/>
    <n v="2474.7800000000002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4"/>
  </r>
  <r>
    <x v="3"/>
    <s v="Aurora"/>
    <s v="Electric"/>
    <s v="Commercial"/>
    <s v="CB-Commercial"/>
    <n v="1415"/>
    <n v="193.02"/>
    <m/>
    <n v="0"/>
    <n v="0"/>
    <n v="0"/>
    <m/>
    <n v="0"/>
    <n v="-2.69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Aurora"/>
    <s v="Electric"/>
    <s v="Industrial"/>
    <s v="CB-Commercial"/>
    <n v="21537"/>
    <n v="2778.67"/>
    <m/>
    <n v="76.14"/>
    <n v="0"/>
    <n v="0"/>
    <m/>
    <n v="0"/>
    <n v="-40.92"/>
    <n v="0"/>
    <n v="0"/>
    <n v="9.4600000000000009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59.85"/>
    <n v="0"/>
    <n v="-0.88"/>
    <n v="202.4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4"/>
  </r>
  <r>
    <x v="3"/>
    <s v="Aurora"/>
    <s v="Electric"/>
    <s v="Industrial"/>
    <s v="GP-General Power"/>
    <n v="2308594"/>
    <n v="208127.55"/>
    <m/>
    <n v="3658.82"/>
    <n v="0"/>
    <n v="0"/>
    <m/>
    <n v="0"/>
    <n v="-4386.33"/>
    <n v="0"/>
    <n v="0"/>
    <n v="929.82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2765.18"/>
    <n v="0"/>
    <n v="0"/>
    <n v="9762.540000000000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s v="Aurora"/>
    <s v="Electric"/>
    <s v="Industrial"/>
    <s v="LP-Large Power"/>
    <n v="3021003"/>
    <n v="222635.12"/>
    <m/>
    <n v="0"/>
    <n v="0"/>
    <n v="0"/>
    <m/>
    <n v="0"/>
    <n v="-5619.07"/>
    <n v="0"/>
    <n v="0"/>
    <n v="398.52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2983.37"/>
    <n v="0"/>
    <n v="0"/>
    <n v="4990.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4"/>
  </r>
  <r>
    <x v="3"/>
    <s v="Aurora"/>
    <s v="Electric"/>
    <s v="Industrial"/>
    <s v="PFM-Feed Mill/Grain Elev"/>
    <n v="22000"/>
    <n v="3630.71"/>
    <m/>
    <n v="14.27"/>
    <n v="0"/>
    <n v="0"/>
    <m/>
    <n v="0"/>
    <n v="-41.8"/>
    <n v="0"/>
    <n v="0"/>
    <n v="9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1.92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4"/>
  </r>
  <r>
    <x v="3"/>
    <s v="Aurora"/>
    <s v="Electric"/>
    <s v="Industrial"/>
    <s v="TEB-Total Electric Bldg"/>
    <n v="14121"/>
    <n v="3528.41"/>
    <m/>
    <n v="0"/>
    <n v="0"/>
    <n v="0"/>
    <m/>
    <n v="0"/>
    <n v="-26.83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222.37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4"/>
  </r>
  <r>
    <x v="3"/>
    <s v="Aurora"/>
    <s v="Electric"/>
    <s v="Interdepartmental"/>
    <s v="CB-Commercial"/>
    <n v="30028"/>
    <n v="3686.9900000000002"/>
    <m/>
    <n v="0"/>
    <n v="0"/>
    <n v="0"/>
    <m/>
    <n v="0"/>
    <n v="-57.07"/>
    <n v="0"/>
    <n v="0"/>
    <n v="1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12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4"/>
  </r>
  <r>
    <x v="3"/>
    <s v="Aurora"/>
    <s v="Electric"/>
    <s v="Interdepartmental"/>
    <s v="GP-General Power"/>
    <n v="153504"/>
    <n v="11756.66"/>
    <m/>
    <n v="0"/>
    <n v="0"/>
    <n v="0"/>
    <m/>
    <n v="0"/>
    <n v="-291.64999999999998"/>
    <n v="0"/>
    <n v="0"/>
    <n v="69.06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24"/>
  </r>
  <r>
    <x v="3"/>
    <s v="Aurora"/>
    <s v="Electric"/>
    <s v="Municipal Buildings"/>
    <s v="CB-Commercial"/>
    <n v="49186"/>
    <n v="7276.7699999999995"/>
    <m/>
    <n v="0"/>
    <n v="0"/>
    <n v="0"/>
    <m/>
    <n v="0"/>
    <n v="-93.48"/>
    <n v="0"/>
    <n v="0"/>
    <n v="22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Aurora"/>
    <s v="Electric"/>
    <s v="Municipal Buildings"/>
    <s v="GP-General Power"/>
    <n v="80400"/>
    <n v="8416.51"/>
    <m/>
    <n v="0"/>
    <n v="0"/>
    <n v="0"/>
    <m/>
    <n v="0"/>
    <n v="-152.75"/>
    <n v="0"/>
    <n v="0"/>
    <n v="3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Aurora"/>
    <s v="Electric"/>
    <s v="Municipal Buildings"/>
    <s v="SH-Small Heating"/>
    <n v="6908"/>
    <n v="724.75"/>
    <m/>
    <n v="0"/>
    <n v="0"/>
    <n v="0"/>
    <m/>
    <n v="0"/>
    <n v="-13.12"/>
    <n v="0"/>
    <n v="0"/>
    <n v="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4"/>
  </r>
  <r>
    <x v="3"/>
    <s v="Aurora"/>
    <s v="Electric"/>
    <s v="Municipal Other Lighting"/>
    <s v="CB-Commercial"/>
    <n v="9593"/>
    <n v="1959.8400000000001"/>
    <m/>
    <n v="0"/>
    <n v="0"/>
    <n v="0"/>
    <m/>
    <n v="0"/>
    <n v="-18.22"/>
    <n v="0"/>
    <n v="0"/>
    <n v="4.30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4"/>
  </r>
  <r>
    <x v="3"/>
    <s v="Aurora"/>
    <s v="Electric"/>
    <s v="Municipal Other Lighting"/>
    <s v="LS-Special Lighting"/>
    <n v="-96967"/>
    <n v="-12022.41"/>
    <m/>
    <n v="0"/>
    <n v="0"/>
    <n v="0"/>
    <m/>
    <n v="0"/>
    <n v="184.2"/>
    <n v="0"/>
    <n v="0"/>
    <n v="-43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3"/>
    <s v="Aurora"/>
    <s v="Electric"/>
    <s v="Municipal Other Lighting"/>
    <s v="MS-Miscellaneous"/>
    <n v="0"/>
    <n v="19.510000000000002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4"/>
  </r>
  <r>
    <x v="3"/>
    <s v="Aurora"/>
    <s v="Electric"/>
    <s v="Municipal Pumping"/>
    <s v="CB-Commercial"/>
    <n v="106548"/>
    <n v="13719.05"/>
    <m/>
    <n v="0"/>
    <n v="0"/>
    <n v="0"/>
    <m/>
    <n v="0"/>
    <n v="-202.46"/>
    <n v="0"/>
    <n v="0"/>
    <n v="47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Aurora"/>
    <s v="Electric"/>
    <s v="Municipal Pumping"/>
    <s v="GP-General Power"/>
    <n v="492427"/>
    <n v="45837.8"/>
    <m/>
    <n v="0"/>
    <n v="0"/>
    <n v="0"/>
    <m/>
    <n v="0"/>
    <n v="-935.6"/>
    <n v="0"/>
    <n v="0"/>
    <n v="221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Aurora"/>
    <s v="Electric"/>
    <s v="Oil Pipeline Pumping"/>
    <s v="GP-General Power"/>
    <n v="196218"/>
    <n v="17519.38"/>
    <m/>
    <n v="0"/>
    <n v="0"/>
    <n v="0"/>
    <m/>
    <n v="0"/>
    <n v="-372.81"/>
    <n v="0"/>
    <n v="0"/>
    <n v="88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8.59"/>
    <n v="0"/>
    <n v="0"/>
    <n v="1279.2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s v="Aurora"/>
    <s v="Electric"/>
    <s v="Residential"/>
    <s v="RGL-Residential Pilot"/>
    <n v="123871"/>
    <n v="13459.62"/>
    <m/>
    <n v="576.32000000000005"/>
    <n v="0"/>
    <n v="0"/>
    <m/>
    <n v="0"/>
    <n v="-235.38"/>
    <n v="0"/>
    <n v="0"/>
    <n v="55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82"/>
    <n v="0"/>
    <n v="0"/>
    <n v="114.9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4"/>
  </r>
  <r>
    <x v="3"/>
    <s v="Aurora"/>
    <s v="Electric"/>
    <s v="Residential"/>
    <s v="RG-Residential"/>
    <n v="18686478"/>
    <n v="2251688.33"/>
    <m/>
    <n v="60760.11"/>
    <n v="0"/>
    <n v="0"/>
    <m/>
    <n v="-36095.229961060897"/>
    <n v="-35492.800000000003"/>
    <n v="0"/>
    <n v="0"/>
    <n v="840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35.39"/>
    <n v="400"/>
    <n v="-32.729999999999997"/>
    <n v="12839.43"/>
    <n v="-0.5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Aurora"/>
    <s v="Lighting"/>
    <s v="Commercial"/>
    <s v="PL-Private Lighting"/>
    <n v="49808"/>
    <n v="15935.95"/>
    <m/>
    <n v="0"/>
    <n v="0"/>
    <n v="0"/>
    <m/>
    <n v="0"/>
    <n v="-94.52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.73"/>
    <n v="0"/>
    <n v="0"/>
    <n v="729.46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3"/>
    <s v="Aurora"/>
    <s v="Lighting"/>
    <s v="Industrial"/>
    <s v="PL-Private Lighting"/>
    <n v="6169"/>
    <n v="1507.82"/>
    <m/>
    <n v="0"/>
    <n v="0"/>
    <n v="0"/>
    <m/>
    <n v="0"/>
    <n v="-1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33"/>
    <n v="0"/>
    <n v="-0.35"/>
    <n v="83.93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4"/>
  </r>
  <r>
    <x v="3"/>
    <s v="Aurora"/>
    <s v="Lighting"/>
    <s v="Interdepartmental"/>
    <s v="PL-Private Lighting"/>
    <n v="195"/>
    <n v="45.96"/>
    <m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4"/>
  </r>
  <r>
    <x v="3"/>
    <s v="Aurora"/>
    <s v="Lighting"/>
    <s v="Municipal Other Lighting"/>
    <s v="PL-Private Lighting"/>
    <n v="174"/>
    <n v="66.239999999999995"/>
    <m/>
    <n v="0"/>
    <n v="0"/>
    <n v="0"/>
    <m/>
    <n v="0"/>
    <n v="-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4"/>
  </r>
  <r>
    <x v="3"/>
    <s v="Aurora"/>
    <s v="Lighting"/>
    <s v="Municipal Pumping"/>
    <s v="PL-Private Lighting"/>
    <n v="58"/>
    <n v="20.59"/>
    <m/>
    <n v="0"/>
    <n v="0"/>
    <n v="0"/>
    <m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4"/>
  </r>
  <r>
    <x v="3"/>
    <s v="Aurora"/>
    <s v="Lighting"/>
    <s v="Municipal Street Lighting"/>
    <s v="SPL-Municipal St Lighting"/>
    <n v="135988.49400000001"/>
    <n v="13228.8"/>
    <m/>
    <n v="0"/>
    <n v="0"/>
    <n v="0"/>
    <m/>
    <n v="0"/>
    <n v="-258.39999999999998"/>
    <n v="0"/>
    <n v="0"/>
    <n v="0"/>
    <n v="0"/>
    <n v="0"/>
    <n v="0"/>
    <n v="0"/>
    <n v="0"/>
    <n v="0"/>
    <n v="0"/>
    <n v="3217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4"/>
  </r>
  <r>
    <x v="3"/>
    <s v="Aurora"/>
    <s v="Lighting"/>
    <s v="Residential"/>
    <s v="PL-Private Lighting"/>
    <n v="51215.061999999998"/>
    <n v="19012.88"/>
    <m/>
    <n v="0"/>
    <n v="0"/>
    <n v="0"/>
    <m/>
    <n v="0"/>
    <n v="-97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32"/>
    <n v="0"/>
    <n v="0"/>
    <n v="53.89"/>
    <n v="0.1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s v="Aurora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3"/>
    <s v="Baxter Springs"/>
    <s v="Electric"/>
    <s v="Commercial"/>
    <s v="CB-Commercial"/>
    <n v="5"/>
    <n v="23.330000000000002"/>
    <m/>
    <n v="1.17"/>
    <n v="0"/>
    <n v="0"/>
    <m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6999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Baxter Springs"/>
    <s v="Electric"/>
    <s v="Residential"/>
    <s v="RG-Residential"/>
    <n v="229"/>
    <n v="41.71"/>
    <m/>
    <n v="2.0699999999999998"/>
    <n v="0"/>
    <n v="0"/>
    <m/>
    <n v="0"/>
    <n v="-0.44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Bolivar"/>
    <s v="Electric"/>
    <s v="Commercial"/>
    <s v="CB-Commercial"/>
    <n v="2570045"/>
    <n v="348611.58999999997"/>
    <m/>
    <n v="7547.01"/>
    <n v="0"/>
    <n v="0"/>
    <m/>
    <n v="-28107.090772169598"/>
    <n v="-4883.8500000000004"/>
    <n v="0"/>
    <n v="0"/>
    <n v="1156.54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603.89"/>
    <n v="0"/>
    <n v="-11.31"/>
    <n v="21632.6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Bolivar"/>
    <s v="Electric"/>
    <s v="Commercial"/>
    <s v="GP-General Power"/>
    <n v="3822360"/>
    <n v="354940.31"/>
    <m/>
    <n v="2003"/>
    <n v="0"/>
    <n v="0"/>
    <m/>
    <n v="0"/>
    <n v="-7262.51"/>
    <n v="0"/>
    <n v="0"/>
    <n v="172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35.26"/>
    <n v="0"/>
    <n v="0"/>
    <n v="14096.29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3"/>
    <s v="Bolivar"/>
    <s v="Electric"/>
    <s v="Commercial"/>
    <s v="LP-Large Power"/>
    <n v="2329281"/>
    <n v="182103.49000000002"/>
    <m/>
    <n v="0"/>
    <n v="0"/>
    <n v="0"/>
    <m/>
    <n v="0"/>
    <n v="-4332.46"/>
    <n v="0"/>
    <n v="0"/>
    <n v="1048.18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4088.41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4"/>
  </r>
  <r>
    <x v="3"/>
    <s v="Bolivar"/>
    <s v="Electric"/>
    <s v="Commercial"/>
    <s v="LS-Special Lighting"/>
    <n v="1828"/>
    <n v="402.5"/>
    <m/>
    <n v="1.86"/>
    <n v="0"/>
    <n v="0"/>
    <m/>
    <n v="0"/>
    <n v="-3.49"/>
    <n v="0"/>
    <n v="0"/>
    <n v="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4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4"/>
  </r>
  <r>
    <x v="3"/>
    <s v="Bolivar"/>
    <s v="Electric"/>
    <s v="Commercial"/>
    <s v="SH-Small Heating"/>
    <n v="1856245"/>
    <n v="191149.93"/>
    <m/>
    <n v="3843.83"/>
    <n v="0"/>
    <n v="0"/>
    <m/>
    <n v="-17279.6561604585"/>
    <n v="-3526.88"/>
    <n v="0"/>
    <n v="0"/>
    <n v="835.25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192.26"/>
    <n v="0"/>
    <n v="0"/>
    <n v="9821.34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4"/>
  </r>
  <r>
    <x v="3"/>
    <s v="Bolivar"/>
    <s v="Electric"/>
    <s v="Commercial"/>
    <s v="TEB-Total Electric Bldg"/>
    <n v="4268814"/>
    <n v="377895.70999999996"/>
    <m/>
    <n v="1967.7"/>
    <n v="0"/>
    <n v="0"/>
    <m/>
    <n v="-905.44412607449794"/>
    <n v="-8110.74"/>
    <n v="0"/>
    <n v="0"/>
    <n v="1891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76.1"/>
    <n v="0"/>
    <n v="0"/>
    <n v="11818.13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4"/>
  </r>
  <r>
    <x v="3"/>
    <s v="Bolivar"/>
    <s v="Electric"/>
    <s v="Industrial"/>
    <s v="CB-Commercial"/>
    <n v="42586"/>
    <n v="5086.1400000000003"/>
    <m/>
    <n v="178.05"/>
    <n v="0"/>
    <n v="0"/>
    <m/>
    <n v="0"/>
    <n v="-80.91"/>
    <n v="0"/>
    <n v="0"/>
    <n v="19.17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3.31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4"/>
  </r>
  <r>
    <x v="3"/>
    <s v="Bolivar"/>
    <s v="Electric"/>
    <s v="Industrial"/>
    <s v="GP-General Power"/>
    <n v="873600"/>
    <n v="84992.48"/>
    <m/>
    <n v="2460.89"/>
    <n v="0"/>
    <n v="0"/>
    <m/>
    <n v="0"/>
    <n v="-1659.84"/>
    <n v="0"/>
    <n v="0"/>
    <n v="393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9.36"/>
    <n v="0"/>
    <n v="0"/>
    <n v="3516.9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s v="Bolivar"/>
    <s v="Electric"/>
    <s v="Industrial"/>
    <s v="LP-Large Power"/>
    <n v="960000"/>
    <n v="54608.2"/>
    <m/>
    <n v="0"/>
    <n v="0"/>
    <n v="0"/>
    <m/>
    <n v="0"/>
    <n v="-1785.6"/>
    <n v="0"/>
    <n v="0"/>
    <n v="4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43.57"/>
    <n v="0"/>
    <n v="0"/>
    <n v="4009.56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4"/>
  </r>
  <r>
    <x v="3"/>
    <s v="Bolivar"/>
    <s v="Electric"/>
    <s v="Industrial"/>
    <s v="PFM-Feed Mill/Grain Elev"/>
    <n v="3613"/>
    <n v="702.45"/>
    <m/>
    <n v="18.59"/>
    <n v="0"/>
    <n v="0"/>
    <m/>
    <n v="0"/>
    <n v="-6.87"/>
    <n v="0"/>
    <n v="0"/>
    <n v="1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84"/>
    <n v="0"/>
    <n v="0"/>
    <n v="32.770000000000003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4"/>
  </r>
  <r>
    <x v="3"/>
    <s v="Bolivar"/>
    <s v="Electric"/>
    <s v="Industrial"/>
    <s v="SH-Small Heating"/>
    <n v="1040"/>
    <n v="140.96"/>
    <m/>
    <n v="2.79"/>
    <n v="0"/>
    <n v="0"/>
    <m/>
    <n v="0"/>
    <n v="-1.98"/>
    <n v="0"/>
    <n v="0"/>
    <n v="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7"/>
    <n v="0"/>
    <n v="0"/>
    <n v="11.48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4"/>
  </r>
  <r>
    <x v="3"/>
    <s v="Bolivar"/>
    <s v="Electric"/>
    <s v="Interdepartmental"/>
    <s v="CB-Commercial"/>
    <n v="99251"/>
    <n v="11444"/>
    <m/>
    <n v="0"/>
    <n v="0"/>
    <n v="0"/>
    <m/>
    <n v="0"/>
    <n v="-188.58"/>
    <n v="0"/>
    <n v="0"/>
    <n v="4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4.4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4"/>
  </r>
  <r>
    <x v="3"/>
    <s v="Bolivar"/>
    <s v="Electric"/>
    <s v="Municipal Buildings"/>
    <s v="CB-Commercial"/>
    <n v="-20542"/>
    <n v="-97.210000000000036"/>
    <m/>
    <n v="0"/>
    <n v="0"/>
    <n v="0"/>
    <m/>
    <n v="-8237.8223495702005"/>
    <n v="39.01"/>
    <n v="0"/>
    <n v="0"/>
    <n v="-9.22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Bolivar"/>
    <s v="Electric"/>
    <s v="Municipal Buildings"/>
    <s v="GP-General Power"/>
    <n v="48588"/>
    <n v="5194.3"/>
    <m/>
    <n v="0"/>
    <n v="0"/>
    <n v="0"/>
    <m/>
    <n v="0"/>
    <n v="-92.32"/>
    <n v="0"/>
    <n v="0"/>
    <n v="2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Bolivar"/>
    <s v="Electric"/>
    <s v="Municipal Buildings"/>
    <s v="SH-Small Heating"/>
    <n v="45310"/>
    <n v="4844.16"/>
    <m/>
    <n v="0"/>
    <n v="0"/>
    <n v="0"/>
    <m/>
    <n v="0"/>
    <n v="-86.09"/>
    <n v="0"/>
    <n v="0"/>
    <n v="2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4"/>
  </r>
  <r>
    <x v="3"/>
    <s v="Bolivar"/>
    <s v="Electric"/>
    <s v="Municipal Buildings"/>
    <s v="TEB-Total Electric Bldg"/>
    <n v="33760"/>
    <n v="2822.3399999999997"/>
    <m/>
    <n v="0"/>
    <n v="0"/>
    <n v="0"/>
    <m/>
    <n v="0"/>
    <n v="-64.14"/>
    <n v="0"/>
    <n v="0"/>
    <n v="15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4"/>
  </r>
  <r>
    <x v="3"/>
    <s v="Bolivar"/>
    <s v="Electric"/>
    <s v="Municipal Other Lighting"/>
    <s v="CB-Commercial"/>
    <n v="13930"/>
    <n v="2544.4899999999998"/>
    <m/>
    <n v="0"/>
    <n v="0"/>
    <n v="0"/>
    <m/>
    <n v="0"/>
    <n v="-26.44"/>
    <n v="0"/>
    <n v="0"/>
    <n v="6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4"/>
  </r>
  <r>
    <x v="3"/>
    <s v="Bolivar"/>
    <s v="Electric"/>
    <s v="Municipal Other Lighting"/>
    <s v="LS-Special Lighting"/>
    <n v="1918"/>
    <n v="529.27"/>
    <m/>
    <n v="0"/>
    <n v="0"/>
    <n v="0"/>
    <m/>
    <n v="0"/>
    <n v="-3.65"/>
    <n v="0"/>
    <n v="0"/>
    <n v="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3"/>
    <s v="Bolivar"/>
    <s v="Electric"/>
    <s v="Municipal Pumping"/>
    <s v="CB-Commercial"/>
    <n v="109605"/>
    <n v="15971.28"/>
    <m/>
    <n v="0"/>
    <n v="0"/>
    <n v="0"/>
    <m/>
    <n v="0"/>
    <n v="-206.96"/>
    <n v="0"/>
    <n v="0"/>
    <n v="49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Bolivar"/>
    <s v="Electric"/>
    <s v="Municipal Pumping"/>
    <s v="GP-General Power"/>
    <n v="319782"/>
    <n v="29961.47"/>
    <m/>
    <n v="0"/>
    <n v="0"/>
    <n v="0"/>
    <m/>
    <n v="0"/>
    <n v="-607.58000000000004"/>
    <n v="0"/>
    <n v="0"/>
    <n v="143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Bolivar"/>
    <s v="Electric"/>
    <s v="Municipal Pumping"/>
    <s v="TEB-Total Electric Bldg"/>
    <n v="13106"/>
    <n v="1191.1099999999999"/>
    <m/>
    <n v="0"/>
    <n v="0"/>
    <n v="0"/>
    <m/>
    <n v="0"/>
    <n v="-24.9"/>
    <n v="0"/>
    <n v="0"/>
    <n v="5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4"/>
  </r>
  <r>
    <x v="3"/>
    <s v="Bolivar"/>
    <s v="Electric"/>
    <s v="Oil Pipeline Pumping"/>
    <s v="GP-General Power"/>
    <n v="95707"/>
    <n v="8248.76"/>
    <m/>
    <n v="0"/>
    <n v="0"/>
    <n v="0"/>
    <m/>
    <n v="0"/>
    <n v="-181.84"/>
    <n v="0"/>
    <n v="0"/>
    <n v="4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s v="Bolivar"/>
    <s v="Electric"/>
    <s v="Oil Pipeline Pumping"/>
    <s v="LP-Large Power"/>
    <n v="4357704"/>
    <n v="287609.74000000005"/>
    <m/>
    <n v="0"/>
    <n v="0"/>
    <n v="0"/>
    <m/>
    <n v="0"/>
    <n v="-8105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19.63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4"/>
  </r>
  <r>
    <x v="3"/>
    <s v="Bolivar"/>
    <s v="Electric"/>
    <s v="Residential"/>
    <s v="RGL-Residential Pilot"/>
    <n v="246231"/>
    <n v="26706.87"/>
    <m/>
    <n v="647.92999999999995"/>
    <n v="0"/>
    <n v="0"/>
    <m/>
    <n v="0"/>
    <n v="-467.82"/>
    <n v="0"/>
    <n v="0"/>
    <n v="11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82"/>
    <n v="0"/>
    <n v="0"/>
    <n v="655.7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4"/>
  </r>
  <r>
    <x v="3"/>
    <s v="Bolivar"/>
    <s v="Electric"/>
    <s v="Residential"/>
    <s v="RG-Residential"/>
    <n v="27880601.100000001"/>
    <n v="3183305.33"/>
    <m/>
    <n v="64032.39"/>
    <n v="0"/>
    <n v="0"/>
    <m/>
    <n v="-36466.927485122302"/>
    <n v="-53005.11"/>
    <n v="0"/>
    <n v="0"/>
    <n v="12546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67.94"/>
    <n v="340"/>
    <n v="-51.86"/>
    <n v="70500.88"/>
    <n v="58.1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Bolivar"/>
    <s v="Electric"/>
    <s v="Wholesale Municipalities"/>
    <s v="GFR-Lockwood"/>
    <n v="910268"/>
    <n v="19947.22"/>
    <m/>
    <n v="0"/>
    <n v="19124.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24"/>
  </r>
  <r>
    <x v="3"/>
    <s v="Bolivar"/>
    <s v="Lighting"/>
    <s v="Commercial"/>
    <s v="PL-Private Lighting"/>
    <n v="55891.101999999999"/>
    <n v="16969.7"/>
    <m/>
    <n v="131.28"/>
    <n v="0"/>
    <n v="0"/>
    <m/>
    <n v="0"/>
    <n v="-106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89"/>
    <n v="0"/>
    <n v="0"/>
    <n v="692.6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3"/>
    <s v="Bolivar"/>
    <s v="Lighting"/>
    <s v="Industrial"/>
    <s v="PL-Private Lighting"/>
    <n v="515"/>
    <n v="176.82"/>
    <m/>
    <n v="5.62"/>
    <n v="0"/>
    <n v="0"/>
    <m/>
    <n v="0"/>
    <n v="-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3"/>
    <n v="0"/>
    <n v="0"/>
    <n v="1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4"/>
  </r>
  <r>
    <x v="3"/>
    <s v="Bolivar"/>
    <s v="Lighting"/>
    <s v="Municipal Other Lighting"/>
    <s v="PL-Private Lighting"/>
    <n v="249"/>
    <n v="84.1"/>
    <m/>
    <n v="0"/>
    <n v="0"/>
    <n v="0"/>
    <m/>
    <n v="0"/>
    <n v="-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4"/>
  </r>
  <r>
    <x v="3"/>
    <s v="Bolivar"/>
    <s v="Lighting"/>
    <s v="Municipal Street Lighting"/>
    <s v="SPL-Municipal St Lighting"/>
    <n v="248992.435"/>
    <n v="24686.73"/>
    <m/>
    <n v="0"/>
    <n v="0"/>
    <n v="0"/>
    <m/>
    <n v="0"/>
    <n v="-472.42"/>
    <n v="0"/>
    <n v="0"/>
    <n v="0"/>
    <n v="0"/>
    <n v="0"/>
    <n v="0"/>
    <n v="0"/>
    <n v="0"/>
    <n v="0"/>
    <n v="0"/>
    <n v="6828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4"/>
  </r>
  <r>
    <x v="3"/>
    <s v="Bolivar"/>
    <s v="Lighting"/>
    <s v="Residential"/>
    <s v="PL-Private Lighting"/>
    <n v="41468.262000000002"/>
    <n v="15281.37"/>
    <m/>
    <n v="52.74"/>
    <n v="0"/>
    <n v="0"/>
    <m/>
    <n v="0"/>
    <n v="-78.76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89"/>
    <n v="0"/>
    <n v="0"/>
    <n v="247.9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s v="Bolivar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3"/>
    <s v="Branson"/>
    <s v="Electric"/>
    <s v="Commercial"/>
    <s v="CB-Commercial"/>
    <n v="4735926"/>
    <n v="613592.48"/>
    <m/>
    <n v="9337.92"/>
    <n v="0"/>
    <n v="0"/>
    <m/>
    <n v="-13628.8011534788"/>
    <n v="-8998.31"/>
    <n v="0"/>
    <n v="0"/>
    <n v="2130.55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43.68"/>
    <n v="40"/>
    <n v="-7.52"/>
    <n v="39272.6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Branson"/>
    <s v="Electric"/>
    <s v="Commercial"/>
    <s v="GP-General Power"/>
    <n v="5927766"/>
    <n v="576430.05000000005"/>
    <m/>
    <n v="8440.41"/>
    <n v="0"/>
    <n v="0"/>
    <m/>
    <n v="0"/>
    <n v="-11262.73"/>
    <n v="0"/>
    <n v="0"/>
    <n v="2573.52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5403.07"/>
    <n v="0"/>
    <n v="0"/>
    <n v="38502.33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3"/>
    <s v="Branson"/>
    <s v="Electric"/>
    <s v="Commercial"/>
    <s v="LP-Large Power"/>
    <n v="2222400"/>
    <n v="150435.32"/>
    <m/>
    <n v="1042.4000000000001"/>
    <n v="0"/>
    <n v="0"/>
    <m/>
    <n v="0"/>
    <n v="-4133.66"/>
    <n v="0"/>
    <n v="0"/>
    <n v="1000.08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4"/>
  </r>
  <r>
    <x v="3"/>
    <s v="Branson"/>
    <s v="Electric"/>
    <s v="Commercial"/>
    <s v="RG-Resident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24"/>
  </r>
  <r>
    <x v="3"/>
    <s v="Branson"/>
    <s v="Electric"/>
    <s v="Commercial"/>
    <s v="SH-Small Heating"/>
    <n v="4713065"/>
    <n v="490008.73000000004"/>
    <m/>
    <n v="9041.4699999999993"/>
    <n v="0"/>
    <n v="0"/>
    <m/>
    <n v="-9538.9354198809797"/>
    <n v="-8961.1"/>
    <n v="0"/>
    <n v="0"/>
    <n v="2120.9699999999998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5890.84"/>
    <n v="60"/>
    <n v="-14.84"/>
    <n v="35151.39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4"/>
  </r>
  <r>
    <x v="3"/>
    <s v="Branson"/>
    <s v="Electric"/>
    <s v="Commercial"/>
    <s v="TEB-Total Electric Bldg"/>
    <n v="18304618"/>
    <n v="1689055.92"/>
    <m/>
    <n v="23392.57"/>
    <n v="0"/>
    <n v="0"/>
    <m/>
    <n v="-97277.564102564196"/>
    <n v="-34778.76"/>
    <n v="0"/>
    <n v="0"/>
    <n v="7817.84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21133.63"/>
    <n v="0"/>
    <n v="0"/>
    <n v="100196.87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4"/>
  </r>
  <r>
    <x v="3"/>
    <s v="Branson"/>
    <s v="Electric"/>
    <s v="Industrial"/>
    <s v="CB-Commercial"/>
    <n v="8104"/>
    <n v="954.0200000000001"/>
    <m/>
    <n v="0"/>
    <n v="0"/>
    <n v="0"/>
    <m/>
    <n v="0"/>
    <n v="-15.4"/>
    <n v="0"/>
    <n v="0"/>
    <n v="3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.8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4"/>
  </r>
  <r>
    <x v="3"/>
    <s v="Branson"/>
    <s v="Electric"/>
    <s v="Industrial"/>
    <s v="SH-Small Heating"/>
    <n v="30295"/>
    <n v="3083.85"/>
    <m/>
    <n v="26.58"/>
    <n v="0"/>
    <n v="0"/>
    <m/>
    <n v="0"/>
    <n v="-57.56"/>
    <n v="0"/>
    <n v="0"/>
    <n v="1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.74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4"/>
  </r>
  <r>
    <x v="3"/>
    <s v="Branson"/>
    <s v="Electric"/>
    <s v="Industrial"/>
    <s v="TEB-Total Electric Bldg"/>
    <n v="45200"/>
    <n v="4049.15"/>
    <m/>
    <n v="0"/>
    <n v="0"/>
    <n v="0"/>
    <m/>
    <n v="0"/>
    <n v="-85.88"/>
    <n v="0"/>
    <n v="0"/>
    <n v="2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8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4"/>
  </r>
  <r>
    <x v="3"/>
    <s v="Branson"/>
    <s v="Electric"/>
    <s v="Interdepartmental"/>
    <s v="CB-Commercial"/>
    <n v="18450"/>
    <n v="2274.69"/>
    <m/>
    <n v="0"/>
    <n v="0"/>
    <n v="0"/>
    <m/>
    <n v="0"/>
    <n v="-35.049999999999997"/>
    <n v="0"/>
    <n v="0"/>
    <n v="8.30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.83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4"/>
  </r>
  <r>
    <x v="3"/>
    <s v="Branson"/>
    <s v="Electric"/>
    <s v="Municipal Buildings"/>
    <s v="CB-Commercial"/>
    <n v="19142"/>
    <n v="4343.0199999999995"/>
    <m/>
    <n v="0"/>
    <n v="0"/>
    <n v="0"/>
    <m/>
    <n v="0"/>
    <n v="-36.380000000000003"/>
    <n v="0"/>
    <n v="0"/>
    <n v="8.6199999999999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Branson"/>
    <s v="Electric"/>
    <s v="Municipal Buildings"/>
    <s v="GP-General Power"/>
    <n v="185400"/>
    <n v="18460.8"/>
    <m/>
    <n v="0"/>
    <n v="0"/>
    <n v="0"/>
    <m/>
    <n v="0"/>
    <n v="-352.26"/>
    <n v="0"/>
    <n v="0"/>
    <n v="83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Branson"/>
    <s v="Electric"/>
    <s v="Municipal Buildings"/>
    <s v="SH-Small Heating"/>
    <n v="81963"/>
    <n v="7927.45"/>
    <m/>
    <n v="0"/>
    <n v="0"/>
    <n v="0"/>
    <m/>
    <n v="0"/>
    <n v="-155.74"/>
    <n v="0"/>
    <n v="0"/>
    <n v="36.88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4"/>
  </r>
  <r>
    <x v="3"/>
    <s v="Branson"/>
    <s v="Electric"/>
    <s v="Municipal Buildings"/>
    <s v="TEB-Total Electric Bldg"/>
    <n v="393120"/>
    <n v="44696.29"/>
    <m/>
    <n v="0"/>
    <n v="0"/>
    <n v="0"/>
    <m/>
    <n v="0"/>
    <n v="-746.94"/>
    <n v="0"/>
    <n v="0"/>
    <n v="176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4"/>
  </r>
  <r>
    <x v="3"/>
    <s v="Branson"/>
    <s v="Electric"/>
    <s v="Municipal Other Lighting"/>
    <s v="CB-Commercial"/>
    <n v="238190"/>
    <n v="28798.14"/>
    <m/>
    <n v="0"/>
    <n v="0"/>
    <n v="0"/>
    <m/>
    <n v="0"/>
    <n v="-452.56"/>
    <n v="0"/>
    <n v="0"/>
    <n v="107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4"/>
  </r>
  <r>
    <x v="3"/>
    <s v="Branson"/>
    <s v="Electric"/>
    <s v="Municipal Other Lighting"/>
    <s v="GP-General Power"/>
    <n v="40400"/>
    <n v="3527.08"/>
    <m/>
    <n v="0"/>
    <n v="0"/>
    <n v="0"/>
    <m/>
    <n v="0"/>
    <n v="-76.760000000000005"/>
    <n v="0"/>
    <n v="0"/>
    <n v="18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4"/>
  </r>
  <r>
    <x v="3"/>
    <s v="Branson"/>
    <s v="Electric"/>
    <s v="Municipal Other Lighting"/>
    <s v="LS-Special Lighting"/>
    <n v="4506"/>
    <n v="786.12"/>
    <m/>
    <n v="0"/>
    <n v="0"/>
    <n v="0"/>
    <m/>
    <n v="0"/>
    <n v="-8.57"/>
    <n v="0"/>
    <n v="0"/>
    <n v="2.0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3"/>
    <s v="Branson"/>
    <s v="Electric"/>
    <s v="Municipal Other Lighting"/>
    <s v="SH-Small Heating"/>
    <n v="3507"/>
    <n v="412.81"/>
    <m/>
    <n v="0"/>
    <n v="0"/>
    <n v="0"/>
    <m/>
    <n v="0"/>
    <n v="-6.67"/>
    <n v="0"/>
    <n v="0"/>
    <n v="1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24"/>
  </r>
  <r>
    <x v="3"/>
    <s v="Branson"/>
    <s v="Electric"/>
    <s v="Municipal Pumping"/>
    <s v="CB-Commercial"/>
    <n v="139921"/>
    <n v="19217.09"/>
    <m/>
    <n v="0"/>
    <n v="0"/>
    <n v="0"/>
    <m/>
    <n v="0"/>
    <n v="-265.87"/>
    <n v="0"/>
    <n v="0"/>
    <n v="62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Branson"/>
    <s v="Electric"/>
    <s v="Municipal Pumping"/>
    <s v="GP-General Power"/>
    <n v="1285922"/>
    <n v="120565.23000000001"/>
    <m/>
    <n v="0"/>
    <n v="0"/>
    <n v="0"/>
    <m/>
    <n v="0"/>
    <n v="-2471.0300000000002"/>
    <n v="0"/>
    <n v="0"/>
    <n v="576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97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Branson"/>
    <s v="Electric"/>
    <s v="Residential"/>
    <s v="RGL-Residential Pilot"/>
    <n v="171786"/>
    <n v="19043.29"/>
    <m/>
    <n v="301.17"/>
    <n v="0"/>
    <n v="0"/>
    <m/>
    <n v="0"/>
    <n v="-326.49"/>
    <n v="0"/>
    <n v="0"/>
    <n v="77.26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329999999999998"/>
    <n v="0"/>
    <n v="0"/>
    <n v="118.48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4"/>
  </r>
  <r>
    <x v="3"/>
    <s v="Branson"/>
    <s v="Electric"/>
    <s v="Residential"/>
    <s v="RG-Residential"/>
    <n v="31692609.399999999"/>
    <n v="3675218.61"/>
    <m/>
    <n v="53672.2"/>
    <n v="0"/>
    <n v="0"/>
    <m/>
    <n v="-11631.424032032901"/>
    <n v="-60224.24"/>
    <n v="0"/>
    <n v="0"/>
    <n v="1426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93.82"/>
    <n v="580"/>
    <n v="-66.03"/>
    <n v="23454.9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Branson"/>
    <s v="Lighting"/>
    <s v="Commercial"/>
    <s v="PL-Private Lighting"/>
    <n v="83843.127999999997"/>
    <n v="28902.79"/>
    <m/>
    <n v="0"/>
    <n v="0"/>
    <n v="0"/>
    <m/>
    <n v="0"/>
    <n v="-159.18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318.93"/>
    <n v="0"/>
    <n v="0"/>
    <n v="1535.4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3"/>
    <s v="Branson"/>
    <s v="Lighting"/>
    <s v="Industrial"/>
    <s v="PL-Private Lighting"/>
    <n v="164"/>
    <n v="58.98"/>
    <m/>
    <n v="0"/>
    <n v="0"/>
    <n v="0"/>
    <m/>
    <n v="0"/>
    <n v="-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4"/>
  </r>
  <r>
    <x v="3"/>
    <s v="Branson"/>
    <s v="Lighting"/>
    <s v="Municipal Other Lighting"/>
    <s v="PL-Private Lighting"/>
    <n v="386"/>
    <n v="139.83000000000001"/>
    <m/>
    <n v="0"/>
    <n v="0"/>
    <n v="0"/>
    <m/>
    <n v="0"/>
    <n v="-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4"/>
  </r>
  <r>
    <x v="3"/>
    <s v="Branson"/>
    <s v="Lighting"/>
    <s v="Municipal Street Lighting"/>
    <s v="SPL-Municipal St Lighting"/>
    <n v="262497.53399999999"/>
    <n v="24538.63"/>
    <m/>
    <n v="0"/>
    <n v="0"/>
    <n v="0"/>
    <m/>
    <n v="0"/>
    <n v="-498.73"/>
    <n v="0"/>
    <n v="0"/>
    <n v="0"/>
    <n v="0"/>
    <n v="0"/>
    <n v="0"/>
    <n v="0"/>
    <n v="0"/>
    <n v="0"/>
    <n v="0"/>
    <n v="19807.5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4"/>
  </r>
  <r>
    <x v="3"/>
    <s v="Branson"/>
    <s v="Lighting"/>
    <s v="Residential"/>
    <s v="PL-Private Lighting"/>
    <n v="23939.734"/>
    <n v="9214.89"/>
    <m/>
    <n v="0"/>
    <n v="0"/>
    <n v="0"/>
    <m/>
    <n v="0"/>
    <n v="-45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09"/>
    <n v="0"/>
    <n v="0"/>
    <n v="46.96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s v="Branso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3"/>
    <s v="Buffalo"/>
    <s v="Electric"/>
    <s v="Commercial"/>
    <s v="CB-Commercial"/>
    <n v="1418"/>
    <n v="269.97000000000003"/>
    <m/>
    <n v="10.46"/>
    <n v="0"/>
    <n v="0"/>
    <m/>
    <n v="0"/>
    <n v="-2.69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1"/>
    <n v="0"/>
    <n v="0"/>
    <n v="22.4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Buffalo"/>
    <s v="Electric"/>
    <s v="Residential"/>
    <s v="RG-Residential"/>
    <n v="41885"/>
    <n v="4655.25"/>
    <m/>
    <n v="60.17"/>
    <n v="0"/>
    <n v="0"/>
    <m/>
    <n v="0"/>
    <n v="-79.59"/>
    <n v="0"/>
    <n v="0"/>
    <n v="18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5"/>
    <n v="0"/>
    <n v="0"/>
    <n v="97.6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Buffalo"/>
    <s v="Lighting"/>
    <s v="Residential"/>
    <s v="PL-Private Lighting"/>
    <n v="31"/>
    <n v="14.65"/>
    <m/>
    <n v="0.28999999999999998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s v="Gravette"/>
    <s v="Electric"/>
    <s v="Commercial"/>
    <s v="CB-Commercial"/>
    <n v="6539"/>
    <n v="932.7700000000001"/>
    <m/>
    <n v="38.869999999999997"/>
    <n v="0"/>
    <n v="0"/>
    <m/>
    <n v="0"/>
    <n v="-12.42"/>
    <n v="0"/>
    <n v="0"/>
    <n v="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4700000000000002"/>
    <n v="0"/>
    <n v="0"/>
    <n v="66.31999999999999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Gravette"/>
    <s v="Electric"/>
    <s v="Industrial"/>
    <s v="GP-General Power"/>
    <n v="106932"/>
    <n v="8171.8499999999995"/>
    <m/>
    <n v="0"/>
    <n v="0"/>
    <n v="0"/>
    <m/>
    <n v="0"/>
    <n v="-203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1"/>
    <n v="0"/>
    <n v="0"/>
    <n v="328.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s v="Gravette"/>
    <s v="Electric"/>
    <s v="Residential"/>
    <s v="RG-Residential"/>
    <n v="32098"/>
    <n v="3855.56"/>
    <m/>
    <n v="155.87"/>
    <n v="0"/>
    <n v="0"/>
    <m/>
    <n v="0"/>
    <n v="-60.98"/>
    <n v="0"/>
    <n v="0"/>
    <n v="1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4"/>
    <n v="0"/>
    <n v="0"/>
    <n v="77.70999999999999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Gravette"/>
    <s v="Lighting"/>
    <s v="Commercial"/>
    <s v="PL-Private Lighting"/>
    <n v="341"/>
    <n v="139.16"/>
    <m/>
    <n v="0"/>
    <n v="0"/>
    <n v="0"/>
    <m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1300000000000008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3"/>
    <s v="Gravette"/>
    <s v="Lighting"/>
    <s v="Residential"/>
    <s v="PL-Private Lighting"/>
    <n v="31"/>
    <n v="25.96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.3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s v="Greenfield"/>
    <s v="Electric"/>
    <s v="Oil Pipeline Pumping"/>
    <s v="GP-General Power"/>
    <n v="76879"/>
    <n v="13711.94"/>
    <m/>
    <n v="0"/>
    <n v="0"/>
    <n v="0"/>
    <m/>
    <n v="0"/>
    <n v="-146.07"/>
    <n v="0"/>
    <n v="0"/>
    <n v="34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3.6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s v="Joplin"/>
    <s v="Electric"/>
    <s v="Commercial"/>
    <s v="CB-Commercial"/>
    <n v="-6746257"/>
    <n v="-659874.07000000007"/>
    <m/>
    <n v="38801.879999999997"/>
    <n v="0"/>
    <n v="0"/>
    <m/>
    <n v="-12668.4813753582"/>
    <n v="12810.83"/>
    <n v="0"/>
    <n v="0"/>
    <n v="-3064"/>
    <n v="0"/>
    <n v="0"/>
    <n v="0"/>
    <n v="0"/>
    <n v="0"/>
    <n v="0"/>
    <n v="0"/>
    <n v="55.9"/>
    <n v="0"/>
    <n v="0"/>
    <n v="0"/>
    <n v="0"/>
    <n v="0"/>
    <n v="0"/>
    <n v="0"/>
    <n v="0"/>
    <n v="0"/>
    <n v="45"/>
    <n v="11386.16"/>
    <n v="40"/>
    <n v="-59.3"/>
    <n v="-69404.2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Joplin"/>
    <s v="Electric"/>
    <s v="Commercial"/>
    <s v="GP-General Power"/>
    <n v="6977064"/>
    <n v="950436.97000000009"/>
    <m/>
    <n v="30129.69"/>
    <n v="0"/>
    <n v="0"/>
    <m/>
    <n v="0"/>
    <n v="-13256.47"/>
    <n v="0"/>
    <n v="0"/>
    <n v="2453.83"/>
    <n v="0"/>
    <n v="0"/>
    <n v="0"/>
    <n v="0"/>
    <n v="0"/>
    <n v="0"/>
    <n v="0"/>
    <n v="3955.52"/>
    <n v="0"/>
    <n v="0"/>
    <n v="0"/>
    <n v="0"/>
    <n v="0"/>
    <n v="0"/>
    <n v="0"/>
    <n v="30"/>
    <n v="0"/>
    <n v="0"/>
    <n v="13728.63"/>
    <n v="0"/>
    <n v="-22.41"/>
    <n v="77398.210000000006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3"/>
    <s v="Joplin"/>
    <s v="Electric"/>
    <s v="Commercial"/>
    <s v="LP-Large Power"/>
    <n v="5049600"/>
    <n v="340927.61000000004"/>
    <m/>
    <n v="240"/>
    <n v="0"/>
    <n v="0"/>
    <m/>
    <n v="0"/>
    <n v="-9392.25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4"/>
  </r>
  <r>
    <x v="3"/>
    <s v="Joplin"/>
    <s v="Electric"/>
    <s v="Commercial"/>
    <s v="LS-Special Lighting"/>
    <n v="2580"/>
    <n v="430.69"/>
    <m/>
    <n v="24.06"/>
    <n v="0"/>
    <n v="0"/>
    <m/>
    <n v="0"/>
    <n v="-4.9000000000000004"/>
    <n v="0"/>
    <n v="0"/>
    <n v="1.15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4"/>
  </r>
  <r>
    <x v="3"/>
    <s v="Joplin"/>
    <s v="Electric"/>
    <s v="Commercial"/>
    <s v="SH-Small Heating"/>
    <n v="1325891"/>
    <n v="140009.04999999999"/>
    <m/>
    <n v="7136.33"/>
    <n v="0"/>
    <n v="0"/>
    <m/>
    <n v="-14609.9184483139"/>
    <n v="-2519.31"/>
    <n v="0"/>
    <n v="0"/>
    <n v="536.12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2085.1799999999998"/>
    <n v="20"/>
    <n v="-20.89"/>
    <n v="8729.5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4"/>
  </r>
  <r>
    <x v="3"/>
    <s v="Joplin"/>
    <s v="Electric"/>
    <s v="Commercial"/>
    <s v="TEB-Total Electric Bldg"/>
    <n v="3766804"/>
    <n v="337143.59"/>
    <m/>
    <n v="6333.69"/>
    <n v="0"/>
    <n v="0"/>
    <m/>
    <n v="0"/>
    <n v="-7156.92"/>
    <n v="0"/>
    <n v="0"/>
    <n v="1505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04.5"/>
    <n v="0"/>
    <n v="-8.56"/>
    <n v="18400.56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4"/>
  </r>
  <r>
    <x v="3"/>
    <s v="Joplin"/>
    <s v="Electric"/>
    <s v="Industrial"/>
    <s v="CB-Commercial"/>
    <n v="36666"/>
    <n v="4507.5600000000004"/>
    <m/>
    <n v="182.18"/>
    <n v="0"/>
    <n v="0"/>
    <m/>
    <n v="0"/>
    <n v="-69.67"/>
    <n v="0"/>
    <n v="0"/>
    <n v="15.26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3"/>
    <n v="0"/>
    <n v="0"/>
    <n v="237.1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4"/>
  </r>
  <r>
    <x v="3"/>
    <s v="Joplin"/>
    <s v="Electric"/>
    <s v="Industrial"/>
    <s v="GP-General Power"/>
    <n v="7061179"/>
    <n v="569815.69999999995"/>
    <m/>
    <n v="3037.8"/>
    <n v="0"/>
    <n v="0"/>
    <m/>
    <n v="0"/>
    <n v="-13416.24"/>
    <n v="0"/>
    <n v="0"/>
    <n v="1810.17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683.36"/>
    <n v="0"/>
    <n v="0"/>
    <n v="24600.8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s v="Joplin"/>
    <s v="Electric"/>
    <s v="Industrial"/>
    <s v="LP-Large Power"/>
    <n v="23436098"/>
    <n v="1637402.5999999999"/>
    <m/>
    <n v="960"/>
    <n v="0"/>
    <n v="0"/>
    <m/>
    <n v="0"/>
    <n v="-43591.15"/>
    <n v="0"/>
    <n v="0"/>
    <n v="1979.94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0"/>
    <n v="0"/>
    <n v="0"/>
    <n v="70749.600000000006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4"/>
  </r>
  <r>
    <x v="3"/>
    <s v="Joplin"/>
    <s v="Electric"/>
    <s v="Industrial"/>
    <s v="SH-Small Heating"/>
    <n v="10022"/>
    <n v="964.79000000000008"/>
    <m/>
    <n v="60.65"/>
    <n v="0"/>
    <n v="0"/>
    <m/>
    <n v="0"/>
    <n v="-19.04"/>
    <n v="0"/>
    <n v="0"/>
    <n v="4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34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4"/>
  </r>
  <r>
    <x v="3"/>
    <s v="Joplin"/>
    <s v="Electric"/>
    <s v="Industrial"/>
    <s v="TEB-Total Electric Bldg"/>
    <n v="500440"/>
    <n v="43350.16"/>
    <m/>
    <n v="921.42"/>
    <n v="0"/>
    <n v="0"/>
    <m/>
    <n v="0"/>
    <n v="-950.84"/>
    <n v="0"/>
    <n v="0"/>
    <n v="225.2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928.88"/>
    <n v="0"/>
    <n v="0"/>
    <n v="1098.0899999999999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4"/>
  </r>
  <r>
    <x v="3"/>
    <s v="Joplin"/>
    <s v="Electric"/>
    <s v="Interdepartmental"/>
    <s v="CB-Commercial"/>
    <n v="74463"/>
    <n v="8695.8700000000008"/>
    <m/>
    <n v="0"/>
    <n v="0"/>
    <n v="0"/>
    <m/>
    <n v="0"/>
    <n v="-141.47"/>
    <n v="0"/>
    <n v="0"/>
    <n v="3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2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4"/>
  </r>
  <r>
    <x v="3"/>
    <s v="Joplin"/>
    <s v="Electric"/>
    <s v="Municipal Buildings"/>
    <s v="CB-Commercial"/>
    <n v="122631.1"/>
    <n v="15816.18"/>
    <m/>
    <n v="0"/>
    <n v="0"/>
    <n v="0"/>
    <m/>
    <n v="0"/>
    <n v="-238.65"/>
    <n v="0"/>
    <n v="0"/>
    <n v="5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Joplin"/>
    <s v="Electric"/>
    <s v="Municipal Buildings"/>
    <s v="GP-General Power"/>
    <n v="342058"/>
    <n v="32684.899999999998"/>
    <m/>
    <n v="0"/>
    <n v="0"/>
    <n v="0"/>
    <m/>
    <n v="0"/>
    <n v="-649.91"/>
    <n v="0"/>
    <n v="0"/>
    <n v="15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Joplin"/>
    <s v="Electric"/>
    <s v="Municipal Buildings"/>
    <s v="SH-Small Heating"/>
    <n v="686"/>
    <n v="176.11"/>
    <m/>
    <n v="0"/>
    <n v="0"/>
    <n v="0"/>
    <m/>
    <n v="0"/>
    <n v="-1.31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4"/>
  </r>
  <r>
    <x v="3"/>
    <s v="Joplin"/>
    <s v="Electric"/>
    <s v="Municipal Buildings"/>
    <s v="TEB-Total Electric Bldg"/>
    <n v="79360"/>
    <n v="7089.84"/>
    <m/>
    <n v="0"/>
    <n v="0"/>
    <n v="0"/>
    <m/>
    <n v="0"/>
    <n v="-150.78"/>
    <n v="0"/>
    <n v="0"/>
    <n v="3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4"/>
  </r>
  <r>
    <x v="3"/>
    <s v="Joplin"/>
    <s v="Electric"/>
    <s v="Municipal Other Lighting"/>
    <s v="CB-Commercial"/>
    <n v="41588"/>
    <n v="6598.9"/>
    <m/>
    <n v="0"/>
    <n v="0"/>
    <n v="0"/>
    <m/>
    <n v="0"/>
    <n v="-79.11"/>
    <n v="0"/>
    <n v="0"/>
    <n v="1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4"/>
  </r>
  <r>
    <x v="3"/>
    <s v="Joplin"/>
    <s v="Electric"/>
    <s v="Municipal Other Lighting"/>
    <s v="GP-General Power"/>
    <n v="19760"/>
    <n v="3269.4900000000002"/>
    <m/>
    <n v="0"/>
    <n v="0"/>
    <n v="0"/>
    <m/>
    <n v="0"/>
    <n v="-37.54"/>
    <n v="0"/>
    <n v="0"/>
    <n v="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4"/>
  </r>
  <r>
    <x v="3"/>
    <s v="Joplin"/>
    <s v="Electric"/>
    <s v="Municipal Other Lighting"/>
    <s v="LS-Special Lighting"/>
    <n v="10"/>
    <n v="46.66"/>
    <m/>
    <n v="0"/>
    <n v="0"/>
    <n v="0"/>
    <m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3"/>
    <s v="Joplin"/>
    <s v="Electric"/>
    <s v="Municipal Other Lighting"/>
    <s v="MS-Miscellaneous"/>
    <n v="11295"/>
    <n v="1142.23"/>
    <m/>
    <n v="0"/>
    <n v="0"/>
    <n v="0"/>
    <m/>
    <n v="0"/>
    <n v="-2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4"/>
  </r>
  <r>
    <x v="3"/>
    <s v="Joplin"/>
    <s v="Electric"/>
    <s v="Municipal Pumping"/>
    <s v="CB-Commercial"/>
    <n v="21565"/>
    <n v="3335.59"/>
    <m/>
    <n v="0"/>
    <n v="0"/>
    <n v="0"/>
    <m/>
    <n v="0"/>
    <n v="-40.97"/>
    <n v="0"/>
    <n v="0"/>
    <n v="9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Joplin"/>
    <s v="Electric"/>
    <s v="Municipal Pumping"/>
    <s v="GP-General Power"/>
    <n v="954074"/>
    <n v="81167.290000000008"/>
    <m/>
    <n v="0"/>
    <n v="0"/>
    <n v="0"/>
    <m/>
    <n v="0"/>
    <n v="-1812.75"/>
    <n v="0"/>
    <n v="0"/>
    <n v="429.32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Joplin"/>
    <s v="Electric"/>
    <s v="Oil Pipeline Pumping"/>
    <s v="LP-Large Power"/>
    <n v="81950"/>
    <n v="13712.32"/>
    <m/>
    <n v="0"/>
    <n v="0"/>
    <n v="0"/>
    <m/>
    <n v="0"/>
    <n v="-152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3.2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4"/>
  </r>
  <r>
    <x v="3"/>
    <s v="Joplin"/>
    <s v="Electric"/>
    <s v="Residential"/>
    <s v="CB-Commercial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5"/>
    <m/>
    <x v="24"/>
  </r>
  <r>
    <x v="3"/>
    <s v="Joplin"/>
    <s v="Electric"/>
    <s v="Residential"/>
    <s v="RGL-Residential Pilot"/>
    <n v="155628"/>
    <n v="17154.73"/>
    <m/>
    <n v="786.58"/>
    <n v="0"/>
    <n v="0"/>
    <m/>
    <n v="0"/>
    <n v="-295.70999999999998"/>
    <n v="0"/>
    <n v="0"/>
    <n v="7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51"/>
    <n v="0"/>
    <n v="0"/>
    <n v="35.5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4"/>
  </r>
  <r>
    <x v="3"/>
    <s v="Joplin"/>
    <s v="Electric"/>
    <s v="Residential"/>
    <s v="RG-Residential"/>
    <n v="35793804.799999997"/>
    <n v="4370106.54"/>
    <m/>
    <n v="200449.34"/>
    <n v="0"/>
    <n v="0"/>
    <m/>
    <n v="-165740.831863934"/>
    <n v="-68036.179999999993"/>
    <n v="0"/>
    <n v="0"/>
    <n v="16107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77.67"/>
    <n v="980"/>
    <n v="-103.48"/>
    <n v="20317.37"/>
    <n v="13.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Joplin"/>
    <s v="Lighting"/>
    <s v="Commercial"/>
    <s v="PL-Private Lighting"/>
    <n v="197627.35200000001"/>
    <n v="53179.27"/>
    <m/>
    <n v="2124.0300000000002"/>
    <n v="0"/>
    <n v="0"/>
    <m/>
    <n v="0"/>
    <n v="-374.96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30"/>
    <n v="0"/>
    <n v="0"/>
    <n v="883.46"/>
    <n v="0"/>
    <n v="0"/>
    <n v="3410.41"/>
    <n v="-7.3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3"/>
    <s v="Joplin"/>
    <s v="Lighting"/>
    <s v="Industrial"/>
    <s v="PL-Private Lighting"/>
    <n v="18644"/>
    <n v="4573.1899999999996"/>
    <m/>
    <n v="261.81"/>
    <n v="0"/>
    <n v="0"/>
    <m/>
    <n v="0"/>
    <n v="-3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41"/>
    <n v="0"/>
    <n v="0"/>
    <n v="287.82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4"/>
  </r>
  <r>
    <x v="3"/>
    <s v="Joplin"/>
    <s v="Lighting"/>
    <s v="Municipal Buildings"/>
    <s v="PL-Private Lighting"/>
    <n v="540"/>
    <n v="179.66"/>
    <m/>
    <n v="0"/>
    <n v="0"/>
    <n v="0"/>
    <m/>
    <n v="0"/>
    <n v="-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4"/>
  </r>
  <r>
    <x v="3"/>
    <s v="Joplin"/>
    <s v="Lighting"/>
    <s v="Municipal Other Lighting"/>
    <s v="PL-Private Lighting"/>
    <n v="4396"/>
    <n v="980.38"/>
    <m/>
    <n v="0"/>
    <n v="0"/>
    <n v="0"/>
    <m/>
    <n v="0"/>
    <n v="-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4"/>
  </r>
  <r>
    <x v="3"/>
    <s v="Joplin"/>
    <s v="Lighting"/>
    <s v="Municipal Street Lighting"/>
    <s v="SPL-Municipal St Lighting"/>
    <n v="457388.92499999999"/>
    <n v="48558.98"/>
    <m/>
    <n v="0"/>
    <n v="0"/>
    <n v="0"/>
    <m/>
    <n v="0"/>
    <n v="-869.05"/>
    <n v="0"/>
    <n v="0"/>
    <n v="0"/>
    <n v="0"/>
    <n v="0"/>
    <n v="0"/>
    <n v="0"/>
    <n v="0"/>
    <n v="0"/>
    <n v="0"/>
    <n v="2698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4"/>
  </r>
  <r>
    <x v="3"/>
    <s v="Joplin"/>
    <s v="Lighting"/>
    <s v="Residential"/>
    <s v="PL-Private Lighting"/>
    <n v="57081.546999999999"/>
    <n v="20235.3"/>
    <m/>
    <n v="483.8"/>
    <n v="0"/>
    <n v="0"/>
    <m/>
    <n v="0"/>
    <n v="-108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28"/>
    <n v="0"/>
    <n v="0"/>
    <n v="117.3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s v="Joplin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3"/>
    <s v="Neosho"/>
    <s v="Electric"/>
    <s v="Commercial"/>
    <s v="CB-Commercial"/>
    <n v="2788231"/>
    <n v="382449.45"/>
    <m/>
    <n v="9746.69"/>
    <n v="0"/>
    <n v="0"/>
    <m/>
    <n v="-1106.08974358974"/>
    <n v="-5287.3"/>
    <n v="0"/>
    <n v="0"/>
    <n v="1249.5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5138.5"/>
    <n v="0"/>
    <n v="-23.33"/>
    <n v="22150.8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Neosho"/>
    <s v="Electric"/>
    <s v="Commercial"/>
    <s v="GP-General Power"/>
    <n v="-2358248"/>
    <n v="80479.039999999994"/>
    <m/>
    <n v="40.17"/>
    <n v="0"/>
    <n v="0"/>
    <m/>
    <n v="0"/>
    <n v="4480.6099999999997"/>
    <n v="0"/>
    <n v="0"/>
    <n v="-1232.05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7955.1"/>
    <n v="0"/>
    <n v="0"/>
    <n v="3879.53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3"/>
    <s v="Neosho"/>
    <s v="Electric"/>
    <s v="Commercial"/>
    <s v="LS-Special Lighting"/>
    <n v="40"/>
    <n v="46.66"/>
    <m/>
    <n v="0"/>
    <n v="0"/>
    <n v="0"/>
    <m/>
    <n v="0"/>
    <n v="-0.08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4"/>
  </r>
  <r>
    <x v="3"/>
    <s v="Neosho"/>
    <s v="Electric"/>
    <s v="Commercial"/>
    <s v="SH-Small Heating"/>
    <n v="566260"/>
    <n v="59436.58"/>
    <m/>
    <n v="1619.48"/>
    <n v="0"/>
    <n v="0"/>
    <m/>
    <n v="0"/>
    <n v="-1066.01"/>
    <n v="0"/>
    <n v="0"/>
    <n v="254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8.24"/>
    <n v="0"/>
    <n v="-2.58"/>
    <n v="3916.57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4"/>
  </r>
  <r>
    <x v="3"/>
    <s v="Neosho"/>
    <s v="Electric"/>
    <s v="Commercial"/>
    <s v="TEB-Total Electric Bldg"/>
    <n v="6532675"/>
    <n v="443101.69000000099"/>
    <m/>
    <n v="0"/>
    <n v="0"/>
    <n v="0"/>
    <m/>
    <n v="0"/>
    <n v="-12412.1"/>
    <n v="0"/>
    <n v="0"/>
    <n v="2939.7"/>
    <n v="0"/>
    <n v="0"/>
    <n v="0"/>
    <n v="0"/>
    <n v="0"/>
    <n v="0"/>
    <n v="0"/>
    <n v="385.04"/>
    <n v="0"/>
    <n v="0"/>
    <n v="0"/>
    <n v="0"/>
    <n v="0"/>
    <n v="0"/>
    <n v="0"/>
    <n v="0"/>
    <n v="0"/>
    <n v="0"/>
    <n v="173.11"/>
    <n v="0"/>
    <n v="0"/>
    <n v="3204.52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4"/>
  </r>
  <r>
    <x v="3"/>
    <s v="Neosho"/>
    <s v="Electric"/>
    <s v="Commercial"/>
    <s v="CB-Commercial"/>
    <n v="4640"/>
    <n v="559.92000000000007"/>
    <m/>
    <n v="0"/>
    <n v="0"/>
    <n v="0"/>
    <m/>
    <n v="0"/>
    <n v="-8.82"/>
    <n v="0"/>
    <n v="0"/>
    <n v="2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Neosho"/>
    <s v="Electric"/>
    <s v="Industrial"/>
    <s v="CB-Commercial"/>
    <n v="55129"/>
    <n v="6690.17"/>
    <m/>
    <n v="264.77999999999997"/>
    <n v="0"/>
    <n v="0"/>
    <m/>
    <n v="0"/>
    <n v="-104.75"/>
    <n v="0"/>
    <n v="0"/>
    <n v="21.89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66.56"/>
    <n v="0"/>
    <n v="0"/>
    <n v="535.61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4"/>
  </r>
  <r>
    <x v="3"/>
    <s v="Neosho"/>
    <s v="Electric"/>
    <s v="Industrial"/>
    <s v="GP-General Power"/>
    <n v="-14955595"/>
    <n v="-863616.46"/>
    <m/>
    <n v="0"/>
    <n v="0"/>
    <n v="0"/>
    <m/>
    <n v="0"/>
    <n v="28415.67"/>
    <n v="0"/>
    <n v="0"/>
    <n v="-6852.32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2024.24"/>
    <n v="0"/>
    <n v="0"/>
    <n v="-37816.44999999999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s v="Neosho"/>
    <s v="Electric"/>
    <s v="Industrial"/>
    <s v="LP-Large Power"/>
    <n v="9578655"/>
    <n v="649071.35"/>
    <m/>
    <n v="0"/>
    <n v="0"/>
    <n v="0"/>
    <m/>
    <n v="0"/>
    <n v="-17816.310000000001"/>
    <n v="0"/>
    <n v="0"/>
    <n v="284.97000000000003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89.3"/>
    <n v="0"/>
    <n v="0"/>
    <n v="11267.4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4"/>
  </r>
  <r>
    <x v="3"/>
    <s v="Neosho"/>
    <s v="Electric"/>
    <s v="Industrial"/>
    <s v="TEB-Total Electric Bldg"/>
    <n v="16560"/>
    <n v="1623.84"/>
    <m/>
    <n v="0"/>
    <n v="0"/>
    <n v="0"/>
    <m/>
    <n v="0"/>
    <n v="-31.46"/>
    <n v="0"/>
    <n v="0"/>
    <n v="7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.59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4"/>
  </r>
  <r>
    <x v="3"/>
    <s v="Neosho"/>
    <s v="Electric"/>
    <s v="Interdepartmental"/>
    <s v="CB-Commercial"/>
    <n v="4237"/>
    <n v="669.77"/>
    <m/>
    <n v="0"/>
    <n v="0"/>
    <n v="0"/>
    <m/>
    <n v="0"/>
    <n v="-8.0500000000000007"/>
    <n v="0"/>
    <n v="0"/>
    <n v="1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4"/>
  </r>
  <r>
    <x v="3"/>
    <s v="Neosho"/>
    <s v="Electric"/>
    <s v="Municipal Buildings"/>
    <s v="CB-Commercial"/>
    <n v="-105443"/>
    <n v="-8984.7999999999993"/>
    <m/>
    <n v="0"/>
    <n v="0"/>
    <n v="0"/>
    <m/>
    <n v="0"/>
    <n v="200.33"/>
    <n v="0"/>
    <n v="0"/>
    <n v="-47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Neosho"/>
    <s v="Electric"/>
    <s v="Municipal Buildings"/>
    <s v="GP-General Power"/>
    <n v="29440"/>
    <n v="3595.1299999999997"/>
    <m/>
    <n v="0"/>
    <n v="0"/>
    <n v="0"/>
    <m/>
    <n v="0"/>
    <n v="-55.93"/>
    <n v="0"/>
    <n v="0"/>
    <n v="13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Neosho"/>
    <s v="Electric"/>
    <s v="Municipal Buildings"/>
    <s v="SH-Small Heating"/>
    <n v="15855"/>
    <n v="1590.95"/>
    <m/>
    <n v="0"/>
    <n v="0"/>
    <n v="0"/>
    <m/>
    <n v="0"/>
    <n v="-30.12"/>
    <n v="0"/>
    <n v="0"/>
    <n v="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4"/>
  </r>
  <r>
    <x v="3"/>
    <s v="Neosho"/>
    <s v="Electric"/>
    <s v="Municipal Buildings"/>
    <s v="TEB-Total Electric Bldg"/>
    <n v="19920"/>
    <n v="2101.3199999999997"/>
    <m/>
    <n v="0"/>
    <n v="0"/>
    <n v="0"/>
    <m/>
    <n v="0"/>
    <n v="-37.85"/>
    <n v="0"/>
    <n v="0"/>
    <n v="8.96000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4"/>
  </r>
  <r>
    <x v="3"/>
    <s v="Neosho"/>
    <s v="Electric"/>
    <s v="Municipal Other Lighting"/>
    <s v="CB-Commercial"/>
    <n v="105661"/>
    <n v="13260.79"/>
    <m/>
    <n v="0"/>
    <n v="0"/>
    <n v="0"/>
    <m/>
    <n v="0"/>
    <n v="-200.78"/>
    <n v="0"/>
    <n v="0"/>
    <n v="47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4"/>
  </r>
  <r>
    <x v="3"/>
    <s v="Neosho"/>
    <s v="Electric"/>
    <s v="Municipal Other Lighting"/>
    <s v="LS-Special Lighting"/>
    <n v="1933"/>
    <n v="324.72000000000003"/>
    <m/>
    <n v="0"/>
    <n v="0"/>
    <n v="0"/>
    <m/>
    <n v="0"/>
    <n v="-3.68"/>
    <n v="0"/>
    <n v="0"/>
    <n v="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3"/>
    <s v="Neosho"/>
    <s v="Electric"/>
    <s v="Municipal Pumping"/>
    <s v="CB-Commercial"/>
    <n v="153430"/>
    <n v="19518.599999999999"/>
    <m/>
    <n v="0"/>
    <n v="0"/>
    <n v="0"/>
    <m/>
    <n v="0"/>
    <n v="-291.54000000000002"/>
    <n v="0"/>
    <n v="0"/>
    <n v="69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Neosho"/>
    <s v="Electric"/>
    <s v="Municipal Pumping"/>
    <s v="GP-General Power"/>
    <n v="651312"/>
    <n v="59863.05"/>
    <m/>
    <n v="0"/>
    <n v="0"/>
    <n v="0"/>
    <m/>
    <n v="0"/>
    <n v="-1237.51"/>
    <n v="0"/>
    <n v="0"/>
    <n v="293.10000000000002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Neosho"/>
    <s v="Electric"/>
    <s v="Municipal Pumping"/>
    <s v="TEB-Total Electric Bldg"/>
    <n v="47943"/>
    <n v="4314.29"/>
    <m/>
    <n v="0"/>
    <n v="0"/>
    <n v="0"/>
    <m/>
    <n v="0"/>
    <n v="-91.1"/>
    <n v="0"/>
    <n v="0"/>
    <n v="21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4"/>
  </r>
  <r>
    <x v="3"/>
    <s v="Neosho"/>
    <s v="Electric"/>
    <s v="Oil Pipeline Pumping"/>
    <s v="LP-Large Power"/>
    <n v="2084000"/>
    <n v="135425.16999999998"/>
    <m/>
    <n v="0"/>
    <n v="0"/>
    <n v="0"/>
    <m/>
    <n v="0"/>
    <n v="-3876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95.61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4"/>
  </r>
  <r>
    <x v="3"/>
    <s v="Neosho"/>
    <s v="Electric"/>
    <s v="Praxair/ICI"/>
    <s v="SC-P PRAXAIR Transmission"/>
    <n v="5927185"/>
    <n v="306373.34999999998"/>
    <m/>
    <n v="0"/>
    <n v="0"/>
    <n v="0"/>
    <m/>
    <n v="0"/>
    <n v="-11024.56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24"/>
  </r>
  <r>
    <x v="3"/>
    <s v="Neosho"/>
    <s v="Electric"/>
    <s v="Residential"/>
    <s v="RGL-Residential Pilot"/>
    <n v="95303"/>
    <n v="10443.1"/>
    <m/>
    <n v="283.75"/>
    <n v="0"/>
    <n v="0"/>
    <m/>
    <n v="0"/>
    <n v="-181.12"/>
    <n v="0"/>
    <n v="0"/>
    <n v="42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48"/>
    <n v="0"/>
    <n v="0"/>
    <n v="237.7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4"/>
  </r>
  <r>
    <x v="3"/>
    <s v="Neosho"/>
    <s v="Electric"/>
    <s v="Residential"/>
    <s v="RG-Residential"/>
    <n v="19323211.399999999"/>
    <n v="2327148.0499999998"/>
    <m/>
    <n v="61139.57"/>
    <n v="0"/>
    <n v="0"/>
    <m/>
    <n v="-39908.742928513697"/>
    <n v="-36675.660000000003"/>
    <n v="0"/>
    <n v="0"/>
    <n v="8694.71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23.43"/>
    <n v="280"/>
    <n v="-39.14"/>
    <n v="53700.18"/>
    <n v="0.6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Neosho"/>
    <s v="Lighting"/>
    <s v="Commercial"/>
    <s v="PL-Private Lighting"/>
    <n v="131603.13500000001"/>
    <n v="39106.400000000001"/>
    <m/>
    <n v="66.97"/>
    <n v="0"/>
    <n v="0"/>
    <m/>
    <n v="0"/>
    <n v="-249.83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43.86"/>
    <n v="0"/>
    <n v="-0.21"/>
    <n v="1944.4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3"/>
    <s v="Neosho"/>
    <s v="Lighting"/>
    <s v="Industrial"/>
    <s v="PL-Private Lighting"/>
    <n v="11438"/>
    <n v="2649.96"/>
    <m/>
    <n v="0"/>
    <n v="0"/>
    <n v="0"/>
    <m/>
    <n v="0"/>
    <n v="-21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08"/>
    <n v="0"/>
    <n v="0"/>
    <n v="77.3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4"/>
  </r>
  <r>
    <x v="3"/>
    <s v="Neosho"/>
    <s v="Lighting"/>
    <s v="Municipal Buildings"/>
    <s v="PL-Private Lighting"/>
    <n v="424"/>
    <n v="142.53"/>
    <m/>
    <n v="0"/>
    <n v="0"/>
    <n v="0"/>
    <m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4"/>
  </r>
  <r>
    <x v="3"/>
    <s v="Neosho"/>
    <s v="Lighting"/>
    <s v="Municipal Other Lighting"/>
    <s v="PL-Private Lighting"/>
    <n v="441"/>
    <n v="147.41"/>
    <m/>
    <n v="0"/>
    <n v="0"/>
    <n v="0"/>
    <m/>
    <n v="0"/>
    <n v="-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4"/>
  </r>
  <r>
    <x v="3"/>
    <s v="Neosho"/>
    <s v="Lighting"/>
    <s v="Municipal Street Lighting"/>
    <s v="SPL-Municipal St Lighting"/>
    <n v="224581.78200000001"/>
    <n v="21549.81"/>
    <m/>
    <n v="0"/>
    <n v="0"/>
    <n v="0"/>
    <m/>
    <n v="0"/>
    <n v="-426.71"/>
    <n v="0"/>
    <n v="0"/>
    <n v="0"/>
    <n v="0"/>
    <n v="0"/>
    <n v="0"/>
    <n v="0"/>
    <n v="0"/>
    <n v="0"/>
    <n v="0"/>
    <n v="766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4"/>
  </r>
  <r>
    <x v="3"/>
    <s v="Neosho"/>
    <s v="Lighting"/>
    <s v="Residential"/>
    <s v="PL-Private Lighting"/>
    <n v="63503.67"/>
    <n v="23303.17"/>
    <m/>
    <n v="53.61"/>
    <n v="0"/>
    <n v="0"/>
    <m/>
    <n v="0"/>
    <n v="-12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1"/>
    <n v="0"/>
    <n v="0"/>
    <n v="455.26"/>
    <n v="0.06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s v="Neosho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3"/>
    <s v="Ozark"/>
    <s v="Electric"/>
    <s v="Commercial"/>
    <s v="CB-Commercial"/>
    <n v="-4095997"/>
    <n v="-398301.68"/>
    <m/>
    <n v="-33475.19"/>
    <n v="0"/>
    <n v="0"/>
    <m/>
    <n v="-357556.92913819698"/>
    <n v="7782.78"/>
    <n v="0"/>
    <n v="0"/>
    <n v="-1843.3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6522.9"/>
    <n v="20"/>
    <n v="-12.26"/>
    <n v="-39259.1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Ozark"/>
    <s v="Electric"/>
    <s v="Commercial"/>
    <s v="GP-General Power"/>
    <n v="5402698"/>
    <n v="512914.02"/>
    <m/>
    <n v="2288.12"/>
    <n v="0"/>
    <n v="0"/>
    <m/>
    <n v="0"/>
    <n v="-10265.14"/>
    <n v="0"/>
    <n v="0"/>
    <n v="2333.9699999999998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4555.43"/>
    <n v="0"/>
    <n v="0"/>
    <n v="23328.03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3"/>
    <s v="Ozark"/>
    <s v="Electric"/>
    <s v="Commercial"/>
    <s v="LS-Special Lighting"/>
    <n v="99653"/>
    <n v="13150.81"/>
    <m/>
    <n v="3.26"/>
    <n v="0"/>
    <n v="0"/>
    <m/>
    <n v="0"/>
    <n v="-189.33"/>
    <n v="0"/>
    <n v="0"/>
    <n v="44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4"/>
  </r>
  <r>
    <x v="3"/>
    <s v="Ozark"/>
    <s v="Electric"/>
    <s v="Commercial"/>
    <s v="SH-Small Heating"/>
    <n v="813083"/>
    <n v="85022.15"/>
    <m/>
    <n v="2390.86"/>
    <n v="0"/>
    <n v="0"/>
    <m/>
    <n v="-2681.41025641026"/>
    <n v="-1544.89"/>
    <n v="0"/>
    <n v="0"/>
    <n v="365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5.92"/>
    <n v="0"/>
    <n v="0"/>
    <n v="5693.11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4"/>
  </r>
  <r>
    <x v="3"/>
    <s v="Ozark"/>
    <s v="Electric"/>
    <s v="Commercial"/>
    <s v="TEB-Total Electric Bldg"/>
    <n v="1520313"/>
    <n v="137138.90999999997"/>
    <m/>
    <n v="1852.15"/>
    <n v="0"/>
    <n v="0"/>
    <m/>
    <n v="0"/>
    <n v="-2888.6"/>
    <n v="0"/>
    <n v="0"/>
    <n v="68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3.95"/>
    <n v="0"/>
    <n v="0"/>
    <n v="3689.7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4"/>
  </r>
  <r>
    <x v="3"/>
    <s v="Ozark"/>
    <s v="Electric"/>
    <s v="Industrial"/>
    <s v="CB-Commercial"/>
    <n v="12030"/>
    <n v="1512.66"/>
    <m/>
    <n v="28.52"/>
    <n v="0"/>
    <n v="0"/>
    <m/>
    <n v="0"/>
    <n v="-22.87"/>
    <n v="0"/>
    <n v="0"/>
    <n v="5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15"/>
    <n v="0"/>
    <n v="0"/>
    <n v="98.6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4"/>
  </r>
  <r>
    <x v="3"/>
    <s v="Ozark"/>
    <s v="Electric"/>
    <s v="Industrial"/>
    <s v="GP-General Power"/>
    <n v="328503"/>
    <n v="33638.74"/>
    <m/>
    <n v="240.35"/>
    <n v="0"/>
    <n v="0"/>
    <m/>
    <n v="0"/>
    <n v="-624.16"/>
    <n v="0"/>
    <n v="0"/>
    <n v="147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0.68"/>
    <n v="0"/>
    <n v="0"/>
    <n v="1855.0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s v="Ozark"/>
    <s v="Electric"/>
    <s v="Industrial"/>
    <s v="TEB-Total Electric Bldg"/>
    <n v="285133"/>
    <n v="34214.75"/>
    <m/>
    <n v="1666.28"/>
    <n v="0"/>
    <n v="0"/>
    <m/>
    <n v="0"/>
    <n v="-541.75"/>
    <n v="0"/>
    <n v="0"/>
    <n v="128.31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2223.73"/>
    <n v="0"/>
    <n v="0"/>
    <n v="2677.36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4"/>
  </r>
  <r>
    <x v="3"/>
    <s v="Ozark"/>
    <s v="Electric"/>
    <s v="Interdepartmental"/>
    <s v="CB-Commercial"/>
    <n v="8122"/>
    <n v="1008.5899999999999"/>
    <m/>
    <n v="0"/>
    <n v="0"/>
    <n v="0"/>
    <m/>
    <n v="0"/>
    <n v="-15.44"/>
    <n v="0"/>
    <n v="0"/>
    <n v="3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4"/>
  </r>
  <r>
    <x v="3"/>
    <s v="Ozark"/>
    <s v="Electric"/>
    <s v="Municipal Buildings"/>
    <s v="CB-Commercial"/>
    <n v="-22408"/>
    <n v="-901.35999999999967"/>
    <m/>
    <n v="0"/>
    <n v="0"/>
    <n v="0"/>
    <m/>
    <n v="0"/>
    <n v="41"/>
    <n v="0"/>
    <n v="0"/>
    <n v="-10.11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1200000000000001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Ozark"/>
    <s v="Electric"/>
    <s v="Municipal Buildings"/>
    <s v="GP-General Power"/>
    <n v="136160"/>
    <n v="14068.5"/>
    <m/>
    <n v="0"/>
    <n v="0"/>
    <n v="0"/>
    <m/>
    <n v="0"/>
    <n v="-258.7"/>
    <n v="0"/>
    <n v="0"/>
    <n v="6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Ozark"/>
    <s v="Electric"/>
    <s v="Municipal Buildings"/>
    <s v="SH-Small Heating"/>
    <n v="21253"/>
    <n v="2169.8399999999997"/>
    <m/>
    <n v="0"/>
    <n v="0"/>
    <n v="0"/>
    <m/>
    <n v="0"/>
    <n v="-40.369999999999997"/>
    <n v="0"/>
    <n v="0"/>
    <n v="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4"/>
  </r>
  <r>
    <x v="3"/>
    <s v="Ozark"/>
    <s v="Electric"/>
    <s v="Municipal Other Lighting"/>
    <s v="CB-Commercial"/>
    <n v="3430"/>
    <n v="1069.1600000000001"/>
    <m/>
    <n v="0"/>
    <n v="0"/>
    <n v="0"/>
    <m/>
    <n v="0"/>
    <n v="-6.53"/>
    <n v="0"/>
    <n v="0"/>
    <n v="1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4"/>
  </r>
  <r>
    <x v="3"/>
    <s v="Ozark"/>
    <s v="Electric"/>
    <s v="Municipal Other Lighting"/>
    <s v="LS-Special Lighting"/>
    <n v="1212"/>
    <n v="324.52"/>
    <m/>
    <n v="0"/>
    <n v="0"/>
    <n v="0"/>
    <m/>
    <n v="0"/>
    <n v="-2.2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3"/>
    <s v="Ozark"/>
    <s v="Electric"/>
    <s v="Municipal Pumping"/>
    <s v="CB-Commercial"/>
    <n v="168371"/>
    <n v="21488.75"/>
    <m/>
    <n v="0"/>
    <n v="0"/>
    <n v="0"/>
    <m/>
    <n v="0"/>
    <n v="-319.92"/>
    <n v="0"/>
    <n v="0"/>
    <n v="75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Ozark"/>
    <s v="Electric"/>
    <s v="Municipal Pumping"/>
    <s v="GP-General Power"/>
    <n v="553197"/>
    <n v="57191.67"/>
    <m/>
    <n v="0"/>
    <n v="0"/>
    <n v="0"/>
    <m/>
    <n v="0"/>
    <n v="-1051.08"/>
    <n v="0"/>
    <n v="0"/>
    <n v="248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Ozark"/>
    <s v="Electric"/>
    <s v="Municipal Pumping"/>
    <s v="TEB-Total Electric Bldg"/>
    <n v="28920"/>
    <n v="2979.02"/>
    <m/>
    <n v="0"/>
    <n v="0"/>
    <n v="0"/>
    <m/>
    <n v="0"/>
    <n v="-54.95"/>
    <n v="0"/>
    <n v="0"/>
    <n v="13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4"/>
  </r>
  <r>
    <x v="3"/>
    <s v="Ozark"/>
    <s v="Electric"/>
    <s v="Residential"/>
    <s v="RGL-Residential Pilot"/>
    <n v="76195"/>
    <n v="8423.48"/>
    <m/>
    <n v="229.3"/>
    <n v="0"/>
    <n v="0"/>
    <m/>
    <n v="0"/>
    <n v="-144.76"/>
    <n v="0"/>
    <n v="0"/>
    <n v="34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2"/>
    <n v="0"/>
    <n v="0"/>
    <n v="58.3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4"/>
  </r>
  <r>
    <x v="3"/>
    <s v="Ozark"/>
    <s v="Electric"/>
    <s v="Residential"/>
    <s v="RG-Residential"/>
    <n v="27536138"/>
    <n v="3277509.5999999996"/>
    <m/>
    <n v="68906.350000000006"/>
    <n v="0"/>
    <n v="0"/>
    <m/>
    <n v="-43398.6003967379"/>
    <n v="-52326.31"/>
    <n v="0"/>
    <n v="0"/>
    <n v="1239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78.63"/>
    <n v="700"/>
    <n v="-48.4"/>
    <n v="21019.17"/>
    <n v="4.0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Ozark"/>
    <s v="Lighting"/>
    <s v="Commercial"/>
    <s v="PL-Private Lighting"/>
    <n v="50283.688000000002"/>
    <n v="16441.080000000002"/>
    <m/>
    <n v="135.24"/>
    <n v="0"/>
    <n v="0"/>
    <m/>
    <n v="0"/>
    <n v="-95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.43"/>
    <n v="0"/>
    <n v="0"/>
    <n v="762.2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3"/>
    <s v="Ozark"/>
    <s v="Lighting"/>
    <s v="Municipal Other Lighting"/>
    <s v="PL-Private Lighting"/>
    <n v="671"/>
    <n v="188.61"/>
    <m/>
    <n v="0"/>
    <n v="0"/>
    <n v="0"/>
    <m/>
    <n v="0"/>
    <n v="-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4"/>
  </r>
  <r>
    <x v="3"/>
    <s v="Ozark"/>
    <s v="Lighting"/>
    <s v="Municipal Street Lighting"/>
    <s v="SPL-Municipal St Lighting"/>
    <n v="189605.67"/>
    <n v="19407.3"/>
    <m/>
    <n v="0"/>
    <n v="0"/>
    <n v="0"/>
    <m/>
    <n v="0"/>
    <n v="-360.25"/>
    <n v="0"/>
    <n v="0"/>
    <n v="0"/>
    <n v="0"/>
    <n v="0"/>
    <n v="0"/>
    <n v="0"/>
    <n v="0"/>
    <n v="0"/>
    <n v="0"/>
    <n v="8606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4"/>
  </r>
  <r>
    <x v="3"/>
    <s v="Ozark"/>
    <s v="Lighting"/>
    <s v="Residential"/>
    <s v="PL-Private Lighting"/>
    <n v="25946.260999999999"/>
    <n v="9507.85"/>
    <m/>
    <n v="34.880000000000003"/>
    <n v="0"/>
    <n v="0"/>
    <m/>
    <n v="0"/>
    <n v="-49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25"/>
    <n v="0"/>
    <n v="0"/>
    <n v="56.2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s v="Ozark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3"/>
    <s v="Pierce City"/>
    <s v="Electric"/>
    <s v="Commercial"/>
    <s v="CB-Commercial"/>
    <n v="7330"/>
    <n v="923.78"/>
    <m/>
    <n v="0"/>
    <n v="0"/>
    <n v="0"/>
    <m/>
    <n v="0"/>
    <n v="-13.93"/>
    <n v="0"/>
    <n v="0"/>
    <n v="3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"/>
    <n v="0"/>
    <n v="0"/>
    <n v="26.1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Pierce City"/>
    <s v="Electric"/>
    <s v="Residential"/>
    <s v="RG-Residential"/>
    <n v="24062"/>
    <n v="2806.25"/>
    <m/>
    <n v="60.82"/>
    <n v="0"/>
    <n v="0"/>
    <m/>
    <n v="0"/>
    <n v="-45.72"/>
    <n v="0"/>
    <n v="0"/>
    <n v="1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7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Pierce City"/>
    <s v="Lighting"/>
    <s v="Residential"/>
    <s v="PL-Private Lighting"/>
    <n v="65"/>
    <n v="15.32"/>
    <m/>
    <n v="0"/>
    <n v="0"/>
    <n v="0"/>
    <m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s v="Republic"/>
    <s v="Electric"/>
    <s v="Commercial"/>
    <s v="CB-Commercial"/>
    <n v="546542"/>
    <n v="74130.05"/>
    <m/>
    <n v="1730.16"/>
    <n v="0"/>
    <n v="0"/>
    <m/>
    <n v="-5400"/>
    <n v="-1038.53"/>
    <n v="0"/>
    <n v="0"/>
    <n v="245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1.09"/>
    <n v="0"/>
    <n v="-5.18"/>
    <n v="4622.4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Republic"/>
    <s v="Electric"/>
    <s v="Commercial"/>
    <s v="GP-General Power"/>
    <n v="362568"/>
    <n v="34878.9"/>
    <m/>
    <n v="0"/>
    <n v="0"/>
    <n v="0"/>
    <m/>
    <n v="0"/>
    <n v="-688.9"/>
    <n v="0"/>
    <n v="0"/>
    <n v="163.16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3.45"/>
    <n v="0"/>
    <n v="0"/>
    <n v="1896.29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3"/>
    <s v="Republic"/>
    <s v="Electric"/>
    <s v="Commercial"/>
    <s v="SH-Small Heating"/>
    <n v="96703"/>
    <n v="9917.2000000000007"/>
    <m/>
    <n v="148.9"/>
    <n v="0"/>
    <n v="0"/>
    <m/>
    <n v="0"/>
    <n v="-183.75"/>
    <n v="0"/>
    <n v="0"/>
    <n v="43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.54"/>
    <n v="0"/>
    <n v="0"/>
    <n v="642.45000000000005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4"/>
  </r>
  <r>
    <x v="3"/>
    <s v="Republic"/>
    <s v="Electric"/>
    <s v="Commercial"/>
    <s v="TEB-Total Electric Bldg"/>
    <n v="52080"/>
    <n v="5144.09"/>
    <m/>
    <n v="0"/>
    <n v="0"/>
    <n v="0"/>
    <m/>
    <n v="0"/>
    <n v="-98.95"/>
    <n v="0"/>
    <n v="0"/>
    <n v="2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9.77999999999997"/>
    <n v="0"/>
    <n v="0"/>
    <n v="392.07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4"/>
  </r>
  <r>
    <x v="3"/>
    <s v="Republic"/>
    <s v="Electric"/>
    <s v="Industrial"/>
    <s v="CB-Commercial"/>
    <n v="981"/>
    <n v="143.64000000000001"/>
    <m/>
    <n v="4.2699999999999996"/>
    <n v="0"/>
    <n v="0"/>
    <m/>
    <n v="0"/>
    <n v="-1.86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89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4"/>
  </r>
  <r>
    <x v="3"/>
    <s v="Republic"/>
    <s v="Electric"/>
    <s v="Municipal Buildings"/>
    <s v="CB-Commercial"/>
    <n v="25989"/>
    <n v="3401.64"/>
    <m/>
    <n v="0"/>
    <n v="0"/>
    <n v="0"/>
    <m/>
    <n v="0"/>
    <n v="-49.37"/>
    <n v="0"/>
    <n v="0"/>
    <n v="11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Republic"/>
    <s v="Electric"/>
    <s v="Municipal Buildings"/>
    <s v="GP-General Power"/>
    <n v="57600"/>
    <n v="5421.0300000000007"/>
    <m/>
    <n v="0"/>
    <n v="0"/>
    <n v="0"/>
    <m/>
    <n v="0"/>
    <n v="-109.44"/>
    <n v="0"/>
    <n v="0"/>
    <n v="25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Republic"/>
    <s v="Electric"/>
    <s v="Municipal Other Lighting"/>
    <s v="CB-Commercial"/>
    <n v="4216"/>
    <n v="718.29"/>
    <m/>
    <n v="0"/>
    <n v="0"/>
    <n v="0"/>
    <m/>
    <n v="0"/>
    <n v="-8.01"/>
    <n v="0"/>
    <n v="0"/>
    <n v="1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4"/>
  </r>
  <r>
    <x v="3"/>
    <s v="Republic"/>
    <s v="Electric"/>
    <s v="Municipal Other Lighting"/>
    <s v="LS-Special Lighting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3"/>
    <s v="Republic"/>
    <s v="Electric"/>
    <s v="Municipal Pumping"/>
    <s v="CB-Commercial"/>
    <n v="15426"/>
    <n v="2047.02"/>
    <m/>
    <n v="0"/>
    <n v="0"/>
    <n v="0"/>
    <m/>
    <n v="0"/>
    <n v="-29.31"/>
    <n v="0"/>
    <n v="0"/>
    <n v="6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Republic"/>
    <s v="Electric"/>
    <s v="Municipal Pumping"/>
    <s v="GP-General Power"/>
    <n v="103454"/>
    <n v="11870.12"/>
    <m/>
    <n v="0"/>
    <n v="0"/>
    <n v="0"/>
    <m/>
    <n v="0"/>
    <n v="-196.56"/>
    <n v="0"/>
    <n v="0"/>
    <n v="46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Republic"/>
    <s v="Electric"/>
    <s v="Residential"/>
    <s v="RGL-Residential Pilot"/>
    <n v="8213"/>
    <n v="965.56"/>
    <m/>
    <n v="28.61"/>
    <n v="0"/>
    <n v="0"/>
    <m/>
    <n v="0"/>
    <n v="-15.6"/>
    <n v="0"/>
    <n v="0"/>
    <n v="3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4"/>
    <n v="0"/>
    <n v="-1.72"/>
    <n v="8.699999999999999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4"/>
  </r>
  <r>
    <x v="3"/>
    <s v="Republic"/>
    <s v="Electric"/>
    <s v="Residential"/>
    <s v="RG-Residential"/>
    <n v="4159475"/>
    <n v="547003.02"/>
    <m/>
    <n v="13710.47"/>
    <n v="0"/>
    <n v="0"/>
    <m/>
    <n v="-16589.1034824774"/>
    <n v="-7899.37"/>
    <n v="0"/>
    <n v="0"/>
    <n v="1871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7.79"/>
    <n v="160"/>
    <n v="-16.739999999999998"/>
    <n v="4388.6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Republic"/>
    <s v="Lighting"/>
    <s v="Commercial"/>
    <s v="PL-Private Lighting"/>
    <n v="11920.297"/>
    <n v="4069.77"/>
    <m/>
    <n v="0"/>
    <n v="0"/>
    <n v="0"/>
    <m/>
    <n v="0"/>
    <n v="-22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35"/>
    <n v="0"/>
    <n v="-0.17"/>
    <n v="178.3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3"/>
    <s v="Republic"/>
    <s v="Lighting"/>
    <s v="Municipal Buildings"/>
    <s v="PL-Private Lighting"/>
    <n v="31"/>
    <n v="14.15"/>
    <m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4"/>
  </r>
  <r>
    <x v="3"/>
    <s v="Republic"/>
    <s v="Lighting"/>
    <s v="Municipal Other Lighting"/>
    <s v="PL-Private Lighting"/>
    <n v="431"/>
    <n v="79.599999999999994"/>
    <m/>
    <n v="0"/>
    <n v="0"/>
    <n v="0"/>
    <m/>
    <n v="0"/>
    <n v="-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4"/>
  </r>
  <r>
    <x v="3"/>
    <s v="Republic"/>
    <s v="Lighting"/>
    <s v="Municipal Street Lighting"/>
    <s v="SPL-Municipal St Lighting"/>
    <n v="124752.701"/>
    <n v="13718.29"/>
    <m/>
    <n v="0"/>
    <n v="0"/>
    <n v="0"/>
    <m/>
    <n v="0"/>
    <n v="-237.04"/>
    <n v="0"/>
    <n v="0"/>
    <n v="0"/>
    <n v="0"/>
    <n v="0"/>
    <n v="0"/>
    <n v="0"/>
    <n v="0"/>
    <n v="0"/>
    <n v="0"/>
    <n v="647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4"/>
  </r>
  <r>
    <x v="3"/>
    <s v="Republic"/>
    <s v="Lighting"/>
    <s v="Residential"/>
    <s v="PL-Private Lighting"/>
    <n v="5486.9639999999999"/>
    <n v="1836.13"/>
    <m/>
    <n v="0"/>
    <n v="0"/>
    <n v="0"/>
    <m/>
    <n v="0"/>
    <n v="-1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"/>
    <n v="0"/>
    <n v="0"/>
    <n v="12.4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s v="Republic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3"/>
    <s v="Webb City"/>
    <s v="Electric"/>
    <s v="Commercial"/>
    <s v="CB-Commercial"/>
    <n v="2031044"/>
    <n v="276971.2"/>
    <m/>
    <n v="6475.99"/>
    <n v="0"/>
    <n v="0"/>
    <m/>
    <n v="-31489.249504077601"/>
    <n v="-3857.32"/>
    <n v="0"/>
    <n v="0"/>
    <n v="895.06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4371.04"/>
    <n v="40"/>
    <n v="-6.78"/>
    <n v="12967.76"/>
    <n v="5.2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s v="Webb City"/>
    <s v="Electric"/>
    <s v="Commercial"/>
    <s v="GP-General Power"/>
    <n v="4267244"/>
    <n v="394385.62"/>
    <m/>
    <n v="800.97"/>
    <n v="0"/>
    <n v="0"/>
    <m/>
    <n v="-26202.564102564102"/>
    <n v="-8107.78"/>
    <n v="0"/>
    <n v="0"/>
    <n v="1716.57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1488.72"/>
    <n v="0"/>
    <n v="0"/>
    <n v="14110.68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3"/>
    <s v="Webb City"/>
    <s v="Electric"/>
    <s v="Commercial"/>
    <s v="LS-Special Lighting"/>
    <n v="4800"/>
    <n v="664.55"/>
    <m/>
    <n v="0"/>
    <n v="0"/>
    <n v="0"/>
    <m/>
    <n v="0"/>
    <n v="-9.1199999999999992"/>
    <n v="0"/>
    <n v="0"/>
    <n v="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4"/>
  </r>
  <r>
    <x v="3"/>
    <s v="Webb City"/>
    <s v="Electric"/>
    <s v="Commercial"/>
    <s v="SH-Small Heating"/>
    <n v="444225"/>
    <n v="45798.25"/>
    <m/>
    <n v="877.93"/>
    <n v="0"/>
    <n v="0"/>
    <m/>
    <n v="0"/>
    <n v="-847.02"/>
    <n v="0"/>
    <n v="0"/>
    <n v="193.9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80.71"/>
    <n v="0"/>
    <n v="-2.2400000000000002"/>
    <n v="2409.7800000000002"/>
    <n v="0.08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4"/>
  </r>
  <r>
    <x v="3"/>
    <s v="Webb City"/>
    <s v="Electric"/>
    <s v="Commercial"/>
    <s v="TEB-Total Electric Bldg"/>
    <n v="1029558"/>
    <n v="99216.87"/>
    <m/>
    <n v="160"/>
    <n v="0"/>
    <n v="0"/>
    <m/>
    <n v="0"/>
    <n v="-1940.78"/>
    <n v="0"/>
    <n v="0"/>
    <n v="47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11.0300000000002"/>
    <n v="20"/>
    <n v="0"/>
    <n v="4953.1000000000004"/>
    <n v="-179.53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4"/>
  </r>
  <r>
    <x v="3"/>
    <s v="Webb City"/>
    <s v="Electric"/>
    <s v="Industrial"/>
    <s v="CB-Commercial"/>
    <n v="14153"/>
    <n v="1833.26"/>
    <m/>
    <n v="65.83"/>
    <n v="0"/>
    <n v="0"/>
    <m/>
    <n v="0"/>
    <n v="-26.88"/>
    <n v="0"/>
    <n v="0"/>
    <n v="6.37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8.96"/>
    <n v="0"/>
    <n v="0"/>
    <n v="115.35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4"/>
  </r>
  <r>
    <x v="3"/>
    <s v="Webb City"/>
    <s v="Electric"/>
    <s v="Industrial"/>
    <s v="GP-General Power"/>
    <n v="1859725"/>
    <n v="191101.26"/>
    <m/>
    <n v="80"/>
    <n v="0"/>
    <n v="0"/>
    <m/>
    <n v="0"/>
    <n v="-3478.58"/>
    <n v="0"/>
    <n v="0"/>
    <n v="598.92999999999995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3298.1"/>
    <n v="0"/>
    <n v="0"/>
    <n v="5144.9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s v="Webb City"/>
    <s v="Electric"/>
    <s v="Industrial"/>
    <s v="LP-Large Power"/>
    <n v="12824034"/>
    <n v="863802.33"/>
    <m/>
    <n v="0"/>
    <n v="0"/>
    <n v="0"/>
    <m/>
    <n v="0"/>
    <n v="-23852.7"/>
    <n v="0"/>
    <n v="0"/>
    <n v="1580.12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14216.68"/>
    <n v="20"/>
    <n v="0"/>
    <n v="27578.59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4"/>
  </r>
  <r>
    <x v="3"/>
    <s v="Webb City"/>
    <s v="Electric"/>
    <s v="Industrial"/>
    <s v="PFM-Feed Mill/Grain Elev"/>
    <n v="9040"/>
    <n v="1513.23"/>
    <m/>
    <n v="60"/>
    <n v="0"/>
    <n v="0"/>
    <m/>
    <n v="0"/>
    <n v="-17.18"/>
    <n v="0"/>
    <n v="0"/>
    <n v="4.05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.05"/>
    <n v="0"/>
    <n v="0"/>
    <n v="111.76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4"/>
  </r>
  <r>
    <x v="3"/>
    <s v="Webb City"/>
    <s v="Electric"/>
    <s v="Industrial"/>
    <s v="TEB-Total Electric Bldg"/>
    <n v="603600"/>
    <n v="47610.170000000006"/>
    <m/>
    <n v="0"/>
    <n v="0"/>
    <n v="0"/>
    <m/>
    <n v="0"/>
    <n v="-1146.8399999999999"/>
    <n v="0"/>
    <n v="0"/>
    <n v="271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15.44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4"/>
  </r>
  <r>
    <x v="3"/>
    <s v="Webb City"/>
    <s v="Electric"/>
    <s v="Interdepartmental"/>
    <s v="CB-Commercial"/>
    <n v="8061"/>
    <n v="1029.3500000000001"/>
    <m/>
    <n v="0"/>
    <n v="0"/>
    <n v="0"/>
    <m/>
    <n v="0"/>
    <n v="-15.32"/>
    <n v="0"/>
    <n v="0"/>
    <n v="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4"/>
  </r>
  <r>
    <x v="3"/>
    <s v="Webb City"/>
    <s v="Electric"/>
    <s v="Municipal Buildings"/>
    <s v="CB-Commercial"/>
    <n v="101256"/>
    <n v="13520.150000000001"/>
    <m/>
    <n v="0"/>
    <n v="0"/>
    <n v="0"/>
    <m/>
    <n v="0"/>
    <n v="-192.39"/>
    <n v="0"/>
    <n v="0"/>
    <n v="45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Webb City"/>
    <s v="Electric"/>
    <s v="Municipal Buildings"/>
    <s v="GP-General Power"/>
    <n v="61960"/>
    <n v="6702.57"/>
    <m/>
    <n v="0"/>
    <n v="0"/>
    <n v="0"/>
    <m/>
    <n v="0"/>
    <n v="-117.72"/>
    <n v="0"/>
    <n v="0"/>
    <n v="27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Webb City"/>
    <s v="Electric"/>
    <s v="Municipal Buildings"/>
    <s v="SH-Small Heating"/>
    <n v="15840"/>
    <n v="1544"/>
    <m/>
    <n v="0"/>
    <n v="0"/>
    <n v="0"/>
    <m/>
    <n v="0"/>
    <n v="-30.1"/>
    <n v="0"/>
    <n v="0"/>
    <n v="7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4"/>
  </r>
  <r>
    <x v="3"/>
    <s v="Webb City"/>
    <s v="Electric"/>
    <s v="Municipal Other Lighting"/>
    <s v="CB-Commercial"/>
    <n v="13233"/>
    <n v="2558.71"/>
    <m/>
    <n v="0"/>
    <n v="0"/>
    <n v="0"/>
    <m/>
    <n v="0"/>
    <n v="-25.17"/>
    <n v="0"/>
    <n v="0"/>
    <n v="5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4"/>
  </r>
  <r>
    <x v="3"/>
    <s v="Webb City"/>
    <s v="Electric"/>
    <s v="Municipal Other Lighting"/>
    <s v="LS-Special Lighting"/>
    <n v="1920"/>
    <n v="454.05"/>
    <m/>
    <n v="0"/>
    <n v="0"/>
    <n v="0"/>
    <m/>
    <n v="0"/>
    <n v="-3.64"/>
    <n v="0"/>
    <n v="0"/>
    <n v="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3"/>
    <s v="Webb City"/>
    <s v="Electric"/>
    <s v="Municipal Pumping"/>
    <s v="CB-Commercial"/>
    <n v="110517"/>
    <n v="14362.470000000001"/>
    <m/>
    <n v="0"/>
    <n v="0"/>
    <n v="0"/>
    <m/>
    <n v="0"/>
    <n v="-210"/>
    <n v="0"/>
    <n v="0"/>
    <n v="49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s v="Webb City"/>
    <s v="Electric"/>
    <s v="Municipal Pumping"/>
    <s v="GP-General Power"/>
    <n v="499665"/>
    <n v="46622.289999999994"/>
    <m/>
    <n v="0"/>
    <n v="0"/>
    <n v="0"/>
    <m/>
    <n v="0"/>
    <n v="-949.35"/>
    <n v="0"/>
    <n v="0"/>
    <n v="224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3"/>
    <s v="Webb City"/>
    <s v="Electric"/>
    <s v="Oil Pipeline Pumping"/>
    <s v="GP-General Power"/>
    <n v="356154"/>
    <n v="28545.95"/>
    <m/>
    <n v="0"/>
    <n v="0"/>
    <n v="0"/>
    <m/>
    <n v="0"/>
    <n v="-676.69"/>
    <n v="0"/>
    <n v="0"/>
    <n v="160.27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7.86"/>
    <n v="0"/>
    <n v="0"/>
    <n v="1527.6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s v="Webb City"/>
    <s v="Electric"/>
    <s v="Residential"/>
    <s v="RGL-Residential Pilot"/>
    <n v="98321"/>
    <n v="10631.16"/>
    <m/>
    <n v="376.13"/>
    <n v="0"/>
    <n v="0"/>
    <m/>
    <n v="0"/>
    <n v="-186.82"/>
    <n v="0"/>
    <n v="0"/>
    <n v="44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67"/>
    <n v="0"/>
    <n v="0"/>
    <n v="84.17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4"/>
  </r>
  <r>
    <x v="3"/>
    <s v="Webb City"/>
    <s v="Electric"/>
    <s v="Residential"/>
    <s v="RG-Residential"/>
    <n v="28814209"/>
    <n v="3393435.3"/>
    <m/>
    <n v="103159.8"/>
    <n v="0"/>
    <n v="0"/>
    <m/>
    <n v="-132720.234552935"/>
    <n v="-54810.77"/>
    <n v="0"/>
    <n v="0"/>
    <n v="1296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47.45"/>
    <n v="520"/>
    <n v="-48.19"/>
    <n v="19550.21"/>
    <n v="7.3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s v="Webb City"/>
    <s v="Lighting"/>
    <s v="Commercial"/>
    <s v="PL-Private Lighting"/>
    <n v="68903.331999999995"/>
    <n v="20198.96"/>
    <m/>
    <n v="34.86"/>
    <n v="0"/>
    <n v="0"/>
    <m/>
    <n v="0"/>
    <n v="-130.86000000000001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82.82"/>
    <n v="0"/>
    <n v="0"/>
    <n v="134.800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3"/>
    <s v="Webb City"/>
    <s v="Lighting"/>
    <s v="Industrial"/>
    <s v="PL-Private Lighting"/>
    <n v="2308"/>
    <n v="941.16"/>
    <m/>
    <n v="0"/>
    <n v="0"/>
    <n v="0"/>
    <m/>
    <n v="0"/>
    <n v="-4.38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12"/>
    <n v="0"/>
    <n v="0"/>
    <n v="47.5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4"/>
  </r>
  <r>
    <x v="3"/>
    <s v="Webb City"/>
    <s v="Lighting"/>
    <s v="Interdepartmental"/>
    <s v="PL-Private Lighting"/>
    <n v="58"/>
    <n v="20.59"/>
    <m/>
    <n v="0"/>
    <n v="0"/>
    <n v="0"/>
    <m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4"/>
  </r>
  <r>
    <x v="3"/>
    <s v="Webb City"/>
    <s v="Lighting"/>
    <s v="Municipal Other Lighting"/>
    <s v="PL-Private Lighting"/>
    <n v="930"/>
    <n v="335.41"/>
    <m/>
    <n v="0"/>
    <n v="0"/>
    <n v="0"/>
    <m/>
    <n v="0"/>
    <n v="-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4"/>
  </r>
  <r>
    <x v="3"/>
    <s v="Webb City"/>
    <s v="Lighting"/>
    <s v="Municipal Street Lighting"/>
    <s v="SPL-Municipal St Lighting"/>
    <n v="160733.91099999999"/>
    <n v="15488.9"/>
    <m/>
    <n v="0"/>
    <n v="0"/>
    <n v="0"/>
    <m/>
    <n v="0"/>
    <n v="-305.41000000000003"/>
    <n v="0"/>
    <n v="0"/>
    <n v="0"/>
    <n v="0"/>
    <n v="0"/>
    <n v="0"/>
    <n v="0"/>
    <n v="0"/>
    <n v="0"/>
    <n v="0"/>
    <n v="8482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4"/>
  </r>
  <r>
    <x v="3"/>
    <s v="Webb City"/>
    <s v="Lighting"/>
    <s v="Residential"/>
    <s v="PL-Private Lighting"/>
    <n v="65640"/>
    <n v="24010.43"/>
    <m/>
    <n v="14.33"/>
    <n v="0"/>
    <n v="0"/>
    <m/>
    <n v="0"/>
    <n v="-124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39"/>
    <n v="0"/>
    <n v="0"/>
    <n v="52.2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s v="Webb City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2"/>
    <s v="Baxter Springs"/>
    <s v="Electric"/>
    <s v="Commercial"/>
    <s v="CB-Commercial"/>
    <n v="1037749"/>
    <n v="115559.06"/>
    <m/>
    <n v="1897.6"/>
    <n v="29395.48"/>
    <n v="0"/>
    <m/>
    <n v="0"/>
    <n v="0"/>
    <n v="0"/>
    <n v="0"/>
    <n v="0"/>
    <n v="0"/>
    <n v="0"/>
    <n v="0"/>
    <n v="0"/>
    <n v="0"/>
    <n v="0"/>
    <n v="0"/>
    <n v="0"/>
    <n v="0"/>
    <n v="0"/>
    <n v="0"/>
    <n v="467"/>
    <n v="0"/>
    <n v="0"/>
    <n v="0"/>
    <n v="25"/>
    <n v="0"/>
    <n v="0"/>
    <n v="414.92"/>
    <n v="8"/>
    <n v="-0.04"/>
    <n v="6782.2"/>
    <n v="-14134.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2"/>
    <s v="Baxter Springs"/>
    <s v="Electric"/>
    <s v="Commercial"/>
    <s v="GP-General Power"/>
    <n v="1357276"/>
    <n v="102372.71"/>
    <m/>
    <n v="0"/>
    <n v="32609.51"/>
    <n v="0"/>
    <m/>
    <n v="0"/>
    <n v="0"/>
    <n v="0"/>
    <n v="0"/>
    <n v="0"/>
    <n v="0"/>
    <n v="0"/>
    <n v="0"/>
    <n v="0"/>
    <n v="0"/>
    <n v="0"/>
    <n v="0"/>
    <n v="0"/>
    <n v="0"/>
    <n v="0"/>
    <n v="0"/>
    <n v="502.25"/>
    <n v="0"/>
    <n v="0"/>
    <n v="0"/>
    <n v="0"/>
    <n v="0"/>
    <n v="0"/>
    <n v="729.77"/>
    <n v="0"/>
    <n v="0"/>
    <n v="4327.53"/>
    <n v="-8577.969999999999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2"/>
    <s v="Baxter Springs"/>
    <s v="Electric"/>
    <s v="Commercial"/>
    <s v="LS-Special Lighting"/>
    <n v="2523"/>
    <n v="305.39999999999998"/>
    <m/>
    <n v="0"/>
    <n v="59.3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61"/>
    <n v="0"/>
    <n v="0"/>
    <n v="0"/>
    <n v="0"/>
    <n v="0"/>
    <n v="0"/>
    <n v="0"/>
    <n v="0"/>
    <n v="0"/>
    <n v="0"/>
    <n v="-88.15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4"/>
  </r>
  <r>
    <x v="2"/>
    <s v="Baxter Springs"/>
    <s v="Electric"/>
    <s v="Commercial"/>
    <s v="PT-Transmission"/>
    <n v="1411200"/>
    <n v="63317.279999999999"/>
    <m/>
    <n v="0"/>
    <n v="10569.89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96.35000000000002"/>
    <n v="0"/>
    <n v="0"/>
    <n v="0"/>
    <n v="0"/>
    <n v="0"/>
    <n v="0"/>
    <n v="-1663.44"/>
    <n v="0"/>
    <n v="0"/>
    <n v="0"/>
    <n v="-7183.01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24"/>
  </r>
  <r>
    <x v="2"/>
    <s v="Baxter Springs"/>
    <s v="Electric"/>
    <s v="Commercial"/>
    <s v="TEB-Total Electric Bldg"/>
    <n v="406906"/>
    <n v="26645.809999999998"/>
    <m/>
    <n v="0"/>
    <n v="9471.11"/>
    <n v="0"/>
    <m/>
    <n v="0"/>
    <n v="0"/>
    <n v="0"/>
    <n v="0"/>
    <n v="0"/>
    <n v="0"/>
    <n v="0"/>
    <n v="0"/>
    <n v="0"/>
    <n v="0"/>
    <n v="0"/>
    <n v="0"/>
    <n v="0"/>
    <n v="0"/>
    <n v="0"/>
    <n v="0"/>
    <n v="280.77"/>
    <n v="0"/>
    <n v="0"/>
    <n v="0"/>
    <n v="0"/>
    <n v="0"/>
    <n v="0"/>
    <n v="112.94"/>
    <n v="0"/>
    <n v="-1.21"/>
    <n v="1061.48"/>
    <n v="-1582.8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4"/>
  </r>
  <r>
    <x v="2"/>
    <s v="Baxter Springs"/>
    <s v="Electric"/>
    <s v="Industrial"/>
    <s v="CB-Commercial"/>
    <n v="0"/>
    <n v="40.520000000000003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4"/>
  </r>
  <r>
    <x v="2"/>
    <s v="Baxter Springs"/>
    <s v="Electric"/>
    <s v="Industrial"/>
    <s v="GP-General Power"/>
    <n v="232652976"/>
    <n v="10418005.4"/>
    <m/>
    <n v="54.77"/>
    <n v="5472928.6100000003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86081.600000000006"/>
    <n v="0"/>
    <n v="0"/>
    <n v="0"/>
    <n v="0"/>
    <n v="0"/>
    <n v="0"/>
    <n v="1368.58"/>
    <n v="0"/>
    <n v="0"/>
    <n v="1517462.01"/>
    <n v="-1470366.8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2"/>
    <s v="Baxter Springs"/>
    <s v="Electric"/>
    <s v="Industrial"/>
    <s v="PT-Transmission"/>
    <n v="1926489"/>
    <n v="102045.34"/>
    <m/>
    <n v="0"/>
    <n v="28833.09"/>
    <n v="0"/>
    <m/>
    <n v="0"/>
    <n v="0"/>
    <n v="0"/>
    <n v="0"/>
    <n v="0"/>
    <n v="0"/>
    <n v="0"/>
    <n v="0"/>
    <n v="0"/>
    <n v="0"/>
    <n v="0"/>
    <n v="0"/>
    <n v="8788.35"/>
    <n v="0"/>
    <n v="0"/>
    <n v="0"/>
    <n v="404.57"/>
    <n v="0"/>
    <n v="0"/>
    <n v="0"/>
    <n v="0"/>
    <n v="0"/>
    <n v="0"/>
    <n v="1461.17"/>
    <n v="0"/>
    <n v="0"/>
    <n v="0"/>
    <n v="-9805.82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4"/>
  </r>
  <r>
    <x v="2"/>
    <s v="Baxter Springs"/>
    <s v="Electric"/>
    <s v="Municipal Buildings"/>
    <s v="CB-Commercial"/>
    <n v="66332"/>
    <n v="7139.07"/>
    <m/>
    <n v="0"/>
    <n v="1586.85"/>
    <n v="0"/>
    <m/>
    <n v="0"/>
    <n v="0"/>
    <n v="0"/>
    <n v="0"/>
    <n v="0"/>
    <n v="0"/>
    <n v="0"/>
    <n v="0"/>
    <n v="0"/>
    <n v="0"/>
    <n v="0"/>
    <n v="0"/>
    <n v="0"/>
    <n v="0"/>
    <n v="0"/>
    <n v="0"/>
    <n v="29.88"/>
    <n v="0"/>
    <n v="0"/>
    <n v="0"/>
    <n v="0"/>
    <n v="0"/>
    <n v="0"/>
    <n v="0"/>
    <n v="0"/>
    <n v="0"/>
    <n v="0"/>
    <n v="-903.4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2"/>
    <s v="Baxter Springs"/>
    <s v="Electric"/>
    <s v="Municipal Buildings"/>
    <s v="GP-General Power"/>
    <n v="11440"/>
    <n v="1589.58"/>
    <m/>
    <n v="0"/>
    <n v="269.11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2300000000000004"/>
    <n v="0"/>
    <n v="0"/>
    <n v="0"/>
    <n v="0"/>
    <n v="0"/>
    <n v="0"/>
    <n v="0"/>
    <n v="0"/>
    <n v="0"/>
    <n v="0"/>
    <n v="-72.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2"/>
    <s v="Baxter Springs"/>
    <s v="Electric"/>
    <s v="Municipal Buildings"/>
    <s v="TEB-Total Electric Bldg"/>
    <n v="2913"/>
    <n v="251.94"/>
    <m/>
    <n v="0"/>
    <n v="68.53"/>
    <n v="0"/>
    <m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n v="0"/>
    <n v="0"/>
    <n v="0"/>
    <n v="0"/>
    <n v="-11.33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4"/>
  </r>
  <r>
    <x v="2"/>
    <s v="Baxter Springs"/>
    <s v="Electric"/>
    <s v="Municipal Other Lighting"/>
    <s v="CB-Commercial"/>
    <n v="-797744"/>
    <n v="-72231.679999999993"/>
    <m/>
    <n v="0"/>
    <n v="-6056.44"/>
    <n v="0"/>
    <m/>
    <n v="0"/>
    <n v="0"/>
    <n v="0"/>
    <n v="0"/>
    <n v="0"/>
    <n v="0"/>
    <n v="0"/>
    <n v="0"/>
    <n v="0"/>
    <n v="0"/>
    <n v="0"/>
    <n v="0"/>
    <n v="0"/>
    <n v="0"/>
    <n v="0"/>
    <n v="0"/>
    <n v="-358.99"/>
    <n v="0"/>
    <n v="0"/>
    <n v="0"/>
    <n v="0"/>
    <n v="0"/>
    <n v="0"/>
    <n v="0"/>
    <n v="0"/>
    <n v="0"/>
    <n v="0"/>
    <n v="10865.2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4"/>
  </r>
  <r>
    <x v="2"/>
    <s v="Baxter Springs"/>
    <s v="Electric"/>
    <s v="Municipal Other Lighting"/>
    <s v="LS-Special Lighting"/>
    <n v="40"/>
    <n v="32.090000000000003"/>
    <m/>
    <n v="0"/>
    <n v="0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0"/>
    <n v="-1.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2"/>
    <s v="Baxter Springs"/>
    <s v="Electric"/>
    <s v="Municipal Pumping"/>
    <s v="CB-Commercial"/>
    <n v="81963"/>
    <n v="8605.32"/>
    <m/>
    <n v="0"/>
    <n v="1932.5"/>
    <n v="0"/>
    <m/>
    <n v="0"/>
    <n v="0"/>
    <n v="0"/>
    <n v="0"/>
    <n v="0"/>
    <n v="0"/>
    <n v="0"/>
    <n v="0"/>
    <n v="0"/>
    <n v="0"/>
    <n v="0"/>
    <n v="0"/>
    <n v="0"/>
    <n v="0"/>
    <n v="0"/>
    <n v="0"/>
    <n v="36.880000000000003"/>
    <n v="0"/>
    <n v="0"/>
    <n v="0"/>
    <n v="0"/>
    <n v="0"/>
    <n v="0"/>
    <n v="0"/>
    <n v="0"/>
    <n v="0"/>
    <n v="0"/>
    <n v="-1116.3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2"/>
    <s v="Baxter Springs"/>
    <s v="Electric"/>
    <s v="Municipal Pumping"/>
    <s v="GP-General Power"/>
    <n v="66600"/>
    <n v="5418.05"/>
    <m/>
    <n v="0"/>
    <n v="1566.69"/>
    <n v="0"/>
    <m/>
    <n v="0"/>
    <n v="0"/>
    <n v="0"/>
    <n v="0"/>
    <n v="0"/>
    <n v="0"/>
    <n v="0"/>
    <n v="0"/>
    <n v="0"/>
    <n v="0"/>
    <n v="0"/>
    <n v="0"/>
    <n v="0"/>
    <n v="0"/>
    <n v="0"/>
    <n v="0"/>
    <n v="24.64"/>
    <n v="0"/>
    <n v="0"/>
    <n v="0"/>
    <n v="0"/>
    <n v="0"/>
    <n v="0"/>
    <n v="0"/>
    <n v="0"/>
    <n v="0"/>
    <n v="0"/>
    <n v="-420.9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4"/>
  </r>
  <r>
    <x v="2"/>
    <s v="Baxter Springs"/>
    <s v="Electric"/>
    <s v="Oil Pipeline Pumping"/>
    <s v="PT-Transmission"/>
    <n v="2096000"/>
    <n v="93680.2"/>
    <m/>
    <n v="0"/>
    <n v="15699.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440.16"/>
    <n v="0"/>
    <n v="0"/>
    <n v="0"/>
    <n v="0"/>
    <n v="0"/>
    <n v="0"/>
    <n v="0"/>
    <n v="0"/>
    <n v="0"/>
    <n v="6424.44"/>
    <n v="-10668.64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4"/>
  </r>
  <r>
    <x v="2"/>
    <s v="Baxter Springs"/>
    <s v="Electric"/>
    <s v="Residential"/>
    <s v="RG-Residential"/>
    <n v="3058599"/>
    <n v="252239.35"/>
    <m/>
    <n v="8909.58"/>
    <n v="90517.4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835.63"/>
    <n v="0"/>
    <n v="0"/>
    <n v="0"/>
    <n v="0"/>
    <n v="0"/>
    <n v="0"/>
    <n v="2142.29"/>
    <n v="24"/>
    <n v="-1.59"/>
    <n v="12995.24"/>
    <n v="-28720.4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2"/>
    <s v="Baxter Springs"/>
    <s v="Electric"/>
    <s v="Residential"/>
    <s v="RH-Residential Total Elec"/>
    <n v="2368815"/>
    <n v="144512.28"/>
    <m/>
    <n v="2929.27"/>
    <n v="56918.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1421.5"/>
    <n v="0"/>
    <n v="0"/>
    <n v="0"/>
    <n v="0"/>
    <n v="0"/>
    <n v="0"/>
    <n v="764.78"/>
    <n v="16"/>
    <n v="-0.44"/>
    <n v="5379.52"/>
    <n v="-14094.47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4"/>
  </r>
  <r>
    <x v="2"/>
    <s v="Baxter Springs"/>
    <s v="Lighting"/>
    <s v="Commercial"/>
    <s v="PL-Private Lighting"/>
    <n v="42097.961000000003"/>
    <n v="8805.7000000000007"/>
    <m/>
    <n v="0"/>
    <n v="966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19"/>
    <n v="0"/>
    <n v="0"/>
    <n v="0"/>
    <n v="0"/>
    <n v="0"/>
    <n v="0"/>
    <n v="22.37"/>
    <n v="0"/>
    <n v="0"/>
    <n v="346.74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2"/>
    <s v="Baxter Springs"/>
    <s v="Lighting"/>
    <s v="Industrial"/>
    <s v="PL-Private Lighting"/>
    <n v="1059"/>
    <n v="306.32"/>
    <m/>
    <n v="0"/>
    <n v="22.4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10.029999999999999"/>
    <n v="0"/>
    <n v="0"/>
    <n v="30.35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4"/>
  </r>
  <r>
    <x v="2"/>
    <s v="Baxter Springs"/>
    <s v="Lighting"/>
    <s v="Municipal Other Lighting"/>
    <s v="PL-Private Lighting"/>
    <n v="321"/>
    <n v="84.54"/>
    <m/>
    <n v="0"/>
    <n v="7.54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4"/>
  </r>
  <r>
    <x v="2"/>
    <s v="Baxter Springs"/>
    <s v="Lighting"/>
    <s v="Municipal Street Lighting"/>
    <s v="SPL-Municipal St Lighting"/>
    <n v="63978.038"/>
    <n v="5506.1"/>
    <m/>
    <n v="0"/>
    <n v="487.57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15.35"/>
    <n v="0"/>
    <n v="0"/>
    <n v="0"/>
    <n v="0"/>
    <n v="0"/>
    <n v="0"/>
    <n v="0"/>
    <n v="0"/>
    <n v="0"/>
    <n v="0"/>
    <n v="-1128.57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4"/>
  </r>
  <r>
    <x v="2"/>
    <s v="Baxter Springs"/>
    <s v="Lighting"/>
    <s v="Residential"/>
    <s v="PL-Private Lighting"/>
    <n v="33549.194000000003"/>
    <n v="8266.5499999999993"/>
    <m/>
    <n v="0"/>
    <n v="789.33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39"/>
    <n v="0"/>
    <n v="0"/>
    <n v="0"/>
    <n v="0"/>
    <n v="0"/>
    <n v="0"/>
    <n v="43.67"/>
    <n v="0"/>
    <n v="0"/>
    <n v="215.8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2"/>
    <s v="Baxter Springs"/>
    <s v="Project Help"/>
    <s v="Residential"/>
    <s v="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4"/>
  </r>
  <r>
    <x v="2"/>
    <s v="Gravette"/>
    <s v="Electric"/>
    <s v="Commercial"/>
    <s v="CB-Commercial"/>
    <n v="308"/>
    <n v="76.849999999999994"/>
    <m/>
    <n v="0"/>
    <n v="7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4000000000000001"/>
    <n v="0"/>
    <n v="0"/>
    <n v="0"/>
    <n v="0"/>
    <n v="0"/>
    <n v="0"/>
    <n v="0"/>
    <n v="0"/>
    <n v="0"/>
    <n v="4.96"/>
    <n v="-4.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2"/>
    <s v="Gravette"/>
    <s v="Electric"/>
    <s v="Residential"/>
    <s v="RG-Residential"/>
    <n v="10533"/>
    <n v="801.73"/>
    <m/>
    <n v="0"/>
    <n v="247.8"/>
    <n v="0"/>
    <m/>
    <n v="0"/>
    <n v="0"/>
    <n v="0"/>
    <n v="0"/>
    <n v="0"/>
    <n v="0"/>
    <n v="0"/>
    <n v="0"/>
    <n v="0"/>
    <n v="0"/>
    <n v="0"/>
    <n v="0"/>
    <n v="0"/>
    <n v="0"/>
    <n v="0"/>
    <n v="0"/>
    <n v="6.32"/>
    <n v="0"/>
    <n v="0"/>
    <n v="0"/>
    <n v="0"/>
    <n v="0"/>
    <n v="0"/>
    <n v="8.4499999999999993"/>
    <n v="0"/>
    <n v="0"/>
    <n v="16.079999999999998"/>
    <n v="-98.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2"/>
    <s v="Gravette"/>
    <s v="Lighting"/>
    <s v="Residential"/>
    <s v="PL-Private Lighting"/>
    <n v="31"/>
    <n v="9.44"/>
    <m/>
    <n v="0"/>
    <n v="0.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2"/>
    <s v="Neosho"/>
    <s v="Electric"/>
    <s v="Commercial"/>
    <s v="CB-Commercial"/>
    <n v="234"/>
    <n v="88.38"/>
    <m/>
    <n v="0"/>
    <n v="5.5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"/>
    <n v="0"/>
    <n v="0"/>
    <n v="0"/>
    <n v="0"/>
    <n v="0"/>
    <n v="0"/>
    <n v="0"/>
    <n v="5.48"/>
    <n v="-3.1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2"/>
    <s v="Neosho"/>
    <s v="Electric"/>
    <s v="Commercial"/>
    <s v="GP-General Power"/>
    <n v="61600"/>
    <n v="3708.83"/>
    <m/>
    <n v="0"/>
    <n v="1449.08"/>
    <n v="0"/>
    <m/>
    <n v="0"/>
    <n v="0"/>
    <n v="0"/>
    <n v="0"/>
    <n v="0"/>
    <n v="0"/>
    <n v="0"/>
    <n v="0"/>
    <n v="0"/>
    <n v="0"/>
    <n v="0"/>
    <n v="0"/>
    <n v="0"/>
    <n v="0"/>
    <n v="0"/>
    <n v="0"/>
    <n v="22.79"/>
    <n v="0"/>
    <n v="0"/>
    <n v="0"/>
    <n v="0"/>
    <n v="0"/>
    <n v="0"/>
    <n v="0"/>
    <n v="0"/>
    <n v="0"/>
    <n v="0"/>
    <n v="-389.3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2"/>
    <s v="Neosho"/>
    <s v="Electric"/>
    <s v="Residential"/>
    <s v="RG-Residential"/>
    <n v="12232"/>
    <n v="947.11"/>
    <m/>
    <n v="0"/>
    <n v="287.75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35"/>
    <n v="0"/>
    <n v="0"/>
    <n v="0"/>
    <n v="0"/>
    <n v="0"/>
    <n v="0"/>
    <n v="6.67"/>
    <n v="0"/>
    <n v="0"/>
    <n v="16.809999999999999"/>
    <n v="-114.8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2"/>
    <s v="Neosho"/>
    <s v="Lighting"/>
    <s v="Commercial"/>
    <s v="PL-Private Lighting"/>
    <n v="1436"/>
    <n v="188.32"/>
    <m/>
    <n v="0"/>
    <n v="33.7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4"/>
  </r>
  <r>
    <x v="2"/>
    <s v="Neosho"/>
    <s v="Lighting"/>
    <s v="Residential"/>
    <s v="PL-Private Lighting"/>
    <n v="161"/>
    <n v="30.34"/>
    <m/>
    <n v="0"/>
    <n v="3.7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15"/>
    <n v="0"/>
    <n v="0"/>
    <n v="0.4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4"/>
  </r>
  <r>
    <x v="3"/>
    <m/>
    <m/>
    <s v="Residential"/>
    <s v="RG-Residential"/>
    <m/>
    <n v="68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Commercial"/>
    <s v="CB-Commercial"/>
    <n v="-3999400"/>
    <n v="-455015.74"/>
    <m/>
    <n v="-75.34"/>
    <n v="7598.86"/>
    <m/>
    <m/>
    <m/>
    <m/>
    <m/>
    <m/>
    <n v="-1799.73"/>
    <m/>
    <m/>
    <m/>
    <m/>
    <m/>
    <m/>
    <m/>
    <m/>
    <m/>
    <m/>
    <m/>
    <m/>
    <m/>
    <m/>
    <m/>
    <m/>
    <m/>
    <m/>
    <m/>
    <m/>
    <m/>
    <n v="-38520.32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9169"/>
    <n v="-11283.54"/>
    <m/>
    <n v="-556.99"/>
    <n v="188.42"/>
    <m/>
    <m/>
    <m/>
    <m/>
    <m/>
    <m/>
    <n v="-44.63"/>
    <m/>
    <m/>
    <m/>
    <m/>
    <m/>
    <m/>
    <m/>
    <m/>
    <m/>
    <m/>
    <m/>
    <m/>
    <m/>
    <m/>
    <m/>
    <m/>
    <m/>
    <m/>
    <m/>
    <m/>
    <m/>
    <n v="-440.56999999999994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9237"/>
    <n v="-11299.53"/>
    <m/>
    <n v="-557.79"/>
    <n v="188.55"/>
    <m/>
    <m/>
    <m/>
    <m/>
    <m/>
    <m/>
    <n v="-44.66"/>
    <m/>
    <m/>
    <m/>
    <m/>
    <m/>
    <m/>
    <m/>
    <m/>
    <m/>
    <m/>
    <m/>
    <m/>
    <m/>
    <m/>
    <m/>
    <m/>
    <m/>
    <m/>
    <m/>
    <m/>
    <m/>
    <n v="-861.7700000000001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6683"/>
    <n v="-10999.62"/>
    <m/>
    <n v="-651.55999999999995"/>
    <n v="183.69"/>
    <m/>
    <m/>
    <m/>
    <m/>
    <m/>
    <m/>
    <n v="-43.51"/>
    <m/>
    <m/>
    <m/>
    <m/>
    <m/>
    <m/>
    <m/>
    <m/>
    <m/>
    <m/>
    <m/>
    <m/>
    <m/>
    <m/>
    <m/>
    <m/>
    <m/>
    <m/>
    <m/>
    <m/>
    <m/>
    <n v="-407.85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5879"/>
    <n v="-10908.15"/>
    <m/>
    <n v="-646.15"/>
    <n v="182.17"/>
    <m/>
    <m/>
    <m/>
    <m/>
    <m/>
    <m/>
    <n v="-43.15"/>
    <m/>
    <m/>
    <m/>
    <m/>
    <m/>
    <m/>
    <m/>
    <m/>
    <m/>
    <m/>
    <m/>
    <m/>
    <m/>
    <m/>
    <m/>
    <m/>
    <m/>
    <m/>
    <m/>
    <m/>
    <m/>
    <n v="-404.07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9999"/>
    <n v="-11386.23"/>
    <m/>
    <n v="-78.55"/>
    <n v="190"/>
    <m/>
    <m/>
    <m/>
    <m/>
    <m/>
    <m/>
    <n v="-45"/>
    <m/>
    <m/>
    <m/>
    <m/>
    <m/>
    <m/>
    <m/>
    <m/>
    <m/>
    <m/>
    <m/>
    <m/>
    <m/>
    <m/>
    <m/>
    <m/>
    <m/>
    <m/>
    <m/>
    <m/>
    <m/>
    <n v="-963.93000000000006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9836"/>
    <n v="-11366.79"/>
    <m/>
    <n v="-78.010000000000005"/>
    <n v="189.69"/>
    <m/>
    <m/>
    <m/>
    <m/>
    <m/>
    <m/>
    <n v="-44.93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9837"/>
    <n v="-11367.23"/>
    <m/>
    <n v="-78.209999999999994"/>
    <n v="189.69"/>
    <m/>
    <m/>
    <m/>
    <m/>
    <m/>
    <m/>
    <n v="-44.93"/>
    <m/>
    <m/>
    <m/>
    <m/>
    <m/>
    <m/>
    <m/>
    <m/>
    <m/>
    <m/>
    <m/>
    <m/>
    <m/>
    <m/>
    <m/>
    <m/>
    <m/>
    <m/>
    <m/>
    <m/>
    <m/>
    <n v="-1007.19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9999"/>
    <n v="-11386.21"/>
    <m/>
    <m/>
    <n v="190"/>
    <m/>
    <m/>
    <m/>
    <m/>
    <m/>
    <m/>
    <n v="-45"/>
    <m/>
    <m/>
    <m/>
    <m/>
    <m/>
    <m/>
    <m/>
    <m/>
    <m/>
    <m/>
    <m/>
    <m/>
    <m/>
    <m/>
    <m/>
    <m/>
    <m/>
    <m/>
    <m/>
    <m/>
    <m/>
    <n v="-612.63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9937"/>
    <n v="-11378.85"/>
    <m/>
    <n v="0"/>
    <n v="189.88"/>
    <m/>
    <m/>
    <m/>
    <m/>
    <m/>
    <m/>
    <n v="-44.97"/>
    <m/>
    <m/>
    <m/>
    <m/>
    <m/>
    <m/>
    <m/>
    <m/>
    <m/>
    <m/>
    <m/>
    <m/>
    <m/>
    <m/>
    <m/>
    <m/>
    <m/>
    <m/>
    <m/>
    <m/>
    <m/>
    <n v="-713.37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9767"/>
    <n v="-11359.76"/>
    <m/>
    <n v="0"/>
    <n v="189.56"/>
    <m/>
    <m/>
    <m/>
    <m/>
    <m/>
    <m/>
    <n v="-44.9"/>
    <m/>
    <m/>
    <m/>
    <m/>
    <m/>
    <m/>
    <m/>
    <m/>
    <m/>
    <m/>
    <m/>
    <m/>
    <m/>
    <m/>
    <m/>
    <m/>
    <m/>
    <m/>
    <m/>
    <m/>
    <m/>
    <n v="-712.16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9849"/>
    <n v="-11363.06"/>
    <m/>
    <n v="0"/>
    <n v="189.71"/>
    <m/>
    <m/>
    <m/>
    <m/>
    <m/>
    <m/>
    <n v="-44.93"/>
    <m/>
    <m/>
    <m/>
    <m/>
    <m/>
    <m/>
    <m/>
    <m/>
    <m/>
    <m/>
    <m/>
    <m/>
    <m/>
    <m/>
    <m/>
    <m/>
    <m/>
    <m/>
    <m/>
    <m/>
    <m/>
    <n v="-712.36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7310"/>
    <n v="-11070.96"/>
    <m/>
    <n v="-69.89"/>
    <n v="184.89"/>
    <m/>
    <m/>
    <m/>
    <m/>
    <m/>
    <m/>
    <n v="-43.79"/>
    <m/>
    <m/>
    <m/>
    <m/>
    <m/>
    <m/>
    <m/>
    <m/>
    <m/>
    <m/>
    <m/>
    <m/>
    <m/>
    <m/>
    <m/>
    <m/>
    <m/>
    <m/>
    <m/>
    <m/>
    <m/>
    <n v="-937.24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2"/>
    <m/>
    <m/>
    <s v="Commercial"/>
    <s v="CB-Commercial"/>
    <n v="-98989"/>
    <n v="-9012.14"/>
    <m/>
    <n v="-455.41"/>
    <n v="-2328.62"/>
    <m/>
    <m/>
    <m/>
    <m/>
    <m/>
    <m/>
    <n v="0"/>
    <m/>
    <m/>
    <m/>
    <m/>
    <m/>
    <m/>
    <m/>
    <m/>
    <m/>
    <m/>
    <m/>
    <n v="-44.55"/>
    <m/>
    <m/>
    <m/>
    <m/>
    <m/>
    <m/>
    <m/>
    <m/>
    <m/>
    <n v="-1047.9100000000001"/>
    <n v="1348.23"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-90008"/>
    <n v="-10240.209999999999"/>
    <m/>
    <n v="0"/>
    <n v="171.01"/>
    <m/>
    <m/>
    <m/>
    <m/>
    <m/>
    <m/>
    <n v="-40.51"/>
    <m/>
    <m/>
    <m/>
    <m/>
    <m/>
    <m/>
    <m/>
    <m/>
    <m/>
    <m/>
    <m/>
    <m/>
    <m/>
    <m/>
    <m/>
    <m/>
    <m/>
    <m/>
    <m/>
    <m/>
    <m/>
    <n v="-214.82"/>
    <m/>
    <m/>
    <m/>
    <m/>
    <m/>
    <m/>
    <m/>
    <x v="0"/>
    <m/>
    <m/>
    <m/>
    <m/>
    <m/>
    <m/>
    <m/>
    <m/>
    <n v="0"/>
    <n v="0"/>
    <n v="0"/>
    <n v="0"/>
    <x v="1"/>
    <x v="5"/>
    <m/>
    <x v="24"/>
  </r>
  <r>
    <x v="2"/>
    <m/>
    <m/>
    <s v="Industrial"/>
    <s v="GP-General Power"/>
    <n v="-232306464"/>
    <n v="-9230893.3200000003"/>
    <m/>
    <n v="0"/>
    <n v="-4854628.54"/>
    <m/>
    <m/>
    <m/>
    <m/>
    <m/>
    <m/>
    <m/>
    <m/>
    <m/>
    <m/>
    <m/>
    <m/>
    <m/>
    <m/>
    <m/>
    <m/>
    <m/>
    <m/>
    <n v="-85953.39"/>
    <m/>
    <m/>
    <m/>
    <m/>
    <m/>
    <m/>
    <m/>
    <m/>
    <m/>
    <n v="-874470.88"/>
    <n v="1468176.85"/>
    <m/>
    <m/>
    <m/>
    <m/>
    <m/>
    <m/>
    <x v="0"/>
    <m/>
    <m/>
    <m/>
    <m/>
    <m/>
    <m/>
    <m/>
    <m/>
    <n v="0"/>
    <n v="0"/>
    <n v="0"/>
    <n v="0"/>
    <x v="2"/>
    <x v="6"/>
    <m/>
    <x v="24"/>
  </r>
  <r>
    <x v="3"/>
    <m/>
    <m/>
    <s v="Commercial"/>
    <s v="LS-Special Lighting"/>
    <n v="-98992"/>
    <n v="-12963.2"/>
    <m/>
    <n v="0"/>
    <n v="188.08"/>
    <m/>
    <m/>
    <m/>
    <m/>
    <m/>
    <m/>
    <n v="-44.55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7"/>
    <m/>
    <x v="24"/>
  </r>
  <r>
    <x v="3"/>
    <m/>
    <m/>
    <s v="Residential"/>
    <s v="RG-Residential"/>
    <n v="751"/>
    <n v="-10025.040000000001"/>
    <m/>
    <n v="-592.87"/>
    <n v="188.57"/>
    <m/>
    <m/>
    <m/>
    <m/>
    <m/>
    <m/>
    <n v="-44.66"/>
    <m/>
    <m/>
    <m/>
    <m/>
    <m/>
    <m/>
    <m/>
    <m/>
    <m/>
    <m/>
    <m/>
    <m/>
    <m/>
    <m/>
    <m/>
    <m/>
    <m/>
    <m/>
    <m/>
    <m/>
    <m/>
    <n v="249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861"/>
    <n v="-10093.57"/>
    <m/>
    <n v="-497.44"/>
    <n v="189.74"/>
    <m/>
    <m/>
    <m/>
    <m/>
    <m/>
    <m/>
    <n v="-44.94"/>
    <m/>
    <m/>
    <m/>
    <m/>
    <m/>
    <m/>
    <m/>
    <m/>
    <m/>
    <m/>
    <m/>
    <m/>
    <m/>
    <m/>
    <m/>
    <m/>
    <m/>
    <m/>
    <m/>
    <m/>
    <m/>
    <n v="-161.66999999999999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476"/>
    <n v="-10046.19"/>
    <m/>
    <n v="-495.1"/>
    <n v="189"/>
    <m/>
    <m/>
    <m/>
    <m/>
    <m/>
    <m/>
    <n v="-44.76"/>
    <m/>
    <m/>
    <m/>
    <m/>
    <m/>
    <m/>
    <m/>
    <m/>
    <m/>
    <m/>
    <m/>
    <m/>
    <m/>
    <m/>
    <m/>
    <m/>
    <m/>
    <m/>
    <m/>
    <m/>
    <m/>
    <n v="-148.52000000000001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875"/>
    <n v="-9979.4500000000007"/>
    <m/>
    <n v="-491.81"/>
    <n v="187.86"/>
    <m/>
    <m/>
    <m/>
    <m/>
    <m/>
    <m/>
    <n v="-44.49"/>
    <m/>
    <m/>
    <m/>
    <m/>
    <m/>
    <m/>
    <m/>
    <m/>
    <m/>
    <m/>
    <m/>
    <m/>
    <m/>
    <m/>
    <m/>
    <m/>
    <m/>
    <m/>
    <m/>
    <m/>
    <m/>
    <n v="-98.36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392"/>
    <n v="-10064.700000000001"/>
    <m/>
    <n v="-496.01"/>
    <n v="189.26"/>
    <m/>
    <m/>
    <m/>
    <m/>
    <m/>
    <m/>
    <n v="-44.83"/>
    <m/>
    <m/>
    <m/>
    <m/>
    <m/>
    <m/>
    <m/>
    <m/>
    <m/>
    <m/>
    <m/>
    <m/>
    <m/>
    <m/>
    <m/>
    <m/>
    <m/>
    <m/>
    <m/>
    <m/>
    <m/>
    <n v="-148.80000000000001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404"/>
    <n v="-9938.56"/>
    <m/>
    <n v="-587.76"/>
    <n v="186.97"/>
    <m/>
    <m/>
    <m/>
    <m/>
    <m/>
    <m/>
    <n v="-44.28"/>
    <m/>
    <m/>
    <m/>
    <m/>
    <m/>
    <m/>
    <m/>
    <m/>
    <m/>
    <m/>
    <m/>
    <m/>
    <m/>
    <m/>
    <m/>
    <m/>
    <m/>
    <m/>
    <m/>
    <m/>
    <m/>
    <n v="249.12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592"/>
    <n v="-9950.89"/>
    <m/>
    <n v="-490.4"/>
    <n v="187.33"/>
    <m/>
    <m/>
    <m/>
    <m/>
    <m/>
    <m/>
    <n v="-44.37"/>
    <m/>
    <m/>
    <m/>
    <m/>
    <m/>
    <m/>
    <m/>
    <m/>
    <m/>
    <m/>
    <m/>
    <m/>
    <m/>
    <m/>
    <m/>
    <m/>
    <m/>
    <m/>
    <m/>
    <m/>
    <m/>
    <n v="-98.09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844"/>
    <n v="-9985.49"/>
    <m/>
    <n v="-492.11"/>
    <n v="187.8"/>
    <m/>
    <m/>
    <m/>
    <m/>
    <m/>
    <m/>
    <n v="-44.48"/>
    <m/>
    <m/>
    <m/>
    <m/>
    <m/>
    <m/>
    <m/>
    <m/>
    <m/>
    <m/>
    <m/>
    <m/>
    <m/>
    <m/>
    <m/>
    <m/>
    <m/>
    <m/>
    <m/>
    <m/>
    <m/>
    <n v="-147.65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830"/>
    <n v="-10086.799999999999"/>
    <m/>
    <n v="-397.68"/>
    <n v="189.67"/>
    <m/>
    <m/>
    <m/>
    <m/>
    <m/>
    <m/>
    <n v="-44.92"/>
    <m/>
    <m/>
    <m/>
    <m/>
    <m/>
    <m/>
    <m/>
    <m/>
    <m/>
    <m/>
    <m/>
    <m/>
    <m/>
    <m/>
    <m/>
    <m/>
    <m/>
    <m/>
    <m/>
    <m/>
    <m/>
    <n v="-149.13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725"/>
    <n v="-10074.040000000001"/>
    <m/>
    <n v="-397.18"/>
    <n v="189.47"/>
    <m/>
    <m/>
    <m/>
    <m/>
    <m/>
    <m/>
    <n v="-44.87"/>
    <m/>
    <m/>
    <m/>
    <m/>
    <m/>
    <m/>
    <m/>
    <m/>
    <m/>
    <m/>
    <m/>
    <m/>
    <m/>
    <m/>
    <m/>
    <m/>
    <m/>
    <m/>
    <m/>
    <m/>
    <m/>
    <n v="-148.94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788"/>
    <n v="-10094.959999999999"/>
    <m/>
    <n v="-397.49"/>
    <n v="189.6"/>
    <m/>
    <m/>
    <m/>
    <m/>
    <m/>
    <m/>
    <n v="-44.9"/>
    <m/>
    <m/>
    <m/>
    <m/>
    <m/>
    <m/>
    <m/>
    <m/>
    <m/>
    <m/>
    <m/>
    <m/>
    <m/>
    <m/>
    <m/>
    <m/>
    <m/>
    <m/>
    <m/>
    <m/>
    <m/>
    <n v="-260.85000000000002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821"/>
    <n v="-9981.44"/>
    <m/>
    <n v="-491.58"/>
    <n v="187.76"/>
    <m/>
    <m/>
    <m/>
    <m/>
    <m/>
    <m/>
    <n v="-44.47"/>
    <m/>
    <m/>
    <m/>
    <m/>
    <m/>
    <m/>
    <m/>
    <m/>
    <m/>
    <m/>
    <m/>
    <m/>
    <m/>
    <m/>
    <m/>
    <m/>
    <m/>
    <m/>
    <m/>
    <m/>
    <m/>
    <n v="-98.33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005"/>
    <n v="-9905.94"/>
    <m/>
    <n v="-487.54"/>
    <n v="186.21"/>
    <m/>
    <m/>
    <m/>
    <m/>
    <m/>
    <m/>
    <n v="-44.1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419"/>
    <n v="-10061.93"/>
    <m/>
    <n v="-396.2"/>
    <n v="188.89"/>
    <m/>
    <m/>
    <m/>
    <m/>
    <m/>
    <m/>
    <n v="-44.74"/>
    <m/>
    <m/>
    <m/>
    <m/>
    <m/>
    <m/>
    <m/>
    <m/>
    <m/>
    <m/>
    <m/>
    <m/>
    <m/>
    <m/>
    <m/>
    <m/>
    <m/>
    <m/>
    <m/>
    <m/>
    <m/>
    <n v="-260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393"/>
    <n v="-9951.89"/>
    <m/>
    <n v="-489.92"/>
    <n v="186.95"/>
    <m/>
    <m/>
    <m/>
    <m/>
    <m/>
    <m/>
    <n v="-44.27"/>
    <m/>
    <m/>
    <m/>
    <m/>
    <m/>
    <m/>
    <m/>
    <m/>
    <m/>
    <m/>
    <m/>
    <m/>
    <m/>
    <m/>
    <m/>
    <m/>
    <m/>
    <m/>
    <m/>
    <m/>
    <m/>
    <n v="-97.98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475"/>
    <n v="-9949.67"/>
    <m/>
    <n v="-490.04"/>
    <n v="187.1"/>
    <m/>
    <m/>
    <m/>
    <m/>
    <m/>
    <m/>
    <n v="-44.32"/>
    <m/>
    <m/>
    <m/>
    <m/>
    <m/>
    <m/>
    <m/>
    <m/>
    <m/>
    <m/>
    <m/>
    <m/>
    <m/>
    <m/>
    <m/>
    <m/>
    <m/>
    <m/>
    <m/>
    <m/>
    <m/>
    <n v="-98.01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078"/>
    <n v="-9918.66"/>
    <m/>
    <n v="-488.17"/>
    <n v="186.35"/>
    <m/>
    <m/>
    <m/>
    <m/>
    <m/>
    <m/>
    <n v="-44.13"/>
    <m/>
    <m/>
    <m/>
    <m/>
    <m/>
    <m/>
    <m/>
    <m/>
    <m/>
    <m/>
    <m/>
    <m/>
    <m/>
    <m/>
    <m/>
    <m/>
    <m/>
    <m/>
    <m/>
    <m/>
    <m/>
    <n v="-292.89999999999998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867"/>
    <n v="-10002.56"/>
    <m/>
    <n v="-393.85"/>
    <n v="187.85"/>
    <m/>
    <m/>
    <m/>
    <m/>
    <m/>
    <m/>
    <n v="-44.49"/>
    <m/>
    <m/>
    <m/>
    <m/>
    <m/>
    <m/>
    <m/>
    <m/>
    <m/>
    <m/>
    <m/>
    <m/>
    <m/>
    <m/>
    <m/>
    <m/>
    <m/>
    <m/>
    <m/>
    <m/>
    <m/>
    <n v="-147.69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7385"/>
    <n v="-9847.1299999999992"/>
    <m/>
    <n v="-484.65"/>
    <n v="185.03"/>
    <m/>
    <m/>
    <m/>
    <m/>
    <m/>
    <m/>
    <n v="-43.82"/>
    <m/>
    <m/>
    <m/>
    <m/>
    <m/>
    <m/>
    <m/>
    <m/>
    <m/>
    <m/>
    <m/>
    <m/>
    <m/>
    <m/>
    <m/>
    <m/>
    <m/>
    <m/>
    <m/>
    <m/>
    <m/>
    <n v="-96.93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445"/>
    <n v="-10053.06"/>
    <m/>
    <n v="-197.92"/>
    <n v="188.95"/>
    <m/>
    <m/>
    <m/>
    <m/>
    <m/>
    <m/>
    <n v="-44.75"/>
    <m/>
    <m/>
    <m/>
    <m/>
    <m/>
    <m/>
    <m/>
    <m/>
    <m/>
    <m/>
    <m/>
    <m/>
    <m/>
    <m/>
    <m/>
    <m/>
    <m/>
    <m/>
    <m/>
    <m/>
    <m/>
    <n v="-284.5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100141"/>
    <n v="-10028.06"/>
    <m/>
    <n v="-197.43"/>
    <n v="188.48"/>
    <m/>
    <m/>
    <m/>
    <m/>
    <m/>
    <m/>
    <n v="-44.64"/>
    <m/>
    <m/>
    <m/>
    <m/>
    <m/>
    <m/>
    <m/>
    <m/>
    <m/>
    <m/>
    <m/>
    <m/>
    <m/>
    <m/>
    <m/>
    <m/>
    <m/>
    <m/>
    <m/>
    <m/>
    <m/>
    <n v="-24.68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442"/>
    <n v="-10061.129999999999"/>
    <m/>
    <n v="-198.08"/>
    <n v="188.94"/>
    <m/>
    <m/>
    <m/>
    <m/>
    <m/>
    <m/>
    <n v="-44.75"/>
    <m/>
    <m/>
    <m/>
    <m/>
    <m/>
    <m/>
    <m/>
    <m/>
    <m/>
    <m/>
    <m/>
    <m/>
    <m/>
    <m/>
    <m/>
    <m/>
    <m/>
    <m/>
    <m/>
    <m/>
    <m/>
    <n v="-24.76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500"/>
    <n v="-10044.700000000001"/>
    <m/>
    <n v="-197.97"/>
    <n v="189.05"/>
    <m/>
    <m/>
    <m/>
    <m/>
    <m/>
    <m/>
    <n v="-44.78"/>
    <m/>
    <m/>
    <m/>
    <m/>
    <m/>
    <m/>
    <m/>
    <m/>
    <m/>
    <m/>
    <m/>
    <m/>
    <m/>
    <m/>
    <m/>
    <m/>
    <m/>
    <m/>
    <m/>
    <m/>
    <m/>
    <n v="-284.57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000"/>
    <n v="-10010.61"/>
    <m/>
    <n v="-197.09"/>
    <n v="188.1"/>
    <m/>
    <m/>
    <m/>
    <m/>
    <m/>
    <m/>
    <n v="-44.55"/>
    <m/>
    <m/>
    <m/>
    <m/>
    <m/>
    <m/>
    <m/>
    <m/>
    <m/>
    <m/>
    <m/>
    <m/>
    <m/>
    <m/>
    <m/>
    <m/>
    <m/>
    <m/>
    <m/>
    <m/>
    <m/>
    <n v="-24.63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6435"/>
    <n v="-9734.7900000000009"/>
    <m/>
    <n v="-479.7"/>
    <n v="183.23"/>
    <m/>
    <m/>
    <m/>
    <m/>
    <m/>
    <m/>
    <n v="-43.4"/>
    <m/>
    <m/>
    <m/>
    <m/>
    <m/>
    <m/>
    <m/>
    <m/>
    <m/>
    <m/>
    <m/>
    <m/>
    <m/>
    <m/>
    <m/>
    <m/>
    <m/>
    <m/>
    <m/>
    <m/>
    <m/>
    <n v="-95.94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6540"/>
    <n v="-9764.48"/>
    <m/>
    <n v="-384.46"/>
    <n v="183.43"/>
    <m/>
    <m/>
    <m/>
    <m/>
    <m/>
    <m/>
    <n v="-43.44"/>
    <m/>
    <m/>
    <m/>
    <m/>
    <m/>
    <m/>
    <m/>
    <m/>
    <m/>
    <m/>
    <m/>
    <m/>
    <m/>
    <m/>
    <m/>
    <m/>
    <m/>
    <m/>
    <m/>
    <m/>
    <m/>
    <n v="-252.31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403"/>
    <n v="-10051.629999999999"/>
    <m/>
    <n v="-76.33"/>
    <n v="188.87"/>
    <m/>
    <m/>
    <m/>
    <m/>
    <m/>
    <m/>
    <n v="-44.73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565"/>
    <n v="-10074.77"/>
    <m/>
    <n v="-78.53"/>
    <n v="189.18"/>
    <m/>
    <m/>
    <m/>
    <m/>
    <m/>
    <m/>
    <n v="-44.8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340"/>
    <n v="-10047.879999999999"/>
    <m/>
    <n v="-77.180000000000007"/>
    <n v="188.74"/>
    <m/>
    <m/>
    <m/>
    <m/>
    <m/>
    <m/>
    <n v="-44.71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060"/>
    <n v="-9919.18"/>
    <m/>
    <n v="-195.28"/>
    <n v="186.31"/>
    <m/>
    <m/>
    <m/>
    <m/>
    <m/>
    <m/>
    <n v="-44.13"/>
    <m/>
    <m/>
    <m/>
    <m/>
    <m/>
    <m/>
    <m/>
    <m/>
    <m/>
    <m/>
    <m/>
    <m/>
    <m/>
    <m/>
    <m/>
    <m/>
    <m/>
    <m/>
    <m/>
    <m/>
    <m/>
    <n v="-158.68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115"/>
    <n v="-10025.15"/>
    <m/>
    <n v="-77.17"/>
    <n v="188.32"/>
    <m/>
    <m/>
    <m/>
    <m/>
    <m/>
    <m/>
    <n v="-44.61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353"/>
    <n v="-10055.25"/>
    <m/>
    <n v="-79.14"/>
    <n v="188.77"/>
    <m/>
    <m/>
    <m/>
    <m/>
    <m/>
    <m/>
    <n v="-44.71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5081"/>
    <n v="-9609.98"/>
    <m/>
    <n v="-473.11"/>
    <n v="180.66"/>
    <m/>
    <m/>
    <m/>
    <m/>
    <m/>
    <m/>
    <n v="-42.79"/>
    <m/>
    <m/>
    <m/>
    <m/>
    <m/>
    <m/>
    <m/>
    <m/>
    <m/>
    <m/>
    <m/>
    <m/>
    <m/>
    <m/>
    <m/>
    <m/>
    <m/>
    <m/>
    <m/>
    <m/>
    <m/>
    <n v="-94.63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4331"/>
    <n v="-9533.83"/>
    <m/>
    <n v="-469.2"/>
    <n v="179.23"/>
    <m/>
    <m/>
    <m/>
    <m/>
    <m/>
    <m/>
    <n v="-42.45"/>
    <m/>
    <m/>
    <m/>
    <m/>
    <m/>
    <m/>
    <m/>
    <m/>
    <m/>
    <m/>
    <m/>
    <m/>
    <m/>
    <m/>
    <m/>
    <m/>
    <m/>
    <m/>
    <m/>
    <m/>
    <m/>
    <n v="-140.75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250"/>
    <n v="-10030.31"/>
    <m/>
    <m/>
    <n v="188.58"/>
    <m/>
    <m/>
    <m/>
    <m/>
    <m/>
    <m/>
    <n v="-44.66"/>
    <m/>
    <m/>
    <m/>
    <m/>
    <m/>
    <m/>
    <m/>
    <m/>
    <m/>
    <m/>
    <m/>
    <m/>
    <m/>
    <m/>
    <m/>
    <m/>
    <m/>
    <m/>
    <m/>
    <m/>
    <m/>
    <n v="-160.43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747"/>
    <n v="-10090.68"/>
    <m/>
    <m/>
    <n v="189.52"/>
    <m/>
    <m/>
    <m/>
    <m/>
    <m/>
    <m/>
    <n v="-44.89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4787"/>
    <n v="-9571.6200000000008"/>
    <m/>
    <n v="-471.47"/>
    <n v="180.1"/>
    <m/>
    <m/>
    <m/>
    <m/>
    <m/>
    <m/>
    <n v="-42.65"/>
    <m/>
    <m/>
    <m/>
    <m/>
    <m/>
    <m/>
    <m/>
    <m/>
    <m/>
    <m/>
    <m/>
    <m/>
    <m/>
    <m/>
    <m/>
    <m/>
    <m/>
    <m/>
    <m/>
    <m/>
    <m/>
    <n v="-94.3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925"/>
    <n v="-9997.5"/>
    <m/>
    <m/>
    <n v="187.96"/>
    <m/>
    <m/>
    <m/>
    <m/>
    <m/>
    <m/>
    <n v="-44.52"/>
    <m/>
    <m/>
    <m/>
    <m/>
    <m/>
    <m/>
    <m/>
    <m/>
    <m/>
    <m/>
    <m/>
    <m/>
    <m/>
    <m/>
    <m/>
    <m/>
    <m/>
    <m/>
    <m/>
    <m/>
    <m/>
    <n v="-159.91999999999999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8839"/>
    <n v="-9988.82"/>
    <m/>
    <m/>
    <n v="187.79"/>
    <m/>
    <m/>
    <m/>
    <m/>
    <m/>
    <m/>
    <n v="-44.48"/>
    <m/>
    <m/>
    <m/>
    <m/>
    <m/>
    <m/>
    <m/>
    <m/>
    <m/>
    <m/>
    <m/>
    <m/>
    <m/>
    <m/>
    <m/>
    <m/>
    <m/>
    <m/>
    <m/>
    <m/>
    <m/>
    <n v="-159.77000000000001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179"/>
    <n v="-10026.85"/>
    <m/>
    <m/>
    <n v="188.44"/>
    <m/>
    <m/>
    <m/>
    <m/>
    <m/>
    <m/>
    <n v="-44.63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6059"/>
    <n v="-9708.24"/>
    <m/>
    <n v="-191.12"/>
    <n v="182.51"/>
    <m/>
    <m/>
    <m/>
    <m/>
    <m/>
    <m/>
    <n v="-43.23"/>
    <m/>
    <m/>
    <m/>
    <m/>
    <m/>
    <m/>
    <m/>
    <m/>
    <m/>
    <m/>
    <m/>
    <m/>
    <m/>
    <m/>
    <m/>
    <m/>
    <m/>
    <m/>
    <m/>
    <m/>
    <m/>
    <n v="-274.73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9087"/>
    <n v="-10027.26"/>
    <m/>
    <m/>
    <n v="188.26"/>
    <m/>
    <m/>
    <m/>
    <m/>
    <m/>
    <m/>
    <n v="-44.59"/>
    <m/>
    <m/>
    <m/>
    <m/>
    <m/>
    <m/>
    <m/>
    <m/>
    <m/>
    <m/>
    <m/>
    <m/>
    <m/>
    <m/>
    <m/>
    <m/>
    <m/>
    <m/>
    <m/>
    <m/>
    <m/>
    <n v="-148.05000000000001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7348"/>
    <n v="-9838.34"/>
    <m/>
    <m/>
    <n v="184.96"/>
    <m/>
    <m/>
    <m/>
    <m/>
    <m/>
    <m/>
    <n v="-43.81"/>
    <m/>
    <m/>
    <m/>
    <m/>
    <m/>
    <m/>
    <m/>
    <m/>
    <m/>
    <m/>
    <m/>
    <m/>
    <m/>
    <m/>
    <m/>
    <m/>
    <m/>
    <m/>
    <m/>
    <m/>
    <m/>
    <n v="-157.36000000000001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95691"/>
    <n v="-9671.09"/>
    <m/>
    <m/>
    <n v="181.81"/>
    <m/>
    <m/>
    <m/>
    <m/>
    <m/>
    <m/>
    <n v="-43.06"/>
    <m/>
    <m/>
    <m/>
    <m/>
    <m/>
    <m/>
    <m/>
    <m/>
    <m/>
    <m/>
    <m/>
    <m/>
    <m/>
    <m/>
    <m/>
    <m/>
    <m/>
    <m/>
    <m/>
    <m/>
    <m/>
    <n v="-142.78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83995"/>
    <n v="-8489.3100000000013"/>
    <m/>
    <n v="-417.79"/>
    <n v="159.59"/>
    <m/>
    <m/>
    <m/>
    <m/>
    <m/>
    <m/>
    <n v="-37.799999999999997"/>
    <m/>
    <m/>
    <m/>
    <m/>
    <m/>
    <m/>
    <m/>
    <m/>
    <m/>
    <m/>
    <m/>
    <m/>
    <m/>
    <m/>
    <m/>
    <m/>
    <m/>
    <m/>
    <m/>
    <m/>
    <m/>
    <n v="-83.55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-89222"/>
    <n v="-9010.59"/>
    <m/>
    <n v="-443.97"/>
    <n v="169.52"/>
    <m/>
    <m/>
    <m/>
    <m/>
    <m/>
    <m/>
    <n v="-40.15"/>
    <m/>
    <m/>
    <m/>
    <m/>
    <m/>
    <m/>
    <m/>
    <m/>
    <m/>
    <m/>
    <m/>
    <m/>
    <m/>
    <m/>
    <m/>
    <m/>
    <m/>
    <m/>
    <m/>
    <m/>
    <m/>
    <n v="-88.79"/>
    <m/>
    <m/>
    <m/>
    <m/>
    <m/>
    <m/>
    <m/>
    <x v="0"/>
    <m/>
    <m/>
    <m/>
    <m/>
    <m/>
    <m/>
    <m/>
    <m/>
    <n v="0"/>
    <n v="0"/>
    <n v="0"/>
    <n v="0"/>
    <x v="0"/>
    <x v="1"/>
    <m/>
    <x v="24"/>
  </r>
  <r>
    <x v="3"/>
    <m/>
    <m/>
    <s v="Commercial"/>
    <s v="TEB-Total Electric Bldg"/>
    <n v="-39661200"/>
    <n v="-2456628.52"/>
    <m/>
    <m/>
    <n v="75356.28"/>
    <m/>
    <m/>
    <m/>
    <m/>
    <m/>
    <m/>
    <n v="-17847.54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13"/>
    <m/>
    <x v="24"/>
  </r>
  <r>
    <x v="3"/>
    <m/>
    <m/>
    <s v="Commercial"/>
    <s v="CB-Commercial"/>
    <n v="7758000"/>
    <n v="882627.66"/>
    <m/>
    <n v="43568.93"/>
    <n v="0"/>
    <n v="0"/>
    <m/>
    <n v="0"/>
    <n v="-14740.2"/>
    <n v="0"/>
    <n v="0"/>
    <n v="3491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492.42999999999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8000000"/>
    <n v="910159.99"/>
    <m/>
    <n v="80.25"/>
    <n v="0"/>
    <n v="0"/>
    <m/>
    <n v="0"/>
    <n v="-15200"/>
    <n v="0"/>
    <n v="0"/>
    <n v="360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051.53999999999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7998960"/>
    <n v="910048.88"/>
    <m/>
    <n v="77.27"/>
    <n v="-15198.03"/>
    <n v="0"/>
    <m/>
    <n v="0"/>
    <n v="0"/>
    <n v="0"/>
    <n v="0"/>
    <n v="3599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042.1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2"/>
    <m/>
    <m/>
    <s v="Municipal Other Lighting"/>
    <s v="CB-Commercial"/>
    <n v="799200"/>
    <n v="72626.31"/>
    <m/>
    <n v="0"/>
    <n v="6090.7"/>
    <n v="0"/>
    <m/>
    <n v="0"/>
    <n v="0"/>
    <n v="0"/>
    <n v="0"/>
    <n v="0"/>
    <n v="0"/>
    <n v="0"/>
    <n v="0"/>
    <n v="0"/>
    <n v="0"/>
    <n v="0"/>
    <n v="0"/>
    <n v="0"/>
    <n v="0"/>
    <n v="0"/>
    <n v="0"/>
    <n v="359.64"/>
    <n v="0"/>
    <n v="0"/>
    <n v="0"/>
    <n v="0"/>
    <n v="0"/>
    <n v="0"/>
    <n v="0"/>
    <n v="0"/>
    <n v="0"/>
    <n v="0"/>
    <n v="-10885.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4"/>
  </r>
  <r>
    <x v="3"/>
    <m/>
    <m/>
    <s v="Commercial"/>
    <s v="CB-Commercial"/>
    <n v="400000"/>
    <n v="45508"/>
    <m/>
    <n v="898.56"/>
    <n v="0"/>
    <n v="0"/>
    <m/>
    <n v="0"/>
    <n v="-760"/>
    <n v="0"/>
    <n v="0"/>
    <n v="1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1"/>
    <m/>
    <m/>
    <s v="Commercial"/>
    <s v="CB-Commercial"/>
    <n v="95061"/>
    <n v="7879.44"/>
    <m/>
    <n v="569.5"/>
    <n v="0"/>
    <n v="0"/>
    <m/>
    <n v="0"/>
    <n v="0"/>
    <n v="0"/>
    <n v="0"/>
    <n v="0"/>
    <n v="0"/>
    <n v="2042.86"/>
    <n v="0"/>
    <n v="0"/>
    <n v="173.01"/>
    <n v="0"/>
    <n v="0"/>
    <n v="0"/>
    <n v="0"/>
    <n v="0"/>
    <n v="0"/>
    <n v="0"/>
    <n v="0"/>
    <n v="0"/>
    <n v="0"/>
    <n v="0"/>
    <n v="0"/>
    <n v="0"/>
    <n v="0"/>
    <n v="0"/>
    <n v="0"/>
    <n v="1076.3699999999999"/>
    <n v="0"/>
    <n v="0"/>
    <n v="1294.73"/>
    <n v="0"/>
    <n v="0"/>
    <n v="0"/>
    <m/>
    <x v="0"/>
    <m/>
    <m/>
    <m/>
    <m/>
    <m/>
    <m/>
    <m/>
    <m/>
    <n v="1999.1299999999999"/>
    <n v="43.73"/>
    <n v="0"/>
    <n v="2042.86"/>
    <x v="1"/>
    <x v="5"/>
    <m/>
    <x v="24"/>
  </r>
  <r>
    <x v="3"/>
    <m/>
    <m/>
    <s v="Commercial"/>
    <s v="CB-Commercial"/>
    <n v="100000"/>
    <n v="11386.36"/>
    <m/>
    <n v="674.48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4.8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5.15"/>
    <m/>
    <n v="674.41"/>
    <n v="0"/>
    <n v="0"/>
    <m/>
    <n v="0"/>
    <n v="-189.99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4.7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90.05"/>
    <m/>
    <n v="674.71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5.1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0.46"/>
    <m/>
    <n v="674.15"/>
    <n v="0"/>
    <n v="0"/>
    <m/>
    <n v="0"/>
    <n v="-189.7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4.3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6.81"/>
    <m/>
    <n v="562.08000000000004"/>
    <n v="0"/>
    <n v="0"/>
    <m/>
    <n v="0"/>
    <n v="-189.93"/>
    <n v="0"/>
    <n v="0"/>
    <n v="44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7.5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7.49"/>
    <m/>
    <n v="562.12"/>
    <n v="0"/>
    <n v="0"/>
    <m/>
    <n v="0"/>
    <n v="-189.97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7.5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7.54"/>
    <m/>
    <n v="562.14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77"/>
    <m/>
    <n v="561.6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7.6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77"/>
    <m/>
    <n v="673.92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8.68"/>
    <m/>
    <n v="449.74"/>
    <n v="0"/>
    <n v="0"/>
    <m/>
    <n v="0"/>
    <n v="-189.96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4.8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77"/>
    <m/>
    <n v="561.61"/>
    <n v="0"/>
    <n v="0"/>
    <m/>
    <n v="0"/>
    <n v="-189.74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6.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7.32"/>
    <m/>
    <n v="449.7"/>
    <n v="0"/>
    <n v="0"/>
    <m/>
    <n v="0"/>
    <n v="-189.87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4.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0.77"/>
    <m/>
    <n v="224.73"/>
    <n v="0"/>
    <n v="0"/>
    <m/>
    <n v="0"/>
    <n v="-189.34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0.1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92709"/>
    <n v="10547.5"/>
    <m/>
    <n v="520.65"/>
    <n v="0"/>
    <n v="0"/>
    <m/>
    <n v="0"/>
    <n v="-176.15"/>
    <n v="0"/>
    <n v="0"/>
    <n v="4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9.4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77.01"/>
    <m/>
    <n v="449.3"/>
    <n v="0"/>
    <n v="0"/>
    <m/>
    <n v="0"/>
    <n v="-189.64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3.8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6.48"/>
    <m/>
    <n v="78.63"/>
    <n v="0"/>
    <n v="0"/>
    <m/>
    <n v="0"/>
    <n v="-190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3.9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1.43"/>
    <m/>
    <n v="78.48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3.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6.88"/>
    <m/>
    <n v="78.87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77.63"/>
    <m/>
    <n v="78.42"/>
    <n v="0"/>
    <n v="0"/>
    <m/>
    <n v="0"/>
    <n v="-188.33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8.7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7.11"/>
    <m/>
    <n v="79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4.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7.15"/>
    <m/>
    <n v="79.05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4.0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7.2"/>
    <m/>
    <n v="79.06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4.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8.9"/>
    <m/>
    <n v="80.09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4.1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9.42"/>
    <m/>
    <n v="80.41"/>
    <n v="0"/>
    <n v="0"/>
    <m/>
    <n v="0"/>
    <n v="-190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4.2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77"/>
    <m/>
    <n v="82.73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3.1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Municipal Pumping"/>
    <s v="CB-Commercial"/>
    <n v="100000"/>
    <n v="11386.04"/>
    <m/>
    <n v="0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m/>
    <m/>
    <s v="Commercial"/>
    <s v="CB-Commercial"/>
    <n v="99999"/>
    <n v="11386.23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9.5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Municipal Buildings"/>
    <s v="CB-Commercial"/>
    <n v="99999"/>
    <n v="11386.23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m/>
    <m/>
    <s v="Municipal Buildings"/>
    <s v="CB-Commercial"/>
    <n v="99999"/>
    <n v="11386.23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m/>
    <m/>
    <s v="Commercial"/>
    <s v="CB-Commercial"/>
    <n v="100000"/>
    <n v="11386.36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8.3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77.09"/>
    <m/>
    <n v="0"/>
    <n v="0"/>
    <n v="0"/>
    <m/>
    <n v="0"/>
    <n v="-188.43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7.610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5.52"/>
    <m/>
    <n v="83.76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3.8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6.68"/>
    <m/>
    <n v="0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9.7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Municipal Buildings"/>
    <s v="CB-Commercial"/>
    <n v="100000"/>
    <n v="11386.89"/>
    <m/>
    <n v="0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m/>
    <m/>
    <s v="Municipal Buildings"/>
    <s v="CB-Commercial"/>
    <n v="100000"/>
    <n v="11387.21"/>
    <m/>
    <n v="0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m/>
    <m/>
    <s v="Commercial"/>
    <s v="CB-Commercial"/>
    <n v="100000"/>
    <n v="11388.42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7.7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99999"/>
    <n v="11388.89"/>
    <m/>
    <n v="0"/>
    <n v="0"/>
    <n v="0"/>
    <m/>
    <n v="0"/>
    <n v="-189.54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2.8099999999999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9.75"/>
    <m/>
    <n v="0"/>
    <n v="0"/>
    <n v="0"/>
    <m/>
    <n v="0"/>
    <n v="-190.01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2.8200000000000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Municipal Buildings"/>
    <s v="CB-Commercial"/>
    <n v="100000"/>
    <n v="11377.01"/>
    <m/>
    <n v="0"/>
    <n v="0"/>
    <n v="0"/>
    <m/>
    <n v="0"/>
    <n v="-189.28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3"/>
    <m/>
    <m/>
    <s v="Commercial"/>
    <s v="CB-Commercial"/>
    <n v="100000"/>
    <n v="11390.94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2.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90.75"/>
    <m/>
    <n v="92.98"/>
    <n v="0"/>
    <n v="0"/>
    <m/>
    <n v="0"/>
    <n v="-185.29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4.7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7.85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7.6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88.32"/>
    <m/>
    <n v="0"/>
    <n v="0"/>
    <n v="0"/>
    <m/>
    <n v="0"/>
    <n v="-187.78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95.07"/>
    <m/>
    <n v="111.32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4.6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0000"/>
    <n v="11391.09"/>
    <m/>
    <n v="116.1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4.3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Municipal Pumping"/>
    <s v="CB-Commercial"/>
    <n v="100000"/>
    <n v="11377.01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4"/>
  </r>
  <r>
    <x v="2"/>
    <m/>
    <m/>
    <s v="Commercial"/>
    <s v="CB-Commercial"/>
    <n v="100000"/>
    <n v="9106.15"/>
    <m/>
    <n v="396.63"/>
    <n v="764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45"/>
    <n v="0"/>
    <n v="0"/>
    <n v="0"/>
    <n v="0"/>
    <n v="0"/>
    <n v="0"/>
    <n v="0"/>
    <n v="0"/>
    <n v="0"/>
    <n v="964.21"/>
    <n v="-1361.9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Interdepartmental"/>
    <s v="CB-Commercial"/>
    <n v="251680"/>
    <n v="30177.360000000001"/>
    <m/>
    <n v="0"/>
    <n v="0"/>
    <n v="0"/>
    <m/>
    <n v="0"/>
    <n v="-230.28"/>
    <n v="0"/>
    <n v="0"/>
    <n v="14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1.25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4"/>
  </r>
  <r>
    <x v="3"/>
    <m/>
    <m/>
    <s v="Interdepartmental"/>
    <s v="CB-Commercial"/>
    <n v="57360"/>
    <n v="6557.88"/>
    <m/>
    <n v="0"/>
    <n v="0"/>
    <n v="0"/>
    <m/>
    <n v="0"/>
    <n v="-108.98"/>
    <n v="0"/>
    <n v="0"/>
    <n v="25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4"/>
  </r>
  <r>
    <x v="3"/>
    <m/>
    <m/>
    <s v="Commercial"/>
    <s v="CB-Commercial"/>
    <n v="40465"/>
    <n v="4603.71"/>
    <m/>
    <n v="90.9"/>
    <n v="0"/>
    <n v="0"/>
    <m/>
    <n v="0"/>
    <n v="-76.88"/>
    <n v="0"/>
    <n v="0"/>
    <n v="18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Commercial"/>
    <s v="CB-Commercial"/>
    <n v="10240"/>
    <n v="1165"/>
    <m/>
    <n v="0"/>
    <n v="0"/>
    <n v="0"/>
    <m/>
    <n v="0"/>
    <n v="-19.46"/>
    <n v="0"/>
    <n v="0"/>
    <n v="4.61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.0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4"/>
  </r>
  <r>
    <x v="3"/>
    <m/>
    <m/>
    <s v="Industrial"/>
    <s v="GP-General Power"/>
    <n v="16000000"/>
    <n v="964482.64"/>
    <m/>
    <n v="0"/>
    <n v="0"/>
    <n v="0"/>
    <m/>
    <n v="0"/>
    <n v="-30400.01"/>
    <n v="0"/>
    <n v="0"/>
    <n v="720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534.33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4"/>
  </r>
  <r>
    <x v="3"/>
    <m/>
    <m/>
    <s v="Commercial"/>
    <s v="GP-General Power"/>
    <n v="8000000"/>
    <n v="482166.23"/>
    <m/>
    <n v="78.39"/>
    <n v="0"/>
    <n v="0"/>
    <m/>
    <n v="0"/>
    <n v="-15200"/>
    <n v="0"/>
    <n v="0"/>
    <n v="3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3"/>
    <m/>
    <m/>
    <s v="Commercial"/>
    <s v="GP-General Power"/>
    <n v="8000000"/>
    <n v="482356.13"/>
    <m/>
    <n v="0"/>
    <n v="0"/>
    <n v="0"/>
    <m/>
    <n v="0"/>
    <n v="-15200"/>
    <n v="0"/>
    <n v="0"/>
    <n v="3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72.47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4"/>
  </r>
  <r>
    <x v="1"/>
    <m/>
    <m/>
    <s v="Municipal Other Lighting"/>
    <s v="LS-Special Lighting"/>
    <n v="1199880"/>
    <n v="115223.28"/>
    <m/>
    <n v="0"/>
    <n v="0"/>
    <n v="0"/>
    <m/>
    <n v="0"/>
    <n v="0"/>
    <n v="0"/>
    <n v="0"/>
    <n v="0"/>
    <n v="0"/>
    <n v="25785.42"/>
    <n v="0"/>
    <n v="0"/>
    <n v="2183.78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3.9000000000001"/>
    <n v="0"/>
    <n v="0"/>
    <n v="0"/>
    <m/>
    <x v="0"/>
    <m/>
    <m/>
    <m/>
    <m/>
    <m/>
    <m/>
    <m/>
    <m/>
    <n v="25233.48"/>
    <n v="551.94000000000005"/>
    <n v="0"/>
    <n v="25785.42"/>
    <x v="4"/>
    <x v="7"/>
    <m/>
    <x v="24"/>
  </r>
  <r>
    <x v="3"/>
    <m/>
    <m/>
    <s v="Municipal Other Lighting"/>
    <s v="LS-Special Lighting"/>
    <n v="99999"/>
    <n v="13094.68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4"/>
  </r>
  <r>
    <x v="3"/>
    <m/>
    <m/>
    <s v="Residential"/>
    <s v="RG-Residential"/>
    <n v="100000"/>
    <n v="10093"/>
    <m/>
    <n v="596.88"/>
    <n v="0"/>
    <n v="0"/>
    <m/>
    <n v="0"/>
    <n v="-190.01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8.7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596.87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8.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2.780000000001"/>
    <m/>
    <n v="598.07000000000005"/>
    <n v="0"/>
    <n v="0"/>
    <m/>
    <n v="0"/>
    <n v="-189.99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9.1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5.98"/>
    <m/>
    <n v="597.05999999999995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8.7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0.76"/>
    <m/>
    <n v="597.95000000000005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9.1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.01"/>
    <m/>
    <n v="596.88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8.6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8.32"/>
    <m/>
    <n v="499.83"/>
    <n v="0"/>
    <n v="0"/>
    <m/>
    <n v="0"/>
    <n v="-156.68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9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20.74"/>
    <m/>
    <n v="598.54"/>
    <n v="0"/>
    <n v="0"/>
    <m/>
    <n v="0"/>
    <n v="-190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9.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99138"/>
    <n v="10033.65"/>
    <m/>
    <n v="593.39"/>
    <n v="0"/>
    <n v="0"/>
    <m/>
    <n v="0"/>
    <n v="-188.36"/>
    <n v="0"/>
    <n v="0"/>
    <n v="4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7.2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7.91"/>
    <m/>
    <n v="498.15"/>
    <n v="0"/>
    <n v="0"/>
    <m/>
    <n v="0"/>
    <n v="-190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8.8999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8.040000000001"/>
    <m/>
    <n v="498.15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8.8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2.99"/>
    <m/>
    <n v="497.4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8.290000000001"/>
    <m/>
    <n v="498.16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8.31"/>
    <m/>
    <n v="498.16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8.799999999999"/>
    <m/>
    <n v="498.19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4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9.549999999999"/>
    <m/>
    <n v="498.22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9.82"/>
    <m/>
    <n v="498.23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9.93"/>
    <m/>
    <n v="498.25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0"/>
    <m/>
    <n v="498.25"/>
    <n v="0"/>
    <n v="0"/>
    <m/>
    <n v="0"/>
    <n v="-189.97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5.76"/>
    <m/>
    <n v="498.04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0.709999999999"/>
    <m/>
    <n v="498.28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7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0.91"/>
    <m/>
    <n v="498.3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3.42"/>
    <m/>
    <n v="498.43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97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0.629999999999"/>
    <m/>
    <n v="498.29"/>
    <n v="0"/>
    <n v="0"/>
    <m/>
    <n v="0"/>
    <n v="-189.72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1.4599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497.39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19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3.219999999999"/>
    <m/>
    <n v="498.43"/>
    <n v="0"/>
    <n v="0"/>
    <m/>
    <n v="0"/>
    <n v="-189.44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52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9.06"/>
    <m/>
    <n v="497.7"/>
    <n v="0"/>
    <n v="0"/>
    <m/>
    <n v="0"/>
    <n v="-190.01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3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2.64"/>
    <m/>
    <n v="498.38"/>
    <n v="0"/>
    <n v="0"/>
    <m/>
    <n v="0"/>
    <n v="-189.96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52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1.59"/>
    <m/>
    <n v="498.33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9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.049999999999"/>
    <m/>
    <n v="497.42"/>
    <n v="0"/>
    <n v="0"/>
    <m/>
    <n v="0"/>
    <n v="-189.68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22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2.14"/>
    <m/>
    <n v="498.36"/>
    <n v="0"/>
    <n v="0"/>
    <m/>
    <n v="0"/>
    <n v="-189.94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5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497.4"/>
    <n v="0"/>
    <n v="0"/>
    <m/>
    <n v="0"/>
    <n v="-189.9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2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5.469999999999"/>
    <m/>
    <n v="498.52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55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6.76"/>
    <m/>
    <n v="498.63"/>
    <n v="0"/>
    <n v="0"/>
    <m/>
    <n v="0"/>
    <n v="-189.12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5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397.93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4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23.51"/>
    <m/>
    <n v="498.96"/>
    <n v="0"/>
    <n v="0"/>
    <m/>
    <n v="0"/>
    <n v="-189.16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66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4.35"/>
    <m/>
    <n v="498.47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9.1000000000000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8.98"/>
    <m/>
    <n v="498.7"/>
    <n v="0"/>
    <n v="0"/>
    <m/>
    <n v="0"/>
    <n v="-189.95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61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8.459999999999"/>
    <m/>
    <n v="498.18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397.91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4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7.700000000001"/>
    <m/>
    <n v="398.51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5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5.44"/>
    <m/>
    <n v="498.03"/>
    <n v="0"/>
    <n v="0"/>
    <m/>
    <n v="0"/>
    <n v="-189.9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7.969999999999"/>
    <m/>
    <n v="398.51"/>
    <n v="0"/>
    <n v="0"/>
    <m/>
    <n v="0"/>
    <n v="-189.94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5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497.41"/>
    <n v="0"/>
    <n v="0"/>
    <m/>
    <n v="0"/>
    <n v="-189.84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22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0.81"/>
    <m/>
    <n v="398.23"/>
    <n v="0"/>
    <n v="0"/>
    <m/>
    <n v="0"/>
    <n v="-189.98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33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8.61"/>
    <m/>
    <n v="398.55"/>
    <n v="0"/>
    <n v="0"/>
    <m/>
    <n v="0"/>
    <n v="-189.99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5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8.719999999999"/>
    <m/>
    <n v="398.56"/>
    <n v="0"/>
    <n v="0"/>
    <m/>
    <n v="0"/>
    <n v="-190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397.92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1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0.200000000001"/>
    <m/>
    <n v="398.61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5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7.219999999999"/>
    <m/>
    <n v="398.09"/>
    <n v="0"/>
    <n v="0"/>
    <m/>
    <n v="0"/>
    <n v="-189.88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3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1.379999999999"/>
    <m/>
    <n v="498.34"/>
    <n v="0"/>
    <n v="0"/>
    <m/>
    <n v="0"/>
    <n v="-189.55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5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7.69"/>
    <m/>
    <n v="498.63"/>
    <n v="0"/>
    <n v="0"/>
    <m/>
    <n v="0"/>
    <n v="-189.9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58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4.11"/>
    <m/>
    <n v="398.77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6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98037"/>
    <n v="9894.8799999999992"/>
    <m/>
    <n v="487.63"/>
    <n v="0"/>
    <n v="0"/>
    <m/>
    <n v="0"/>
    <n v="-186.26"/>
    <n v="0"/>
    <n v="0"/>
    <n v="44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.2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.01"/>
    <m/>
    <n v="497.6"/>
    <n v="0"/>
    <n v="0"/>
    <m/>
    <n v="0"/>
    <n v="-185.97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2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0.85"/>
    <m/>
    <n v="398.63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8.42"/>
    <m/>
    <n v="398.93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7900000000000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98573"/>
    <n v="9976.6200000000008"/>
    <m/>
    <n v="491.68"/>
    <n v="0"/>
    <n v="0"/>
    <m/>
    <n v="0"/>
    <n v="-187.29"/>
    <n v="0"/>
    <n v="0"/>
    <n v="44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84"/>
    <n v="0"/>
    <n v="0"/>
    <n v="147.5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2.99"/>
    <m/>
    <n v="397.93"/>
    <n v="0"/>
    <n v="0"/>
    <m/>
    <n v="0"/>
    <n v="-189.7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2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1.94"/>
    <m/>
    <n v="398.28"/>
    <n v="0"/>
    <n v="0"/>
    <m/>
    <n v="0"/>
    <n v="-189.65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3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1.4"/>
    <m/>
    <n v="398.26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3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298.45"/>
    <n v="0"/>
    <n v="0"/>
    <m/>
    <n v="0"/>
    <n v="-189.73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.0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4.299999999999"/>
    <m/>
    <n v="298.79000000000002"/>
    <n v="0"/>
    <n v="0"/>
    <m/>
    <n v="0"/>
    <n v="-189.84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.2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5.66"/>
    <m/>
    <n v="299.12"/>
    <n v="0"/>
    <n v="0"/>
    <m/>
    <n v="0"/>
    <n v="-189.77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.4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3.789999999999"/>
    <m/>
    <n v="398.75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6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22.31"/>
    <m/>
    <n v="399.1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8999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26.200000000001"/>
    <m/>
    <n v="499.2"/>
    <n v="0"/>
    <n v="0"/>
    <m/>
    <n v="0"/>
    <n v="-187.41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7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.09"/>
    <m/>
    <n v="497.76"/>
    <n v="0"/>
    <n v="0"/>
    <m/>
    <n v="0"/>
    <n v="-182.89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3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6.6"/>
    <m/>
    <n v="199.23"/>
    <n v="0"/>
    <n v="0"/>
    <m/>
    <n v="0"/>
    <n v="-190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1"/>
    <m/>
    <m/>
    <s v="Residential"/>
    <s v="RG-Residential"/>
    <n v="100000"/>
    <n v="6116.22"/>
    <m/>
    <n v="0"/>
    <n v="0"/>
    <n v="0"/>
    <m/>
    <n v="0"/>
    <n v="0"/>
    <n v="0"/>
    <n v="0"/>
    <n v="0"/>
    <n v="0"/>
    <n v="2149.0700000000002"/>
    <n v="0"/>
    <n v="0"/>
    <n v="182"/>
    <n v="0"/>
    <n v="0"/>
    <n v="0"/>
    <n v="0"/>
    <n v="0"/>
    <n v="0"/>
    <n v="0"/>
    <n v="0"/>
    <n v="0"/>
    <n v="0"/>
    <n v="0"/>
    <n v="0"/>
    <n v="0"/>
    <n v="0"/>
    <n v="0"/>
    <n v="0"/>
    <n v="152.04"/>
    <n v="0"/>
    <n v="0"/>
    <n v="1689"/>
    <n v="0"/>
    <n v="0"/>
    <n v="0"/>
    <m/>
    <x v="0"/>
    <m/>
    <m/>
    <m/>
    <m/>
    <m/>
    <m/>
    <m/>
    <m/>
    <n v="2103.0700000000002"/>
    <n v="46"/>
    <n v="0"/>
    <n v="2149.0700000000002"/>
    <x v="0"/>
    <x v="1"/>
    <m/>
    <x v="24"/>
  </r>
  <r>
    <x v="3"/>
    <m/>
    <m/>
    <s v="Residential"/>
    <s v="RG-Residential"/>
    <n v="100000"/>
    <n v="10118.120000000001"/>
    <m/>
    <n v="199.47"/>
    <n v="0"/>
    <n v="0"/>
    <m/>
    <n v="0"/>
    <n v="-189.55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9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99548"/>
    <n v="10075.030000000001"/>
    <m/>
    <n v="198.61"/>
    <n v="0"/>
    <n v="0"/>
    <m/>
    <n v="0"/>
    <n v="-189.14"/>
    <n v="0"/>
    <n v="0"/>
    <n v="44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8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5.379999999999"/>
    <m/>
    <n v="298.82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.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9.48"/>
    <m/>
    <n v="199.3"/>
    <n v="0"/>
    <n v="0"/>
    <m/>
    <n v="0"/>
    <n v="-189.1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6.4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24.86"/>
    <m/>
    <n v="199.63"/>
    <n v="0"/>
    <n v="0"/>
    <m/>
    <n v="0"/>
    <n v="-189.07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9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94526"/>
    <n v="9540.51"/>
    <m/>
    <n v="470.17"/>
    <n v="0"/>
    <n v="0"/>
    <m/>
    <n v="0"/>
    <n v="-179.6"/>
    <n v="0"/>
    <n v="0"/>
    <n v="42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0.379999999999"/>
    <m/>
    <n v="199.14"/>
    <n v="0"/>
    <n v="0"/>
    <m/>
    <n v="0"/>
    <n v="-188.57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8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7.73"/>
    <m/>
    <n v="79.19"/>
    <n v="0"/>
    <n v="0"/>
    <m/>
    <n v="0"/>
    <n v="-190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7.83"/>
    <m/>
    <n v="79.22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8.02"/>
    <m/>
    <n v="79.45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0.67"/>
    <m/>
    <n v="79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6.31"/>
    <m/>
    <n v="79.400000000000006"/>
    <n v="0"/>
    <n v="0"/>
    <m/>
    <n v="0"/>
    <n v="-190.01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78.7"/>
    <n v="0"/>
    <n v="0"/>
    <m/>
    <n v="0"/>
    <n v="-189.86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63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9.76"/>
    <m/>
    <n v="79.849999999999994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99857"/>
    <n v="10090.6"/>
    <m/>
    <n v="78.66"/>
    <n v="0"/>
    <n v="0"/>
    <m/>
    <n v="0"/>
    <n v="-189.73"/>
    <n v="0"/>
    <n v="0"/>
    <n v="44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89.17"/>
    <m/>
    <n v="0"/>
    <n v="0"/>
    <n v="0"/>
    <m/>
    <n v="0"/>
    <n v="-188.64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63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1.530000000001"/>
    <m/>
    <n v="80.430000000000007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2.02"/>
    <m/>
    <n v="80.58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2.299999999999"/>
    <m/>
    <n v="80.53"/>
    <n v="0"/>
    <n v="0"/>
    <m/>
    <n v="0"/>
    <n v="-189.95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5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2.34"/>
    <m/>
    <n v="80.69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2.14"/>
    <m/>
    <n v="80.84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2.86"/>
    <m/>
    <n v="81.099999999999994"/>
    <n v="0"/>
    <n v="0"/>
    <m/>
    <n v="0"/>
    <n v="-189.99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7.92"/>
    <m/>
    <n v="80.98"/>
    <n v="0"/>
    <n v="0"/>
    <m/>
    <n v="0"/>
    <n v="-188.65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4.370000000001"/>
    <m/>
    <n v="81.06"/>
    <n v="0"/>
    <n v="0"/>
    <m/>
    <n v="0"/>
    <n v="-189.95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5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3.27"/>
    <m/>
    <n v="81.33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298.44"/>
    <n v="0"/>
    <n v="0"/>
    <m/>
    <n v="0"/>
    <n v="-190.01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.1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8.35"/>
    <m/>
    <n v="83.64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6.69"/>
    <m/>
    <n v="83.64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7.35"/>
    <m/>
    <n v="83.77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2.120000000001"/>
    <m/>
    <n v="83.56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.01"/>
    <m/>
    <n v="82.92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7.68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7.700000000001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6.25"/>
    <m/>
    <n v="83.6"/>
    <n v="0"/>
    <n v="0"/>
    <m/>
    <n v="0"/>
    <n v="-190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7.99"/>
    <m/>
    <n v="0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7.98"/>
    <m/>
    <n v="398.94"/>
    <n v="0"/>
    <n v="0"/>
    <m/>
    <n v="0"/>
    <n v="-189.44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8.16"/>
    <m/>
    <n v="0"/>
    <n v="0"/>
    <n v="0"/>
    <m/>
    <n v="0"/>
    <n v="-190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88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8.48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4.799999999999"/>
    <m/>
    <n v="0"/>
    <n v="0"/>
    <n v="0"/>
    <m/>
    <n v="0"/>
    <n v="-189.73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.0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6.32"/>
    <m/>
    <n v="0"/>
    <n v="0"/>
    <n v="0"/>
    <m/>
    <n v="0"/>
    <n v="-190.01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9.450000000001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9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09.94"/>
    <m/>
    <n v="0"/>
    <n v="0"/>
    <n v="0"/>
    <m/>
    <n v="0"/>
    <n v="-189.59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.01"/>
    <m/>
    <n v="0"/>
    <n v="0"/>
    <n v="0"/>
    <m/>
    <n v="0"/>
    <n v="-189.57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4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0"/>
    <n v="0"/>
    <n v="0"/>
    <m/>
    <n v="0"/>
    <n v="-189.5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1.92"/>
    <m/>
    <n v="0"/>
    <n v="0"/>
    <n v="0"/>
    <m/>
    <n v="0"/>
    <n v="-189.97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3.56"/>
    <m/>
    <n v="0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4.14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66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8.15"/>
    <m/>
    <n v="87.83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0"/>
    <n v="0"/>
    <n v="0"/>
    <m/>
    <n v="0"/>
    <n v="-189.66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4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1.120000000001"/>
    <m/>
    <n v="0"/>
    <n v="0"/>
    <n v="0"/>
    <m/>
    <n v="0"/>
    <n v="-189.85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99886"/>
    <n v="10097.44"/>
    <m/>
    <n v="0"/>
    <n v="0"/>
    <n v="0"/>
    <m/>
    <n v="0"/>
    <n v="-189.78"/>
    <n v="0"/>
    <n v="0"/>
    <n v="4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4.85"/>
    <m/>
    <n v="0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41.69"/>
    <m/>
    <n v="94.28"/>
    <n v="0"/>
    <n v="0"/>
    <m/>
    <n v="0"/>
    <n v="-187.58"/>
    <n v="0"/>
    <n v="0"/>
    <n v="44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24.549999999999"/>
    <m/>
    <n v="199.64"/>
    <n v="0"/>
    <n v="0"/>
    <m/>
    <n v="0"/>
    <n v="-187.16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9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8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6.200000000001"/>
    <m/>
    <n v="0"/>
    <n v="0"/>
    <n v="0"/>
    <m/>
    <n v="0"/>
    <n v="-189.47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"/>
    <m/>
    <n v="198.96"/>
    <n v="0"/>
    <n v="0"/>
    <m/>
    <n v="0"/>
    <n v="-19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4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112.67"/>
    <m/>
    <n v="0"/>
    <n v="0"/>
    <n v="0"/>
    <m/>
    <n v="0"/>
    <n v="-185.14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.01"/>
    <m/>
    <n v="0"/>
    <n v="0"/>
    <n v="0"/>
    <m/>
    <n v="0"/>
    <n v="-188.18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90249"/>
    <n v="9108.84"/>
    <m/>
    <n v="0"/>
    <n v="0"/>
    <n v="0"/>
    <m/>
    <n v="0"/>
    <n v="-171.48"/>
    <n v="0"/>
    <n v="0"/>
    <n v="4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6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3.01"/>
    <m/>
    <n v="0"/>
    <n v="0"/>
    <n v="0"/>
    <m/>
    <n v="0"/>
    <n v="-186.56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7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Residential"/>
    <s v="RG-Residential"/>
    <n v="100000"/>
    <n v="10092.99"/>
    <m/>
    <n v="199.17"/>
    <n v="0"/>
    <n v="0"/>
    <m/>
    <n v="0"/>
    <n v="-179.4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8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4"/>
  </r>
  <r>
    <x v="3"/>
    <m/>
    <m/>
    <s v="Commercial"/>
    <s v="TEB-Total Electric Bldg"/>
    <n v="34512246"/>
    <n v="2138723.89"/>
    <m/>
    <n v="0"/>
    <n v="0"/>
    <n v="0"/>
    <m/>
    <n v="0"/>
    <n v="-65573.27"/>
    <n v="0"/>
    <n v="0"/>
    <n v="15530.51"/>
    <n v="0"/>
    <n v="0"/>
    <n v="0"/>
    <n v="0"/>
    <n v="0"/>
    <n v="0"/>
    <n v="0"/>
    <n v="-19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4"/>
  </r>
  <r>
    <x v="3"/>
    <m/>
    <m/>
    <s v="Municipal Pumping"/>
    <s v="CB-Commercial"/>
    <n v="-99968"/>
    <n v="-11382.36"/>
    <m/>
    <n v="0"/>
    <n v="189.94"/>
    <m/>
    <m/>
    <m/>
    <m/>
    <m/>
    <m/>
    <n v="-44.99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5"/>
    <m/>
    <x v="24"/>
  </r>
  <r>
    <x v="3"/>
    <m/>
    <m/>
    <s v="Municipal Other Lighting"/>
    <s v="CB-Commercial"/>
    <n v="-99973"/>
    <n v="-11383.1"/>
    <m/>
    <n v="0"/>
    <n v="189.95"/>
    <m/>
    <m/>
    <m/>
    <m/>
    <m/>
    <m/>
    <n v="-44.98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4"/>
    <x v="5"/>
    <m/>
    <x v="24"/>
  </r>
  <r>
    <x v="3"/>
    <m/>
    <m/>
    <s v="Municipal Other Lighting"/>
    <s v="CB-Commercial"/>
    <n v="-99976"/>
    <n v="-11383.5"/>
    <m/>
    <n v="0"/>
    <n v="189.95"/>
    <m/>
    <m/>
    <m/>
    <m/>
    <m/>
    <m/>
    <n v="-44.99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4"/>
    <x v="5"/>
    <m/>
    <x v="24"/>
  </r>
  <r>
    <x v="3"/>
    <m/>
    <m/>
    <s v="Municipal Other Lighting"/>
    <s v="CB-Commercial"/>
    <n v="-99473"/>
    <n v="-11322.14"/>
    <m/>
    <n v="0"/>
    <n v="189"/>
    <m/>
    <m/>
    <m/>
    <m/>
    <m/>
    <m/>
    <n v="-44.77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4"/>
    <x v="5"/>
    <m/>
    <x v="24"/>
  </r>
  <r>
    <x v="3"/>
    <m/>
    <m/>
    <s v="Municipal Other Lighting"/>
    <s v="LS-Special Lighting"/>
    <n v="0"/>
    <n v="-13094.68"/>
    <m/>
    <n v="0"/>
    <n v="190"/>
    <m/>
    <m/>
    <m/>
    <m/>
    <m/>
    <m/>
    <n v="-45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4"/>
    <x v="7"/>
    <m/>
    <x v="24"/>
  </r>
  <r>
    <x v="0"/>
    <s v=""/>
    <s v="Project Help"/>
    <s v="Residential"/>
    <s v=""/>
    <n v="0"/>
    <n v="0"/>
    <n v="0"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4"/>
    <s v="Gravette"/>
    <s v="Electric"/>
    <s v="Commercial"/>
    <s v="CB-Commercial"/>
    <n v="896702"/>
    <n v="56504.71"/>
    <n v="8898.92"/>
    <n v="2601.62"/>
    <n v="0"/>
    <n v="0"/>
    <m/>
    <n v="0"/>
    <n v="0"/>
    <n v="21449.16"/>
    <n v="2341.04"/>
    <n v="0"/>
    <n v="2555.62"/>
    <n v="0"/>
    <n v="3371.6"/>
    <n v="4124.79"/>
    <n v="0"/>
    <n v="0"/>
    <n v="0"/>
    <n v="18.18"/>
    <n v="0"/>
    <n v="0"/>
    <n v="0"/>
    <n v="0"/>
    <n v="0"/>
    <n v="0"/>
    <n v="0"/>
    <n v="0"/>
    <n v="0"/>
    <n v="0"/>
    <n v="0"/>
    <n v="0"/>
    <n v="-1.58"/>
    <n v="8521.1299999999992"/>
    <n v="-3359.3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4"/>
    <s v="Gravette"/>
    <s v="Electric"/>
    <s v="Commercial"/>
    <s v="GP-General Power"/>
    <n v="1163287"/>
    <n v="66563.87"/>
    <n v="3713.07"/>
    <n v="300.45"/>
    <n v="0"/>
    <n v="0"/>
    <m/>
    <n v="0"/>
    <n v="0"/>
    <n v="27825.82"/>
    <n v="3059.48"/>
    <n v="0"/>
    <n v="2312.8200000000002"/>
    <n v="0"/>
    <n v="3501.48"/>
    <n v="3536.65"/>
    <n v="0"/>
    <n v="0"/>
    <n v="0"/>
    <n v="6"/>
    <n v="0"/>
    <n v="0"/>
    <n v="0"/>
    <n v="0"/>
    <n v="0"/>
    <n v="0"/>
    <n v="0"/>
    <n v="0"/>
    <n v="0"/>
    <n v="0"/>
    <n v="0"/>
    <n v="0"/>
    <n v="0"/>
    <n v="9177.44"/>
    <n v="-3477.7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5"/>
  </r>
  <r>
    <x v="4"/>
    <s v="Gravette"/>
    <s v="Electric"/>
    <s v="Commercial"/>
    <s v="LS-Special Lighting"/>
    <n v="-17"/>
    <n v="0"/>
    <n v="0"/>
    <n v="1.47"/>
    <n v="0"/>
    <n v="0"/>
    <m/>
    <n v="0"/>
    <n v="0"/>
    <n v="-0.4"/>
    <n v="-0.04"/>
    <n v="0"/>
    <n v="0"/>
    <n v="0"/>
    <n v="-0.02"/>
    <n v="-0.08"/>
    <n v="0"/>
    <n v="0"/>
    <n v="0"/>
    <n v="0"/>
    <n v="0"/>
    <n v="0"/>
    <n v="0"/>
    <n v="0"/>
    <n v="0"/>
    <n v="0"/>
    <n v="0"/>
    <n v="0"/>
    <n v="0"/>
    <n v="0"/>
    <n v="0"/>
    <n v="0"/>
    <n v="0"/>
    <n v="-2.79"/>
    <n v="0.1400000000000000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5"/>
  </r>
  <r>
    <x v="4"/>
    <s v="Gravette"/>
    <s v="Electric"/>
    <s v="Industrial"/>
    <s v="CB-Commercial"/>
    <n v="2453"/>
    <n v="152.35"/>
    <n v="14.35"/>
    <n v="10.01"/>
    <n v="0"/>
    <n v="0"/>
    <m/>
    <n v="0"/>
    <n v="0"/>
    <n v="58.68"/>
    <n v="6.45"/>
    <n v="0"/>
    <n v="6.99"/>
    <n v="0"/>
    <n v="9.2200000000000006"/>
    <n v="1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039999999999999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5"/>
  </r>
  <r>
    <x v="4"/>
    <s v="Gravette"/>
    <s v="Electric"/>
    <s v="Industrial"/>
    <s v="GP-General Power"/>
    <n v="593127"/>
    <n v="33935.56"/>
    <n v="304.35000000000002"/>
    <n v="100"/>
    <n v="0"/>
    <n v="0"/>
    <m/>
    <n v="0"/>
    <n v="0"/>
    <n v="10043.24"/>
    <n v="1104.25"/>
    <n v="0"/>
    <n v="1427.08"/>
    <n v="0"/>
    <n v="1785.32"/>
    <n v="2182.2399999999998"/>
    <n v="0"/>
    <n v="0"/>
    <n v="0"/>
    <n v="3101.85"/>
    <n v="0"/>
    <n v="0"/>
    <n v="0"/>
    <n v="0"/>
    <n v="0"/>
    <n v="0"/>
    <n v="0"/>
    <n v="0"/>
    <n v="0"/>
    <n v="0"/>
    <n v="0"/>
    <n v="0"/>
    <n v="0"/>
    <n v="2723.67"/>
    <n v="-1715.4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4"/>
    <s v="Gravette"/>
    <s v="Electric"/>
    <s v="Industrial"/>
    <s v="PT-Transmission"/>
    <n v="4973292"/>
    <n v="209141.16"/>
    <n v="873.45"/>
    <n v="100"/>
    <n v="0"/>
    <n v="0"/>
    <m/>
    <n v="0"/>
    <n v="0"/>
    <n v="118961.14"/>
    <n v="3970.25"/>
    <n v="0"/>
    <n v="10803.76"/>
    <n v="0"/>
    <n v="12681.89"/>
    <n v="16345.14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1823.82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5"/>
  </r>
  <r>
    <x v="4"/>
    <s v="Gravette"/>
    <s v="Electric"/>
    <s v="Municipal Buildings"/>
    <s v="CB-Commercial"/>
    <n v="173497"/>
    <n v="10064.09"/>
    <n v="789.25"/>
    <n v="0"/>
    <n v="0"/>
    <n v="0"/>
    <m/>
    <n v="0"/>
    <n v="0"/>
    <n v="4150.07"/>
    <n v="456.29"/>
    <n v="0"/>
    <n v="494.44"/>
    <n v="0"/>
    <n v="652.35"/>
    <n v="798.1"/>
    <n v="0"/>
    <n v="0"/>
    <n v="0"/>
    <n v="0"/>
    <n v="0"/>
    <n v="0"/>
    <n v="0"/>
    <n v="0"/>
    <n v="0"/>
    <n v="0"/>
    <n v="0"/>
    <n v="0"/>
    <n v="0"/>
    <n v="0"/>
    <n v="0"/>
    <n v="0"/>
    <n v="0"/>
    <n v="1476.99"/>
    <n v="-544.5800000000000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4"/>
    <s v="Gravette"/>
    <s v="Electric"/>
    <s v="Municipal Other Lighting"/>
    <s v="CB-Commercial"/>
    <n v="107266"/>
    <n v="5946.79"/>
    <n v="344.4"/>
    <n v="0"/>
    <n v="0"/>
    <n v="0"/>
    <m/>
    <n v="0"/>
    <n v="0"/>
    <n v="2565.81"/>
    <n v="282.10000000000002"/>
    <n v="0"/>
    <n v="305.70999999999998"/>
    <n v="0"/>
    <n v="403.31"/>
    <n v="493.4"/>
    <n v="0"/>
    <n v="0"/>
    <n v="0"/>
    <n v="0"/>
    <n v="0"/>
    <n v="0"/>
    <n v="0"/>
    <n v="0"/>
    <n v="0"/>
    <n v="0"/>
    <n v="0"/>
    <n v="0"/>
    <n v="0"/>
    <n v="0"/>
    <n v="0"/>
    <n v="0"/>
    <n v="0"/>
    <n v="946.81"/>
    <n v="-341.0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4"/>
    <s v="Gravette"/>
    <s v="Electric"/>
    <s v="Municipal Other Lighting"/>
    <s v="LS-Special Lighting"/>
    <n v="976"/>
    <n v="193.21"/>
    <n v="0"/>
    <n v="0"/>
    <n v="0"/>
    <n v="0"/>
    <m/>
    <n v="0"/>
    <n v="0"/>
    <n v="23.34"/>
    <n v="2.56"/>
    <n v="0"/>
    <n v="0"/>
    <n v="0"/>
    <n v="1.41"/>
    <n v="4.53"/>
    <n v="0"/>
    <n v="0"/>
    <n v="0"/>
    <n v="0"/>
    <n v="0"/>
    <n v="0"/>
    <n v="0"/>
    <n v="0"/>
    <n v="0"/>
    <n v="0"/>
    <n v="0"/>
    <n v="0"/>
    <n v="0"/>
    <n v="0"/>
    <n v="0"/>
    <n v="0"/>
    <n v="0"/>
    <n v="17.97"/>
    <n v="-24.05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5"/>
  </r>
  <r>
    <x v="4"/>
    <s v="Gravette"/>
    <s v="Electric"/>
    <s v="Municipal Pumping"/>
    <s v="CB-Commercial"/>
    <n v="30608"/>
    <n v="1897.7"/>
    <n v="315.7"/>
    <n v="0"/>
    <n v="0"/>
    <n v="0"/>
    <m/>
    <n v="0"/>
    <n v="0"/>
    <n v="732.15"/>
    <n v="80.5"/>
    <n v="0"/>
    <n v="87.22"/>
    <n v="0"/>
    <n v="115.1"/>
    <n v="140.81"/>
    <n v="0"/>
    <n v="0"/>
    <n v="0"/>
    <n v="0"/>
    <n v="0"/>
    <n v="0"/>
    <n v="0"/>
    <n v="0"/>
    <n v="0"/>
    <n v="0"/>
    <n v="0"/>
    <n v="0"/>
    <n v="0"/>
    <n v="0"/>
    <n v="0"/>
    <n v="0"/>
    <n v="0"/>
    <n v="291.3"/>
    <n v="-65.23999999999999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4"/>
    <s v="Gravette"/>
    <s v="Electric"/>
    <s v="Municipal Pumping"/>
    <s v="GP-General Power"/>
    <n v="483969"/>
    <n v="20263.900000000001"/>
    <n v="304.35000000000002"/>
    <n v="0"/>
    <n v="0"/>
    <n v="0"/>
    <m/>
    <n v="0"/>
    <n v="0"/>
    <n v="11576.54"/>
    <n v="1272.8399999999999"/>
    <n v="0"/>
    <n v="562.04"/>
    <n v="0"/>
    <n v="1456.76"/>
    <n v="859.46"/>
    <n v="0"/>
    <n v="0"/>
    <n v="0"/>
    <n v="0"/>
    <n v="0"/>
    <n v="0"/>
    <n v="0"/>
    <n v="0"/>
    <n v="0"/>
    <n v="0"/>
    <n v="0"/>
    <n v="0"/>
    <n v="0"/>
    <n v="0"/>
    <n v="0"/>
    <n v="0"/>
    <n v="0"/>
    <n v="3027.57"/>
    <n v="-1030.4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4"/>
    <s v="Gravette"/>
    <s v="Electric"/>
    <s v="Residential"/>
    <s v="NM-Net Metering"/>
    <n v="2093"/>
    <n v="158.8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5"/>
  </r>
  <r>
    <x v="4"/>
    <s v="Gravette"/>
    <s v="Electric"/>
    <s v="Residential"/>
    <s v="RG-Residential"/>
    <n v="4281775"/>
    <n v="297525.28999999998"/>
    <n v="45676.5"/>
    <n v="15370.37"/>
    <n v="0"/>
    <n v="0"/>
    <m/>
    <n v="0"/>
    <n v="0"/>
    <n v="102522.34"/>
    <n v="11269.78"/>
    <n v="0"/>
    <n v="13929.73"/>
    <n v="0"/>
    <n v="17530.52"/>
    <n v="21558.84"/>
    <n v="0"/>
    <n v="0"/>
    <n v="0"/>
    <n v="0"/>
    <n v="0"/>
    <n v="0"/>
    <n v="0"/>
    <n v="0"/>
    <n v="0"/>
    <n v="0"/>
    <n v="0"/>
    <n v="0"/>
    <n v="0"/>
    <n v="0"/>
    <n v="0"/>
    <n v="275"/>
    <n v="-7.4"/>
    <n v="45086.64"/>
    <n v="-13232.6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4"/>
    <s v="Gravette"/>
    <s v="Lighting"/>
    <s v="Commercial"/>
    <s v="PL-Private Lighting"/>
    <n v="28709.469000000001"/>
    <n v="3945.6"/>
    <n v="0"/>
    <n v="38.18"/>
    <n v="0"/>
    <n v="0"/>
    <m/>
    <n v="0"/>
    <n v="0"/>
    <n v="686.6"/>
    <n v="75.38"/>
    <n v="0"/>
    <n v="0"/>
    <n v="0"/>
    <n v="41.07"/>
    <n v="51.75"/>
    <n v="0"/>
    <n v="0"/>
    <n v="0"/>
    <n v="0"/>
    <n v="0"/>
    <n v="0"/>
    <n v="0"/>
    <n v="0"/>
    <n v="0"/>
    <n v="0"/>
    <n v="0"/>
    <n v="0"/>
    <n v="0"/>
    <n v="0"/>
    <n v="0"/>
    <n v="0"/>
    <n v="0"/>
    <n v="330.74"/>
    <n v="-172.34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4"/>
    <s v="Gravette"/>
    <s v="Lighting"/>
    <s v="Industrial"/>
    <s v="PL-Private Lighting"/>
    <n v="5882"/>
    <n v="522.32000000000005"/>
    <n v="0"/>
    <n v="8.14"/>
    <n v="0"/>
    <n v="0"/>
    <m/>
    <n v="0"/>
    <n v="0"/>
    <n v="140.69999999999999"/>
    <n v="4.1399999999999997"/>
    <n v="0"/>
    <n v="0"/>
    <n v="0"/>
    <n v="8.4600000000000009"/>
    <n v="10.58"/>
    <n v="0"/>
    <n v="0"/>
    <n v="0"/>
    <n v="395.21"/>
    <n v="0"/>
    <n v="0"/>
    <n v="0"/>
    <n v="0"/>
    <n v="0"/>
    <n v="0"/>
    <n v="0"/>
    <n v="0"/>
    <n v="0"/>
    <n v="0"/>
    <n v="0"/>
    <n v="0"/>
    <n v="0"/>
    <n v="10.33"/>
    <n v="-24.2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5"/>
  </r>
  <r>
    <x v="4"/>
    <s v="Gravette"/>
    <s v="Lighting"/>
    <s v="Municipal Buildings"/>
    <s v="PL-Private Lighting"/>
    <n v="65"/>
    <n v="8.11"/>
    <n v="0"/>
    <n v="0"/>
    <n v="0"/>
    <n v="0"/>
    <m/>
    <n v="0"/>
    <n v="0"/>
    <n v="1.55"/>
    <n v="0.17"/>
    <n v="0"/>
    <n v="0"/>
    <n v="0"/>
    <n v="0.09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.93"/>
    <n v="-0.38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5"/>
  </r>
  <r>
    <x v="4"/>
    <s v="Gravette"/>
    <s v="Lighting"/>
    <s v="Municipal Other Lighting"/>
    <s v="PL-Private Lighting"/>
    <n v="449.54"/>
    <n v="57.67"/>
    <n v="0"/>
    <n v="0"/>
    <n v="0"/>
    <n v="0"/>
    <m/>
    <n v="0"/>
    <n v="0"/>
    <n v="10.76"/>
    <n v="1.18"/>
    <n v="0"/>
    <n v="0"/>
    <n v="0"/>
    <n v="0.65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5.85"/>
    <n v="-2.7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5"/>
  </r>
  <r>
    <x v="4"/>
    <s v="Gravette"/>
    <s v="Lighting"/>
    <s v="Municipal Street Lighting"/>
    <s v="SPL-Municipal St Lighting"/>
    <n v="62039.497000000003"/>
    <n v="2161.7399999999998"/>
    <n v="0"/>
    <n v="0"/>
    <n v="0"/>
    <n v="0"/>
    <m/>
    <n v="0"/>
    <n v="0"/>
    <n v="1483.98"/>
    <n v="163.16"/>
    <n v="0"/>
    <n v="0"/>
    <n v="0"/>
    <n v="89.33"/>
    <n v="119.12"/>
    <n v="0"/>
    <n v="0"/>
    <n v="0"/>
    <n v="1590.81"/>
    <n v="0"/>
    <n v="0"/>
    <n v="0"/>
    <n v="0"/>
    <n v="0"/>
    <n v="0"/>
    <n v="0"/>
    <n v="0"/>
    <n v="0"/>
    <n v="0"/>
    <n v="0"/>
    <n v="0"/>
    <n v="0"/>
    <n v="357.91"/>
    <n v="-95.1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5"/>
  </r>
  <r>
    <x v="4"/>
    <s v="Gravette"/>
    <s v="Lighting"/>
    <s v="Residential"/>
    <s v="PL-Private Lighting"/>
    <n v="16503.665000000001"/>
    <n v="2643.04"/>
    <n v="0"/>
    <n v="6.99"/>
    <n v="0"/>
    <n v="0"/>
    <m/>
    <n v="0"/>
    <n v="0"/>
    <n v="393.97"/>
    <n v="42.92"/>
    <n v="0"/>
    <n v="0"/>
    <n v="0"/>
    <n v="22.44"/>
    <n v="30.76"/>
    <n v="0"/>
    <n v="0"/>
    <n v="0"/>
    <n v="0"/>
    <n v="0"/>
    <n v="0"/>
    <n v="0"/>
    <n v="0"/>
    <n v="0"/>
    <n v="0"/>
    <n v="0"/>
    <n v="0"/>
    <n v="0"/>
    <n v="0"/>
    <n v="0"/>
    <n v="0"/>
    <n v="0"/>
    <n v="242.54"/>
    <n v="-120.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4"/>
    <s v="Gravette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4"/>
    <s v="Neosho"/>
    <s v="Electric"/>
    <s v="Commercial"/>
    <s v="CB-Commercial"/>
    <n v="27766"/>
    <n v="1682.5"/>
    <n v="186.55"/>
    <n v="112.57"/>
    <n v="0"/>
    <n v="0"/>
    <m/>
    <n v="0"/>
    <n v="0"/>
    <n v="664.18"/>
    <n v="73.02"/>
    <n v="0"/>
    <n v="79.13"/>
    <n v="0"/>
    <n v="104.4"/>
    <n v="127.72"/>
    <n v="0"/>
    <n v="0"/>
    <n v="0"/>
    <n v="0"/>
    <n v="0"/>
    <n v="0"/>
    <n v="0"/>
    <n v="0"/>
    <n v="0"/>
    <n v="0"/>
    <n v="0"/>
    <n v="0"/>
    <n v="0"/>
    <n v="0"/>
    <n v="0"/>
    <n v="0"/>
    <n v="0"/>
    <n v="278"/>
    <n v="-103.6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4"/>
    <s v="Neosho"/>
    <s v="Electric"/>
    <s v="Residential"/>
    <s v="RG-Residential"/>
    <n v="88143"/>
    <n v="6256.82"/>
    <n v="1249.3699999999999"/>
    <n v="399.55"/>
    <n v="0"/>
    <n v="0"/>
    <m/>
    <n v="0"/>
    <n v="0"/>
    <n v="2108.31"/>
    <n v="231.81"/>
    <n v="0"/>
    <n v="286.45"/>
    <n v="0"/>
    <n v="360.52"/>
    <n v="443.34"/>
    <n v="0"/>
    <n v="0"/>
    <n v="0"/>
    <n v="0"/>
    <n v="0"/>
    <n v="0"/>
    <n v="0"/>
    <n v="0"/>
    <n v="0"/>
    <n v="0"/>
    <n v="0"/>
    <n v="0"/>
    <n v="0"/>
    <n v="0"/>
    <n v="0"/>
    <n v="50"/>
    <n v="-0.28999999999999998"/>
    <n v="1027.6199999999999"/>
    <n v="-338.2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4"/>
    <s v="Neosho"/>
    <s v="Lighting"/>
    <s v="Commercial"/>
    <s v="PL-Private Lighting"/>
    <n v="389"/>
    <n v="58.17"/>
    <n v="0"/>
    <n v="0"/>
    <n v="0"/>
    <n v="0"/>
    <m/>
    <n v="0"/>
    <n v="0"/>
    <n v="9.3000000000000007"/>
    <n v="1.03"/>
    <n v="0"/>
    <n v="0"/>
    <n v="0"/>
    <n v="0.56000000000000005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6.37"/>
    <n v="-2.7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4"/>
    <s v="Neosho"/>
    <s v="Lighting"/>
    <s v="Residential"/>
    <s v="PL-Private Lighting"/>
    <n v="62"/>
    <n v="12.1"/>
    <n v="0"/>
    <n v="0"/>
    <n v="0"/>
    <n v="0"/>
    <m/>
    <n v="0"/>
    <n v="0"/>
    <n v="1.48"/>
    <n v="0.16"/>
    <n v="0"/>
    <n v="0"/>
    <n v="0"/>
    <n v="0.08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5600000000000000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1"/>
    <s v="Baxter Springs"/>
    <s v="Electric"/>
    <s v="Commercial"/>
    <s v="CB-Commercial"/>
    <n v="810132"/>
    <n v="68337.259999999995"/>
    <n v="13019.33"/>
    <n v="3509.67"/>
    <n v="0"/>
    <n v="0"/>
    <m/>
    <n v="0"/>
    <n v="0"/>
    <n v="0"/>
    <n v="0"/>
    <n v="0"/>
    <n v="0"/>
    <n v="18672.68"/>
    <n v="0"/>
    <n v="0"/>
    <n v="1417.07"/>
    <n v="0"/>
    <n v="0"/>
    <n v="0"/>
    <n v="0"/>
    <n v="0"/>
    <n v="0"/>
    <n v="0"/>
    <n v="0"/>
    <n v="0"/>
    <n v="0"/>
    <n v="0"/>
    <n v="0"/>
    <n v="0"/>
    <n v="-1"/>
    <n v="40"/>
    <n v="0"/>
    <n v="9753.1"/>
    <n v="0"/>
    <n v="0"/>
    <n v="11039.4"/>
    <n v="0"/>
    <n v="0"/>
    <n v="0"/>
    <m/>
    <x v="0"/>
    <m/>
    <m/>
    <m/>
    <m/>
    <m/>
    <m/>
    <m/>
    <m/>
    <n v="18179.04"/>
    <n v="359.19"/>
    <n v="0"/>
    <n v="18538.23"/>
    <x v="1"/>
    <x v="5"/>
    <m/>
    <x v="25"/>
  </r>
  <r>
    <x v="1"/>
    <s v="Baxter Springs"/>
    <s v="Electric"/>
    <s v="Commercial"/>
    <s v="GP-General Power"/>
    <n v="1050056"/>
    <n v="77708.13"/>
    <n v="0"/>
    <n v="700"/>
    <n v="0"/>
    <n v="0"/>
    <m/>
    <n v="0"/>
    <n v="0"/>
    <n v="0"/>
    <n v="0"/>
    <n v="0"/>
    <n v="0"/>
    <n v="24193.9"/>
    <n v="0"/>
    <n v="0"/>
    <n v="1837.82"/>
    <n v="0"/>
    <n v="0"/>
    <n v="0"/>
    <n v="0"/>
    <n v="0"/>
    <n v="0"/>
    <n v="0"/>
    <n v="0"/>
    <n v="0"/>
    <n v="0"/>
    <n v="0"/>
    <n v="0"/>
    <n v="0"/>
    <n v="0"/>
    <n v="0"/>
    <n v="0"/>
    <n v="7099.59"/>
    <n v="0"/>
    <n v="0"/>
    <n v="10506.23"/>
    <n v="0"/>
    <n v="0"/>
    <n v="0"/>
    <m/>
    <x v="0"/>
    <m/>
    <m/>
    <m/>
    <m/>
    <m/>
    <m/>
    <m/>
    <m/>
    <n v="27140.079999999998"/>
    <n v="548.9"/>
    <n v="0"/>
    <n v="27688.98"/>
    <x v="1"/>
    <x v="6"/>
    <m/>
    <x v="25"/>
  </r>
  <r>
    <x v="1"/>
    <s v="Baxter Springs"/>
    <s v="Electric"/>
    <s v="Commercial"/>
    <s v="LS-Special Lighting"/>
    <n v="1474"/>
    <n v="330.74"/>
    <n v="0"/>
    <n v="3.06"/>
    <n v="0"/>
    <n v="0"/>
    <m/>
    <n v="0"/>
    <n v="0"/>
    <n v="0"/>
    <n v="0"/>
    <n v="0"/>
    <n v="0"/>
    <n v="33.76"/>
    <n v="0"/>
    <n v="0"/>
    <n v="2.5099999999999998"/>
    <n v="0"/>
    <n v="0"/>
    <n v="0"/>
    <n v="0"/>
    <n v="0"/>
    <n v="0"/>
    <n v="0"/>
    <n v="0"/>
    <n v="0"/>
    <n v="0"/>
    <n v="0"/>
    <n v="0"/>
    <n v="0"/>
    <n v="0"/>
    <n v="0"/>
    <n v="0"/>
    <n v="32.130000000000003"/>
    <n v="0"/>
    <n v="0"/>
    <n v="1.28"/>
    <n v="0"/>
    <n v="0"/>
    <n v="0"/>
    <m/>
    <x v="0"/>
    <m/>
    <m/>
    <m/>
    <m/>
    <m/>
    <m/>
    <m/>
    <m/>
    <n v="44.82"/>
    <n v="0.9"/>
    <n v="0"/>
    <n v="45.72"/>
    <x v="1"/>
    <x v="7"/>
    <m/>
    <x v="25"/>
  </r>
  <r>
    <x v="1"/>
    <s v="Baxter Springs"/>
    <s v="Electric"/>
    <s v="Commercial"/>
    <s v="NM-Net Metering"/>
    <n v="-46"/>
    <n v="-1.07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5"/>
  </r>
  <r>
    <x v="1"/>
    <s v="Baxter Springs"/>
    <s v="Electric"/>
    <s v="Commercial"/>
    <s v="SH-Small Heating"/>
    <n v="110209"/>
    <n v="7943.23"/>
    <n v="1020"/>
    <n v="356.13"/>
    <n v="0"/>
    <n v="0"/>
    <m/>
    <n v="0"/>
    <n v="0"/>
    <n v="0"/>
    <n v="0"/>
    <n v="0"/>
    <n v="0"/>
    <n v="2539.54"/>
    <n v="0"/>
    <n v="0"/>
    <n v="193"/>
    <n v="0"/>
    <n v="0"/>
    <n v="0"/>
    <n v="0"/>
    <n v="0"/>
    <n v="0"/>
    <n v="0"/>
    <n v="0"/>
    <n v="0"/>
    <n v="0"/>
    <n v="0"/>
    <n v="0"/>
    <n v="0"/>
    <n v="0"/>
    <n v="0"/>
    <n v="0"/>
    <n v="1232.03"/>
    <n v="0"/>
    <n v="0"/>
    <n v="1707.12"/>
    <n v="0"/>
    <n v="0"/>
    <n v="0"/>
    <m/>
    <x v="0"/>
    <m/>
    <m/>
    <m/>
    <m/>
    <m/>
    <m/>
    <m/>
    <m/>
    <n v="4209.07"/>
    <n v="85"/>
    <n v="0"/>
    <n v="4294.07"/>
    <x v="1"/>
    <x v="12"/>
    <m/>
    <x v="25"/>
  </r>
  <r>
    <x v="1"/>
    <s v="Baxter Springs"/>
    <s v="Electric"/>
    <s v="Commercial"/>
    <s v="TEB-Total Electric Bldg"/>
    <n v="600354"/>
    <n v="41151.47"/>
    <n v="0"/>
    <n v="311.39999999999998"/>
    <n v="0"/>
    <n v="0"/>
    <m/>
    <n v="0"/>
    <n v="0"/>
    <n v="0"/>
    <n v="0"/>
    <n v="0"/>
    <n v="0"/>
    <n v="13832.09"/>
    <n v="0"/>
    <n v="0"/>
    <n v="1050.5999999999999"/>
    <n v="0"/>
    <n v="0"/>
    <n v="0"/>
    <n v="0"/>
    <n v="0"/>
    <n v="0"/>
    <n v="0"/>
    <n v="0"/>
    <n v="0"/>
    <n v="0"/>
    <n v="0"/>
    <n v="0"/>
    <n v="0"/>
    <n v="0"/>
    <n v="0"/>
    <n v="0"/>
    <n v="5742.97"/>
    <n v="0"/>
    <n v="0"/>
    <n v="7870.64"/>
    <n v="0"/>
    <n v="0"/>
    <n v="0"/>
    <m/>
    <x v="0"/>
    <m/>
    <m/>
    <m/>
    <m/>
    <m/>
    <m/>
    <m/>
    <m/>
    <n v="18142.310000000001"/>
    <n v="366.35"/>
    <n v="0"/>
    <n v="18508.66"/>
    <x v="1"/>
    <x v="13"/>
    <m/>
    <x v="25"/>
  </r>
  <r>
    <x v="1"/>
    <s v="Baxter Springs"/>
    <s v="Electric"/>
    <s v="Commercial"/>
    <s v="CB-Commercial"/>
    <n v="5440"/>
    <n v="454.06"/>
    <n v="20"/>
    <n v="0"/>
    <n v="0"/>
    <n v="0"/>
    <m/>
    <n v="0"/>
    <n v="0"/>
    <n v="0"/>
    <n v="0"/>
    <n v="0"/>
    <n v="0"/>
    <n v="0"/>
    <n v="0"/>
    <n v="0"/>
    <n v="9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.09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1"/>
    <s v="Baxter Springs"/>
    <s v="Electric"/>
    <s v="Industrial"/>
    <s v="CB-Commercial"/>
    <n v="15856"/>
    <n v="1336.39"/>
    <n v="140"/>
    <n v="61.87"/>
    <n v="0"/>
    <n v="0"/>
    <m/>
    <n v="0"/>
    <n v="0"/>
    <n v="0"/>
    <n v="0"/>
    <n v="0"/>
    <n v="0"/>
    <n v="365.32"/>
    <n v="0"/>
    <n v="0"/>
    <n v="27.75"/>
    <n v="0"/>
    <n v="0"/>
    <n v="0"/>
    <n v="0"/>
    <n v="0"/>
    <n v="0"/>
    <n v="0"/>
    <n v="0"/>
    <n v="0"/>
    <n v="0"/>
    <n v="0"/>
    <n v="0"/>
    <n v="0"/>
    <n v="0"/>
    <n v="0"/>
    <n v="0"/>
    <n v="194.22"/>
    <n v="0"/>
    <n v="0"/>
    <n v="215.96"/>
    <n v="0"/>
    <n v="0"/>
    <n v="0"/>
    <m/>
    <x v="0"/>
    <m/>
    <m/>
    <m/>
    <m/>
    <m/>
    <m/>
    <m/>
    <m/>
    <n v="474.63"/>
    <n v="9.58"/>
    <n v="0"/>
    <n v="484.21"/>
    <x v="2"/>
    <x v="5"/>
    <m/>
    <x v="25"/>
  </r>
  <r>
    <x v="1"/>
    <s v="Baxter Springs"/>
    <s v="Electric"/>
    <s v="Industrial"/>
    <s v="GP-General Power"/>
    <n v="634160"/>
    <n v="48433.32"/>
    <n v="0"/>
    <n v="275"/>
    <n v="0"/>
    <n v="0"/>
    <m/>
    <n v="0"/>
    <n v="0"/>
    <n v="0"/>
    <n v="0"/>
    <n v="0"/>
    <n v="0"/>
    <n v="14658.81"/>
    <n v="0"/>
    <n v="0"/>
    <n v="1126.5"/>
    <n v="0"/>
    <n v="0"/>
    <n v="0"/>
    <n v="0"/>
    <n v="0"/>
    <n v="0"/>
    <n v="0"/>
    <n v="0"/>
    <n v="0"/>
    <n v="0"/>
    <n v="0"/>
    <n v="0"/>
    <n v="0"/>
    <n v="0"/>
    <n v="0"/>
    <n v="0"/>
    <n v="2719.39"/>
    <n v="0"/>
    <n v="0"/>
    <n v="7665.07"/>
    <n v="0"/>
    <n v="0"/>
    <n v="0"/>
    <m/>
    <x v="0"/>
    <m/>
    <m/>
    <m/>
    <m/>
    <m/>
    <m/>
    <m/>
    <m/>
    <n v="15994.03"/>
    <n v="330.67"/>
    <n v="0"/>
    <n v="16324.7"/>
    <x v="2"/>
    <x v="6"/>
    <m/>
    <x v="25"/>
  </r>
  <r>
    <x v="1"/>
    <s v="Baxter Springs"/>
    <s v="Electric"/>
    <s v="Industrial"/>
    <s v="PT-Transmission"/>
    <n v="2784967"/>
    <n v="107482.92"/>
    <n v="0"/>
    <n v="50"/>
    <n v="0"/>
    <n v="0"/>
    <m/>
    <n v="0"/>
    <n v="0"/>
    <n v="0"/>
    <n v="0"/>
    <n v="0"/>
    <n v="0"/>
    <n v="64722.63"/>
    <n v="0"/>
    <n v="0"/>
    <n v="5068.63"/>
    <n v="0"/>
    <n v="0"/>
    <n v="7670.8"/>
    <n v="0"/>
    <n v="0"/>
    <n v="0"/>
    <n v="0"/>
    <n v="0"/>
    <n v="0"/>
    <n v="0"/>
    <n v="0"/>
    <n v="0"/>
    <n v="0"/>
    <n v="0"/>
    <n v="0"/>
    <n v="0"/>
    <n v="7947.56"/>
    <n v="0"/>
    <n v="0"/>
    <n v="21791.599999999999"/>
    <n v="0"/>
    <n v="0"/>
    <n v="0"/>
    <m/>
    <x v="0"/>
    <m/>
    <m/>
    <m/>
    <m/>
    <m/>
    <m/>
    <m/>
    <m/>
    <n v="60183.89"/>
    <n v="1316.43"/>
    <n v="0"/>
    <n v="61500.32"/>
    <x v="2"/>
    <x v="9"/>
    <m/>
    <x v="25"/>
  </r>
  <r>
    <x v="1"/>
    <s v="Baxter Springs"/>
    <s v="Electric"/>
    <s v="Industrial"/>
    <s v="SH-Small Heating"/>
    <n v="6902"/>
    <n v="488.07"/>
    <n v="40"/>
    <n v="0"/>
    <n v="0"/>
    <n v="0"/>
    <m/>
    <n v="0"/>
    <n v="0"/>
    <n v="0"/>
    <n v="0"/>
    <n v="0"/>
    <n v="0"/>
    <n v="159.03"/>
    <n v="0"/>
    <n v="0"/>
    <n v="12.08"/>
    <n v="0"/>
    <n v="0"/>
    <n v="0"/>
    <n v="0"/>
    <n v="0"/>
    <n v="0"/>
    <n v="0"/>
    <n v="0"/>
    <n v="0"/>
    <n v="0"/>
    <n v="0"/>
    <n v="0"/>
    <n v="0"/>
    <n v="0"/>
    <n v="0"/>
    <n v="0"/>
    <n v="64.47"/>
    <n v="0"/>
    <n v="0"/>
    <n v="106.91"/>
    <n v="0"/>
    <n v="0"/>
    <n v="0"/>
    <m/>
    <x v="0"/>
    <m/>
    <m/>
    <m/>
    <m/>
    <m/>
    <m/>
    <m/>
    <m/>
    <n v="209.76"/>
    <n v="4.24"/>
    <n v="0"/>
    <n v="214"/>
    <x v="2"/>
    <x v="12"/>
    <m/>
    <x v="25"/>
  </r>
  <r>
    <x v="1"/>
    <s v="Baxter Springs"/>
    <s v="Electric"/>
    <s v="Industrial"/>
    <s v="TEB-Total Electric Bldg"/>
    <n v="7120"/>
    <n v="615.74"/>
    <n v="0"/>
    <n v="0"/>
    <n v="0"/>
    <n v="0"/>
    <m/>
    <n v="0"/>
    <n v="0"/>
    <n v="0"/>
    <n v="0"/>
    <n v="0"/>
    <n v="0"/>
    <n v="164.04"/>
    <n v="0"/>
    <n v="0"/>
    <n v="12.46"/>
    <n v="0"/>
    <n v="0"/>
    <n v="0"/>
    <n v="0"/>
    <n v="0"/>
    <n v="0"/>
    <n v="0"/>
    <n v="0"/>
    <n v="0"/>
    <n v="0"/>
    <n v="0"/>
    <n v="0"/>
    <n v="0"/>
    <n v="0"/>
    <n v="0"/>
    <n v="0"/>
    <n v="8.51"/>
    <n v="0"/>
    <n v="0"/>
    <n v="93.34"/>
    <n v="0"/>
    <n v="0"/>
    <n v="0"/>
    <m/>
    <x v="0"/>
    <m/>
    <m/>
    <m/>
    <m/>
    <m/>
    <m/>
    <m/>
    <m/>
    <n v="165.84"/>
    <n v="3.35"/>
    <n v="0"/>
    <n v="169.19"/>
    <x v="2"/>
    <x v="13"/>
    <m/>
    <x v="25"/>
  </r>
  <r>
    <x v="1"/>
    <s v="Baxter Springs"/>
    <s v="Electric"/>
    <s v="Interdepartmental"/>
    <s v="CB-Commercial"/>
    <n v="7850"/>
    <n v="657.75"/>
    <n v="40"/>
    <n v="0"/>
    <n v="0"/>
    <n v="0"/>
    <m/>
    <n v="0"/>
    <n v="0"/>
    <n v="0"/>
    <n v="0"/>
    <n v="0"/>
    <n v="0"/>
    <n v="180.86"/>
    <n v="0"/>
    <n v="0"/>
    <n v="13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92"/>
    <n v="0"/>
    <n v="0"/>
    <n v="0"/>
    <m/>
    <x v="0"/>
    <m/>
    <m/>
    <m/>
    <m/>
    <m/>
    <m/>
    <m/>
    <m/>
    <n v="354.53999999999996"/>
    <n v="7.16"/>
    <n v="0"/>
    <n v="361.7"/>
    <x v="5"/>
    <x v="5"/>
    <m/>
    <x v="25"/>
  </r>
  <r>
    <x v="1"/>
    <s v="Baxter Springs"/>
    <s v="Electric"/>
    <s v="Interdepartmental"/>
    <s v="GP-General Power"/>
    <n v="2000"/>
    <n v="1092"/>
    <n v="0"/>
    <n v="0"/>
    <n v="0"/>
    <n v="0"/>
    <m/>
    <n v="0"/>
    <n v="0"/>
    <n v="0"/>
    <n v="0"/>
    <n v="0"/>
    <n v="0"/>
    <n v="46.08"/>
    <n v="0"/>
    <n v="0"/>
    <n v="3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17"/>
    <n v="0"/>
    <n v="0"/>
    <n v="0"/>
    <m/>
    <x v="0"/>
    <m/>
    <m/>
    <m/>
    <m/>
    <m/>
    <m/>
    <m/>
    <m/>
    <n v="89.3"/>
    <n v="1.8"/>
    <n v="0"/>
    <n v="91.1"/>
    <x v="5"/>
    <x v="6"/>
    <m/>
    <x v="25"/>
  </r>
  <r>
    <x v="1"/>
    <s v="Baxter Springs"/>
    <s v="Electric"/>
    <s v="Municipal Buildings"/>
    <s v="CB-Commercial"/>
    <n v="21716"/>
    <n v="1858.14"/>
    <n v="520"/>
    <n v="0"/>
    <n v="0"/>
    <n v="0"/>
    <m/>
    <n v="0"/>
    <n v="0"/>
    <n v="0"/>
    <n v="0"/>
    <n v="0"/>
    <n v="0"/>
    <n v="500.36"/>
    <n v="0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5.75"/>
    <n v="0"/>
    <n v="0"/>
    <n v="0"/>
    <m/>
    <x v="0"/>
    <m/>
    <m/>
    <m/>
    <m/>
    <m/>
    <m/>
    <m/>
    <m/>
    <n v="644.23"/>
    <n v="13.01"/>
    <n v="0"/>
    <n v="657.24"/>
    <x v="3"/>
    <x v="5"/>
    <m/>
    <x v="25"/>
  </r>
  <r>
    <x v="1"/>
    <s v="Baxter Springs"/>
    <s v="Electric"/>
    <s v="Municipal Buildings"/>
    <s v="GP-General Power"/>
    <n v="38320"/>
    <n v="2967.74"/>
    <n v="0"/>
    <n v="0"/>
    <n v="0"/>
    <n v="0"/>
    <m/>
    <n v="0"/>
    <n v="0"/>
    <n v="0"/>
    <n v="0"/>
    <n v="0"/>
    <n v="0"/>
    <n v="882.89"/>
    <n v="0"/>
    <n v="0"/>
    <n v="67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4.12"/>
    <n v="0"/>
    <n v="0"/>
    <n v="0"/>
    <m/>
    <x v="0"/>
    <m/>
    <m/>
    <m/>
    <m/>
    <m/>
    <m/>
    <m/>
    <m/>
    <n v="958.58"/>
    <n v="19.36"/>
    <n v="0"/>
    <n v="977.94"/>
    <x v="3"/>
    <x v="6"/>
    <m/>
    <x v="25"/>
  </r>
  <r>
    <x v="1"/>
    <s v="Baxter Springs"/>
    <s v="Electric"/>
    <s v="Municipal Buildings"/>
    <s v="SH-Small Heating"/>
    <n v="2160"/>
    <n v="157.63"/>
    <n v="20"/>
    <n v="0"/>
    <n v="0"/>
    <n v="0"/>
    <m/>
    <n v="0"/>
    <n v="0"/>
    <n v="0"/>
    <n v="0"/>
    <n v="0"/>
    <n v="0"/>
    <n v="49.77"/>
    <n v="0"/>
    <n v="0"/>
    <n v="3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46"/>
    <n v="0"/>
    <n v="0"/>
    <n v="0"/>
    <m/>
    <x v="0"/>
    <m/>
    <m/>
    <m/>
    <m/>
    <m/>
    <m/>
    <m/>
    <m/>
    <n v="116.63"/>
    <n v="2.36"/>
    <n v="0"/>
    <n v="118.99"/>
    <x v="3"/>
    <x v="12"/>
    <m/>
    <x v="25"/>
  </r>
  <r>
    <x v="1"/>
    <s v="Baxter Springs"/>
    <s v="Electric"/>
    <s v="Municipal Other Lighting"/>
    <s v="CB-Commercial"/>
    <n v="7406"/>
    <n v="659.02"/>
    <n v="580"/>
    <n v="0"/>
    <n v="0"/>
    <n v="0"/>
    <m/>
    <n v="0"/>
    <n v="0"/>
    <n v="0"/>
    <n v="0"/>
    <n v="0"/>
    <n v="0"/>
    <n v="170.62"/>
    <n v="0"/>
    <n v="0"/>
    <n v="12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86"/>
    <n v="0"/>
    <n v="0"/>
    <n v="0"/>
    <m/>
    <x v="0"/>
    <m/>
    <m/>
    <m/>
    <m/>
    <m/>
    <m/>
    <m/>
    <m/>
    <n v="274.19"/>
    <n v="5.54"/>
    <n v="0"/>
    <n v="279.73"/>
    <x v="4"/>
    <x v="5"/>
    <m/>
    <x v="25"/>
  </r>
  <r>
    <x v="1"/>
    <s v="Baxter Springs"/>
    <s v="Electric"/>
    <s v="Municipal Other Lighting"/>
    <s v="LS-Special Lighting"/>
    <n v="1200624"/>
    <n v="115425.24"/>
    <n v="0"/>
    <n v="0"/>
    <n v="0"/>
    <n v="0"/>
    <m/>
    <n v="0"/>
    <n v="0"/>
    <n v="0"/>
    <n v="0"/>
    <n v="0"/>
    <n v="0"/>
    <n v="27662.38"/>
    <n v="0"/>
    <n v="0"/>
    <n v="2101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4.53"/>
    <n v="0"/>
    <n v="0"/>
    <n v="0"/>
    <m/>
    <x v="0"/>
    <m/>
    <m/>
    <m/>
    <m/>
    <m/>
    <m/>
    <m/>
    <m/>
    <n v="-25224.15"/>
    <n v="-551.76"/>
    <n v="0"/>
    <n v="-25775.91"/>
    <x v="4"/>
    <x v="7"/>
    <m/>
    <x v="25"/>
  </r>
  <r>
    <x v="1"/>
    <s v="Baxter Springs"/>
    <s v="Electric"/>
    <s v="Municipal Pumping"/>
    <s v="CB-Commercial"/>
    <n v="22356"/>
    <n v="1888.64"/>
    <n v="300"/>
    <n v="0"/>
    <n v="0"/>
    <n v="0"/>
    <m/>
    <n v="0"/>
    <n v="0"/>
    <n v="0"/>
    <n v="0"/>
    <n v="0"/>
    <n v="0"/>
    <n v="515.07000000000005"/>
    <n v="0"/>
    <n v="0"/>
    <n v="39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4.48"/>
    <n v="0"/>
    <n v="0"/>
    <n v="0"/>
    <m/>
    <x v="0"/>
    <m/>
    <m/>
    <m/>
    <m/>
    <m/>
    <m/>
    <m/>
    <m/>
    <n v="342.93"/>
    <n v="6.93"/>
    <n v="0"/>
    <n v="349.86"/>
    <x v="3"/>
    <x v="5"/>
    <m/>
    <x v="25"/>
  </r>
  <r>
    <x v="1"/>
    <s v="Baxter Springs"/>
    <s v="Electric"/>
    <s v="Municipal Pumping"/>
    <s v="GP-General Power"/>
    <n v="160880"/>
    <n v="10607.44"/>
    <n v="0"/>
    <n v="0"/>
    <n v="0"/>
    <n v="0"/>
    <m/>
    <n v="0"/>
    <n v="0"/>
    <n v="0"/>
    <n v="0"/>
    <n v="0"/>
    <n v="0"/>
    <n v="3706.68"/>
    <n v="0"/>
    <n v="0"/>
    <n v="281.54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9.4"/>
    <n v="0"/>
    <n v="0"/>
    <n v="0"/>
    <m/>
    <x v="0"/>
    <m/>
    <m/>
    <m/>
    <m/>
    <m/>
    <m/>
    <m/>
    <m/>
    <n v="4222.5"/>
    <n v="85.27"/>
    <n v="0"/>
    <n v="4307.7700000000004"/>
    <x v="3"/>
    <x v="6"/>
    <m/>
    <x v="25"/>
  </r>
  <r>
    <x v="1"/>
    <s v="Baxter Springs"/>
    <s v="Electric"/>
    <s v="Residential"/>
    <s v="NM-Net Metering"/>
    <n v="-663"/>
    <n v="-15.03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5"/>
  </r>
  <r>
    <x v="1"/>
    <s v="Baxter Springs"/>
    <s v="Electric"/>
    <s v="Residential"/>
    <s v="RG-Residential"/>
    <n v="3088354"/>
    <n v="199681.76"/>
    <n v="50615.360000000001"/>
    <n v="14400.32"/>
    <n v="0"/>
    <n v="0"/>
    <m/>
    <n v="0"/>
    <n v="0"/>
    <n v="0"/>
    <n v="0"/>
    <n v="-23.34"/>
    <n v="0"/>
    <n v="71139.3"/>
    <n v="0"/>
    <n v="0"/>
    <n v="5402.29"/>
    <n v="0"/>
    <n v="0"/>
    <n v="0"/>
    <n v="0"/>
    <n v="0"/>
    <n v="0"/>
    <n v="0"/>
    <n v="0"/>
    <n v="0"/>
    <n v="0"/>
    <n v="20"/>
    <n v="0"/>
    <n v="0"/>
    <n v="0"/>
    <n v="120"/>
    <n v="-0.93"/>
    <n v="9680.73"/>
    <n v="0"/>
    <n v="0"/>
    <n v="52168.13"/>
    <n v="0"/>
    <n v="0"/>
    <n v="0"/>
    <m/>
    <x v="0"/>
    <m/>
    <m/>
    <m/>
    <m/>
    <m/>
    <m/>
    <m/>
    <m/>
    <n v="97234.03"/>
    <n v="1952.76"/>
    <n v="0"/>
    <n v="99186.79"/>
    <x v="0"/>
    <x v="1"/>
    <m/>
    <x v="25"/>
  </r>
  <r>
    <x v="1"/>
    <s v="Baxter Springs"/>
    <s v="Electric"/>
    <s v="Residential"/>
    <s v="RG-Residential Water Heat"/>
    <n v="540436"/>
    <n v="33397.96"/>
    <n v="6836.2"/>
    <n v="1613.15"/>
    <n v="0"/>
    <n v="0"/>
    <m/>
    <n v="0"/>
    <n v="0"/>
    <n v="0"/>
    <n v="0"/>
    <n v="0"/>
    <n v="0"/>
    <n v="12451.31"/>
    <n v="0"/>
    <n v="0"/>
    <n v="945.14"/>
    <n v="0"/>
    <n v="0"/>
    <n v="0"/>
    <n v="0"/>
    <n v="0"/>
    <n v="0"/>
    <n v="0"/>
    <n v="0"/>
    <n v="0"/>
    <n v="0"/>
    <n v="0"/>
    <n v="0"/>
    <n v="0"/>
    <n v="0"/>
    <n v="20"/>
    <n v="-0.13"/>
    <n v="1419.15"/>
    <n v="0"/>
    <n v="0"/>
    <n v="9165.82"/>
    <n v="0"/>
    <n v="0"/>
    <n v="0"/>
    <m/>
    <x v="0"/>
    <m/>
    <m/>
    <m/>
    <m/>
    <m/>
    <m/>
    <m/>
    <m/>
    <n v="15864.699999999999"/>
    <n v="316.85000000000002"/>
    <n v="0"/>
    <n v="16181.55"/>
    <x v="0"/>
    <x v="14"/>
    <m/>
    <x v="25"/>
  </r>
  <r>
    <x v="1"/>
    <s v="Baxter Springs"/>
    <s v="Electric"/>
    <s v="Residential"/>
    <s v="RH-Residential Total Elec"/>
    <n v="2573979"/>
    <n v="147309.49"/>
    <n v="20650.18"/>
    <n v="4025.11"/>
    <n v="0"/>
    <n v="0"/>
    <m/>
    <n v="0"/>
    <n v="0"/>
    <n v="0"/>
    <n v="0"/>
    <n v="0"/>
    <n v="0"/>
    <n v="59303.35"/>
    <n v="0"/>
    <n v="0"/>
    <n v="4503.7299999999996"/>
    <n v="0"/>
    <n v="0"/>
    <n v="0"/>
    <n v="0"/>
    <n v="0"/>
    <n v="0"/>
    <n v="0"/>
    <n v="0"/>
    <n v="0"/>
    <n v="0"/>
    <n v="20"/>
    <n v="0"/>
    <n v="0"/>
    <n v="-12.58"/>
    <n v="20"/>
    <n v="-0.22"/>
    <n v="5293.99"/>
    <n v="0"/>
    <n v="0"/>
    <n v="42549.93"/>
    <n v="0"/>
    <n v="0"/>
    <n v="0"/>
    <m/>
    <x v="0"/>
    <m/>
    <m/>
    <m/>
    <m/>
    <m/>
    <m/>
    <m/>
    <m/>
    <n v="91524.53"/>
    <n v="1847.58"/>
    <n v="0"/>
    <n v="93372.11"/>
    <x v="0"/>
    <x v="15"/>
    <m/>
    <x v="25"/>
  </r>
  <r>
    <x v="1"/>
    <s v="Baxter Springs"/>
    <s v="Lighting"/>
    <s v="Commercial"/>
    <s v="PL-Private Lighting"/>
    <n v="32336.562999999998"/>
    <n v="8246.26"/>
    <n v="0"/>
    <n v="151.08000000000001"/>
    <n v="0"/>
    <n v="0"/>
    <m/>
    <n v="0"/>
    <n v="0"/>
    <n v="0"/>
    <n v="0"/>
    <n v="0"/>
    <n v="0"/>
    <n v="745.11"/>
    <n v="0"/>
    <n v="0"/>
    <n v="56.38"/>
    <n v="0"/>
    <n v="0"/>
    <n v="69"/>
    <n v="0"/>
    <n v="0"/>
    <n v="0"/>
    <n v="0"/>
    <n v="0"/>
    <n v="0"/>
    <n v="0"/>
    <n v="0"/>
    <n v="0"/>
    <n v="0"/>
    <n v="0"/>
    <n v="0"/>
    <n v="0"/>
    <n v="774.68"/>
    <n v="0"/>
    <n v="0"/>
    <n v="81.28"/>
    <n v="0"/>
    <n v="0"/>
    <n v="0"/>
    <m/>
    <x v="0"/>
    <m/>
    <m/>
    <m/>
    <m/>
    <m/>
    <m/>
    <m/>
    <m/>
    <n v="736.28"/>
    <n v="14.87"/>
    <n v="0"/>
    <n v="751.15"/>
    <x v="1"/>
    <x v="4"/>
    <m/>
    <x v="25"/>
  </r>
  <r>
    <x v="1"/>
    <s v="Baxter Springs"/>
    <s v="Lighting"/>
    <s v="Industrial"/>
    <s v="PL-Private Lighting"/>
    <n v="11837"/>
    <n v="2444.5100000000002"/>
    <n v="0"/>
    <n v="62.39"/>
    <n v="0"/>
    <n v="0"/>
    <m/>
    <n v="0"/>
    <n v="0"/>
    <n v="0"/>
    <n v="0"/>
    <n v="0"/>
    <n v="0"/>
    <n v="273.31"/>
    <n v="0"/>
    <n v="0"/>
    <n v="20.91"/>
    <n v="0"/>
    <n v="0"/>
    <n v="0"/>
    <n v="0"/>
    <n v="0"/>
    <n v="0"/>
    <n v="0"/>
    <n v="0"/>
    <n v="0"/>
    <n v="0"/>
    <n v="0"/>
    <n v="0"/>
    <n v="0"/>
    <n v="0"/>
    <n v="0"/>
    <n v="0"/>
    <n v="242.13"/>
    <n v="0"/>
    <n v="0"/>
    <n v="29.72"/>
    <n v="0"/>
    <n v="0"/>
    <n v="0"/>
    <m/>
    <x v="0"/>
    <m/>
    <m/>
    <m/>
    <m/>
    <m/>
    <m/>
    <m/>
    <m/>
    <n v="264.52000000000004"/>
    <n v="5.45"/>
    <n v="0"/>
    <n v="269.97000000000003"/>
    <x v="2"/>
    <x v="4"/>
    <m/>
    <x v="25"/>
  </r>
  <r>
    <x v="1"/>
    <s v="Baxter Springs"/>
    <s v="Lighting"/>
    <s v="Municipal Buildings"/>
    <s v="PL-Private Lighting"/>
    <n v="157"/>
    <n v="39.520000000000003"/>
    <n v="0"/>
    <n v="0"/>
    <n v="0"/>
    <n v="0"/>
    <m/>
    <n v="0"/>
    <n v="0"/>
    <n v="0"/>
    <n v="0"/>
    <n v="0"/>
    <n v="0"/>
    <n v="3.62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3.58"/>
    <n v="7.0000000000000007E-2"/>
    <n v="0"/>
    <n v="3.65"/>
    <x v="3"/>
    <x v="4"/>
    <m/>
    <x v="25"/>
  </r>
  <r>
    <x v="1"/>
    <s v="Baxter Springs"/>
    <s v="Lighting"/>
    <s v="Municipal Other Lighting"/>
    <s v="PL-Private Lighting"/>
    <n v="487"/>
    <n v="84.52"/>
    <n v="0"/>
    <n v="0"/>
    <n v="0"/>
    <n v="0"/>
    <m/>
    <n v="0"/>
    <n v="0"/>
    <n v="0"/>
    <n v="0"/>
    <n v="0"/>
    <n v="0"/>
    <n v="11.24"/>
    <n v="0"/>
    <n v="0"/>
    <n v="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0"/>
    <n v="0"/>
    <n v="0"/>
    <m/>
    <x v="0"/>
    <m/>
    <m/>
    <m/>
    <m/>
    <m/>
    <m/>
    <m/>
    <m/>
    <n v="10.99"/>
    <n v="0.22"/>
    <n v="0"/>
    <n v="11.21"/>
    <x v="4"/>
    <x v="4"/>
    <m/>
    <x v="25"/>
  </r>
  <r>
    <x v="1"/>
    <s v="Baxter Springs"/>
    <s v="Lighting"/>
    <s v="Municipal Street Lighting"/>
    <s v="SPL-Municipal St Lighting"/>
    <n v="68888.047000000006"/>
    <n v="5143.37"/>
    <n v="0"/>
    <n v="0"/>
    <n v="0"/>
    <n v="0"/>
    <m/>
    <n v="0"/>
    <n v="0"/>
    <n v="0"/>
    <n v="0"/>
    <n v="0"/>
    <n v="0"/>
    <n v="1600.96"/>
    <n v="0"/>
    <n v="0"/>
    <n v="125.37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214.24"/>
    <n v="0"/>
    <n v="0"/>
    <n v="0"/>
    <m/>
    <x v="0"/>
    <m/>
    <m/>
    <m/>
    <m/>
    <m/>
    <m/>
    <m/>
    <m/>
    <n v="1676.61"/>
    <n v="36.67"/>
    <n v="0"/>
    <n v="1713.28"/>
    <x v="4"/>
    <x v="11"/>
    <m/>
    <x v="25"/>
  </r>
  <r>
    <x v="1"/>
    <s v="Baxter Springs"/>
    <s v="Lighting"/>
    <s v="Residential"/>
    <s v="PL-Private Lighting"/>
    <n v="35824.870999999999"/>
    <n v="10940.51"/>
    <n v="0"/>
    <n v="90.93"/>
    <n v="0"/>
    <n v="0"/>
    <m/>
    <n v="0"/>
    <n v="0"/>
    <n v="0"/>
    <n v="0"/>
    <n v="0"/>
    <n v="0"/>
    <n v="824.56"/>
    <n v="0"/>
    <n v="0"/>
    <n v="60.14"/>
    <n v="0"/>
    <n v="0"/>
    <n v="0"/>
    <n v="0"/>
    <n v="0"/>
    <n v="0"/>
    <n v="0"/>
    <n v="0"/>
    <n v="0"/>
    <n v="0"/>
    <n v="0"/>
    <n v="0"/>
    <n v="0"/>
    <n v="-0.61"/>
    <n v="0"/>
    <n v="0"/>
    <n v="214.65"/>
    <n v="0"/>
    <n v="0"/>
    <n v="90.59"/>
    <n v="0"/>
    <n v="0"/>
    <n v="0"/>
    <m/>
    <x v="0"/>
    <m/>
    <m/>
    <m/>
    <m/>
    <m/>
    <m/>
    <m/>
    <m/>
    <n v="827.52"/>
    <n v="16.71"/>
    <n v="0"/>
    <n v="844.23"/>
    <x v="0"/>
    <x v="4"/>
    <m/>
    <x v="25"/>
  </r>
  <r>
    <x v="1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1"/>
    <s v="Columbus"/>
    <s v="Electric"/>
    <s v="Commercial"/>
    <s v="CB-Commercial"/>
    <n v="555094"/>
    <n v="46766.58"/>
    <n v="8146.67"/>
    <n v="2400.04"/>
    <n v="0"/>
    <n v="0"/>
    <m/>
    <n v="0"/>
    <n v="0"/>
    <n v="0"/>
    <n v="0"/>
    <n v="0"/>
    <n v="0"/>
    <n v="12789.76"/>
    <n v="0"/>
    <n v="0"/>
    <n v="971.55"/>
    <n v="0"/>
    <n v="0"/>
    <n v="0"/>
    <n v="0"/>
    <n v="0"/>
    <n v="0"/>
    <n v="0"/>
    <n v="0"/>
    <n v="0"/>
    <n v="0"/>
    <n v="0"/>
    <n v="0"/>
    <n v="0"/>
    <n v="0"/>
    <n v="0"/>
    <n v="0"/>
    <n v="6545.27"/>
    <n v="0"/>
    <n v="0"/>
    <n v="7560.54"/>
    <n v="0"/>
    <n v="0"/>
    <n v="0"/>
    <m/>
    <x v="0"/>
    <m/>
    <m/>
    <m/>
    <m/>
    <m/>
    <m/>
    <m/>
    <m/>
    <n v="9248.81"/>
    <n v="182.16"/>
    <n v="0"/>
    <n v="9430.9699999999993"/>
    <x v="1"/>
    <x v="5"/>
    <m/>
    <x v="25"/>
  </r>
  <r>
    <x v="1"/>
    <s v="Columbus"/>
    <s v="Electric"/>
    <s v="Commercial"/>
    <s v="GP-General Power"/>
    <n v="488465"/>
    <n v="39546.379999999997"/>
    <n v="0"/>
    <n v="0"/>
    <n v="0"/>
    <n v="0"/>
    <m/>
    <n v="0"/>
    <n v="0"/>
    <n v="0"/>
    <n v="0"/>
    <n v="0"/>
    <n v="0"/>
    <n v="11271.21"/>
    <n v="0"/>
    <n v="0"/>
    <n v="860.76"/>
    <n v="0"/>
    <n v="0"/>
    <n v="663.34"/>
    <n v="0"/>
    <n v="0"/>
    <n v="0"/>
    <n v="0"/>
    <n v="0"/>
    <n v="0"/>
    <n v="0"/>
    <n v="0"/>
    <n v="0"/>
    <n v="0"/>
    <n v="0"/>
    <n v="0"/>
    <n v="0"/>
    <n v="4399.38"/>
    <n v="0"/>
    <n v="0"/>
    <n v="6038.93"/>
    <n v="0"/>
    <n v="0"/>
    <n v="0"/>
    <m/>
    <x v="0"/>
    <m/>
    <m/>
    <m/>
    <m/>
    <m/>
    <m/>
    <m/>
    <m/>
    <n v="11770.03"/>
    <n v="240.14"/>
    <n v="0"/>
    <n v="12010.17"/>
    <x v="1"/>
    <x v="6"/>
    <m/>
    <x v="25"/>
  </r>
  <r>
    <x v="1"/>
    <s v="Columbus"/>
    <s v="Electric"/>
    <s v="Commercial"/>
    <s v="NM-Net Meter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2368.4699999999998"/>
    <n v="47.75"/>
    <n v="0"/>
    <n v="2416.2199999999998"/>
    <x v="1"/>
    <x v="10"/>
    <m/>
    <x v="25"/>
  </r>
  <r>
    <x v="1"/>
    <s v="Columbus"/>
    <s v="Electric"/>
    <s v="Commercial"/>
    <s v="SH-Small Heating"/>
    <n v="119511"/>
    <n v="8545.19"/>
    <n v="840"/>
    <n v="460.14"/>
    <n v="0"/>
    <n v="0"/>
    <m/>
    <n v="0"/>
    <n v="0"/>
    <n v="0"/>
    <n v="0"/>
    <n v="0"/>
    <n v="0"/>
    <n v="2753.54"/>
    <n v="0"/>
    <n v="0"/>
    <n v="209.13"/>
    <n v="0"/>
    <n v="0"/>
    <n v="0"/>
    <n v="0"/>
    <n v="0"/>
    <n v="0"/>
    <n v="0"/>
    <n v="0"/>
    <n v="0"/>
    <n v="0"/>
    <n v="0"/>
    <n v="0"/>
    <n v="0"/>
    <n v="0"/>
    <n v="0"/>
    <n v="0"/>
    <n v="1203.8"/>
    <n v="0"/>
    <n v="0"/>
    <n v="1851.21"/>
    <n v="0"/>
    <n v="0"/>
    <n v="0"/>
    <m/>
    <x v="0"/>
    <m/>
    <m/>
    <m/>
    <m/>
    <m/>
    <m/>
    <m/>
    <m/>
    <n v="2964.1299999999997"/>
    <n v="59.86"/>
    <n v="0"/>
    <n v="3023.99"/>
    <x v="1"/>
    <x v="12"/>
    <m/>
    <x v="25"/>
  </r>
  <r>
    <x v="1"/>
    <s v="Columbus"/>
    <s v="Electric"/>
    <s v="Commercial"/>
    <s v="TEB-Total Electric Bldg"/>
    <n v="156680"/>
    <n v="11347.76"/>
    <n v="0"/>
    <n v="0"/>
    <n v="0"/>
    <n v="0"/>
    <m/>
    <n v="0"/>
    <n v="0"/>
    <n v="0"/>
    <n v="0"/>
    <n v="0"/>
    <n v="0"/>
    <n v="3609.9"/>
    <n v="0"/>
    <n v="0"/>
    <n v="274.19"/>
    <n v="0"/>
    <n v="0"/>
    <n v="0"/>
    <n v="0"/>
    <n v="0"/>
    <n v="0"/>
    <n v="0"/>
    <n v="0"/>
    <n v="0"/>
    <n v="0"/>
    <n v="0"/>
    <n v="0"/>
    <n v="0"/>
    <n v="0"/>
    <n v="0"/>
    <n v="0"/>
    <n v="1268.04"/>
    <n v="0"/>
    <n v="0"/>
    <n v="2054.08"/>
    <n v="0"/>
    <n v="0"/>
    <n v="0"/>
    <m/>
    <x v="0"/>
    <m/>
    <m/>
    <m/>
    <m/>
    <m/>
    <m/>
    <m/>
    <m/>
    <n v="7.29"/>
    <n v="0.15"/>
    <n v="0"/>
    <n v="7.44"/>
    <x v="1"/>
    <x v="13"/>
    <m/>
    <x v="25"/>
  </r>
  <r>
    <x v="1"/>
    <s v="Columbus"/>
    <s v="Electric"/>
    <s v="Industrial"/>
    <s v="CB-Commercial"/>
    <n v="240"/>
    <n v="21.39"/>
    <n v="20"/>
    <n v="0"/>
    <n v="0"/>
    <n v="0"/>
    <m/>
    <n v="0"/>
    <n v="0"/>
    <n v="0"/>
    <n v="0"/>
    <n v="0"/>
    <n v="0"/>
    <n v="5.53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4.05"/>
    <n v="0"/>
    <n v="0"/>
    <n v="3.27"/>
    <n v="0"/>
    <n v="0"/>
    <n v="0"/>
    <m/>
    <x v="0"/>
    <m/>
    <m/>
    <m/>
    <m/>
    <m/>
    <m/>
    <m/>
    <m/>
    <n v="9710.02"/>
    <n v="193.81"/>
    <n v="0"/>
    <n v="9903.83"/>
    <x v="2"/>
    <x v="5"/>
    <m/>
    <x v="25"/>
  </r>
  <r>
    <x v="1"/>
    <s v="Columbus"/>
    <s v="Electric"/>
    <s v="Industrial"/>
    <s v="GP-General Power"/>
    <n v="337600"/>
    <n v="33969.75"/>
    <n v="0"/>
    <n v="0"/>
    <n v="0"/>
    <n v="0"/>
    <m/>
    <n v="0"/>
    <n v="0"/>
    <n v="0"/>
    <n v="0"/>
    <n v="0"/>
    <n v="0"/>
    <n v="7778.31"/>
    <n v="0"/>
    <n v="0"/>
    <n v="590.79999999999995"/>
    <n v="0"/>
    <n v="0"/>
    <n v="0"/>
    <n v="0"/>
    <n v="0"/>
    <n v="0"/>
    <n v="0"/>
    <n v="0"/>
    <n v="0"/>
    <n v="0"/>
    <n v="0"/>
    <n v="0"/>
    <n v="0"/>
    <n v="0"/>
    <n v="0"/>
    <n v="0"/>
    <n v="1463.63"/>
    <n v="0"/>
    <n v="0"/>
    <n v="6511.6"/>
    <n v="0"/>
    <n v="0"/>
    <n v="0"/>
    <m/>
    <x v="0"/>
    <m/>
    <m/>
    <m/>
    <m/>
    <m/>
    <m/>
    <m/>
    <m/>
    <n v="29828.95"/>
    <n v="652.46"/>
    <n v="0"/>
    <n v="30481.41"/>
    <x v="2"/>
    <x v="6"/>
    <m/>
    <x v="25"/>
  </r>
  <r>
    <x v="1"/>
    <s v="Columbus"/>
    <s v="Electric"/>
    <s v="Industrial"/>
    <s v="PT-Transmission"/>
    <n v="768000"/>
    <n v="47789.02"/>
    <n v="0"/>
    <n v="0"/>
    <n v="0"/>
    <n v="0"/>
    <m/>
    <n v="0"/>
    <n v="0"/>
    <n v="0"/>
    <n v="0"/>
    <n v="0"/>
    <n v="0"/>
    <n v="17848.32"/>
    <n v="0"/>
    <n v="0"/>
    <n v="1397.76"/>
    <n v="0"/>
    <n v="0"/>
    <n v="2620.46"/>
    <n v="0"/>
    <n v="0"/>
    <n v="0"/>
    <n v="0"/>
    <n v="0"/>
    <n v="0"/>
    <n v="0"/>
    <n v="0"/>
    <n v="0"/>
    <n v="0"/>
    <n v="0"/>
    <n v="0"/>
    <n v="0"/>
    <n v="975.05"/>
    <n v="0"/>
    <n v="0"/>
    <n v="14263.78"/>
    <n v="0"/>
    <n v="0"/>
    <n v="0"/>
    <m/>
    <x v="0"/>
    <m/>
    <m/>
    <m/>
    <m/>
    <m/>
    <m/>
    <m/>
    <m/>
    <n v="131.21"/>
    <n v="2.65"/>
    <n v="0"/>
    <n v="133.86000000000001"/>
    <x v="2"/>
    <x v="9"/>
    <m/>
    <x v="25"/>
  </r>
  <r>
    <x v="1"/>
    <s v="Columbus"/>
    <s v="Electric"/>
    <s v="Industrial"/>
    <s v="TEB-Total Electric Bldg"/>
    <n v="5680"/>
    <n v="495.14"/>
    <n v="0"/>
    <n v="0"/>
    <n v="0"/>
    <n v="0"/>
    <m/>
    <n v="0"/>
    <n v="0"/>
    <n v="0"/>
    <n v="0"/>
    <n v="0"/>
    <n v="0"/>
    <n v="130.87"/>
    <n v="0"/>
    <n v="0"/>
    <n v="9.94"/>
    <n v="0"/>
    <n v="0"/>
    <n v="0"/>
    <n v="0"/>
    <n v="0"/>
    <n v="0"/>
    <n v="0"/>
    <n v="0"/>
    <n v="0"/>
    <n v="0"/>
    <n v="0"/>
    <n v="0"/>
    <n v="0"/>
    <n v="0"/>
    <n v="0"/>
    <n v="0"/>
    <n v="8.5299999999999994"/>
    <n v="0"/>
    <n v="0"/>
    <n v="74.459999999999994"/>
    <n v="0"/>
    <n v="0"/>
    <n v="0"/>
    <m/>
    <x v="0"/>
    <m/>
    <m/>
    <m/>
    <m/>
    <m/>
    <m/>
    <m/>
    <m/>
    <n v="892.22"/>
    <n v="18.02"/>
    <n v="0"/>
    <n v="910.24"/>
    <x v="2"/>
    <x v="13"/>
    <m/>
    <x v="25"/>
  </r>
  <r>
    <x v="1"/>
    <s v="Columbus"/>
    <s v="Electric"/>
    <s v="Municipal Buildings"/>
    <s v="CB-Commercial"/>
    <n v="29621"/>
    <n v="2506.17"/>
    <n v="480"/>
    <n v="0"/>
    <n v="0"/>
    <n v="0"/>
    <m/>
    <n v="0"/>
    <n v="0"/>
    <n v="0"/>
    <n v="0"/>
    <n v="0"/>
    <n v="0"/>
    <n v="682.49"/>
    <n v="0"/>
    <n v="0"/>
    <n v="51.82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403.42"/>
    <n v="0"/>
    <n v="0"/>
    <n v="0"/>
    <m/>
    <x v="0"/>
    <m/>
    <m/>
    <m/>
    <m/>
    <m/>
    <m/>
    <m/>
    <m/>
    <n v="532.14"/>
    <n v="10.75"/>
    <n v="0"/>
    <n v="542.89"/>
    <x v="3"/>
    <x v="5"/>
    <m/>
    <x v="25"/>
  </r>
  <r>
    <x v="1"/>
    <s v="Columbus"/>
    <s v="Electric"/>
    <s v="Municipal Buildings"/>
    <s v="GP-General Power"/>
    <n v="22480"/>
    <n v="1664.49"/>
    <n v="0"/>
    <n v="0"/>
    <n v="0"/>
    <n v="0"/>
    <m/>
    <n v="0"/>
    <n v="0"/>
    <n v="0"/>
    <n v="0"/>
    <n v="0"/>
    <n v="0"/>
    <n v="517.94000000000005"/>
    <n v="0"/>
    <n v="0"/>
    <n v="39.34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8.11"/>
    <n v="0"/>
    <n v="0"/>
    <n v="0"/>
    <m/>
    <x v="0"/>
    <m/>
    <m/>
    <m/>
    <m/>
    <m/>
    <m/>
    <m/>
    <m/>
    <n v="402.76"/>
    <n v="8.1300000000000008"/>
    <n v="0"/>
    <n v="410.89"/>
    <x v="3"/>
    <x v="6"/>
    <m/>
    <x v="25"/>
  </r>
  <r>
    <x v="1"/>
    <s v="Columbus"/>
    <s v="Electric"/>
    <s v="Municipal Buildings"/>
    <s v="SH-Small Heating"/>
    <n v="15440"/>
    <n v="1089.55"/>
    <n v="40"/>
    <n v="0"/>
    <n v="0"/>
    <n v="0"/>
    <m/>
    <n v="0"/>
    <n v="0"/>
    <n v="0"/>
    <n v="0"/>
    <n v="0"/>
    <n v="0"/>
    <n v="355.73"/>
    <n v="0"/>
    <n v="0"/>
    <n v="27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9.17"/>
    <n v="0"/>
    <n v="0"/>
    <n v="0"/>
    <m/>
    <x v="0"/>
    <m/>
    <m/>
    <m/>
    <m/>
    <m/>
    <m/>
    <m/>
    <m/>
    <n v="275.18"/>
    <n v="5.56"/>
    <n v="0"/>
    <n v="280.74"/>
    <x v="3"/>
    <x v="12"/>
    <m/>
    <x v="25"/>
  </r>
  <r>
    <x v="1"/>
    <s v="Columbus"/>
    <s v="Electric"/>
    <s v="Municipal Buildings"/>
    <s v="TEB-Total Electric Bldg"/>
    <n v="12080"/>
    <n v="980.39"/>
    <n v="0"/>
    <n v="0"/>
    <n v="0"/>
    <n v="0"/>
    <m/>
    <n v="0"/>
    <n v="0"/>
    <n v="0"/>
    <n v="0"/>
    <n v="0"/>
    <n v="0"/>
    <n v="278.32"/>
    <n v="0"/>
    <n v="0"/>
    <n v="21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37"/>
    <n v="0"/>
    <n v="0"/>
    <n v="0"/>
    <m/>
    <x v="0"/>
    <m/>
    <m/>
    <m/>
    <m/>
    <m/>
    <m/>
    <m/>
    <m/>
    <n v="57.38"/>
    <n v="1.1599999999999999"/>
    <n v="0"/>
    <n v="58.54"/>
    <x v="3"/>
    <x v="13"/>
    <m/>
    <x v="25"/>
  </r>
  <r>
    <x v="1"/>
    <s v="Columbus"/>
    <s v="Electric"/>
    <s v="Municipal Other Lighting"/>
    <s v="CB-Commercial"/>
    <n v="2405"/>
    <n v="211.65"/>
    <n v="340"/>
    <n v="0"/>
    <n v="0"/>
    <n v="0"/>
    <m/>
    <n v="0"/>
    <n v="0"/>
    <n v="0"/>
    <n v="0"/>
    <n v="0"/>
    <n v="0"/>
    <n v="55.4"/>
    <n v="0"/>
    <n v="0"/>
    <n v="4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74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1"/>
    <s v="Columbus"/>
    <s v="Electric"/>
    <s v="Municipal Other Lighting"/>
    <s v="LS-Special Light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357.91999999999996"/>
    <n v="7.23"/>
    <n v="0"/>
    <n v="365.15"/>
    <x v="4"/>
    <x v="7"/>
    <m/>
    <x v="25"/>
  </r>
  <r>
    <x v="1"/>
    <s v="Columbus"/>
    <s v="Electric"/>
    <s v="Municipal Pumping"/>
    <s v="CB-Commercial"/>
    <n v="16927"/>
    <n v="1439.52"/>
    <n v="340"/>
    <n v="0"/>
    <n v="0"/>
    <n v="0"/>
    <m/>
    <n v="0"/>
    <n v="0"/>
    <n v="0"/>
    <n v="0"/>
    <n v="0"/>
    <n v="0"/>
    <n v="390"/>
    <n v="0"/>
    <n v="0"/>
    <n v="29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.55"/>
    <n v="0"/>
    <n v="0"/>
    <n v="0"/>
    <m/>
    <x v="0"/>
    <m/>
    <m/>
    <m/>
    <m/>
    <m/>
    <m/>
    <m/>
    <m/>
    <n v="729.56"/>
    <n v="14.73"/>
    <n v="0"/>
    <n v="744.29"/>
    <x v="3"/>
    <x v="5"/>
    <m/>
    <x v="25"/>
  </r>
  <r>
    <x v="1"/>
    <s v="Columbus"/>
    <s v="Electric"/>
    <s v="Municipal Pumping"/>
    <s v="GP-General Power"/>
    <n v="32088"/>
    <n v="3712.51"/>
    <n v="0"/>
    <n v="0"/>
    <n v="0"/>
    <n v="0"/>
    <m/>
    <n v="0"/>
    <n v="0"/>
    <n v="0"/>
    <n v="0"/>
    <n v="0"/>
    <n v="0"/>
    <n v="739.3"/>
    <n v="0"/>
    <n v="0"/>
    <n v="56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0.91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1"/>
    <s v="Columbus"/>
    <s v="Electric"/>
    <s v="Residential"/>
    <s v="NM-Net Meter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43908.46"/>
    <n v="886.43"/>
    <n v="0"/>
    <n v="44794.89"/>
    <x v="0"/>
    <x v="10"/>
    <m/>
    <x v="25"/>
  </r>
  <r>
    <x v="1"/>
    <s v="Columbus"/>
    <s v="Electric"/>
    <s v="Residential"/>
    <s v="RG-Residential"/>
    <n v="1820849"/>
    <n v="117563.7"/>
    <n v="28765.1"/>
    <n v="7419.84"/>
    <n v="0"/>
    <n v="0"/>
    <m/>
    <n v="0"/>
    <n v="0"/>
    <n v="0"/>
    <n v="0"/>
    <n v="0"/>
    <n v="0"/>
    <n v="41952.3"/>
    <n v="0"/>
    <n v="0"/>
    <n v="3186.75"/>
    <n v="0"/>
    <n v="0"/>
    <n v="0"/>
    <n v="0"/>
    <n v="0"/>
    <n v="0"/>
    <n v="0"/>
    <n v="0"/>
    <n v="0"/>
    <n v="0"/>
    <n v="0"/>
    <n v="0"/>
    <n v="15"/>
    <n v="0"/>
    <n v="40"/>
    <n v="-0.4"/>
    <n v="4976.4399999999996"/>
    <n v="0"/>
    <n v="0"/>
    <n v="30754.14"/>
    <n v="0"/>
    <n v="0"/>
    <n v="0"/>
    <m/>
    <x v="0"/>
    <m/>
    <m/>
    <m/>
    <m/>
    <m/>
    <m/>
    <m/>
    <m/>
    <n v="7568.81"/>
    <n v="152.66"/>
    <n v="0"/>
    <n v="7721.47"/>
    <x v="0"/>
    <x v="1"/>
    <m/>
    <x v="25"/>
  </r>
  <r>
    <x v="1"/>
    <s v="Columbus"/>
    <s v="Electric"/>
    <s v="Residential"/>
    <s v="RG-Residential Water Heat"/>
    <n v="332229"/>
    <n v="20506.18"/>
    <n v="3788.13"/>
    <n v="952.16"/>
    <n v="0"/>
    <n v="0"/>
    <m/>
    <n v="0"/>
    <n v="0"/>
    <n v="0"/>
    <n v="0"/>
    <n v="0"/>
    <n v="0"/>
    <n v="7654.31"/>
    <n v="0"/>
    <n v="0"/>
    <n v="577.89"/>
    <n v="0"/>
    <n v="0"/>
    <n v="0"/>
    <n v="0"/>
    <n v="0"/>
    <n v="0"/>
    <n v="0"/>
    <n v="0"/>
    <n v="0"/>
    <n v="0"/>
    <n v="20"/>
    <n v="0"/>
    <n v="0"/>
    <n v="0"/>
    <n v="40"/>
    <n v="0"/>
    <n v="764.22"/>
    <n v="0"/>
    <n v="0"/>
    <n v="5634.6"/>
    <n v="0"/>
    <n v="0"/>
    <n v="0"/>
    <m/>
    <x v="0"/>
    <m/>
    <m/>
    <m/>
    <m/>
    <m/>
    <m/>
    <m/>
    <m/>
    <n v="19637.580000000002"/>
    <n v="396.01"/>
    <n v="0"/>
    <n v="20033.59"/>
    <x v="0"/>
    <x v="14"/>
    <m/>
    <x v="25"/>
  </r>
  <r>
    <x v="1"/>
    <s v="Columbus"/>
    <s v="Electric"/>
    <s v="Residential"/>
    <s v="RH-Residential Total Elec"/>
    <n v="963441"/>
    <n v="55138.45"/>
    <n v="6527.47"/>
    <n v="2254.8200000000002"/>
    <n v="0"/>
    <n v="0"/>
    <m/>
    <n v="0"/>
    <n v="0"/>
    <n v="0"/>
    <n v="0"/>
    <n v="0"/>
    <n v="0"/>
    <n v="22197.57"/>
    <n v="0"/>
    <n v="0"/>
    <n v="1685.79"/>
    <n v="0"/>
    <n v="0"/>
    <n v="0"/>
    <n v="0"/>
    <n v="0"/>
    <n v="0"/>
    <n v="0"/>
    <n v="0"/>
    <n v="0"/>
    <n v="0"/>
    <n v="0"/>
    <n v="0"/>
    <n v="0"/>
    <n v="0"/>
    <n v="0"/>
    <n v="0"/>
    <n v="2017.2"/>
    <n v="0"/>
    <n v="0"/>
    <n v="15925.65"/>
    <n v="0"/>
    <n v="0"/>
    <n v="0"/>
    <m/>
    <x v="0"/>
    <m/>
    <m/>
    <m/>
    <m/>
    <m/>
    <m/>
    <m/>
    <m/>
    <n v="483.82"/>
    <n v="9.77"/>
    <n v="0"/>
    <n v="493.59"/>
    <x v="0"/>
    <x v="15"/>
    <m/>
    <x v="25"/>
  </r>
  <r>
    <x v="1"/>
    <s v="Columbus"/>
    <s v="Lighting"/>
    <s v="Commercial"/>
    <s v="PL-Private Lighting"/>
    <n v="21301"/>
    <n v="5255"/>
    <n v="0"/>
    <n v="0"/>
    <n v="0"/>
    <n v="0"/>
    <m/>
    <n v="0"/>
    <n v="0"/>
    <n v="0"/>
    <n v="0"/>
    <n v="0"/>
    <n v="0"/>
    <n v="490.86"/>
    <n v="0"/>
    <n v="0"/>
    <n v="37.14"/>
    <n v="0"/>
    <n v="0"/>
    <n v="0"/>
    <n v="0"/>
    <n v="0"/>
    <n v="0"/>
    <n v="0"/>
    <n v="0"/>
    <n v="0"/>
    <n v="0"/>
    <n v="0"/>
    <n v="0"/>
    <n v="0"/>
    <n v="0"/>
    <n v="0"/>
    <n v="0"/>
    <n v="472.29"/>
    <n v="0"/>
    <n v="0"/>
    <n v="53.58"/>
    <n v="0"/>
    <n v="0"/>
    <n v="0"/>
    <m/>
    <x v="0"/>
    <m/>
    <m/>
    <m/>
    <m/>
    <m/>
    <m/>
    <m/>
    <m/>
    <n v="4.78"/>
    <n v="0.1"/>
    <n v="0"/>
    <n v="4.88"/>
    <x v="1"/>
    <x v="4"/>
    <m/>
    <x v="25"/>
  </r>
  <r>
    <x v="1"/>
    <s v="Columbus"/>
    <s v="Lighting"/>
    <s v="Industrial"/>
    <s v="PL-Private Lighting"/>
    <n v="222"/>
    <n v="43.46"/>
    <n v="0"/>
    <n v="0"/>
    <n v="0"/>
    <n v="0"/>
    <m/>
    <n v="0"/>
    <n v="0"/>
    <n v="0"/>
    <n v="0"/>
    <n v="0"/>
    <n v="0"/>
    <n v="5.15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4.12"/>
    <n v="0"/>
    <n v="0"/>
    <n v="0.55000000000000004"/>
    <n v="0"/>
    <n v="0"/>
    <n v="0"/>
    <m/>
    <x v="0"/>
    <m/>
    <m/>
    <m/>
    <m/>
    <m/>
    <m/>
    <m/>
    <m/>
    <n v="6.61"/>
    <n v="0.13"/>
    <n v="0"/>
    <n v="6.74"/>
    <x v="2"/>
    <x v="4"/>
    <m/>
    <x v="25"/>
  </r>
  <r>
    <x v="1"/>
    <s v="Columbus"/>
    <s v="Lighting"/>
    <s v="Municipal Other Lighting"/>
    <s v="PL-Private Lighting"/>
    <n v="290"/>
    <n v="87.1"/>
    <n v="0"/>
    <n v="0"/>
    <n v="0"/>
    <n v="0"/>
    <m/>
    <n v="0"/>
    <n v="0"/>
    <n v="0"/>
    <n v="0"/>
    <n v="0"/>
    <n v="0"/>
    <n v="6.68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3"/>
    <n v="0"/>
    <n v="0"/>
    <n v="0"/>
    <m/>
    <x v="0"/>
    <m/>
    <m/>
    <m/>
    <m/>
    <m/>
    <m/>
    <m/>
    <m/>
    <n v="1596.1599999999999"/>
    <n v="34.909999999999997"/>
    <n v="0"/>
    <n v="1631.07"/>
    <x v="4"/>
    <x v="4"/>
    <m/>
    <x v="25"/>
  </r>
  <r>
    <x v="1"/>
    <s v="Columbus"/>
    <s v="Lighting"/>
    <s v="Municipal Street Lighting"/>
    <s v="SPL-Municipal St Lighting"/>
    <n v="65696.596000000005"/>
    <n v="5061.3900000000003"/>
    <n v="0"/>
    <n v="0"/>
    <n v="0"/>
    <n v="0"/>
    <m/>
    <n v="0"/>
    <n v="0"/>
    <n v="0"/>
    <n v="0"/>
    <n v="0"/>
    <n v="0"/>
    <n v="1526.79"/>
    <n v="0"/>
    <n v="0"/>
    <n v="119.58"/>
    <n v="0"/>
    <n v="0"/>
    <n v="1591.04"/>
    <n v="0"/>
    <n v="0"/>
    <n v="0"/>
    <n v="0"/>
    <n v="0"/>
    <n v="0"/>
    <n v="0"/>
    <n v="0"/>
    <n v="0"/>
    <n v="0"/>
    <n v="0"/>
    <n v="0"/>
    <n v="0"/>
    <n v="0"/>
    <n v="0"/>
    <n v="0"/>
    <n v="204.31"/>
    <n v="0"/>
    <n v="0"/>
    <n v="0"/>
    <m/>
    <x v="0"/>
    <m/>
    <m/>
    <m/>
    <m/>
    <m/>
    <m/>
    <m/>
    <m/>
    <n v="325.63"/>
    <n v="6.58"/>
    <n v="0"/>
    <n v="332.21"/>
    <x v="4"/>
    <x v="11"/>
    <m/>
    <x v="25"/>
  </r>
  <r>
    <x v="1"/>
    <s v="Columbus"/>
    <s v="Lighting"/>
    <s v="Residential"/>
    <s v="PL-Private Lighting"/>
    <n v="14403.328"/>
    <n v="4759.99"/>
    <n v="0"/>
    <n v="0"/>
    <n v="0"/>
    <n v="0"/>
    <m/>
    <n v="0"/>
    <n v="0"/>
    <n v="0"/>
    <n v="0"/>
    <n v="0"/>
    <n v="0"/>
    <n v="331.31"/>
    <n v="0"/>
    <n v="0"/>
    <n v="24.11"/>
    <n v="0"/>
    <n v="0"/>
    <n v="0"/>
    <n v="0"/>
    <n v="0"/>
    <n v="0"/>
    <n v="0"/>
    <n v="0"/>
    <n v="0"/>
    <n v="0"/>
    <n v="0"/>
    <n v="0"/>
    <n v="0"/>
    <n v="0"/>
    <n v="0"/>
    <n v="0"/>
    <n v="91.37"/>
    <n v="0"/>
    <n v="0"/>
    <n v="36.700000000000003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1"/>
    <s v="Columbu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.45"/>
    <n v="0.01"/>
    <n v="0"/>
    <n v="0.46"/>
    <x v="0"/>
    <x v="0"/>
    <m/>
    <x v="25"/>
  </r>
  <r>
    <x v="3"/>
    <s v="Aurora"/>
    <s v="Electric"/>
    <s v="Commercial"/>
    <s v="CB-Commercial"/>
    <n v="2420346"/>
    <n v="285896.07"/>
    <n v="42102.07"/>
    <n v="8751.19"/>
    <n v="0"/>
    <n v="0"/>
    <m/>
    <n v="-710.22151201234306"/>
    <n v="-4598.67"/>
    <n v="0"/>
    <n v="0"/>
    <n v="1089.0999999999999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4249.71"/>
    <n v="40"/>
    <n v="-3.45"/>
    <n v="20023.2400000000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Aurora"/>
    <s v="Electric"/>
    <s v="Commercial"/>
    <s v="GP-General Power"/>
    <n v="3771152"/>
    <n v="363397.92"/>
    <n v="10423.5"/>
    <n v="10579.99"/>
    <n v="0"/>
    <n v="0"/>
    <m/>
    <n v="0"/>
    <n v="-7165.23"/>
    <n v="0"/>
    <n v="0"/>
    <n v="1495.93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2581.5700000000002"/>
    <n v="0"/>
    <n v="0"/>
    <n v="19134.86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5"/>
  </r>
  <r>
    <x v="3"/>
    <s v="Aurora"/>
    <s v="Electric"/>
    <s v="Commercial"/>
    <s v="LS-Special Lighting"/>
    <n v="2528"/>
    <n v="503.68"/>
    <n v="0"/>
    <n v="6.81"/>
    <n v="0"/>
    <n v="0"/>
    <m/>
    <n v="0"/>
    <n v="-4.8"/>
    <n v="0"/>
    <n v="0"/>
    <n v="1.12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5"/>
  </r>
  <r>
    <x v="3"/>
    <s v="Aurora"/>
    <s v="Electric"/>
    <s v="Commercial"/>
    <s v="SH-Small Heating"/>
    <n v="176298"/>
    <n v="17881.45"/>
    <n v="2063.2800000000002"/>
    <n v="713.18"/>
    <n v="0"/>
    <n v="0"/>
    <m/>
    <n v="0"/>
    <n v="-334.95"/>
    <n v="0"/>
    <n v="0"/>
    <n v="79.37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58"/>
    <n v="0"/>
    <n v="0"/>
    <n v="1368.7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5"/>
  </r>
  <r>
    <x v="3"/>
    <s v="Aurora"/>
    <s v="Electric"/>
    <s v="Commercial"/>
    <s v="TEB-Total Electric Bldg"/>
    <n v="624146"/>
    <n v="57989.48"/>
    <n v="1320.31"/>
    <n v="212.1"/>
    <n v="0"/>
    <n v="0"/>
    <m/>
    <n v="0"/>
    <n v="-1185.8699999999999"/>
    <n v="0"/>
    <n v="0"/>
    <n v="28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8.95999999999998"/>
    <n v="0"/>
    <n v="0"/>
    <n v="2267.67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5"/>
  </r>
  <r>
    <x v="3"/>
    <s v="Aurora"/>
    <s v="Electric"/>
    <s v="Commercial"/>
    <s v="CB-Commercial"/>
    <n v="2452"/>
    <n v="288.31"/>
    <n v="22.69"/>
    <n v="0"/>
    <n v="0"/>
    <n v="0"/>
    <m/>
    <n v="0"/>
    <n v="-4.66"/>
    <n v="0"/>
    <n v="0"/>
    <n v="1.1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Aurora"/>
    <s v="Electric"/>
    <s v="Industrial"/>
    <s v="CB-Commercial"/>
    <n v="122905"/>
    <n v="14072.13"/>
    <n v="249.59"/>
    <n v="759.9"/>
    <n v="0"/>
    <n v="0"/>
    <m/>
    <n v="0"/>
    <n v="-233.52"/>
    <n v="0"/>
    <n v="0"/>
    <n v="10.51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68.45"/>
    <n v="0"/>
    <n v="0"/>
    <n v="1210.6300000000001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5"/>
  </r>
  <r>
    <x v="3"/>
    <s v="Aurora"/>
    <s v="Electric"/>
    <s v="Industrial"/>
    <s v="GP-General Power"/>
    <n v="1935500"/>
    <n v="183829.16"/>
    <n v="1320.31"/>
    <n v="3775.91"/>
    <n v="0"/>
    <n v="0"/>
    <m/>
    <n v="0"/>
    <n v="-3677.47"/>
    <n v="0"/>
    <n v="0"/>
    <n v="760.84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1673.75"/>
    <n v="0"/>
    <n v="0"/>
    <n v="7641.4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s v="Aurora"/>
    <s v="Electric"/>
    <s v="Industrial"/>
    <s v="LP-Large Power"/>
    <n v="2859003"/>
    <n v="223028.55"/>
    <n v="567.1"/>
    <n v="0"/>
    <n v="0"/>
    <n v="0"/>
    <m/>
    <n v="0"/>
    <n v="-5317.75"/>
    <n v="0"/>
    <n v="0"/>
    <n v="363.42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-2983.37"/>
    <n v="0"/>
    <n v="0"/>
    <n v="5028.1499999999996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5"/>
  </r>
  <r>
    <x v="3"/>
    <s v="Aurora"/>
    <s v="Electric"/>
    <s v="Industrial"/>
    <s v="PFM-Feed Mill/Grain Elev"/>
    <n v="8020400"/>
    <n v="1272955.1100000001"/>
    <n v="110.6"/>
    <n v="62913.440000000002"/>
    <n v="0"/>
    <n v="0"/>
    <m/>
    <n v="0"/>
    <n v="-15238.75"/>
    <n v="0"/>
    <n v="0"/>
    <n v="360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762.48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5"/>
  </r>
  <r>
    <x v="3"/>
    <s v="Aurora"/>
    <s v="Electric"/>
    <s v="Industrial"/>
    <s v="TEB-Total Electric Bldg"/>
    <n v="9414"/>
    <n v="3166.63"/>
    <n v="69.489999999999995"/>
    <n v="0"/>
    <n v="0"/>
    <n v="0"/>
    <m/>
    <n v="0"/>
    <n v="-17.89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173.63"/>
    <n v="0"/>
    <n v="0"/>
    <n v="204.37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5"/>
  </r>
  <r>
    <x v="3"/>
    <s v="Aurora"/>
    <s v="Electric"/>
    <s v="Interdepartmental"/>
    <s v="CB-Commercial"/>
    <n v="51029"/>
    <n v="5859.57"/>
    <n v="204.21"/>
    <n v="0"/>
    <n v="0"/>
    <n v="0"/>
    <m/>
    <n v="0"/>
    <n v="-96.95"/>
    <n v="0"/>
    <n v="0"/>
    <n v="2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5"/>
  </r>
  <r>
    <x v="3"/>
    <s v="Aurora"/>
    <s v="Electric"/>
    <s v="Interdepartmental"/>
    <s v="GP-General Power"/>
    <n v="143215"/>
    <n v="10580.78"/>
    <n v="277.95999999999998"/>
    <n v="0"/>
    <n v="0"/>
    <n v="0"/>
    <m/>
    <n v="0"/>
    <n v="-272.11"/>
    <n v="0"/>
    <n v="0"/>
    <n v="64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25"/>
  </r>
  <r>
    <x v="3"/>
    <s v="Aurora"/>
    <s v="Electric"/>
    <s v="Municipal Buildings"/>
    <s v="CB-Commercial"/>
    <n v="49886"/>
    <n v="5941.13"/>
    <n v="1406.78"/>
    <n v="0"/>
    <n v="0"/>
    <n v="0"/>
    <m/>
    <n v="0"/>
    <n v="-94.77"/>
    <n v="0"/>
    <n v="0"/>
    <n v="22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Aurora"/>
    <s v="Electric"/>
    <s v="Municipal Buildings"/>
    <s v="GP-General Power"/>
    <n v="140880"/>
    <n v="11551.3"/>
    <n v="277.95999999999998"/>
    <n v="0"/>
    <n v="0"/>
    <n v="0"/>
    <m/>
    <n v="0"/>
    <n v="-267.68"/>
    <n v="0"/>
    <n v="0"/>
    <n v="6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Aurora"/>
    <s v="Electric"/>
    <s v="Municipal Buildings"/>
    <s v="SH-Small Heating"/>
    <n v="4799"/>
    <n v="485.94"/>
    <n v="45.38"/>
    <n v="0"/>
    <n v="0"/>
    <n v="0"/>
    <m/>
    <n v="0"/>
    <n v="-9.11"/>
    <n v="0"/>
    <n v="0"/>
    <n v="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5"/>
  </r>
  <r>
    <x v="3"/>
    <s v="Aurora"/>
    <s v="Electric"/>
    <s v="Municipal Other Lighting"/>
    <s v="CB-Commercial"/>
    <n v="107721"/>
    <n v="12347.34"/>
    <n v="748.77"/>
    <n v="0"/>
    <n v="0"/>
    <n v="0"/>
    <m/>
    <n v="0"/>
    <n v="-204.68"/>
    <n v="0"/>
    <n v="0"/>
    <n v="48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3"/>
    <s v="Aurora"/>
    <s v="Electric"/>
    <s v="Municipal Other Lighting"/>
    <s v="LS-Special Lighting"/>
    <n v="6785"/>
    <n v="1142.5"/>
    <n v="0"/>
    <n v="0"/>
    <n v="0"/>
    <n v="0"/>
    <m/>
    <n v="0"/>
    <n v="-13.11"/>
    <n v="0"/>
    <n v="0"/>
    <n v="3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5"/>
  </r>
  <r>
    <x v="3"/>
    <s v="Aurora"/>
    <s v="Electric"/>
    <s v="Municipal Other Lighting"/>
    <s v="MS-Miscellaneous"/>
    <n v="0"/>
    <n v="0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5"/>
  </r>
  <r>
    <x v="3"/>
    <s v="Aurora"/>
    <s v="Electric"/>
    <s v="Municipal Pumping"/>
    <s v="CB-Commercial"/>
    <n v="94259"/>
    <n v="11051.86"/>
    <n v="1270.6400000000001"/>
    <n v="0"/>
    <n v="0"/>
    <n v="0"/>
    <m/>
    <n v="0"/>
    <n v="-179.09"/>
    <n v="0"/>
    <n v="0"/>
    <n v="42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Aurora"/>
    <s v="Electric"/>
    <s v="Municipal Pumping"/>
    <s v="GP-General Power"/>
    <n v="528723"/>
    <n v="48794.15"/>
    <n v="972.86"/>
    <n v="0"/>
    <n v="0"/>
    <n v="0"/>
    <m/>
    <n v="0"/>
    <n v="-1004.56"/>
    <n v="0"/>
    <n v="0"/>
    <n v="23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Aurora"/>
    <s v="Electric"/>
    <s v="Oil Pipeline Pumping"/>
    <s v="GP-General Power"/>
    <n v="193144"/>
    <n v="18264.560000000001"/>
    <n v="138.97999999999999"/>
    <n v="0"/>
    <n v="0"/>
    <n v="0"/>
    <m/>
    <n v="0"/>
    <n v="-366.97"/>
    <n v="0"/>
    <n v="0"/>
    <n v="86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4.70000000000005"/>
    <n v="0"/>
    <n v="0"/>
    <n v="1342.1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s v="Aurora"/>
    <s v="Electric"/>
    <s v="Residential"/>
    <s v="CB-Commercial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5"/>
    <m/>
    <x v="25"/>
  </r>
  <r>
    <x v="3"/>
    <s v="Aurora"/>
    <s v="Electric"/>
    <s v="Residential"/>
    <s v="RGL-Residential Pilot"/>
    <n v="91620"/>
    <n v="10015.19"/>
    <n v="0"/>
    <n v="409.26"/>
    <n v="0"/>
    <n v="0"/>
    <m/>
    <n v="0"/>
    <n v="-174.1"/>
    <n v="0"/>
    <n v="0"/>
    <n v="4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15"/>
    <n v="0"/>
    <n v="0"/>
    <n v="85.67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5"/>
  </r>
  <r>
    <x v="3"/>
    <s v="Aurora"/>
    <s v="Electric"/>
    <s v="Residential"/>
    <s v="RG-Residential"/>
    <n v="15861169"/>
    <n v="1773190.35"/>
    <n v="188342.57"/>
    <n v="53222.09"/>
    <n v="0"/>
    <n v="0"/>
    <m/>
    <n v="-9935.6246785688109"/>
    <n v="-30143.73"/>
    <n v="0"/>
    <n v="0"/>
    <n v="7137.87"/>
    <n v="0"/>
    <n v="0"/>
    <n v="0"/>
    <n v="0"/>
    <n v="0"/>
    <n v="0"/>
    <n v="0"/>
    <n v="0"/>
    <n v="0"/>
    <n v="0"/>
    <n v="0"/>
    <n v="0"/>
    <n v="0"/>
    <n v="0"/>
    <n v="0"/>
    <n v="540"/>
    <n v="0"/>
    <n v="120"/>
    <n v="5722.44"/>
    <n v="740"/>
    <n v="-133.62"/>
    <n v="14926.6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Aurora"/>
    <s v="Lighting"/>
    <s v="Commercial"/>
    <s v="PL-Private Lighting"/>
    <n v="49836.764999999999"/>
    <n v="15939.99"/>
    <n v="0"/>
    <n v="0"/>
    <n v="0"/>
    <n v="0"/>
    <m/>
    <n v="0"/>
    <n v="-94.58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.45"/>
    <n v="0"/>
    <n v="0"/>
    <n v="806.3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3"/>
    <s v="Aurora"/>
    <s v="Lighting"/>
    <s v="Industrial"/>
    <s v="PL-Private Lighting"/>
    <n v="6169"/>
    <n v="1507.82"/>
    <n v="0"/>
    <n v="0"/>
    <n v="0"/>
    <n v="0"/>
    <m/>
    <n v="0"/>
    <n v="-1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01"/>
    <n v="0"/>
    <n v="0"/>
    <n v="84.09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5"/>
  </r>
  <r>
    <x v="3"/>
    <s v="Aurora"/>
    <s v="Lighting"/>
    <s v="Interdepartmental"/>
    <s v="PL-Private Lighting"/>
    <n v="195"/>
    <n v="45.96"/>
    <n v="0"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5"/>
  </r>
  <r>
    <x v="3"/>
    <s v="Aurora"/>
    <s v="Lighting"/>
    <s v="Municipal Other Lighting"/>
    <s v="PL-Private Lighting"/>
    <n v="174"/>
    <n v="66.239999999999995"/>
    <n v="0"/>
    <n v="0"/>
    <n v="0"/>
    <n v="0"/>
    <m/>
    <n v="0"/>
    <n v="-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5"/>
  </r>
  <r>
    <x v="3"/>
    <s v="Aurora"/>
    <s v="Lighting"/>
    <s v="Municipal Pumping"/>
    <s v="PL-Private Lighting"/>
    <n v="58"/>
    <n v="20.59"/>
    <n v="0"/>
    <n v="0"/>
    <n v="0"/>
    <n v="0"/>
    <m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5"/>
  </r>
  <r>
    <x v="3"/>
    <s v="Aurora"/>
    <s v="Lighting"/>
    <s v="Municipal Street Lighting"/>
    <s v="SPL-Municipal St Lighting"/>
    <n v="115756.78200000001"/>
    <n v="13204.97"/>
    <n v="0"/>
    <n v="0"/>
    <n v="0"/>
    <n v="0"/>
    <m/>
    <n v="0"/>
    <n v="-219.91"/>
    <n v="0"/>
    <n v="0"/>
    <n v="0"/>
    <n v="0"/>
    <n v="0"/>
    <n v="0"/>
    <n v="0"/>
    <n v="0"/>
    <n v="0"/>
    <n v="0"/>
    <n v="3217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5"/>
  </r>
  <r>
    <x v="3"/>
    <s v="Aurora"/>
    <s v="Lighting"/>
    <s v="Residential"/>
    <s v="PL-Private Lighting"/>
    <n v="50905.792000000001"/>
    <n v="18847.400000000001"/>
    <n v="0"/>
    <n v="0"/>
    <n v="0"/>
    <n v="0"/>
    <m/>
    <n v="0"/>
    <n v="-97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950000000000003"/>
    <n v="0"/>
    <n v="-0.24"/>
    <n v="62.35"/>
    <n v="1.7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s v="Aurora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3"/>
    <s v="Baxter Springs"/>
    <s v="Electric"/>
    <s v="Commercial"/>
    <s v="CB-Commercial"/>
    <n v="389"/>
    <n v="49.45"/>
    <n v="22.69"/>
    <n v="3.58"/>
    <n v="0"/>
    <n v="0"/>
    <m/>
    <n v="0"/>
    <n v="-0.74"/>
    <n v="0"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Baxter Springs"/>
    <s v="Electric"/>
    <s v="Residential"/>
    <s v="RG-Residential"/>
    <n v="254"/>
    <n v="31.84"/>
    <n v="13"/>
    <n v="2.2200000000000002"/>
    <n v="0"/>
    <n v="0"/>
    <m/>
    <n v="0"/>
    <n v="-0.48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Bolivar"/>
    <s v="Electric"/>
    <s v="Commercial"/>
    <s v="CB-Commercial"/>
    <n v="2671829"/>
    <n v="315058.3"/>
    <n v="44668.29"/>
    <n v="7557.61"/>
    <n v="0"/>
    <n v="0"/>
    <m/>
    <n v="-1542.3076923076901"/>
    <n v="-5076.63"/>
    <n v="0"/>
    <n v="0"/>
    <n v="1202.33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731"/>
    <n v="40"/>
    <n v="-27.42"/>
    <n v="20265.6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Bolivar"/>
    <s v="Electric"/>
    <s v="Commercial"/>
    <s v="GP-General Power"/>
    <n v="3367560"/>
    <n v="312597.40000000002"/>
    <n v="9172.68"/>
    <n v="1914.74"/>
    <n v="0"/>
    <n v="0"/>
    <m/>
    <n v="0"/>
    <n v="-6398.34"/>
    <n v="0"/>
    <n v="0"/>
    <n v="1515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95.75"/>
    <n v="0"/>
    <n v="0"/>
    <n v="14133.91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5"/>
  </r>
  <r>
    <x v="3"/>
    <s v="Bolivar"/>
    <s v="Electric"/>
    <s v="Commercial"/>
    <s v="LP-Large Power"/>
    <n v="2527284"/>
    <n v="202808.5"/>
    <n v="1134.2"/>
    <n v="0"/>
    <n v="0"/>
    <n v="0"/>
    <m/>
    <n v="0"/>
    <n v="-4700.75"/>
    <n v="0"/>
    <n v="0"/>
    <n v="1137.28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3854.79"/>
    <n v="0"/>
    <n v="0"/>
    <n v="4414.93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5"/>
  </r>
  <r>
    <x v="3"/>
    <s v="Bolivar"/>
    <s v="Electric"/>
    <s v="Commercial"/>
    <s v="LS-Special Lighting"/>
    <n v="2082"/>
    <n v="516.99"/>
    <n v="0"/>
    <n v="1.88"/>
    <n v="0"/>
    <n v="0"/>
    <m/>
    <n v="0"/>
    <n v="-3.94"/>
    <n v="0"/>
    <n v="0"/>
    <n v="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5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5"/>
  </r>
  <r>
    <x v="3"/>
    <s v="Bolivar"/>
    <s v="Electric"/>
    <s v="Commercial"/>
    <s v="SH-Small Heating"/>
    <n v="1180902"/>
    <n v="117682.32"/>
    <n v="11201.3"/>
    <n v="2606.64"/>
    <n v="0"/>
    <n v="0"/>
    <m/>
    <n v="0"/>
    <n v="-2243.64"/>
    <n v="0"/>
    <n v="0"/>
    <n v="531.41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75.14"/>
    <n v="0"/>
    <n v="-7.94"/>
    <n v="7000.48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5"/>
  </r>
  <r>
    <x v="3"/>
    <s v="Bolivar"/>
    <s v="Electric"/>
    <s v="Commercial"/>
    <s v="TEB-Total Electric Bldg"/>
    <n v="3192847"/>
    <n v="290470.43"/>
    <n v="8338.7999999999993"/>
    <n v="1934.42"/>
    <n v="0"/>
    <n v="0"/>
    <m/>
    <n v="0"/>
    <n v="-6066.39"/>
    <n v="0"/>
    <n v="0"/>
    <n v="140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52.92"/>
    <n v="0"/>
    <n v="0"/>
    <n v="11149.46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5"/>
  </r>
  <r>
    <x v="3"/>
    <s v="Bolivar"/>
    <s v="Electric"/>
    <s v="Industrial"/>
    <s v="CB-Commercial"/>
    <n v="51484"/>
    <n v="5914.29"/>
    <n v="181.52"/>
    <n v="248.23"/>
    <n v="0"/>
    <n v="0"/>
    <m/>
    <n v="0"/>
    <n v="-97.82"/>
    <n v="0"/>
    <n v="0"/>
    <n v="23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.75"/>
    <n v="0"/>
    <n v="0"/>
    <n v="423.5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5"/>
  </r>
  <r>
    <x v="3"/>
    <s v="Bolivar"/>
    <s v="Electric"/>
    <s v="Industrial"/>
    <s v="GP-General Power"/>
    <n v="833200"/>
    <n v="81311.63"/>
    <n v="975.17"/>
    <n v="2547.73"/>
    <n v="0"/>
    <n v="0"/>
    <m/>
    <n v="0"/>
    <n v="-1583.07"/>
    <n v="0"/>
    <n v="0"/>
    <n v="37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.95"/>
    <n v="0"/>
    <n v="0"/>
    <n v="3426.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s v="Bolivar"/>
    <s v="Electric"/>
    <s v="Industrial"/>
    <s v="LP-Large Power"/>
    <n v="814200"/>
    <n v="48031.360000000001"/>
    <n v="567.1"/>
    <n v="0"/>
    <n v="0"/>
    <n v="0"/>
    <m/>
    <n v="0"/>
    <n v="-1514.41"/>
    <n v="0"/>
    <n v="0"/>
    <n v="366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24.2399999999998"/>
    <n v="0"/>
    <n v="0"/>
    <n v="3540.42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5"/>
  </r>
  <r>
    <x v="3"/>
    <s v="Bolivar"/>
    <s v="Electric"/>
    <s v="Industrial"/>
    <s v="PFM-Feed Mill/Grain Elev"/>
    <n v="3104"/>
    <n v="514.54999999999995"/>
    <n v="110.6"/>
    <n v="18.16"/>
    <n v="0"/>
    <n v="0"/>
    <m/>
    <n v="0"/>
    <n v="-5.9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25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5"/>
  </r>
  <r>
    <x v="3"/>
    <s v="Bolivar"/>
    <s v="Electric"/>
    <s v="Industrial"/>
    <s v="SH-Small Heating"/>
    <n v="1200"/>
    <n v="132.94999999999999"/>
    <n v="22.69"/>
    <n v="3.08"/>
    <n v="0"/>
    <n v="0"/>
    <m/>
    <n v="0"/>
    <n v="-2.2799999999999998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68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5"/>
  </r>
  <r>
    <x v="3"/>
    <s v="Bolivar"/>
    <s v="Electric"/>
    <s v="Interdepartmental"/>
    <s v="CB-Commercial"/>
    <n v="52168"/>
    <n v="5974.77"/>
    <n v="113.45"/>
    <n v="0"/>
    <n v="0"/>
    <n v="0"/>
    <m/>
    <n v="0"/>
    <n v="-99.12"/>
    <n v="0"/>
    <n v="0"/>
    <n v="23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2.95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5"/>
  </r>
  <r>
    <x v="3"/>
    <s v="Bolivar"/>
    <s v="Electric"/>
    <s v="Municipal Buildings"/>
    <s v="CB-Commercial"/>
    <n v="73487"/>
    <n v="8327.25"/>
    <n v="2178.2399999999998"/>
    <n v="0"/>
    <n v="0"/>
    <n v="0"/>
    <m/>
    <n v="-30799.426934097399"/>
    <n v="-139.63"/>
    <n v="0"/>
    <n v="0"/>
    <n v="3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Bolivar"/>
    <s v="Electric"/>
    <s v="Municipal Buildings"/>
    <s v="GP-General Power"/>
    <n v="55878"/>
    <n v="6244.88"/>
    <n v="277.95999999999998"/>
    <n v="0"/>
    <n v="0"/>
    <n v="0"/>
    <m/>
    <n v="-17225.113878480599"/>
    <n v="-106.16"/>
    <n v="0"/>
    <n v="0"/>
    <n v="25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Bolivar"/>
    <s v="Electric"/>
    <s v="Municipal Buildings"/>
    <s v="SH-Small Heating"/>
    <n v="36784"/>
    <n v="3703.74"/>
    <n v="363.04"/>
    <n v="0"/>
    <n v="0"/>
    <n v="0"/>
    <m/>
    <n v="0"/>
    <n v="-69.87"/>
    <n v="0"/>
    <n v="0"/>
    <n v="16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5"/>
  </r>
  <r>
    <x v="3"/>
    <s v="Bolivar"/>
    <s v="Electric"/>
    <s v="Municipal Buildings"/>
    <s v="TEB-Total Electric Bldg"/>
    <n v="17440"/>
    <n v="1613.32"/>
    <n v="69.489999999999995"/>
    <n v="0"/>
    <n v="0"/>
    <n v="0"/>
    <m/>
    <n v="0"/>
    <n v="-33.14"/>
    <n v="0"/>
    <n v="0"/>
    <n v="7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5"/>
  </r>
  <r>
    <x v="3"/>
    <s v="Bolivar"/>
    <s v="Electric"/>
    <s v="Municipal Other Lighting"/>
    <s v="CB-Commercial"/>
    <n v="10922"/>
    <n v="1332.84"/>
    <n v="862.22"/>
    <n v="0"/>
    <n v="0"/>
    <n v="0"/>
    <m/>
    <n v="0"/>
    <n v="-20.73"/>
    <n v="0"/>
    <n v="0"/>
    <n v="4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3"/>
    <s v="Bolivar"/>
    <s v="Electric"/>
    <s v="Municipal Other Lighting"/>
    <s v="LS-Special Lighting"/>
    <n v="6200"/>
    <n v="1061.81"/>
    <n v="0"/>
    <n v="0"/>
    <n v="0"/>
    <n v="0"/>
    <m/>
    <n v="0"/>
    <n v="-11.78"/>
    <n v="0"/>
    <n v="0"/>
    <n v="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5"/>
  </r>
  <r>
    <x v="3"/>
    <s v="Bolivar"/>
    <s v="Electric"/>
    <s v="Municipal Pumping"/>
    <s v="CB-Commercial"/>
    <n v="200748"/>
    <n v="23566.14"/>
    <n v="2654.73"/>
    <n v="0"/>
    <n v="0"/>
    <n v="0"/>
    <m/>
    <n v="0"/>
    <n v="-381.42"/>
    <n v="0"/>
    <n v="0"/>
    <n v="9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Bolivar"/>
    <s v="Electric"/>
    <s v="Municipal Pumping"/>
    <s v="GP-General Power"/>
    <n v="275433"/>
    <n v="26382.48"/>
    <n v="833.88"/>
    <n v="0"/>
    <n v="0"/>
    <n v="0"/>
    <m/>
    <n v="0"/>
    <n v="-523.33000000000004"/>
    <n v="0"/>
    <n v="0"/>
    <n v="123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Bolivar"/>
    <s v="Electric"/>
    <s v="Municipal Pumping"/>
    <s v="TEB-Total Electric Bldg"/>
    <n v="15001"/>
    <n v="1238.49"/>
    <n v="69.489999999999995"/>
    <n v="0"/>
    <n v="0"/>
    <n v="0"/>
    <m/>
    <n v="0"/>
    <n v="-28.5"/>
    <n v="0"/>
    <n v="0"/>
    <n v="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5"/>
  </r>
  <r>
    <x v="3"/>
    <s v="Bolivar"/>
    <s v="Electric"/>
    <s v="Oil Pipeline Pumping"/>
    <s v="GP-General Power"/>
    <n v="90215"/>
    <n v="7873.28"/>
    <n v="69.489999999999995"/>
    <n v="0"/>
    <n v="0"/>
    <n v="0"/>
    <m/>
    <n v="0"/>
    <n v="-171.41"/>
    <n v="0"/>
    <n v="0"/>
    <n v="4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5.4"/>
    <n v="0"/>
    <n v="0"/>
    <n v="496.0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s v="Bolivar"/>
    <s v="Electric"/>
    <s v="Oil Pipeline Pumping"/>
    <s v="LP-Large Power"/>
    <n v="4043948"/>
    <n v="275605.53000000003"/>
    <n v="850.65"/>
    <n v="0"/>
    <n v="0"/>
    <n v="0"/>
    <m/>
    <n v="0"/>
    <n v="-7521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51.46"/>
    <n v="0"/>
    <n v="0"/>
    <n v="11531.3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5"/>
  </r>
  <r>
    <x v="3"/>
    <s v="Bolivar"/>
    <s v="Electric"/>
    <s v="Residential"/>
    <s v="RGL-Residential Pilot"/>
    <n v="176021"/>
    <n v="19429.03"/>
    <n v="0"/>
    <n v="493.93"/>
    <n v="0"/>
    <n v="0"/>
    <m/>
    <n v="0"/>
    <n v="-334.42"/>
    <n v="0"/>
    <n v="0"/>
    <n v="79.23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98"/>
    <n v="20"/>
    <n v="0"/>
    <n v="463.24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5"/>
  </r>
  <r>
    <x v="3"/>
    <s v="Bolivar"/>
    <s v="Electric"/>
    <s v="Residential"/>
    <s v="RG-Residential"/>
    <n v="21193294.199999999"/>
    <n v="2319039.85"/>
    <n v="181844.16"/>
    <n v="51964.86"/>
    <n v="0"/>
    <n v="0"/>
    <m/>
    <n v="-4343.2692307692296"/>
    <n v="-40277.82"/>
    <n v="0"/>
    <n v="0"/>
    <n v="9554.1200000000008"/>
    <n v="0"/>
    <n v="0"/>
    <n v="0"/>
    <n v="0"/>
    <n v="0"/>
    <n v="0"/>
    <n v="0"/>
    <n v="0"/>
    <n v="0"/>
    <n v="0"/>
    <n v="0"/>
    <n v="0"/>
    <n v="0"/>
    <n v="0"/>
    <n v="0"/>
    <n v="210"/>
    <n v="100"/>
    <n v="0"/>
    <n v="6582.71"/>
    <n v="440"/>
    <n v="-138.53"/>
    <n v="52484.77"/>
    <n v="6.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Bolivar"/>
    <s v="Electric"/>
    <s v="Wholesale Municipalities"/>
    <s v="GFR-Lockwood"/>
    <n v="925070"/>
    <n v="34726.230000000003"/>
    <n v="0"/>
    <n v="0"/>
    <n v="17483.8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25"/>
  </r>
  <r>
    <x v="3"/>
    <s v="Bolivar"/>
    <s v="Lighting"/>
    <s v="Commercial"/>
    <s v="PL-Private Lighting"/>
    <n v="55860.7"/>
    <n v="16569.599999999999"/>
    <n v="0"/>
    <n v="131.24"/>
    <n v="0"/>
    <n v="0"/>
    <m/>
    <n v="0"/>
    <n v="-10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.92"/>
    <n v="0"/>
    <n v="0"/>
    <n v="697.7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3"/>
    <s v="Bolivar"/>
    <s v="Lighting"/>
    <s v="Industrial"/>
    <s v="PL-Private Lighting"/>
    <n v="515"/>
    <n v="176.82"/>
    <n v="0"/>
    <n v="5.62"/>
    <n v="0"/>
    <n v="0"/>
    <m/>
    <n v="0"/>
    <n v="-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2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5"/>
  </r>
  <r>
    <x v="3"/>
    <s v="Bolivar"/>
    <s v="Lighting"/>
    <s v="Municipal Other Lighting"/>
    <s v="PL-Private Lighting"/>
    <n v="249"/>
    <n v="84.1"/>
    <n v="0"/>
    <n v="0"/>
    <n v="0"/>
    <n v="0"/>
    <m/>
    <n v="0"/>
    <n v="-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5"/>
  </r>
  <r>
    <x v="3"/>
    <s v="Bolivar"/>
    <s v="Lighting"/>
    <s v="Municipal Street Lighting"/>
    <s v="SPL-Municipal St Lighting"/>
    <n v="214719.17499999999"/>
    <n v="24687.38"/>
    <n v="0"/>
    <n v="0"/>
    <n v="0"/>
    <n v="0"/>
    <m/>
    <n v="0"/>
    <n v="-407.99"/>
    <n v="0"/>
    <n v="0"/>
    <n v="0"/>
    <n v="0"/>
    <n v="0"/>
    <n v="0"/>
    <n v="0"/>
    <n v="0"/>
    <n v="0"/>
    <n v="0"/>
    <n v="6828.95"/>
    <n v="0"/>
    <n v="0"/>
    <n v="0"/>
    <n v="0"/>
    <n v="0"/>
    <n v="0"/>
    <n v="0"/>
    <n v="0"/>
    <n v="0"/>
    <n v="0"/>
    <n v="0"/>
    <n v="2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5"/>
  </r>
  <r>
    <x v="3"/>
    <s v="Bolivar"/>
    <s v="Lighting"/>
    <s v="Residential"/>
    <s v="PL-Private Lighting"/>
    <n v="40849.523000000001"/>
    <n v="14956.7"/>
    <n v="0"/>
    <n v="52.08"/>
    <n v="0"/>
    <n v="0"/>
    <m/>
    <n v="0"/>
    <n v="-78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08"/>
    <n v="0"/>
    <n v="0"/>
    <n v="239.54"/>
    <n v="5.0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s v="Bolivar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3"/>
    <s v="Branson"/>
    <s v="Electric"/>
    <s v="Industrial"/>
    <s v="SH-Small Heating"/>
    <n v="1666"/>
    <n v="174.15"/>
    <n v="21.18"/>
    <n v="0"/>
    <n v="0"/>
    <n v="0"/>
    <m/>
    <n v="0"/>
    <n v="-3.17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5"/>
  </r>
  <r>
    <x v="3"/>
    <s v="Branson"/>
    <s v="Electric"/>
    <s v="Commercial"/>
    <s v="CB-Commercial"/>
    <n v="3339715"/>
    <n v="393907.15"/>
    <n v="59667.23"/>
    <n v="8234.9500000000007"/>
    <n v="0"/>
    <n v="0"/>
    <m/>
    <n v="-12016.376460216001"/>
    <n v="-6345.53"/>
    <n v="0"/>
    <n v="0"/>
    <n v="1502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16.2"/>
    <n v="20"/>
    <n v="-17.72"/>
    <n v="30536.5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Branson"/>
    <s v="Electric"/>
    <s v="Commercial"/>
    <s v="GP-General Power"/>
    <n v="5755406"/>
    <n v="551552.71"/>
    <n v="11507.54"/>
    <n v="8398.6"/>
    <n v="0"/>
    <n v="0"/>
    <m/>
    <n v="0"/>
    <n v="-10935.29"/>
    <n v="0"/>
    <n v="0"/>
    <n v="2435.88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6068.98"/>
    <n v="0"/>
    <n v="0"/>
    <n v="37908.61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5"/>
  </r>
  <r>
    <x v="3"/>
    <s v="Branson"/>
    <s v="Electric"/>
    <s v="Commercial"/>
    <s v="LP-Large Power"/>
    <n v="2198400"/>
    <n v="154356.66"/>
    <n v="567.1"/>
    <n v="1037.47"/>
    <n v="0"/>
    <n v="0"/>
    <m/>
    <n v="0"/>
    <n v="-4089.02"/>
    <n v="0"/>
    <n v="0"/>
    <n v="989.28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5"/>
  </r>
  <r>
    <x v="3"/>
    <s v="Branson"/>
    <s v="Electric"/>
    <s v="Commercial"/>
    <s v="SH-Small Heating"/>
    <n v="3887503"/>
    <n v="382715.15"/>
    <n v="31394.65"/>
    <n v="7973.19"/>
    <n v="0"/>
    <n v="0"/>
    <m/>
    <n v="-18595.128939828101"/>
    <n v="-7395.68"/>
    <n v="0"/>
    <n v="0"/>
    <n v="1749.29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4802.59"/>
    <n v="40"/>
    <n v="-109.36"/>
    <n v="30797.75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5"/>
  </r>
  <r>
    <x v="3"/>
    <s v="Branson"/>
    <s v="Electric"/>
    <s v="Commercial"/>
    <s v="TEB-Total Electric Bldg"/>
    <n v="17511614"/>
    <n v="1622797.61"/>
    <n v="36720.839999999997"/>
    <n v="23526.55"/>
    <n v="0"/>
    <n v="0"/>
    <m/>
    <n v="0"/>
    <n v="-33189.11"/>
    <n v="0"/>
    <n v="0"/>
    <n v="7580.28"/>
    <n v="0"/>
    <n v="0"/>
    <n v="0"/>
    <n v="0"/>
    <n v="0"/>
    <n v="0"/>
    <n v="0"/>
    <n v="940.24"/>
    <n v="0"/>
    <n v="0"/>
    <n v="0"/>
    <n v="0"/>
    <n v="0"/>
    <n v="0"/>
    <n v="0"/>
    <n v="30"/>
    <n v="0"/>
    <n v="0"/>
    <n v="23394.7"/>
    <n v="20"/>
    <n v="-34.97"/>
    <n v="100242.38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5"/>
  </r>
  <r>
    <x v="3"/>
    <s v="Branson"/>
    <s v="Electric"/>
    <s v="Industrial"/>
    <s v="CB-Commercial"/>
    <n v="4440"/>
    <n v="514.48"/>
    <n v="22.69"/>
    <n v="0"/>
    <n v="0"/>
    <n v="0"/>
    <m/>
    <n v="0"/>
    <n v="-8.4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69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5"/>
  </r>
  <r>
    <x v="3"/>
    <s v="Branson"/>
    <s v="Electric"/>
    <s v="Industrial"/>
    <s v="SH-Small Heating"/>
    <n v="23144"/>
    <n v="2281.8200000000002"/>
    <n v="158.83000000000001"/>
    <n v="17.78"/>
    <n v="0"/>
    <n v="0"/>
    <m/>
    <n v="0"/>
    <n v="-43.97"/>
    <n v="0"/>
    <n v="0"/>
    <n v="1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59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5"/>
  </r>
  <r>
    <x v="3"/>
    <s v="Branson"/>
    <s v="Electric"/>
    <s v="Industrial"/>
    <s v="TEB-Total Electric Bldg"/>
    <n v="41360"/>
    <n v="3648.16"/>
    <n v="138.97999999999999"/>
    <n v="0"/>
    <n v="0"/>
    <n v="0"/>
    <m/>
    <n v="0"/>
    <n v="-78.59"/>
    <n v="0"/>
    <n v="0"/>
    <n v="1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1.37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5"/>
  </r>
  <r>
    <x v="3"/>
    <s v="Branson"/>
    <s v="Electric"/>
    <s v="Interdepartmental"/>
    <s v="CB-Commercial"/>
    <n v="13491"/>
    <n v="1573.17"/>
    <n v="136.13999999999999"/>
    <n v="0"/>
    <n v="0"/>
    <n v="0"/>
    <m/>
    <n v="0"/>
    <n v="-25.64"/>
    <n v="0"/>
    <n v="0"/>
    <n v="6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09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5"/>
  </r>
  <r>
    <x v="3"/>
    <s v="Branson"/>
    <s v="Electric"/>
    <s v="Municipal Buildings"/>
    <s v="CB-Commercial"/>
    <n v="179843"/>
    <n v="20804.71"/>
    <n v="1815.2"/>
    <n v="0"/>
    <n v="0"/>
    <n v="0"/>
    <m/>
    <n v="0"/>
    <n v="-341.65"/>
    <n v="0"/>
    <n v="0"/>
    <n v="80.95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Branson"/>
    <s v="Electric"/>
    <s v="Municipal Buildings"/>
    <s v="GP-General Power"/>
    <n v="188520"/>
    <n v="18860.349999999999"/>
    <n v="347.45"/>
    <n v="0"/>
    <n v="0"/>
    <n v="0"/>
    <m/>
    <n v="0"/>
    <n v="-358.19"/>
    <n v="0"/>
    <n v="0"/>
    <n v="84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Branson"/>
    <s v="Electric"/>
    <s v="Municipal Buildings"/>
    <s v="SH-Small Heating"/>
    <n v="55069"/>
    <n v="5226.97"/>
    <n v="226.9"/>
    <n v="0"/>
    <n v="0"/>
    <n v="0"/>
    <m/>
    <n v="0"/>
    <n v="-104.64"/>
    <n v="0"/>
    <n v="0"/>
    <n v="2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5"/>
  </r>
  <r>
    <x v="3"/>
    <s v="Branson"/>
    <s v="Electric"/>
    <s v="Municipal Buildings"/>
    <s v="TEB-Total Electric Bldg"/>
    <n v="433680"/>
    <n v="47242.22"/>
    <n v="555.91999999999996"/>
    <n v="0"/>
    <n v="0"/>
    <n v="0"/>
    <m/>
    <n v="0"/>
    <n v="-824"/>
    <n v="0"/>
    <n v="0"/>
    <n v="19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5"/>
  </r>
  <r>
    <x v="3"/>
    <s v="Branson"/>
    <s v="Electric"/>
    <s v="Municipal Other Lighting"/>
    <s v="CB-Commercial"/>
    <n v="-163933"/>
    <n v="-18444.18"/>
    <n v="1452.16"/>
    <n v="0"/>
    <n v="0"/>
    <n v="0"/>
    <m/>
    <n v="0"/>
    <n v="311.48"/>
    <n v="0"/>
    <n v="0"/>
    <n v="-73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3"/>
    <s v="Branson"/>
    <s v="Electric"/>
    <s v="Municipal Other Lighting"/>
    <s v="GP-General Power"/>
    <n v="45600"/>
    <n v="3895.3"/>
    <n v="69.489999999999995"/>
    <n v="0"/>
    <n v="0"/>
    <n v="0"/>
    <m/>
    <n v="0"/>
    <n v="-86.64"/>
    <n v="0"/>
    <n v="0"/>
    <n v="2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5"/>
  </r>
  <r>
    <x v="3"/>
    <s v="Branson"/>
    <s v="Electric"/>
    <s v="Municipal Other Lighting"/>
    <s v="LS-Special Lighting"/>
    <n v="1917"/>
    <n v="475.41"/>
    <n v="0"/>
    <n v="0"/>
    <n v="0"/>
    <n v="0"/>
    <m/>
    <n v="0"/>
    <n v="-3.63"/>
    <n v="0"/>
    <n v="0"/>
    <n v="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5"/>
  </r>
  <r>
    <x v="3"/>
    <s v="Branson"/>
    <s v="Electric"/>
    <s v="Municipal Other Lighting"/>
    <s v="SH-Small Heating"/>
    <n v="3148"/>
    <n v="334.51"/>
    <n v="45.38"/>
    <n v="0"/>
    <n v="0"/>
    <n v="0"/>
    <m/>
    <n v="0"/>
    <n v="-5.98"/>
    <n v="0"/>
    <n v="0"/>
    <n v="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25"/>
  </r>
  <r>
    <x v="3"/>
    <s v="Branson"/>
    <s v="Electric"/>
    <s v="Municipal Pumping"/>
    <s v="CB-Commercial"/>
    <n v="327275"/>
    <n v="37754.07"/>
    <n v="2700.11"/>
    <n v="0"/>
    <n v="0"/>
    <n v="0"/>
    <m/>
    <n v="0"/>
    <n v="-621.87"/>
    <n v="0"/>
    <n v="0"/>
    <n v="147.27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Branson"/>
    <s v="Electric"/>
    <s v="Municipal Pumping"/>
    <s v="GP-General Power"/>
    <n v="1060169"/>
    <n v="100406.83"/>
    <n v="1945.72"/>
    <n v="0"/>
    <n v="0"/>
    <n v="0"/>
    <m/>
    <n v="0"/>
    <n v="-2014.32"/>
    <n v="0"/>
    <n v="0"/>
    <n v="477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Branson"/>
    <s v="Electric"/>
    <s v="Residential"/>
    <s v="RGL-Residential Pilot"/>
    <n v="119596"/>
    <n v="13440.6"/>
    <n v="0"/>
    <n v="199.34"/>
    <n v="0"/>
    <n v="0"/>
    <m/>
    <n v="0"/>
    <n v="-227.25"/>
    <n v="0"/>
    <n v="0"/>
    <n v="53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08"/>
    <n v="0"/>
    <n v="0"/>
    <n v="81.4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5"/>
  </r>
  <r>
    <x v="3"/>
    <s v="Branson"/>
    <s v="Electric"/>
    <s v="Residential"/>
    <s v="RG-Residential"/>
    <n v="25415710.600000001"/>
    <n v="2802524.63"/>
    <n v="234733.98"/>
    <n v="45419.45"/>
    <n v="0"/>
    <n v="0"/>
    <m/>
    <n v="-249599.510506208"/>
    <n v="-48288.84"/>
    <n v="0"/>
    <n v="0"/>
    <n v="11437.24"/>
    <n v="0"/>
    <n v="0"/>
    <n v="0"/>
    <n v="0"/>
    <n v="0"/>
    <n v="0"/>
    <n v="0"/>
    <n v="0"/>
    <n v="0"/>
    <n v="0"/>
    <n v="0"/>
    <n v="0"/>
    <n v="0"/>
    <n v="0"/>
    <n v="0"/>
    <n v="690"/>
    <n v="50"/>
    <n v="15"/>
    <n v="6324.33"/>
    <n v="660"/>
    <n v="-185.58"/>
    <n v="20390.78"/>
    <n v="0.5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Branson"/>
    <s v="Lighting"/>
    <s v="Commercial"/>
    <s v="PL-Private Lighting"/>
    <n v="83791.56"/>
    <n v="28889.69"/>
    <n v="0"/>
    <n v="0"/>
    <n v="0"/>
    <n v="0"/>
    <m/>
    <n v="0"/>
    <n v="-159.08000000000001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375.13"/>
    <n v="0"/>
    <n v="0"/>
    <n v="1541.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3"/>
    <s v="Branson"/>
    <s v="Lighting"/>
    <s v="Industrial"/>
    <s v="PL-Private Lighting"/>
    <n v="164"/>
    <n v="58.98"/>
    <n v="0"/>
    <n v="0"/>
    <n v="0"/>
    <n v="0"/>
    <m/>
    <n v="0"/>
    <n v="-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5"/>
  </r>
  <r>
    <x v="3"/>
    <s v="Branson"/>
    <s v="Lighting"/>
    <s v="Municipal Other Lighting"/>
    <s v="PL-Private Lighting"/>
    <n v="386"/>
    <n v="139.83000000000001"/>
    <n v="0"/>
    <n v="0"/>
    <n v="0"/>
    <n v="0"/>
    <m/>
    <n v="0"/>
    <n v="-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5"/>
  </r>
  <r>
    <x v="3"/>
    <s v="Branson"/>
    <s v="Lighting"/>
    <s v="Municipal Street Lighting"/>
    <s v="SPL-Municipal St Lighting"/>
    <n v="226801.459"/>
    <n v="24543.08"/>
    <n v="0"/>
    <n v="0"/>
    <n v="0"/>
    <n v="0"/>
    <m/>
    <n v="0"/>
    <n v="-430.92"/>
    <n v="0"/>
    <n v="0"/>
    <n v="0"/>
    <n v="0"/>
    <n v="0"/>
    <n v="0"/>
    <n v="0"/>
    <n v="0"/>
    <n v="0"/>
    <n v="0"/>
    <n v="19807.5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5"/>
  </r>
  <r>
    <x v="3"/>
    <s v="Branson"/>
    <s v="Lighting"/>
    <s v="Residential"/>
    <s v="PL-Private Lighting"/>
    <n v="23896.264999999999"/>
    <n v="9207.89"/>
    <n v="0"/>
    <n v="0"/>
    <n v="0"/>
    <n v="0"/>
    <m/>
    <n v="0"/>
    <n v="-45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829999999999998"/>
    <n v="0"/>
    <n v="0"/>
    <n v="46.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s v="Branso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3"/>
    <s v="Buffalo"/>
    <s v="Electric"/>
    <s v="Commercial"/>
    <s v="CB-Commercial"/>
    <n v="1034"/>
    <n v="131.44"/>
    <n v="90.76"/>
    <n v="8.0299999999999994"/>
    <n v="0"/>
    <n v="0"/>
    <m/>
    <n v="0"/>
    <n v="-1.98"/>
    <n v="0"/>
    <n v="0"/>
    <n v="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2600000000000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Buffalo"/>
    <s v="Electric"/>
    <s v="Residential"/>
    <s v="RG-Residential"/>
    <n v="32173"/>
    <n v="3440.81"/>
    <n v="208"/>
    <n v="41.7"/>
    <n v="0"/>
    <n v="0"/>
    <m/>
    <n v="0"/>
    <n v="-61.14"/>
    <n v="0"/>
    <n v="0"/>
    <n v="1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"/>
    <n v="0"/>
    <n v="0"/>
    <n v="73.8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Buffalo"/>
    <s v="Lighting"/>
    <s v="Residential"/>
    <s v="PL-Private Lighting"/>
    <n v="31"/>
    <n v="14.65"/>
    <n v="0"/>
    <n v="0.28999999999999998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s v="Gravette"/>
    <s v="Electric"/>
    <s v="Commercial"/>
    <s v="CB-Commercial"/>
    <n v="6303"/>
    <n v="749.46"/>
    <n v="158.07"/>
    <n v="35.54"/>
    <n v="0"/>
    <n v="0"/>
    <m/>
    <n v="0"/>
    <n v="-11.99"/>
    <n v="0"/>
    <n v="0"/>
    <n v="2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4"/>
    <n v="0"/>
    <n v="0"/>
    <n v="60.6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Gravette"/>
    <s v="Electric"/>
    <s v="Industrial"/>
    <s v="GP-General Power"/>
    <n v="113590"/>
    <n v="7810.34"/>
    <n v="138.97999999999999"/>
    <n v="0"/>
    <n v="0"/>
    <n v="0"/>
    <m/>
    <n v="0"/>
    <n v="-21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1"/>
    <n v="0"/>
    <n v="0"/>
    <n v="319.0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s v="Gravette"/>
    <s v="Electric"/>
    <s v="Residential"/>
    <s v="RG-Residential"/>
    <n v="17879"/>
    <n v="2065.3000000000002"/>
    <n v="312"/>
    <n v="87.56"/>
    <n v="0"/>
    <n v="0"/>
    <m/>
    <n v="0"/>
    <n v="-33.99"/>
    <n v="0"/>
    <n v="0"/>
    <n v="8.05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02"/>
    <n v="0"/>
    <n v="0"/>
    <n v="48.1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Gravette"/>
    <s v="Lighting"/>
    <s v="Commercial"/>
    <s v="PL-Private Lighting"/>
    <n v="341"/>
    <n v="139.16"/>
    <n v="0"/>
    <n v="0"/>
    <n v="0"/>
    <n v="0"/>
    <m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3"/>
    <s v="Gravette"/>
    <s v="Lighting"/>
    <s v="Residential"/>
    <s v="PL-Private Lighting"/>
    <n v="31"/>
    <n v="25.96"/>
    <n v="0"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7"/>
    <n v="0"/>
    <n v="0"/>
    <n v="0.3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s v="Greenfield"/>
    <s v="Electric"/>
    <s v="Oil Pipeline Pumping"/>
    <s v="GP-General Power"/>
    <n v="101982"/>
    <n v="15071.25"/>
    <n v="69.489999999999995"/>
    <n v="0"/>
    <n v="0"/>
    <n v="0"/>
    <m/>
    <n v="0"/>
    <n v="-193.77"/>
    <n v="0"/>
    <n v="0"/>
    <n v="4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2.0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s v="Joplin"/>
    <s v="Electric"/>
    <s v="Commercial"/>
    <s v="CB-Commercial"/>
    <n v="1930408"/>
    <n v="244238.07999999999"/>
    <n v="83481.070000000007"/>
    <n v="40128.9"/>
    <n v="0"/>
    <n v="0"/>
    <m/>
    <n v="-4903.1683932113701"/>
    <n v="-3672.85"/>
    <n v="0"/>
    <n v="0"/>
    <n v="847.44"/>
    <n v="0"/>
    <n v="0"/>
    <n v="0"/>
    <n v="0"/>
    <n v="0"/>
    <n v="0"/>
    <n v="0"/>
    <n v="55.9"/>
    <n v="0"/>
    <n v="0"/>
    <n v="0"/>
    <n v="0"/>
    <n v="0"/>
    <n v="0"/>
    <n v="0"/>
    <n v="0"/>
    <n v="0"/>
    <n v="45"/>
    <n v="9610.83"/>
    <n v="80"/>
    <n v="-133.34"/>
    <n v="17154.939999999999"/>
    <n v="0.3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Joplin"/>
    <s v="Electric"/>
    <s v="Commercial"/>
    <s v="GP-General Power"/>
    <n v="14932875"/>
    <n v="1408680.43"/>
    <n v="34843.199999999997"/>
    <n v="31769.29"/>
    <n v="0"/>
    <n v="0"/>
    <m/>
    <n v="0"/>
    <n v="-28372.54"/>
    <n v="0"/>
    <n v="0"/>
    <n v="6038.12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15348.91"/>
    <n v="0"/>
    <n v="0"/>
    <n v="82064.92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5"/>
  </r>
  <r>
    <x v="3"/>
    <s v="Joplin"/>
    <s v="Electric"/>
    <s v="Commercial"/>
    <s v="LP-Large Power"/>
    <n v="4713600"/>
    <n v="343402.87"/>
    <n v="850.65"/>
    <n v="240"/>
    <n v="0"/>
    <n v="0"/>
    <m/>
    <n v="0"/>
    <n v="-8767.2900000000009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5"/>
  </r>
  <r>
    <x v="3"/>
    <s v="Joplin"/>
    <s v="Electric"/>
    <s v="Commercial"/>
    <s v="LS-Special Lighting"/>
    <n v="3976"/>
    <n v="662.52"/>
    <n v="0"/>
    <n v="38.42"/>
    <n v="0"/>
    <n v="0"/>
    <m/>
    <n v="0"/>
    <n v="-7.55"/>
    <n v="0"/>
    <n v="0"/>
    <n v="1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5"/>
  </r>
  <r>
    <x v="3"/>
    <s v="Joplin"/>
    <s v="Electric"/>
    <s v="Commercial"/>
    <s v="RG-Residential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25"/>
  </r>
  <r>
    <x v="3"/>
    <s v="Joplin"/>
    <s v="Electric"/>
    <s v="Commercial"/>
    <s v="SH-Small Heating"/>
    <n v="1189633"/>
    <n v="117591.25"/>
    <n v="10220.35"/>
    <n v="6669.01"/>
    <n v="0"/>
    <n v="0"/>
    <m/>
    <n v="0"/>
    <n v="-2260.35"/>
    <n v="0"/>
    <n v="0"/>
    <n v="493.33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2144.48"/>
    <n v="40"/>
    <n v="-10.96"/>
    <n v="8281.4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5"/>
  </r>
  <r>
    <x v="3"/>
    <s v="Joplin"/>
    <s v="Electric"/>
    <s v="Commercial"/>
    <s v="TEB-Total Electric Bldg"/>
    <n v="3060359"/>
    <n v="282381.45"/>
    <n v="7430.8"/>
    <n v="6299.72"/>
    <n v="0"/>
    <n v="0"/>
    <m/>
    <n v="0"/>
    <n v="-5814.68"/>
    <n v="0"/>
    <n v="0"/>
    <n v="1204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64.17"/>
    <n v="20"/>
    <n v="0"/>
    <n v="15520.16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5"/>
  </r>
  <r>
    <x v="3"/>
    <s v="Joplin"/>
    <s v="Electric"/>
    <s v="Industrial"/>
    <s v="CB-Commercial"/>
    <n v="30168"/>
    <n v="3515.52"/>
    <n v="249.59"/>
    <n v="181.23"/>
    <n v="0"/>
    <n v="0"/>
    <m/>
    <n v="0"/>
    <n v="-57.31"/>
    <n v="0"/>
    <n v="0"/>
    <n v="12.29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205.66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5"/>
  </r>
  <r>
    <x v="3"/>
    <s v="Joplin"/>
    <s v="Electric"/>
    <s v="Industrial"/>
    <s v="GP-General Power"/>
    <n v="6728924"/>
    <n v="549825.39"/>
    <n v="3236.84"/>
    <n v="3042.25"/>
    <n v="0"/>
    <n v="0"/>
    <m/>
    <n v="0"/>
    <n v="-12784.98"/>
    <n v="0"/>
    <n v="0"/>
    <n v="1835.49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3134.6"/>
    <n v="0"/>
    <n v="-143.09"/>
    <n v="24068.5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s v="Joplin"/>
    <s v="Electric"/>
    <s v="Industrial"/>
    <s v="LP-Large Power"/>
    <n v="20518972"/>
    <n v="1543733.33"/>
    <n v="3686.15"/>
    <n v="960"/>
    <n v="0"/>
    <n v="0"/>
    <m/>
    <n v="0"/>
    <n v="-38165.300000000003"/>
    <n v="0"/>
    <n v="0"/>
    <n v="1882.23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2283.9299999999998"/>
    <n v="0"/>
    <n v="0"/>
    <n v="66886.49000000000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5"/>
  </r>
  <r>
    <x v="3"/>
    <s v="Joplin"/>
    <s v="Electric"/>
    <s v="Industrial"/>
    <s v="SH-Small Heating"/>
    <n v="3925"/>
    <n v="382.89"/>
    <n v="22.69"/>
    <n v="25.52"/>
    <n v="0"/>
    <n v="0"/>
    <m/>
    <n v="0"/>
    <n v="-7.46"/>
    <n v="0"/>
    <n v="0"/>
    <n v="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41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5"/>
  </r>
  <r>
    <x v="3"/>
    <s v="Joplin"/>
    <s v="Electric"/>
    <s v="Industrial"/>
    <s v="TEB-Total Electric Bldg"/>
    <n v="367800"/>
    <n v="31782.97"/>
    <n v="596.22"/>
    <n v="795.75"/>
    <n v="0"/>
    <n v="0"/>
    <m/>
    <n v="0"/>
    <n v="-698.82"/>
    <n v="0"/>
    <n v="0"/>
    <n v="165.52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-928.88"/>
    <n v="0"/>
    <n v="0"/>
    <n v="799.33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5"/>
  </r>
  <r>
    <x v="3"/>
    <s v="Joplin"/>
    <s v="Electric"/>
    <s v="Interdepartmental"/>
    <s v="CB-Commercial"/>
    <n v="66290"/>
    <n v="7607.21"/>
    <n v="158.83000000000001"/>
    <n v="0"/>
    <n v="0"/>
    <n v="0"/>
    <m/>
    <n v="0"/>
    <n v="-125.96"/>
    <n v="0"/>
    <n v="0"/>
    <n v="29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33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5"/>
  </r>
  <r>
    <x v="3"/>
    <s v="Joplin"/>
    <s v="Electric"/>
    <s v="Municipal Buildings"/>
    <s v="CB-Commercial"/>
    <n v="126812"/>
    <n v="14854.19"/>
    <n v="1565.61"/>
    <n v="0"/>
    <n v="0"/>
    <n v="0"/>
    <m/>
    <n v="0"/>
    <n v="-240.95"/>
    <n v="0"/>
    <n v="0"/>
    <n v="57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Joplin"/>
    <s v="Electric"/>
    <s v="Municipal Buildings"/>
    <s v="GP-General Power"/>
    <n v="526134"/>
    <n v="51730.94"/>
    <n v="1181.33"/>
    <n v="0"/>
    <n v="0"/>
    <n v="0"/>
    <m/>
    <n v="0"/>
    <n v="-999.66"/>
    <n v="0"/>
    <n v="0"/>
    <n v="23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Joplin"/>
    <s v="Electric"/>
    <s v="Municipal Buildings"/>
    <s v="SH-Small Heating"/>
    <n v="2095"/>
    <n v="245.05"/>
    <n v="90.76"/>
    <n v="0"/>
    <n v="0"/>
    <n v="0"/>
    <m/>
    <n v="0"/>
    <n v="-3.98"/>
    <n v="0"/>
    <n v="0"/>
    <n v="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5"/>
  </r>
  <r>
    <x v="3"/>
    <s v="Joplin"/>
    <s v="Electric"/>
    <s v="Municipal Buildings"/>
    <s v="TEB-Total Electric Bldg"/>
    <n v="108600"/>
    <n v="8891.2000000000007"/>
    <n v="208.47"/>
    <n v="0"/>
    <n v="0"/>
    <n v="0"/>
    <m/>
    <n v="0"/>
    <n v="-206.34"/>
    <n v="0"/>
    <n v="0"/>
    <n v="48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5"/>
  </r>
  <r>
    <x v="3"/>
    <s v="Joplin"/>
    <s v="Electric"/>
    <s v="Municipal Other Lighting"/>
    <s v="CB-Commercial"/>
    <n v="42693"/>
    <n v="5083.83"/>
    <n v="1679.06"/>
    <n v="0"/>
    <n v="0"/>
    <n v="0"/>
    <m/>
    <n v="0"/>
    <n v="-81.13"/>
    <n v="0"/>
    <n v="0"/>
    <n v="19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3"/>
    <s v="Joplin"/>
    <s v="Electric"/>
    <s v="Municipal Other Lighting"/>
    <s v="GP-General Power"/>
    <n v="23440"/>
    <n v="3418.59"/>
    <n v="138.97999999999999"/>
    <n v="0"/>
    <n v="0"/>
    <n v="0"/>
    <m/>
    <n v="0"/>
    <n v="-44.53"/>
    <n v="0"/>
    <n v="0"/>
    <n v="10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5"/>
  </r>
  <r>
    <x v="3"/>
    <s v="Joplin"/>
    <s v="Electric"/>
    <s v="Municipal Other Lighting"/>
    <s v="LS-Special Lighting"/>
    <n v="-99946"/>
    <n v="-13094.68"/>
    <n v="0"/>
    <n v="0"/>
    <n v="0"/>
    <n v="0"/>
    <m/>
    <n v="0"/>
    <n v="189.9"/>
    <n v="0"/>
    <n v="0"/>
    <n v="-44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5"/>
  </r>
  <r>
    <x v="3"/>
    <s v="Joplin"/>
    <s v="Electric"/>
    <s v="Municipal Other Lighting"/>
    <s v="MS-Miscellaneous"/>
    <n v="11295"/>
    <n v="1122.72"/>
    <n v="19.510000000000002"/>
    <n v="0"/>
    <n v="0"/>
    <n v="0"/>
    <m/>
    <n v="0"/>
    <n v="-2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5"/>
  </r>
  <r>
    <x v="3"/>
    <s v="Joplin"/>
    <s v="Electric"/>
    <s v="Municipal Pumping"/>
    <s v="CB-Commercial"/>
    <n v="26352"/>
    <n v="3162.81"/>
    <n v="726.08"/>
    <n v="0"/>
    <n v="0"/>
    <n v="0"/>
    <m/>
    <n v="0"/>
    <n v="-50.06"/>
    <n v="0"/>
    <n v="0"/>
    <n v="1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Joplin"/>
    <s v="Electric"/>
    <s v="Municipal Pumping"/>
    <s v="GP-General Power"/>
    <n v="841370"/>
    <n v="73118.080000000002"/>
    <n v="625.41"/>
    <n v="0"/>
    <n v="0"/>
    <n v="0"/>
    <m/>
    <n v="0"/>
    <n v="-1598.61"/>
    <n v="0"/>
    <n v="0"/>
    <n v="378.63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Joplin"/>
    <s v="Electric"/>
    <s v="Oil Pipeline Pumping"/>
    <s v="LP-Large Power"/>
    <n v="179266"/>
    <n v="23132.42"/>
    <n v="283.55"/>
    <n v="0"/>
    <n v="0"/>
    <n v="0"/>
    <m/>
    <n v="0"/>
    <n v="-333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1.6400000000001"/>
    <n v="0"/>
    <n v="0"/>
    <n v="1350.33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5"/>
  </r>
  <r>
    <x v="3"/>
    <s v="Joplin"/>
    <s v="Electric"/>
    <s v="Residential"/>
    <s v="CB-Commercial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5"/>
    <m/>
    <x v="25"/>
  </r>
  <r>
    <x v="3"/>
    <s v="Joplin"/>
    <s v="Electric"/>
    <s v="Residential"/>
    <s v="RGL-Residential Pilot"/>
    <n v="126528"/>
    <n v="14007.96"/>
    <n v="0"/>
    <n v="741.06"/>
    <n v="0"/>
    <n v="0"/>
    <m/>
    <n v="0"/>
    <n v="-240.42"/>
    <n v="0"/>
    <n v="0"/>
    <n v="56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73"/>
    <n v="0"/>
    <n v="-1.68"/>
    <n v="5.99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5"/>
  </r>
  <r>
    <x v="3"/>
    <s v="Joplin"/>
    <s v="Electric"/>
    <s v="Residential"/>
    <s v="RG-Residential"/>
    <n v="34063872"/>
    <n v="3808420.7"/>
    <n v="390949.94"/>
    <n v="198645.53"/>
    <n v="0"/>
    <n v="0"/>
    <m/>
    <n v="-41247.492836676203"/>
    <n v="-64734.5"/>
    <n v="0"/>
    <n v="0"/>
    <n v="15329.37"/>
    <n v="0"/>
    <n v="0"/>
    <n v="0"/>
    <n v="0"/>
    <n v="0"/>
    <n v="0"/>
    <n v="0"/>
    <n v="0"/>
    <n v="0"/>
    <n v="0"/>
    <n v="0"/>
    <n v="0"/>
    <n v="0"/>
    <n v="0"/>
    <n v="0"/>
    <n v="750"/>
    <n v="50"/>
    <n v="150"/>
    <n v="12657.51"/>
    <n v="1700"/>
    <n v="-320.35000000000002"/>
    <n v="16720.46"/>
    <n v="-16.01000000000000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Joplin"/>
    <s v="Lighting"/>
    <s v="Commercial"/>
    <s v="PL-Private Lighting"/>
    <n v="197258.14799999999"/>
    <n v="52923.85"/>
    <n v="0"/>
    <n v="2129.3000000000002"/>
    <n v="0"/>
    <n v="0"/>
    <m/>
    <n v="0"/>
    <n v="-374.73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327.22000000000003"/>
    <n v="0"/>
    <n v="0"/>
    <n v="3404.1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3"/>
    <s v="Joplin"/>
    <s v="Lighting"/>
    <s v="Industrial"/>
    <s v="PL-Private Lighting"/>
    <n v="18644"/>
    <n v="4573.1899999999996"/>
    <n v="0"/>
    <n v="261.81"/>
    <n v="0"/>
    <n v="0"/>
    <m/>
    <n v="0"/>
    <n v="-3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7.82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5"/>
  </r>
  <r>
    <x v="3"/>
    <s v="Joplin"/>
    <s v="Lighting"/>
    <s v="Municipal Buildings"/>
    <s v="PL-Private Lighting"/>
    <n v="540"/>
    <n v="179.66"/>
    <n v="0"/>
    <n v="0"/>
    <n v="0"/>
    <n v="0"/>
    <m/>
    <n v="0"/>
    <n v="-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5"/>
  </r>
  <r>
    <x v="3"/>
    <s v="Joplin"/>
    <s v="Lighting"/>
    <s v="Municipal Other Lighting"/>
    <s v="PL-Private Lighting"/>
    <n v="4396"/>
    <n v="980.38"/>
    <n v="0"/>
    <n v="0"/>
    <n v="0"/>
    <n v="0"/>
    <m/>
    <n v="0"/>
    <n v="-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5"/>
  </r>
  <r>
    <x v="3"/>
    <s v="Joplin"/>
    <s v="Lighting"/>
    <s v="Municipal Street Lighting"/>
    <s v="SPL-Municipal St Lighting"/>
    <n v="391285.38500000001"/>
    <n v="48507.98"/>
    <n v="0"/>
    <n v="0"/>
    <n v="0"/>
    <n v="0"/>
    <m/>
    <n v="0"/>
    <n v="-743.44"/>
    <n v="0"/>
    <n v="0"/>
    <n v="0"/>
    <n v="0"/>
    <n v="0"/>
    <n v="0"/>
    <n v="0"/>
    <n v="0"/>
    <n v="0"/>
    <n v="0"/>
    <n v="2698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5"/>
  </r>
  <r>
    <x v="3"/>
    <s v="Joplin"/>
    <s v="Lighting"/>
    <s v="Residential"/>
    <s v="PL-Private Lighting"/>
    <n v="56478.228999999999"/>
    <n v="20028.64"/>
    <n v="0"/>
    <n v="479.63"/>
    <n v="0"/>
    <n v="0"/>
    <m/>
    <n v="0"/>
    <n v="-107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49"/>
    <n v="0"/>
    <n v="-0.24"/>
    <n v="116.7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s v="Jopli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3"/>
    <s v="Neosho"/>
    <s v="Electric"/>
    <s v="Commercial"/>
    <s v="CB-Commercial"/>
    <n v="2870059"/>
    <n v="339524.97"/>
    <n v="51342.14"/>
    <n v="9312.01"/>
    <n v="0"/>
    <n v="0"/>
    <m/>
    <n v="0"/>
    <n v="-5453.21"/>
    <n v="0"/>
    <n v="0"/>
    <n v="1287.6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546.3999999999996"/>
    <n v="60"/>
    <n v="-38.68"/>
    <n v="23515.1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Neosho"/>
    <s v="Electric"/>
    <s v="Commercial"/>
    <s v="GP-General Power"/>
    <n v="6134770"/>
    <n v="591523.66"/>
    <n v="16527.03"/>
    <n v="27.31"/>
    <n v="0"/>
    <n v="0"/>
    <m/>
    <n v="0"/>
    <n v="-11656.03"/>
    <n v="0"/>
    <n v="0"/>
    <n v="2594.61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4048.82"/>
    <n v="0"/>
    <n v="-5.71"/>
    <n v="29769.34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5"/>
  </r>
  <r>
    <x v="3"/>
    <s v="Neosho"/>
    <s v="Electric"/>
    <s v="Commercial"/>
    <s v="LS-Special Lighting"/>
    <n v="106"/>
    <n v="15.09"/>
    <n v="0"/>
    <n v="0"/>
    <n v="0"/>
    <n v="0"/>
    <m/>
    <n v="0"/>
    <n v="-0.2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59999999999999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5"/>
  </r>
  <r>
    <x v="3"/>
    <s v="Neosho"/>
    <s v="Electric"/>
    <s v="Commercial"/>
    <s v="SH-Small Heating"/>
    <n v="397446"/>
    <n v="39647.22"/>
    <n v="3990.41"/>
    <n v="1059.26"/>
    <n v="0"/>
    <n v="0"/>
    <m/>
    <n v="0"/>
    <n v="-755.18"/>
    <n v="0"/>
    <n v="0"/>
    <n v="178.4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86.64"/>
    <n v="0"/>
    <n v="-0.37"/>
    <n v="2599.5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5"/>
  </r>
  <r>
    <x v="3"/>
    <s v="Neosho"/>
    <s v="Electric"/>
    <s v="Commercial"/>
    <s v="TEB-Total Electric Bldg"/>
    <n v="-38530083"/>
    <n v="-2358180.11"/>
    <n v="3266.03"/>
    <n v="0"/>
    <n v="0"/>
    <n v="0"/>
    <m/>
    <n v="0"/>
    <n v="73140.42"/>
    <n v="0"/>
    <n v="0"/>
    <n v="-17340.37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5.49"/>
    <n v="0"/>
    <n v="0"/>
    <n v="2920.9"/>
    <n v="28.4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5"/>
  </r>
  <r>
    <x v="3"/>
    <s v="Neosho"/>
    <s v="Electric"/>
    <s v="Commercial"/>
    <s v="CB-Commercial"/>
    <n v="5920"/>
    <n v="682.86"/>
    <n v="22.69"/>
    <n v="0"/>
    <n v="0"/>
    <n v="0"/>
    <m/>
    <n v="0"/>
    <n v="-11.25"/>
    <n v="0"/>
    <n v="0"/>
    <n v="2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Neosho"/>
    <s v="Electric"/>
    <s v="Industrial"/>
    <s v="CB-Commercial"/>
    <n v="156633"/>
    <n v="17940.86"/>
    <n v="363.04"/>
    <n v="285.2"/>
    <n v="0"/>
    <n v="0"/>
    <m/>
    <n v="0"/>
    <n v="-297.61"/>
    <n v="0"/>
    <n v="0"/>
    <n v="23.08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09.68"/>
    <n v="0"/>
    <n v="0"/>
    <n v="761.17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5"/>
  </r>
  <r>
    <x v="3"/>
    <s v="Neosho"/>
    <s v="Electric"/>
    <s v="Industrial"/>
    <s v="GP-General Power"/>
    <n v="839580"/>
    <n v="82140.179999999993"/>
    <n v="1389.8"/>
    <n v="0"/>
    <n v="0"/>
    <n v="0"/>
    <m/>
    <n v="0"/>
    <n v="-1595.22"/>
    <n v="0"/>
    <n v="0"/>
    <n v="259.45999999999998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2048.69"/>
    <n v="0"/>
    <n v="0"/>
    <n v="4249.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s v="Neosho"/>
    <s v="Electric"/>
    <s v="Industrial"/>
    <s v="LP-Large Power"/>
    <n v="8258331"/>
    <n v="607481.18000000005"/>
    <n v="1134.2"/>
    <n v="0"/>
    <n v="0"/>
    <n v="0"/>
    <m/>
    <n v="0"/>
    <n v="-15360.5"/>
    <n v="0"/>
    <n v="0"/>
    <n v="267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0710.76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5"/>
  </r>
  <r>
    <x v="3"/>
    <s v="Neosho"/>
    <s v="Electric"/>
    <s v="Industrial"/>
    <s v="TEB-Total Electric Bldg"/>
    <n v="55920"/>
    <n v="3993.79"/>
    <n v="69.489999999999995"/>
    <n v="0"/>
    <n v="0"/>
    <n v="0"/>
    <m/>
    <n v="0"/>
    <n v="-106.25"/>
    <n v="0"/>
    <n v="0"/>
    <n v="25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2.96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5"/>
  </r>
  <r>
    <x v="3"/>
    <s v="Neosho"/>
    <s v="Electric"/>
    <s v="Interdepartmental"/>
    <s v="CB-Commercial"/>
    <n v="6182"/>
    <n v="760.81"/>
    <n v="181.52"/>
    <n v="0"/>
    <n v="0"/>
    <n v="0"/>
    <m/>
    <n v="0"/>
    <n v="-11.74"/>
    <n v="0"/>
    <n v="0"/>
    <n v="2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7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5"/>
  </r>
  <r>
    <x v="3"/>
    <s v="Neosho"/>
    <s v="Electric"/>
    <s v="Municipal Buildings"/>
    <s v="CB-Commercial"/>
    <n v="387318"/>
    <n v="44542.18"/>
    <n v="2473.21"/>
    <n v="0"/>
    <n v="0"/>
    <n v="0"/>
    <m/>
    <n v="0"/>
    <n v="-735.91"/>
    <n v="0"/>
    <n v="0"/>
    <n v="174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Neosho"/>
    <s v="Electric"/>
    <s v="Municipal Buildings"/>
    <s v="GP-General Power"/>
    <n v="30960"/>
    <n v="3494.68"/>
    <n v="208.47"/>
    <n v="0"/>
    <n v="0"/>
    <n v="0"/>
    <m/>
    <n v="0"/>
    <n v="-58.82"/>
    <n v="0"/>
    <n v="0"/>
    <n v="13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Neosho"/>
    <s v="Electric"/>
    <s v="Municipal Buildings"/>
    <s v="SH-Small Heating"/>
    <n v="7301"/>
    <n v="725.26"/>
    <n v="68.069999999999993"/>
    <n v="0"/>
    <n v="0"/>
    <n v="0"/>
    <m/>
    <n v="0"/>
    <n v="-13.87"/>
    <n v="0"/>
    <n v="0"/>
    <n v="3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5"/>
  </r>
  <r>
    <x v="3"/>
    <s v="Neosho"/>
    <s v="Electric"/>
    <s v="Municipal Buildings"/>
    <s v="TEB-Total Electric Bldg"/>
    <n v="29360"/>
    <n v="2644.95"/>
    <n v="69.489999999999995"/>
    <n v="0"/>
    <n v="0"/>
    <n v="0"/>
    <m/>
    <n v="0"/>
    <n v="-55.78"/>
    <n v="0"/>
    <n v="0"/>
    <n v="13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5"/>
  </r>
  <r>
    <x v="3"/>
    <s v="Neosho"/>
    <s v="Electric"/>
    <s v="Municipal Other Lighting"/>
    <s v="CB-Commercial"/>
    <n v="5609"/>
    <n v="712.43"/>
    <n v="1157.19"/>
    <n v="0"/>
    <n v="0"/>
    <n v="0"/>
    <m/>
    <n v="0"/>
    <n v="-10.69"/>
    <n v="0"/>
    <n v="0"/>
    <n v="2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3"/>
    <s v="Neosho"/>
    <s v="Electric"/>
    <s v="Municipal Other Lighting"/>
    <s v="LS-Special Lighting"/>
    <n v="-241"/>
    <n v="57.73"/>
    <n v="0"/>
    <n v="0"/>
    <n v="0"/>
    <n v="0"/>
    <m/>
    <n v="0"/>
    <n v="0.47"/>
    <n v="0"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5"/>
  </r>
  <r>
    <x v="3"/>
    <s v="Neosho"/>
    <s v="Electric"/>
    <s v="Municipal Pumping"/>
    <s v="CB-Commercial"/>
    <n v="373725"/>
    <n v="42940.41"/>
    <n v="1610.99"/>
    <n v="0"/>
    <n v="0"/>
    <n v="0"/>
    <m/>
    <n v="0"/>
    <n v="-710.07"/>
    <n v="0"/>
    <n v="0"/>
    <n v="168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Neosho"/>
    <s v="Electric"/>
    <s v="Municipal Pumping"/>
    <s v="GP-General Power"/>
    <n v="576625"/>
    <n v="53037.51"/>
    <n v="1250.82"/>
    <n v="0"/>
    <n v="0"/>
    <n v="0"/>
    <m/>
    <n v="0"/>
    <n v="-1095.58"/>
    <n v="0"/>
    <n v="0"/>
    <n v="259.49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Neosho"/>
    <s v="Electric"/>
    <s v="Municipal Pumping"/>
    <s v="TEB-Total Electric Bldg"/>
    <n v="36276"/>
    <n v="3348.68"/>
    <n v="208.47"/>
    <n v="0"/>
    <n v="0"/>
    <n v="0"/>
    <m/>
    <n v="0"/>
    <n v="-68.930000000000007"/>
    <n v="0"/>
    <n v="0"/>
    <n v="16.32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5"/>
  </r>
  <r>
    <x v="3"/>
    <s v="Neosho"/>
    <s v="Electric"/>
    <s v="Oil Pipeline Pumping"/>
    <s v="LP-Large Power"/>
    <n v="1904000"/>
    <n v="125628.52"/>
    <n v="283.55"/>
    <n v="0"/>
    <n v="0"/>
    <n v="0"/>
    <m/>
    <n v="0"/>
    <n v="-3541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58.68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5"/>
  </r>
  <r>
    <x v="3"/>
    <s v="Neosho"/>
    <s v="Electric"/>
    <s v="Praxair/ICI"/>
    <s v="SC-P PRAXAIR Transmission"/>
    <n v="4927200"/>
    <n v="276450.21999999997"/>
    <n v="0"/>
    <n v="0"/>
    <n v="0"/>
    <n v="0"/>
    <m/>
    <n v="0"/>
    <n v="-9164.59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25"/>
  </r>
  <r>
    <x v="3"/>
    <s v="Neosho"/>
    <s v="Electric"/>
    <s v="Residential"/>
    <s v="RGL-Residential Pilot"/>
    <n v="61087"/>
    <n v="6843.95"/>
    <n v="0"/>
    <n v="190.62"/>
    <n v="0"/>
    <n v="0"/>
    <m/>
    <n v="0"/>
    <n v="-116.09"/>
    <n v="0"/>
    <n v="0"/>
    <n v="27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23"/>
    <n v="0"/>
    <n v="0"/>
    <n v="161.8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5"/>
  </r>
  <r>
    <x v="3"/>
    <s v="Neosho"/>
    <s v="Electric"/>
    <s v="Residential"/>
    <s v="RG-Residential"/>
    <n v="15507366.4"/>
    <n v="1739519.34"/>
    <n v="191803.37"/>
    <n v="50047.81"/>
    <n v="0"/>
    <n v="0"/>
    <m/>
    <n v="-2385.9442730144701"/>
    <n v="-29437.86"/>
    <n v="0"/>
    <n v="0"/>
    <n v="6978.22"/>
    <n v="0"/>
    <n v="0"/>
    <n v="0"/>
    <n v="0"/>
    <n v="0"/>
    <n v="0"/>
    <n v="0"/>
    <n v="0"/>
    <n v="0"/>
    <n v="0"/>
    <n v="0"/>
    <n v="0"/>
    <n v="0"/>
    <n v="0"/>
    <n v="0"/>
    <n v="810"/>
    <n v="0"/>
    <n v="75"/>
    <n v="6098.75"/>
    <n v="500"/>
    <n v="-143.91"/>
    <n v="44240.2"/>
    <n v="9.0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Neosho"/>
    <s v="Lighting"/>
    <s v="Commercial"/>
    <s v="PL-Private Lighting"/>
    <n v="131458.842"/>
    <n v="39064.61"/>
    <n v="0"/>
    <n v="66.42"/>
    <n v="0"/>
    <n v="0"/>
    <m/>
    <n v="0"/>
    <n v="-249.55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39.58"/>
    <n v="0"/>
    <n v="-0.59"/>
    <n v="1942.22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3"/>
    <s v="Neosho"/>
    <s v="Lighting"/>
    <s v="Industrial"/>
    <s v="PL-Private Lighting"/>
    <n v="11438"/>
    <n v="2649.96"/>
    <n v="0"/>
    <n v="0"/>
    <n v="0"/>
    <n v="0"/>
    <m/>
    <n v="0"/>
    <n v="-21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8"/>
    <n v="0"/>
    <n v="0"/>
    <n v="77.3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5"/>
  </r>
  <r>
    <x v="3"/>
    <s v="Neosho"/>
    <s v="Lighting"/>
    <s v="Municipal Buildings"/>
    <s v="PL-Private Lighting"/>
    <n v="424"/>
    <n v="142.53"/>
    <n v="0"/>
    <n v="0"/>
    <n v="0"/>
    <n v="0"/>
    <m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5"/>
  </r>
  <r>
    <x v="3"/>
    <s v="Neosho"/>
    <s v="Lighting"/>
    <s v="Municipal Other Lighting"/>
    <s v="PL-Private Lighting"/>
    <n v="441"/>
    <n v="147.41"/>
    <n v="0"/>
    <n v="0"/>
    <n v="0"/>
    <n v="0"/>
    <m/>
    <n v="0"/>
    <n v="-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5"/>
  </r>
  <r>
    <x v="3"/>
    <s v="Neosho"/>
    <s v="Lighting"/>
    <s v="Municipal Street Lighting"/>
    <s v="SPL-Municipal St Lighting"/>
    <n v="194009.40900000001"/>
    <n v="21549.35"/>
    <n v="0"/>
    <n v="0"/>
    <n v="0"/>
    <n v="0"/>
    <m/>
    <n v="0"/>
    <n v="-368.61"/>
    <n v="0"/>
    <n v="0"/>
    <n v="0"/>
    <n v="0"/>
    <n v="0"/>
    <n v="0"/>
    <n v="0"/>
    <n v="0"/>
    <n v="0"/>
    <n v="0"/>
    <n v="766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5"/>
  </r>
  <r>
    <x v="3"/>
    <s v="Neosho"/>
    <s v="Lighting"/>
    <s v="Residential"/>
    <s v="PL-Private Lighting"/>
    <n v="63762.499000000003"/>
    <n v="22384.52"/>
    <n v="0"/>
    <n v="53.61"/>
    <n v="0"/>
    <n v="0"/>
    <m/>
    <n v="0"/>
    <n v="-12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48.18"/>
    <n v="0"/>
    <n v="0"/>
    <n v="440.2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s v="Neosho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3"/>
    <s v="Ozark"/>
    <s v="Electric"/>
    <s v="Commercial"/>
    <s v="CB-Commercial"/>
    <n v="3274624"/>
    <n v="386608.88"/>
    <n v="52857.120000000003"/>
    <n v="8045.18"/>
    <n v="0"/>
    <n v="0"/>
    <m/>
    <n v="-9924.9283667621803"/>
    <n v="-6222.81"/>
    <n v="0"/>
    <n v="0"/>
    <n v="1473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44.46"/>
    <n v="60"/>
    <n v="-38.97"/>
    <n v="26168.0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Ozark"/>
    <s v="Electric"/>
    <s v="Commercial"/>
    <s v="GP-General Power"/>
    <n v="4768075"/>
    <n v="515278.11"/>
    <n v="11674.32"/>
    <n v="2172.9"/>
    <n v="0"/>
    <n v="0"/>
    <m/>
    <n v="0"/>
    <n v="-9059.36"/>
    <n v="0"/>
    <n v="0"/>
    <n v="2050.41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7479.25"/>
    <n v="20"/>
    <n v="0"/>
    <n v="21535.35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5"/>
  </r>
  <r>
    <x v="3"/>
    <s v="Ozark"/>
    <s v="Electric"/>
    <s v="Commercial"/>
    <s v="LS-Special Lighting"/>
    <n v="-98217"/>
    <n v="-12677.18"/>
    <n v="0"/>
    <n v="3.26"/>
    <n v="0"/>
    <n v="0"/>
    <m/>
    <n v="0"/>
    <n v="185.68"/>
    <n v="0"/>
    <n v="0"/>
    <n v="-43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5"/>
  </r>
  <r>
    <x v="3"/>
    <s v="Ozark"/>
    <s v="Electric"/>
    <s v="Commercial"/>
    <s v="SH-Small Heating"/>
    <n v="550490"/>
    <n v="52558.91"/>
    <n v="5876.71"/>
    <n v="1597.38"/>
    <n v="0"/>
    <n v="0"/>
    <m/>
    <n v="0"/>
    <n v="-1030.32"/>
    <n v="0"/>
    <n v="0"/>
    <n v="235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8.7"/>
    <n v="0"/>
    <n v="0"/>
    <n v="4068.73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5"/>
  </r>
  <r>
    <x v="3"/>
    <s v="Ozark"/>
    <s v="Electric"/>
    <s v="Commercial"/>
    <s v="TEB-Total Electric Bldg"/>
    <n v="1144511"/>
    <n v="108756.31"/>
    <n v="2710.11"/>
    <n v="1325.35"/>
    <n v="0"/>
    <n v="0"/>
    <m/>
    <n v="0"/>
    <n v="-2178.48"/>
    <n v="0"/>
    <n v="0"/>
    <n v="51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3.93"/>
    <n v="0"/>
    <n v="0"/>
    <n v="3215.43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5"/>
  </r>
  <r>
    <x v="3"/>
    <s v="Ozark"/>
    <s v="Electric"/>
    <s v="Industrial"/>
    <s v="CB-Commercial"/>
    <n v="12103"/>
    <n v="1407.43"/>
    <n v="113.45"/>
    <n v="28.7"/>
    <n v="0"/>
    <n v="0"/>
    <m/>
    <n v="0"/>
    <n v="-22.99"/>
    <n v="0"/>
    <n v="0"/>
    <n v="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46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5"/>
  </r>
  <r>
    <x v="3"/>
    <s v="Ozark"/>
    <s v="Electric"/>
    <s v="Industrial"/>
    <s v="GP-General Power"/>
    <n v="268803"/>
    <n v="26963.54"/>
    <n v="486.43"/>
    <n v="105.98"/>
    <n v="0"/>
    <n v="0"/>
    <m/>
    <n v="0"/>
    <n v="-510.72"/>
    <n v="0"/>
    <n v="0"/>
    <n v="12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49"/>
    <n v="0"/>
    <n v="0"/>
    <n v="1478.7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s v="Ozark"/>
    <s v="Electric"/>
    <s v="Industrial"/>
    <s v="TEB-Total Electric Bldg"/>
    <n v="162274"/>
    <n v="24052.959999999999"/>
    <n v="138.97999999999999"/>
    <n v="1175.7"/>
    <n v="0"/>
    <n v="0"/>
    <m/>
    <n v="0"/>
    <n v="-308.32"/>
    <n v="0"/>
    <n v="0"/>
    <n v="73.03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-617.74"/>
    <n v="0"/>
    <n v="0"/>
    <n v="1893.51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5"/>
  </r>
  <r>
    <x v="3"/>
    <s v="Ozark"/>
    <s v="Electric"/>
    <s v="Interdepartmental"/>
    <s v="CB-Commercial"/>
    <n v="7411"/>
    <n v="858.67"/>
    <n v="68.069999999999993"/>
    <n v="0"/>
    <n v="0"/>
    <n v="0"/>
    <m/>
    <n v="0"/>
    <n v="-14.08"/>
    <n v="0"/>
    <n v="0"/>
    <n v="3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5"/>
  </r>
  <r>
    <x v="3"/>
    <s v="Ozark"/>
    <s v="Electric"/>
    <s v="Municipal Buildings"/>
    <s v="CB-Commercial"/>
    <n v="347407"/>
    <n v="39834.49"/>
    <n v="1316.02"/>
    <n v="0"/>
    <n v="0"/>
    <n v="0"/>
    <m/>
    <n v="0"/>
    <n v="-660.11"/>
    <n v="0"/>
    <n v="0"/>
    <n v="15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Ozark"/>
    <s v="Electric"/>
    <s v="Municipal Buildings"/>
    <s v="GP-General Power"/>
    <n v="140640"/>
    <n v="13639.54"/>
    <n v="277.95999999999998"/>
    <n v="0"/>
    <n v="0"/>
    <n v="0"/>
    <m/>
    <n v="0"/>
    <n v="-267.22000000000003"/>
    <n v="0"/>
    <n v="0"/>
    <n v="63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Ozark"/>
    <s v="Electric"/>
    <s v="Municipal Buildings"/>
    <s v="SH-Small Heating"/>
    <n v="9083"/>
    <n v="927.15"/>
    <n v="113.45"/>
    <n v="0"/>
    <n v="0"/>
    <n v="0"/>
    <m/>
    <n v="0"/>
    <n v="-17.27"/>
    <n v="0"/>
    <n v="0"/>
    <n v="4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5"/>
  </r>
  <r>
    <x v="3"/>
    <s v="Ozark"/>
    <s v="Electric"/>
    <s v="Municipal Other Lighting"/>
    <s v="CB-Commercial"/>
    <n v="4819"/>
    <n v="607.02"/>
    <n v="635.32000000000005"/>
    <n v="0"/>
    <n v="0"/>
    <n v="0"/>
    <m/>
    <n v="0"/>
    <n v="-9.16"/>
    <n v="0"/>
    <n v="0"/>
    <n v="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3"/>
    <s v="Ozark"/>
    <s v="Electric"/>
    <s v="Municipal Other Lighting"/>
    <s v="LS-Special Lighting"/>
    <n v="2457"/>
    <n v="510.42"/>
    <n v="0"/>
    <n v="0"/>
    <n v="0"/>
    <n v="0"/>
    <m/>
    <n v="0"/>
    <n v="-4.68"/>
    <n v="0"/>
    <n v="0"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5"/>
  </r>
  <r>
    <x v="3"/>
    <s v="Ozark"/>
    <s v="Electric"/>
    <s v="Municipal Pumping"/>
    <s v="CB-Commercial"/>
    <n v="253955"/>
    <n v="29399.15"/>
    <n v="1815.2"/>
    <n v="0"/>
    <n v="0"/>
    <n v="0"/>
    <m/>
    <n v="0"/>
    <n v="-482.5"/>
    <n v="0"/>
    <n v="0"/>
    <n v="114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Ozark"/>
    <s v="Electric"/>
    <s v="Municipal Pumping"/>
    <s v="GP-General Power"/>
    <n v="585518"/>
    <n v="57427.1"/>
    <n v="1528.78"/>
    <n v="0"/>
    <n v="0"/>
    <n v="0"/>
    <m/>
    <n v="0"/>
    <n v="-1112.47"/>
    <n v="0"/>
    <n v="0"/>
    <n v="263.47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Ozark"/>
    <s v="Electric"/>
    <s v="Municipal Pumping"/>
    <s v="TEB-Total Electric Bldg"/>
    <n v="28240"/>
    <n v="2799.66"/>
    <n v="138.97999999999999"/>
    <n v="0"/>
    <n v="0"/>
    <n v="0"/>
    <m/>
    <n v="0"/>
    <n v="-53.66"/>
    <n v="0"/>
    <n v="0"/>
    <n v="1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5"/>
  </r>
  <r>
    <x v="3"/>
    <s v="Ozark"/>
    <s v="Electric"/>
    <s v="Residential"/>
    <s v="RGL-Residential Pilot"/>
    <n v="49716"/>
    <n v="5620.93"/>
    <n v="0"/>
    <n v="142.91999999999999"/>
    <n v="0"/>
    <n v="0"/>
    <m/>
    <n v="0"/>
    <n v="-94.46"/>
    <n v="0"/>
    <n v="0"/>
    <n v="2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97"/>
    <n v="0"/>
    <n v="0"/>
    <n v="34.04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5"/>
  </r>
  <r>
    <x v="3"/>
    <s v="Ozark"/>
    <s v="Electric"/>
    <s v="Residential"/>
    <s v="RG-Residential"/>
    <n v="20049706"/>
    <n v="2262118.0699999998"/>
    <n v="252307.33"/>
    <n v="47815.44"/>
    <n v="0"/>
    <n v="0"/>
    <m/>
    <n v="-29053.8130923518"/>
    <n v="-38105.300000000003"/>
    <n v="0"/>
    <n v="0"/>
    <n v="9023.31"/>
    <n v="0"/>
    <n v="0"/>
    <n v="0"/>
    <n v="0"/>
    <n v="0"/>
    <n v="0"/>
    <n v="0"/>
    <n v="0"/>
    <n v="0"/>
    <n v="0"/>
    <n v="0"/>
    <n v="0"/>
    <n v="0"/>
    <n v="0"/>
    <n v="0"/>
    <n v="240"/>
    <n v="0"/>
    <n v="120"/>
    <n v="6407.68"/>
    <n v="620"/>
    <n v="-149.41999999999999"/>
    <n v="14888.02"/>
    <n v="18.1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Ozark"/>
    <s v="Lighting"/>
    <s v="Commercial"/>
    <s v="PL-Private Lighting"/>
    <n v="50287"/>
    <n v="16433.34"/>
    <n v="0"/>
    <n v="134.61000000000001"/>
    <n v="0"/>
    <n v="0"/>
    <m/>
    <n v="0"/>
    <n v="-95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98"/>
    <n v="0"/>
    <n v="0"/>
    <n v="761.4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3"/>
    <s v="Ozark"/>
    <s v="Lighting"/>
    <s v="Municipal Other Lighting"/>
    <s v="PL-Private Lighting"/>
    <n v="671"/>
    <n v="188.61"/>
    <n v="0"/>
    <n v="0"/>
    <n v="0"/>
    <n v="0"/>
    <m/>
    <n v="0"/>
    <n v="-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5"/>
  </r>
  <r>
    <x v="3"/>
    <s v="Ozark"/>
    <s v="Lighting"/>
    <s v="Municipal Street Lighting"/>
    <s v="SPL-Municipal St Lighting"/>
    <n v="163817.93900000001"/>
    <n v="19411.11"/>
    <n v="0"/>
    <n v="0"/>
    <n v="0"/>
    <n v="0"/>
    <m/>
    <n v="0"/>
    <n v="-311.25"/>
    <n v="0"/>
    <n v="0"/>
    <n v="0"/>
    <n v="0"/>
    <n v="0"/>
    <n v="0"/>
    <n v="0"/>
    <n v="0"/>
    <n v="0"/>
    <n v="0"/>
    <n v="8606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5"/>
  </r>
  <r>
    <x v="3"/>
    <s v="Ozark"/>
    <s v="Lighting"/>
    <s v="Residential"/>
    <s v="PL-Private Lighting"/>
    <n v="26244.295999999998"/>
    <n v="9628.59"/>
    <n v="0"/>
    <n v="34.880000000000003"/>
    <n v="0"/>
    <n v="0"/>
    <m/>
    <n v="0"/>
    <n v="-49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89"/>
    <n v="0"/>
    <n v="0"/>
    <n v="56.7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s v="Ozark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3"/>
    <s v="Pierce City"/>
    <s v="Electric"/>
    <s v="Commercial"/>
    <s v="CB-Commercial"/>
    <n v="7830"/>
    <n v="912.13"/>
    <n v="68.069999999999993"/>
    <n v="0"/>
    <n v="0"/>
    <n v="0"/>
    <m/>
    <n v="0"/>
    <n v="-14.87"/>
    <n v="0"/>
    <n v="0"/>
    <n v="3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2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Pierce City"/>
    <s v="Electric"/>
    <s v="Residential"/>
    <s v="RG-Residential"/>
    <n v="19898"/>
    <n v="2193.02"/>
    <n v="182"/>
    <n v="53.88"/>
    <n v="0"/>
    <n v="0"/>
    <m/>
    <n v="0"/>
    <n v="-37.799999999999997"/>
    <n v="0"/>
    <n v="0"/>
    <n v="8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4499999999999993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Pierce City"/>
    <s v="Lighting"/>
    <s v="Residential"/>
    <s v="PL-Private Lighting"/>
    <n v="65"/>
    <n v="15.32"/>
    <n v="0"/>
    <n v="0"/>
    <n v="0"/>
    <n v="0"/>
    <m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s v="Republic"/>
    <s v="Electric"/>
    <s v="Commercial"/>
    <s v="CB-Commercial"/>
    <n v="494476"/>
    <n v="58947.98"/>
    <n v="9408.0400000000009"/>
    <n v="1569.33"/>
    <n v="0"/>
    <n v="0"/>
    <m/>
    <n v="0"/>
    <n v="-939.49"/>
    <n v="0"/>
    <n v="0"/>
    <n v="222.55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899.6"/>
    <n v="0"/>
    <n v="-6.82"/>
    <n v="4229.609999999999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Republic"/>
    <s v="Electric"/>
    <s v="Commercial"/>
    <s v="GP-General Power"/>
    <n v="325236"/>
    <n v="30060.17"/>
    <n v="1199.8599999999999"/>
    <n v="0"/>
    <n v="0"/>
    <n v="0"/>
    <m/>
    <n v="0"/>
    <n v="-687.22"/>
    <n v="0"/>
    <n v="0"/>
    <n v="143.66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3.96"/>
    <n v="0"/>
    <n v="0"/>
    <n v="1820.11"/>
    <n v="38.15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5"/>
  </r>
  <r>
    <x v="3"/>
    <s v="Republic"/>
    <s v="Electric"/>
    <s v="Commercial"/>
    <s v="SH-Small Heating"/>
    <n v="95515"/>
    <n v="9242.1299999999992"/>
    <n v="567.25"/>
    <n v="152.4"/>
    <n v="0"/>
    <n v="0"/>
    <m/>
    <n v="0"/>
    <n v="-181.5"/>
    <n v="0"/>
    <n v="0"/>
    <n v="43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204.85"/>
    <n v="0"/>
    <n v="0"/>
    <n v="639.65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5"/>
  </r>
  <r>
    <x v="3"/>
    <s v="Republic"/>
    <s v="Electric"/>
    <s v="Commercial"/>
    <s v="TEB-Total Electric Bldg"/>
    <n v="59920"/>
    <n v="5218.1499999999996"/>
    <n v="208.47"/>
    <n v="0"/>
    <n v="0"/>
    <n v="0"/>
    <m/>
    <n v="0"/>
    <n v="-113.85"/>
    <n v="0"/>
    <n v="0"/>
    <n v="26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1.75"/>
    <n v="0"/>
    <n v="0"/>
    <n v="415.16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5"/>
  </r>
  <r>
    <x v="3"/>
    <s v="Republic"/>
    <s v="Electric"/>
    <s v="Industrial"/>
    <s v="CB-Commercial"/>
    <n v="720"/>
    <n v="91.26"/>
    <n v="22.69"/>
    <n v="3.39"/>
    <n v="0"/>
    <n v="0"/>
    <m/>
    <n v="0"/>
    <n v="-1.37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449999999999999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5"/>
  </r>
  <r>
    <x v="3"/>
    <s v="Republic"/>
    <s v="Electric"/>
    <s v="Municipal Buildings"/>
    <s v="CB-Commercial"/>
    <n v="24873"/>
    <n v="2929.79"/>
    <n v="340.35"/>
    <n v="0"/>
    <n v="0"/>
    <n v="0"/>
    <m/>
    <n v="0"/>
    <n v="-47.26"/>
    <n v="0"/>
    <n v="0"/>
    <n v="11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Republic"/>
    <s v="Electric"/>
    <s v="Municipal Buildings"/>
    <s v="GP-General Power"/>
    <n v="47120"/>
    <n v="4413.76"/>
    <n v="208.47"/>
    <n v="0"/>
    <n v="0"/>
    <n v="0"/>
    <m/>
    <n v="0"/>
    <n v="-89.53"/>
    <n v="0"/>
    <n v="0"/>
    <n v="2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Republic"/>
    <s v="Electric"/>
    <s v="Municipal Other Lighting"/>
    <s v="CB-Commercial"/>
    <n v="5277"/>
    <n v="611.95000000000005"/>
    <n v="226.9"/>
    <n v="0"/>
    <n v="0"/>
    <n v="0"/>
    <m/>
    <n v="0"/>
    <n v="-10.02"/>
    <n v="0"/>
    <n v="0"/>
    <n v="2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3"/>
    <s v="Republic"/>
    <s v="Electric"/>
    <s v="Municipal Other Lighting"/>
    <s v="LS-Special Light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5"/>
  </r>
  <r>
    <x v="3"/>
    <s v="Republic"/>
    <s v="Electric"/>
    <s v="Municipal Pumping"/>
    <s v="CB-Commercial"/>
    <n v="14865"/>
    <n v="1757.27"/>
    <n v="226.9"/>
    <n v="0"/>
    <n v="0"/>
    <n v="0"/>
    <m/>
    <n v="0"/>
    <n v="-28.24"/>
    <n v="0"/>
    <n v="0"/>
    <n v="6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Republic"/>
    <s v="Electric"/>
    <s v="Municipal Pumping"/>
    <s v="GP-General Power"/>
    <n v="55113"/>
    <n v="6484.48"/>
    <n v="277.95999999999998"/>
    <n v="0"/>
    <n v="0"/>
    <n v="0"/>
    <m/>
    <n v="0"/>
    <n v="-104.72"/>
    <n v="0"/>
    <n v="0"/>
    <n v="24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Republic"/>
    <s v="Electric"/>
    <s v="Residential"/>
    <s v="RGL-Residential Pilot"/>
    <n v="7020"/>
    <n v="801.65"/>
    <n v="0"/>
    <n v="23.74"/>
    <n v="0"/>
    <n v="0"/>
    <m/>
    <n v="0"/>
    <n v="-13.34"/>
    <n v="0"/>
    <n v="0"/>
    <n v="3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2"/>
    <n v="0"/>
    <n v="0"/>
    <n v="7.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5"/>
  </r>
  <r>
    <x v="3"/>
    <s v="Republic"/>
    <s v="Electric"/>
    <s v="Residential"/>
    <s v="RG-Residential"/>
    <n v="4918195"/>
    <n v="556465.94999999995"/>
    <n v="65606.710000000006"/>
    <n v="15359.56"/>
    <n v="0"/>
    <n v="0"/>
    <m/>
    <n v="-3643.9717875248002"/>
    <n v="-9347.7099999999991"/>
    <n v="0"/>
    <n v="0"/>
    <n v="2213.04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595.52"/>
    <n v="240"/>
    <n v="-27.51"/>
    <n v="5507.8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Republic"/>
    <s v="Lighting"/>
    <s v="Commercial"/>
    <s v="PL-Private Lighting"/>
    <n v="11770.335999999999"/>
    <n v="3996.95"/>
    <n v="0"/>
    <n v="0"/>
    <n v="0"/>
    <n v="0"/>
    <m/>
    <n v="0"/>
    <n v="-2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42"/>
    <n v="0"/>
    <n v="0"/>
    <n v="173.6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3"/>
    <s v="Republic"/>
    <s v="Lighting"/>
    <s v="Municipal Buildings"/>
    <s v="PL-Private Lighting"/>
    <n v="31"/>
    <n v="14.15"/>
    <n v="0"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5"/>
  </r>
  <r>
    <x v="3"/>
    <s v="Republic"/>
    <s v="Lighting"/>
    <s v="Municipal Other Lighting"/>
    <s v="PL-Private Lighting"/>
    <n v="431"/>
    <n v="79.599999999999994"/>
    <n v="0"/>
    <n v="0"/>
    <n v="0"/>
    <n v="0"/>
    <m/>
    <n v="0"/>
    <n v="-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5"/>
  </r>
  <r>
    <x v="3"/>
    <s v="Republic"/>
    <s v="Lighting"/>
    <s v="Municipal Street Lighting"/>
    <s v="SPL-Municipal St Lighting"/>
    <n v="107791.81600000001"/>
    <n v="13717.9"/>
    <n v="0"/>
    <n v="0"/>
    <n v="0"/>
    <n v="0"/>
    <m/>
    <n v="0"/>
    <n v="-204.8"/>
    <n v="0"/>
    <n v="0"/>
    <n v="0"/>
    <n v="0"/>
    <n v="0"/>
    <n v="0"/>
    <n v="0"/>
    <n v="0"/>
    <n v="0"/>
    <n v="0"/>
    <n v="647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5"/>
  </r>
  <r>
    <x v="3"/>
    <s v="Republic"/>
    <s v="Lighting"/>
    <s v="Residential"/>
    <s v="PL-Private Lighting"/>
    <n v="5581"/>
    <n v="1879.22"/>
    <n v="0"/>
    <n v="0"/>
    <n v="0"/>
    <n v="0"/>
    <m/>
    <n v="0"/>
    <n v="-1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88"/>
    <n v="0"/>
    <n v="0"/>
    <n v="12.5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s v="Republic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3"/>
    <s v="Webb City"/>
    <s v="Electric"/>
    <s v="Commercial"/>
    <s v="CB-Commercial"/>
    <n v="2662639"/>
    <n v="312863.83"/>
    <n v="36933.26"/>
    <n v="8935.68"/>
    <n v="0"/>
    <n v="0"/>
    <m/>
    <n v="0"/>
    <n v="-5092.5200000000004"/>
    <n v="0"/>
    <n v="0"/>
    <n v="1190.0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105.1099999999997"/>
    <n v="0"/>
    <n v="-13.82"/>
    <n v="20164.240000000002"/>
    <n v="-12.8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s v="Webb City"/>
    <s v="Electric"/>
    <s v="Commercial"/>
    <s v="GP-General Power"/>
    <n v="3202874"/>
    <n v="320658.75"/>
    <n v="9186.57"/>
    <n v="783.15"/>
    <n v="0"/>
    <n v="0"/>
    <m/>
    <n v="-24579.487179487202"/>
    <n v="-6085.45"/>
    <n v="0"/>
    <n v="0"/>
    <n v="1294.31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1552.2"/>
    <n v="20"/>
    <n v="0"/>
    <n v="13357.06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5"/>
  </r>
  <r>
    <x v="3"/>
    <s v="Webb City"/>
    <s v="Electric"/>
    <s v="Commercial"/>
    <s v="LS-Special Lighting"/>
    <n v="3440"/>
    <n v="486.97"/>
    <n v="0"/>
    <n v="0"/>
    <n v="0"/>
    <n v="0"/>
    <m/>
    <n v="0"/>
    <n v="-6.54"/>
    <n v="0"/>
    <n v="0"/>
    <n v="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5"/>
  </r>
  <r>
    <x v="3"/>
    <s v="Webb City"/>
    <s v="Electric"/>
    <s v="Commercial"/>
    <s v="SH-Small Heating"/>
    <n v="413475"/>
    <n v="40212.370000000003"/>
    <n v="2883.14"/>
    <n v="819.22"/>
    <n v="0"/>
    <n v="0"/>
    <m/>
    <n v="0"/>
    <n v="-785.61"/>
    <n v="0"/>
    <n v="0"/>
    <n v="18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6.73"/>
    <n v="0"/>
    <n v="0"/>
    <n v="2239.23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5"/>
  </r>
  <r>
    <x v="3"/>
    <s v="Webb City"/>
    <s v="Electric"/>
    <s v="Commercial"/>
    <s v="TEB-Total Electric Bldg"/>
    <n v="837616"/>
    <n v="77058.98"/>
    <n v="2835.19"/>
    <n v="151.51"/>
    <n v="0"/>
    <n v="0"/>
    <m/>
    <n v="0"/>
    <n v="-2152.04"/>
    <n v="0"/>
    <n v="0"/>
    <n v="35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01.69"/>
    <n v="0"/>
    <n v="0"/>
    <n v="3276.0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5"/>
  </r>
  <r>
    <x v="3"/>
    <s v="Webb City"/>
    <s v="Electric"/>
    <s v="Industrial"/>
    <s v="CB-Commercial"/>
    <n v="13488"/>
    <n v="1570.14"/>
    <n v="181.52"/>
    <n v="62.88"/>
    <n v="0"/>
    <n v="0"/>
    <m/>
    <n v="0"/>
    <n v="-25.63"/>
    <n v="0"/>
    <n v="0"/>
    <n v="6.08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9.170000000000002"/>
    <n v="0"/>
    <n v="0"/>
    <n v="109.2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5"/>
  </r>
  <r>
    <x v="3"/>
    <s v="Webb City"/>
    <s v="Electric"/>
    <s v="Industrial"/>
    <s v="GP-General Power"/>
    <n v="1860317"/>
    <n v="182725.99"/>
    <n v="2084.6999999999998"/>
    <n v="80"/>
    <n v="0"/>
    <n v="0"/>
    <m/>
    <n v="0"/>
    <n v="-3534.61"/>
    <n v="0"/>
    <n v="0"/>
    <n v="646.89"/>
    <n v="0"/>
    <n v="0"/>
    <n v="0"/>
    <n v="0"/>
    <n v="0"/>
    <n v="0"/>
    <n v="0"/>
    <n v="1217.1500000000001"/>
    <n v="0"/>
    <n v="0"/>
    <n v="0"/>
    <n v="0"/>
    <n v="0"/>
    <n v="0"/>
    <n v="0"/>
    <n v="0"/>
    <n v="0"/>
    <n v="0"/>
    <n v="-592.20000000000005"/>
    <n v="0"/>
    <n v="0"/>
    <n v="5531.0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s v="Webb City"/>
    <s v="Electric"/>
    <s v="Industrial"/>
    <s v="LP-Large Power"/>
    <n v="12356636"/>
    <n v="858272.08"/>
    <n v="2551.9499999999998"/>
    <n v="0"/>
    <n v="0"/>
    <n v="0"/>
    <m/>
    <n v="0"/>
    <n v="-22983.33"/>
    <n v="0"/>
    <n v="0"/>
    <n v="1504.32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-11538.86"/>
    <n v="0"/>
    <n v="0"/>
    <n v="20534.240000000002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5"/>
  </r>
  <r>
    <x v="3"/>
    <s v="Webb City"/>
    <s v="Electric"/>
    <s v="Industrial"/>
    <s v="PFM-Feed Mill/Grain Elev"/>
    <n v="9040"/>
    <n v="1457.93"/>
    <n v="55.3"/>
    <n v="60.01"/>
    <n v="0"/>
    <n v="0"/>
    <m/>
    <n v="0"/>
    <n v="-17.170000000000002"/>
    <n v="0"/>
    <n v="0"/>
    <n v="4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77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5"/>
  </r>
  <r>
    <x v="3"/>
    <s v="Webb City"/>
    <s v="Electric"/>
    <s v="Industrial"/>
    <s v="TEB-Total Electric Bldg"/>
    <n v="454400"/>
    <n v="37170.32"/>
    <n v="138.97999999999999"/>
    <n v="0"/>
    <n v="0"/>
    <n v="0"/>
    <m/>
    <n v="0"/>
    <n v="-863.36"/>
    <n v="0"/>
    <n v="0"/>
    <n v="20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21.05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5"/>
  </r>
  <r>
    <x v="3"/>
    <s v="Webb City"/>
    <s v="Electric"/>
    <s v="Interdepartmental"/>
    <s v="CB-Commercial"/>
    <n v="-3964"/>
    <n v="-429.57"/>
    <n v="90.76"/>
    <n v="0"/>
    <n v="0"/>
    <n v="0"/>
    <m/>
    <n v="0"/>
    <n v="3.34"/>
    <n v="0"/>
    <n v="0"/>
    <n v="-1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5"/>
  </r>
  <r>
    <x v="3"/>
    <s v="Webb City"/>
    <s v="Electric"/>
    <s v="Municipal Buildings"/>
    <s v="CB-Commercial"/>
    <n v="76385"/>
    <n v="9027.59"/>
    <n v="1656.37"/>
    <n v="0"/>
    <n v="0"/>
    <n v="0"/>
    <m/>
    <n v="0"/>
    <n v="-145.12"/>
    <n v="0"/>
    <n v="0"/>
    <n v="34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Webb City"/>
    <s v="Electric"/>
    <s v="Municipal Buildings"/>
    <s v="GP-General Power"/>
    <n v="72520"/>
    <n v="7365.8"/>
    <n v="347.45"/>
    <n v="0"/>
    <n v="0"/>
    <n v="0"/>
    <m/>
    <n v="0"/>
    <n v="-137.79"/>
    <n v="0"/>
    <n v="0"/>
    <n v="32.6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Webb City"/>
    <s v="Electric"/>
    <s v="Municipal Buildings"/>
    <s v="SH-Small Heating"/>
    <n v="23920"/>
    <n v="2239.71"/>
    <n v="45.38"/>
    <n v="0"/>
    <n v="0"/>
    <n v="0"/>
    <m/>
    <n v="0"/>
    <n v="-45.45"/>
    <n v="0"/>
    <n v="0"/>
    <n v="1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5"/>
  </r>
  <r>
    <x v="3"/>
    <s v="Webb City"/>
    <s v="Electric"/>
    <s v="Municipal Other Lighting"/>
    <s v="CB-Commercial"/>
    <n v="16692"/>
    <n v="2001.63"/>
    <n v="1066.43"/>
    <n v="0"/>
    <n v="0"/>
    <n v="0"/>
    <m/>
    <n v="0"/>
    <n v="-31.71"/>
    <n v="0"/>
    <n v="0"/>
    <n v="7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3"/>
    <s v="Webb City"/>
    <s v="Electric"/>
    <s v="Municipal Other Lighting"/>
    <s v="LS-Special Lighting"/>
    <n v="2200"/>
    <n v="441.22"/>
    <n v="0"/>
    <n v="0"/>
    <n v="0"/>
    <n v="0"/>
    <m/>
    <n v="0"/>
    <n v="-4.190000000000000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5"/>
  </r>
  <r>
    <x v="3"/>
    <s v="Webb City"/>
    <s v="Electric"/>
    <s v="Municipal Pumping"/>
    <s v="CB-Commercial"/>
    <n v="188700"/>
    <n v="21751.95"/>
    <n v="1520.23"/>
    <n v="0"/>
    <n v="0"/>
    <n v="0"/>
    <m/>
    <n v="0"/>
    <n v="-360.46"/>
    <n v="0"/>
    <n v="0"/>
    <n v="84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s v="Webb City"/>
    <s v="Electric"/>
    <s v="Municipal Pumping"/>
    <s v="GP-General Power"/>
    <n v="431841"/>
    <n v="41291.46"/>
    <n v="1111.8399999999999"/>
    <n v="0"/>
    <n v="0"/>
    <n v="0"/>
    <m/>
    <n v="0"/>
    <n v="-820.5"/>
    <n v="0"/>
    <n v="0"/>
    <n v="194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3"/>
    <s v="Webb City"/>
    <s v="Electric"/>
    <s v="Oil Pipeline Pumping"/>
    <s v="GP-General Power"/>
    <n v="320068"/>
    <n v="26351.57"/>
    <n v="69.489999999999995"/>
    <n v="0"/>
    <n v="0"/>
    <n v="0"/>
    <m/>
    <n v="0"/>
    <n v="-608.13"/>
    <n v="0"/>
    <n v="0"/>
    <n v="144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42.47"/>
    <n v="0"/>
    <n v="0"/>
    <n v="1414.6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s v="Webb City"/>
    <s v="Electric"/>
    <s v="Residential"/>
    <s v="RGL-Residential Pilot"/>
    <n v="54800"/>
    <n v="6096.8"/>
    <n v="0"/>
    <n v="197.18"/>
    <n v="0"/>
    <n v="0"/>
    <m/>
    <n v="0"/>
    <n v="-104.93"/>
    <n v="0"/>
    <n v="0"/>
    <n v="2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99"/>
    <n v="0"/>
    <n v="0"/>
    <n v="38.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5"/>
  </r>
  <r>
    <x v="3"/>
    <s v="Webb City"/>
    <s v="Electric"/>
    <s v="Residential"/>
    <s v="RG-Residential"/>
    <n v="23880239"/>
    <n v="2645665.1800000002"/>
    <n v="244425.18"/>
    <n v="87551.4"/>
    <n v="0"/>
    <n v="0"/>
    <m/>
    <n v="-17237.1473440599"/>
    <n v="-45380.6"/>
    <n v="0"/>
    <n v="0"/>
    <n v="10746.95"/>
    <n v="0"/>
    <n v="0"/>
    <n v="0"/>
    <n v="0"/>
    <n v="0"/>
    <n v="0"/>
    <n v="0"/>
    <n v="0"/>
    <n v="0"/>
    <n v="0"/>
    <n v="0"/>
    <n v="0"/>
    <n v="0"/>
    <n v="0"/>
    <n v="0"/>
    <n v="540"/>
    <n v="0"/>
    <n v="45"/>
    <n v="8141.96"/>
    <n v="980"/>
    <n v="-107.07"/>
    <n v="17088.52"/>
    <n v="4.849999999999999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s v="Webb City"/>
    <s v="Lighting"/>
    <s v="Commercial"/>
    <s v="PL-Private Lighting"/>
    <n v="68722.7"/>
    <n v="20164.490000000002"/>
    <n v="0"/>
    <n v="34.86"/>
    <n v="0"/>
    <n v="0"/>
    <m/>
    <n v="0"/>
    <n v="-130.52000000000001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66"/>
    <n v="0"/>
    <n v="0"/>
    <n v="940.04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3"/>
    <s v="Webb City"/>
    <s v="Lighting"/>
    <s v="Industrial"/>
    <s v="PL-Private Lighting"/>
    <n v="2308"/>
    <n v="941.16"/>
    <n v="0"/>
    <n v="0"/>
    <n v="0"/>
    <n v="0"/>
    <m/>
    <n v="0"/>
    <n v="-4.38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2"/>
    <n v="0"/>
    <n v="0"/>
    <n v="38.04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5"/>
  </r>
  <r>
    <x v="3"/>
    <s v="Webb City"/>
    <s v="Lighting"/>
    <s v="Interdepartmental"/>
    <s v="PL-Private Lighting"/>
    <n v="58"/>
    <n v="20.59"/>
    <n v="0"/>
    <n v="0"/>
    <n v="0"/>
    <n v="0"/>
    <m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5"/>
  </r>
  <r>
    <x v="3"/>
    <s v="Webb City"/>
    <s v="Lighting"/>
    <s v="Municipal Other Lighting"/>
    <s v="PL-Private Lighting"/>
    <n v="930"/>
    <n v="335.41"/>
    <n v="0"/>
    <n v="0"/>
    <n v="0"/>
    <n v="0"/>
    <m/>
    <n v="0"/>
    <n v="-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5"/>
  </r>
  <r>
    <x v="3"/>
    <s v="Webb City"/>
    <s v="Lighting"/>
    <s v="Municipal Street Lighting"/>
    <s v="SPL-Municipal St Lighting"/>
    <n v="138497.43900000001"/>
    <n v="15486.79"/>
    <n v="0"/>
    <n v="0"/>
    <n v="0"/>
    <n v="0"/>
    <m/>
    <n v="0"/>
    <n v="-263.17"/>
    <n v="0"/>
    <n v="0"/>
    <n v="0"/>
    <n v="0"/>
    <n v="0"/>
    <n v="0"/>
    <n v="0"/>
    <n v="0"/>
    <n v="0"/>
    <n v="0"/>
    <n v="8482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5"/>
  </r>
  <r>
    <x v="3"/>
    <s v="Webb City"/>
    <s v="Lighting"/>
    <s v="Residential"/>
    <s v="PL-Private Lighting"/>
    <n v="65616.395000000004"/>
    <n v="23966.81"/>
    <n v="0"/>
    <n v="14.33"/>
    <n v="0"/>
    <n v="0"/>
    <m/>
    <n v="0"/>
    <n v="-124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33"/>
    <n v="0"/>
    <n v="0"/>
    <n v="51.93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s v="Webb City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2"/>
    <s v="Baxter Springs"/>
    <s v="Electric"/>
    <s v="Commercial"/>
    <s v="CB-Commercial"/>
    <n v="1109552"/>
    <n v="107096.1"/>
    <n v="14339.39"/>
    <n v="2761.71"/>
    <n v="27454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499.3"/>
    <n v="0"/>
    <n v="0"/>
    <n v="0"/>
    <n v="0"/>
    <n v="0"/>
    <n v="13"/>
    <n v="490.44"/>
    <n v="32"/>
    <n v="-0.39"/>
    <n v="7162"/>
    <n v="-15112.0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2"/>
    <s v="Baxter Springs"/>
    <s v="Electric"/>
    <s v="Commercial"/>
    <s v="GP-General Power"/>
    <n v="1375372"/>
    <n v="101828.52"/>
    <n v="0"/>
    <n v="0"/>
    <n v="33698.92"/>
    <n v="0"/>
    <m/>
    <n v="0"/>
    <n v="0"/>
    <n v="0"/>
    <n v="0"/>
    <n v="0"/>
    <n v="0"/>
    <n v="0"/>
    <n v="0"/>
    <n v="0"/>
    <n v="0"/>
    <n v="0"/>
    <n v="0"/>
    <n v="0"/>
    <n v="0"/>
    <n v="0"/>
    <n v="0"/>
    <n v="508.89"/>
    <n v="0"/>
    <n v="0"/>
    <n v="0"/>
    <n v="0"/>
    <n v="0"/>
    <n v="0"/>
    <n v="1247.31"/>
    <n v="0"/>
    <n v="0"/>
    <n v="4014.82"/>
    <n v="-8692.3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5"/>
  </r>
  <r>
    <x v="2"/>
    <s v="Baxter Springs"/>
    <s v="Electric"/>
    <s v="Commercial"/>
    <s v="LS-Special Lighting"/>
    <n v="-72336"/>
    <n v="-6888.69"/>
    <n v="0"/>
    <n v="1.39"/>
    <n v="-491.62"/>
    <n v="0"/>
    <m/>
    <n v="0"/>
    <n v="0"/>
    <n v="0"/>
    <n v="0"/>
    <n v="0"/>
    <n v="0"/>
    <n v="0"/>
    <n v="0"/>
    <n v="0"/>
    <n v="0"/>
    <n v="0"/>
    <n v="0"/>
    <n v="0"/>
    <n v="0"/>
    <n v="0"/>
    <n v="0"/>
    <n v="-17.36"/>
    <n v="0"/>
    <n v="0"/>
    <n v="0"/>
    <n v="0"/>
    <n v="0"/>
    <n v="0"/>
    <n v="0"/>
    <n v="0"/>
    <n v="0"/>
    <n v="3.11"/>
    <n v="2527.42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5"/>
  </r>
  <r>
    <x v="2"/>
    <s v="Baxter Springs"/>
    <s v="Electric"/>
    <s v="Commercial"/>
    <s v="PT-Transmission"/>
    <n v="1286400"/>
    <n v="59013.5"/>
    <n v="0"/>
    <n v="0"/>
    <n v="29740.28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70.14"/>
    <n v="0"/>
    <n v="0"/>
    <n v="0"/>
    <n v="0"/>
    <n v="0"/>
    <n v="0"/>
    <n v="0"/>
    <n v="0"/>
    <n v="0"/>
    <n v="0"/>
    <n v="-6547.78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25"/>
  </r>
  <r>
    <x v="2"/>
    <s v="Baxter Springs"/>
    <s v="Electric"/>
    <s v="Commercial"/>
    <s v="RH-Residential Total Elec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5"/>
    <m/>
    <x v="25"/>
  </r>
  <r>
    <x v="2"/>
    <s v="Baxter Springs"/>
    <s v="Electric"/>
    <s v="Commercial"/>
    <s v="TEB-Total Electric Bldg"/>
    <n v="435668"/>
    <n v="26973.35"/>
    <n v="1326"/>
    <n v="0"/>
    <n v="10675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300.64"/>
    <n v="0"/>
    <n v="0"/>
    <n v="0"/>
    <n v="0"/>
    <n v="0"/>
    <n v="0"/>
    <n v="122.11"/>
    <n v="0"/>
    <n v="0"/>
    <n v="1028.8800000000001"/>
    <n v="-1694.7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5"/>
  </r>
  <r>
    <x v="2"/>
    <s v="Baxter Springs"/>
    <s v="Electric"/>
    <s v="Industrial"/>
    <s v="CB-Commercial"/>
    <n v="160"/>
    <n v="19.399999999999999"/>
    <n v="40"/>
    <n v="0"/>
    <n v="3.92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1.18"/>
    <n v="-2.180000000000000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5"/>
  </r>
  <r>
    <x v="2"/>
    <s v="Baxter Springs"/>
    <s v="Electric"/>
    <s v="Industrial"/>
    <s v="GP-General Power"/>
    <n v="-232499848"/>
    <n v="-10400566.91"/>
    <n v="0"/>
    <n v="50.69"/>
    <n v="-5461179.3799999999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-86024.94"/>
    <n v="0"/>
    <n v="0"/>
    <n v="0"/>
    <n v="0"/>
    <n v="0"/>
    <n v="0"/>
    <n v="24.55"/>
    <n v="0"/>
    <n v="0"/>
    <n v="-1515318.46"/>
    <n v="1469399.04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2"/>
    <s v="Baxter Springs"/>
    <s v="Electric"/>
    <s v="Industrial"/>
    <s v="PT-Transmission"/>
    <n v="1696989"/>
    <n v="93964.63"/>
    <n v="0"/>
    <n v="0"/>
    <n v="39938.47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356.36"/>
    <n v="0"/>
    <n v="0"/>
    <n v="0"/>
    <n v="0"/>
    <n v="0"/>
    <n v="0"/>
    <n v="797.73"/>
    <n v="0"/>
    <n v="0"/>
    <n v="0"/>
    <n v="-8637.68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5"/>
  </r>
  <r>
    <x v="2"/>
    <s v="Baxter Springs"/>
    <s v="Electric"/>
    <s v="Municipal Buildings"/>
    <s v="CB-Commercial"/>
    <n v="78239"/>
    <n v="7515.5"/>
    <n v="718"/>
    <n v="0"/>
    <n v="1918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35.22"/>
    <n v="0"/>
    <n v="0"/>
    <n v="0"/>
    <n v="0"/>
    <n v="0"/>
    <n v="0"/>
    <n v="0"/>
    <n v="0"/>
    <n v="0"/>
    <n v="0"/>
    <n v="-1065.619999999999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2"/>
    <s v="Baxter Springs"/>
    <s v="Electric"/>
    <s v="Municipal Buildings"/>
    <s v="GP-General Power"/>
    <n v="12160"/>
    <n v="1630.33"/>
    <n v="0"/>
    <n v="0"/>
    <n v="298.14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5"/>
    <n v="0"/>
    <n v="0"/>
    <n v="0"/>
    <n v="0"/>
    <n v="0"/>
    <n v="0"/>
    <n v="0"/>
    <n v="0"/>
    <n v="0"/>
    <n v="0"/>
    <n v="-76.84999999999999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2"/>
    <s v="Baxter Springs"/>
    <s v="Electric"/>
    <s v="Municipal Buildings"/>
    <s v="TEB-Total Electric Bldg"/>
    <n v="769"/>
    <n v="65.260000000000005"/>
    <n v="51"/>
    <n v="0"/>
    <n v="18.8500000000000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53"/>
    <n v="0"/>
    <n v="0"/>
    <n v="0"/>
    <n v="0"/>
    <n v="0"/>
    <n v="0"/>
    <n v="0"/>
    <n v="0"/>
    <n v="0"/>
    <n v="0"/>
    <n v="-2.99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5"/>
  </r>
  <r>
    <x v="2"/>
    <s v="Baxter Springs"/>
    <s v="Electric"/>
    <s v="Municipal Other Lighting"/>
    <s v="CB-Commercial"/>
    <n v="1115"/>
    <n v="134.4"/>
    <n v="220"/>
    <n v="0"/>
    <n v="27.3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5"/>
    <n v="0"/>
    <n v="0"/>
    <n v="0"/>
    <n v="0"/>
    <n v="0"/>
    <n v="0"/>
    <n v="0"/>
    <n v="0"/>
    <n v="0"/>
    <n v="0"/>
    <n v="-15.1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2"/>
    <s v="Baxter Springs"/>
    <s v="Electric"/>
    <s v="Municipal Other Lighting"/>
    <s v="LS-Special Lighting"/>
    <n v="280"/>
    <n v="45.64"/>
    <n v="0"/>
    <n v="0"/>
    <n v="6.87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-9.779999999999999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5"/>
  </r>
  <r>
    <x v="2"/>
    <s v="Baxter Springs"/>
    <s v="Electric"/>
    <s v="Municipal Pumping"/>
    <s v="CB-Commercial"/>
    <n v="139209"/>
    <n v="13067.81"/>
    <n v="740"/>
    <n v="0"/>
    <n v="3413.6"/>
    <n v="0"/>
    <m/>
    <n v="0"/>
    <n v="0"/>
    <n v="0"/>
    <n v="0"/>
    <n v="0"/>
    <n v="0"/>
    <n v="0"/>
    <n v="0"/>
    <n v="0"/>
    <n v="0"/>
    <n v="0"/>
    <n v="0"/>
    <n v="0"/>
    <n v="0"/>
    <n v="0"/>
    <n v="0"/>
    <n v="62.62"/>
    <n v="0"/>
    <n v="0"/>
    <n v="0"/>
    <n v="0"/>
    <n v="0"/>
    <n v="0"/>
    <n v="0"/>
    <n v="0"/>
    <n v="0"/>
    <n v="0"/>
    <n v="-1895.9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2"/>
    <s v="Baxter Springs"/>
    <s v="Electric"/>
    <s v="Municipal Pumping"/>
    <s v="GP-General Power"/>
    <n v="93640"/>
    <n v="6961.94"/>
    <n v="0"/>
    <n v="0"/>
    <n v="2295.87"/>
    <n v="0"/>
    <m/>
    <n v="0"/>
    <n v="0"/>
    <n v="0"/>
    <n v="0"/>
    <n v="0"/>
    <n v="0"/>
    <n v="0"/>
    <n v="0"/>
    <n v="0"/>
    <n v="0"/>
    <n v="0"/>
    <n v="0"/>
    <n v="0"/>
    <n v="0"/>
    <n v="0"/>
    <n v="0"/>
    <n v="34.65"/>
    <n v="0"/>
    <n v="0"/>
    <n v="0"/>
    <n v="0"/>
    <n v="0"/>
    <n v="0"/>
    <n v="0"/>
    <n v="0"/>
    <n v="0"/>
    <n v="0"/>
    <n v="-591.7999999999999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5"/>
  </r>
  <r>
    <x v="2"/>
    <s v="Baxter Springs"/>
    <s v="Electric"/>
    <s v="Oil Pipeline Pumping"/>
    <s v="PT-Transmission"/>
    <n v="1936000"/>
    <n v="87010.4"/>
    <n v="0"/>
    <n v="0"/>
    <n v="44758.38"/>
    <n v="0"/>
    <m/>
    <n v="0"/>
    <n v="0"/>
    <n v="0"/>
    <n v="0"/>
    <n v="0"/>
    <n v="0"/>
    <n v="0"/>
    <n v="0"/>
    <n v="0"/>
    <n v="0"/>
    <n v="0"/>
    <n v="0"/>
    <n v="0"/>
    <n v="0"/>
    <n v="0"/>
    <n v="0"/>
    <n v="406.56"/>
    <n v="0"/>
    <n v="0"/>
    <n v="0"/>
    <n v="0"/>
    <n v="0"/>
    <n v="0"/>
    <n v="0"/>
    <n v="0"/>
    <n v="0"/>
    <n v="7732.27"/>
    <n v="-9854.24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5"/>
  </r>
  <r>
    <x v="2"/>
    <s v="Baxter Springs"/>
    <s v="Electric"/>
    <s v="Residential"/>
    <s v="NEB-Optional Net Bill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5"/>
  </r>
  <r>
    <x v="2"/>
    <s v="Baxter Springs"/>
    <s v="Electric"/>
    <s v="Residential"/>
    <s v="RG-Residential"/>
    <n v="2661417"/>
    <n v="196098.61"/>
    <n v="35922.14"/>
    <n v="7133.82"/>
    <n v="65824.80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1596.85"/>
    <n v="0"/>
    <n v="0"/>
    <n v="0"/>
    <n v="75"/>
    <n v="0"/>
    <n v="39"/>
    <n v="2979.28"/>
    <n v="40"/>
    <n v="-4.07"/>
    <n v="10725.61"/>
    <n v="-24989.5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2"/>
    <s v="Baxter Springs"/>
    <s v="Electric"/>
    <s v="Residential"/>
    <s v="RH-Residential Total Elec"/>
    <n v="1938624"/>
    <n v="110690.28"/>
    <n v="11418.77"/>
    <n v="2383.9899999999998"/>
    <n v="48018.2399999999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1163.3399999999999"/>
    <n v="0"/>
    <n v="0"/>
    <n v="0"/>
    <n v="0"/>
    <n v="0"/>
    <n v="0"/>
    <n v="1095.49"/>
    <n v="16"/>
    <n v="-0.49"/>
    <n v="4425.53"/>
    <n v="-11559.84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5"/>
  </r>
  <r>
    <x v="2"/>
    <s v="Baxter Springs"/>
    <s v="Lighting"/>
    <s v="Commercial"/>
    <s v="PL-Private Lighting"/>
    <n v="42105"/>
    <n v="8807.02"/>
    <n v="0"/>
    <n v="0"/>
    <n v="1030.64000000000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19"/>
    <n v="0"/>
    <n v="0"/>
    <n v="0"/>
    <n v="0"/>
    <n v="0"/>
    <n v="0"/>
    <n v="20.74"/>
    <n v="0"/>
    <n v="0"/>
    <n v="349.37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2"/>
    <s v="Baxter Springs"/>
    <s v="Lighting"/>
    <s v="Industrial"/>
    <s v="PL-Private Lighting"/>
    <n v="1059"/>
    <n v="306.32"/>
    <n v="0"/>
    <n v="0"/>
    <n v="25.8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0"/>
    <n v="0"/>
    <n v="0"/>
    <n v="30.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5"/>
  </r>
  <r>
    <x v="2"/>
    <s v="Baxter Springs"/>
    <s v="Lighting"/>
    <s v="Municipal Other Lighting"/>
    <s v="PL-Private Lighting"/>
    <n v="321"/>
    <n v="84.54"/>
    <n v="0"/>
    <n v="0"/>
    <n v="7.86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5"/>
  </r>
  <r>
    <x v="2"/>
    <s v="Baxter Springs"/>
    <s v="Lighting"/>
    <s v="Municipal Street Lighting"/>
    <s v="SPL-Municipal St Lighting"/>
    <n v="55281.993999999999"/>
    <n v="5506.1"/>
    <n v="0"/>
    <n v="0"/>
    <n v="1300.45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13.27"/>
    <n v="0"/>
    <n v="0"/>
    <n v="0"/>
    <n v="0"/>
    <n v="0"/>
    <n v="0"/>
    <n v="0"/>
    <n v="0"/>
    <n v="0"/>
    <n v="0"/>
    <n v="-975.18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5"/>
  </r>
  <r>
    <x v="2"/>
    <s v="Baxter Springs"/>
    <s v="Lighting"/>
    <s v="Residential"/>
    <s v="PL-Private Lighting"/>
    <n v="33427.584000000003"/>
    <n v="8234.02"/>
    <n v="0"/>
    <n v="0"/>
    <n v="818.79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35"/>
    <n v="0"/>
    <n v="0"/>
    <n v="0"/>
    <n v="0"/>
    <n v="0"/>
    <n v="0"/>
    <n v="55.15"/>
    <n v="0"/>
    <n v="-0.04"/>
    <n v="215.3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2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5"/>
  </r>
  <r>
    <x v="2"/>
    <s v="Gravette"/>
    <s v="Electric"/>
    <s v="Commercial"/>
    <s v="CB-Commercial"/>
    <n v="452"/>
    <n v="53.84"/>
    <n v="40"/>
    <n v="0"/>
    <n v="11.0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1"/>
    <n v="0"/>
    <n v="0"/>
    <n v="0"/>
    <n v="0"/>
    <n v="0"/>
    <n v="0"/>
    <n v="0"/>
    <n v="0"/>
    <n v="0"/>
    <n v="6.18"/>
    <n v="-6.1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2"/>
    <s v="Gravette"/>
    <s v="Electric"/>
    <s v="Residential"/>
    <s v="RG-Residential"/>
    <n v="11245"/>
    <n v="824.88"/>
    <n v="125"/>
    <n v="0"/>
    <n v="275.709999999999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6.75"/>
    <n v="0"/>
    <n v="0"/>
    <n v="0"/>
    <n v="0"/>
    <n v="0"/>
    <n v="0"/>
    <n v="1.9"/>
    <n v="0"/>
    <n v="0"/>
    <n v="17.260000000000002"/>
    <n v="-105.5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2"/>
    <s v="Gravette"/>
    <s v="Lighting"/>
    <s v="Residential"/>
    <s v="PL-Private Lighting"/>
    <n v="31"/>
    <n v="9.44"/>
    <n v="0"/>
    <n v="0"/>
    <n v="0.7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6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2"/>
    <s v="Neosho"/>
    <s v="Electric"/>
    <s v="Commercial"/>
    <s v="CB-Commercial"/>
    <n v="225"/>
    <n v="27.32"/>
    <n v="60"/>
    <n v="0"/>
    <n v="5.5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5.42"/>
    <n v="-3.0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2"/>
    <s v="Neosho"/>
    <s v="Electric"/>
    <s v="Commercial"/>
    <s v="GP-General Power"/>
    <n v="56000"/>
    <n v="3465.35"/>
    <n v="0"/>
    <n v="0"/>
    <n v="1373.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20.72"/>
    <n v="0"/>
    <n v="0"/>
    <n v="0"/>
    <n v="0"/>
    <n v="0"/>
    <n v="0"/>
    <n v="71.87"/>
    <n v="0"/>
    <n v="0"/>
    <n v="0"/>
    <n v="-353.9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5"/>
  </r>
  <r>
    <x v="2"/>
    <s v="Neosho"/>
    <s v="Electric"/>
    <s v="Residential"/>
    <s v="RG-Residential"/>
    <n v="10856"/>
    <n v="757.69"/>
    <n v="94.67"/>
    <n v="10.58"/>
    <n v="217.29"/>
    <n v="0"/>
    <m/>
    <n v="0"/>
    <n v="0"/>
    <n v="0"/>
    <n v="0"/>
    <n v="0.83"/>
    <n v="0"/>
    <n v="0"/>
    <n v="0"/>
    <n v="0"/>
    <n v="0"/>
    <n v="0"/>
    <n v="0"/>
    <n v="0"/>
    <n v="0"/>
    <n v="0"/>
    <n v="0"/>
    <n v="5.41"/>
    <n v="0"/>
    <n v="0"/>
    <n v="0"/>
    <n v="0"/>
    <n v="0"/>
    <n v="0"/>
    <n v="10.93"/>
    <n v="0"/>
    <n v="0"/>
    <n v="18.22"/>
    <n v="-84.5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2"/>
    <s v="Neosho"/>
    <s v="Lighting"/>
    <s v="Commercial"/>
    <s v="PL-Private Lighting"/>
    <n v="1436"/>
    <n v="188.32"/>
    <n v="0"/>
    <n v="0"/>
    <n v="35.2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3.34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5"/>
  </r>
  <r>
    <x v="2"/>
    <s v="Neosho"/>
    <s v="Lighting"/>
    <s v="Residential"/>
    <s v="PL-Private Lighting"/>
    <n v="161"/>
    <n v="30.34"/>
    <n v="0"/>
    <n v="0"/>
    <n v="3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31"/>
    <n v="0"/>
    <n v="0"/>
    <n v="0.4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5"/>
  </r>
  <r>
    <x v="3"/>
    <m/>
    <m/>
    <s v="Residential"/>
    <s v="RG-Residential"/>
    <m/>
    <n v="67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5"/>
  </r>
  <r>
    <x v="3"/>
    <m/>
    <m/>
    <s v="Industrial"/>
    <s v="GP-General Power"/>
    <m/>
    <n v="-25737.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6"/>
    <m/>
    <x v="25"/>
  </r>
  <r>
    <x v="3"/>
    <m/>
    <m/>
    <s v="Industrial"/>
    <s v="LP-Large Power"/>
    <m/>
    <n v="-42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25"/>
  </r>
  <r>
    <x v="3"/>
    <m/>
    <m/>
    <s v="Municipal Buildings"/>
    <s v="CB-Commercial"/>
    <n v="-128280"/>
    <n v="-14626.45"/>
    <m/>
    <m/>
    <n v="243.73"/>
    <m/>
    <m/>
    <m/>
    <m/>
    <m/>
    <n v="-57.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Commercial"/>
    <s v="CB-Commercial"/>
    <n v="-97631"/>
    <n v="-11107.48"/>
    <m/>
    <n v="-657.95"/>
    <n v="185.5"/>
    <m/>
    <m/>
    <m/>
    <m/>
    <m/>
    <n v="-43.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5"/>
    <m/>
    <x v="25"/>
  </r>
  <r>
    <x v="3"/>
    <m/>
    <m/>
    <s v="Industrial"/>
    <s v="CB-Commercial"/>
    <n v="-99506"/>
    <n v="-11329.65"/>
    <m/>
    <n v="-668.43"/>
    <n v="189.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5"/>
    <m/>
    <x v="25"/>
  </r>
  <r>
    <x v="3"/>
    <m/>
    <m/>
    <s v="Commercial"/>
    <s v="CB-Commercial"/>
    <n v="-99048"/>
    <n v="-11278.03"/>
    <m/>
    <n v="-556.73"/>
    <n v="188.19"/>
    <m/>
    <m/>
    <m/>
    <m/>
    <m/>
    <n v="-44.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-99926"/>
    <n v="-11377.21"/>
    <m/>
    <n v="-336.97"/>
    <n v="189.86"/>
    <m/>
    <m/>
    <m/>
    <m/>
    <m/>
    <n v="-44.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-99403"/>
    <n v="-11316.96"/>
    <m/>
    <n v="-335.18"/>
    <n v="188.86"/>
    <m/>
    <m/>
    <m/>
    <m/>
    <m/>
    <n v="-44.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-99516"/>
    <n v="-11325.88"/>
    <m/>
    <n v="-223.63"/>
    <n v="189.08"/>
    <m/>
    <m/>
    <m/>
    <m/>
    <m/>
    <n v="-44.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5"/>
    <m/>
    <x v="25"/>
  </r>
  <r>
    <x v="3"/>
    <m/>
    <m/>
    <s v="Municipal Pumping"/>
    <s v="CB-Commercial"/>
    <n v="-99985"/>
    <n v="-11384.46"/>
    <m/>
    <m/>
    <n v="189.98"/>
    <m/>
    <m/>
    <m/>
    <m/>
    <m/>
    <n v="-44.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Municipal Other Lighting"/>
    <s v="CB-Commercial"/>
    <n v="-99996"/>
    <n v="-11385.89"/>
    <m/>
    <m/>
    <n v="189.99"/>
    <m/>
    <m/>
    <m/>
    <m/>
    <m/>
    <n v="-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4"/>
    <x v="5"/>
    <m/>
    <x v="25"/>
  </r>
  <r>
    <x v="3"/>
    <m/>
    <m/>
    <s v="Municipal Pumping"/>
    <s v="CB-Commercial"/>
    <n v="-99992"/>
    <n v="-11385.41"/>
    <m/>
    <m/>
    <n v="189.99"/>
    <m/>
    <m/>
    <m/>
    <m/>
    <m/>
    <n v="-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Municipal Other Lighting"/>
    <s v="CB-Commercial"/>
    <n v="-99975"/>
    <n v="-11383.5"/>
    <m/>
    <m/>
    <n v="189.95"/>
    <m/>
    <m/>
    <m/>
    <m/>
    <m/>
    <n v="-44.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4"/>
    <x v="5"/>
    <m/>
    <x v="25"/>
  </r>
  <r>
    <x v="3"/>
    <m/>
    <m/>
    <s v="Municipal Pumping"/>
    <s v="CB-Commercial"/>
    <n v="-99523"/>
    <n v="-11326.11"/>
    <m/>
    <m/>
    <n v="189.09"/>
    <m/>
    <m/>
    <m/>
    <m/>
    <m/>
    <n v="-44.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Municipal Pumping"/>
    <s v="CB-Commercial"/>
    <n v="-99841"/>
    <n v="-11366.69"/>
    <m/>
    <m/>
    <n v="189.7"/>
    <m/>
    <m/>
    <m/>
    <m/>
    <m/>
    <n v="-44.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Municipal Pumping"/>
    <s v="CB-Commercial"/>
    <n v="-99759"/>
    <n v="-11356.54"/>
    <m/>
    <m/>
    <n v="189.54"/>
    <m/>
    <m/>
    <m/>
    <m/>
    <m/>
    <n v="-44.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Municipal Buildings"/>
    <s v="CB-Commercial"/>
    <n v="-98831"/>
    <n v="-11244"/>
    <m/>
    <m/>
    <n v="187.78"/>
    <m/>
    <m/>
    <m/>
    <m/>
    <m/>
    <n v="-44.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Municipal Buildings"/>
    <s v="CB-Commercial"/>
    <n v="-99787"/>
    <n v="-11360.93"/>
    <m/>
    <m/>
    <n v="189.59"/>
    <m/>
    <m/>
    <m/>
    <m/>
    <m/>
    <n v="-44.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Municipal Buildings"/>
    <s v="CB-Commercial"/>
    <n v="-99844"/>
    <n v="-11391.28"/>
    <m/>
    <m/>
    <n v="189.7"/>
    <m/>
    <m/>
    <m/>
    <m/>
    <m/>
    <n v="-44.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Municipal Pumping"/>
    <s v="CB-Commercial"/>
    <n v="-99691"/>
    <n v="-11350.38"/>
    <m/>
    <m/>
    <n v="189.42"/>
    <m/>
    <m/>
    <m/>
    <m/>
    <m/>
    <n v="-44.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Industrial"/>
    <s v="CB-Commercial"/>
    <n v="-99737"/>
    <n v="-11353.07"/>
    <m/>
    <m/>
    <n v="189.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5"/>
    <m/>
    <x v="25"/>
  </r>
  <r>
    <x v="3"/>
    <m/>
    <m/>
    <s v="Municipal Pumping"/>
    <s v="CB-Commercial"/>
    <n v="-98331"/>
    <n v="-11187.11"/>
    <m/>
    <m/>
    <n v="186.83"/>
    <m/>
    <m/>
    <m/>
    <m/>
    <m/>
    <n v="-44.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Commercial"/>
    <s v="CB-Commercial"/>
    <n v="-99000"/>
    <n v="-11271.53"/>
    <m/>
    <m/>
    <n v="188.1"/>
    <m/>
    <m/>
    <m/>
    <m/>
    <m/>
    <n v="-44.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5"/>
    <m/>
    <x v="25"/>
  </r>
  <r>
    <x v="3"/>
    <m/>
    <m/>
    <s v="Municipal Buildings"/>
    <s v="CB-Commercial"/>
    <n v="-98778"/>
    <n v="-11244.09"/>
    <m/>
    <m/>
    <n v="187.68"/>
    <m/>
    <m/>
    <m/>
    <m/>
    <m/>
    <n v="-44.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Municipal Buildings"/>
    <s v="CB-Commercial"/>
    <n v="-98597"/>
    <n v="-11226.36"/>
    <m/>
    <m/>
    <n v="187.34"/>
    <m/>
    <m/>
    <m/>
    <m/>
    <m/>
    <n v="-44.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Municipal Buildings"/>
    <s v="CB-Commercial"/>
    <n v="-96844"/>
    <n v="-11024.6"/>
    <m/>
    <m/>
    <n v="184.01"/>
    <m/>
    <m/>
    <m/>
    <m/>
    <m/>
    <n v="-43.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2"/>
    <m/>
    <m/>
    <s v="Commercial"/>
    <s v="CB-Commercial"/>
    <n v="-89900"/>
    <n v="-8206.66"/>
    <m/>
    <n v="-418.04"/>
    <n v="-2204.17"/>
    <m/>
    <m/>
    <m/>
    <m/>
    <m/>
    <m/>
    <m/>
    <m/>
    <m/>
    <m/>
    <m/>
    <m/>
    <m/>
    <m/>
    <m/>
    <m/>
    <m/>
    <m/>
    <n v="-40.46"/>
    <m/>
    <m/>
    <m/>
    <m/>
    <m/>
    <m/>
    <m/>
    <m/>
    <m/>
    <m/>
    <n v="1224.44"/>
    <m/>
    <m/>
    <m/>
    <m/>
    <m/>
    <m/>
    <x v="0"/>
    <m/>
    <m/>
    <m/>
    <m/>
    <m/>
    <m/>
    <m/>
    <m/>
    <n v="0"/>
    <n v="0"/>
    <n v="0"/>
    <n v="0"/>
    <x v="1"/>
    <x v="5"/>
    <m/>
    <x v="25"/>
  </r>
  <r>
    <x v="1"/>
    <m/>
    <m/>
    <s v="Municipal Other Lighting"/>
    <s v="LS-Special Lighting"/>
    <n v="-1199880"/>
    <n v="-115223.28"/>
    <m/>
    <m/>
    <m/>
    <m/>
    <m/>
    <m/>
    <m/>
    <m/>
    <m/>
    <m/>
    <m/>
    <n v="-27645.24"/>
    <m/>
    <m/>
    <n v="-2099.79"/>
    <m/>
    <m/>
    <m/>
    <m/>
    <m/>
    <m/>
    <m/>
    <m/>
    <m/>
    <m/>
    <m/>
    <m/>
    <m/>
    <m/>
    <m/>
    <m/>
    <m/>
    <m/>
    <m/>
    <n v="-1043.9000000000001"/>
    <m/>
    <m/>
    <m/>
    <m/>
    <x v="0"/>
    <m/>
    <m/>
    <m/>
    <m/>
    <m/>
    <m/>
    <m/>
    <m/>
    <n v="0"/>
    <n v="0"/>
    <n v="0"/>
    <n v="0"/>
    <x v="4"/>
    <x v="7"/>
    <m/>
    <x v="25"/>
  </r>
  <r>
    <x v="3"/>
    <m/>
    <m/>
    <s v="Residential"/>
    <s v="RG-Residential"/>
    <n v="-99230"/>
    <n v="-10020.26"/>
    <m/>
    <n v="-493.82"/>
    <n v="188.54"/>
    <m/>
    <m/>
    <m/>
    <m/>
    <m/>
    <n v="-44.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-97794"/>
    <n v="-9879.0400000000009"/>
    <m/>
    <m/>
    <n v="185.81"/>
    <m/>
    <m/>
    <m/>
    <m/>
    <m/>
    <n v="-44.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25"/>
  </r>
  <r>
    <x v="4"/>
    <m/>
    <m/>
    <s v="Municipal Buildings"/>
    <s v="CB-Commercial"/>
    <n v="-99967"/>
    <n v="-5428.5"/>
    <m/>
    <m/>
    <m/>
    <m/>
    <m/>
    <m/>
    <m/>
    <n v="-2391.21"/>
    <n v="-262.91000000000003"/>
    <m/>
    <n v="-284.91000000000003"/>
    <m/>
    <n v="-375.87"/>
    <n v="-459.84"/>
    <m/>
    <m/>
    <m/>
    <m/>
    <m/>
    <m/>
    <m/>
    <m/>
    <m/>
    <m/>
    <m/>
    <m/>
    <m/>
    <m/>
    <m/>
    <m/>
    <m/>
    <m/>
    <n v="294.23"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4"/>
    <m/>
    <m/>
    <s v="Municipal Buildings"/>
    <s v="CB-Commercial"/>
    <n v="-99976"/>
    <n v="-5429.32"/>
    <m/>
    <m/>
    <m/>
    <m/>
    <m/>
    <m/>
    <m/>
    <n v="-2391.4299999999998"/>
    <n v="-262.94"/>
    <m/>
    <n v="-284.93"/>
    <m/>
    <n v="-375.91"/>
    <n v="-459.89"/>
    <m/>
    <m/>
    <m/>
    <m/>
    <m/>
    <m/>
    <m/>
    <m/>
    <m/>
    <m/>
    <m/>
    <m/>
    <m/>
    <m/>
    <m/>
    <m/>
    <m/>
    <m/>
    <n v="294.27"/>
    <m/>
    <m/>
    <m/>
    <m/>
    <m/>
    <m/>
    <x v="0"/>
    <m/>
    <m/>
    <m/>
    <m/>
    <m/>
    <m/>
    <m/>
    <m/>
    <n v="0"/>
    <n v="0"/>
    <n v="0"/>
    <n v="0"/>
    <x v="3"/>
    <x v="5"/>
    <m/>
    <x v="25"/>
  </r>
  <r>
    <x v="3"/>
    <m/>
    <m/>
    <s v="Commercial"/>
    <s v="CB-Commercial"/>
    <n v="3999400"/>
    <n v="455015.74"/>
    <m/>
    <n v="75.34"/>
    <n v="-7598.86"/>
    <n v="0"/>
    <m/>
    <n v="0"/>
    <n v="0"/>
    <n v="0"/>
    <n v="0"/>
    <n v="1799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520.3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9169"/>
    <n v="11283.54"/>
    <m/>
    <n v="556.99"/>
    <n v="-188.42"/>
    <n v="0"/>
    <m/>
    <n v="0"/>
    <n v="0"/>
    <n v="0"/>
    <n v="0"/>
    <n v="4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0.5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9237"/>
    <n v="11299.53"/>
    <m/>
    <n v="557.79"/>
    <n v="-188.55"/>
    <n v="0"/>
    <m/>
    <n v="0"/>
    <n v="0"/>
    <n v="0"/>
    <n v="0"/>
    <n v="44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1.7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6683"/>
    <n v="10999.62"/>
    <m/>
    <n v="651.55999999999995"/>
    <n v="-183.69"/>
    <n v="0"/>
    <m/>
    <n v="0"/>
    <n v="0"/>
    <n v="0"/>
    <n v="0"/>
    <n v="4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7.8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5879"/>
    <n v="10908.15"/>
    <m/>
    <n v="646.15"/>
    <n v="-182.17"/>
    <n v="0"/>
    <m/>
    <n v="0"/>
    <n v="0"/>
    <n v="0"/>
    <n v="0"/>
    <n v="4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4.0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9999"/>
    <n v="11386.23"/>
    <m/>
    <n v="78.55"/>
    <n v="-190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3.9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9836"/>
    <n v="11366.79"/>
    <m/>
    <n v="78.010000000000005"/>
    <n v="-189.69"/>
    <n v="0"/>
    <m/>
    <n v="0"/>
    <n v="0"/>
    <n v="0"/>
    <n v="0"/>
    <n v="4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9837"/>
    <n v="11367.23"/>
    <m/>
    <n v="78.209999999999994"/>
    <n v="-189.69"/>
    <n v="0"/>
    <m/>
    <n v="0"/>
    <n v="0"/>
    <n v="0"/>
    <n v="0"/>
    <n v="4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7.1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9999"/>
    <n v="11386.21"/>
    <m/>
    <n v="0"/>
    <n v="-190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2.6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9937"/>
    <n v="11378.85"/>
    <m/>
    <n v="0"/>
    <n v="-189.88"/>
    <n v="0"/>
    <m/>
    <n v="0"/>
    <n v="0"/>
    <n v="0"/>
    <n v="0"/>
    <n v="44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3.3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9767"/>
    <n v="11359.76"/>
    <m/>
    <n v="0"/>
    <n v="-189.56"/>
    <n v="0"/>
    <m/>
    <n v="0"/>
    <n v="0"/>
    <n v="0"/>
    <n v="0"/>
    <n v="44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2.1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9849"/>
    <n v="11363.06"/>
    <m/>
    <n v="0"/>
    <n v="-189.71"/>
    <n v="0"/>
    <m/>
    <n v="0"/>
    <n v="0"/>
    <n v="0"/>
    <n v="0"/>
    <n v="4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2.3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7310"/>
    <n v="11070.96"/>
    <m/>
    <n v="69.89"/>
    <n v="-184.89"/>
    <n v="0"/>
    <m/>
    <n v="0"/>
    <n v="0"/>
    <n v="0"/>
    <n v="0"/>
    <n v="43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7.2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2"/>
    <m/>
    <m/>
    <s v="Commercial"/>
    <s v="CB-Commercial"/>
    <n v="98989"/>
    <n v="9012.14"/>
    <m/>
    <n v="455.41"/>
    <n v="2328.62"/>
    <n v="0"/>
    <m/>
    <n v="0"/>
    <n v="0"/>
    <n v="0"/>
    <n v="0"/>
    <n v="0"/>
    <n v="0"/>
    <n v="0"/>
    <n v="0"/>
    <n v="0"/>
    <n v="0"/>
    <n v="0"/>
    <n v="0"/>
    <n v="0"/>
    <n v="0"/>
    <n v="0"/>
    <n v="0"/>
    <n v="44.55"/>
    <n v="0"/>
    <n v="0"/>
    <n v="0"/>
    <n v="0"/>
    <n v="0"/>
    <n v="0"/>
    <n v="0"/>
    <n v="0"/>
    <n v="0"/>
    <n v="1047.9100000000001"/>
    <n v="-1348.2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3"/>
    <m/>
    <m/>
    <s v="Commercial"/>
    <s v="CB-Commercial"/>
    <n v="90008"/>
    <n v="10240.209999999999"/>
    <m/>
    <n v="0"/>
    <n v="-171.01"/>
    <n v="0"/>
    <m/>
    <n v="0"/>
    <n v="0"/>
    <n v="0"/>
    <n v="0"/>
    <n v="4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4.8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5"/>
  </r>
  <r>
    <x v="2"/>
    <m/>
    <m/>
    <s v="Industrial"/>
    <s v="GP-General Power"/>
    <n v="232306464"/>
    <n v="9230893.3200000003"/>
    <m/>
    <n v="0"/>
    <n v="4854628.54"/>
    <n v="0"/>
    <m/>
    <n v="0"/>
    <n v="0"/>
    <n v="0"/>
    <n v="0"/>
    <n v="0"/>
    <n v="0"/>
    <n v="0"/>
    <n v="0"/>
    <n v="0"/>
    <n v="0"/>
    <n v="0"/>
    <n v="0"/>
    <n v="0"/>
    <n v="0"/>
    <n v="0"/>
    <n v="0"/>
    <n v="85953.39"/>
    <n v="0"/>
    <n v="0"/>
    <n v="0"/>
    <n v="0"/>
    <n v="0"/>
    <n v="0"/>
    <n v="0"/>
    <n v="0"/>
    <n v="0"/>
    <n v="874470.88"/>
    <n v="-1468176.85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5"/>
  </r>
  <r>
    <x v="3"/>
    <m/>
    <m/>
    <s v="Commercial"/>
    <s v="LS-Special Lighting"/>
    <n v="98992"/>
    <n v="12963.2"/>
    <m/>
    <n v="0"/>
    <n v="-188.08"/>
    <n v="0"/>
    <m/>
    <n v="0"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5"/>
  </r>
  <r>
    <x v="3"/>
    <m/>
    <m/>
    <s v="Residential"/>
    <s v="RG-Residential"/>
    <n v="-751"/>
    <n v="10025.040000000001"/>
    <m/>
    <n v="592.87"/>
    <n v="-188.57"/>
    <n v="0"/>
    <m/>
    <n v="0"/>
    <n v="0"/>
    <n v="0"/>
    <n v="0"/>
    <n v="44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861"/>
    <n v="10093.57"/>
    <m/>
    <n v="497.44"/>
    <n v="-189.74"/>
    <n v="0"/>
    <m/>
    <n v="0"/>
    <n v="0"/>
    <n v="0"/>
    <n v="0"/>
    <n v="44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66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476"/>
    <n v="10046.19"/>
    <m/>
    <n v="495.1"/>
    <n v="-189"/>
    <n v="0"/>
    <m/>
    <n v="0"/>
    <n v="0"/>
    <n v="0"/>
    <n v="0"/>
    <n v="4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52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875"/>
    <n v="9979.4500000000007"/>
    <m/>
    <n v="491.81"/>
    <n v="-187.86"/>
    <n v="0"/>
    <m/>
    <n v="0"/>
    <n v="0"/>
    <n v="0"/>
    <n v="0"/>
    <n v="44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3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-392"/>
    <n v="10064.700000000001"/>
    <m/>
    <n v="496.01"/>
    <n v="-189.26"/>
    <n v="0"/>
    <m/>
    <n v="0"/>
    <n v="0"/>
    <n v="0"/>
    <n v="0"/>
    <n v="44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8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404"/>
    <n v="9938.56"/>
    <m/>
    <n v="587.76"/>
    <n v="-186.97"/>
    <n v="0"/>
    <m/>
    <n v="0"/>
    <n v="0"/>
    <n v="0"/>
    <n v="0"/>
    <n v="44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9.1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592"/>
    <n v="9950.89"/>
    <m/>
    <n v="490.4"/>
    <n v="-187.33"/>
    <n v="0"/>
    <m/>
    <n v="0"/>
    <n v="0"/>
    <n v="0"/>
    <n v="0"/>
    <n v="44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0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844"/>
    <n v="9985.49"/>
    <m/>
    <n v="492.11"/>
    <n v="-187.8"/>
    <n v="0"/>
    <m/>
    <n v="0"/>
    <n v="0"/>
    <n v="0"/>
    <n v="0"/>
    <n v="4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.6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830"/>
    <n v="10086.799999999999"/>
    <m/>
    <n v="397.68"/>
    <n v="-189.67"/>
    <n v="0"/>
    <m/>
    <n v="0"/>
    <n v="0"/>
    <n v="0"/>
    <n v="0"/>
    <n v="44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1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725"/>
    <n v="10074.040000000001"/>
    <m/>
    <n v="397.18"/>
    <n v="-189.47"/>
    <n v="0"/>
    <m/>
    <n v="0"/>
    <n v="0"/>
    <n v="0"/>
    <n v="0"/>
    <n v="44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9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788"/>
    <n v="10094.959999999999"/>
    <m/>
    <n v="397.49"/>
    <n v="-189.6"/>
    <n v="0"/>
    <m/>
    <n v="0"/>
    <n v="0"/>
    <n v="0"/>
    <n v="0"/>
    <n v="44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0.8500000000000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821"/>
    <n v="9981.44"/>
    <m/>
    <n v="491.58"/>
    <n v="-187.76"/>
    <n v="0"/>
    <m/>
    <n v="0"/>
    <n v="0"/>
    <n v="0"/>
    <n v="0"/>
    <n v="44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3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005"/>
    <n v="9905.94"/>
    <m/>
    <n v="487.54"/>
    <n v="-186.21"/>
    <n v="0"/>
    <m/>
    <n v="0"/>
    <n v="0"/>
    <n v="0"/>
    <n v="0"/>
    <n v="44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419"/>
    <n v="10061.93"/>
    <m/>
    <n v="396.2"/>
    <n v="-188.89"/>
    <n v="0"/>
    <m/>
    <n v="0"/>
    <n v="0"/>
    <n v="0"/>
    <n v="0"/>
    <n v="44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393"/>
    <n v="9951.89"/>
    <m/>
    <n v="489.92"/>
    <n v="-186.95"/>
    <n v="0"/>
    <m/>
    <n v="0"/>
    <n v="0"/>
    <n v="0"/>
    <n v="0"/>
    <n v="44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475"/>
    <n v="9949.67"/>
    <m/>
    <n v="490.04"/>
    <n v="-187.1"/>
    <n v="0"/>
    <m/>
    <n v="0"/>
    <n v="0"/>
    <n v="0"/>
    <n v="0"/>
    <n v="4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078"/>
    <n v="9918.66"/>
    <m/>
    <n v="488.17"/>
    <n v="-186.35"/>
    <n v="0"/>
    <m/>
    <n v="0"/>
    <n v="0"/>
    <n v="0"/>
    <n v="0"/>
    <n v="44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2.8999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867"/>
    <n v="10002.56"/>
    <m/>
    <n v="393.85"/>
    <n v="-187.85"/>
    <n v="0"/>
    <m/>
    <n v="0"/>
    <n v="0"/>
    <n v="0"/>
    <n v="0"/>
    <n v="44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.6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7385"/>
    <n v="9847.1299999999992"/>
    <m/>
    <n v="484.65"/>
    <n v="-185.03"/>
    <n v="0"/>
    <m/>
    <n v="0"/>
    <n v="0"/>
    <n v="0"/>
    <n v="0"/>
    <n v="43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.9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445"/>
    <n v="10053.06"/>
    <m/>
    <n v="197.92"/>
    <n v="-188.95"/>
    <n v="0"/>
    <m/>
    <n v="0"/>
    <n v="0"/>
    <n v="0"/>
    <n v="0"/>
    <n v="44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4.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100141"/>
    <n v="10028.06"/>
    <m/>
    <n v="197.43"/>
    <n v="-188.48"/>
    <n v="0"/>
    <m/>
    <n v="0"/>
    <n v="0"/>
    <n v="0"/>
    <n v="0"/>
    <n v="44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6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442"/>
    <n v="10061.129999999999"/>
    <m/>
    <n v="198.08"/>
    <n v="-188.94"/>
    <n v="0"/>
    <m/>
    <n v="0"/>
    <n v="0"/>
    <n v="0"/>
    <n v="0"/>
    <n v="44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7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500"/>
    <n v="10044.700000000001"/>
    <m/>
    <n v="197.97"/>
    <n v="-189.05"/>
    <n v="0"/>
    <m/>
    <n v="0"/>
    <n v="0"/>
    <n v="0"/>
    <n v="0"/>
    <n v="4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4.5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000"/>
    <n v="10010.61"/>
    <m/>
    <n v="197.09"/>
    <n v="-188.1"/>
    <n v="0"/>
    <m/>
    <n v="0"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6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6435"/>
    <n v="9734.7900000000009"/>
    <m/>
    <n v="479.7"/>
    <n v="-183.23"/>
    <n v="0"/>
    <m/>
    <n v="0"/>
    <n v="0"/>
    <n v="0"/>
    <n v="0"/>
    <n v="4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.9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6540"/>
    <n v="9764.48"/>
    <m/>
    <n v="384.46"/>
    <n v="-183.43"/>
    <n v="0"/>
    <m/>
    <n v="0"/>
    <n v="0"/>
    <n v="0"/>
    <n v="0"/>
    <n v="4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2.3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403"/>
    <n v="10051.629999999999"/>
    <m/>
    <n v="76.33"/>
    <n v="-188.87"/>
    <n v="0"/>
    <m/>
    <n v="0"/>
    <n v="0"/>
    <n v="0"/>
    <n v="0"/>
    <n v="4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565"/>
    <n v="10074.77"/>
    <m/>
    <n v="78.53"/>
    <n v="-189.18"/>
    <n v="0"/>
    <m/>
    <n v="0"/>
    <n v="0"/>
    <n v="0"/>
    <n v="0"/>
    <n v="44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340"/>
    <n v="10047.879999999999"/>
    <m/>
    <n v="77.180000000000007"/>
    <n v="-188.74"/>
    <n v="0"/>
    <m/>
    <n v="0"/>
    <n v="0"/>
    <n v="0"/>
    <n v="0"/>
    <n v="4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060"/>
    <n v="9919.18"/>
    <m/>
    <n v="195.28"/>
    <n v="-186.31"/>
    <n v="0"/>
    <m/>
    <n v="0"/>
    <n v="0"/>
    <n v="0"/>
    <n v="0"/>
    <n v="44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6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115"/>
    <n v="10025.15"/>
    <m/>
    <n v="77.17"/>
    <n v="-188.32"/>
    <n v="0"/>
    <m/>
    <n v="0"/>
    <n v="0"/>
    <n v="0"/>
    <n v="0"/>
    <n v="4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353"/>
    <n v="10055.25"/>
    <m/>
    <n v="79.14"/>
    <n v="-188.77"/>
    <n v="0"/>
    <m/>
    <n v="0"/>
    <n v="0"/>
    <n v="0"/>
    <n v="0"/>
    <n v="4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5081"/>
    <n v="9609.98"/>
    <m/>
    <n v="473.11"/>
    <n v="-180.66"/>
    <n v="0"/>
    <m/>
    <n v="0"/>
    <n v="0"/>
    <n v="0"/>
    <n v="0"/>
    <n v="4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.6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4331"/>
    <n v="9533.83"/>
    <m/>
    <n v="469.2"/>
    <n v="-179.23"/>
    <n v="0"/>
    <m/>
    <n v="0"/>
    <n v="0"/>
    <n v="0"/>
    <n v="0"/>
    <n v="42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.7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250"/>
    <n v="10030.31"/>
    <m/>
    <n v="0"/>
    <n v="-188.58"/>
    <n v="0"/>
    <m/>
    <n v="0"/>
    <n v="0"/>
    <n v="0"/>
    <n v="0"/>
    <n v="44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.4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747"/>
    <n v="10090.68"/>
    <m/>
    <n v="0"/>
    <n v="-189.52"/>
    <n v="0"/>
    <m/>
    <n v="0"/>
    <n v="0"/>
    <n v="0"/>
    <n v="0"/>
    <n v="44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4787"/>
    <n v="9571.6200000000008"/>
    <m/>
    <n v="471.47"/>
    <n v="-180.1"/>
    <n v="0"/>
    <m/>
    <n v="0"/>
    <n v="0"/>
    <n v="0"/>
    <n v="0"/>
    <n v="42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.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925"/>
    <n v="9997.5"/>
    <m/>
    <n v="0"/>
    <n v="-187.96"/>
    <n v="0"/>
    <m/>
    <n v="0"/>
    <n v="0"/>
    <n v="0"/>
    <n v="0"/>
    <n v="44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9.91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8839"/>
    <n v="9988.82"/>
    <m/>
    <n v="0"/>
    <n v="-187.79"/>
    <n v="0"/>
    <m/>
    <n v="0"/>
    <n v="0"/>
    <n v="0"/>
    <n v="0"/>
    <n v="4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9.77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179"/>
    <n v="10026.85"/>
    <m/>
    <n v="0"/>
    <n v="-188.44"/>
    <n v="0"/>
    <m/>
    <n v="0"/>
    <n v="0"/>
    <n v="0"/>
    <n v="0"/>
    <n v="4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6059"/>
    <n v="9708.24"/>
    <m/>
    <n v="191.12"/>
    <n v="-182.51"/>
    <n v="0"/>
    <m/>
    <n v="0"/>
    <n v="0"/>
    <n v="0"/>
    <n v="0"/>
    <n v="4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4.7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9087"/>
    <n v="10027.26"/>
    <m/>
    <n v="0"/>
    <n v="-188.26"/>
    <n v="0"/>
    <m/>
    <n v="0"/>
    <n v="0"/>
    <n v="0"/>
    <n v="0"/>
    <n v="44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05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7348"/>
    <n v="9838.34"/>
    <m/>
    <n v="0"/>
    <n v="-184.96"/>
    <n v="0"/>
    <m/>
    <n v="0"/>
    <n v="0"/>
    <n v="0"/>
    <n v="0"/>
    <n v="43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7.36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95691"/>
    <n v="9671.09"/>
    <m/>
    <n v="0"/>
    <n v="-181.81"/>
    <n v="0"/>
    <m/>
    <n v="0"/>
    <n v="0"/>
    <n v="0"/>
    <n v="0"/>
    <n v="43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2.7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83995"/>
    <n v="8489.31"/>
    <m/>
    <n v="417.79"/>
    <n v="-159.59"/>
    <n v="0"/>
    <m/>
    <n v="0"/>
    <n v="0"/>
    <n v="0"/>
    <n v="0"/>
    <n v="37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.5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Residential"/>
    <s v="RG-Residential"/>
    <n v="89222"/>
    <n v="9010.59"/>
    <m/>
    <n v="443.97"/>
    <n v="-169.52"/>
    <n v="0"/>
    <m/>
    <n v="0"/>
    <n v="0"/>
    <n v="0"/>
    <n v="0"/>
    <n v="4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.7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5"/>
  </r>
  <r>
    <x v="3"/>
    <m/>
    <m/>
    <s v="Commercial"/>
    <s v="TEB-Total Electric Bldg"/>
    <n v="39661200"/>
    <n v="2456628.52"/>
    <m/>
    <n v="0"/>
    <n v="-75356.28"/>
    <n v="0"/>
    <m/>
    <n v="0"/>
    <n v="0"/>
    <n v="0"/>
    <n v="0"/>
    <n v="17847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5"/>
  </r>
  <r>
    <x v="3"/>
    <m/>
    <m/>
    <s v="Municipal Pumping"/>
    <s v="CB-Commercial"/>
    <n v="99968"/>
    <n v="11382.36"/>
    <m/>
    <n v="0"/>
    <n v="-189.94"/>
    <n v="0"/>
    <m/>
    <n v="0"/>
    <n v="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5"/>
  </r>
  <r>
    <x v="3"/>
    <m/>
    <m/>
    <s v="Municipal Other Lighting"/>
    <s v="CB-Commercial"/>
    <n v="99973"/>
    <n v="11383.1"/>
    <m/>
    <n v="0"/>
    <n v="-189.95"/>
    <n v="0"/>
    <m/>
    <n v="0"/>
    <n v="0"/>
    <n v="0"/>
    <n v="0"/>
    <n v="44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3"/>
    <m/>
    <m/>
    <s v="Municipal Other Lighting"/>
    <s v="CB-Commercial"/>
    <n v="99976"/>
    <n v="11383.5"/>
    <m/>
    <n v="0"/>
    <n v="-189.95"/>
    <n v="0"/>
    <m/>
    <n v="0"/>
    <n v="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3"/>
    <m/>
    <m/>
    <s v="Municipal Other Lighting"/>
    <s v="CB-Commercial"/>
    <n v="99473"/>
    <n v="11322.14"/>
    <m/>
    <n v="0"/>
    <n v="-189"/>
    <n v="0"/>
    <m/>
    <n v="0"/>
    <n v="0"/>
    <n v="0"/>
    <n v="0"/>
    <n v="44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5"/>
  </r>
  <r>
    <x v="3"/>
    <m/>
    <m/>
    <s v="Municipal Other Lighting"/>
    <s v="LS-Special Lighting"/>
    <n v="0"/>
    <n v="13094.68"/>
    <m/>
    <n v="0"/>
    <n v="-190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5"/>
  </r>
  <r>
    <x v="0"/>
    <s v=""/>
    <s v="Project Help"/>
    <s v="Residential"/>
    <s v=""/>
    <n v="0"/>
    <n v="0"/>
    <n v="0"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4"/>
    <s v="Gravette"/>
    <s v="Electric"/>
    <s v="Commercial"/>
    <s v="CB-Commercial"/>
    <n v="800464"/>
    <n v="50525.37"/>
    <n v="8797.0499999999993"/>
    <n v="2117.21"/>
    <n v="0"/>
    <n v="0"/>
    <m/>
    <n v="0"/>
    <n v="0"/>
    <n v="18188.169999999998"/>
    <n v="2088.1799999999998"/>
    <n v="0"/>
    <n v="2281.4"/>
    <n v="0"/>
    <n v="3009.77"/>
    <n v="3697.28"/>
    <n v="0"/>
    <n v="0"/>
    <n v="0"/>
    <n v="18.18"/>
    <n v="0"/>
    <n v="0"/>
    <n v="0"/>
    <n v="0"/>
    <n v="0"/>
    <n v="0"/>
    <n v="0"/>
    <n v="0"/>
    <n v="0"/>
    <n v="0"/>
    <n v="0"/>
    <n v="0"/>
    <n v="-1.72"/>
    <n v="7261.23"/>
    <n v="-3207.7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4"/>
    <s v="Gravette"/>
    <s v="Electric"/>
    <s v="Commercial"/>
    <s v="GP-General Power"/>
    <n v="1259470"/>
    <n v="72553.48"/>
    <n v="3713.07"/>
    <n v="300.82"/>
    <n v="0"/>
    <n v="0"/>
    <m/>
    <n v="0"/>
    <n v="0"/>
    <n v="28615.19"/>
    <n v="3312.42"/>
    <n v="0"/>
    <n v="2552.2600000000002"/>
    <n v="0"/>
    <n v="3791.01"/>
    <n v="3855.37"/>
    <n v="0"/>
    <n v="0"/>
    <n v="0"/>
    <n v="6"/>
    <n v="0"/>
    <n v="0"/>
    <n v="0"/>
    <n v="0"/>
    <n v="0"/>
    <n v="0"/>
    <n v="0"/>
    <n v="0"/>
    <n v="0"/>
    <n v="0"/>
    <n v="0"/>
    <n v="0"/>
    <n v="0"/>
    <n v="9521.1200000000008"/>
    <n v="-3820.95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6"/>
  </r>
  <r>
    <x v="4"/>
    <s v="Gravette"/>
    <s v="Electric"/>
    <s v="Commercial"/>
    <s v="LS-Special Lighting"/>
    <n v="204"/>
    <n v="83.4"/>
    <n v="0"/>
    <n v="1.47"/>
    <n v="0"/>
    <n v="0"/>
    <m/>
    <n v="0"/>
    <n v="0"/>
    <n v="4.63"/>
    <n v="0.54"/>
    <n v="0"/>
    <n v="0"/>
    <n v="0"/>
    <n v="0.3"/>
    <n v="1.1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3.67"/>
    <n v="-10.38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6"/>
  </r>
  <r>
    <x v="4"/>
    <s v="Gravette"/>
    <s v="Electric"/>
    <s v="Industrial"/>
    <s v="CB-Commercial"/>
    <n v="1042"/>
    <n v="76.010000000000005"/>
    <n v="14.35"/>
    <n v="4.9400000000000004"/>
    <n v="0"/>
    <n v="0"/>
    <m/>
    <n v="0"/>
    <n v="0"/>
    <n v="23.67"/>
    <n v="2.74"/>
    <n v="0"/>
    <n v="2.97"/>
    <n v="0"/>
    <n v="3.92"/>
    <n v="4.80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00000000000000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4"/>
    <s v="Gravette"/>
    <s v="Electric"/>
    <s v="Industrial"/>
    <s v="GP-General Power"/>
    <n v="594123"/>
    <n v="35752.42"/>
    <n v="304.35000000000002"/>
    <n v="100"/>
    <n v="0"/>
    <n v="0"/>
    <m/>
    <n v="0"/>
    <n v="0"/>
    <n v="10619.87"/>
    <n v="1229.33"/>
    <n v="0"/>
    <n v="1476.41"/>
    <n v="0"/>
    <n v="1788.31"/>
    <n v="2244.9299999999998"/>
    <n v="0"/>
    <n v="0"/>
    <n v="0"/>
    <n v="3101.85"/>
    <n v="0"/>
    <n v="0"/>
    <n v="0"/>
    <n v="0"/>
    <n v="0"/>
    <n v="0"/>
    <n v="0"/>
    <n v="0"/>
    <n v="0"/>
    <n v="0"/>
    <n v="0"/>
    <n v="0"/>
    <n v="0"/>
    <n v="-794.69"/>
    <n v="-1806.44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4"/>
    <s v="Gravette"/>
    <s v="Electric"/>
    <s v="Industrial"/>
    <s v="PT-Transmission"/>
    <n v="6586092"/>
    <n v="225227.8"/>
    <n v="873.45"/>
    <n v="100"/>
    <n v="0"/>
    <n v="0"/>
    <m/>
    <n v="0"/>
    <n v="0"/>
    <n v="157539.32"/>
    <n v="5276.83"/>
    <n v="0"/>
    <n v="11198.46"/>
    <n v="0"/>
    <n v="16794.53"/>
    <n v="16942.28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2729.5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6"/>
  </r>
  <r>
    <x v="4"/>
    <s v="Gravette"/>
    <s v="Electric"/>
    <s v="Municipal Buildings"/>
    <s v="CB-Commercial"/>
    <n v="-54904"/>
    <n v="-2409.11"/>
    <n v="789.25"/>
    <n v="0"/>
    <n v="0"/>
    <n v="0"/>
    <m/>
    <n v="0"/>
    <n v="0"/>
    <n v="-1367.38"/>
    <n v="-144.38999999999999"/>
    <n v="0"/>
    <n v="-156.49"/>
    <n v="0"/>
    <n v="-206.44"/>
    <n v="-251.75"/>
    <n v="0"/>
    <n v="0"/>
    <n v="0"/>
    <n v="0"/>
    <n v="0"/>
    <n v="0"/>
    <n v="0"/>
    <n v="0"/>
    <n v="0"/>
    <n v="0"/>
    <n v="0"/>
    <n v="0"/>
    <n v="0"/>
    <n v="0"/>
    <n v="0"/>
    <n v="0"/>
    <n v="0"/>
    <n v="-280.38"/>
    <n v="87.7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4"/>
    <s v="Gravette"/>
    <s v="Electric"/>
    <s v="Municipal Other Lighting"/>
    <s v="CB-Commercial"/>
    <n v="-95042"/>
    <n v="-5051.67"/>
    <n v="344.4"/>
    <n v="0"/>
    <n v="0"/>
    <n v="0"/>
    <m/>
    <n v="0"/>
    <n v="0"/>
    <n v="-2279.36"/>
    <n v="-249.98"/>
    <n v="0"/>
    <n v="-270.83999999999997"/>
    <n v="0"/>
    <n v="-357.36"/>
    <n v="-437.16"/>
    <n v="0"/>
    <n v="0"/>
    <n v="0"/>
    <n v="0"/>
    <n v="0"/>
    <n v="0"/>
    <n v="0"/>
    <n v="0"/>
    <n v="0"/>
    <n v="0"/>
    <n v="0"/>
    <n v="0"/>
    <n v="0"/>
    <n v="0"/>
    <n v="0"/>
    <n v="0"/>
    <n v="0"/>
    <n v="-766.78"/>
    <n v="255.0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4"/>
    <s v="Gravette"/>
    <s v="Electric"/>
    <s v="Municipal Other Lighting"/>
    <s v="LS-Special Lighting"/>
    <n v="1027"/>
    <n v="273.38"/>
    <n v="0"/>
    <n v="0"/>
    <n v="0"/>
    <n v="0"/>
    <m/>
    <n v="0"/>
    <n v="0"/>
    <n v="23.33"/>
    <n v="2.7"/>
    <n v="0"/>
    <n v="0"/>
    <n v="0"/>
    <n v="1.49"/>
    <n v="6.03"/>
    <n v="0"/>
    <n v="0"/>
    <n v="0"/>
    <n v="0"/>
    <n v="0"/>
    <n v="0"/>
    <n v="0"/>
    <n v="0"/>
    <n v="0"/>
    <n v="0"/>
    <n v="0"/>
    <n v="0"/>
    <n v="0"/>
    <n v="0"/>
    <n v="0"/>
    <n v="0"/>
    <n v="0"/>
    <n v="24.79"/>
    <n v="-34.0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6"/>
  </r>
  <r>
    <x v="4"/>
    <s v="Gravette"/>
    <s v="Electric"/>
    <s v="Municipal Pumping"/>
    <s v="CB-Commercial"/>
    <n v="31667"/>
    <n v="1956.48"/>
    <n v="315.7"/>
    <n v="0"/>
    <n v="0"/>
    <n v="0"/>
    <m/>
    <n v="0"/>
    <n v="0"/>
    <n v="719.47"/>
    <n v="83.26"/>
    <n v="0"/>
    <n v="90.24"/>
    <n v="0"/>
    <n v="119.04"/>
    <n v="145.96"/>
    <n v="0"/>
    <n v="0"/>
    <n v="0"/>
    <n v="0"/>
    <n v="0"/>
    <n v="0"/>
    <n v="0"/>
    <n v="0"/>
    <n v="0"/>
    <n v="0"/>
    <n v="0"/>
    <n v="0"/>
    <n v="0"/>
    <n v="0"/>
    <n v="0"/>
    <n v="0"/>
    <n v="0"/>
    <n v="293.89"/>
    <n v="-123.1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4"/>
    <s v="Gravette"/>
    <s v="Electric"/>
    <s v="Municipal Pumping"/>
    <s v="GP-General Power"/>
    <n v="527636"/>
    <n v="21651.200000000001"/>
    <n v="304.35000000000002"/>
    <n v="0"/>
    <n v="0"/>
    <n v="0"/>
    <m/>
    <n v="0"/>
    <n v="0"/>
    <n v="11987.89"/>
    <n v="1387.69"/>
    <n v="0"/>
    <n v="596.03"/>
    <n v="0"/>
    <n v="1588.18"/>
    <n v="899.58"/>
    <n v="0"/>
    <n v="0"/>
    <n v="0"/>
    <n v="0"/>
    <n v="0"/>
    <n v="0"/>
    <n v="0"/>
    <n v="0"/>
    <n v="0"/>
    <n v="0"/>
    <n v="0"/>
    <n v="0"/>
    <n v="0"/>
    <n v="0"/>
    <n v="0"/>
    <n v="0"/>
    <n v="0"/>
    <n v="3200.1"/>
    <n v="-1099.98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4"/>
    <s v="Gravette"/>
    <s v="Electric"/>
    <s v="Residential"/>
    <s v="NM-Net Metering"/>
    <n v="2883.49"/>
    <n v="-445.0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6"/>
  </r>
  <r>
    <x v="4"/>
    <s v="Gravette"/>
    <s v="Electric"/>
    <s v="Residential"/>
    <s v="RG-Residential"/>
    <n v="2604801.79"/>
    <n v="187204.69"/>
    <n v="45675.72"/>
    <n v="10266.16"/>
    <n v="0"/>
    <n v="0"/>
    <m/>
    <n v="0"/>
    <n v="0"/>
    <n v="58794.35"/>
    <n v="6803.4"/>
    <n v="0"/>
    <n v="8413.07"/>
    <n v="0"/>
    <n v="10586.79"/>
    <n v="12945.51"/>
    <n v="0"/>
    <n v="0"/>
    <n v="0"/>
    <n v="0"/>
    <n v="0"/>
    <n v="0"/>
    <n v="0"/>
    <n v="0"/>
    <n v="0"/>
    <n v="0"/>
    <n v="0"/>
    <n v="0"/>
    <n v="0"/>
    <n v="0"/>
    <n v="0"/>
    <n v="75"/>
    <n v="-8.14"/>
    <n v="29283.23"/>
    <n v="-10067.6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4"/>
    <s v="Gravette"/>
    <s v="Lighting"/>
    <s v="Commercial"/>
    <s v="PL-Private Lighting"/>
    <n v="27848.805"/>
    <n v="3839.46"/>
    <n v="0"/>
    <n v="37.840000000000003"/>
    <n v="0"/>
    <n v="0"/>
    <m/>
    <n v="0"/>
    <n v="0"/>
    <n v="631.99"/>
    <n v="73.150000000000006"/>
    <n v="0"/>
    <n v="0"/>
    <n v="0"/>
    <n v="39.840000000000003"/>
    <n v="49.09"/>
    <n v="0"/>
    <n v="0"/>
    <n v="0"/>
    <n v="0"/>
    <n v="0"/>
    <n v="0"/>
    <n v="0"/>
    <n v="0"/>
    <n v="0"/>
    <n v="0"/>
    <n v="0"/>
    <n v="0"/>
    <n v="0"/>
    <n v="0"/>
    <n v="0"/>
    <n v="0"/>
    <n v="0"/>
    <n v="317.49"/>
    <n v="-167.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4"/>
    <s v="Gravette"/>
    <s v="Lighting"/>
    <s v="Industrial"/>
    <s v="PL-Private Lighting"/>
    <n v="5882"/>
    <n v="522.32000000000005"/>
    <n v="0"/>
    <n v="8.06"/>
    <n v="0"/>
    <n v="0"/>
    <m/>
    <n v="0"/>
    <n v="0"/>
    <n v="138.81"/>
    <n v="4.1399999999999997"/>
    <n v="0"/>
    <n v="0"/>
    <n v="0"/>
    <n v="8.4600000000000009"/>
    <n v="10.53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24.2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6"/>
  </r>
  <r>
    <x v="4"/>
    <s v="Gravette"/>
    <s v="Lighting"/>
    <s v="Municipal Buildings"/>
    <s v="PL-Private Lighting"/>
    <n v="65"/>
    <n v="8.11"/>
    <n v="0"/>
    <n v="0"/>
    <n v="0"/>
    <n v="0"/>
    <m/>
    <n v="0"/>
    <n v="0"/>
    <n v="1.48"/>
    <n v="0.17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38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6"/>
  </r>
  <r>
    <x v="4"/>
    <s v="Gravette"/>
    <s v="Lighting"/>
    <s v="Municipal Other Lighting"/>
    <s v="PL-Private Lighting"/>
    <n v="499"/>
    <n v="64.53"/>
    <n v="0"/>
    <n v="0"/>
    <n v="0"/>
    <n v="0"/>
    <m/>
    <n v="0"/>
    <n v="0"/>
    <n v="11.34"/>
    <n v="1.31"/>
    <n v="0"/>
    <n v="0"/>
    <n v="0"/>
    <n v="0.73"/>
    <n v="0.87"/>
    <n v="0"/>
    <n v="0"/>
    <n v="0"/>
    <n v="0"/>
    <n v="0"/>
    <n v="0"/>
    <n v="0"/>
    <n v="0"/>
    <n v="0"/>
    <n v="0"/>
    <n v="0"/>
    <n v="0"/>
    <n v="0"/>
    <n v="0"/>
    <n v="0"/>
    <n v="0"/>
    <n v="0"/>
    <n v="6.58"/>
    <n v="-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6"/>
  </r>
  <r>
    <x v="4"/>
    <s v="Gravette"/>
    <s v="Lighting"/>
    <s v="Municipal Street Lighting"/>
    <s v="SPL-Municipal St Lighting"/>
    <n v="60645.351000000002"/>
    <n v="2161.7399999999998"/>
    <n v="0"/>
    <n v="0"/>
    <n v="0"/>
    <n v="0"/>
    <m/>
    <n v="0"/>
    <n v="0"/>
    <n v="1450.64"/>
    <n v="159.5"/>
    <n v="0"/>
    <n v="0"/>
    <n v="0"/>
    <n v="87.32"/>
    <n v="116.44"/>
    <n v="0"/>
    <n v="0"/>
    <n v="0"/>
    <n v="1590.81"/>
    <n v="0"/>
    <n v="0"/>
    <n v="0"/>
    <n v="0"/>
    <n v="0"/>
    <n v="0"/>
    <n v="0"/>
    <n v="0"/>
    <n v="0"/>
    <n v="0"/>
    <n v="0"/>
    <n v="0"/>
    <n v="0"/>
    <n v="354.1"/>
    <n v="-95.1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6"/>
  </r>
  <r>
    <x v="4"/>
    <s v="Gravette"/>
    <s v="Lighting"/>
    <s v="Residential"/>
    <s v="PL-Private Lighting"/>
    <n v="16601.433000000001"/>
    <n v="2659.13"/>
    <n v="0"/>
    <n v="6.98"/>
    <n v="0"/>
    <n v="0"/>
    <m/>
    <n v="0"/>
    <n v="0"/>
    <n v="376.67"/>
    <n v="43.18"/>
    <n v="0"/>
    <n v="0"/>
    <n v="0"/>
    <n v="22.59"/>
    <n v="29.57"/>
    <n v="0"/>
    <n v="0"/>
    <n v="0"/>
    <n v="0"/>
    <n v="0"/>
    <n v="0"/>
    <n v="0"/>
    <n v="0"/>
    <n v="0"/>
    <n v="0"/>
    <n v="0"/>
    <n v="0"/>
    <n v="0"/>
    <n v="0"/>
    <n v="0"/>
    <n v="0"/>
    <n v="-0.09"/>
    <n v="242.64"/>
    <n v="-121.12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4"/>
    <s v="Gravette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4"/>
    <s v="Neosho"/>
    <s v="Electric"/>
    <s v="Commercial"/>
    <s v="CB-Commercial"/>
    <n v="30391"/>
    <n v="1833.74"/>
    <n v="192.78"/>
    <n v="122.22"/>
    <n v="0"/>
    <n v="0"/>
    <m/>
    <n v="0"/>
    <n v="0"/>
    <n v="697.87"/>
    <n v="79.94"/>
    <n v="0"/>
    <n v="86.63"/>
    <n v="0"/>
    <n v="114.26"/>
    <n v="141"/>
    <n v="0"/>
    <n v="0"/>
    <n v="0"/>
    <n v="0"/>
    <n v="0"/>
    <n v="0"/>
    <n v="0"/>
    <n v="0"/>
    <n v="0"/>
    <n v="0"/>
    <n v="0"/>
    <n v="0"/>
    <n v="0"/>
    <n v="0"/>
    <n v="0"/>
    <n v="0"/>
    <n v="0"/>
    <n v="301.86"/>
    <n v="-90.9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4"/>
    <s v="Neosho"/>
    <s v="Electric"/>
    <s v="Residential"/>
    <s v="RG-Residential"/>
    <n v="59792"/>
    <n v="4411.29"/>
    <n v="1248.25"/>
    <n v="294.86"/>
    <n v="0"/>
    <n v="0"/>
    <m/>
    <n v="0"/>
    <n v="0"/>
    <n v="1358.93"/>
    <n v="157.24"/>
    <n v="0"/>
    <n v="194.32"/>
    <n v="0"/>
    <n v="244.55"/>
    <n v="298.39999999999998"/>
    <n v="0"/>
    <n v="0"/>
    <n v="0"/>
    <n v="0"/>
    <n v="0"/>
    <n v="0"/>
    <n v="0"/>
    <n v="0"/>
    <n v="0"/>
    <n v="0"/>
    <n v="0"/>
    <n v="0"/>
    <n v="0"/>
    <n v="0"/>
    <n v="0"/>
    <n v="0"/>
    <n v="-0.32"/>
    <n v="749.28"/>
    <n v="-241.1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4"/>
    <s v="Neosho"/>
    <s v="Lighting"/>
    <s v="Commercial"/>
    <s v="PL-Private Lighting"/>
    <n v="422"/>
    <n v="63.13"/>
    <n v="0"/>
    <n v="0"/>
    <n v="0"/>
    <n v="0"/>
    <m/>
    <n v="0"/>
    <n v="0"/>
    <n v="9.59"/>
    <n v="1.1200000000000001"/>
    <n v="0"/>
    <n v="0"/>
    <n v="0"/>
    <n v="0.6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6.99"/>
    <n v="-1.83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4"/>
    <s v="Neosho"/>
    <s v="Lighting"/>
    <s v="Residential"/>
    <s v="PL-Private Lighting"/>
    <n v="62"/>
    <n v="12.1"/>
    <n v="0"/>
    <n v="0"/>
    <n v="0"/>
    <n v="0"/>
    <m/>
    <n v="0"/>
    <n v="0"/>
    <n v="1.4"/>
    <n v="0.16"/>
    <n v="0"/>
    <n v="0"/>
    <n v="0"/>
    <n v="0.08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5600000000000000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1"/>
    <s v="Baxter Springs"/>
    <s v="Electric"/>
    <s v="Commercial"/>
    <s v="CB-Commercial"/>
    <n v="745561"/>
    <n v="61993.59"/>
    <n v="13202"/>
    <n v="3103.78"/>
    <n v="0"/>
    <n v="0"/>
    <m/>
    <n v="0"/>
    <n v="0"/>
    <n v="0"/>
    <n v="0"/>
    <n v="0"/>
    <n v="0"/>
    <n v="18625.64"/>
    <n v="0"/>
    <n v="0"/>
    <n v="1288.19"/>
    <n v="0"/>
    <n v="0"/>
    <n v="0"/>
    <n v="0"/>
    <n v="0"/>
    <n v="0"/>
    <n v="0"/>
    <n v="0"/>
    <n v="0"/>
    <n v="0"/>
    <n v="0"/>
    <n v="0"/>
    <n v="0"/>
    <n v="0"/>
    <n v="0"/>
    <n v="-0.18"/>
    <n v="8510.3799999999992"/>
    <n v="0"/>
    <n v="0"/>
    <n v="10045.48"/>
    <n v="0"/>
    <n v="0"/>
    <n v="0"/>
    <m/>
    <x v="0"/>
    <m/>
    <m/>
    <m/>
    <m/>
    <m/>
    <m/>
    <m/>
    <m/>
    <n v="18282.68"/>
    <n v="342.96"/>
    <n v="0"/>
    <n v="18625.64"/>
    <x v="1"/>
    <x v="5"/>
    <m/>
    <x v="26"/>
  </r>
  <r>
    <x v="1"/>
    <s v="Baxter Springs"/>
    <s v="Electric"/>
    <s v="Commercial"/>
    <s v="GP-General Power"/>
    <n v="1059812"/>
    <n v="78340.91"/>
    <n v="0"/>
    <n v="750"/>
    <n v="0"/>
    <n v="0"/>
    <m/>
    <n v="0"/>
    <n v="0"/>
    <n v="0"/>
    <n v="0"/>
    <n v="0"/>
    <n v="0"/>
    <n v="26662.43"/>
    <n v="0"/>
    <n v="0"/>
    <n v="1854.67"/>
    <n v="0"/>
    <n v="0"/>
    <n v="0"/>
    <n v="0"/>
    <n v="0"/>
    <n v="0"/>
    <n v="0"/>
    <n v="0"/>
    <n v="0"/>
    <n v="0"/>
    <n v="0"/>
    <n v="0"/>
    <n v="0"/>
    <n v="0"/>
    <n v="0"/>
    <n v="0"/>
    <n v="5950.02"/>
    <n v="0"/>
    <n v="0"/>
    <n v="10670.16"/>
    <n v="0"/>
    <n v="0"/>
    <n v="0"/>
    <m/>
    <x v="0"/>
    <m/>
    <m/>
    <m/>
    <m/>
    <m/>
    <m/>
    <m/>
    <m/>
    <n v="26174.920000000002"/>
    <n v="487.51"/>
    <n v="0"/>
    <n v="26662.43"/>
    <x v="1"/>
    <x v="6"/>
    <m/>
    <x v="26"/>
  </r>
  <r>
    <x v="1"/>
    <s v="Baxter Springs"/>
    <s v="Electric"/>
    <s v="Commercial"/>
    <s v="LS-Special Lighting"/>
    <n v="3611"/>
    <n v="477.76"/>
    <n v="0"/>
    <n v="5.35"/>
    <n v="0"/>
    <n v="0"/>
    <m/>
    <n v="0"/>
    <n v="0"/>
    <n v="0"/>
    <n v="0"/>
    <n v="0"/>
    <n v="0"/>
    <n v="90.9"/>
    <n v="0"/>
    <n v="0"/>
    <n v="6.31"/>
    <n v="0"/>
    <n v="0"/>
    <n v="0"/>
    <n v="0"/>
    <n v="0"/>
    <n v="0"/>
    <n v="0"/>
    <n v="0"/>
    <n v="0"/>
    <n v="0"/>
    <n v="0"/>
    <n v="0"/>
    <n v="0"/>
    <n v="0"/>
    <n v="0"/>
    <n v="0"/>
    <n v="47.6"/>
    <n v="0"/>
    <n v="0"/>
    <n v="3.16"/>
    <n v="0"/>
    <n v="0"/>
    <n v="0"/>
    <m/>
    <x v="0"/>
    <m/>
    <m/>
    <m/>
    <m/>
    <m/>
    <m/>
    <m/>
    <m/>
    <n v="89.240000000000009"/>
    <n v="1.66"/>
    <n v="0"/>
    <n v="90.9"/>
    <x v="1"/>
    <x v="7"/>
    <m/>
    <x v="26"/>
  </r>
  <r>
    <x v="1"/>
    <s v="Baxter Springs"/>
    <s v="Electric"/>
    <s v="Commercial"/>
    <s v="NM-Net Metering"/>
    <n v="1299"/>
    <n v="-109.87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6"/>
  </r>
  <r>
    <x v="1"/>
    <s v="Baxter Springs"/>
    <s v="Electric"/>
    <s v="Commercial"/>
    <s v="SH-Small Heating"/>
    <n v="78234"/>
    <n v="5710.34"/>
    <n v="1060"/>
    <n v="308.27"/>
    <n v="0"/>
    <n v="0"/>
    <m/>
    <n v="0"/>
    <n v="0"/>
    <n v="0"/>
    <n v="0"/>
    <n v="0"/>
    <n v="0"/>
    <n v="1975.21"/>
    <n v="0"/>
    <n v="0"/>
    <n v="136.9"/>
    <n v="0"/>
    <n v="0"/>
    <n v="0"/>
    <n v="0"/>
    <n v="0"/>
    <n v="0"/>
    <n v="0"/>
    <n v="0"/>
    <n v="0"/>
    <n v="0"/>
    <n v="0"/>
    <n v="0"/>
    <n v="0"/>
    <n v="0"/>
    <n v="0"/>
    <n v="0"/>
    <n v="548.45000000000005"/>
    <n v="0"/>
    <n v="0"/>
    <n v="1211.8499999999999"/>
    <n v="0"/>
    <n v="0"/>
    <n v="0"/>
    <m/>
    <x v="0"/>
    <m/>
    <m/>
    <m/>
    <m/>
    <m/>
    <m/>
    <m/>
    <m/>
    <n v="1939.22"/>
    <n v="35.99"/>
    <n v="0"/>
    <n v="1975.21"/>
    <x v="1"/>
    <x v="12"/>
    <m/>
    <x v="26"/>
  </r>
  <r>
    <x v="1"/>
    <s v="Baxter Springs"/>
    <s v="Electric"/>
    <s v="Commercial"/>
    <s v="TEB-Total Electric Bldg"/>
    <n v="384002"/>
    <n v="27588.41"/>
    <n v="0"/>
    <n v="302.33999999999997"/>
    <n v="0"/>
    <n v="0"/>
    <m/>
    <n v="0"/>
    <n v="0"/>
    <n v="0"/>
    <n v="0"/>
    <n v="0"/>
    <n v="0"/>
    <n v="9665.35"/>
    <n v="0"/>
    <n v="0"/>
    <n v="672.01"/>
    <n v="0"/>
    <n v="0"/>
    <n v="0"/>
    <n v="0"/>
    <n v="0"/>
    <n v="0"/>
    <n v="0"/>
    <n v="0"/>
    <n v="0"/>
    <n v="0"/>
    <n v="0"/>
    <n v="0"/>
    <n v="0"/>
    <n v="0"/>
    <n v="0"/>
    <n v="0"/>
    <n v="3529.11"/>
    <n v="0"/>
    <n v="0"/>
    <n v="5034.24"/>
    <n v="0"/>
    <n v="0"/>
    <n v="0"/>
    <m/>
    <x v="0"/>
    <m/>
    <m/>
    <m/>
    <m/>
    <m/>
    <m/>
    <m/>
    <m/>
    <n v="9488.7100000000009"/>
    <n v="176.64"/>
    <n v="0"/>
    <n v="9665.35"/>
    <x v="1"/>
    <x v="13"/>
    <m/>
    <x v="26"/>
  </r>
  <r>
    <x v="1"/>
    <s v="Baxter Springs"/>
    <s v="Electric"/>
    <s v="Commercial"/>
    <s v="CB-Commercial"/>
    <n v="2320"/>
    <n v="196.25"/>
    <n v="20"/>
    <n v="0"/>
    <n v="0"/>
    <n v="0"/>
    <m/>
    <n v="0"/>
    <n v="0"/>
    <n v="0"/>
    <n v="0"/>
    <n v="0"/>
    <n v="0"/>
    <n v="0"/>
    <n v="0"/>
    <n v="0"/>
    <n v="4.05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6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1"/>
    <s v="Baxter Springs"/>
    <s v="Electric"/>
    <s v="Industrial"/>
    <s v="CB-Commercial"/>
    <n v="14932"/>
    <n v="1259.46"/>
    <n v="140"/>
    <n v="61.94"/>
    <n v="0"/>
    <n v="0"/>
    <m/>
    <n v="0"/>
    <n v="0"/>
    <n v="0"/>
    <n v="0"/>
    <n v="0"/>
    <n v="0"/>
    <n v="375.83"/>
    <n v="0"/>
    <n v="0"/>
    <n v="26.13"/>
    <n v="0"/>
    <n v="0"/>
    <n v="0"/>
    <n v="0"/>
    <n v="0"/>
    <n v="0"/>
    <n v="0"/>
    <n v="0"/>
    <n v="0"/>
    <n v="0"/>
    <n v="0"/>
    <n v="0"/>
    <n v="0"/>
    <n v="0"/>
    <n v="0"/>
    <n v="0"/>
    <n v="176.19"/>
    <n v="0"/>
    <n v="0"/>
    <n v="203.38"/>
    <n v="0"/>
    <n v="0"/>
    <n v="0"/>
    <m/>
    <x v="0"/>
    <m/>
    <m/>
    <m/>
    <m/>
    <m/>
    <m/>
    <m/>
    <m/>
    <n v="368.96"/>
    <n v="6.87"/>
    <n v="0"/>
    <n v="375.83"/>
    <x v="2"/>
    <x v="5"/>
    <m/>
    <x v="26"/>
  </r>
  <r>
    <x v="1"/>
    <s v="Baxter Springs"/>
    <s v="Electric"/>
    <s v="Industrial"/>
    <s v="GP-General Power"/>
    <n v="669080"/>
    <n v="45688.800000000003"/>
    <n v="0"/>
    <n v="275"/>
    <n v="0"/>
    <n v="0"/>
    <m/>
    <n v="0"/>
    <n v="0"/>
    <n v="0"/>
    <n v="0"/>
    <n v="0"/>
    <n v="0"/>
    <n v="16453.5"/>
    <n v="0"/>
    <n v="0"/>
    <n v="1170.8900000000001"/>
    <n v="0"/>
    <n v="0"/>
    <n v="0"/>
    <n v="0"/>
    <n v="0"/>
    <n v="0"/>
    <n v="0"/>
    <n v="0"/>
    <n v="0"/>
    <n v="0"/>
    <n v="0"/>
    <n v="0"/>
    <n v="0"/>
    <n v="0"/>
    <n v="0"/>
    <n v="0"/>
    <n v="2287.08"/>
    <n v="0"/>
    <n v="0"/>
    <n v="6341.22"/>
    <n v="0"/>
    <n v="0"/>
    <n v="0"/>
    <m/>
    <x v="0"/>
    <m/>
    <m/>
    <m/>
    <m/>
    <m/>
    <m/>
    <m/>
    <m/>
    <n v="16145.72"/>
    <n v="307.77999999999997"/>
    <n v="0"/>
    <n v="16453.5"/>
    <x v="2"/>
    <x v="6"/>
    <m/>
    <x v="26"/>
  </r>
  <r>
    <x v="1"/>
    <s v="Baxter Springs"/>
    <s v="Electric"/>
    <s v="Industrial"/>
    <s v="PT-Transmission"/>
    <n v="2883365"/>
    <n v="108889.22"/>
    <n v="0"/>
    <n v="50"/>
    <n v="0"/>
    <n v="0"/>
    <m/>
    <n v="0"/>
    <n v="0"/>
    <n v="0"/>
    <n v="0"/>
    <n v="0"/>
    <n v="0"/>
    <n v="66432.73"/>
    <n v="0"/>
    <n v="0"/>
    <n v="5045.8900000000003"/>
    <n v="0"/>
    <n v="0"/>
    <n v="7670.8"/>
    <n v="0"/>
    <n v="0"/>
    <n v="0"/>
    <n v="0"/>
    <n v="0"/>
    <n v="0"/>
    <n v="0"/>
    <n v="0"/>
    <n v="0"/>
    <n v="0"/>
    <n v="0"/>
    <n v="0"/>
    <n v="0"/>
    <n v="8454.8700000000008"/>
    <n v="0"/>
    <n v="0"/>
    <n v="20502.919999999998"/>
    <n v="0"/>
    <n v="0"/>
    <n v="0"/>
    <m/>
    <x v="0"/>
    <m/>
    <m/>
    <m/>
    <m/>
    <m/>
    <m/>
    <m/>
    <m/>
    <n v="65106.38"/>
    <n v="1326.35"/>
    <n v="0"/>
    <n v="66432.73"/>
    <x v="2"/>
    <x v="9"/>
    <m/>
    <x v="26"/>
  </r>
  <r>
    <x v="1"/>
    <s v="Baxter Springs"/>
    <s v="Electric"/>
    <s v="Industrial"/>
    <s v="SH-Small Heating"/>
    <n v="6162"/>
    <n v="436.52"/>
    <n v="40"/>
    <n v="0"/>
    <n v="0"/>
    <n v="0"/>
    <m/>
    <n v="0"/>
    <n v="0"/>
    <n v="0"/>
    <n v="0"/>
    <n v="0"/>
    <n v="0"/>
    <n v="155.1"/>
    <n v="0"/>
    <n v="0"/>
    <n v="10.79"/>
    <n v="0"/>
    <n v="0"/>
    <n v="0"/>
    <n v="0"/>
    <n v="0"/>
    <n v="0"/>
    <n v="0"/>
    <n v="0"/>
    <n v="0"/>
    <n v="0"/>
    <n v="0"/>
    <n v="0"/>
    <n v="0"/>
    <n v="0"/>
    <n v="0"/>
    <n v="0"/>
    <n v="55.33"/>
    <n v="0"/>
    <n v="0"/>
    <n v="95.45"/>
    <n v="0"/>
    <n v="0"/>
    <n v="0"/>
    <m/>
    <x v="0"/>
    <m/>
    <m/>
    <m/>
    <m/>
    <m/>
    <m/>
    <m/>
    <m/>
    <n v="152.26999999999998"/>
    <n v="2.83"/>
    <n v="0"/>
    <n v="155.1"/>
    <x v="2"/>
    <x v="12"/>
    <m/>
    <x v="26"/>
  </r>
  <r>
    <x v="1"/>
    <s v="Baxter Springs"/>
    <s v="Electric"/>
    <s v="Industrial"/>
    <s v="TEB-Total Electric Bldg"/>
    <n v="7360"/>
    <n v="635.84"/>
    <n v="0"/>
    <n v="0"/>
    <n v="0"/>
    <n v="0"/>
    <m/>
    <n v="0"/>
    <n v="0"/>
    <n v="0"/>
    <n v="0"/>
    <n v="0"/>
    <n v="0"/>
    <n v="185.25"/>
    <n v="0"/>
    <n v="0"/>
    <n v="12.88"/>
    <n v="0"/>
    <n v="0"/>
    <n v="0"/>
    <n v="0"/>
    <n v="0"/>
    <n v="0"/>
    <n v="0"/>
    <n v="0"/>
    <n v="0"/>
    <n v="0"/>
    <n v="0"/>
    <n v="0"/>
    <n v="0"/>
    <n v="0"/>
    <n v="0"/>
    <n v="0"/>
    <n v="8.3699999999999992"/>
    <n v="0"/>
    <n v="0"/>
    <n v="96.49"/>
    <n v="0"/>
    <n v="0"/>
    <n v="0"/>
    <m/>
    <x v="0"/>
    <m/>
    <m/>
    <m/>
    <m/>
    <m/>
    <m/>
    <m/>
    <m/>
    <n v="181.86"/>
    <n v="3.39"/>
    <n v="0"/>
    <n v="185.25"/>
    <x v="2"/>
    <x v="13"/>
    <m/>
    <x v="26"/>
  </r>
  <r>
    <x v="1"/>
    <s v="Baxter Springs"/>
    <s v="Electric"/>
    <s v="Interdepartmental"/>
    <s v="CB-Commercial"/>
    <n v="2313"/>
    <n v="200.23"/>
    <n v="40"/>
    <n v="0"/>
    <n v="0"/>
    <n v="0"/>
    <m/>
    <n v="0"/>
    <n v="0"/>
    <n v="0"/>
    <n v="0"/>
    <n v="0"/>
    <n v="0"/>
    <n v="58.22"/>
    <n v="0"/>
    <n v="0"/>
    <n v="4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5"/>
    <n v="0"/>
    <n v="0"/>
    <n v="0"/>
    <m/>
    <x v="0"/>
    <m/>
    <m/>
    <m/>
    <m/>
    <m/>
    <m/>
    <m/>
    <m/>
    <n v="57.16"/>
    <n v="1.06"/>
    <n v="0"/>
    <n v="58.22"/>
    <x v="5"/>
    <x v="5"/>
    <m/>
    <x v="26"/>
  </r>
  <r>
    <x v="1"/>
    <s v="Baxter Springs"/>
    <s v="Electric"/>
    <s v="Interdepartmental"/>
    <s v="GP-General Power"/>
    <n v="1440"/>
    <n v="1072.96"/>
    <n v="0"/>
    <n v="0"/>
    <n v="0"/>
    <n v="0"/>
    <m/>
    <n v="0"/>
    <n v="0"/>
    <n v="0"/>
    <n v="0"/>
    <n v="0"/>
    <n v="0"/>
    <n v="36.24"/>
    <n v="0"/>
    <n v="0"/>
    <n v="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.66"/>
    <n v="0"/>
    <n v="0"/>
    <n v="0"/>
    <m/>
    <x v="0"/>
    <m/>
    <m/>
    <m/>
    <m/>
    <m/>
    <m/>
    <m/>
    <m/>
    <n v="35.580000000000005"/>
    <n v="0.66"/>
    <n v="0"/>
    <n v="36.24"/>
    <x v="5"/>
    <x v="6"/>
    <m/>
    <x v="26"/>
  </r>
  <r>
    <x v="1"/>
    <s v="Baxter Springs"/>
    <s v="Electric"/>
    <s v="Municipal Buildings"/>
    <s v="CB-Commercial"/>
    <n v="17102"/>
    <n v="1472.27"/>
    <n v="540"/>
    <n v="0"/>
    <n v="0"/>
    <n v="0"/>
    <m/>
    <n v="0"/>
    <n v="0"/>
    <n v="0"/>
    <n v="0"/>
    <n v="0"/>
    <n v="0"/>
    <n v="430.44"/>
    <n v="0"/>
    <n v="0"/>
    <n v="29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2.94"/>
    <n v="0"/>
    <n v="0"/>
    <n v="0"/>
    <m/>
    <x v="0"/>
    <m/>
    <m/>
    <m/>
    <m/>
    <m/>
    <m/>
    <m/>
    <m/>
    <n v="422.57"/>
    <n v="7.87"/>
    <n v="0"/>
    <n v="430.44"/>
    <x v="3"/>
    <x v="5"/>
    <m/>
    <x v="26"/>
  </r>
  <r>
    <x v="1"/>
    <s v="Baxter Springs"/>
    <s v="Electric"/>
    <s v="Municipal Buildings"/>
    <s v="GP-General Power"/>
    <n v="40400"/>
    <n v="2991.91"/>
    <n v="0"/>
    <n v="0"/>
    <n v="0"/>
    <n v="0"/>
    <m/>
    <n v="0"/>
    <n v="0"/>
    <n v="0"/>
    <n v="0"/>
    <n v="0"/>
    <n v="0"/>
    <n v="1016.87"/>
    <n v="0"/>
    <n v="0"/>
    <n v="7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.37"/>
    <n v="0"/>
    <n v="0"/>
    <n v="0"/>
    <m/>
    <x v="0"/>
    <m/>
    <m/>
    <m/>
    <m/>
    <m/>
    <m/>
    <m/>
    <m/>
    <n v="998.29"/>
    <n v="18.579999999999998"/>
    <n v="0"/>
    <n v="1016.87"/>
    <x v="3"/>
    <x v="6"/>
    <m/>
    <x v="26"/>
  </r>
  <r>
    <x v="1"/>
    <s v="Baxter Springs"/>
    <s v="Electric"/>
    <s v="Municipal Buildings"/>
    <s v="SH-Small Heating"/>
    <n v="1760"/>
    <n v="129.78"/>
    <n v="20"/>
    <n v="0"/>
    <n v="0"/>
    <n v="0"/>
    <m/>
    <n v="0"/>
    <n v="0"/>
    <n v="0"/>
    <n v="0"/>
    <n v="0"/>
    <n v="0"/>
    <n v="44.3"/>
    <n v="0"/>
    <n v="0"/>
    <n v="3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26"/>
    <n v="0"/>
    <n v="0"/>
    <n v="0"/>
    <m/>
    <x v="0"/>
    <m/>
    <m/>
    <m/>
    <m/>
    <m/>
    <m/>
    <m/>
    <m/>
    <n v="43.489999999999995"/>
    <n v="0.81"/>
    <n v="0"/>
    <n v="44.3"/>
    <x v="3"/>
    <x v="12"/>
    <m/>
    <x v="26"/>
  </r>
  <r>
    <x v="1"/>
    <s v="Baxter Springs"/>
    <s v="Electric"/>
    <s v="Municipal Other Lighting"/>
    <s v="CB-Commercial"/>
    <n v="8630"/>
    <n v="762.97"/>
    <n v="580"/>
    <n v="0"/>
    <n v="0"/>
    <n v="0"/>
    <m/>
    <n v="0"/>
    <n v="0"/>
    <n v="0"/>
    <n v="0"/>
    <n v="0"/>
    <n v="0"/>
    <n v="217.22"/>
    <n v="0"/>
    <n v="0"/>
    <n v="15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.56"/>
    <n v="0"/>
    <n v="0"/>
    <n v="0"/>
    <m/>
    <x v="0"/>
    <m/>
    <m/>
    <m/>
    <m/>
    <m/>
    <m/>
    <m/>
    <m/>
    <n v="213.25"/>
    <n v="3.97"/>
    <n v="0"/>
    <n v="217.22"/>
    <x v="4"/>
    <x v="5"/>
    <m/>
    <x v="26"/>
  </r>
  <r>
    <x v="1"/>
    <s v="Baxter Springs"/>
    <s v="Electric"/>
    <s v="Municipal Other Lighting"/>
    <s v="LS-Special Lighting"/>
    <n v="-1159363"/>
    <n v="-111143.12"/>
    <n v="0"/>
    <n v="0"/>
    <n v="0"/>
    <n v="0"/>
    <m/>
    <n v="0"/>
    <n v="0"/>
    <n v="0"/>
    <n v="0"/>
    <n v="0"/>
    <n v="0"/>
    <n v="-26625.42"/>
    <n v="0"/>
    <n v="0"/>
    <n v="-2028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8.65"/>
    <n v="0"/>
    <n v="0"/>
    <n v="0"/>
    <m/>
    <x v="0"/>
    <m/>
    <m/>
    <m/>
    <m/>
    <m/>
    <m/>
    <m/>
    <m/>
    <n v="-26092.109999999997"/>
    <n v="-533.30999999999995"/>
    <n v="0"/>
    <n v="-26625.42"/>
    <x v="4"/>
    <x v="7"/>
    <m/>
    <x v="26"/>
  </r>
  <r>
    <x v="1"/>
    <s v="Baxter Springs"/>
    <s v="Electric"/>
    <s v="Municipal Pumping"/>
    <s v="CB-Commercial"/>
    <n v="17593"/>
    <n v="1491.53"/>
    <n v="300"/>
    <n v="0"/>
    <n v="0"/>
    <n v="0"/>
    <m/>
    <n v="0"/>
    <n v="0"/>
    <n v="0"/>
    <n v="0"/>
    <n v="0"/>
    <n v="0"/>
    <n v="442.8"/>
    <n v="0"/>
    <n v="0"/>
    <n v="3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9.63"/>
    <n v="0"/>
    <n v="0"/>
    <n v="0"/>
    <m/>
    <x v="0"/>
    <m/>
    <m/>
    <m/>
    <m/>
    <m/>
    <m/>
    <m/>
    <m/>
    <n v="434.71000000000004"/>
    <n v="8.09"/>
    <n v="0"/>
    <n v="442.8"/>
    <x v="3"/>
    <x v="5"/>
    <m/>
    <x v="26"/>
  </r>
  <r>
    <x v="1"/>
    <s v="Baxter Springs"/>
    <s v="Electric"/>
    <s v="Municipal Pumping"/>
    <s v="GP-General Power"/>
    <n v="146480"/>
    <n v="10162.74"/>
    <n v="0"/>
    <n v="0"/>
    <n v="0"/>
    <n v="0"/>
    <m/>
    <n v="0"/>
    <n v="0"/>
    <n v="0"/>
    <n v="0"/>
    <n v="0"/>
    <n v="0"/>
    <n v="3686.91"/>
    <n v="0"/>
    <n v="0"/>
    <n v="256.33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1.96"/>
    <n v="0"/>
    <n v="0"/>
    <n v="0"/>
    <m/>
    <x v="0"/>
    <m/>
    <m/>
    <m/>
    <m/>
    <m/>
    <m/>
    <m/>
    <m/>
    <n v="3619.5299999999997"/>
    <n v="67.38"/>
    <n v="0"/>
    <n v="3686.91"/>
    <x v="3"/>
    <x v="6"/>
    <m/>
    <x v="26"/>
  </r>
  <r>
    <x v="1"/>
    <s v="Baxter Springs"/>
    <s v="Electric"/>
    <s v="Residential"/>
    <s v="NM-Net Metering"/>
    <n v="1682"/>
    <n v="-96.6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6"/>
  </r>
  <r>
    <x v="1"/>
    <s v="Baxter Springs"/>
    <s v="Electric"/>
    <s v="Residential"/>
    <s v="RG-Residential"/>
    <n v="2178293"/>
    <n v="142994.41"/>
    <n v="50353.51"/>
    <n v="11514.69"/>
    <n v="0"/>
    <n v="0"/>
    <m/>
    <n v="0"/>
    <n v="0"/>
    <n v="0"/>
    <n v="0"/>
    <n v="0"/>
    <n v="0"/>
    <n v="54844.28"/>
    <n v="0"/>
    <n v="0"/>
    <n v="3806.59"/>
    <n v="0"/>
    <n v="0"/>
    <n v="0"/>
    <n v="0"/>
    <n v="0"/>
    <n v="0"/>
    <n v="0"/>
    <n v="0"/>
    <n v="0"/>
    <n v="0"/>
    <n v="260"/>
    <n v="0"/>
    <n v="135"/>
    <n v="-3.13"/>
    <n v="320"/>
    <n v="-2.2999999999999998"/>
    <n v="6086.45"/>
    <n v="0"/>
    <n v="0"/>
    <n v="36734.42"/>
    <n v="0"/>
    <n v="0"/>
    <n v="0"/>
    <m/>
    <x v="0"/>
    <m/>
    <m/>
    <m/>
    <m/>
    <m/>
    <m/>
    <m/>
    <m/>
    <n v="53842.27"/>
    <n v="1002.01"/>
    <n v="0"/>
    <n v="54844.28"/>
    <x v="0"/>
    <x v="1"/>
    <m/>
    <x v="26"/>
  </r>
  <r>
    <x v="1"/>
    <s v="Baxter Springs"/>
    <s v="Electric"/>
    <s v="Residential"/>
    <s v="RG-Residential Water Heat"/>
    <n v="401389"/>
    <n v="24744.880000000001"/>
    <n v="6956.4"/>
    <n v="1435.11"/>
    <n v="0"/>
    <n v="0"/>
    <m/>
    <n v="0"/>
    <n v="0"/>
    <n v="0"/>
    <n v="0"/>
    <n v="0"/>
    <n v="0"/>
    <n v="10055.33"/>
    <n v="0"/>
    <n v="0"/>
    <n v="698.6"/>
    <n v="0"/>
    <n v="0"/>
    <n v="0"/>
    <n v="0"/>
    <n v="0"/>
    <n v="0"/>
    <n v="0"/>
    <n v="0"/>
    <n v="0"/>
    <n v="0"/>
    <n v="20"/>
    <n v="0"/>
    <n v="15"/>
    <n v="0"/>
    <n v="20"/>
    <n v="-0.35"/>
    <n v="893.38"/>
    <n v="0"/>
    <n v="0"/>
    <n v="6770.43"/>
    <n v="0"/>
    <n v="0"/>
    <n v="0"/>
    <m/>
    <x v="0"/>
    <m/>
    <m/>
    <m/>
    <m/>
    <m/>
    <m/>
    <m/>
    <m/>
    <n v="9870.69"/>
    <n v="184.64"/>
    <n v="0"/>
    <n v="10055.33"/>
    <x v="0"/>
    <x v="14"/>
    <m/>
    <x v="26"/>
  </r>
  <r>
    <x v="1"/>
    <s v="Baxter Springs"/>
    <s v="Electric"/>
    <s v="Residential"/>
    <s v="RH-Residential Total Elec"/>
    <n v="1672023"/>
    <n v="95369.27"/>
    <n v="20777.009999999998"/>
    <n v="3104.37"/>
    <n v="0"/>
    <n v="0"/>
    <m/>
    <n v="0"/>
    <n v="0"/>
    <n v="0"/>
    <n v="0"/>
    <n v="0"/>
    <n v="0"/>
    <n v="41916.29"/>
    <n v="0"/>
    <n v="0"/>
    <n v="2903.69"/>
    <n v="0"/>
    <n v="0"/>
    <n v="0"/>
    <n v="0"/>
    <n v="0"/>
    <n v="0"/>
    <n v="0"/>
    <n v="0"/>
    <n v="0"/>
    <n v="0"/>
    <n v="40"/>
    <n v="0"/>
    <n v="90"/>
    <n v="0"/>
    <n v="0"/>
    <n v="-0.66"/>
    <n v="2774.52"/>
    <n v="0"/>
    <n v="0"/>
    <n v="27545.46"/>
    <n v="0"/>
    <n v="0"/>
    <n v="0"/>
    <m/>
    <x v="0"/>
    <m/>
    <m/>
    <m/>
    <m/>
    <m/>
    <m/>
    <m/>
    <m/>
    <n v="41147.160000000003"/>
    <n v="769.13"/>
    <n v="0"/>
    <n v="41916.29"/>
    <x v="0"/>
    <x v="15"/>
    <m/>
    <x v="26"/>
  </r>
  <r>
    <x v="1"/>
    <s v="Baxter Springs"/>
    <s v="Lighting"/>
    <s v="Commercial"/>
    <s v="PL-Private Lighting"/>
    <n v="32833"/>
    <n v="8337.19"/>
    <n v="0"/>
    <n v="151.78"/>
    <n v="0"/>
    <n v="0"/>
    <m/>
    <n v="0"/>
    <n v="0"/>
    <n v="0"/>
    <n v="0"/>
    <n v="0"/>
    <n v="0"/>
    <n v="826.51"/>
    <n v="0"/>
    <n v="0"/>
    <n v="57.25"/>
    <n v="0"/>
    <n v="0"/>
    <n v="69"/>
    <n v="0"/>
    <n v="0"/>
    <n v="0"/>
    <n v="0"/>
    <n v="0"/>
    <n v="0"/>
    <n v="0"/>
    <n v="0"/>
    <n v="0"/>
    <n v="0"/>
    <n v="0"/>
    <n v="0"/>
    <n v="0"/>
    <n v="691.75"/>
    <n v="0"/>
    <n v="0"/>
    <n v="82.52"/>
    <n v="0"/>
    <n v="0"/>
    <n v="0"/>
    <m/>
    <x v="0"/>
    <m/>
    <m/>
    <m/>
    <m/>
    <m/>
    <m/>
    <m/>
    <m/>
    <n v="811.41"/>
    <n v="15.1"/>
    <n v="0"/>
    <n v="826.51"/>
    <x v="1"/>
    <x v="4"/>
    <m/>
    <x v="26"/>
  </r>
  <r>
    <x v="1"/>
    <s v="Baxter Springs"/>
    <s v="Lighting"/>
    <s v="Industrial"/>
    <s v="PL-Private Lighting"/>
    <n v="11884.7"/>
    <n v="2457.62"/>
    <n v="0"/>
    <n v="63.81"/>
    <n v="0"/>
    <n v="0"/>
    <m/>
    <n v="0"/>
    <n v="0"/>
    <n v="0"/>
    <n v="0"/>
    <n v="0"/>
    <n v="0"/>
    <n v="294.52999999999997"/>
    <n v="0"/>
    <n v="0"/>
    <n v="20.74"/>
    <n v="0"/>
    <n v="0"/>
    <n v="0"/>
    <n v="0"/>
    <n v="0"/>
    <n v="0"/>
    <n v="0"/>
    <n v="0"/>
    <n v="0"/>
    <n v="0"/>
    <n v="0"/>
    <n v="0"/>
    <n v="0"/>
    <n v="0"/>
    <n v="0"/>
    <n v="0"/>
    <n v="233.14"/>
    <n v="0"/>
    <n v="0"/>
    <n v="29.84"/>
    <n v="0"/>
    <n v="0"/>
    <n v="0"/>
    <m/>
    <x v="0"/>
    <m/>
    <m/>
    <m/>
    <m/>
    <m/>
    <m/>
    <m/>
    <m/>
    <n v="289.05999999999995"/>
    <n v="5.47"/>
    <n v="0"/>
    <n v="294.52999999999997"/>
    <x v="2"/>
    <x v="4"/>
    <m/>
    <x v="26"/>
  </r>
  <r>
    <x v="1"/>
    <s v="Baxter Springs"/>
    <s v="Lighting"/>
    <s v="Municipal Buildings"/>
    <s v="PL-Private Lighting"/>
    <n v="157"/>
    <n v="39.520000000000003"/>
    <n v="0"/>
    <n v="0"/>
    <n v="0"/>
    <n v="0"/>
    <m/>
    <n v="0"/>
    <n v="0"/>
    <n v="0"/>
    <n v="0"/>
    <n v="0"/>
    <n v="0"/>
    <n v="3.95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3.8800000000000003"/>
    <n v="7.0000000000000007E-2"/>
    <n v="0"/>
    <n v="3.95"/>
    <x v="3"/>
    <x v="4"/>
    <m/>
    <x v="26"/>
  </r>
  <r>
    <x v="1"/>
    <s v="Baxter Springs"/>
    <s v="Lighting"/>
    <s v="Municipal Other Lighting"/>
    <s v="PL-Private Lighting"/>
    <n v="462.721"/>
    <n v="80.91"/>
    <n v="0"/>
    <n v="0"/>
    <n v="0"/>
    <n v="0"/>
    <m/>
    <n v="0"/>
    <n v="0"/>
    <n v="0"/>
    <n v="0"/>
    <n v="0"/>
    <n v="0"/>
    <n v="11.51"/>
    <n v="0"/>
    <n v="0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599999999999999"/>
    <n v="0"/>
    <n v="0"/>
    <n v="0"/>
    <m/>
    <x v="0"/>
    <m/>
    <m/>
    <m/>
    <m/>
    <m/>
    <m/>
    <m/>
    <m/>
    <n v="11.299999999999999"/>
    <n v="0.21"/>
    <n v="0"/>
    <n v="11.51"/>
    <x v="4"/>
    <x v="4"/>
    <m/>
    <x v="26"/>
  </r>
  <r>
    <x v="1"/>
    <s v="Baxter Springs"/>
    <s v="Lighting"/>
    <s v="Municipal Street Lighting"/>
    <s v="SPL-Municipal St Lighting"/>
    <n v="67340.001000000004"/>
    <n v="5143.37"/>
    <n v="0"/>
    <n v="0"/>
    <n v="0"/>
    <n v="0"/>
    <m/>
    <n v="0"/>
    <n v="0"/>
    <n v="0"/>
    <n v="0"/>
    <n v="0"/>
    <n v="0"/>
    <n v="1551.52"/>
    <n v="0"/>
    <n v="0"/>
    <n v="117.85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209.43"/>
    <n v="0"/>
    <n v="0"/>
    <n v="0"/>
    <m/>
    <x v="0"/>
    <m/>
    <m/>
    <m/>
    <m/>
    <m/>
    <m/>
    <m/>
    <m/>
    <n v="1520.54"/>
    <n v="30.98"/>
    <n v="0"/>
    <n v="1551.52"/>
    <x v="4"/>
    <x v="11"/>
    <m/>
    <x v="26"/>
  </r>
  <r>
    <x v="1"/>
    <s v="Baxter Springs"/>
    <s v="Lighting"/>
    <s v="Residential"/>
    <s v="PL-Private Lighting"/>
    <n v="36100.938999999998"/>
    <n v="11014.43"/>
    <n v="0"/>
    <n v="91.41"/>
    <n v="0"/>
    <n v="0"/>
    <m/>
    <n v="0"/>
    <n v="0"/>
    <n v="0"/>
    <n v="0"/>
    <n v="0"/>
    <n v="0"/>
    <n v="909.39"/>
    <n v="0"/>
    <n v="0"/>
    <n v="60.65"/>
    <n v="0"/>
    <n v="0"/>
    <n v="0"/>
    <n v="0"/>
    <n v="0"/>
    <n v="0"/>
    <n v="0"/>
    <n v="0"/>
    <n v="0"/>
    <n v="0"/>
    <n v="0"/>
    <n v="0"/>
    <n v="0"/>
    <n v="0"/>
    <n v="0"/>
    <n v="0"/>
    <n v="160.47999999999999"/>
    <n v="0"/>
    <n v="0"/>
    <n v="91.28"/>
    <n v="0"/>
    <n v="0"/>
    <n v="0"/>
    <m/>
    <x v="0"/>
    <m/>
    <m/>
    <m/>
    <m/>
    <m/>
    <m/>
    <m/>
    <m/>
    <n v="892.78"/>
    <n v="16.61"/>
    <n v="0"/>
    <n v="909.39"/>
    <x v="0"/>
    <x v="4"/>
    <m/>
    <x v="26"/>
  </r>
  <r>
    <x v="1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1"/>
    <s v="Columbus"/>
    <s v="Electric"/>
    <s v="Commercial"/>
    <s v="CB-Commercial"/>
    <n v="363618"/>
    <n v="30501.119999999999"/>
    <n v="8046.01"/>
    <n v="1552.83"/>
    <n v="0"/>
    <n v="0"/>
    <m/>
    <n v="0"/>
    <n v="0"/>
    <n v="0"/>
    <n v="0"/>
    <n v="0"/>
    <n v="0"/>
    <n v="9155.25"/>
    <n v="0"/>
    <n v="0"/>
    <n v="629.70000000000005"/>
    <n v="0"/>
    <n v="0"/>
    <n v="0"/>
    <n v="0"/>
    <n v="0"/>
    <n v="0"/>
    <n v="0"/>
    <n v="0"/>
    <n v="0"/>
    <n v="0"/>
    <n v="0"/>
    <n v="0"/>
    <n v="0"/>
    <n v="0"/>
    <n v="0"/>
    <n v="-0.21"/>
    <n v="4218.83"/>
    <n v="0"/>
    <n v="0"/>
    <n v="4900.74"/>
    <n v="0"/>
    <n v="0"/>
    <n v="0"/>
    <m/>
    <x v="0"/>
    <m/>
    <m/>
    <m/>
    <m/>
    <m/>
    <m/>
    <m/>
    <m/>
    <n v="8987.99"/>
    <n v="167.26"/>
    <n v="0"/>
    <n v="9155.25"/>
    <x v="1"/>
    <x v="5"/>
    <m/>
    <x v="26"/>
  </r>
  <r>
    <x v="1"/>
    <s v="Columbus"/>
    <s v="Electric"/>
    <s v="Commercial"/>
    <s v="GP-General Power"/>
    <n v="461315"/>
    <n v="36204.97"/>
    <n v="0"/>
    <n v="0"/>
    <n v="0"/>
    <n v="0"/>
    <m/>
    <n v="0"/>
    <n v="0"/>
    <n v="0"/>
    <n v="0"/>
    <n v="0"/>
    <n v="0"/>
    <n v="11465.05"/>
    <n v="0"/>
    <n v="0"/>
    <n v="807.3"/>
    <n v="0"/>
    <n v="0"/>
    <n v="663.34"/>
    <n v="0"/>
    <n v="0"/>
    <n v="0"/>
    <n v="0"/>
    <n v="0"/>
    <n v="0"/>
    <n v="0"/>
    <n v="0"/>
    <n v="0"/>
    <n v="0"/>
    <n v="0"/>
    <n v="0"/>
    <n v="0"/>
    <n v="3866.21"/>
    <n v="0"/>
    <n v="0"/>
    <n v="5311.74"/>
    <n v="0"/>
    <n v="0"/>
    <n v="0"/>
    <m/>
    <x v="0"/>
    <m/>
    <m/>
    <m/>
    <m/>
    <m/>
    <m/>
    <m/>
    <m/>
    <n v="11252.849999999999"/>
    <n v="212.2"/>
    <n v="0"/>
    <n v="11465.05"/>
    <x v="1"/>
    <x v="6"/>
    <m/>
    <x v="26"/>
  </r>
  <r>
    <x v="1"/>
    <s v="Columbus"/>
    <s v="Electric"/>
    <s v="Commercial"/>
    <s v="NM-Net Metering"/>
    <n v="539"/>
    <n v="-12.2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6"/>
  </r>
  <r>
    <x v="1"/>
    <s v="Columbus"/>
    <s v="Electric"/>
    <s v="Commercial"/>
    <s v="SH-Small Heating"/>
    <n v="55865"/>
    <n v="4089.36"/>
    <n v="880"/>
    <n v="255.54"/>
    <n v="0"/>
    <n v="0"/>
    <m/>
    <n v="0"/>
    <n v="0"/>
    <n v="0"/>
    <n v="0"/>
    <n v="0"/>
    <n v="0"/>
    <n v="1406.06"/>
    <n v="0"/>
    <n v="0"/>
    <n v="97.78"/>
    <n v="0"/>
    <n v="0"/>
    <n v="0"/>
    <n v="0"/>
    <n v="0"/>
    <n v="0"/>
    <n v="0"/>
    <n v="0"/>
    <n v="0"/>
    <n v="0"/>
    <n v="0"/>
    <n v="0"/>
    <n v="0"/>
    <n v="0"/>
    <n v="0"/>
    <n v="0"/>
    <n v="594.6"/>
    <n v="0"/>
    <n v="0"/>
    <n v="865.36"/>
    <n v="0"/>
    <n v="0"/>
    <n v="0"/>
    <m/>
    <x v="0"/>
    <m/>
    <m/>
    <m/>
    <m/>
    <m/>
    <m/>
    <m/>
    <m/>
    <n v="1380.36"/>
    <n v="25.7"/>
    <n v="0"/>
    <n v="1406.06"/>
    <x v="1"/>
    <x v="12"/>
    <m/>
    <x v="26"/>
  </r>
  <r>
    <x v="1"/>
    <s v="Columbus"/>
    <s v="Electric"/>
    <s v="Commercial"/>
    <s v="TEB-Total Electric Bldg"/>
    <n v="101840"/>
    <n v="7934.89"/>
    <n v="0"/>
    <n v="0"/>
    <n v="0"/>
    <n v="0"/>
    <m/>
    <n v="0"/>
    <n v="0"/>
    <n v="0"/>
    <n v="0"/>
    <n v="0"/>
    <n v="0"/>
    <n v="2563.3200000000002"/>
    <n v="0"/>
    <n v="0"/>
    <n v="178.22"/>
    <n v="0"/>
    <n v="0"/>
    <n v="0"/>
    <n v="0"/>
    <n v="0"/>
    <n v="0"/>
    <n v="0"/>
    <n v="0"/>
    <n v="0"/>
    <n v="0"/>
    <n v="0"/>
    <n v="0"/>
    <n v="0"/>
    <n v="0"/>
    <n v="0"/>
    <n v="0"/>
    <n v="796.08"/>
    <n v="0"/>
    <n v="0"/>
    <n v="1335.12"/>
    <n v="0"/>
    <n v="0"/>
    <n v="0"/>
    <m/>
    <x v="0"/>
    <m/>
    <m/>
    <m/>
    <m/>
    <m/>
    <m/>
    <m/>
    <m/>
    <n v="2516.4700000000003"/>
    <n v="46.85"/>
    <n v="0"/>
    <n v="2563.3200000000002"/>
    <x v="1"/>
    <x v="13"/>
    <m/>
    <x v="26"/>
  </r>
  <r>
    <x v="1"/>
    <s v="Columbus"/>
    <s v="Electric"/>
    <s v="Industrial"/>
    <s v="CB-Commercial"/>
    <n v="480"/>
    <n v="42.78"/>
    <n v="20"/>
    <n v="0"/>
    <n v="0"/>
    <n v="0"/>
    <m/>
    <n v="0"/>
    <n v="0"/>
    <n v="0"/>
    <n v="0"/>
    <n v="0"/>
    <n v="0"/>
    <n v="12.08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6.18"/>
    <n v="0"/>
    <n v="0"/>
    <n v="6.54"/>
    <n v="0"/>
    <n v="0"/>
    <n v="0"/>
    <m/>
    <x v="0"/>
    <m/>
    <m/>
    <m/>
    <m/>
    <m/>
    <m/>
    <m/>
    <m/>
    <n v="11.86"/>
    <n v="0.22"/>
    <n v="0"/>
    <n v="12.08"/>
    <x v="2"/>
    <x v="5"/>
    <m/>
    <x v="26"/>
  </r>
  <r>
    <x v="1"/>
    <s v="Columbus"/>
    <s v="Electric"/>
    <s v="Industrial"/>
    <s v="GP-General Power"/>
    <n v="297960"/>
    <n v="31636.080000000002"/>
    <n v="0"/>
    <n v="0"/>
    <n v="0"/>
    <n v="0"/>
    <m/>
    <n v="0"/>
    <n v="0"/>
    <n v="0"/>
    <n v="0"/>
    <n v="0"/>
    <n v="0"/>
    <n v="7499.64"/>
    <n v="0"/>
    <n v="0"/>
    <n v="521.42999999999995"/>
    <n v="0"/>
    <n v="0"/>
    <n v="0"/>
    <n v="0"/>
    <n v="0"/>
    <n v="0"/>
    <n v="0"/>
    <n v="0"/>
    <n v="0"/>
    <n v="0"/>
    <n v="0"/>
    <n v="0"/>
    <n v="0"/>
    <n v="0"/>
    <n v="0"/>
    <n v="0"/>
    <n v="1401.55"/>
    <n v="0"/>
    <n v="0"/>
    <n v="5970.63"/>
    <n v="0"/>
    <n v="0"/>
    <n v="0"/>
    <m/>
    <x v="0"/>
    <m/>
    <m/>
    <m/>
    <m/>
    <m/>
    <m/>
    <m/>
    <m/>
    <n v="7362.58"/>
    <n v="137.06"/>
    <n v="0"/>
    <n v="7499.64"/>
    <x v="2"/>
    <x v="6"/>
    <m/>
    <x v="26"/>
  </r>
  <r>
    <x v="1"/>
    <s v="Columbus"/>
    <s v="Electric"/>
    <s v="Industrial"/>
    <s v="PT-Transmission"/>
    <n v="1053600"/>
    <n v="54251.74"/>
    <n v="0"/>
    <n v="0"/>
    <n v="0"/>
    <n v="0"/>
    <m/>
    <n v="0"/>
    <n v="0"/>
    <n v="0"/>
    <n v="0"/>
    <n v="0"/>
    <n v="0"/>
    <n v="24274.95"/>
    <n v="0"/>
    <n v="0"/>
    <n v="1843.8"/>
    <n v="0"/>
    <n v="0"/>
    <n v="2620.46"/>
    <n v="0"/>
    <n v="0"/>
    <n v="0"/>
    <n v="0"/>
    <n v="0"/>
    <n v="0"/>
    <n v="0"/>
    <n v="0"/>
    <n v="0"/>
    <n v="0"/>
    <n v="0"/>
    <n v="0"/>
    <n v="0"/>
    <n v="1143.0899999999999"/>
    <n v="0"/>
    <n v="0"/>
    <n v="14606.75"/>
    <n v="0"/>
    <n v="0"/>
    <n v="0"/>
    <m/>
    <x v="0"/>
    <m/>
    <m/>
    <m/>
    <m/>
    <m/>
    <m/>
    <m/>
    <m/>
    <n v="23790.29"/>
    <n v="484.66"/>
    <n v="0"/>
    <n v="24274.95"/>
    <x v="2"/>
    <x v="9"/>
    <m/>
    <x v="26"/>
  </r>
  <r>
    <x v="1"/>
    <s v="Columbus"/>
    <s v="Electric"/>
    <s v="Industrial"/>
    <s v="TEB-Total Electric Bldg"/>
    <n v="4320"/>
    <n v="381.24"/>
    <n v="0"/>
    <n v="0"/>
    <n v="0"/>
    <n v="0"/>
    <m/>
    <n v="0"/>
    <n v="0"/>
    <n v="0"/>
    <n v="0"/>
    <n v="0"/>
    <n v="0"/>
    <n v="108.73"/>
    <n v="0"/>
    <n v="0"/>
    <n v="7.56"/>
    <n v="0"/>
    <n v="0"/>
    <n v="0"/>
    <n v="0"/>
    <n v="0"/>
    <n v="0"/>
    <n v="0"/>
    <n v="0"/>
    <n v="0"/>
    <n v="0"/>
    <n v="0"/>
    <n v="0"/>
    <n v="0"/>
    <n v="0"/>
    <n v="0"/>
    <n v="0"/>
    <n v="6.23"/>
    <n v="0"/>
    <n v="0"/>
    <n v="56.64"/>
    <n v="0"/>
    <n v="0"/>
    <n v="0"/>
    <m/>
    <x v="0"/>
    <m/>
    <m/>
    <m/>
    <m/>
    <m/>
    <m/>
    <m/>
    <m/>
    <n v="106.74000000000001"/>
    <n v="1.99"/>
    <n v="0"/>
    <n v="108.73"/>
    <x v="2"/>
    <x v="13"/>
    <m/>
    <x v="26"/>
  </r>
  <r>
    <x v="1"/>
    <s v="Columbus"/>
    <s v="Electric"/>
    <s v="Municipal Buildings"/>
    <s v="CB-Commercial"/>
    <n v="24154"/>
    <n v="2051.83"/>
    <n v="480"/>
    <n v="0"/>
    <n v="0"/>
    <n v="0"/>
    <m/>
    <n v="0"/>
    <n v="0"/>
    <n v="0"/>
    <n v="0"/>
    <n v="0"/>
    <n v="0"/>
    <n v="607.94000000000005"/>
    <n v="0"/>
    <n v="0"/>
    <n v="42.29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328.97"/>
    <n v="0"/>
    <n v="0"/>
    <n v="0"/>
    <m/>
    <x v="0"/>
    <m/>
    <m/>
    <m/>
    <m/>
    <m/>
    <m/>
    <m/>
    <m/>
    <n v="596.83000000000004"/>
    <n v="11.11"/>
    <n v="0"/>
    <n v="607.94000000000005"/>
    <x v="3"/>
    <x v="5"/>
    <m/>
    <x v="26"/>
  </r>
  <r>
    <x v="1"/>
    <s v="Columbus"/>
    <s v="Electric"/>
    <s v="Municipal Buildings"/>
    <s v="GP-General Power"/>
    <n v="17920"/>
    <n v="1509.45"/>
    <n v="0"/>
    <n v="0"/>
    <n v="0"/>
    <n v="0"/>
    <m/>
    <n v="0"/>
    <n v="0"/>
    <n v="0"/>
    <n v="0"/>
    <n v="0"/>
    <n v="0"/>
    <n v="451.05"/>
    <n v="0"/>
    <n v="0"/>
    <n v="31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8.11"/>
    <n v="0"/>
    <n v="0"/>
    <n v="0"/>
    <m/>
    <x v="0"/>
    <m/>
    <m/>
    <m/>
    <m/>
    <m/>
    <m/>
    <m/>
    <m/>
    <n v="442.81"/>
    <n v="8.24"/>
    <n v="0"/>
    <n v="451.05"/>
    <x v="3"/>
    <x v="6"/>
    <m/>
    <x v="26"/>
  </r>
  <r>
    <x v="1"/>
    <s v="Columbus"/>
    <s v="Electric"/>
    <s v="Municipal Buildings"/>
    <s v="SH-Small Heating"/>
    <n v="6240"/>
    <n v="448.09"/>
    <n v="40"/>
    <n v="0"/>
    <n v="0"/>
    <n v="0"/>
    <m/>
    <n v="0"/>
    <n v="0"/>
    <n v="0"/>
    <n v="0"/>
    <n v="0"/>
    <n v="0"/>
    <n v="157.06"/>
    <n v="0"/>
    <n v="0"/>
    <n v="1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.66"/>
    <n v="0"/>
    <n v="0"/>
    <n v="0"/>
    <m/>
    <x v="0"/>
    <m/>
    <m/>
    <m/>
    <m/>
    <m/>
    <m/>
    <m/>
    <m/>
    <n v="154.19"/>
    <n v="2.87"/>
    <n v="0"/>
    <n v="157.06"/>
    <x v="3"/>
    <x v="12"/>
    <m/>
    <x v="26"/>
  </r>
  <r>
    <x v="1"/>
    <s v="Columbus"/>
    <s v="Electric"/>
    <s v="Municipal Buildings"/>
    <s v="TEB-Total Electric Bldg"/>
    <n v="9760"/>
    <n v="836.84"/>
    <n v="0"/>
    <n v="0"/>
    <n v="0"/>
    <n v="0"/>
    <m/>
    <n v="0"/>
    <n v="0"/>
    <n v="0"/>
    <n v="0"/>
    <n v="0"/>
    <n v="0"/>
    <n v="245.66"/>
    <n v="0"/>
    <n v="0"/>
    <n v="17.07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.95"/>
    <n v="0"/>
    <n v="0"/>
    <n v="0"/>
    <m/>
    <x v="0"/>
    <m/>
    <m/>
    <m/>
    <m/>
    <m/>
    <m/>
    <m/>
    <m/>
    <n v="241.17"/>
    <n v="4.49"/>
    <n v="0"/>
    <n v="245.66"/>
    <x v="3"/>
    <x v="13"/>
    <m/>
    <x v="26"/>
  </r>
  <r>
    <x v="1"/>
    <s v="Columbus"/>
    <s v="Electric"/>
    <s v="Municipal Other Lighting"/>
    <s v="CB-Commercial"/>
    <n v="2417"/>
    <n v="213.18"/>
    <n v="340"/>
    <n v="0"/>
    <n v="0"/>
    <n v="0"/>
    <m/>
    <n v="0"/>
    <n v="0"/>
    <n v="0"/>
    <n v="0"/>
    <n v="0"/>
    <n v="0"/>
    <n v="60.84"/>
    <n v="0"/>
    <n v="0"/>
    <n v="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89"/>
    <n v="0"/>
    <n v="0"/>
    <n v="0"/>
    <m/>
    <x v="0"/>
    <m/>
    <m/>
    <m/>
    <m/>
    <m/>
    <m/>
    <m/>
    <m/>
    <n v="59.730000000000004"/>
    <n v="1.1100000000000001"/>
    <n v="0"/>
    <n v="60.84"/>
    <x v="4"/>
    <x v="5"/>
    <m/>
    <x v="26"/>
  </r>
  <r>
    <x v="1"/>
    <s v="Columbus"/>
    <s v="Electric"/>
    <s v="Municipal Other Lighting"/>
    <s v="LS-Special Lighting"/>
    <n v="198"/>
    <n v="39.6"/>
    <n v="0"/>
    <n v="0"/>
    <n v="0"/>
    <n v="0"/>
    <m/>
    <n v="0"/>
    <n v="0"/>
    <n v="0"/>
    <n v="0"/>
    <n v="0"/>
    <n v="0"/>
    <n v="4.9800000000000004"/>
    <n v="0"/>
    <n v="0"/>
    <n v="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"/>
    <m/>
    <x v="0"/>
    <m/>
    <m/>
    <m/>
    <m/>
    <m/>
    <m/>
    <m/>
    <m/>
    <n v="4.8900000000000006"/>
    <n v="0.09"/>
    <n v="0"/>
    <n v="4.9800000000000004"/>
    <x v="4"/>
    <x v="7"/>
    <m/>
    <x v="26"/>
  </r>
  <r>
    <x v="1"/>
    <s v="Columbus"/>
    <s v="Electric"/>
    <s v="Municipal Pumping"/>
    <s v="CB-Commercial"/>
    <n v="14926"/>
    <n v="1276.47"/>
    <n v="340"/>
    <n v="0"/>
    <n v="0"/>
    <n v="0"/>
    <m/>
    <n v="0"/>
    <n v="0"/>
    <n v="0"/>
    <n v="0"/>
    <n v="0"/>
    <n v="0"/>
    <n v="375.71"/>
    <n v="0"/>
    <n v="0"/>
    <n v="26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3.31"/>
    <n v="0"/>
    <n v="0"/>
    <n v="0"/>
    <m/>
    <x v="0"/>
    <m/>
    <m/>
    <m/>
    <m/>
    <m/>
    <m/>
    <m/>
    <m/>
    <n v="368.84"/>
    <n v="6.87"/>
    <n v="0"/>
    <n v="375.71"/>
    <x v="3"/>
    <x v="5"/>
    <m/>
    <x v="26"/>
  </r>
  <r>
    <x v="1"/>
    <s v="Columbus"/>
    <s v="Electric"/>
    <s v="Municipal Pumping"/>
    <s v="GP-General Power"/>
    <n v="19645"/>
    <n v="3175.31"/>
    <n v="0"/>
    <n v="0"/>
    <n v="0"/>
    <n v="0"/>
    <m/>
    <n v="0"/>
    <n v="0"/>
    <n v="0"/>
    <n v="0"/>
    <n v="0"/>
    <n v="0"/>
    <n v="494.46"/>
    <n v="0"/>
    <n v="0"/>
    <n v="34.38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7.11"/>
    <n v="0"/>
    <n v="0"/>
    <n v="0"/>
    <m/>
    <x v="0"/>
    <m/>
    <m/>
    <m/>
    <m/>
    <m/>
    <m/>
    <m/>
    <m/>
    <n v="485.41999999999996"/>
    <n v="9.0399999999999991"/>
    <n v="0"/>
    <n v="494.46"/>
    <x v="3"/>
    <x v="6"/>
    <m/>
    <x v="26"/>
  </r>
  <r>
    <x v="1"/>
    <s v="Columbus"/>
    <s v="Electric"/>
    <s v="Residential"/>
    <s v="NM-Net Metering"/>
    <n v="-340"/>
    <n v="-34.7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6"/>
  </r>
  <r>
    <x v="1"/>
    <s v="Columbus"/>
    <s v="Electric"/>
    <s v="Residential"/>
    <s v="RG-Residential"/>
    <n v="1197854"/>
    <n v="78946.61"/>
    <n v="28617.38"/>
    <n v="5591.5"/>
    <n v="0"/>
    <n v="0"/>
    <m/>
    <n v="0"/>
    <n v="0"/>
    <n v="0"/>
    <n v="0"/>
    <n v="0"/>
    <n v="0"/>
    <n v="30183.96"/>
    <n v="0"/>
    <n v="0"/>
    <n v="2096.12"/>
    <n v="0"/>
    <n v="0"/>
    <n v="0"/>
    <n v="0"/>
    <n v="0"/>
    <n v="0"/>
    <n v="0"/>
    <n v="0"/>
    <n v="0"/>
    <n v="0"/>
    <n v="160"/>
    <n v="0"/>
    <n v="60"/>
    <n v="0"/>
    <n v="60"/>
    <n v="-0.52"/>
    <n v="2812.5"/>
    <n v="0"/>
    <n v="0"/>
    <n v="20231.939999999999"/>
    <n v="0"/>
    <n v="0"/>
    <n v="0"/>
    <m/>
    <x v="0"/>
    <m/>
    <m/>
    <m/>
    <m/>
    <m/>
    <m/>
    <m/>
    <m/>
    <n v="29632.95"/>
    <n v="551.01"/>
    <n v="0"/>
    <n v="30183.96"/>
    <x v="0"/>
    <x v="1"/>
    <m/>
    <x v="26"/>
  </r>
  <r>
    <x v="1"/>
    <s v="Columbus"/>
    <s v="Electric"/>
    <s v="Residential"/>
    <s v="RG-Residential Water Heat"/>
    <n v="211306"/>
    <n v="13027.17"/>
    <n v="3778.62"/>
    <n v="687.3"/>
    <n v="0"/>
    <n v="0"/>
    <m/>
    <n v="0"/>
    <n v="0"/>
    <n v="0"/>
    <n v="0"/>
    <n v="0"/>
    <n v="0"/>
    <n v="5313.74"/>
    <n v="0"/>
    <n v="0"/>
    <n v="368.99"/>
    <n v="0"/>
    <n v="0"/>
    <n v="0"/>
    <n v="0"/>
    <n v="0"/>
    <n v="0"/>
    <n v="0"/>
    <n v="0"/>
    <n v="0"/>
    <n v="0"/>
    <n v="40"/>
    <n v="0"/>
    <n v="0"/>
    <n v="0"/>
    <n v="0"/>
    <n v="0"/>
    <n v="398.73"/>
    <n v="0"/>
    <n v="0"/>
    <n v="3576.16"/>
    <n v="0"/>
    <n v="0"/>
    <n v="0"/>
    <m/>
    <x v="0"/>
    <m/>
    <m/>
    <m/>
    <m/>
    <m/>
    <m/>
    <m/>
    <m/>
    <n v="5216.54"/>
    <n v="97.2"/>
    <n v="0"/>
    <n v="5313.74"/>
    <x v="0"/>
    <x v="14"/>
    <m/>
    <x v="26"/>
  </r>
  <r>
    <x v="1"/>
    <s v="Columbus"/>
    <s v="Electric"/>
    <s v="Residential"/>
    <s v="RH-Residential Total Elec"/>
    <n v="459052"/>
    <n v="24622.91"/>
    <n v="6554.54"/>
    <n v="1239.3900000000001"/>
    <n v="0"/>
    <n v="0"/>
    <m/>
    <n v="0"/>
    <n v="0"/>
    <n v="0"/>
    <n v="0"/>
    <n v="0"/>
    <n v="0"/>
    <n v="11557.54"/>
    <n v="0"/>
    <n v="0"/>
    <n v="803.48"/>
    <n v="0"/>
    <n v="0"/>
    <n v="0"/>
    <n v="0"/>
    <n v="0"/>
    <n v="0"/>
    <n v="0"/>
    <n v="0"/>
    <n v="0"/>
    <n v="0"/>
    <n v="40"/>
    <n v="0"/>
    <n v="0"/>
    <n v="0"/>
    <n v="0"/>
    <n v="0"/>
    <n v="786.42"/>
    <n v="0"/>
    <n v="0"/>
    <n v="7588.81"/>
    <n v="0"/>
    <n v="0"/>
    <n v="0"/>
    <m/>
    <x v="0"/>
    <m/>
    <m/>
    <m/>
    <m/>
    <m/>
    <m/>
    <m/>
    <m/>
    <n v="11346.380000000001"/>
    <n v="211.16"/>
    <n v="0"/>
    <n v="11557.54"/>
    <x v="0"/>
    <x v="15"/>
    <m/>
    <x v="26"/>
  </r>
  <r>
    <x v="1"/>
    <s v="Columbus"/>
    <s v="Lighting"/>
    <s v="Commercial"/>
    <s v="PL-Private Lighting"/>
    <n v="21304.862000000001"/>
    <n v="5256.16"/>
    <n v="0"/>
    <n v="0"/>
    <n v="0"/>
    <n v="0"/>
    <m/>
    <n v="0"/>
    <n v="0"/>
    <n v="0"/>
    <n v="0"/>
    <n v="0"/>
    <n v="0"/>
    <n v="535.98"/>
    <n v="0"/>
    <n v="0"/>
    <n v="37.119999999999997"/>
    <n v="0"/>
    <n v="0"/>
    <n v="0"/>
    <n v="0"/>
    <n v="0"/>
    <n v="0"/>
    <n v="0"/>
    <n v="0"/>
    <n v="0"/>
    <n v="0"/>
    <n v="0"/>
    <n v="0"/>
    <n v="0"/>
    <n v="0"/>
    <n v="0"/>
    <n v="0"/>
    <n v="448.99"/>
    <n v="0"/>
    <n v="0"/>
    <n v="53.59"/>
    <n v="0"/>
    <n v="0"/>
    <n v="0"/>
    <m/>
    <x v="0"/>
    <m/>
    <m/>
    <m/>
    <m/>
    <m/>
    <m/>
    <m/>
    <m/>
    <n v="526.18000000000006"/>
    <n v="9.8000000000000007"/>
    <n v="0"/>
    <n v="535.98"/>
    <x v="1"/>
    <x v="4"/>
    <m/>
    <x v="26"/>
  </r>
  <r>
    <x v="1"/>
    <s v="Columbus"/>
    <s v="Lighting"/>
    <s v="Industrial"/>
    <s v="PL-Private Lighting"/>
    <n v="222"/>
    <n v="43.46"/>
    <n v="0"/>
    <n v="0"/>
    <n v="0"/>
    <n v="0"/>
    <m/>
    <n v="0"/>
    <n v="0"/>
    <n v="0"/>
    <n v="0"/>
    <n v="0"/>
    <n v="0"/>
    <n v="5.26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4.07"/>
    <n v="0"/>
    <n v="0"/>
    <n v="0.55000000000000004"/>
    <n v="0"/>
    <n v="0"/>
    <n v="0"/>
    <m/>
    <x v="0"/>
    <m/>
    <m/>
    <m/>
    <m/>
    <m/>
    <m/>
    <m/>
    <m/>
    <n v="5.16"/>
    <n v="0.1"/>
    <n v="0"/>
    <n v="5.26"/>
    <x v="2"/>
    <x v="4"/>
    <m/>
    <x v="26"/>
  </r>
  <r>
    <x v="1"/>
    <s v="Columbus"/>
    <s v="Lighting"/>
    <s v="Municipal Other Lighting"/>
    <s v="PL-Private Lighting"/>
    <n v="290"/>
    <n v="87.1"/>
    <n v="0"/>
    <n v="0"/>
    <n v="0"/>
    <n v="0"/>
    <m/>
    <n v="0"/>
    <n v="0"/>
    <n v="0"/>
    <n v="0"/>
    <n v="0"/>
    <n v="0"/>
    <n v="7.3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3"/>
    <n v="0"/>
    <n v="0"/>
    <n v="0"/>
    <m/>
    <x v="0"/>
    <m/>
    <m/>
    <m/>
    <m/>
    <m/>
    <m/>
    <m/>
    <m/>
    <n v="7.17"/>
    <n v="0.13"/>
    <n v="0"/>
    <n v="7.3"/>
    <x v="4"/>
    <x v="4"/>
    <m/>
    <x v="26"/>
  </r>
  <r>
    <x v="1"/>
    <s v="Columbus"/>
    <s v="Lighting"/>
    <s v="Municipal Street Lighting"/>
    <s v="SPL-Municipal St Lighting"/>
    <n v="64220.267999999996"/>
    <n v="5061.3900000000003"/>
    <n v="0"/>
    <n v="0"/>
    <n v="0"/>
    <n v="0"/>
    <m/>
    <n v="0"/>
    <n v="0"/>
    <n v="0"/>
    <n v="0"/>
    <n v="0"/>
    <n v="0"/>
    <n v="1479.64"/>
    <n v="0"/>
    <n v="0"/>
    <n v="112.39"/>
    <n v="0"/>
    <n v="0"/>
    <n v="1591.04"/>
    <n v="0"/>
    <n v="0"/>
    <n v="0"/>
    <n v="0"/>
    <n v="0"/>
    <n v="0"/>
    <n v="0"/>
    <n v="0"/>
    <n v="0"/>
    <n v="0"/>
    <n v="0"/>
    <n v="0"/>
    <n v="0"/>
    <n v="0"/>
    <n v="0"/>
    <n v="0"/>
    <n v="199.72"/>
    <n v="0"/>
    <n v="0"/>
    <n v="0"/>
    <m/>
    <x v="0"/>
    <m/>
    <m/>
    <m/>
    <m/>
    <m/>
    <m/>
    <m/>
    <m/>
    <n v="1450.1000000000001"/>
    <n v="29.54"/>
    <n v="0"/>
    <n v="1479.64"/>
    <x v="4"/>
    <x v="11"/>
    <m/>
    <x v="26"/>
  </r>
  <r>
    <x v="1"/>
    <s v="Columbus"/>
    <s v="Lighting"/>
    <s v="Residential"/>
    <s v="PL-Private Lighting"/>
    <n v="14413.668"/>
    <n v="4757.18"/>
    <n v="0"/>
    <n v="0"/>
    <n v="0"/>
    <n v="0"/>
    <m/>
    <n v="0"/>
    <n v="0"/>
    <n v="0"/>
    <n v="0"/>
    <n v="0"/>
    <n v="0"/>
    <n v="362.93"/>
    <n v="0"/>
    <n v="0"/>
    <n v="24.14"/>
    <n v="0"/>
    <n v="0"/>
    <n v="0"/>
    <n v="0"/>
    <n v="0"/>
    <n v="0"/>
    <n v="0"/>
    <n v="0"/>
    <n v="0"/>
    <n v="0"/>
    <n v="0"/>
    <n v="0"/>
    <n v="0"/>
    <n v="0"/>
    <n v="0"/>
    <n v="0"/>
    <n v="67.2"/>
    <n v="0"/>
    <n v="0"/>
    <n v="36.729999999999997"/>
    <n v="0"/>
    <n v="0"/>
    <n v="0"/>
    <m/>
    <x v="0"/>
    <m/>
    <m/>
    <m/>
    <m/>
    <m/>
    <m/>
    <m/>
    <m/>
    <n v="356.3"/>
    <n v="6.63"/>
    <n v="0"/>
    <n v="362.93"/>
    <x v="0"/>
    <x v="4"/>
    <m/>
    <x v="26"/>
  </r>
  <r>
    <x v="1"/>
    <s v="Columbu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1"/>
    <s v="Neosho"/>
    <s v="Electric"/>
    <s v="Commercial"/>
    <s v="CB-Commercial"/>
    <n v="51"/>
    <n v="4.55"/>
    <n v="40"/>
    <n v="2.33"/>
    <n v="0"/>
    <n v="0"/>
    <m/>
    <n v="0"/>
    <n v="0"/>
    <n v="0"/>
    <n v="0"/>
    <n v="0"/>
    <n v="0"/>
    <n v="1.18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4.2699999999999996"/>
    <n v="0"/>
    <n v="0"/>
    <n v="0.69"/>
    <n v="0"/>
    <n v="0"/>
    <n v="0"/>
    <m/>
    <x v="0"/>
    <m/>
    <m/>
    <m/>
    <m/>
    <m/>
    <m/>
    <m/>
    <m/>
    <n v="1.1599999999999999"/>
    <n v="0.02"/>
    <n v="0"/>
    <n v="1.18"/>
    <x v="1"/>
    <x v="5"/>
    <m/>
    <x v="26"/>
  </r>
  <r>
    <x v="3"/>
    <s v="Aurora"/>
    <s v="Electric"/>
    <s v="Commercial"/>
    <s v="CB-Commercial"/>
    <n v="1958365"/>
    <n v="232379.9"/>
    <n v="42082.36"/>
    <n v="6911.01"/>
    <n v="0"/>
    <n v="0"/>
    <m/>
    <n v="0"/>
    <n v="-3721.23"/>
    <n v="0"/>
    <n v="0"/>
    <n v="880.96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2364.08"/>
    <n v="20"/>
    <n v="-71.13"/>
    <n v="17664.3300000000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Aurora"/>
    <s v="Electric"/>
    <s v="Commercial"/>
    <s v="GP-General Power"/>
    <n v="3551625"/>
    <n v="347997.07"/>
    <n v="10613.44"/>
    <n v="10706.53"/>
    <n v="0"/>
    <n v="0"/>
    <m/>
    <n v="0"/>
    <n v="-6748.14"/>
    <n v="0"/>
    <n v="0"/>
    <n v="1400.21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-276.42"/>
    <n v="0"/>
    <n v="0"/>
    <n v="18641.02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6"/>
  </r>
  <r>
    <x v="3"/>
    <s v="Aurora"/>
    <s v="Electric"/>
    <s v="Commercial"/>
    <s v="LS-Special Lighting"/>
    <n v="3756"/>
    <n v="737.19"/>
    <n v="0"/>
    <n v="5.1100000000000003"/>
    <n v="0"/>
    <n v="0"/>
    <m/>
    <n v="0"/>
    <n v="-7.13"/>
    <n v="0"/>
    <n v="0"/>
    <n v="1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6"/>
  </r>
  <r>
    <x v="3"/>
    <s v="Aurora"/>
    <s v="Electric"/>
    <s v="Commercial"/>
    <s v="CB-Commercial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Aurora"/>
    <s v="Electric"/>
    <s v="Commercial"/>
    <s v="SH-Small Heating"/>
    <n v="121493"/>
    <n v="12668.44"/>
    <n v="2064.79"/>
    <n v="535.88"/>
    <n v="0"/>
    <n v="0"/>
    <m/>
    <n v="0"/>
    <n v="-230.83"/>
    <n v="0"/>
    <n v="0"/>
    <n v="54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4.52999999999997"/>
    <n v="0"/>
    <n v="0"/>
    <n v="1092.97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6"/>
  </r>
  <r>
    <x v="3"/>
    <s v="Aurora"/>
    <s v="Electric"/>
    <s v="Commercial"/>
    <s v="TEB-Total Electric Bldg"/>
    <n v="553627"/>
    <n v="52243.47"/>
    <n v="1320.31"/>
    <n v="186.82"/>
    <n v="0"/>
    <n v="0"/>
    <m/>
    <n v="0"/>
    <n v="-1051.8900000000001"/>
    <n v="0"/>
    <n v="0"/>
    <n v="249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.44"/>
    <n v="0"/>
    <n v="0"/>
    <n v="2239.23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6"/>
  </r>
  <r>
    <x v="3"/>
    <s v="Aurora"/>
    <s v="Electric"/>
    <s v="Commercial"/>
    <s v="CB-Commercial"/>
    <n v="946"/>
    <n v="116.97"/>
    <n v="22.69"/>
    <n v="0"/>
    <n v="0"/>
    <n v="0"/>
    <m/>
    <n v="0"/>
    <n v="-1.8"/>
    <n v="0"/>
    <n v="0"/>
    <n v="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Aurora"/>
    <s v="Electric"/>
    <s v="Industrial"/>
    <s v="CB-Commercial"/>
    <n v="-82985"/>
    <n v="-9377.07"/>
    <n v="249.59"/>
    <n v="-611.46"/>
    <n v="0"/>
    <n v="0"/>
    <m/>
    <n v="0"/>
    <n v="157.66"/>
    <n v="0"/>
    <n v="0"/>
    <n v="7.66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63.84"/>
    <n v="0"/>
    <n v="0"/>
    <n v="-829.24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3"/>
    <s v="Aurora"/>
    <s v="Electric"/>
    <s v="Industrial"/>
    <s v="GP-General Power"/>
    <n v="1944147"/>
    <n v="183259.25"/>
    <n v="1320.31"/>
    <n v="3463.85"/>
    <n v="0"/>
    <n v="0"/>
    <m/>
    <n v="0"/>
    <n v="-3693.88"/>
    <n v="0"/>
    <n v="0"/>
    <n v="783.46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5112.13"/>
    <n v="0"/>
    <n v="0"/>
    <n v="8730.2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s v="Aurora"/>
    <s v="Electric"/>
    <s v="Industrial"/>
    <s v="LP-Large Power"/>
    <n v="3258003"/>
    <n v="227161.54"/>
    <n v="567.1"/>
    <n v="0"/>
    <n v="0"/>
    <n v="0"/>
    <m/>
    <n v="0"/>
    <n v="-6059.89"/>
    <n v="0"/>
    <n v="0"/>
    <n v="397.17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2741.88"/>
    <n v="0"/>
    <n v="0"/>
    <n v="5103.310000000000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6"/>
  </r>
  <r>
    <x v="3"/>
    <s v="Aurora"/>
    <s v="Electric"/>
    <s v="Industrial"/>
    <s v="PFM-Feed Mill/Grain Elev"/>
    <n v="-7983360"/>
    <n v="-1267024.83"/>
    <n v="110.6"/>
    <n v="-62891.46"/>
    <n v="0"/>
    <n v="0"/>
    <m/>
    <n v="0"/>
    <n v="15168.38"/>
    <n v="0"/>
    <n v="0"/>
    <n v="-359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8404.17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6"/>
  </r>
  <r>
    <x v="3"/>
    <s v="Aurora"/>
    <s v="Electric"/>
    <s v="Industrial"/>
    <s v="TEB-Total Electric Bldg"/>
    <n v="14121"/>
    <n v="3445.71"/>
    <n v="69.489999999999995"/>
    <n v="0"/>
    <n v="0"/>
    <n v="0"/>
    <m/>
    <n v="0"/>
    <n v="-26.83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-173.63"/>
    <n v="0"/>
    <n v="0"/>
    <n v="221.53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6"/>
  </r>
  <r>
    <x v="3"/>
    <s v="Aurora"/>
    <s v="Electric"/>
    <s v="Interdepartmental"/>
    <s v="CB-Commercial"/>
    <n v="41054"/>
    <n v="4718.7"/>
    <n v="204.21"/>
    <n v="0"/>
    <n v="0"/>
    <n v="0"/>
    <m/>
    <n v="0"/>
    <n v="-78"/>
    <n v="0"/>
    <n v="0"/>
    <n v="18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6"/>
  </r>
  <r>
    <x v="3"/>
    <s v="Aurora"/>
    <s v="Electric"/>
    <s v="Interdepartmental"/>
    <s v="GP-General Power"/>
    <n v="141857"/>
    <n v="11043.04"/>
    <n v="277.95999999999998"/>
    <n v="0"/>
    <n v="0"/>
    <n v="0"/>
    <m/>
    <n v="0"/>
    <n v="-269.52999999999997"/>
    <n v="0"/>
    <n v="0"/>
    <n v="63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26"/>
  </r>
  <r>
    <x v="3"/>
    <s v="Aurora"/>
    <s v="Electric"/>
    <s v="Municipal Buildings"/>
    <s v="CB-Commercial"/>
    <n v="32145"/>
    <n v="3890.51"/>
    <n v="1411.32"/>
    <n v="0"/>
    <n v="0"/>
    <n v="0"/>
    <m/>
    <n v="0"/>
    <n v="-61.05"/>
    <n v="0"/>
    <n v="0"/>
    <n v="1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Aurora"/>
    <s v="Electric"/>
    <s v="Municipal Buildings"/>
    <s v="GP-General Power"/>
    <n v="95840"/>
    <n v="8813.42"/>
    <n v="277.95999999999998"/>
    <n v="0"/>
    <n v="0"/>
    <n v="0"/>
    <m/>
    <n v="0"/>
    <n v="-182.09"/>
    <n v="0"/>
    <n v="0"/>
    <n v="4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Aurora"/>
    <s v="Electric"/>
    <s v="Municipal Buildings"/>
    <s v="SH-Small Heating"/>
    <n v="2514"/>
    <n v="276.35000000000002"/>
    <n v="45.38"/>
    <n v="0"/>
    <n v="0"/>
    <n v="0"/>
    <m/>
    <n v="0"/>
    <n v="-4.7699999999999996"/>
    <n v="0"/>
    <n v="0"/>
    <n v="1.13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6"/>
  </r>
  <r>
    <x v="3"/>
    <s v="Aurora"/>
    <s v="Electric"/>
    <s v="Municipal Other Lighting"/>
    <s v="CB-Commercial"/>
    <n v="-89485"/>
    <n v="-10106.620000000001"/>
    <n v="748.77"/>
    <n v="0"/>
    <n v="0"/>
    <n v="0"/>
    <m/>
    <n v="0"/>
    <n v="170"/>
    <n v="0"/>
    <n v="0"/>
    <n v="-40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3"/>
    <s v="Aurora"/>
    <s v="Electric"/>
    <s v="Municipal Other Lighting"/>
    <s v="LS-Special Lighting"/>
    <n v="8102"/>
    <n v="1569.5"/>
    <n v="0"/>
    <n v="0"/>
    <n v="0"/>
    <n v="0"/>
    <m/>
    <n v="0"/>
    <n v="-15.42"/>
    <n v="0"/>
    <n v="0"/>
    <n v="3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6"/>
  </r>
  <r>
    <x v="3"/>
    <s v="Aurora"/>
    <s v="Electric"/>
    <s v="Municipal Other Lighting"/>
    <s v="MS-Miscellaneous"/>
    <n v="0"/>
    <n v="0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6"/>
  </r>
  <r>
    <x v="3"/>
    <s v="Aurora"/>
    <s v="Electric"/>
    <s v="Municipal Pumping"/>
    <s v="CB-Commercial"/>
    <n v="115604"/>
    <n v="13498.47"/>
    <n v="1270.6400000000001"/>
    <n v="0"/>
    <n v="0"/>
    <n v="0"/>
    <m/>
    <n v="0"/>
    <n v="-219.63"/>
    <n v="0"/>
    <n v="0"/>
    <n v="52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Aurora"/>
    <s v="Electric"/>
    <s v="Municipal Pumping"/>
    <s v="GP-General Power"/>
    <n v="504438"/>
    <n v="46297.98"/>
    <n v="972.86"/>
    <n v="0"/>
    <n v="0"/>
    <n v="0"/>
    <m/>
    <n v="0"/>
    <n v="-958.44"/>
    <n v="0"/>
    <n v="0"/>
    <n v="2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Aurora"/>
    <s v="Electric"/>
    <s v="Oil Pipeline Pumping"/>
    <s v="GP-General Power"/>
    <n v="183323"/>
    <n v="16898.61"/>
    <n v="138.97999999999999"/>
    <n v="0"/>
    <n v="0"/>
    <n v="0"/>
    <m/>
    <n v="0"/>
    <n v="-348.32"/>
    <n v="0"/>
    <n v="0"/>
    <n v="82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8.02"/>
    <n v="0"/>
    <n v="0"/>
    <n v="1272.0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s v="Aurora"/>
    <s v="Electric"/>
    <s v="Residential"/>
    <s v="RGL-Residential Pilot"/>
    <n v="55336"/>
    <n v="6301.83"/>
    <n v="0"/>
    <n v="264.11"/>
    <n v="0"/>
    <n v="0"/>
    <m/>
    <n v="0"/>
    <n v="-105.16"/>
    <n v="0"/>
    <n v="0"/>
    <n v="24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82"/>
    <n v="0"/>
    <n v="0"/>
    <n v="58.54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6"/>
  </r>
  <r>
    <x v="3"/>
    <s v="Aurora"/>
    <s v="Electric"/>
    <s v="Residential"/>
    <s v="RG-Residential"/>
    <n v="10477994"/>
    <n v="1217534.3500000001"/>
    <n v="188325.35"/>
    <n v="40161.339999999997"/>
    <n v="0"/>
    <n v="0"/>
    <m/>
    <n v="-2419.8717948717999"/>
    <n v="-19915.330000000002"/>
    <n v="0"/>
    <n v="0"/>
    <n v="4715.18"/>
    <n v="0"/>
    <n v="0"/>
    <n v="0"/>
    <n v="0"/>
    <n v="0"/>
    <n v="0"/>
    <n v="0"/>
    <n v="0"/>
    <n v="0"/>
    <n v="0"/>
    <n v="0"/>
    <n v="0"/>
    <n v="0"/>
    <n v="0"/>
    <n v="0"/>
    <n v="990"/>
    <n v="200"/>
    <n v="180"/>
    <n v="4049.35"/>
    <n v="680"/>
    <n v="-178.36"/>
    <n v="1088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Aurora"/>
    <s v="Lighting"/>
    <s v="Commercial"/>
    <s v="PL-Private Lighting"/>
    <n v="49740.165000000001"/>
    <n v="15913.12"/>
    <n v="0"/>
    <n v="0"/>
    <n v="0"/>
    <n v="0"/>
    <m/>
    <n v="0"/>
    <n v="-94.38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51"/>
    <n v="0"/>
    <n v="0"/>
    <n v="803.32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3"/>
    <s v="Aurora"/>
    <s v="Lighting"/>
    <s v="Industrial"/>
    <s v="PL-Private Lighting"/>
    <n v="5999.0969999999998"/>
    <n v="1520.14"/>
    <n v="0"/>
    <n v="0"/>
    <n v="0"/>
    <n v="0"/>
    <m/>
    <n v="0"/>
    <n v="-1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19"/>
    <n v="0"/>
    <n v="0"/>
    <n v="84.75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6"/>
  </r>
  <r>
    <x v="3"/>
    <s v="Aurora"/>
    <s v="Lighting"/>
    <s v="Interdepartmental"/>
    <s v="PL-Private Lighting"/>
    <n v="195"/>
    <n v="45.96"/>
    <n v="0"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6"/>
  </r>
  <r>
    <x v="3"/>
    <s v="Aurora"/>
    <s v="Lighting"/>
    <s v="Municipal Other Lighting"/>
    <s v="PL-Private Lighting"/>
    <n v="174"/>
    <n v="66.239999999999995"/>
    <n v="0"/>
    <n v="0"/>
    <n v="0"/>
    <n v="0"/>
    <m/>
    <n v="0"/>
    <n v="-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6"/>
  </r>
  <r>
    <x v="3"/>
    <s v="Aurora"/>
    <s v="Lighting"/>
    <s v="Municipal Pumping"/>
    <s v="PL-Private Lighting"/>
    <n v="58"/>
    <n v="20.59"/>
    <n v="0"/>
    <n v="0"/>
    <n v="0"/>
    <n v="0"/>
    <m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6"/>
  </r>
  <r>
    <x v="3"/>
    <s v="Aurora"/>
    <s v="Lighting"/>
    <s v="Municipal Street Lighting"/>
    <s v="SPL-Municipal St Lighting"/>
    <n v="113125.31600000001"/>
    <n v="13208.6"/>
    <n v="0"/>
    <n v="0"/>
    <n v="0"/>
    <n v="0"/>
    <m/>
    <n v="0"/>
    <n v="-214.93"/>
    <n v="0"/>
    <n v="0"/>
    <n v="0"/>
    <n v="0"/>
    <n v="0"/>
    <n v="0"/>
    <n v="0"/>
    <n v="0"/>
    <n v="0"/>
    <n v="0"/>
    <n v="3235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6"/>
  </r>
  <r>
    <x v="3"/>
    <s v="Aurora"/>
    <s v="Lighting"/>
    <s v="Residential"/>
    <s v="PL-Private Lighting"/>
    <n v="51496.495000000003"/>
    <n v="19129.78"/>
    <n v="0"/>
    <n v="0"/>
    <n v="0"/>
    <n v="0"/>
    <m/>
    <n v="0"/>
    <n v="-97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979999999999997"/>
    <n v="0"/>
    <n v="0"/>
    <n v="62.6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s v="Aurora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3"/>
    <s v="Baxter Springs"/>
    <s v="Electric"/>
    <s v="Commercial"/>
    <s v="CB-Commercial"/>
    <n v="1"/>
    <n v="0.13"/>
    <n v="22.69"/>
    <n v="1.13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Baxter Springs"/>
    <s v="Electric"/>
    <s v="Residential"/>
    <s v="RG-Residential"/>
    <n v="194"/>
    <n v="24.32"/>
    <n v="13"/>
    <n v="1.85"/>
    <n v="0"/>
    <n v="0"/>
    <m/>
    <n v="0"/>
    <n v="-0.37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4"/>
    <n v="0"/>
    <n v="0"/>
    <n v="0.9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Bolivar"/>
    <s v="Electric"/>
    <s v="Commercial"/>
    <s v="CB-Commercial"/>
    <n v="1962780"/>
    <n v="233428.44"/>
    <n v="44944.34"/>
    <n v="5886.2"/>
    <n v="0"/>
    <n v="0"/>
    <m/>
    <n v="0"/>
    <n v="-3730.06"/>
    <n v="0"/>
    <n v="0"/>
    <n v="883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24.79"/>
    <n v="40"/>
    <n v="-19.78"/>
    <n v="16280.77"/>
    <n v="1.9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Bolivar"/>
    <s v="Electric"/>
    <s v="Commercial"/>
    <s v="GP-General Power"/>
    <n v="3144181"/>
    <n v="297345.44"/>
    <n v="9140.25"/>
    <n v="1813"/>
    <n v="0"/>
    <n v="0"/>
    <m/>
    <n v="0"/>
    <n v="-5973.96"/>
    <n v="0"/>
    <n v="0"/>
    <n v="141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3.07"/>
    <n v="40"/>
    <n v="0"/>
    <n v="13501.48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6"/>
  </r>
  <r>
    <x v="3"/>
    <s v="Bolivar"/>
    <s v="Electric"/>
    <s v="Commercial"/>
    <s v="LP-Large Power"/>
    <n v="2169931"/>
    <n v="114772.34"/>
    <n v="1134.2"/>
    <n v="0"/>
    <n v="0"/>
    <n v="0"/>
    <m/>
    <n v="0"/>
    <n v="-4036.06"/>
    <n v="0"/>
    <n v="0"/>
    <n v="976.47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4357.7299999999996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6"/>
  </r>
  <r>
    <x v="3"/>
    <s v="Bolivar"/>
    <s v="Electric"/>
    <s v="Commercial"/>
    <s v="LS-Special Lighting"/>
    <n v="3373"/>
    <n v="661.77"/>
    <n v="0"/>
    <n v="0.93"/>
    <n v="0"/>
    <n v="0"/>
    <m/>
    <n v="0"/>
    <n v="-6.4"/>
    <n v="0"/>
    <n v="0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6"/>
  </r>
  <r>
    <x v="3"/>
    <s v="Bolivar"/>
    <s v="Electric"/>
    <s v="Commercial"/>
    <s v="SH-Small Heating"/>
    <n v="818683"/>
    <n v="83652.72"/>
    <n v="11244.41"/>
    <n v="1987.31"/>
    <n v="0"/>
    <n v="0"/>
    <m/>
    <n v="0"/>
    <n v="-1555.51"/>
    <n v="0"/>
    <n v="0"/>
    <n v="368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9.27"/>
    <n v="0"/>
    <n v="-3.24"/>
    <n v="5430.24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6"/>
  </r>
  <r>
    <x v="3"/>
    <s v="Bolivar"/>
    <s v="Electric"/>
    <s v="Commercial"/>
    <s v="TEB-Total Electric Bldg"/>
    <n v="2415862"/>
    <n v="237383.33"/>
    <n v="8357.33"/>
    <n v="1570.26"/>
    <n v="0"/>
    <n v="0"/>
    <m/>
    <n v="0"/>
    <n v="-4590.09"/>
    <n v="0"/>
    <n v="0"/>
    <n v="1066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17.52"/>
    <n v="20"/>
    <n v="0"/>
    <n v="9885.1299999999992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6"/>
  </r>
  <r>
    <x v="3"/>
    <s v="Bolivar"/>
    <s v="Electric"/>
    <s v="Industrial"/>
    <s v="CB-Commercial"/>
    <n v="20051"/>
    <n v="2331.17"/>
    <n v="181.52"/>
    <n v="88.57"/>
    <n v="0"/>
    <n v="0"/>
    <m/>
    <n v="0"/>
    <n v="-38.090000000000003"/>
    <n v="0"/>
    <n v="0"/>
    <n v="9.02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.94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3"/>
    <s v="Bolivar"/>
    <s v="Electric"/>
    <s v="Industrial"/>
    <s v="GP-General Power"/>
    <n v="962000"/>
    <n v="88789.63"/>
    <n v="972.86"/>
    <n v="2819.21"/>
    <n v="0"/>
    <n v="0"/>
    <m/>
    <n v="0"/>
    <n v="-1827.79"/>
    <n v="0"/>
    <n v="0"/>
    <n v="43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8.92"/>
    <n v="0"/>
    <n v="0"/>
    <n v="3593.73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s v="Bolivar"/>
    <s v="Electric"/>
    <s v="Industrial"/>
    <s v="LP-Large Power"/>
    <n v="795000"/>
    <n v="47808.81"/>
    <n v="567.1"/>
    <n v="0"/>
    <n v="0"/>
    <n v="0"/>
    <m/>
    <n v="0"/>
    <n v="-1478.7"/>
    <n v="0"/>
    <n v="0"/>
    <n v="357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15.21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6"/>
  </r>
  <r>
    <x v="3"/>
    <s v="Bolivar"/>
    <s v="Electric"/>
    <s v="Industrial"/>
    <s v="PFM-Feed Mill/Grain Elev"/>
    <n v="2445"/>
    <n v="405.68"/>
    <n v="110.6"/>
    <n v="14.65"/>
    <n v="0"/>
    <n v="0"/>
    <m/>
    <n v="0"/>
    <n v="-4.6399999999999997"/>
    <n v="0"/>
    <n v="0"/>
    <n v="1.11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39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6"/>
  </r>
  <r>
    <x v="3"/>
    <s v="Bolivar"/>
    <s v="Electric"/>
    <s v="Industrial"/>
    <s v="SH-Small Heating"/>
    <n v="1200"/>
    <n v="132.94999999999999"/>
    <n v="22.69"/>
    <n v="3.08"/>
    <n v="0"/>
    <n v="0"/>
    <m/>
    <n v="0"/>
    <n v="-2.2799999999999998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68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6"/>
  </r>
  <r>
    <x v="3"/>
    <s v="Bolivar"/>
    <s v="Electric"/>
    <s v="Interdepartmental"/>
    <s v="CB-Commercial"/>
    <n v="33256"/>
    <n v="3821.54"/>
    <n v="113.45"/>
    <n v="0"/>
    <n v="0"/>
    <n v="0"/>
    <m/>
    <n v="0"/>
    <n v="-63.19"/>
    <n v="0"/>
    <n v="0"/>
    <n v="1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.9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6"/>
  </r>
  <r>
    <x v="3"/>
    <s v="Bolivar"/>
    <s v="Electric"/>
    <s v="Municipal Buildings"/>
    <s v="CB-Commercial"/>
    <n v="128499"/>
    <n v="14986.05"/>
    <n v="2172.19"/>
    <n v="0"/>
    <n v="0"/>
    <n v="0"/>
    <m/>
    <n v="0"/>
    <n v="-244.16"/>
    <n v="0"/>
    <n v="0"/>
    <n v="57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Bolivar"/>
    <s v="Electric"/>
    <s v="Municipal Buildings"/>
    <s v="GP-General Power"/>
    <n v="50880"/>
    <n v="6203.94"/>
    <n v="277.95999999999998"/>
    <n v="0"/>
    <n v="0"/>
    <n v="0"/>
    <m/>
    <n v="0"/>
    <n v="-96.67"/>
    <n v="0"/>
    <n v="0"/>
    <n v="22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Bolivar"/>
    <s v="Electric"/>
    <s v="Municipal Buildings"/>
    <s v="SH-Small Heating"/>
    <n v="23018"/>
    <n v="2432.8200000000002"/>
    <n v="363.04"/>
    <n v="0"/>
    <n v="0"/>
    <n v="0"/>
    <m/>
    <n v="0"/>
    <n v="-43.73"/>
    <n v="0"/>
    <n v="0"/>
    <n v="1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6"/>
  </r>
  <r>
    <x v="3"/>
    <s v="Bolivar"/>
    <s v="Electric"/>
    <s v="Municipal Buildings"/>
    <s v="TEB-Total Electric Bldg"/>
    <n v="13520"/>
    <n v="1289.1199999999999"/>
    <n v="69.489999999999995"/>
    <n v="0"/>
    <n v="0"/>
    <n v="0"/>
    <m/>
    <n v="0"/>
    <n v="-25.69"/>
    <n v="0"/>
    <n v="0"/>
    <n v="6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6"/>
  </r>
  <r>
    <x v="3"/>
    <s v="Bolivar"/>
    <s v="Electric"/>
    <s v="Municipal Other Lighting"/>
    <s v="CB-Commercial"/>
    <n v="7369"/>
    <n v="914.47"/>
    <n v="862.22"/>
    <n v="0"/>
    <n v="0"/>
    <n v="0"/>
    <m/>
    <n v="0"/>
    <n v="-14.03"/>
    <n v="0"/>
    <n v="0"/>
    <n v="3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3"/>
    <s v="Bolivar"/>
    <s v="Electric"/>
    <s v="Municipal Other Lighting"/>
    <s v="LS-Special Lighting"/>
    <n v="3367"/>
    <n v="667.26"/>
    <n v="0"/>
    <n v="0"/>
    <n v="0"/>
    <n v="0"/>
    <m/>
    <n v="0"/>
    <n v="-6.39"/>
    <n v="0"/>
    <n v="0"/>
    <n v="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6"/>
  </r>
  <r>
    <x v="3"/>
    <s v="Bolivar"/>
    <s v="Electric"/>
    <s v="Municipal Pumping"/>
    <s v="CB-Commercial"/>
    <n v="191023"/>
    <n v="22450.83"/>
    <n v="2677.42"/>
    <n v="0"/>
    <n v="0"/>
    <n v="0"/>
    <m/>
    <n v="0"/>
    <n v="-362.94"/>
    <n v="0"/>
    <n v="0"/>
    <n v="85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Bolivar"/>
    <s v="Electric"/>
    <s v="Municipal Pumping"/>
    <s v="GP-General Power"/>
    <n v="337198"/>
    <n v="31140.6"/>
    <n v="833.88"/>
    <n v="0"/>
    <n v="0"/>
    <n v="0"/>
    <m/>
    <n v="0"/>
    <n v="-640.66999999999996"/>
    <n v="0"/>
    <n v="0"/>
    <n v="15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Bolivar"/>
    <s v="Electric"/>
    <s v="Municipal Pumping"/>
    <s v="TEB-Total Electric Bldg"/>
    <n v="14041"/>
    <n v="1175.47"/>
    <n v="69.489999999999995"/>
    <n v="0"/>
    <n v="0"/>
    <n v="0"/>
    <m/>
    <n v="0"/>
    <n v="-26.68"/>
    <n v="0"/>
    <n v="0"/>
    <n v="6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6"/>
  </r>
  <r>
    <x v="3"/>
    <s v="Bolivar"/>
    <s v="Electric"/>
    <s v="Oil Pipeline Pumping"/>
    <s v="GP-General Power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77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s v="Bolivar"/>
    <s v="Electric"/>
    <s v="Oil Pipeline Pumping"/>
    <s v="LP-Large Power"/>
    <n v="4413118"/>
    <n v="284947.26"/>
    <n v="850.65"/>
    <n v="0"/>
    <n v="0"/>
    <n v="0"/>
    <m/>
    <n v="0"/>
    <n v="-820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51.46"/>
    <n v="0"/>
    <n v="0"/>
    <n v="23642.1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6"/>
  </r>
  <r>
    <x v="3"/>
    <s v="Bolivar"/>
    <s v="Electric"/>
    <s v="Residential"/>
    <s v="RGL-Residential Pilot"/>
    <n v="101120"/>
    <n v="11655.21"/>
    <n v="0"/>
    <n v="295.25"/>
    <n v="0"/>
    <n v="0"/>
    <m/>
    <n v="0"/>
    <n v="-192.12"/>
    <n v="0"/>
    <n v="0"/>
    <n v="45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59"/>
    <n v="0"/>
    <n v="0"/>
    <n v="284.07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6"/>
  </r>
  <r>
    <x v="3"/>
    <s v="Bolivar"/>
    <s v="Electric"/>
    <s v="Residential"/>
    <s v="RG-Residential"/>
    <n v="12780534.699999999"/>
    <n v="1457361.48"/>
    <n v="181829.3"/>
    <n v="34547.14"/>
    <n v="0"/>
    <n v="0"/>
    <m/>
    <n v="-706487.17704051605"/>
    <n v="-24310.75"/>
    <n v="0"/>
    <n v="0"/>
    <n v="5725.83"/>
    <n v="0"/>
    <n v="0"/>
    <n v="0"/>
    <n v="0"/>
    <n v="0"/>
    <n v="0"/>
    <n v="0"/>
    <n v="0"/>
    <n v="0"/>
    <n v="0"/>
    <n v="0"/>
    <n v="0"/>
    <n v="0"/>
    <n v="0"/>
    <n v="0"/>
    <n v="1050"/>
    <n v="200"/>
    <n v="105"/>
    <n v="4500.2700000000004"/>
    <n v="460"/>
    <n v="-245"/>
    <n v="35234.160000000003"/>
    <n v="-24.2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Bolivar"/>
    <s v="Electric"/>
    <s v="Wholesale Municipalities"/>
    <s v="GFR-Lockwood"/>
    <n v="767191"/>
    <n v="28070.94"/>
    <n v="0"/>
    <n v="0"/>
    <n v="322442.710000000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26"/>
  </r>
  <r>
    <x v="3"/>
    <s v="Bolivar"/>
    <s v="Lighting"/>
    <s v="Commercial"/>
    <s v="PL-Private Lighting"/>
    <n v="55761.328000000001"/>
    <n v="16672.23"/>
    <n v="0"/>
    <n v="133.28"/>
    <n v="0"/>
    <n v="0"/>
    <m/>
    <n v="0"/>
    <n v="-104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35"/>
    <n v="0"/>
    <n v="0"/>
    <n v="707.27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3"/>
    <s v="Bolivar"/>
    <s v="Lighting"/>
    <s v="Industrial"/>
    <s v="PL-Private Lighting"/>
    <n v="515"/>
    <n v="176.82"/>
    <n v="0"/>
    <n v="5.62"/>
    <n v="0"/>
    <n v="0"/>
    <m/>
    <n v="0"/>
    <n v="-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2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6"/>
  </r>
  <r>
    <x v="3"/>
    <s v="Bolivar"/>
    <s v="Lighting"/>
    <s v="Municipal Other Lighting"/>
    <s v="PL-Private Lighting"/>
    <n v="249"/>
    <n v="84.1"/>
    <n v="0"/>
    <n v="0"/>
    <n v="0"/>
    <n v="0"/>
    <m/>
    <n v="0"/>
    <n v="-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6"/>
  </r>
  <r>
    <x v="3"/>
    <s v="Bolivar"/>
    <s v="Lighting"/>
    <s v="Municipal Street Lighting"/>
    <s v="SPL-Municipal St Lighting"/>
    <n v="209821.228"/>
    <n v="24687.99"/>
    <n v="0"/>
    <n v="0"/>
    <n v="0"/>
    <n v="0"/>
    <m/>
    <n v="0"/>
    <n v="-398.66"/>
    <n v="0"/>
    <n v="0"/>
    <n v="0"/>
    <n v="0"/>
    <n v="0"/>
    <n v="0"/>
    <n v="0"/>
    <n v="0"/>
    <n v="0"/>
    <n v="0"/>
    <n v="685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6"/>
  </r>
  <r>
    <x v="3"/>
    <s v="Bolivar"/>
    <s v="Lighting"/>
    <s v="Residential"/>
    <s v="PL-Private Lighting"/>
    <n v="41335.868999999999"/>
    <n v="15253.21"/>
    <n v="0"/>
    <n v="51.33"/>
    <n v="0"/>
    <n v="0"/>
    <m/>
    <n v="0"/>
    <n v="-78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28"/>
    <n v="0"/>
    <n v="-0.38"/>
    <n v="249.9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s v="Bolivar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3"/>
    <s v="Branson"/>
    <s v="Electric"/>
    <s v="Commercial"/>
    <s v="SH-Small Heating"/>
    <n v="199"/>
    <n v="24.76"/>
    <n v="22.69"/>
    <n v="0"/>
    <n v="0"/>
    <n v="0"/>
    <m/>
    <n v="0"/>
    <n v="-0.38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6"/>
  </r>
  <r>
    <x v="3"/>
    <s v="Branson"/>
    <s v="Electric"/>
    <s v="Commercial"/>
    <s v="CB-Commercial"/>
    <n v="2854102"/>
    <n v="338527.51"/>
    <n v="60727.5"/>
    <n v="5827.65"/>
    <n v="0"/>
    <n v="0"/>
    <m/>
    <n v="0"/>
    <n v="-5422.85"/>
    <n v="0"/>
    <n v="0"/>
    <n v="1283.46"/>
    <n v="0"/>
    <n v="0"/>
    <n v="0"/>
    <n v="0"/>
    <n v="0"/>
    <n v="0"/>
    <n v="0"/>
    <n v="0"/>
    <n v="0"/>
    <n v="0"/>
    <n v="0"/>
    <n v="0"/>
    <n v="0"/>
    <n v="0"/>
    <n v="0"/>
    <n v="30"/>
    <n v="50"/>
    <n v="15"/>
    <n v="3117.41"/>
    <n v="0"/>
    <n v="-68.150000000000006"/>
    <n v="27375.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Branson"/>
    <s v="Electric"/>
    <s v="Commercial"/>
    <s v="GP-General Power"/>
    <n v="5421934"/>
    <n v="527035.36"/>
    <n v="11331.5"/>
    <n v="7671.19"/>
    <n v="0"/>
    <n v="0"/>
    <m/>
    <n v="0"/>
    <n v="-10301.629999999999"/>
    <n v="0"/>
    <n v="0"/>
    <n v="2326.25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3404.8"/>
    <n v="0"/>
    <n v="0"/>
    <n v="35913.949999999997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6"/>
  </r>
  <r>
    <x v="3"/>
    <s v="Branson"/>
    <s v="Electric"/>
    <s v="Commercial"/>
    <s v="LP-Large Power"/>
    <n v="2126400"/>
    <n v="146226.81"/>
    <n v="567.1"/>
    <n v="982.32"/>
    <n v="0"/>
    <n v="0"/>
    <m/>
    <n v="0"/>
    <n v="-3955.1"/>
    <n v="0"/>
    <n v="0"/>
    <n v="956.88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6"/>
  </r>
  <r>
    <x v="3"/>
    <s v="Branson"/>
    <s v="Electric"/>
    <s v="Commercial"/>
    <s v="SH-Small Heating"/>
    <n v="2564522"/>
    <n v="259408.31"/>
    <n v="31253.19"/>
    <n v="5436.67"/>
    <n v="0"/>
    <n v="0"/>
    <m/>
    <n v="-204.58452722063001"/>
    <n v="-4872.51"/>
    <n v="0"/>
    <n v="0"/>
    <n v="1154.0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876.99"/>
    <n v="20"/>
    <n v="-73.67"/>
    <n v="20965.6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6"/>
  </r>
  <r>
    <x v="3"/>
    <s v="Branson"/>
    <s v="Electric"/>
    <s v="Commercial"/>
    <s v="TEB-Total Electric Bldg"/>
    <n v="13098816"/>
    <n v="1281200.94"/>
    <n v="36746.31"/>
    <n v="18609.63"/>
    <n v="0"/>
    <n v="0"/>
    <m/>
    <n v="0"/>
    <n v="-24887.89"/>
    <n v="0"/>
    <n v="0"/>
    <n v="5640.75"/>
    <n v="0"/>
    <n v="0"/>
    <n v="0"/>
    <n v="0"/>
    <n v="0"/>
    <n v="0"/>
    <n v="0"/>
    <n v="940.24"/>
    <n v="0"/>
    <n v="0"/>
    <n v="0"/>
    <n v="0"/>
    <n v="0"/>
    <n v="0"/>
    <n v="0"/>
    <n v="0"/>
    <n v="0"/>
    <n v="15"/>
    <n v="14667.68"/>
    <n v="20"/>
    <n v="-117.36"/>
    <n v="78113.570000000007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6"/>
  </r>
  <r>
    <x v="3"/>
    <s v="Branson"/>
    <s v="Electric"/>
    <s v="Industrial"/>
    <s v="CB-Commercial"/>
    <n v="4421"/>
    <n v="512.32000000000005"/>
    <n v="22.69"/>
    <n v="0"/>
    <n v="0"/>
    <n v="0"/>
    <m/>
    <n v="0"/>
    <n v="-8.4"/>
    <n v="0"/>
    <n v="0"/>
    <n v="1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57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3"/>
    <s v="Branson"/>
    <s v="Electric"/>
    <s v="Industrial"/>
    <s v="SH-Small Heating"/>
    <n v="19906"/>
    <n v="1980.36"/>
    <n v="158.83000000000001"/>
    <n v="17.239999999999998"/>
    <n v="0"/>
    <n v="0"/>
    <m/>
    <n v="0"/>
    <n v="-37.82"/>
    <n v="0"/>
    <n v="0"/>
    <n v="8.97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.18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6"/>
  </r>
  <r>
    <x v="3"/>
    <s v="Branson"/>
    <s v="Electric"/>
    <s v="Industrial"/>
    <s v="TEB-Total Electric Bldg"/>
    <n v="35680"/>
    <n v="3426.61"/>
    <n v="138.97999999999999"/>
    <n v="0"/>
    <n v="0"/>
    <n v="0"/>
    <m/>
    <n v="0"/>
    <n v="-67.790000000000006"/>
    <n v="0"/>
    <n v="0"/>
    <n v="1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.92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6"/>
  </r>
  <r>
    <x v="3"/>
    <s v="Branson"/>
    <s v="Electric"/>
    <s v="Interdepartmental"/>
    <s v="CB-Commercial"/>
    <n v="13480"/>
    <n v="1567.63"/>
    <n v="136.13999999999999"/>
    <n v="0"/>
    <n v="0"/>
    <n v="0"/>
    <m/>
    <n v="0"/>
    <n v="-25.61"/>
    <n v="0"/>
    <n v="0"/>
    <n v="6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.37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6"/>
  </r>
  <r>
    <x v="3"/>
    <s v="Branson"/>
    <s v="Electric"/>
    <s v="Municipal Buildings"/>
    <s v="CB-Commercial"/>
    <n v="-36087"/>
    <n v="-3739.91"/>
    <n v="1769.82"/>
    <n v="0"/>
    <n v="0"/>
    <n v="0"/>
    <m/>
    <n v="0"/>
    <n v="68.56"/>
    <n v="0"/>
    <n v="0"/>
    <n v="-16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Branson"/>
    <s v="Electric"/>
    <s v="Municipal Buildings"/>
    <s v="GP-General Power"/>
    <n v="158480"/>
    <n v="16499.93"/>
    <n v="347.45"/>
    <n v="0"/>
    <n v="0"/>
    <n v="0"/>
    <m/>
    <n v="0"/>
    <n v="-301.11"/>
    <n v="0"/>
    <n v="0"/>
    <n v="71.31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Branson"/>
    <s v="Electric"/>
    <s v="Municipal Buildings"/>
    <s v="SH-Small Heating"/>
    <n v="29990"/>
    <n v="2917.61"/>
    <n v="226.9"/>
    <n v="0"/>
    <n v="0"/>
    <n v="0"/>
    <m/>
    <n v="0"/>
    <n v="-56.98"/>
    <n v="0"/>
    <n v="0"/>
    <n v="1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6"/>
  </r>
  <r>
    <x v="3"/>
    <s v="Branson"/>
    <s v="Electric"/>
    <s v="Municipal Buildings"/>
    <s v="TEB-Total Electric Bldg"/>
    <n v="246000"/>
    <n v="32293.18"/>
    <n v="555.91999999999996"/>
    <n v="0"/>
    <n v="0"/>
    <n v="0"/>
    <m/>
    <n v="0"/>
    <n v="-467.39"/>
    <n v="0"/>
    <n v="0"/>
    <n v="11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6"/>
  </r>
  <r>
    <x v="3"/>
    <s v="Branson"/>
    <s v="Electric"/>
    <s v="Municipal Other Lighting"/>
    <s v="CB-Commercial"/>
    <n v="321547"/>
    <n v="36806.089999999997"/>
    <n v="1429.47"/>
    <n v="0"/>
    <n v="0"/>
    <n v="0"/>
    <m/>
    <n v="0"/>
    <n v="-610.99"/>
    <n v="0"/>
    <n v="0"/>
    <n v="144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3"/>
    <s v="Branson"/>
    <s v="Electric"/>
    <s v="Municipal Other Lighting"/>
    <s v="GP-General Power"/>
    <n v="34400"/>
    <n v="3038.61"/>
    <n v="69.489999999999995"/>
    <n v="0"/>
    <n v="0"/>
    <n v="0"/>
    <m/>
    <n v="0"/>
    <n v="-65.36"/>
    <n v="0"/>
    <n v="0"/>
    <n v="15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6"/>
  </r>
  <r>
    <x v="3"/>
    <s v="Branson"/>
    <s v="Electric"/>
    <s v="Municipal Other Lighting"/>
    <s v="LS-Special Lighting"/>
    <n v="-711"/>
    <n v="82.14"/>
    <n v="0"/>
    <n v="0"/>
    <n v="0"/>
    <n v="0"/>
    <m/>
    <n v="0"/>
    <n v="1.35"/>
    <n v="0"/>
    <n v="0"/>
    <n v="-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6"/>
  </r>
  <r>
    <x v="3"/>
    <s v="Branson"/>
    <s v="Electric"/>
    <s v="Municipal Other Lighting"/>
    <s v="SH-Small Heating"/>
    <n v="1786"/>
    <n v="200.63"/>
    <n v="45.38"/>
    <n v="0"/>
    <n v="0"/>
    <n v="0"/>
    <m/>
    <n v="0"/>
    <n v="-3.39"/>
    <n v="0"/>
    <n v="0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26"/>
  </r>
  <r>
    <x v="3"/>
    <s v="Branson"/>
    <s v="Electric"/>
    <s v="Municipal Pumping"/>
    <s v="CB-Commercial"/>
    <n v="-177833"/>
    <n v="-19781.080000000002"/>
    <n v="2700.11"/>
    <n v="0"/>
    <n v="0"/>
    <n v="0"/>
    <m/>
    <n v="0"/>
    <n v="337.88"/>
    <n v="0"/>
    <n v="0"/>
    <n v="-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Branson"/>
    <s v="Electric"/>
    <s v="Municipal Pumping"/>
    <s v="GP-General Power"/>
    <n v="1264286"/>
    <n v="118261.28"/>
    <n v="2015.21"/>
    <n v="0"/>
    <n v="0"/>
    <n v="0"/>
    <m/>
    <n v="0"/>
    <n v="-2402.19"/>
    <n v="0"/>
    <n v="0"/>
    <n v="568.94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Branson"/>
    <s v="Electric"/>
    <s v="Residential"/>
    <s v="RGL-Residential Pilot"/>
    <n v="81442"/>
    <n v="9465.49"/>
    <n v="0"/>
    <n v="152.08000000000001"/>
    <n v="0"/>
    <n v="0"/>
    <m/>
    <n v="0"/>
    <n v="-154.76"/>
    <n v="0"/>
    <n v="0"/>
    <n v="36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18"/>
    <n v="0"/>
    <n v="-1.45"/>
    <n v="60.6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6"/>
  </r>
  <r>
    <x v="3"/>
    <s v="Branson"/>
    <s v="Electric"/>
    <s v="Residential"/>
    <s v="RG-Residential"/>
    <n v="15225684.880000001"/>
    <n v="1754026.07"/>
    <n v="234532.07"/>
    <n v="29337.82"/>
    <n v="0"/>
    <n v="0"/>
    <m/>
    <n v="0"/>
    <n v="-28930.799999999999"/>
    <n v="0"/>
    <n v="0"/>
    <n v="6852.01"/>
    <n v="0"/>
    <n v="0"/>
    <n v="0"/>
    <n v="0"/>
    <n v="0"/>
    <n v="0"/>
    <n v="0"/>
    <n v="0"/>
    <n v="0"/>
    <n v="0"/>
    <n v="0"/>
    <n v="0"/>
    <n v="0"/>
    <n v="0"/>
    <n v="0"/>
    <n v="630"/>
    <n v="200"/>
    <n v="210"/>
    <n v="4247.8900000000003"/>
    <n v="640"/>
    <n v="-246.92"/>
    <n v="13293.6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Branson"/>
    <s v="Electric"/>
    <s v="Residential"/>
    <s v="SH-Small Heat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2"/>
    <m/>
    <x v="26"/>
  </r>
  <r>
    <x v="3"/>
    <s v="Branson"/>
    <s v="Lighting"/>
    <s v="Commercial"/>
    <s v="PL-Private Lighting"/>
    <n v="84119.755000000005"/>
    <n v="28967.16"/>
    <n v="0"/>
    <n v="0"/>
    <n v="0"/>
    <n v="0"/>
    <m/>
    <n v="0"/>
    <n v="-159.71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43.61000000000001"/>
    <n v="0"/>
    <n v="-0.37"/>
    <n v="1548.2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3"/>
    <s v="Branson"/>
    <s v="Lighting"/>
    <s v="Industrial"/>
    <s v="PL-Private Lighting"/>
    <n v="164"/>
    <n v="58.98"/>
    <n v="0"/>
    <n v="0"/>
    <n v="0"/>
    <n v="0"/>
    <m/>
    <n v="0"/>
    <n v="-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6"/>
  </r>
  <r>
    <x v="3"/>
    <s v="Branson"/>
    <s v="Lighting"/>
    <s v="Municipal Other Lighting"/>
    <s v="PL-Private Lighting"/>
    <n v="386"/>
    <n v="139.83000000000001"/>
    <n v="0"/>
    <n v="0"/>
    <n v="0"/>
    <n v="0"/>
    <m/>
    <n v="0"/>
    <n v="-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6"/>
  </r>
  <r>
    <x v="3"/>
    <s v="Branson"/>
    <s v="Lighting"/>
    <s v="Municipal Street Lighting"/>
    <s v="SPL-Municipal St Lighting"/>
    <n v="221698.21299999999"/>
    <n v="24545.19"/>
    <n v="0"/>
    <n v="0"/>
    <n v="0"/>
    <n v="0"/>
    <m/>
    <n v="0"/>
    <n v="-421.23"/>
    <n v="0"/>
    <n v="0"/>
    <n v="0"/>
    <n v="0"/>
    <n v="0"/>
    <n v="0"/>
    <n v="0"/>
    <n v="0"/>
    <n v="0"/>
    <n v="0"/>
    <n v="19820.75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6"/>
  </r>
  <r>
    <x v="3"/>
    <s v="Branson"/>
    <s v="Lighting"/>
    <s v="Residential"/>
    <s v="PL-Private Lighting"/>
    <n v="24083.127"/>
    <n v="9272.6200000000008"/>
    <n v="0"/>
    <n v="0"/>
    <n v="0"/>
    <n v="0"/>
    <m/>
    <n v="0"/>
    <n v="-45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329999999999998"/>
    <n v="0"/>
    <n v="0"/>
    <n v="46.8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s v="Branso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3"/>
    <s v="Buffalo"/>
    <s v="Electric"/>
    <s v="Commercial"/>
    <s v="CB-Commercial"/>
    <n v="1136"/>
    <n v="144.4"/>
    <n v="90.76"/>
    <n v="8.69"/>
    <n v="0"/>
    <n v="0"/>
    <m/>
    <n v="0"/>
    <n v="-2.15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4400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Buffalo"/>
    <s v="Electric"/>
    <s v="Residential"/>
    <s v="RG-Residential"/>
    <n v="17401"/>
    <n v="1943.63"/>
    <n v="208"/>
    <n v="25.79"/>
    <n v="0"/>
    <n v="0"/>
    <m/>
    <n v="0"/>
    <n v="-33.06"/>
    <n v="0"/>
    <n v="0"/>
    <n v="7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79"/>
    <n v="0"/>
    <n v="0"/>
    <n v="41.3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Buffalo"/>
    <s v="Lighting"/>
    <s v="Residential"/>
    <s v="PL-Private Lighting"/>
    <n v="31"/>
    <n v="14.65"/>
    <n v="0"/>
    <n v="0.28999999999999998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s v="Gravette"/>
    <s v="Electric"/>
    <s v="Commercial"/>
    <s v="CB-Commercial"/>
    <n v="6237"/>
    <n v="740.61"/>
    <n v="158.07"/>
    <n v="34.26"/>
    <n v="0"/>
    <n v="0"/>
    <m/>
    <n v="0"/>
    <n v="-11.84"/>
    <n v="0"/>
    <n v="0"/>
    <n v="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799999999999997"/>
    <n v="0"/>
    <n v="0"/>
    <n v="58.6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Gravette"/>
    <s v="Electric"/>
    <s v="Industrial"/>
    <s v="GP-General Power"/>
    <n v="105386"/>
    <n v="9152.31"/>
    <n v="138.97999999999999"/>
    <n v="0"/>
    <n v="0"/>
    <n v="0"/>
    <m/>
    <n v="0"/>
    <n v="-20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5.0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s v="Gravette"/>
    <s v="Electric"/>
    <s v="Residential"/>
    <s v="RG-Residential"/>
    <n v="12244"/>
    <n v="1445.31"/>
    <n v="298.57"/>
    <n v="72.87"/>
    <n v="0"/>
    <n v="0"/>
    <m/>
    <n v="0"/>
    <n v="-23.28"/>
    <n v="0"/>
    <n v="0"/>
    <n v="5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67"/>
    <n v="0"/>
    <n v="0"/>
    <n v="36.77000000000000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Gravette"/>
    <s v="Lighting"/>
    <s v="Commercial"/>
    <s v="PL-Private Lighting"/>
    <n v="341"/>
    <n v="139.16"/>
    <n v="0"/>
    <n v="0"/>
    <n v="0"/>
    <n v="0"/>
    <m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25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3"/>
    <s v="Gravette"/>
    <s v="Lighting"/>
    <s v="Residential"/>
    <s v="PL-Private Lighting"/>
    <n v="31"/>
    <n v="25.96"/>
    <n v="0"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.3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s v="Greenfield"/>
    <s v="Electric"/>
    <s v="Oil Pipeline Pumping"/>
    <s v="GP-General Power"/>
    <n v="145913"/>
    <n v="18152.330000000002"/>
    <n v="69.489999999999995"/>
    <n v="0"/>
    <n v="0"/>
    <n v="0"/>
    <m/>
    <n v="0"/>
    <n v="-277.23"/>
    <n v="0"/>
    <n v="0"/>
    <n v="65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3.660000000000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s v="Joplin"/>
    <s v="Electric"/>
    <s v="Commercial"/>
    <s v="CB-Commercial"/>
    <n v="5483806"/>
    <n v="647678.62"/>
    <n v="83708"/>
    <n v="36394.25"/>
    <n v="0"/>
    <n v="0"/>
    <m/>
    <n v="0"/>
    <n v="-10419.16"/>
    <n v="0"/>
    <n v="0"/>
    <n v="2446.4699999999998"/>
    <n v="0"/>
    <n v="0"/>
    <n v="0"/>
    <n v="0"/>
    <n v="0"/>
    <n v="0"/>
    <n v="0"/>
    <n v="55.9"/>
    <n v="0"/>
    <n v="0"/>
    <n v="0"/>
    <n v="0"/>
    <n v="0"/>
    <n v="0"/>
    <n v="0"/>
    <n v="0"/>
    <n v="0"/>
    <n v="15"/>
    <n v="6449.53"/>
    <n v="20"/>
    <n v="-147.06"/>
    <n v="50072.57"/>
    <n v="0.0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Joplin"/>
    <s v="Electric"/>
    <s v="Commercial"/>
    <s v="GP-General Power"/>
    <n v="14962260"/>
    <n v="1381418.66"/>
    <n v="34187.69"/>
    <n v="31139.119999999999"/>
    <n v="0"/>
    <n v="0"/>
    <m/>
    <n v="0"/>
    <n v="-28428.240000000002"/>
    <n v="0"/>
    <n v="0"/>
    <n v="6012.02"/>
    <n v="0"/>
    <n v="0"/>
    <n v="0"/>
    <n v="0"/>
    <n v="0"/>
    <n v="0"/>
    <n v="0"/>
    <n v="6586.56"/>
    <n v="0"/>
    <n v="0"/>
    <n v="0"/>
    <n v="0"/>
    <n v="0"/>
    <n v="0"/>
    <n v="0"/>
    <n v="0"/>
    <n v="0"/>
    <n v="15"/>
    <n v="11322.87"/>
    <n v="20"/>
    <n v="-78.25"/>
    <n v="81543.37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6"/>
  </r>
  <r>
    <x v="3"/>
    <s v="Joplin"/>
    <s v="Electric"/>
    <s v="Commercial"/>
    <s v="LP-Large Power"/>
    <n v="5227200"/>
    <n v="367354.15"/>
    <n v="850.65"/>
    <n v="240"/>
    <n v="0"/>
    <n v="0"/>
    <m/>
    <n v="0"/>
    <n v="-9722.59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6"/>
  </r>
  <r>
    <x v="3"/>
    <s v="Joplin"/>
    <s v="Electric"/>
    <s v="Commercial"/>
    <s v="LS-Special Lighting"/>
    <n v="2112"/>
    <n v="355.61"/>
    <n v="0"/>
    <n v="19.010000000000002"/>
    <n v="0"/>
    <n v="0"/>
    <m/>
    <n v="0"/>
    <n v="-4.01"/>
    <n v="0"/>
    <n v="0"/>
    <n v="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6"/>
  </r>
  <r>
    <x v="3"/>
    <s v="Joplin"/>
    <s v="Electric"/>
    <s v="Commercial"/>
    <s v="SH-Small Heating"/>
    <n v="798308"/>
    <n v="81122.720000000001"/>
    <n v="10235.459999999999"/>
    <n v="4779.2299999999996"/>
    <n v="0"/>
    <n v="0"/>
    <m/>
    <n v="0"/>
    <n v="-1516.79"/>
    <n v="0"/>
    <n v="0"/>
    <n v="327.3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502.34"/>
    <n v="20"/>
    <n v="0"/>
    <n v="2453.280000000000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6"/>
  </r>
  <r>
    <x v="3"/>
    <s v="Joplin"/>
    <s v="Electric"/>
    <s v="Commercial"/>
    <s v="TEB-Total Electric Bldg"/>
    <n v="2678955"/>
    <n v="248799.32"/>
    <n v="7296.45"/>
    <n v="6002.74"/>
    <n v="0"/>
    <n v="0"/>
    <m/>
    <n v="0"/>
    <n v="-5090.03"/>
    <n v="0"/>
    <n v="0"/>
    <n v="1041.11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18.54"/>
    <n v="20"/>
    <n v="0"/>
    <n v="13683.92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6"/>
  </r>
  <r>
    <x v="3"/>
    <s v="Joplin"/>
    <s v="Electric"/>
    <s v="Industrial"/>
    <s v="CB-Commercial"/>
    <n v="34573"/>
    <n v="4021.88"/>
    <n v="256.39999999999998"/>
    <n v="207.18"/>
    <n v="0"/>
    <n v="0"/>
    <m/>
    <n v="0"/>
    <n v="-65.69"/>
    <n v="0"/>
    <n v="0"/>
    <n v="14.3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245.07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3"/>
    <s v="Joplin"/>
    <s v="Electric"/>
    <s v="Industrial"/>
    <s v="GP-General Power"/>
    <n v="7322220"/>
    <n v="577420.06000000006"/>
    <n v="3236.84"/>
    <n v="3047"/>
    <n v="0"/>
    <n v="0"/>
    <m/>
    <n v="0"/>
    <n v="-13912.22"/>
    <n v="0"/>
    <n v="0"/>
    <n v="1890.06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-87.3"/>
    <n v="0"/>
    <n v="0"/>
    <n v="24564.1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s v="Joplin"/>
    <s v="Electric"/>
    <s v="Industrial"/>
    <s v="LP-Large Power"/>
    <n v="23628881"/>
    <n v="1640320.2"/>
    <n v="3686.15"/>
    <n v="960"/>
    <n v="0"/>
    <n v="0"/>
    <m/>
    <n v="0"/>
    <n v="-43949.72"/>
    <n v="0"/>
    <n v="0"/>
    <n v="1874.45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3096.18"/>
    <n v="0"/>
    <n v="0"/>
    <n v="70992.4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6"/>
  </r>
  <r>
    <x v="3"/>
    <s v="Joplin"/>
    <s v="Electric"/>
    <s v="Industrial"/>
    <s v="SH-Small Heating"/>
    <n v="3575"/>
    <n v="350.79"/>
    <n v="22.69"/>
    <n v="23.51"/>
    <n v="0"/>
    <n v="0"/>
    <m/>
    <n v="0"/>
    <n v="-6.79"/>
    <n v="0"/>
    <n v="0"/>
    <n v="1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03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6"/>
  </r>
  <r>
    <x v="3"/>
    <s v="Joplin"/>
    <s v="Electric"/>
    <s v="Industrial"/>
    <s v="TEB-Total Electric Bldg"/>
    <n v="359560"/>
    <n v="32776.230000000003"/>
    <n v="596.22"/>
    <n v="918.3"/>
    <n v="0"/>
    <n v="0"/>
    <m/>
    <n v="0"/>
    <n v="-683.17"/>
    <n v="0"/>
    <n v="0"/>
    <n v="161.80000000000001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46.44"/>
    <n v="0"/>
    <n v="0"/>
    <n v="664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6"/>
  </r>
  <r>
    <x v="3"/>
    <s v="Joplin"/>
    <s v="Electric"/>
    <s v="Interdepartmental"/>
    <s v="CB-Commercial"/>
    <n v="61277"/>
    <n v="7035.57"/>
    <n v="158.83000000000001"/>
    <n v="0"/>
    <n v="0"/>
    <n v="0"/>
    <m/>
    <n v="0"/>
    <n v="-116.44"/>
    <n v="0"/>
    <n v="0"/>
    <n v="27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6"/>
  </r>
  <r>
    <x v="3"/>
    <s v="Joplin"/>
    <s v="Electric"/>
    <s v="Municipal Buildings"/>
    <s v="CB-Commercial"/>
    <n v="116165"/>
    <n v="13617.93"/>
    <n v="1565.61"/>
    <n v="0"/>
    <n v="0"/>
    <n v="0"/>
    <m/>
    <n v="0"/>
    <n v="-220.71"/>
    <n v="0"/>
    <n v="0"/>
    <n v="5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Joplin"/>
    <s v="Electric"/>
    <s v="Municipal Buildings"/>
    <s v="GP-General Power"/>
    <n v="486777"/>
    <n v="46326.27"/>
    <n v="1042.3499999999999"/>
    <n v="0"/>
    <n v="0"/>
    <n v="0"/>
    <m/>
    <n v="0"/>
    <n v="-924.89"/>
    <n v="0"/>
    <n v="0"/>
    <n v="219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Joplin"/>
    <s v="Electric"/>
    <s v="Municipal Buildings"/>
    <s v="SH-Small Heating"/>
    <n v="940"/>
    <n v="116.94"/>
    <n v="90.76"/>
    <n v="0"/>
    <n v="0"/>
    <n v="0"/>
    <m/>
    <n v="0"/>
    <n v="-1.79"/>
    <n v="0"/>
    <n v="0"/>
    <n v="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6"/>
  </r>
  <r>
    <x v="3"/>
    <s v="Joplin"/>
    <s v="Electric"/>
    <s v="Municipal Buildings"/>
    <s v="TEB-Total Electric Bldg"/>
    <n v="53560"/>
    <n v="5033.42"/>
    <n v="208.47"/>
    <n v="0"/>
    <n v="0"/>
    <n v="0"/>
    <m/>
    <n v="0"/>
    <n v="-101.77"/>
    <n v="0"/>
    <n v="0"/>
    <n v="24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6"/>
  </r>
  <r>
    <x v="3"/>
    <s v="Joplin"/>
    <s v="Electric"/>
    <s v="Municipal Other Lighting"/>
    <s v="CB-Commercial"/>
    <n v="33155"/>
    <n v="3982.56"/>
    <n v="1656.37"/>
    <n v="0"/>
    <n v="0"/>
    <n v="0"/>
    <m/>
    <n v="0"/>
    <n v="-63.05"/>
    <n v="0"/>
    <n v="0"/>
    <n v="14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3"/>
    <s v="Joplin"/>
    <s v="Electric"/>
    <s v="Municipal Other Lighting"/>
    <s v="GP-General Power"/>
    <n v="21600"/>
    <n v="3344.64"/>
    <n v="138.97999999999999"/>
    <n v="0"/>
    <n v="0"/>
    <n v="0"/>
    <m/>
    <n v="0"/>
    <n v="-41.04"/>
    <n v="0"/>
    <n v="0"/>
    <n v="9.72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6"/>
  </r>
  <r>
    <x v="3"/>
    <s v="Joplin"/>
    <s v="Electric"/>
    <s v="Municipal Other Lighting"/>
    <s v="LS-Special Lighting"/>
    <n v="64"/>
    <n v="46.66"/>
    <n v="0"/>
    <n v="0"/>
    <n v="0"/>
    <n v="0"/>
    <m/>
    <n v="0"/>
    <n v="-0.12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6"/>
  </r>
  <r>
    <x v="3"/>
    <s v="Joplin"/>
    <s v="Electric"/>
    <s v="Municipal Other Lighting"/>
    <s v="MS-Miscellaneous"/>
    <n v="11295"/>
    <n v="1122.72"/>
    <n v="19.510000000000002"/>
    <n v="0"/>
    <n v="0"/>
    <n v="0"/>
    <m/>
    <n v="0"/>
    <n v="-2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6"/>
  </r>
  <r>
    <x v="3"/>
    <s v="Joplin"/>
    <s v="Electric"/>
    <s v="Municipal Pumping"/>
    <s v="CB-Commercial"/>
    <n v="26693"/>
    <n v="3210.47"/>
    <n v="726.08"/>
    <n v="0"/>
    <n v="0"/>
    <n v="0"/>
    <m/>
    <n v="0"/>
    <n v="-50.71"/>
    <n v="0"/>
    <n v="0"/>
    <n v="12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Joplin"/>
    <s v="Electric"/>
    <s v="Municipal Pumping"/>
    <s v="GP-General Power"/>
    <n v="1019280"/>
    <n v="85860.08"/>
    <n v="625.41"/>
    <n v="0"/>
    <n v="0"/>
    <n v="0"/>
    <m/>
    <n v="0"/>
    <n v="-1936.63"/>
    <n v="0"/>
    <n v="0"/>
    <n v="458.68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Joplin"/>
    <s v="Electric"/>
    <s v="Oil Pipeline Pumping"/>
    <s v="LP-Large Power"/>
    <n v="271461"/>
    <n v="24378.720000000001"/>
    <n v="283.55"/>
    <n v="0"/>
    <n v="0"/>
    <n v="0"/>
    <m/>
    <n v="0"/>
    <n v="-504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21.6400000000001"/>
    <n v="0"/>
    <n v="0"/>
    <n v="1413.21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6"/>
  </r>
  <r>
    <x v="3"/>
    <s v="Joplin"/>
    <s v="Electric"/>
    <s v="Residential"/>
    <s v="RGL-Residential Pilot"/>
    <n v="76336"/>
    <n v="8839.6200000000008"/>
    <n v="0"/>
    <n v="439.73"/>
    <n v="0"/>
    <n v="0"/>
    <m/>
    <n v="0"/>
    <n v="-144.99"/>
    <n v="0"/>
    <n v="0"/>
    <n v="34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72"/>
    <n v="0"/>
    <n v="0"/>
    <n v="11.3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6"/>
  </r>
  <r>
    <x v="3"/>
    <s v="Joplin"/>
    <s v="Electric"/>
    <s v="Residential"/>
    <s v="RG-Residential"/>
    <n v="22861121.600000001"/>
    <n v="2652361.0699999998"/>
    <n v="391132.5"/>
    <n v="142234.42000000001"/>
    <n v="0"/>
    <n v="0"/>
    <m/>
    <n v="-4184.7751818382203"/>
    <n v="-43430.47"/>
    <n v="0"/>
    <n v="0"/>
    <n v="10279.719999999999"/>
    <n v="0"/>
    <n v="0"/>
    <n v="0"/>
    <n v="0"/>
    <n v="0"/>
    <n v="0"/>
    <n v="0"/>
    <n v="0"/>
    <n v="0"/>
    <n v="0"/>
    <n v="0"/>
    <n v="0"/>
    <n v="0"/>
    <n v="0"/>
    <n v="0"/>
    <n v="2730"/>
    <n v="400"/>
    <n v="420"/>
    <n v="8031.08"/>
    <n v="1220"/>
    <n v="-577.6"/>
    <n v="12464.92"/>
    <n v="-4.230000000000000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Joplin"/>
    <s v="Lighting"/>
    <s v="Commercial"/>
    <s v="PL-Private Lighting"/>
    <n v="196164.429"/>
    <n v="52644.75"/>
    <n v="0"/>
    <n v="2113.77"/>
    <n v="0"/>
    <n v="0"/>
    <m/>
    <n v="0"/>
    <n v="-372.64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300.77"/>
    <n v="0"/>
    <n v="-1.18"/>
    <n v="3216.4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3"/>
    <s v="Joplin"/>
    <s v="Lighting"/>
    <s v="Industrial"/>
    <s v="PL-Private Lighting"/>
    <n v="18644"/>
    <n v="4573.1899999999996"/>
    <n v="0"/>
    <n v="261.81"/>
    <n v="0"/>
    <n v="0"/>
    <m/>
    <n v="0"/>
    <n v="-3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3"/>
    <n v="0"/>
    <n v="0"/>
    <n v="287.85000000000002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6"/>
  </r>
  <r>
    <x v="3"/>
    <s v="Joplin"/>
    <s v="Lighting"/>
    <s v="Municipal Buildings"/>
    <s v="PL-Private Lighting"/>
    <n v="540"/>
    <n v="179.66"/>
    <n v="0"/>
    <n v="0"/>
    <n v="0"/>
    <n v="0"/>
    <m/>
    <n v="0"/>
    <n v="-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6"/>
  </r>
  <r>
    <x v="3"/>
    <s v="Joplin"/>
    <s v="Lighting"/>
    <s v="Municipal Other Lighting"/>
    <s v="PL-Private Lighting"/>
    <n v="4396"/>
    <n v="980.38"/>
    <n v="0"/>
    <n v="0"/>
    <n v="0"/>
    <n v="0"/>
    <m/>
    <n v="0"/>
    <n v="-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6"/>
  </r>
  <r>
    <x v="3"/>
    <s v="Joplin"/>
    <s v="Lighting"/>
    <s v="Municipal Street Lighting"/>
    <s v="SPL-Municipal St Lighting"/>
    <n v="382478.05300000001"/>
    <n v="48507.26"/>
    <n v="0"/>
    <n v="0"/>
    <n v="0"/>
    <n v="0"/>
    <m/>
    <n v="0"/>
    <n v="-726.72"/>
    <n v="0"/>
    <n v="0"/>
    <n v="0"/>
    <n v="0"/>
    <n v="0"/>
    <n v="0"/>
    <n v="0"/>
    <n v="0"/>
    <n v="0"/>
    <n v="0"/>
    <n v="26981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6"/>
  </r>
  <r>
    <x v="3"/>
    <s v="Joplin"/>
    <s v="Lighting"/>
    <s v="Residential"/>
    <s v="PL-Private Lighting"/>
    <n v="56273.900999999998"/>
    <n v="20004.63"/>
    <n v="0"/>
    <n v="480.45"/>
    <n v="0"/>
    <n v="0"/>
    <m/>
    <n v="0"/>
    <n v="-106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33"/>
    <n v="0"/>
    <n v="0"/>
    <n v="115.87"/>
    <n v="0.1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s v="Jopli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3"/>
    <s v="Neosho"/>
    <s v="Electric"/>
    <s v="Commercial"/>
    <s v="CB-Commercial"/>
    <n v="2890748"/>
    <n v="341057.44"/>
    <n v="51277.11"/>
    <n v="9780.44"/>
    <n v="0"/>
    <n v="0"/>
    <m/>
    <n v="0"/>
    <n v="-5492.37"/>
    <n v="0"/>
    <n v="0"/>
    <n v="1297.60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434.96"/>
    <n v="40"/>
    <n v="-135.71"/>
    <n v="21882.9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Neosho"/>
    <s v="Electric"/>
    <s v="Commercial"/>
    <s v="GP-General Power"/>
    <n v="5635548"/>
    <n v="546206.31000000006"/>
    <n v="15806.66"/>
    <n v="28.78"/>
    <n v="0"/>
    <n v="0"/>
    <m/>
    <n v="0"/>
    <n v="-10707.46"/>
    <n v="0"/>
    <n v="0"/>
    <n v="2356.7600000000002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3103.25"/>
    <n v="0"/>
    <n v="0"/>
    <n v="26895.06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6"/>
  </r>
  <r>
    <x v="3"/>
    <s v="Neosho"/>
    <s v="Electric"/>
    <s v="Commercial"/>
    <s v="LS-Special Lighting"/>
    <n v="1274"/>
    <n v="254.44"/>
    <n v="0"/>
    <n v="0"/>
    <n v="0"/>
    <n v="0"/>
    <m/>
    <n v="0"/>
    <n v="-2.4300000000000002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63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6"/>
  </r>
  <r>
    <x v="3"/>
    <s v="Neosho"/>
    <s v="Electric"/>
    <s v="Commercial"/>
    <s v="SH-Small Heating"/>
    <n v="318634"/>
    <n v="32252.76"/>
    <n v="3839.14"/>
    <n v="961.54"/>
    <n v="0"/>
    <n v="0"/>
    <m/>
    <n v="0"/>
    <n v="-605.36"/>
    <n v="0"/>
    <n v="0"/>
    <n v="14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5.83"/>
    <n v="0"/>
    <n v="-4.38"/>
    <n v="2184.63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6"/>
  </r>
  <r>
    <x v="3"/>
    <s v="Neosho"/>
    <s v="Electric"/>
    <s v="Commercial"/>
    <s v="TEB-Total Electric Bldg"/>
    <n v="881818"/>
    <n v="85018.47"/>
    <n v="3196.54"/>
    <n v="0"/>
    <n v="0"/>
    <n v="0"/>
    <m/>
    <n v="0"/>
    <n v="-1675.45"/>
    <n v="0"/>
    <n v="0"/>
    <n v="396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.8"/>
    <n v="0"/>
    <n v="0"/>
    <n v="2716.58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6"/>
  </r>
  <r>
    <x v="3"/>
    <s v="Neosho"/>
    <s v="Electric"/>
    <s v="Commercial"/>
    <s v="CB-Commercial"/>
    <n v="3760"/>
    <n v="437.12"/>
    <n v="22.69"/>
    <n v="0"/>
    <n v="0"/>
    <n v="0"/>
    <m/>
    <n v="0"/>
    <n v="-7.14"/>
    <n v="0"/>
    <n v="0"/>
    <n v="1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Neosho"/>
    <s v="Electric"/>
    <s v="Industrial"/>
    <s v="CB-Commercial"/>
    <n v="-42972"/>
    <n v="-4792.88"/>
    <n v="317.66000000000003"/>
    <n v="280.17"/>
    <n v="0"/>
    <n v="0"/>
    <m/>
    <n v="0"/>
    <n v="81.650000000000006"/>
    <n v="0"/>
    <n v="0"/>
    <n v="23.31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38.91"/>
    <n v="0"/>
    <n v="0"/>
    <n v="323.3999999999999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3"/>
    <s v="Neosho"/>
    <s v="Electric"/>
    <s v="Industrial"/>
    <s v="GP-General Power"/>
    <n v="891604"/>
    <n v="86362.85"/>
    <n v="1165.1199999999999"/>
    <n v="0"/>
    <n v="0"/>
    <n v="0"/>
    <m/>
    <n v="0"/>
    <n v="-1694.05"/>
    <n v="0"/>
    <n v="0"/>
    <n v="275.49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988.47"/>
    <n v="0"/>
    <n v="0"/>
    <n v="4418.8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s v="Neosho"/>
    <s v="Electric"/>
    <s v="Industrial"/>
    <s v="LP-Large Power"/>
    <n v="10030799"/>
    <n v="670095.48"/>
    <n v="1134.2"/>
    <n v="0"/>
    <n v="0"/>
    <n v="0"/>
    <m/>
    <n v="0"/>
    <n v="-18657.28"/>
    <n v="0"/>
    <n v="0"/>
    <n v="279.99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1553.62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6"/>
  </r>
  <r>
    <x v="3"/>
    <s v="Neosho"/>
    <s v="Electric"/>
    <s v="Industrial"/>
    <s v="TEB-Total Electric Bldg"/>
    <n v="41040"/>
    <n v="3270.85"/>
    <n v="69.489999999999995"/>
    <n v="0"/>
    <n v="0"/>
    <n v="0"/>
    <m/>
    <n v="0"/>
    <n v="-77.98"/>
    <n v="0"/>
    <n v="0"/>
    <n v="18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1.93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6"/>
  </r>
  <r>
    <x v="3"/>
    <s v="Neosho"/>
    <s v="Electric"/>
    <s v="Interdepartmental"/>
    <s v="CB-Commercial"/>
    <n v="3477"/>
    <n v="416.4"/>
    <n v="181.52"/>
    <n v="0"/>
    <n v="0"/>
    <n v="0"/>
    <m/>
    <n v="0"/>
    <n v="-6.59"/>
    <n v="0"/>
    <n v="0"/>
    <n v="1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6"/>
  </r>
  <r>
    <x v="3"/>
    <s v="Neosho"/>
    <s v="Electric"/>
    <s v="Municipal Buildings"/>
    <s v="CB-Commercial"/>
    <n v="-269029"/>
    <n v="-30218.02"/>
    <n v="2450.52"/>
    <n v="0"/>
    <n v="0"/>
    <n v="0"/>
    <m/>
    <n v="0"/>
    <n v="511.18"/>
    <n v="0"/>
    <n v="0"/>
    <n v="-121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Neosho"/>
    <s v="Electric"/>
    <s v="Municipal Buildings"/>
    <s v="GP-General Power"/>
    <n v="30320"/>
    <n v="3462.84"/>
    <n v="208.47"/>
    <n v="0"/>
    <n v="0"/>
    <n v="0"/>
    <m/>
    <n v="0"/>
    <n v="-57.6"/>
    <n v="0"/>
    <n v="0"/>
    <n v="13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Neosho"/>
    <s v="Electric"/>
    <s v="Municipal Buildings"/>
    <s v="SH-Small Heating"/>
    <n v="5744"/>
    <n v="580.94000000000005"/>
    <n v="68.069999999999993"/>
    <n v="0"/>
    <n v="0"/>
    <n v="0"/>
    <m/>
    <n v="0"/>
    <n v="-10.91"/>
    <n v="0"/>
    <n v="0"/>
    <n v="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6"/>
  </r>
  <r>
    <x v="3"/>
    <s v="Neosho"/>
    <s v="Electric"/>
    <s v="Municipal Buildings"/>
    <s v="TEB-Total Electric Bldg"/>
    <n v="13040"/>
    <n v="1514.95"/>
    <n v="69.489999999999995"/>
    <n v="0"/>
    <n v="0"/>
    <n v="0"/>
    <m/>
    <n v="0"/>
    <n v="-24.78"/>
    <n v="0"/>
    <n v="0"/>
    <n v="5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6"/>
  </r>
  <r>
    <x v="3"/>
    <s v="Neosho"/>
    <s v="Electric"/>
    <s v="Municipal Other Lighting"/>
    <s v="CB-Commercial"/>
    <n v="-90067"/>
    <n v="-10161.39"/>
    <n v="1170.05"/>
    <n v="0"/>
    <n v="0"/>
    <n v="0"/>
    <m/>
    <n v="0"/>
    <n v="171.1"/>
    <n v="0"/>
    <n v="0"/>
    <n v="-40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3"/>
    <s v="Neosho"/>
    <s v="Electric"/>
    <s v="Municipal Other Lighting"/>
    <s v="LS-Special Lighting"/>
    <n v="796"/>
    <n v="187.13"/>
    <n v="0"/>
    <n v="0"/>
    <n v="0"/>
    <n v="0"/>
    <m/>
    <n v="0"/>
    <n v="-1.51"/>
    <n v="0"/>
    <n v="0"/>
    <n v="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6"/>
  </r>
  <r>
    <x v="3"/>
    <s v="Neosho"/>
    <s v="Electric"/>
    <s v="Municipal Pumping"/>
    <s v="CB-Commercial"/>
    <n v="-72020"/>
    <n v="-7799.22"/>
    <n v="1633.68"/>
    <n v="0"/>
    <n v="0"/>
    <n v="0"/>
    <m/>
    <n v="0"/>
    <n v="135.44"/>
    <n v="0"/>
    <n v="0"/>
    <n v="-3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Neosho"/>
    <s v="Electric"/>
    <s v="Municipal Pumping"/>
    <s v="GP-General Power"/>
    <n v="645392"/>
    <n v="56977.01"/>
    <n v="1250.82"/>
    <n v="0"/>
    <n v="0"/>
    <n v="0"/>
    <m/>
    <n v="0"/>
    <n v="-1226.25"/>
    <n v="0"/>
    <n v="0"/>
    <n v="290.43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Neosho"/>
    <s v="Electric"/>
    <s v="Municipal Pumping"/>
    <s v="TEB-Total Electric Bldg"/>
    <n v="41416"/>
    <n v="3580.2"/>
    <n v="208.47"/>
    <n v="0"/>
    <n v="0"/>
    <n v="0"/>
    <m/>
    <n v="0"/>
    <n v="-78.69"/>
    <n v="0"/>
    <n v="0"/>
    <n v="18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6"/>
  </r>
  <r>
    <x v="3"/>
    <s v="Neosho"/>
    <s v="Electric"/>
    <s v="Oil Pipeline Pumping"/>
    <s v="LP-Large Power"/>
    <n v="2060000"/>
    <n v="130450.71"/>
    <n v="283.55"/>
    <n v="0"/>
    <n v="0"/>
    <n v="0"/>
    <m/>
    <n v="0"/>
    <n v="-3831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23.8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6"/>
  </r>
  <r>
    <x v="3"/>
    <s v="Neosho"/>
    <s v="Electric"/>
    <s v="Praxair/ICI"/>
    <s v="SC-P PRAXAIR Transmission"/>
    <n v="5975669"/>
    <n v="310682.40999999997"/>
    <n v="0"/>
    <n v="0"/>
    <n v="0"/>
    <n v="0"/>
    <m/>
    <n v="0"/>
    <n v="-11114.74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26"/>
  </r>
  <r>
    <x v="3"/>
    <s v="Neosho"/>
    <s v="Electric"/>
    <s v="Residential"/>
    <s v="RGL-Residential Pilot"/>
    <n v="49797"/>
    <n v="5703.12"/>
    <n v="0"/>
    <n v="165.58"/>
    <n v="0"/>
    <n v="0"/>
    <m/>
    <n v="0"/>
    <n v="-94.63"/>
    <n v="0"/>
    <n v="0"/>
    <n v="22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28"/>
    <n v="0"/>
    <n v="0"/>
    <n v="133.97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6"/>
  </r>
  <r>
    <x v="3"/>
    <s v="Neosho"/>
    <s v="Electric"/>
    <s v="Residential"/>
    <s v="RG-Residential"/>
    <n v="11858592.199999999"/>
    <n v="1361822.26"/>
    <n v="191520.28"/>
    <n v="43249.33"/>
    <n v="0"/>
    <n v="0"/>
    <m/>
    <n v="0"/>
    <n v="-22530.5"/>
    <n v="0"/>
    <n v="0"/>
    <n v="5336.49"/>
    <n v="0"/>
    <n v="0"/>
    <n v="0"/>
    <n v="0"/>
    <n v="0"/>
    <n v="0"/>
    <n v="0"/>
    <n v="0"/>
    <n v="0"/>
    <n v="0"/>
    <n v="0"/>
    <n v="0"/>
    <n v="0"/>
    <n v="0"/>
    <n v="0"/>
    <n v="1170"/>
    <n v="150"/>
    <n v="210"/>
    <n v="4293.22"/>
    <n v="500"/>
    <n v="-185.76"/>
    <n v="35967.27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Neosho"/>
    <s v="Lighting"/>
    <s v="Commercial"/>
    <s v="PL-Private Lighting"/>
    <n v="130441.016"/>
    <n v="38771.85"/>
    <n v="0"/>
    <n v="66.150000000000006"/>
    <n v="0"/>
    <n v="0"/>
    <m/>
    <n v="0"/>
    <n v="-247.94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196.85"/>
    <n v="0"/>
    <n v="-1.37"/>
    <n v="1923.4"/>
    <n v="1.6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3"/>
    <s v="Neosho"/>
    <s v="Lighting"/>
    <s v="Industrial"/>
    <s v="PL-Private Lighting"/>
    <n v="11438"/>
    <n v="2649.96"/>
    <n v="0"/>
    <n v="0"/>
    <n v="0"/>
    <n v="0"/>
    <m/>
    <n v="0"/>
    <n v="-21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4"/>
    <n v="0"/>
    <n v="0"/>
    <n v="77.3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6"/>
  </r>
  <r>
    <x v="3"/>
    <s v="Neosho"/>
    <s v="Lighting"/>
    <s v="Municipal Buildings"/>
    <s v="PL-Private Lighting"/>
    <n v="424"/>
    <n v="142.53"/>
    <n v="0"/>
    <n v="0"/>
    <n v="0"/>
    <n v="0"/>
    <m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6"/>
  </r>
  <r>
    <x v="3"/>
    <s v="Neosho"/>
    <s v="Lighting"/>
    <s v="Municipal Other Lighting"/>
    <s v="PL-Private Lighting"/>
    <n v="441"/>
    <n v="147.41"/>
    <n v="0"/>
    <n v="0"/>
    <n v="0"/>
    <n v="0"/>
    <m/>
    <n v="0"/>
    <n v="-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6"/>
  </r>
  <r>
    <x v="3"/>
    <s v="Neosho"/>
    <s v="Lighting"/>
    <s v="Municipal Street Lighting"/>
    <s v="SPL-Municipal St Lighting"/>
    <n v="189649.647"/>
    <n v="21549.35"/>
    <n v="0"/>
    <n v="0"/>
    <n v="0"/>
    <n v="0"/>
    <m/>
    <n v="0"/>
    <n v="-360.34"/>
    <n v="0"/>
    <n v="0"/>
    <n v="0"/>
    <n v="0"/>
    <n v="0"/>
    <n v="0"/>
    <n v="0"/>
    <n v="0"/>
    <n v="0"/>
    <n v="0"/>
    <n v="766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6"/>
  </r>
  <r>
    <x v="3"/>
    <s v="Neosho"/>
    <s v="Lighting"/>
    <s v="Residential"/>
    <s v="PL-Private Lighting"/>
    <n v="62969.288999999997"/>
    <n v="23067.71"/>
    <n v="0"/>
    <n v="53.87"/>
    <n v="0"/>
    <n v="0"/>
    <m/>
    <n v="0"/>
    <n v="-119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65"/>
    <n v="0"/>
    <n v="-1.23"/>
    <n v="449.27"/>
    <n v="2.27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s v="Neosho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3"/>
    <s v="Ozark"/>
    <s v="Electric"/>
    <s v="Commercial"/>
    <s v="CB-Commercial"/>
    <n v="2513307"/>
    <n v="299383.73"/>
    <n v="53130.91"/>
    <n v="7910.24"/>
    <n v="0"/>
    <n v="0"/>
    <m/>
    <n v="0"/>
    <n v="-4774.91"/>
    <n v="0"/>
    <n v="0"/>
    <n v="1130.95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3888.58"/>
    <n v="20"/>
    <n v="-33.9"/>
    <n v="22465.8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Ozark"/>
    <s v="Electric"/>
    <s v="Commercial"/>
    <s v="GP-General Power"/>
    <n v="4826138"/>
    <n v="414078.1"/>
    <n v="11885.1"/>
    <n v="2720.6"/>
    <n v="0"/>
    <n v="0"/>
    <m/>
    <n v="0"/>
    <n v="-9169.74"/>
    <n v="0"/>
    <n v="0"/>
    <n v="2073.91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2030.05"/>
    <n v="0"/>
    <n v="0"/>
    <n v="21667.83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6"/>
  </r>
  <r>
    <x v="3"/>
    <s v="Ozark"/>
    <s v="Electric"/>
    <s v="Commercial"/>
    <s v="LS-Special Lighting"/>
    <n v="3301"/>
    <n v="611.79999999999995"/>
    <n v="0"/>
    <n v="3.26"/>
    <n v="0"/>
    <n v="0"/>
    <m/>
    <n v="0"/>
    <n v="-6.27"/>
    <n v="0"/>
    <n v="0"/>
    <n v="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6"/>
  </r>
  <r>
    <x v="3"/>
    <s v="Ozark"/>
    <s v="Electric"/>
    <s v="Commercial"/>
    <s v="SH-Small Heating"/>
    <n v="439290"/>
    <n v="44345.19"/>
    <n v="5792.76"/>
    <n v="1507.58"/>
    <n v="0"/>
    <n v="0"/>
    <m/>
    <n v="0"/>
    <n v="-835.43"/>
    <n v="0"/>
    <n v="0"/>
    <n v="197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.27"/>
    <n v="0"/>
    <n v="-39.78"/>
    <n v="3447.8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6"/>
  </r>
  <r>
    <x v="3"/>
    <s v="Ozark"/>
    <s v="Electric"/>
    <s v="Commercial"/>
    <s v="TEB-Total Electric Bldg"/>
    <n v="1068774"/>
    <n v="103747.99"/>
    <n v="2768.02"/>
    <n v="1351.33"/>
    <n v="0"/>
    <n v="0"/>
    <m/>
    <n v="0"/>
    <n v="-2030.65"/>
    <n v="0"/>
    <n v="0"/>
    <n v="480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.80000000000001"/>
    <n v="0"/>
    <n v="0"/>
    <n v="2886.89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6"/>
  </r>
  <r>
    <x v="3"/>
    <s v="Ozark"/>
    <s v="Electric"/>
    <s v="Industrial"/>
    <s v="CB-Commercial"/>
    <n v="9419"/>
    <n v="1101.48"/>
    <n v="113.45"/>
    <n v="22.77"/>
    <n v="0"/>
    <n v="0"/>
    <m/>
    <n v="0"/>
    <n v="-17.899999999999999"/>
    <n v="0"/>
    <n v="0"/>
    <n v="4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6"/>
    <n v="0"/>
    <n v="0"/>
    <n v="78.72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3"/>
    <s v="Ozark"/>
    <s v="Electric"/>
    <s v="Industrial"/>
    <s v="GP-General Power"/>
    <n v="245730"/>
    <n v="28287.85"/>
    <n v="486.43"/>
    <n v="286.93"/>
    <n v="0"/>
    <n v="0"/>
    <m/>
    <n v="0"/>
    <n v="-466.89"/>
    <n v="0"/>
    <n v="0"/>
    <n v="11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.18"/>
    <n v="0"/>
    <n v="0"/>
    <n v="1650.9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s v="Ozark"/>
    <s v="Electric"/>
    <s v="Industrial"/>
    <s v="TEB-Total Electric Bldg"/>
    <n v="242131"/>
    <n v="30225.73"/>
    <n v="138.97999999999999"/>
    <n v="1479.12"/>
    <n v="0"/>
    <n v="0"/>
    <m/>
    <n v="0"/>
    <n v="-460.05"/>
    <n v="0"/>
    <n v="0"/>
    <n v="108.96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-1580.14"/>
    <n v="0"/>
    <n v="0"/>
    <n v="2377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6"/>
  </r>
  <r>
    <x v="3"/>
    <s v="Ozark"/>
    <s v="Electric"/>
    <s v="Interdepartmental"/>
    <s v="CB-Commercial"/>
    <n v="6390"/>
    <n v="744.15"/>
    <n v="68.069999999999993"/>
    <n v="0"/>
    <n v="0"/>
    <n v="0"/>
    <m/>
    <n v="0"/>
    <n v="-12.14"/>
    <n v="0"/>
    <n v="0"/>
    <n v="2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6"/>
  </r>
  <r>
    <x v="3"/>
    <s v="Ozark"/>
    <s v="Electric"/>
    <s v="Municipal Buildings"/>
    <s v="CB-Commercial"/>
    <n v="-244096"/>
    <n v="-27491.34"/>
    <n v="1293.33"/>
    <n v="0"/>
    <n v="0"/>
    <n v="0"/>
    <m/>
    <n v="0"/>
    <n v="463.77"/>
    <n v="0"/>
    <n v="0"/>
    <n v="-109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Ozark"/>
    <s v="Electric"/>
    <s v="Municipal Buildings"/>
    <s v="GP-General Power"/>
    <n v="131120"/>
    <n v="13580.86"/>
    <n v="277.95999999999998"/>
    <n v="0"/>
    <n v="0"/>
    <n v="0"/>
    <m/>
    <n v="0"/>
    <n v="-249.13"/>
    <n v="0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Ozark"/>
    <s v="Electric"/>
    <s v="Municipal Buildings"/>
    <s v="SH-Small Heating"/>
    <n v="10298"/>
    <n v="1079.6600000000001"/>
    <n v="269.26"/>
    <n v="0"/>
    <n v="0"/>
    <n v="0"/>
    <m/>
    <n v="0"/>
    <n v="-18.8"/>
    <n v="0"/>
    <n v="0"/>
    <n v="4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6"/>
  </r>
  <r>
    <x v="3"/>
    <s v="Ozark"/>
    <s v="Electric"/>
    <s v="Municipal Other Lighting"/>
    <s v="CB-Commercial"/>
    <n v="1246"/>
    <n v="163.97"/>
    <n v="589.94000000000005"/>
    <n v="0"/>
    <n v="0"/>
    <n v="0"/>
    <m/>
    <n v="0"/>
    <n v="-2.35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3"/>
    <s v="Ozark"/>
    <s v="Electric"/>
    <s v="Municipal Other Lighting"/>
    <s v="LS-Special Lighting"/>
    <n v="1979"/>
    <n v="507.59"/>
    <n v="0"/>
    <n v="0"/>
    <n v="0"/>
    <n v="0"/>
    <m/>
    <n v="0"/>
    <n v="-3.76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6"/>
  </r>
  <r>
    <x v="3"/>
    <s v="Ozark"/>
    <s v="Electric"/>
    <s v="Municipal Pumping"/>
    <s v="CB-Commercial"/>
    <n v="27259"/>
    <n v="3566.27"/>
    <n v="1815.2"/>
    <n v="0"/>
    <n v="0"/>
    <n v="0"/>
    <m/>
    <n v="0"/>
    <n v="-51.79"/>
    <n v="0"/>
    <n v="0"/>
    <n v="1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Ozark"/>
    <s v="Electric"/>
    <s v="Municipal Pumping"/>
    <s v="GP-General Power"/>
    <n v="532822"/>
    <n v="55091.46"/>
    <n v="1667.76"/>
    <n v="0"/>
    <n v="0"/>
    <n v="0"/>
    <m/>
    <n v="0"/>
    <n v="-1012.36"/>
    <n v="0"/>
    <n v="0"/>
    <n v="239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Ozark"/>
    <s v="Electric"/>
    <s v="Municipal Pumping"/>
    <s v="TEB-Total Electric Bldg"/>
    <n v="24520"/>
    <n v="2552.85"/>
    <n v="138.97999999999999"/>
    <n v="0"/>
    <n v="0"/>
    <n v="0"/>
    <m/>
    <n v="0"/>
    <n v="-46.59"/>
    <n v="0"/>
    <n v="0"/>
    <n v="1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6"/>
  </r>
  <r>
    <x v="3"/>
    <s v="Ozark"/>
    <s v="Electric"/>
    <s v="Residential"/>
    <s v="RG-Residential"/>
    <n v="2754"/>
    <n v="322.04000000000002"/>
    <n v="21.18"/>
    <n v="0"/>
    <n v="0"/>
    <n v="0"/>
    <m/>
    <n v="0"/>
    <n v="-5.23"/>
    <n v="0"/>
    <n v="0"/>
    <n v="1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Ozark"/>
    <s v="Electric"/>
    <s v="Residential"/>
    <s v="RGL-Residential Pilot"/>
    <n v="32354"/>
    <n v="3790.62"/>
    <n v="0"/>
    <n v="103.82"/>
    <n v="0"/>
    <n v="0"/>
    <m/>
    <n v="0"/>
    <n v="-61.48"/>
    <n v="0"/>
    <n v="0"/>
    <n v="1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6"/>
    <n v="0"/>
    <n v="0"/>
    <n v="27.8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6"/>
  </r>
  <r>
    <x v="3"/>
    <s v="Ozark"/>
    <s v="Electric"/>
    <s v="Residential"/>
    <s v="RG-Residential"/>
    <n v="15274651"/>
    <n v="1769648.94"/>
    <n v="251968"/>
    <n v="43226.02"/>
    <n v="0"/>
    <n v="0"/>
    <m/>
    <n v="-8194.6491485613606"/>
    <n v="-29024.04"/>
    <n v="0"/>
    <n v="0"/>
    <n v="6874.15"/>
    <n v="0"/>
    <n v="0"/>
    <n v="0"/>
    <n v="0"/>
    <n v="0"/>
    <n v="0"/>
    <n v="0"/>
    <n v="0"/>
    <n v="0"/>
    <n v="0"/>
    <n v="0"/>
    <n v="0"/>
    <n v="0"/>
    <n v="0"/>
    <n v="0"/>
    <n v="690"/>
    <n v="150"/>
    <n v="315"/>
    <n v="4408.54"/>
    <n v="740"/>
    <n v="-185.18"/>
    <n v="14004.75"/>
    <n v="-6.8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Ozark"/>
    <s v="Lighting"/>
    <s v="Commercial"/>
    <s v="PL-Private Lighting"/>
    <n v="50342.932999999997"/>
    <n v="16460.580000000002"/>
    <n v="0"/>
    <n v="135.33000000000001"/>
    <n v="0"/>
    <n v="0"/>
    <m/>
    <n v="0"/>
    <n v="-95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.26"/>
    <n v="0"/>
    <n v="0"/>
    <n v="762.8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3"/>
    <s v="Ozark"/>
    <s v="Lighting"/>
    <s v="Municipal Other Lighting"/>
    <s v="PL-Private Lighting"/>
    <n v="671"/>
    <n v="188.61"/>
    <n v="0"/>
    <n v="0"/>
    <n v="0"/>
    <n v="0"/>
    <m/>
    <n v="0"/>
    <n v="-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6"/>
  </r>
  <r>
    <x v="3"/>
    <s v="Ozark"/>
    <s v="Lighting"/>
    <s v="Municipal Street Lighting"/>
    <s v="SPL-Municipal St Lighting"/>
    <n v="160110.715"/>
    <n v="19411.830000000002"/>
    <n v="0"/>
    <n v="0"/>
    <n v="0"/>
    <n v="0"/>
    <m/>
    <n v="0"/>
    <n v="-304.20999999999998"/>
    <n v="0"/>
    <n v="0"/>
    <n v="0"/>
    <n v="0"/>
    <n v="0"/>
    <n v="0"/>
    <n v="0"/>
    <n v="0"/>
    <n v="0"/>
    <n v="0"/>
    <n v="861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6"/>
  </r>
  <r>
    <x v="3"/>
    <s v="Ozark"/>
    <s v="Lighting"/>
    <s v="Residential"/>
    <s v="PL-Private Lighting"/>
    <n v="26309.666000000001"/>
    <n v="9649.56"/>
    <n v="0"/>
    <n v="35.51"/>
    <n v="0"/>
    <n v="0"/>
    <m/>
    <n v="0"/>
    <n v="-49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48"/>
    <n v="0"/>
    <n v="0"/>
    <n v="57.05"/>
    <n v="0.4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s v="Ozark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3"/>
    <s v="Pierce City"/>
    <s v="Electric"/>
    <s v="Commercial"/>
    <s v="CB-Commercial"/>
    <n v="7983"/>
    <n v="930.5"/>
    <n v="68.069999999999993"/>
    <n v="0"/>
    <n v="0"/>
    <n v="0"/>
    <m/>
    <n v="0"/>
    <n v="-15.17"/>
    <n v="0"/>
    <n v="0"/>
    <n v="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3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Pierce City"/>
    <s v="Electric"/>
    <s v="Residential"/>
    <s v="RG-Residential"/>
    <n v="13701"/>
    <n v="1554.39"/>
    <n v="181.57"/>
    <n v="42.99"/>
    <n v="0"/>
    <n v="0"/>
    <m/>
    <n v="0"/>
    <n v="-26.03"/>
    <n v="0"/>
    <n v="0"/>
    <n v="6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1"/>
    <n v="0"/>
    <n v="-4.25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Pierce City"/>
    <s v="Lighting"/>
    <s v="Residential"/>
    <s v="PL-Private Lighting"/>
    <n v="65"/>
    <n v="15.32"/>
    <n v="0"/>
    <n v="0"/>
    <n v="0"/>
    <n v="0"/>
    <m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s v="Republic"/>
    <s v="Electric"/>
    <s v="Commercial"/>
    <s v="CB-Commercial"/>
    <n v="363643"/>
    <n v="43223.03"/>
    <n v="8522.4"/>
    <n v="1461.54"/>
    <n v="0"/>
    <n v="0"/>
    <m/>
    <n v="0"/>
    <n v="-878.84"/>
    <n v="0"/>
    <n v="0"/>
    <n v="149.13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5.68"/>
    <n v="0"/>
    <n v="-13.11"/>
    <n v="3231.35"/>
    <n v="217.8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Republic"/>
    <s v="Electric"/>
    <s v="Commercial"/>
    <s v="GP-General Power"/>
    <n v="321174"/>
    <n v="29686.61"/>
    <n v="1181.33"/>
    <n v="0"/>
    <n v="0"/>
    <n v="0"/>
    <m/>
    <n v="0"/>
    <n v="-610.25"/>
    <n v="0"/>
    <n v="0"/>
    <n v="144.52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.84"/>
    <n v="0"/>
    <n v="0"/>
    <n v="1888.85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6"/>
  </r>
  <r>
    <x v="3"/>
    <s v="Republic"/>
    <s v="Electric"/>
    <s v="Commercial"/>
    <s v="SH-Small Heating"/>
    <n v="60236"/>
    <n v="5973.49"/>
    <n v="567.25"/>
    <n v="98.27"/>
    <n v="0"/>
    <n v="0"/>
    <m/>
    <n v="0"/>
    <n v="-114.46"/>
    <n v="0"/>
    <n v="0"/>
    <n v="27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33"/>
    <n v="0"/>
    <n v="0"/>
    <n v="422.85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6"/>
  </r>
  <r>
    <x v="3"/>
    <s v="Republic"/>
    <s v="Electric"/>
    <s v="Commercial"/>
    <s v="TEB-Total Electric Bldg"/>
    <n v="39200"/>
    <n v="3708.66"/>
    <n v="208.47"/>
    <n v="0"/>
    <n v="0"/>
    <n v="0"/>
    <m/>
    <n v="0"/>
    <n v="-74.48"/>
    <n v="0"/>
    <n v="0"/>
    <n v="17.63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5.8"/>
    <n v="20"/>
    <n v="0"/>
    <n v="300.899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6"/>
  </r>
  <r>
    <x v="3"/>
    <s v="Republic"/>
    <s v="Electric"/>
    <s v="Industrial"/>
    <s v="CB-Commercial"/>
    <n v="737"/>
    <n v="93.19"/>
    <n v="22.69"/>
    <n v="3.44"/>
    <n v="0"/>
    <n v="0"/>
    <m/>
    <n v="0"/>
    <n v="-1.4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6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3"/>
    <s v="Republic"/>
    <s v="Electric"/>
    <s v="Municipal Buildings"/>
    <s v="CB-Commercial"/>
    <n v="21633"/>
    <n v="2552.02"/>
    <n v="376.65"/>
    <n v="0"/>
    <n v="0"/>
    <n v="0"/>
    <m/>
    <n v="0"/>
    <n v="-41.11"/>
    <n v="0"/>
    <n v="0"/>
    <n v="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Republic"/>
    <s v="Electric"/>
    <s v="Municipal Buildings"/>
    <s v="GP-General Power"/>
    <n v="46880"/>
    <n v="4588.8999999999996"/>
    <n v="208.47"/>
    <n v="0"/>
    <n v="0"/>
    <n v="0"/>
    <m/>
    <n v="0"/>
    <n v="-89.07"/>
    <n v="0"/>
    <n v="0"/>
    <n v="21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Republic"/>
    <s v="Electric"/>
    <s v="Municipal Other Lighting"/>
    <s v="CB-Commercial"/>
    <n v="3278"/>
    <n v="384.62"/>
    <n v="226.9"/>
    <n v="0"/>
    <n v="0"/>
    <n v="0"/>
    <m/>
    <n v="0"/>
    <n v="-6.23"/>
    <n v="0"/>
    <n v="0"/>
    <n v="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3"/>
    <s v="Republic"/>
    <s v="Electric"/>
    <s v="Municipal Other Lighting"/>
    <s v="LS-Special Light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6"/>
  </r>
  <r>
    <x v="3"/>
    <s v="Republic"/>
    <s v="Electric"/>
    <s v="Municipal Pumping"/>
    <s v="CB-Commercial"/>
    <n v="17479"/>
    <n v="2050.66"/>
    <n v="226.9"/>
    <n v="0"/>
    <n v="0"/>
    <n v="0"/>
    <m/>
    <n v="0"/>
    <n v="-33.21"/>
    <n v="0"/>
    <n v="0"/>
    <n v="7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Republic"/>
    <s v="Electric"/>
    <s v="Municipal Pumping"/>
    <s v="GP-General Power"/>
    <n v="54403"/>
    <n v="6413.39"/>
    <n v="277.95999999999998"/>
    <n v="0"/>
    <n v="0"/>
    <n v="0"/>
    <m/>
    <n v="0"/>
    <n v="-103.36"/>
    <n v="0"/>
    <n v="0"/>
    <n v="24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Republic"/>
    <s v="Electric"/>
    <s v="Residential"/>
    <s v="RGL-Residential Pilot"/>
    <n v="4004"/>
    <n v="481.88"/>
    <n v="0"/>
    <n v="14.28"/>
    <n v="0"/>
    <n v="0"/>
    <m/>
    <n v="0"/>
    <n v="-7.62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37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6"/>
  </r>
  <r>
    <x v="3"/>
    <s v="Republic"/>
    <s v="Electric"/>
    <s v="Residential"/>
    <s v="RG-Residential"/>
    <n v="3215834"/>
    <n v="381702.82"/>
    <n v="66430.45"/>
    <n v="10948.58"/>
    <n v="0"/>
    <n v="0"/>
    <m/>
    <n v="0"/>
    <n v="-5952.61"/>
    <n v="0"/>
    <n v="0"/>
    <n v="1444.09"/>
    <n v="0"/>
    <n v="0"/>
    <n v="0"/>
    <n v="0"/>
    <n v="0"/>
    <n v="0"/>
    <n v="0"/>
    <n v="0"/>
    <n v="0"/>
    <n v="0"/>
    <n v="0"/>
    <n v="0"/>
    <n v="0"/>
    <n v="0"/>
    <n v="0"/>
    <n v="270"/>
    <n v="0"/>
    <n v="75"/>
    <n v="1189.3499999999999"/>
    <n v="460"/>
    <n v="-47.52"/>
    <n v="3817.14"/>
    <n v="-4493.66"/>
    <n v="0"/>
    <n v="3937.4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Republic"/>
    <s v="Lighting"/>
    <s v="Commercial"/>
    <s v="PL-Private Lighting"/>
    <n v="11753"/>
    <n v="3992.33"/>
    <n v="0"/>
    <n v="0"/>
    <n v="0"/>
    <n v="0"/>
    <m/>
    <n v="0"/>
    <n v="-22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86"/>
    <n v="0"/>
    <n v="0"/>
    <n v="173.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3"/>
    <s v="Republic"/>
    <s v="Lighting"/>
    <s v="Municipal Buildings"/>
    <s v="PL-Private Lighting"/>
    <n v="31"/>
    <n v="14.15"/>
    <n v="0"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6"/>
  </r>
  <r>
    <x v="3"/>
    <s v="Republic"/>
    <s v="Lighting"/>
    <s v="Municipal Other Lighting"/>
    <s v="PL-Private Lighting"/>
    <n v="431"/>
    <n v="79.599999999999994"/>
    <n v="0"/>
    <n v="0"/>
    <n v="0"/>
    <n v="0"/>
    <m/>
    <n v="0"/>
    <n v="-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6"/>
  </r>
  <r>
    <x v="3"/>
    <s v="Republic"/>
    <s v="Lighting"/>
    <s v="Municipal Street Lighting"/>
    <s v="SPL-Municipal St Lighting"/>
    <n v="107019.06299999999"/>
    <n v="13975.07"/>
    <n v="0"/>
    <n v="0"/>
    <n v="0"/>
    <n v="0"/>
    <m/>
    <n v="0"/>
    <n v="-203.34"/>
    <n v="0"/>
    <n v="0"/>
    <n v="0"/>
    <n v="0"/>
    <n v="0"/>
    <n v="0"/>
    <n v="0"/>
    <n v="0"/>
    <n v="0"/>
    <n v="0"/>
    <n v="6509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6"/>
  </r>
  <r>
    <x v="3"/>
    <s v="Republic"/>
    <s v="Lighting"/>
    <s v="Residential"/>
    <s v="PL-Private Lighting"/>
    <n v="5581"/>
    <n v="1879.22"/>
    <n v="0"/>
    <n v="0"/>
    <n v="0"/>
    <n v="0"/>
    <m/>
    <n v="0"/>
    <n v="-1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7"/>
    <n v="0"/>
    <n v="0"/>
    <n v="12.5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s v="Republic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3"/>
    <s v="Sedalia"/>
    <s v="Unassigned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48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3"/>
    <s v="Webb City"/>
    <s v="Electric"/>
    <s v="Commercial"/>
    <s v="CB-Commercial"/>
    <n v="2171936"/>
    <n v="256755.89"/>
    <n v="37209.370000000003"/>
    <n v="7037.77"/>
    <n v="0"/>
    <n v="0"/>
    <m/>
    <n v="0"/>
    <n v="-4149.55"/>
    <n v="0"/>
    <n v="0"/>
    <n v="967.4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3034.86"/>
    <n v="0"/>
    <n v="-10.47"/>
    <n v="16492.50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s v="Webb City"/>
    <s v="Electric"/>
    <s v="Commercial"/>
    <s v="GP-General Power"/>
    <n v="3675928"/>
    <n v="354771.1"/>
    <n v="8959.57"/>
    <n v="779.03"/>
    <n v="0"/>
    <n v="0"/>
    <m/>
    <n v="0"/>
    <n v="-6984.29"/>
    <n v="0"/>
    <n v="0"/>
    <n v="1489.63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356.55"/>
    <n v="0"/>
    <n v="0"/>
    <n v="14561.63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6"/>
  </r>
  <r>
    <x v="3"/>
    <s v="Webb City"/>
    <s v="Electric"/>
    <s v="Commercial"/>
    <s v="LS-Special Lighting"/>
    <n v="4640"/>
    <n v="643.65"/>
    <n v="0"/>
    <n v="0"/>
    <n v="0"/>
    <n v="0"/>
    <m/>
    <n v="0"/>
    <n v="-8.82"/>
    <n v="0"/>
    <n v="0"/>
    <n v="2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6"/>
  </r>
  <r>
    <x v="3"/>
    <s v="Webb City"/>
    <s v="Electric"/>
    <s v="Commercial"/>
    <s v="SH-Small Heating"/>
    <n v="254996"/>
    <n v="25417.040000000001"/>
    <n v="2836.25"/>
    <n v="651.75"/>
    <n v="0"/>
    <n v="0"/>
    <m/>
    <n v="0"/>
    <n v="-484.5"/>
    <n v="0"/>
    <n v="0"/>
    <n v="11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5.60000000000002"/>
    <n v="0"/>
    <n v="0"/>
    <n v="1592.2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6"/>
  </r>
  <r>
    <x v="3"/>
    <s v="Webb City"/>
    <s v="Electric"/>
    <s v="Commercial"/>
    <s v="TEB-Total Electric Bldg"/>
    <n v="802253"/>
    <n v="77138.58"/>
    <n v="2849.09"/>
    <n v="140.15"/>
    <n v="0"/>
    <n v="0"/>
    <m/>
    <n v="0"/>
    <n v="-1524.29"/>
    <n v="0"/>
    <n v="0"/>
    <n v="361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8.57"/>
    <n v="0"/>
    <n v="0"/>
    <n v="4071.79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6"/>
  </r>
  <r>
    <x v="3"/>
    <s v="Webb City"/>
    <s v="Electric"/>
    <s v="Industrial"/>
    <s v="CB-Commercial"/>
    <n v="12240"/>
    <n v="1429.91"/>
    <n v="181.52"/>
    <n v="58.28"/>
    <n v="0"/>
    <n v="0"/>
    <m/>
    <n v="0"/>
    <n v="-23.26"/>
    <n v="0"/>
    <n v="0"/>
    <n v="5.51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7.73"/>
    <n v="0"/>
    <n v="0"/>
    <n v="95.84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3"/>
    <s v="Webb City"/>
    <s v="Electric"/>
    <s v="Industrial"/>
    <s v="GP-General Power"/>
    <n v="2261925"/>
    <n v="210878.58"/>
    <n v="2084.6999999999998"/>
    <n v="80"/>
    <n v="0"/>
    <n v="0"/>
    <m/>
    <n v="0"/>
    <n v="-4297.67"/>
    <n v="0"/>
    <n v="0"/>
    <n v="784.02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60.47"/>
    <n v="0"/>
    <n v="0"/>
    <n v="6000.4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s v="Webb City"/>
    <s v="Electric"/>
    <s v="Industrial"/>
    <s v="LP-Large Power"/>
    <n v="12438903"/>
    <n v="859301.82"/>
    <n v="2551.9499999999998"/>
    <n v="0"/>
    <n v="0"/>
    <n v="0"/>
    <m/>
    <n v="0"/>
    <n v="-23136.35"/>
    <n v="0"/>
    <n v="0"/>
    <n v="1682.39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9197.39"/>
    <n v="0"/>
    <n v="0"/>
    <n v="34242.620000000003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6"/>
  </r>
  <r>
    <x v="3"/>
    <s v="Webb City"/>
    <s v="Electric"/>
    <s v="Industrial"/>
    <s v="PFM-Feed Mill/Grain Elev"/>
    <n v="5800"/>
    <n v="942.71"/>
    <n v="55.3"/>
    <n v="39.590000000000003"/>
    <n v="0"/>
    <n v="0"/>
    <m/>
    <n v="0"/>
    <n v="-11.02"/>
    <n v="0"/>
    <n v="0"/>
    <n v="2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.73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6"/>
  </r>
  <r>
    <x v="3"/>
    <s v="Webb City"/>
    <s v="Electric"/>
    <s v="Industrial"/>
    <s v="TEB-Total Electric Bldg"/>
    <n v="560000"/>
    <n v="44007.64"/>
    <n v="138.97999999999999"/>
    <n v="0"/>
    <n v="0"/>
    <n v="0"/>
    <m/>
    <n v="0"/>
    <n v="-1064"/>
    <n v="0"/>
    <n v="0"/>
    <n v="2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53.78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6"/>
  </r>
  <r>
    <x v="3"/>
    <s v="Webb City"/>
    <s v="Electric"/>
    <s v="Interdepartmental"/>
    <s v="CB-Commercial"/>
    <n v="5400"/>
    <n v="635.35"/>
    <n v="90.76"/>
    <n v="0"/>
    <n v="0"/>
    <n v="0"/>
    <m/>
    <n v="0"/>
    <n v="-10.26"/>
    <n v="0"/>
    <n v="0"/>
    <n v="2.43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6"/>
  </r>
  <r>
    <x v="3"/>
    <s v="Webb City"/>
    <s v="Electric"/>
    <s v="Municipal Buildings"/>
    <s v="CB-Commercial"/>
    <n v="65729"/>
    <n v="7789.65"/>
    <n v="1670.74"/>
    <n v="0"/>
    <n v="0"/>
    <n v="0"/>
    <m/>
    <n v="0"/>
    <n v="-124.89"/>
    <n v="0"/>
    <n v="0"/>
    <n v="2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Webb City"/>
    <s v="Electric"/>
    <s v="Municipal Buildings"/>
    <s v="GP-General Power"/>
    <n v="71520"/>
    <n v="7164.34"/>
    <n v="347.45"/>
    <n v="0"/>
    <n v="0"/>
    <n v="0"/>
    <m/>
    <n v="0"/>
    <n v="-135.88"/>
    <n v="0"/>
    <n v="0"/>
    <n v="32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Webb City"/>
    <s v="Electric"/>
    <s v="Municipal Buildings"/>
    <s v="SH-Small Heating"/>
    <n v="12400"/>
    <n v="1183.0999999999999"/>
    <n v="45.38"/>
    <n v="0"/>
    <n v="0"/>
    <n v="0"/>
    <m/>
    <n v="0"/>
    <n v="-23.56"/>
    <n v="0"/>
    <n v="0"/>
    <n v="5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6"/>
  </r>
  <r>
    <x v="3"/>
    <s v="Webb City"/>
    <s v="Electric"/>
    <s v="Municipal Other Lighting"/>
    <s v="CB-Commercial"/>
    <n v="20899"/>
    <n v="2483.5300000000002"/>
    <n v="975.67"/>
    <n v="0"/>
    <n v="0"/>
    <n v="0"/>
    <m/>
    <n v="0"/>
    <n v="-39.71"/>
    <n v="0"/>
    <n v="0"/>
    <n v="9.38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3"/>
    <s v="Webb City"/>
    <s v="Electric"/>
    <s v="Municipal Other Lighting"/>
    <s v="LS-Special Lighting"/>
    <n v="5935"/>
    <n v="948.58"/>
    <n v="0"/>
    <n v="0"/>
    <n v="0"/>
    <n v="0"/>
    <m/>
    <n v="0"/>
    <n v="-11.27"/>
    <n v="0"/>
    <n v="0"/>
    <n v="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6"/>
  </r>
  <r>
    <x v="3"/>
    <s v="Webb City"/>
    <s v="Electric"/>
    <s v="Municipal Pumping"/>
    <s v="CB-Commercial"/>
    <n v="-9600"/>
    <n v="-785.99"/>
    <n v="1474.85"/>
    <n v="0"/>
    <n v="0"/>
    <n v="0"/>
    <m/>
    <n v="0"/>
    <n v="18.239999999999998"/>
    <n v="0"/>
    <n v="0"/>
    <n v="-4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s v="Webb City"/>
    <s v="Electric"/>
    <s v="Municipal Pumping"/>
    <s v="GP-General Power"/>
    <n v="521246"/>
    <n v="47723.53"/>
    <n v="1111.8399999999999"/>
    <n v="0"/>
    <n v="0"/>
    <n v="0"/>
    <m/>
    <n v="0"/>
    <n v="-990.39"/>
    <n v="0"/>
    <n v="0"/>
    <n v="23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3"/>
    <s v="Webb City"/>
    <s v="Electric"/>
    <s v="Oil Pipeline Pumping"/>
    <s v="GP-General Power"/>
    <n v="412636"/>
    <n v="31793.119999999999"/>
    <n v="69.489999999999995"/>
    <n v="0"/>
    <n v="0"/>
    <n v="0"/>
    <m/>
    <n v="0"/>
    <n v="-784.01"/>
    <n v="0"/>
    <n v="0"/>
    <n v="18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20.53"/>
    <n v="0"/>
    <n v="0"/>
    <n v="1703.9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s v="Webb City"/>
    <s v="Electric"/>
    <s v="Residential"/>
    <s v="RGL-Residential Pilot"/>
    <n v="42826"/>
    <n v="4915.18"/>
    <n v="0"/>
    <n v="184.37"/>
    <n v="0"/>
    <n v="0"/>
    <m/>
    <n v="0"/>
    <n v="-81.349999999999994"/>
    <n v="0"/>
    <n v="0"/>
    <n v="19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199999999999996"/>
    <n v="0"/>
    <n v="0"/>
    <n v="39.8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6"/>
  </r>
  <r>
    <x v="3"/>
    <s v="Webb City"/>
    <s v="Electric"/>
    <s v="Residential"/>
    <s v="RG-Residential"/>
    <n v="16495326"/>
    <n v="1891868.69"/>
    <n v="244936.8"/>
    <n v="66641.42"/>
    <n v="0"/>
    <n v="0"/>
    <m/>
    <n v="-2405.4487179487201"/>
    <n v="-31364.84"/>
    <n v="0"/>
    <n v="0"/>
    <n v="7422.7"/>
    <n v="0"/>
    <n v="0"/>
    <n v="0"/>
    <n v="0"/>
    <n v="0"/>
    <n v="0"/>
    <n v="0"/>
    <n v="0"/>
    <n v="0"/>
    <n v="0"/>
    <n v="0"/>
    <n v="0"/>
    <n v="0"/>
    <n v="0"/>
    <n v="0"/>
    <n v="1650"/>
    <n v="350"/>
    <n v="330"/>
    <n v="6071.25"/>
    <n v="600"/>
    <n v="-203.09"/>
    <n v="13449.67"/>
    <n v="6.5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s v="Webb City"/>
    <s v="Lighting"/>
    <s v="Commercial"/>
    <s v="PL-Private Lighting"/>
    <n v="69013.267999999996"/>
    <n v="20229.669999999998"/>
    <n v="0"/>
    <n v="34.86"/>
    <n v="0"/>
    <n v="0"/>
    <m/>
    <n v="0"/>
    <n v="-130.91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5.66999999999999"/>
    <n v="0"/>
    <n v="0"/>
    <n v="971.6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3"/>
    <s v="Webb City"/>
    <s v="Lighting"/>
    <s v="Industrial"/>
    <s v="PL-Private Lighting"/>
    <n v="2308"/>
    <n v="941.16"/>
    <n v="0"/>
    <n v="0"/>
    <n v="0"/>
    <n v="0"/>
    <m/>
    <n v="0"/>
    <n v="-4.38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77"/>
    <n v="0"/>
    <n v="0"/>
    <n v="47.5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6"/>
  </r>
  <r>
    <x v="3"/>
    <s v="Webb City"/>
    <s v="Lighting"/>
    <s v="Interdepartmental"/>
    <s v="PL-Private Lighting"/>
    <n v="58"/>
    <n v="20.59"/>
    <n v="0"/>
    <n v="0"/>
    <n v="0"/>
    <n v="0"/>
    <m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6"/>
  </r>
  <r>
    <x v="3"/>
    <s v="Webb City"/>
    <s v="Lighting"/>
    <s v="Municipal Other Lighting"/>
    <s v="PL-Private Lighting"/>
    <n v="930"/>
    <n v="335.41"/>
    <n v="0"/>
    <n v="0"/>
    <n v="0"/>
    <n v="0"/>
    <m/>
    <n v="0"/>
    <n v="-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6"/>
  </r>
  <r>
    <x v="3"/>
    <s v="Webb City"/>
    <s v="Lighting"/>
    <s v="Municipal Street Lighting"/>
    <s v="SPL-Municipal St Lighting"/>
    <n v="135456.56299999999"/>
    <n v="15500.03"/>
    <n v="0"/>
    <n v="0"/>
    <n v="0"/>
    <n v="0"/>
    <m/>
    <n v="0"/>
    <n v="-257.35000000000002"/>
    <n v="0"/>
    <n v="0"/>
    <n v="0"/>
    <n v="0"/>
    <n v="0"/>
    <n v="0"/>
    <n v="0"/>
    <n v="0"/>
    <n v="0"/>
    <n v="0"/>
    <n v="8688.54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6"/>
  </r>
  <r>
    <x v="3"/>
    <s v="Webb City"/>
    <s v="Lighting"/>
    <s v="Residential"/>
    <s v="PL-Private Lighting"/>
    <n v="64822.999000000003"/>
    <n v="23686.75"/>
    <n v="0"/>
    <n v="14.33"/>
    <n v="0"/>
    <n v="0"/>
    <m/>
    <n v="0"/>
    <n v="-122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79"/>
    <n v="0"/>
    <n v="-0.39"/>
    <n v="50.9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s v="Webb City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2"/>
    <s v="Baxter Springs"/>
    <s v="Electric"/>
    <s v="Commercial"/>
    <s v="CB-Commercial"/>
    <n v="1111301"/>
    <n v="106531.93"/>
    <n v="14502.04"/>
    <n v="3012.84"/>
    <n v="31103.67"/>
    <n v="0"/>
    <m/>
    <n v="0"/>
    <n v="0"/>
    <n v="0"/>
    <n v="0"/>
    <n v="0"/>
    <n v="0"/>
    <n v="0"/>
    <n v="0"/>
    <n v="0"/>
    <n v="0"/>
    <n v="0"/>
    <n v="0"/>
    <n v="0"/>
    <n v="0"/>
    <n v="0"/>
    <n v="0"/>
    <n v="499.4"/>
    <n v="0"/>
    <n v="0"/>
    <n v="0"/>
    <n v="0"/>
    <n v="0"/>
    <n v="13"/>
    <n v="406.62"/>
    <n v="0"/>
    <n v="-1.9"/>
    <n v="10815.6"/>
    <n v="-15118.0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2"/>
    <s v="Baxter Springs"/>
    <s v="Electric"/>
    <s v="Commercial"/>
    <s v="GP-General Power"/>
    <n v="1038882"/>
    <n v="87119.18"/>
    <n v="0"/>
    <n v="0"/>
    <n v="29136.17"/>
    <n v="0"/>
    <m/>
    <n v="0"/>
    <n v="0"/>
    <n v="0"/>
    <n v="0"/>
    <n v="0"/>
    <n v="0"/>
    <n v="0"/>
    <n v="0"/>
    <n v="0"/>
    <n v="0"/>
    <n v="0"/>
    <n v="0"/>
    <n v="0"/>
    <n v="0"/>
    <n v="0"/>
    <n v="0"/>
    <n v="384.39"/>
    <n v="0"/>
    <n v="0"/>
    <n v="0"/>
    <n v="0"/>
    <n v="0"/>
    <n v="0"/>
    <n v="85.65"/>
    <n v="0"/>
    <n v="0"/>
    <n v="4098.12"/>
    <n v="-6565.7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6"/>
  </r>
  <r>
    <x v="2"/>
    <s v="Baxter Springs"/>
    <s v="Electric"/>
    <s v="Commercial"/>
    <s v="LS-Special Lighting"/>
    <n v="-4828"/>
    <n v="-380.02"/>
    <n v="0"/>
    <n v="2.73"/>
    <n v="-116.8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1.1299999999999999"/>
    <n v="0"/>
    <n v="0"/>
    <n v="0"/>
    <n v="0"/>
    <n v="0"/>
    <n v="0"/>
    <n v="0"/>
    <n v="0"/>
    <n v="0"/>
    <n v="6.07"/>
    <n v="162.47999999999999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6"/>
  </r>
  <r>
    <x v="2"/>
    <s v="Baxter Springs"/>
    <s v="Electric"/>
    <s v="Commercial"/>
    <s v="PT-Transmission"/>
    <n v="1411200"/>
    <n v="64583.33"/>
    <n v="0"/>
    <n v="0"/>
    <n v="34004.28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96.35000000000002"/>
    <n v="0"/>
    <n v="0"/>
    <n v="0"/>
    <n v="0"/>
    <n v="0"/>
    <n v="0"/>
    <n v="0"/>
    <n v="0"/>
    <n v="0"/>
    <n v="0"/>
    <n v="-7183.01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26"/>
  </r>
  <r>
    <x v="2"/>
    <s v="Baxter Springs"/>
    <s v="Electric"/>
    <s v="Commercial"/>
    <s v="TEB-Total Electric Bldg"/>
    <n v="274381"/>
    <n v="17171.27"/>
    <n v="1377"/>
    <n v="0"/>
    <n v="7611.47"/>
    <n v="0"/>
    <m/>
    <n v="0"/>
    <n v="0"/>
    <n v="0"/>
    <n v="0"/>
    <n v="0"/>
    <n v="0"/>
    <n v="0"/>
    <n v="0"/>
    <n v="0"/>
    <n v="0"/>
    <n v="0"/>
    <n v="0"/>
    <n v="0"/>
    <n v="0"/>
    <n v="0"/>
    <n v="0"/>
    <n v="189.31"/>
    <n v="0"/>
    <n v="0"/>
    <n v="0"/>
    <n v="0"/>
    <n v="0"/>
    <n v="0"/>
    <n v="49.79"/>
    <n v="0"/>
    <n v="0"/>
    <n v="847.2"/>
    <n v="-1067.31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6"/>
  </r>
  <r>
    <x v="2"/>
    <s v="Baxter Springs"/>
    <s v="Electric"/>
    <s v="Industrial"/>
    <s v="CB-Commercial"/>
    <n v="0"/>
    <n v="0.26"/>
    <n v="2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2"/>
    <s v="Baxter Springs"/>
    <s v="Electric"/>
    <s v="Industrial"/>
    <s v="GP-General Power"/>
    <n v="334760"/>
    <n v="26222.66"/>
    <n v="0"/>
    <n v="55.11"/>
    <n v="9207.24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123.87"/>
    <n v="0"/>
    <n v="0"/>
    <n v="0"/>
    <n v="0"/>
    <n v="0"/>
    <n v="0"/>
    <n v="0"/>
    <n v="0"/>
    <n v="0"/>
    <n v="3132.66"/>
    <n v="-2115.679999999999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2"/>
    <s v="Baxter Springs"/>
    <s v="Electric"/>
    <s v="Industrial"/>
    <s v="PT-Transmission"/>
    <n v="2026389"/>
    <n v="105641.95"/>
    <n v="0"/>
    <n v="0"/>
    <n v="51651.55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425.54"/>
    <n v="0"/>
    <n v="0"/>
    <n v="0"/>
    <n v="0"/>
    <n v="0"/>
    <n v="0"/>
    <n v="882.09"/>
    <n v="0"/>
    <n v="0"/>
    <n v="0"/>
    <n v="-10314.32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6"/>
  </r>
  <r>
    <x v="2"/>
    <s v="Baxter Springs"/>
    <s v="Electric"/>
    <s v="Municipal Buildings"/>
    <s v="CB-Commercial"/>
    <n v="112960"/>
    <n v="10635.49"/>
    <n v="720"/>
    <n v="0"/>
    <n v="3150.45"/>
    <n v="0"/>
    <m/>
    <n v="0"/>
    <n v="0"/>
    <n v="0"/>
    <n v="0"/>
    <n v="0"/>
    <n v="0"/>
    <n v="0"/>
    <n v="0"/>
    <n v="0"/>
    <n v="0"/>
    <n v="0"/>
    <n v="0"/>
    <n v="0"/>
    <n v="0"/>
    <n v="0"/>
    <n v="0"/>
    <n v="50.82"/>
    <n v="0"/>
    <n v="0"/>
    <n v="0"/>
    <n v="0"/>
    <n v="0"/>
    <n v="0"/>
    <n v="0"/>
    <n v="0"/>
    <n v="0"/>
    <n v="0"/>
    <n v="-1538.4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2"/>
    <s v="Baxter Springs"/>
    <s v="Electric"/>
    <s v="Municipal Buildings"/>
    <s v="GP-General Power"/>
    <n v="8480"/>
    <n v="1410.9"/>
    <n v="0"/>
    <n v="0"/>
    <n v="233.23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14"/>
    <n v="0"/>
    <n v="0"/>
    <n v="0"/>
    <n v="0"/>
    <n v="0"/>
    <n v="0"/>
    <n v="0"/>
    <n v="0"/>
    <n v="0"/>
    <n v="0"/>
    <n v="-53.5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2"/>
    <s v="Baxter Springs"/>
    <s v="Electric"/>
    <s v="Municipal Buildings"/>
    <s v="TEB-Total Electric Bldg"/>
    <n v="1064"/>
    <n v="88.67"/>
    <n v="51"/>
    <n v="0"/>
    <n v="29.2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73"/>
    <n v="0"/>
    <n v="0"/>
    <n v="0"/>
    <n v="0"/>
    <n v="0"/>
    <n v="0"/>
    <n v="0"/>
    <n v="0"/>
    <n v="0"/>
    <n v="0"/>
    <n v="-4.1399999999999997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6"/>
  </r>
  <r>
    <x v="2"/>
    <s v="Baxter Springs"/>
    <s v="Electric"/>
    <s v="Municipal Other Lighting"/>
    <s v="CB-Commercial"/>
    <n v="80571"/>
    <n v="7370.25"/>
    <n v="220"/>
    <n v="0"/>
    <n v="2216.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36.24"/>
    <n v="0"/>
    <n v="0"/>
    <n v="0"/>
    <n v="0"/>
    <n v="0"/>
    <n v="0"/>
    <n v="0"/>
    <n v="0"/>
    <n v="0"/>
    <n v="0"/>
    <n v="-1097.3900000000001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2"/>
    <s v="Baxter Springs"/>
    <s v="Electric"/>
    <s v="Municipal Other Lighting"/>
    <s v="LS-Special Lighting"/>
    <n v="600"/>
    <n v="97.5"/>
    <n v="0"/>
    <n v="0"/>
    <n v="16.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4000000000000001"/>
    <n v="0"/>
    <n v="0"/>
    <n v="0"/>
    <n v="0"/>
    <n v="0"/>
    <n v="0"/>
    <n v="0"/>
    <n v="0"/>
    <n v="0"/>
    <n v="0"/>
    <n v="-20.96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6"/>
  </r>
  <r>
    <x v="2"/>
    <s v="Baxter Springs"/>
    <s v="Electric"/>
    <s v="Municipal Pumping"/>
    <s v="CB-Commercial"/>
    <n v="59848"/>
    <n v="5832.22"/>
    <n v="740"/>
    <n v="0"/>
    <n v="1963.6"/>
    <n v="0"/>
    <m/>
    <n v="0"/>
    <n v="0"/>
    <n v="0"/>
    <n v="0"/>
    <n v="0"/>
    <n v="0"/>
    <n v="0"/>
    <n v="0"/>
    <n v="0"/>
    <n v="0"/>
    <n v="0"/>
    <n v="0"/>
    <n v="0"/>
    <n v="0"/>
    <n v="0"/>
    <n v="0"/>
    <n v="26.93"/>
    <n v="0"/>
    <n v="0"/>
    <n v="0"/>
    <n v="0"/>
    <n v="0"/>
    <n v="0"/>
    <n v="0"/>
    <n v="0"/>
    <n v="0"/>
    <n v="0"/>
    <n v="-815.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2"/>
    <s v="Baxter Springs"/>
    <s v="Electric"/>
    <s v="Municipal Pumping"/>
    <s v="GP-General Power"/>
    <n v="18529"/>
    <n v="3011.68"/>
    <n v="0"/>
    <n v="0"/>
    <n v="574.22"/>
    <n v="0"/>
    <m/>
    <n v="0"/>
    <n v="0"/>
    <n v="0"/>
    <n v="0"/>
    <n v="0"/>
    <n v="0"/>
    <n v="0"/>
    <n v="0"/>
    <n v="0"/>
    <n v="0"/>
    <n v="0"/>
    <n v="0"/>
    <n v="0"/>
    <n v="0"/>
    <n v="0"/>
    <n v="0"/>
    <n v="6.87"/>
    <n v="0"/>
    <n v="0"/>
    <n v="0"/>
    <n v="0"/>
    <n v="0"/>
    <n v="0"/>
    <n v="0"/>
    <n v="0"/>
    <n v="0"/>
    <n v="0"/>
    <n v="-117.0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6"/>
  </r>
  <r>
    <x v="2"/>
    <s v="Baxter Springs"/>
    <s v="Electric"/>
    <s v="Oil Pipeline Pumping"/>
    <s v="PT-Transmission"/>
    <n v="2064000"/>
    <n v="91215.84"/>
    <n v="0"/>
    <n v="0"/>
    <n v="49734.14"/>
    <n v="0"/>
    <m/>
    <n v="0"/>
    <n v="0"/>
    <n v="0"/>
    <n v="0"/>
    <n v="0"/>
    <n v="0"/>
    <n v="0"/>
    <n v="0"/>
    <n v="0"/>
    <n v="0"/>
    <n v="0"/>
    <n v="0"/>
    <n v="0"/>
    <n v="0"/>
    <n v="0"/>
    <n v="0"/>
    <n v="433.44"/>
    <n v="0"/>
    <n v="0"/>
    <n v="0"/>
    <n v="0"/>
    <n v="0"/>
    <n v="0"/>
    <n v="0"/>
    <n v="0"/>
    <n v="0"/>
    <n v="8270.92"/>
    <n v="-10505.76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6"/>
  </r>
  <r>
    <x v="2"/>
    <s v="Baxter Springs"/>
    <s v="Electric"/>
    <s v="Commercial"/>
    <s v="NEB-Optional Net Billing"/>
    <n v="-1111"/>
    <n v="-2.7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6"/>
  </r>
  <r>
    <x v="2"/>
    <s v="Baxter Springs"/>
    <s v="Electric"/>
    <s v="Residential"/>
    <s v="RG-Residential"/>
    <n v="3289347"/>
    <n v="236685.59"/>
    <n v="36092.99"/>
    <n v="10827.88"/>
    <n v="90912.53"/>
    <n v="0"/>
    <m/>
    <n v="0"/>
    <n v="0"/>
    <n v="0"/>
    <n v="0"/>
    <n v="0"/>
    <n v="0"/>
    <n v="0"/>
    <n v="0"/>
    <n v="0"/>
    <n v="0"/>
    <n v="0"/>
    <n v="0"/>
    <n v="0"/>
    <n v="0"/>
    <n v="0"/>
    <n v="0"/>
    <n v="1974.65"/>
    <n v="0"/>
    <n v="0"/>
    <n v="0"/>
    <n v="75"/>
    <n v="0"/>
    <n v="26"/>
    <n v="2124.63"/>
    <n v="56"/>
    <n v="-8.2200000000000006"/>
    <n v="15185.52"/>
    <n v="-30897.7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2"/>
    <s v="Baxter Springs"/>
    <s v="Electric"/>
    <s v="Residential"/>
    <s v="RH-Residential Total Elec"/>
    <n v="1008994"/>
    <n v="58018.7"/>
    <n v="11444.18"/>
    <n v="1340.01"/>
    <n v="27819.86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5.11"/>
    <n v="0"/>
    <n v="0"/>
    <n v="0"/>
    <n v="25"/>
    <n v="0"/>
    <n v="0"/>
    <n v="681.23"/>
    <n v="16"/>
    <n v="-2.63"/>
    <n v="2522.36"/>
    <n v="-5997.24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6"/>
  </r>
  <r>
    <x v="2"/>
    <s v="Baxter Springs"/>
    <s v="Lighting"/>
    <s v="Commercial"/>
    <s v="PL-Private Lighting"/>
    <n v="42122.400000000001"/>
    <n v="8812.0300000000007"/>
    <n v="0"/>
    <n v="0"/>
    <n v="1154.35999999999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19"/>
    <n v="0"/>
    <n v="0"/>
    <n v="0"/>
    <n v="0"/>
    <n v="0"/>
    <n v="0"/>
    <n v="23.07"/>
    <n v="0"/>
    <n v="0"/>
    <n v="354.0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2"/>
    <s v="Baxter Springs"/>
    <s v="Lighting"/>
    <s v="Industrial"/>
    <s v="PL-Private Lighting"/>
    <n v="1059"/>
    <n v="306.32"/>
    <n v="0"/>
    <n v="0"/>
    <n v="28.6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0"/>
    <n v="0"/>
    <n v="0"/>
    <n v="30.85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6"/>
  </r>
  <r>
    <x v="2"/>
    <s v="Baxter Springs"/>
    <s v="Lighting"/>
    <s v="Municipal Other Lighting"/>
    <s v="PL-Private Lighting"/>
    <n v="321"/>
    <n v="84.54"/>
    <n v="0"/>
    <n v="0"/>
    <n v="8.84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6"/>
  </r>
  <r>
    <x v="2"/>
    <s v="Baxter Springs"/>
    <s v="Lighting"/>
    <s v="Municipal Street Lighting"/>
    <s v="SPL-Municipal St Lighting"/>
    <n v="54039.701999999997"/>
    <n v="5506.1"/>
    <n v="0"/>
    <n v="0"/>
    <n v="1324.94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12.97"/>
    <n v="0"/>
    <n v="0"/>
    <n v="0"/>
    <n v="0"/>
    <n v="0"/>
    <n v="0"/>
    <n v="0"/>
    <n v="0"/>
    <n v="0"/>
    <n v="0"/>
    <n v="-953.2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6"/>
  </r>
  <r>
    <x v="2"/>
    <s v="Baxter Springs"/>
    <s v="Lighting"/>
    <s v="Residential"/>
    <s v="PL-Private Lighting"/>
    <n v="33101.730000000003"/>
    <n v="8132.56"/>
    <n v="0"/>
    <n v="0"/>
    <n v="911.09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2799999999999994"/>
    <n v="0"/>
    <n v="0"/>
    <n v="0"/>
    <n v="0"/>
    <n v="0"/>
    <n v="0"/>
    <n v="44.39"/>
    <n v="0"/>
    <n v="0"/>
    <n v="215.7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2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6"/>
  </r>
  <r>
    <x v="2"/>
    <s v="Gravette"/>
    <s v="Electric"/>
    <s v="Commercial"/>
    <s v="CB-Commercial"/>
    <n v="143"/>
    <n v="17.39"/>
    <n v="40"/>
    <n v="0"/>
    <n v="3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3.61"/>
    <n v="-1.9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2"/>
    <s v="Gravette"/>
    <s v="Electric"/>
    <s v="Residential"/>
    <s v="RG-Residential"/>
    <n v="6699"/>
    <n v="518.16"/>
    <n v="125"/>
    <n v="0"/>
    <n v="184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0199999999999996"/>
    <n v="0"/>
    <n v="0"/>
    <n v="0"/>
    <n v="0"/>
    <n v="0"/>
    <n v="0"/>
    <n v="7.34"/>
    <n v="0"/>
    <n v="0"/>
    <n v="11.67"/>
    <n v="-62.9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2"/>
    <s v="Gravette"/>
    <s v="Lighting"/>
    <s v="Residential"/>
    <s v="PL-Private Lighting"/>
    <n v="31"/>
    <n v="9.44"/>
    <n v="0"/>
    <n v="0"/>
    <n v="0.8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6"/>
    <n v="0"/>
    <n v="0"/>
    <n v="0.1400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2"/>
    <s v="Neosho"/>
    <s v="Electric"/>
    <s v="Commercial"/>
    <s v="CB-Commercial"/>
    <n v="275"/>
    <n v="33.229999999999997"/>
    <n v="60"/>
    <n v="0"/>
    <n v="7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5.88"/>
    <n v="-3.7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2"/>
    <s v="Neosho"/>
    <s v="Electric"/>
    <s v="Commercial"/>
    <s v="GP-General Power"/>
    <n v="48800"/>
    <n v="3143.3"/>
    <n v="0"/>
    <n v="0"/>
    <n v="1342.2"/>
    <n v="0"/>
    <m/>
    <n v="0"/>
    <n v="0"/>
    <n v="0"/>
    <n v="0"/>
    <n v="0"/>
    <n v="0"/>
    <n v="0"/>
    <n v="0"/>
    <n v="0"/>
    <n v="0"/>
    <n v="0"/>
    <n v="0"/>
    <n v="0"/>
    <n v="0"/>
    <n v="0"/>
    <n v="0"/>
    <n v="18.059999999999999"/>
    <n v="0"/>
    <n v="0"/>
    <n v="0"/>
    <n v="0"/>
    <n v="0"/>
    <n v="0"/>
    <n v="67.31"/>
    <n v="0"/>
    <n v="0"/>
    <n v="0"/>
    <n v="-308.4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6"/>
  </r>
  <r>
    <x v="2"/>
    <s v="Neosho"/>
    <s v="Electric"/>
    <s v="Residential"/>
    <s v="RG-Residential"/>
    <n v="6088"/>
    <n v="509.71"/>
    <n v="100.5"/>
    <n v="6.81"/>
    <n v="135.38"/>
    <n v="0"/>
    <m/>
    <n v="0"/>
    <n v="0"/>
    <n v="0"/>
    <n v="0"/>
    <n v="0.49"/>
    <n v="0"/>
    <n v="0"/>
    <n v="0"/>
    <n v="0"/>
    <n v="0"/>
    <n v="0"/>
    <n v="0"/>
    <n v="0"/>
    <n v="0"/>
    <n v="0"/>
    <n v="0"/>
    <n v="3.01"/>
    <n v="0"/>
    <n v="0"/>
    <n v="0"/>
    <n v="0"/>
    <n v="0"/>
    <n v="0"/>
    <n v="5.34"/>
    <n v="0"/>
    <n v="0"/>
    <n v="10.23"/>
    <n v="-46.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2"/>
    <s v="Neosho"/>
    <s v="Lighting"/>
    <s v="Commercial"/>
    <s v="PL-Private Lighting"/>
    <n v="1436"/>
    <n v="188.32"/>
    <n v="0"/>
    <n v="0"/>
    <n v="39.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3.41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6"/>
  </r>
  <r>
    <x v="2"/>
    <s v="Neosho"/>
    <s v="Lighting"/>
    <s v="Residential"/>
    <s v="PL-Private Lighting"/>
    <n v="161"/>
    <n v="30.34"/>
    <n v="0"/>
    <n v="0"/>
    <n v="4.4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16"/>
    <n v="0"/>
    <n v="0"/>
    <n v="0.48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6"/>
  </r>
  <r>
    <x v="3"/>
    <m/>
    <m/>
    <s v="Residential"/>
    <s v="RG-Residential"/>
    <m/>
    <n v="67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Industrial"/>
    <s v="GP-General Power"/>
    <m/>
    <n v="140760.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6"/>
    <m/>
    <x v="26"/>
  </r>
  <r>
    <x v="3"/>
    <m/>
    <m/>
    <s v="Industrial"/>
    <s v="LP-Large Power"/>
    <m/>
    <n v="126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7"/>
    <m/>
    <x v="26"/>
  </r>
  <r>
    <x v="1"/>
    <m/>
    <m/>
    <s v="Commercial"/>
    <s v="CB-Commercial"/>
    <n v="-100198"/>
    <n v="-8303.91"/>
    <m/>
    <m/>
    <m/>
    <m/>
    <m/>
    <m/>
    <n v="0"/>
    <n v="0"/>
    <m/>
    <m/>
    <m/>
    <n v="-2521.98"/>
    <m/>
    <m/>
    <n v="-175.35"/>
    <n v="0"/>
    <m/>
    <m/>
    <m/>
    <m/>
    <m/>
    <m/>
    <m/>
    <m/>
    <m/>
    <m/>
    <m/>
    <m/>
    <m/>
    <m/>
    <m/>
    <n v="-1174.77"/>
    <m/>
    <m/>
    <n v="-1364.7"/>
    <m/>
    <m/>
    <m/>
    <m/>
    <x v="0"/>
    <m/>
    <m/>
    <m/>
    <m/>
    <m/>
    <m/>
    <m/>
    <m/>
    <n v="-2475.89"/>
    <n v="-46.09"/>
    <n v="0"/>
    <n v="-2521.98"/>
    <x v="1"/>
    <x v="5"/>
    <m/>
    <x v="26"/>
  </r>
  <r>
    <x v="3"/>
    <m/>
    <m/>
    <s v="Commercial"/>
    <s v="CB-Commercial"/>
    <n v="-99999"/>
    <n v="-11386.23"/>
    <m/>
    <n v="-449.65"/>
    <n v="190"/>
    <m/>
    <m/>
    <m/>
    <m/>
    <m/>
    <n v="-45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3"/>
    <m/>
    <m/>
    <s v="Commercial"/>
    <s v="CB-Commercial"/>
    <n v="-98000"/>
    <n v="-11153.12"/>
    <m/>
    <n v="-440.44"/>
    <n v="186.2"/>
    <m/>
    <m/>
    <m/>
    <m/>
    <m/>
    <n v="-44.1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3"/>
    <m/>
    <m/>
    <s v="Commercial"/>
    <s v="CB-Commercial"/>
    <n v="-99456"/>
    <n v="-11317.4"/>
    <m/>
    <n v="-223.46"/>
    <n v="188.97"/>
    <m/>
    <m/>
    <m/>
    <m/>
    <m/>
    <n v="-44.75"/>
    <m/>
    <m/>
    <m/>
    <m/>
    <m/>
    <m/>
    <m/>
    <m/>
    <m/>
    <m/>
    <m/>
    <m/>
    <m/>
    <m/>
    <m/>
    <m/>
    <m/>
    <m/>
    <m/>
    <m/>
    <m/>
    <m/>
    <n v="-932.94999999999993"/>
    <m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3"/>
    <m/>
    <m/>
    <s v="Commercial"/>
    <s v="CB-Commercial"/>
    <n v="-96402"/>
    <n v="-10999.69"/>
    <m/>
    <n v="-543"/>
    <n v="183.16"/>
    <m/>
    <m/>
    <m/>
    <m/>
    <m/>
    <n v="-43.38"/>
    <m/>
    <m/>
    <m/>
    <m/>
    <m/>
    <m/>
    <m/>
    <m/>
    <m/>
    <m/>
    <m/>
    <m/>
    <m/>
    <m/>
    <m/>
    <m/>
    <m/>
    <m/>
    <m/>
    <m/>
    <m/>
    <m/>
    <n v="-906.8"/>
    <m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3"/>
    <m/>
    <m/>
    <s v="Commercial"/>
    <s v="CB-Commercial"/>
    <n v="-99900"/>
    <n v="-11365.62"/>
    <m/>
    <m/>
    <n v="189.81"/>
    <m/>
    <m/>
    <m/>
    <m/>
    <m/>
    <n v="-44.95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3"/>
    <m/>
    <m/>
    <s v="Commercial"/>
    <s v="CB-Commercial"/>
    <n v="-94536"/>
    <n v="-10787.39"/>
    <m/>
    <n v="-639.02"/>
    <n v="179.62"/>
    <m/>
    <m/>
    <m/>
    <m/>
    <m/>
    <n v="-42.54"/>
    <m/>
    <m/>
    <m/>
    <m/>
    <m/>
    <m/>
    <m/>
    <m/>
    <m/>
    <m/>
    <m/>
    <m/>
    <m/>
    <m/>
    <m/>
    <m/>
    <m/>
    <m/>
    <m/>
    <m/>
    <m/>
    <m/>
    <n v="-944.67000000000007"/>
    <m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3"/>
    <m/>
    <m/>
    <s v="Commercial"/>
    <s v="CB-Commercial"/>
    <n v="-99994"/>
    <n v="-11385.66"/>
    <m/>
    <m/>
    <n v="189.99"/>
    <m/>
    <m/>
    <m/>
    <m/>
    <m/>
    <n v="-45"/>
    <m/>
    <m/>
    <m/>
    <m/>
    <m/>
    <m/>
    <m/>
    <m/>
    <m/>
    <m/>
    <m/>
    <m/>
    <m/>
    <m/>
    <m/>
    <m/>
    <m/>
    <m/>
    <m/>
    <m/>
    <m/>
    <m/>
    <n v="-671.63"/>
    <m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3"/>
    <m/>
    <m/>
    <s v="Municipal Other Lighting"/>
    <s v="CB-Commercial"/>
    <n v="-99711"/>
    <n v="-11353.06"/>
    <m/>
    <m/>
    <n v="189.45"/>
    <m/>
    <m/>
    <m/>
    <m/>
    <m/>
    <n v="-44.87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4"/>
    <x v="5"/>
    <m/>
    <x v="26"/>
  </r>
  <r>
    <x v="3"/>
    <m/>
    <m/>
    <s v="Municipal Other Lighting"/>
    <s v="CB-Commercial"/>
    <n v="-99039"/>
    <n v="-11272.96"/>
    <m/>
    <m/>
    <n v="188.17"/>
    <m/>
    <m/>
    <m/>
    <m/>
    <m/>
    <n v="-44.56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4"/>
    <x v="5"/>
    <m/>
    <x v="26"/>
  </r>
  <r>
    <x v="3"/>
    <m/>
    <m/>
    <s v="Commercial"/>
    <s v="CB-Commercial"/>
    <n v="-98185"/>
    <n v="-11170.73"/>
    <m/>
    <m/>
    <n v="186.55"/>
    <m/>
    <m/>
    <m/>
    <m/>
    <m/>
    <n v="-44.18"/>
    <m/>
    <m/>
    <m/>
    <m/>
    <m/>
    <m/>
    <m/>
    <m/>
    <m/>
    <m/>
    <m/>
    <m/>
    <m/>
    <m/>
    <m/>
    <m/>
    <m/>
    <m/>
    <m/>
    <m/>
    <m/>
    <m/>
    <n v="-645.15"/>
    <m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2"/>
    <m/>
    <m/>
    <s v="Commercial"/>
    <s v="CB-Commercial"/>
    <n v="-99780"/>
    <n v="-9078.58"/>
    <m/>
    <n v="-474.71"/>
    <n v="-2744.35"/>
    <m/>
    <m/>
    <m/>
    <m/>
    <m/>
    <m/>
    <m/>
    <m/>
    <m/>
    <m/>
    <m/>
    <m/>
    <m/>
    <m/>
    <m/>
    <m/>
    <m/>
    <m/>
    <n v="-44.9"/>
    <m/>
    <m/>
    <m/>
    <m/>
    <m/>
    <m/>
    <m/>
    <m/>
    <m/>
    <n v="-1154.02"/>
    <n v="1359.01"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2"/>
    <m/>
    <m/>
    <s v="Commercial"/>
    <s v="CB-Commercial"/>
    <n v="-99976"/>
    <n v="-9121.7999999999993"/>
    <m/>
    <n v="-476.66"/>
    <n v="-2749.74"/>
    <m/>
    <m/>
    <m/>
    <m/>
    <m/>
    <m/>
    <m/>
    <m/>
    <m/>
    <m/>
    <m/>
    <m/>
    <m/>
    <m/>
    <m/>
    <m/>
    <m/>
    <m/>
    <n v="-44.99"/>
    <m/>
    <m/>
    <m/>
    <m/>
    <m/>
    <m/>
    <m/>
    <m/>
    <m/>
    <n v="-1220.74"/>
    <n v="1361.67"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2"/>
    <m/>
    <m/>
    <s v="Commercial"/>
    <s v="CB-Commercial"/>
    <n v="-99842"/>
    <n v="-9089.6299999999992"/>
    <m/>
    <n v="-475.22"/>
    <n v="-2746.05"/>
    <m/>
    <m/>
    <m/>
    <m/>
    <m/>
    <m/>
    <m/>
    <m/>
    <m/>
    <m/>
    <m/>
    <m/>
    <m/>
    <m/>
    <m/>
    <m/>
    <m/>
    <m/>
    <n v="-44.93"/>
    <m/>
    <m/>
    <m/>
    <m/>
    <m/>
    <m/>
    <m/>
    <m/>
    <m/>
    <n v="-1155.26"/>
    <n v="1359.85"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3"/>
    <m/>
    <m/>
    <s v="Commercial"/>
    <s v="CB-Commercial"/>
    <n v="-97546"/>
    <n v="-11151.05"/>
    <m/>
    <m/>
    <n v="185.34"/>
    <m/>
    <m/>
    <m/>
    <m/>
    <m/>
    <m/>
    <m/>
    <m/>
    <m/>
    <m/>
    <m/>
    <m/>
    <m/>
    <m/>
    <m/>
    <m/>
    <m/>
    <m/>
    <m/>
    <m/>
    <m/>
    <m/>
    <m/>
    <m/>
    <m/>
    <m/>
    <m/>
    <m/>
    <n v="-655.21"/>
    <m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2"/>
    <m/>
    <m/>
    <s v="Commercial"/>
    <s v="CB-Commercial"/>
    <n v="-98697"/>
    <n v="-8966.6299999999992"/>
    <m/>
    <n v="-469.02"/>
    <n v="-2714.56"/>
    <m/>
    <m/>
    <m/>
    <m/>
    <m/>
    <m/>
    <m/>
    <m/>
    <m/>
    <m/>
    <m/>
    <m/>
    <m/>
    <m/>
    <m/>
    <m/>
    <m/>
    <m/>
    <n v="-44.42"/>
    <m/>
    <m/>
    <m/>
    <m/>
    <m/>
    <m/>
    <m/>
    <m/>
    <m/>
    <n v="-1201.1799999999998"/>
    <n v="1344.26"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3"/>
    <m/>
    <m/>
    <s v="Municipal Other Lighting"/>
    <s v="CB-Commercial"/>
    <n v="-94580"/>
    <n v="-10767.33"/>
    <m/>
    <m/>
    <n v="179.7"/>
    <m/>
    <m/>
    <m/>
    <m/>
    <m/>
    <n v="-42.56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4"/>
    <x v="5"/>
    <m/>
    <x v="26"/>
  </r>
  <r>
    <x v="2"/>
    <m/>
    <m/>
    <s v="Commercial"/>
    <s v="CB-Commercial"/>
    <n v="-99846"/>
    <n v="-9087.34"/>
    <m/>
    <m/>
    <n v="-2746.16"/>
    <m/>
    <m/>
    <m/>
    <m/>
    <m/>
    <m/>
    <m/>
    <m/>
    <m/>
    <m/>
    <m/>
    <m/>
    <m/>
    <m/>
    <m/>
    <m/>
    <m/>
    <m/>
    <n v="-44.93"/>
    <m/>
    <m/>
    <m/>
    <m/>
    <m/>
    <m/>
    <m/>
    <m/>
    <m/>
    <n v="-1128.4499999999998"/>
    <n v="1359.91"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2"/>
    <m/>
    <m/>
    <s v="Municipal Pumping"/>
    <s v="CB-Commercial"/>
    <n v="-99091"/>
    <n v="-9019.59"/>
    <m/>
    <m/>
    <n v="-2725.4"/>
    <m/>
    <m/>
    <m/>
    <m/>
    <m/>
    <m/>
    <m/>
    <m/>
    <m/>
    <m/>
    <m/>
    <m/>
    <m/>
    <m/>
    <m/>
    <m/>
    <m/>
    <m/>
    <n v="-44.59"/>
    <m/>
    <m/>
    <m/>
    <m/>
    <m/>
    <m/>
    <m/>
    <m/>
    <m/>
    <n v="0"/>
    <n v="1349.62"/>
    <m/>
    <m/>
    <m/>
    <m/>
    <m/>
    <m/>
    <x v="0"/>
    <m/>
    <m/>
    <m/>
    <m/>
    <m/>
    <m/>
    <m/>
    <m/>
    <n v="0"/>
    <n v="0"/>
    <n v="0"/>
    <n v="0"/>
    <x v="3"/>
    <x v="5"/>
    <m/>
    <x v="26"/>
  </r>
  <r>
    <x v="3"/>
    <m/>
    <m/>
    <s v="Commercial"/>
    <s v="CB-Commercial"/>
    <n v="-86666"/>
    <n v="-9859.99"/>
    <m/>
    <m/>
    <n v="164.66"/>
    <m/>
    <m/>
    <m/>
    <m/>
    <m/>
    <n v="-39"/>
    <m/>
    <m/>
    <m/>
    <m/>
    <m/>
    <m/>
    <m/>
    <m/>
    <m/>
    <m/>
    <m/>
    <m/>
    <m/>
    <m/>
    <m/>
    <m/>
    <m/>
    <m/>
    <m/>
    <m/>
    <m/>
    <m/>
    <n v="-605.97"/>
    <m/>
    <m/>
    <m/>
    <m/>
    <m/>
    <m/>
    <m/>
    <x v="0"/>
    <m/>
    <m/>
    <m/>
    <m/>
    <m/>
    <m/>
    <m/>
    <m/>
    <n v="0"/>
    <n v="0"/>
    <n v="0"/>
    <n v="0"/>
    <x v="1"/>
    <x v="5"/>
    <m/>
    <x v="26"/>
  </r>
  <r>
    <x v="3"/>
    <m/>
    <m/>
    <s v="Municipal Buildings"/>
    <s v="CB-Commercial"/>
    <n v="-80000"/>
    <n v="-9101.6"/>
    <m/>
    <m/>
    <n v="152"/>
    <m/>
    <m/>
    <m/>
    <m/>
    <m/>
    <n v="-36"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3"/>
    <x v="5"/>
    <m/>
    <x v="26"/>
  </r>
  <r>
    <x v="2"/>
    <m/>
    <m/>
    <s v="Municipal Buildings"/>
    <s v="CB-Commercial"/>
    <n v="-90318"/>
    <n v="-8224.0499999999993"/>
    <m/>
    <m/>
    <n v="-2484.11"/>
    <m/>
    <m/>
    <m/>
    <m/>
    <m/>
    <m/>
    <m/>
    <m/>
    <m/>
    <m/>
    <m/>
    <m/>
    <m/>
    <m/>
    <m/>
    <m/>
    <m/>
    <m/>
    <n v="-40.64"/>
    <m/>
    <m/>
    <m/>
    <m/>
    <m/>
    <m/>
    <m/>
    <m/>
    <m/>
    <n v="0"/>
    <n v="1230.1300000000001"/>
    <m/>
    <m/>
    <m/>
    <m/>
    <m/>
    <m/>
    <x v="0"/>
    <m/>
    <m/>
    <m/>
    <m/>
    <m/>
    <m/>
    <m/>
    <m/>
    <n v="0"/>
    <n v="0"/>
    <n v="0"/>
    <n v="0"/>
    <x v="3"/>
    <x v="5"/>
    <m/>
    <x v="26"/>
  </r>
  <r>
    <x v="2"/>
    <m/>
    <m/>
    <s v="Municipal Other Lighting"/>
    <s v="CB-Commercial"/>
    <n v="-79520"/>
    <n v="-7263.38"/>
    <m/>
    <m/>
    <n v="-2187.12"/>
    <m/>
    <m/>
    <m/>
    <m/>
    <m/>
    <m/>
    <m/>
    <m/>
    <m/>
    <m/>
    <m/>
    <m/>
    <m/>
    <m/>
    <m/>
    <m/>
    <m/>
    <m/>
    <n v="-35.78"/>
    <m/>
    <m/>
    <m/>
    <m/>
    <m/>
    <m/>
    <m/>
    <m/>
    <m/>
    <n v="0"/>
    <n v="1083.06"/>
    <m/>
    <m/>
    <m/>
    <m/>
    <m/>
    <m/>
    <x v="0"/>
    <m/>
    <m/>
    <m/>
    <m/>
    <m/>
    <m/>
    <m/>
    <m/>
    <n v="0"/>
    <n v="0"/>
    <n v="0"/>
    <n v="0"/>
    <x v="4"/>
    <x v="5"/>
    <m/>
    <x v="26"/>
  </r>
  <r>
    <x v="3"/>
    <m/>
    <m/>
    <s v="Residential"/>
    <s v="RG-Residential"/>
    <n v="-100000"/>
    <n v="-10093"/>
    <m/>
    <n v="-497.4"/>
    <n v="190"/>
    <m/>
    <m/>
    <m/>
    <m/>
    <m/>
    <n v="-45"/>
    <m/>
    <m/>
    <m/>
    <m/>
    <m/>
    <m/>
    <m/>
    <m/>
    <m/>
    <m/>
    <m/>
    <m/>
    <m/>
    <m/>
    <m/>
    <m/>
    <m/>
    <m/>
    <m/>
    <m/>
    <m/>
    <m/>
    <n v="-99.48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320"/>
    <n v="-10024.370000000001"/>
    <m/>
    <n v="-494.02"/>
    <n v="188.71"/>
    <m/>
    <m/>
    <m/>
    <m/>
    <m/>
    <n v="-44.7"/>
    <m/>
    <m/>
    <m/>
    <m/>
    <m/>
    <m/>
    <m/>
    <m/>
    <m/>
    <m/>
    <m/>
    <m/>
    <m/>
    <m/>
    <m/>
    <m/>
    <m/>
    <m/>
    <m/>
    <m/>
    <m/>
    <m/>
    <n v="-296.44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928"/>
    <n v="-10100.39"/>
    <m/>
    <n v="-497.78"/>
    <n v="189.86"/>
    <m/>
    <m/>
    <m/>
    <m/>
    <m/>
    <n v="-44.97"/>
    <m/>
    <m/>
    <m/>
    <m/>
    <m/>
    <m/>
    <m/>
    <m/>
    <m/>
    <m/>
    <m/>
    <m/>
    <m/>
    <m/>
    <m/>
    <m/>
    <m/>
    <m/>
    <m/>
    <m/>
    <m/>
    <m/>
    <n v="-236.44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007"/>
    <n v="-9996.9"/>
    <m/>
    <n v="-492.67"/>
    <n v="188.11"/>
    <m/>
    <m/>
    <m/>
    <m/>
    <m/>
    <n v="-44.56"/>
    <m/>
    <m/>
    <m/>
    <m/>
    <m/>
    <m/>
    <m/>
    <m/>
    <m/>
    <m/>
    <m/>
    <m/>
    <m/>
    <m/>
    <m/>
    <m/>
    <m/>
    <m/>
    <m/>
    <m/>
    <m/>
    <m/>
    <n v="-234.03000000000003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000"/>
    <n v="-10000.200000000001"/>
    <m/>
    <n v="-492.84"/>
    <n v="188.1"/>
    <m/>
    <m/>
    <m/>
    <m/>
    <m/>
    <n v="-44.55"/>
    <m/>
    <m/>
    <m/>
    <m/>
    <m/>
    <m/>
    <m/>
    <m/>
    <m/>
    <m/>
    <m/>
    <m/>
    <m/>
    <m/>
    <m/>
    <m/>
    <m/>
    <m/>
    <m/>
    <m/>
    <m/>
    <m/>
    <n v="-283.37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028"/>
    <n v="-10009.5"/>
    <m/>
    <n v="-493.3"/>
    <n v="188.16"/>
    <m/>
    <m/>
    <m/>
    <m/>
    <m/>
    <n v="-44.56"/>
    <m/>
    <m/>
    <m/>
    <m/>
    <m/>
    <m/>
    <m/>
    <m/>
    <m/>
    <m/>
    <m/>
    <m/>
    <m/>
    <m/>
    <m/>
    <m/>
    <m/>
    <m/>
    <m/>
    <m/>
    <m/>
    <m/>
    <n v="-160.32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687"/>
    <n v="-10070.129999999999"/>
    <m/>
    <n v="-397.03"/>
    <n v="189.41"/>
    <m/>
    <m/>
    <m/>
    <m/>
    <m/>
    <n v="-44.86"/>
    <m/>
    <m/>
    <m/>
    <m/>
    <m/>
    <m/>
    <m/>
    <m/>
    <m/>
    <m/>
    <m/>
    <m/>
    <m/>
    <m/>
    <m/>
    <m/>
    <m/>
    <m/>
    <m/>
    <m/>
    <m/>
    <m/>
    <n v="-260.55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785"/>
    <n v="-10085.780000000001"/>
    <m/>
    <n v="-397.65"/>
    <n v="189.59"/>
    <m/>
    <m/>
    <m/>
    <m/>
    <m/>
    <n v="-44.91"/>
    <m/>
    <m/>
    <m/>
    <m/>
    <m/>
    <m/>
    <m/>
    <m/>
    <m/>
    <m/>
    <m/>
    <m/>
    <m/>
    <m/>
    <m/>
    <m/>
    <m/>
    <m/>
    <m/>
    <m/>
    <m/>
    <m/>
    <n v="-260.96000000000004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603"/>
    <n v="-10063.969999999999"/>
    <m/>
    <n v="-396.79"/>
    <n v="189.25"/>
    <m/>
    <m/>
    <m/>
    <m/>
    <m/>
    <n v="-44.82"/>
    <m/>
    <m/>
    <m/>
    <m/>
    <m/>
    <m/>
    <m/>
    <m/>
    <m/>
    <m/>
    <m/>
    <m/>
    <m/>
    <m/>
    <m/>
    <m/>
    <m/>
    <m/>
    <m/>
    <m/>
    <m/>
    <m/>
    <n v="-260.38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000"/>
    <n v="-9998.69"/>
    <m/>
    <n v="-394.21"/>
    <n v="188.1"/>
    <m/>
    <m/>
    <m/>
    <m/>
    <m/>
    <n v="-44.55"/>
    <m/>
    <m/>
    <m/>
    <m/>
    <m/>
    <m/>
    <m/>
    <m/>
    <m/>
    <m/>
    <m/>
    <m/>
    <m/>
    <m/>
    <m/>
    <m/>
    <m/>
    <m/>
    <m/>
    <m/>
    <m/>
    <m/>
    <n v="-258.71000000000004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7245"/>
    <n v="-9814.94"/>
    <m/>
    <n v="-483.69"/>
    <n v="184.76"/>
    <m/>
    <m/>
    <m/>
    <m/>
    <m/>
    <n v="-43.76"/>
    <m/>
    <m/>
    <m/>
    <m/>
    <m/>
    <m/>
    <m/>
    <m/>
    <m/>
    <m/>
    <m/>
    <m/>
    <m/>
    <m/>
    <m/>
    <m/>
    <m/>
    <m/>
    <m/>
    <m/>
    <m/>
    <m/>
    <n v="-278.13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824"/>
    <n v="-10089.89"/>
    <m/>
    <n v="-198.9"/>
    <n v="189.67"/>
    <m/>
    <m/>
    <m/>
    <m/>
    <m/>
    <n v="-44.92"/>
    <m/>
    <m/>
    <m/>
    <m/>
    <m/>
    <m/>
    <m/>
    <m/>
    <m/>
    <m/>
    <m/>
    <m/>
    <m/>
    <m/>
    <m/>
    <m/>
    <m/>
    <m/>
    <m/>
    <m/>
    <m/>
    <m/>
    <n v="-24.86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000"/>
    <n v="-9993.7099999999991"/>
    <m/>
    <n v="-197"/>
    <n v="188.1"/>
    <m/>
    <m/>
    <m/>
    <m/>
    <m/>
    <n v="-44.55"/>
    <m/>
    <m/>
    <m/>
    <m/>
    <m/>
    <m/>
    <m/>
    <m/>
    <m/>
    <m/>
    <m/>
    <m/>
    <m/>
    <m/>
    <m/>
    <m/>
    <m/>
    <m/>
    <m/>
    <m/>
    <m/>
    <m/>
    <n v="-24.62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7474"/>
    <n v="-9838.0499999999993"/>
    <m/>
    <n v="-193.94"/>
    <n v="185.2"/>
    <m/>
    <m/>
    <m/>
    <m/>
    <m/>
    <n v="-43.87"/>
    <m/>
    <m/>
    <m/>
    <m/>
    <m/>
    <m/>
    <m/>
    <m/>
    <m/>
    <m/>
    <m/>
    <m/>
    <m/>
    <m/>
    <m/>
    <m/>
    <m/>
    <m/>
    <m/>
    <m/>
    <m/>
    <m/>
    <n v="-96.97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6817"/>
    <n v="-9771.74"/>
    <m/>
    <n v="-385.26"/>
    <n v="183.95"/>
    <m/>
    <m/>
    <m/>
    <m/>
    <m/>
    <n v="-43.56"/>
    <m/>
    <m/>
    <m/>
    <m/>
    <m/>
    <m/>
    <m/>
    <m/>
    <m/>
    <m/>
    <m/>
    <m/>
    <m/>
    <m/>
    <m/>
    <m/>
    <m/>
    <m/>
    <m/>
    <m/>
    <m/>
    <m/>
    <n v="-252.82999999999998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6127"/>
    <n v="-9702.1"/>
    <m/>
    <n v="-382.51"/>
    <n v="182.64"/>
    <m/>
    <m/>
    <m/>
    <m/>
    <m/>
    <n v="-43.26"/>
    <m/>
    <m/>
    <m/>
    <m/>
    <m/>
    <m/>
    <m/>
    <m/>
    <m/>
    <m/>
    <m/>
    <m/>
    <m/>
    <m/>
    <m/>
    <m/>
    <m/>
    <m/>
    <m/>
    <m/>
    <m/>
    <m/>
    <n v="-239.06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7915"/>
    <n v="-9882.56"/>
    <m/>
    <n v="-194.81"/>
    <n v="186.03"/>
    <m/>
    <m/>
    <m/>
    <m/>
    <m/>
    <n v="-44.06"/>
    <m/>
    <m/>
    <m/>
    <m/>
    <m/>
    <m/>
    <m/>
    <m/>
    <m/>
    <m/>
    <m/>
    <m/>
    <m/>
    <m/>
    <m/>
    <m/>
    <m/>
    <m/>
    <m/>
    <m/>
    <m/>
    <m/>
    <n v="-24.36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7000"/>
    <n v="-9790.2099999999991"/>
    <m/>
    <n v="-192.99"/>
    <n v="184.3"/>
    <m/>
    <m/>
    <m/>
    <m/>
    <m/>
    <n v="-43.65"/>
    <m/>
    <m/>
    <m/>
    <m/>
    <m/>
    <m/>
    <m/>
    <m/>
    <m/>
    <m/>
    <m/>
    <m/>
    <m/>
    <m/>
    <m/>
    <m/>
    <m/>
    <m/>
    <m/>
    <m/>
    <m/>
    <m/>
    <n v="-277.43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7022"/>
    <n v="-9792.43"/>
    <m/>
    <n v="-193.04"/>
    <n v="184.34"/>
    <m/>
    <m/>
    <m/>
    <m/>
    <m/>
    <n v="-43.66"/>
    <m/>
    <m/>
    <m/>
    <m/>
    <m/>
    <m/>
    <m/>
    <m/>
    <m/>
    <m/>
    <m/>
    <m/>
    <m/>
    <m/>
    <m/>
    <m/>
    <m/>
    <m/>
    <m/>
    <m/>
    <m/>
    <m/>
    <n v="-277.48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851"/>
    <n v="-10091.02"/>
    <m/>
    <n v="0"/>
    <n v="189.72"/>
    <m/>
    <m/>
    <m/>
    <m/>
    <m/>
    <n v="-44.93"/>
    <m/>
    <m/>
    <m/>
    <m/>
    <m/>
    <m/>
    <m/>
    <m/>
    <m/>
    <m/>
    <m/>
    <m/>
    <m/>
    <m/>
    <m/>
    <m/>
    <m/>
    <m/>
    <m/>
    <m/>
    <m/>
    <m/>
    <n v="-161.63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146"/>
    <n v="-10006.81"/>
    <m/>
    <n v="0"/>
    <n v="188.38"/>
    <m/>
    <m/>
    <m/>
    <m/>
    <m/>
    <n v="-44.61"/>
    <m/>
    <m/>
    <m/>
    <m/>
    <m/>
    <m/>
    <m/>
    <m/>
    <m/>
    <m/>
    <m/>
    <m/>
    <m/>
    <m/>
    <m/>
    <m/>
    <m/>
    <m/>
    <m/>
    <m/>
    <m/>
    <m/>
    <n v="-160.28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9712"/>
    <n v="-10077.49"/>
    <m/>
    <n v="0"/>
    <n v="189.45"/>
    <m/>
    <m/>
    <m/>
    <m/>
    <m/>
    <n v="-44.87"/>
    <m/>
    <m/>
    <m/>
    <m/>
    <m/>
    <m/>
    <m/>
    <m/>
    <m/>
    <m/>
    <m/>
    <m/>
    <m/>
    <m/>
    <m/>
    <m/>
    <m/>
    <m/>
    <m/>
    <m/>
    <m/>
    <m/>
    <n v="-24.84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8941"/>
    <n v="-9989.7099999999991"/>
    <m/>
    <n v="0"/>
    <n v="187.99"/>
    <m/>
    <m/>
    <m/>
    <m/>
    <m/>
    <n v="-44.53"/>
    <m/>
    <m/>
    <m/>
    <m/>
    <m/>
    <m/>
    <m/>
    <m/>
    <m/>
    <m/>
    <m/>
    <m/>
    <m/>
    <m/>
    <m/>
    <m/>
    <m/>
    <m/>
    <m/>
    <m/>
    <m/>
    <m/>
    <n v="-86.16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6662"/>
    <n v="-9759.56"/>
    <m/>
    <n v="-192.38"/>
    <n v="183.66"/>
    <m/>
    <m/>
    <m/>
    <m/>
    <m/>
    <n v="-43.49"/>
    <m/>
    <m/>
    <m/>
    <m/>
    <m/>
    <m/>
    <m/>
    <m/>
    <m/>
    <m/>
    <m/>
    <m/>
    <m/>
    <m/>
    <m/>
    <m/>
    <m/>
    <m/>
    <m/>
    <m/>
    <m/>
    <m/>
    <n v="-96.2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8499"/>
    <n v="-9945.8799999999992"/>
    <m/>
    <n v="0"/>
    <n v="187.15"/>
    <m/>
    <m/>
    <m/>
    <m/>
    <m/>
    <n v="-44.32"/>
    <m/>
    <m/>
    <m/>
    <m/>
    <m/>
    <m/>
    <m/>
    <m/>
    <m/>
    <m/>
    <m/>
    <m/>
    <m/>
    <m/>
    <m/>
    <m/>
    <m/>
    <m/>
    <m/>
    <m/>
    <m/>
    <m/>
    <n v="-159.30000000000001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7546"/>
    <n v="-9859.9699999999993"/>
    <m/>
    <n v="0"/>
    <n v="185.34"/>
    <m/>
    <m/>
    <m/>
    <m/>
    <m/>
    <n v="-43.9"/>
    <m/>
    <m/>
    <m/>
    <m/>
    <m/>
    <m/>
    <m/>
    <m/>
    <m/>
    <m/>
    <m/>
    <m/>
    <m/>
    <m/>
    <m/>
    <m/>
    <m/>
    <m/>
    <m/>
    <m/>
    <m/>
    <m/>
    <n v="-97.19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-96561"/>
    <n v="-9745.9"/>
    <m/>
    <n v="0"/>
    <n v="183.46"/>
    <m/>
    <m/>
    <m/>
    <m/>
    <m/>
    <n v="-43.45"/>
    <m/>
    <m/>
    <m/>
    <m/>
    <m/>
    <m/>
    <m/>
    <m/>
    <m/>
    <m/>
    <m/>
    <m/>
    <m/>
    <m/>
    <m/>
    <m/>
    <m/>
    <m/>
    <m/>
    <m/>
    <m/>
    <m/>
    <n v="-132.07"/>
    <m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587"/>
    <n v="-6332.95"/>
    <m/>
    <n v="-365.27"/>
    <n v="-2739.04"/>
    <m/>
    <m/>
    <m/>
    <m/>
    <m/>
    <m/>
    <m/>
    <m/>
    <m/>
    <m/>
    <m/>
    <m/>
    <m/>
    <m/>
    <m/>
    <m/>
    <m/>
    <m/>
    <n v="-59.75"/>
    <m/>
    <m/>
    <m/>
    <m/>
    <m/>
    <m/>
    <m/>
    <m/>
    <m/>
    <n v="-460.61"/>
    <n v="935.13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820"/>
    <n v="-6353.48"/>
    <m/>
    <n v="-366.35"/>
    <n v="-2745.45"/>
    <m/>
    <m/>
    <m/>
    <m/>
    <m/>
    <m/>
    <m/>
    <m/>
    <m/>
    <m/>
    <m/>
    <m/>
    <m/>
    <m/>
    <m/>
    <m/>
    <m/>
    <m/>
    <n v="-59.89"/>
    <m/>
    <m/>
    <m/>
    <m/>
    <m/>
    <m/>
    <m/>
    <m/>
    <m/>
    <n v="-461.97"/>
    <n v="937.31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919"/>
    <n v="-6362.57"/>
    <m/>
    <n v="-366.83"/>
    <n v="-2748.17"/>
    <m/>
    <m/>
    <m/>
    <m/>
    <m/>
    <m/>
    <m/>
    <m/>
    <m/>
    <m/>
    <m/>
    <m/>
    <m/>
    <m/>
    <m/>
    <m/>
    <m/>
    <m/>
    <n v="-59.95"/>
    <m/>
    <m/>
    <m/>
    <m/>
    <m/>
    <m/>
    <m/>
    <m/>
    <m/>
    <n v="-462.57"/>
    <n v="938.24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513"/>
    <n v="-6328.23"/>
    <m/>
    <n v="-365"/>
    <n v="-2737.01"/>
    <m/>
    <m/>
    <m/>
    <m/>
    <m/>
    <m/>
    <m/>
    <m/>
    <m/>
    <m/>
    <m/>
    <m/>
    <m/>
    <m/>
    <m/>
    <m/>
    <m/>
    <m/>
    <n v="-59.71"/>
    <m/>
    <m/>
    <m/>
    <m/>
    <m/>
    <m/>
    <m/>
    <m/>
    <m/>
    <n v="-460.26"/>
    <n v="934.43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719"/>
    <n v="-6345.94"/>
    <m/>
    <n v="-365.93"/>
    <n v="-2742.67"/>
    <m/>
    <m/>
    <m/>
    <m/>
    <m/>
    <m/>
    <m/>
    <m/>
    <m/>
    <m/>
    <m/>
    <m/>
    <m/>
    <m/>
    <m/>
    <m/>
    <m/>
    <m/>
    <n v="-59.83"/>
    <m/>
    <m/>
    <m/>
    <m/>
    <m/>
    <m/>
    <m/>
    <m/>
    <m/>
    <n v="-461.44"/>
    <n v="936.36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886"/>
    <n v="-6360.18"/>
    <m/>
    <n v="-366.7"/>
    <n v="-2747.26"/>
    <m/>
    <m/>
    <m/>
    <m/>
    <m/>
    <m/>
    <m/>
    <m/>
    <m/>
    <m/>
    <m/>
    <m/>
    <m/>
    <m/>
    <m/>
    <m/>
    <m/>
    <m/>
    <n v="-59.93"/>
    <m/>
    <m/>
    <m/>
    <m/>
    <m/>
    <m/>
    <m/>
    <m/>
    <m/>
    <n v="-462.4"/>
    <n v="937.93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838"/>
    <n v="-6357.42"/>
    <m/>
    <n v="-366.53"/>
    <n v="-2745.94"/>
    <m/>
    <m/>
    <m/>
    <m/>
    <m/>
    <m/>
    <m/>
    <m/>
    <m/>
    <m/>
    <m/>
    <m/>
    <m/>
    <m/>
    <m/>
    <m/>
    <m/>
    <m/>
    <n v="-59.9"/>
    <m/>
    <m/>
    <m/>
    <m/>
    <m/>
    <m/>
    <m/>
    <m/>
    <m/>
    <n v="-462.20000000000005"/>
    <n v="937.48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631"/>
    <n v="-6342.11"/>
    <m/>
    <n v="-365.69"/>
    <n v="-2740.25"/>
    <m/>
    <m/>
    <m/>
    <m/>
    <m/>
    <m/>
    <m/>
    <m/>
    <m/>
    <m/>
    <m/>
    <m/>
    <m/>
    <m/>
    <m/>
    <m/>
    <m/>
    <m/>
    <n v="-59.78"/>
    <m/>
    <m/>
    <m/>
    <m/>
    <m/>
    <m/>
    <m/>
    <m/>
    <m/>
    <n v="-461.14"/>
    <n v="935.53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575"/>
    <n v="-6339.78"/>
    <m/>
    <n v="-365.53"/>
    <n v="-2738.71"/>
    <m/>
    <m/>
    <m/>
    <m/>
    <m/>
    <m/>
    <m/>
    <m/>
    <m/>
    <m/>
    <m/>
    <m/>
    <m/>
    <m/>
    <m/>
    <m/>
    <m/>
    <m/>
    <n v="-59.74"/>
    <m/>
    <m/>
    <m/>
    <m/>
    <m/>
    <m/>
    <m/>
    <m/>
    <m/>
    <n v="-460.94"/>
    <n v="935.01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358"/>
    <n v="-6323.93"/>
    <m/>
    <n v="-364.65"/>
    <n v="-2732.74"/>
    <m/>
    <m/>
    <m/>
    <m/>
    <m/>
    <m/>
    <m/>
    <m/>
    <m/>
    <m/>
    <m/>
    <m/>
    <m/>
    <m/>
    <m/>
    <m/>
    <m/>
    <m/>
    <n v="-59.62"/>
    <m/>
    <m/>
    <m/>
    <m/>
    <m/>
    <m/>
    <m/>
    <m/>
    <m/>
    <n v="-459.82"/>
    <n v="932.98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319"/>
    <n v="-6324.44"/>
    <m/>
    <n v="-364.63"/>
    <n v="-2731.67"/>
    <m/>
    <m/>
    <m/>
    <m/>
    <m/>
    <m/>
    <m/>
    <m/>
    <m/>
    <m/>
    <m/>
    <m/>
    <m/>
    <m/>
    <m/>
    <m/>
    <m/>
    <m/>
    <n v="-59.59"/>
    <m/>
    <m/>
    <m/>
    <m/>
    <m/>
    <m/>
    <m/>
    <m/>
    <m/>
    <n v="-412.38"/>
    <n v="932.61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8524"/>
    <n v="-6267.31"/>
    <m/>
    <n v="-361.45"/>
    <n v="-2709.81"/>
    <m/>
    <m/>
    <m/>
    <m/>
    <m/>
    <m/>
    <m/>
    <m/>
    <m/>
    <m/>
    <m/>
    <m/>
    <m/>
    <m/>
    <m/>
    <m/>
    <m/>
    <m/>
    <n v="-59.11"/>
    <m/>
    <m/>
    <m/>
    <m/>
    <m/>
    <m/>
    <m/>
    <m/>
    <m/>
    <n v="-455.78000000000003"/>
    <n v="925.14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692"/>
    <n v="-6346.67"/>
    <m/>
    <m/>
    <n v="-2741.92"/>
    <m/>
    <m/>
    <m/>
    <m/>
    <m/>
    <m/>
    <m/>
    <m/>
    <m/>
    <m/>
    <m/>
    <m/>
    <m/>
    <m/>
    <m/>
    <m/>
    <m/>
    <m/>
    <n v="-59.82"/>
    <m/>
    <m/>
    <m/>
    <m/>
    <m/>
    <m/>
    <m/>
    <m/>
    <m/>
    <n v="-457.41"/>
    <n v="936.11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2"/>
    <m/>
    <m/>
    <s v="Residential"/>
    <s v="RG-Residential"/>
    <n v="-99370"/>
    <n v="-6321.34"/>
    <m/>
    <n v="0"/>
    <n v="-2733.08"/>
    <m/>
    <m/>
    <m/>
    <m/>
    <m/>
    <m/>
    <m/>
    <m/>
    <m/>
    <m/>
    <m/>
    <m/>
    <m/>
    <m/>
    <m/>
    <m/>
    <m/>
    <m/>
    <n v="-59.62"/>
    <m/>
    <m/>
    <m/>
    <m/>
    <m/>
    <m/>
    <m/>
    <m/>
    <m/>
    <n v="-123.05"/>
    <n v="933.08"/>
    <m/>
    <m/>
    <m/>
    <m/>
    <m/>
    <m/>
    <x v="0"/>
    <m/>
    <m/>
    <m/>
    <m/>
    <m/>
    <m/>
    <m/>
    <m/>
    <n v="0"/>
    <n v="0"/>
    <n v="0"/>
    <n v="0"/>
    <x v="0"/>
    <x v="1"/>
    <m/>
    <x v="26"/>
  </r>
  <r>
    <x v="1"/>
    <m/>
    <m/>
    <s v="Residential"/>
    <s v="RH-Residential Total Elec"/>
    <n v="-95545"/>
    <n v="-5482.29"/>
    <m/>
    <m/>
    <m/>
    <m/>
    <m/>
    <m/>
    <n v="0"/>
    <m/>
    <m/>
    <m/>
    <m/>
    <n v="-2404.87"/>
    <m/>
    <m/>
    <n v="-167.2"/>
    <n v="0"/>
    <m/>
    <m/>
    <m/>
    <m/>
    <m/>
    <m/>
    <m/>
    <m/>
    <m/>
    <m/>
    <m/>
    <m/>
    <m/>
    <m/>
    <m/>
    <n v="-96.33"/>
    <m/>
    <m/>
    <n v="-1579.36"/>
    <m/>
    <m/>
    <m/>
    <m/>
    <x v="0"/>
    <m/>
    <m/>
    <m/>
    <m/>
    <m/>
    <m/>
    <m/>
    <m/>
    <n v="-2360.92"/>
    <n v="-43.95"/>
    <n v="0"/>
    <n v="-2404.87"/>
    <x v="0"/>
    <x v="15"/>
    <m/>
    <x v="26"/>
  </r>
  <r>
    <x v="3"/>
    <m/>
    <m/>
    <s v="Commercial"/>
    <s v="SH-Small Heating"/>
    <n v="-99458"/>
    <n v="-9144.39"/>
    <m/>
    <n v="0"/>
    <n v="188.97"/>
    <m/>
    <m/>
    <m/>
    <m/>
    <m/>
    <n v="-44.76"/>
    <m/>
    <n v="0"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1"/>
    <x v="12"/>
    <m/>
    <x v="26"/>
  </r>
  <r>
    <x v="3"/>
    <m/>
    <m/>
    <s v="Residential"/>
    <s v="RG-Residential"/>
    <n v="0"/>
    <n v="-6747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m/>
    <m/>
    <s v="Industrial"/>
    <s v="GP-General Power"/>
    <n v="0"/>
    <n v="25737.1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6"/>
  </r>
  <r>
    <x v="3"/>
    <m/>
    <m/>
    <s v="Industrial"/>
    <s v="LP-Large Power"/>
    <n v="0"/>
    <n v="4215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6"/>
  </r>
  <r>
    <x v="3"/>
    <m/>
    <m/>
    <s v="Municipal Buildings"/>
    <s v="CB-Commercial"/>
    <n v="128280"/>
    <n v="14626.45"/>
    <n v="0"/>
    <n v="0"/>
    <n v="-243.73"/>
    <n v="0"/>
    <m/>
    <n v="0"/>
    <n v="0"/>
    <n v="0"/>
    <n v="57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Commercial"/>
    <s v="CB-Commercial"/>
    <n v="97631"/>
    <n v="11107.48"/>
    <n v="0"/>
    <n v="657.95"/>
    <n v="-185.5"/>
    <n v="0"/>
    <m/>
    <n v="0"/>
    <n v="0"/>
    <n v="0"/>
    <n v="43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m/>
    <m/>
    <s v="Industrial"/>
    <s v="CB-Commercial"/>
    <n v="99506"/>
    <n v="11329.65"/>
    <n v="0"/>
    <n v="668.43"/>
    <n v="-189.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3"/>
    <m/>
    <m/>
    <s v="Commercial"/>
    <s v="CB-Commercial"/>
    <n v="99048"/>
    <n v="11278.03"/>
    <n v="0"/>
    <n v="556.73"/>
    <n v="-188.19"/>
    <n v="0"/>
    <m/>
    <n v="0"/>
    <n v="0"/>
    <n v="0"/>
    <n v="4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m/>
    <m/>
    <s v="Commercial"/>
    <s v="CB-Commercial"/>
    <n v="99926"/>
    <n v="11377.21"/>
    <n v="0"/>
    <n v="336.97"/>
    <n v="-189.86"/>
    <n v="0"/>
    <m/>
    <n v="0"/>
    <n v="0"/>
    <n v="0"/>
    <n v="44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m/>
    <m/>
    <s v="Commercial"/>
    <s v="CB-Commercial"/>
    <n v="99403"/>
    <n v="11316.96"/>
    <n v="0"/>
    <n v="335.18"/>
    <n v="-188.86"/>
    <n v="0"/>
    <m/>
    <n v="0"/>
    <n v="0"/>
    <n v="0"/>
    <n v="4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m/>
    <m/>
    <s v="Commercial"/>
    <s v="CB-Commercial"/>
    <n v="99516"/>
    <n v="11325.88"/>
    <n v="0"/>
    <n v="223.63"/>
    <n v="-189.08"/>
    <n v="0"/>
    <m/>
    <n v="0"/>
    <n v="0"/>
    <n v="0"/>
    <n v="4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m/>
    <m/>
    <s v="Municipal Pumping"/>
    <s v="CB-Commercial"/>
    <n v="99985"/>
    <n v="11384.46"/>
    <n v="0"/>
    <n v="0"/>
    <n v="-189.98"/>
    <n v="0"/>
    <m/>
    <n v="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Municipal Other Lighting"/>
    <s v="CB-Commercial"/>
    <n v="99996"/>
    <n v="11385.89"/>
    <n v="0"/>
    <n v="0"/>
    <n v="-189.99"/>
    <n v="0"/>
    <m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3"/>
    <m/>
    <m/>
    <s v="Municipal Pumping"/>
    <s v="CB-Commercial"/>
    <n v="99992"/>
    <n v="11385.41"/>
    <n v="0"/>
    <n v="0"/>
    <n v="-189.99"/>
    <n v="0"/>
    <m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Municipal Other Lighting"/>
    <s v="CB-Commercial"/>
    <n v="99975"/>
    <n v="11383.5"/>
    <n v="0"/>
    <n v="0"/>
    <n v="-189.95"/>
    <n v="0"/>
    <m/>
    <n v="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6"/>
  </r>
  <r>
    <x v="3"/>
    <m/>
    <m/>
    <s v="Municipal Pumping"/>
    <s v="CB-Commercial"/>
    <n v="99523"/>
    <n v="11326.11"/>
    <n v="0"/>
    <n v="0"/>
    <n v="-189.09"/>
    <n v="0"/>
    <m/>
    <n v="0"/>
    <n v="0"/>
    <n v="0"/>
    <n v="44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Municipal Pumping"/>
    <s v="CB-Commercial"/>
    <n v="99841"/>
    <n v="11366.69"/>
    <n v="0"/>
    <n v="0"/>
    <n v="-189.7"/>
    <n v="0"/>
    <m/>
    <n v="0"/>
    <n v="0"/>
    <n v="0"/>
    <n v="4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Municipal Pumping"/>
    <s v="CB-Commercial"/>
    <n v="99759"/>
    <n v="11356.54"/>
    <n v="0"/>
    <n v="0"/>
    <n v="-189.54"/>
    <n v="0"/>
    <m/>
    <n v="0"/>
    <n v="0"/>
    <n v="0"/>
    <n v="44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Municipal Buildings"/>
    <s v="CB-Commercial"/>
    <n v="98831"/>
    <n v="11244"/>
    <n v="0"/>
    <n v="0"/>
    <n v="-187.78"/>
    <n v="0"/>
    <m/>
    <n v="0"/>
    <n v="0"/>
    <n v="0"/>
    <n v="44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Municipal Buildings"/>
    <s v="CB-Commercial"/>
    <n v="99787"/>
    <n v="11360.93"/>
    <n v="0"/>
    <n v="0"/>
    <n v="-189.59"/>
    <n v="0"/>
    <m/>
    <n v="0"/>
    <n v="0"/>
    <n v="0"/>
    <n v="44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Municipal Buildings"/>
    <s v="CB-Commercial"/>
    <n v="99844"/>
    <n v="11391.28"/>
    <n v="0"/>
    <n v="0"/>
    <n v="-189.7"/>
    <n v="0"/>
    <m/>
    <n v="0"/>
    <n v="0"/>
    <n v="0"/>
    <n v="4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Municipal Pumping"/>
    <s v="CB-Commercial"/>
    <n v="99691"/>
    <n v="11350.38"/>
    <n v="0"/>
    <n v="0"/>
    <n v="-189.42"/>
    <n v="0"/>
    <m/>
    <n v="0"/>
    <n v="0"/>
    <n v="0"/>
    <n v="44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Industrial"/>
    <s v="CB-Commercial"/>
    <n v="99737"/>
    <n v="11353.07"/>
    <n v="0"/>
    <n v="0"/>
    <n v="-189.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6"/>
  </r>
  <r>
    <x v="3"/>
    <m/>
    <m/>
    <s v="Municipal Pumping"/>
    <s v="CB-Commercial"/>
    <n v="98331"/>
    <n v="11187.11"/>
    <n v="0"/>
    <n v="0"/>
    <n v="-186.83"/>
    <n v="0"/>
    <m/>
    <n v="0"/>
    <n v="0"/>
    <n v="0"/>
    <n v="44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Commercial"/>
    <s v="CB-Commercial"/>
    <n v="99000"/>
    <n v="11271.53"/>
    <n v="0"/>
    <n v="0"/>
    <n v="-188.1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3"/>
    <m/>
    <m/>
    <s v="Municipal Buildings"/>
    <s v="CB-Commercial"/>
    <n v="98778"/>
    <n v="11244.09"/>
    <n v="0"/>
    <n v="0"/>
    <n v="-187.68"/>
    <n v="0"/>
    <m/>
    <n v="0"/>
    <n v="0"/>
    <n v="0"/>
    <n v="44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Municipal Buildings"/>
    <s v="CB-Commercial"/>
    <n v="98597"/>
    <n v="11226.36"/>
    <n v="0"/>
    <n v="0"/>
    <n v="-187.34"/>
    <n v="0"/>
    <m/>
    <n v="0"/>
    <n v="0"/>
    <n v="0"/>
    <n v="44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3"/>
    <m/>
    <m/>
    <s v="Municipal Buildings"/>
    <s v="CB-Commercial"/>
    <n v="96844"/>
    <n v="11024.6"/>
    <n v="0"/>
    <n v="0"/>
    <n v="-184.01"/>
    <n v="0"/>
    <m/>
    <n v="0"/>
    <n v="0"/>
    <n v="0"/>
    <n v="43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2"/>
    <m/>
    <m/>
    <s v="Commercial"/>
    <s v="CB-Commercial"/>
    <n v="89900"/>
    <n v="8206.66"/>
    <n v="0"/>
    <n v="418.04"/>
    <n v="2204.17"/>
    <n v="0"/>
    <m/>
    <n v="0"/>
    <n v="0"/>
    <n v="0"/>
    <n v="0"/>
    <n v="0"/>
    <n v="0"/>
    <n v="0"/>
    <n v="0"/>
    <n v="0"/>
    <n v="0"/>
    <n v="0"/>
    <n v="0"/>
    <n v="0"/>
    <n v="0"/>
    <n v="0"/>
    <n v="0"/>
    <n v="40.46"/>
    <n v="0"/>
    <n v="0"/>
    <n v="0"/>
    <n v="0"/>
    <n v="0"/>
    <n v="0"/>
    <n v="0"/>
    <n v="0"/>
    <n v="0"/>
    <n v="0"/>
    <n v="-1224.44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6"/>
  </r>
  <r>
    <x v="1"/>
    <m/>
    <m/>
    <s v="Municipal Other Lighting"/>
    <s v="LS-Special Lighting"/>
    <n v="1199880"/>
    <n v="115223.28"/>
    <n v="0"/>
    <n v="0"/>
    <n v="0"/>
    <n v="0"/>
    <m/>
    <n v="0"/>
    <n v="0"/>
    <n v="0"/>
    <n v="0"/>
    <n v="0"/>
    <n v="0"/>
    <n v="27645.24"/>
    <n v="0"/>
    <n v="0"/>
    <n v="2099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3.9000000000001"/>
    <n v="0"/>
    <n v="0"/>
    <n v="0"/>
    <m/>
    <x v="0"/>
    <m/>
    <m/>
    <m/>
    <m/>
    <m/>
    <m/>
    <m/>
    <m/>
    <n v="27093.300000000003"/>
    <n v="551.94000000000005"/>
    <n v="0"/>
    <n v="27645.24"/>
    <x v="4"/>
    <x v="7"/>
    <m/>
    <x v="26"/>
  </r>
  <r>
    <x v="3"/>
    <m/>
    <m/>
    <s v="Residential"/>
    <s v="RG-Residential"/>
    <n v="99230"/>
    <n v="10020.26"/>
    <n v="0"/>
    <n v="493.82"/>
    <n v="-188.54"/>
    <n v="0"/>
    <m/>
    <n v="0"/>
    <n v="0"/>
    <n v="0"/>
    <n v="44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3"/>
    <m/>
    <m/>
    <s v="Residential"/>
    <s v="RG-Residential"/>
    <n v="97794"/>
    <n v="9879.0400000000009"/>
    <n v="0"/>
    <n v="0"/>
    <n v="-185.81"/>
    <n v="0"/>
    <m/>
    <n v="0"/>
    <n v="0"/>
    <n v="0"/>
    <n v="44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6"/>
  </r>
  <r>
    <x v="4"/>
    <m/>
    <m/>
    <s v="Municipal Buildings"/>
    <s v="CB-Commercial"/>
    <n v="99967"/>
    <n v="5428.5"/>
    <n v="0"/>
    <n v="0"/>
    <n v="0"/>
    <n v="0"/>
    <m/>
    <n v="0"/>
    <n v="0"/>
    <n v="2391.21"/>
    <n v="262.91000000000003"/>
    <n v="0"/>
    <n v="284.91000000000003"/>
    <n v="0"/>
    <n v="375.87"/>
    <n v="459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4.2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4"/>
    <m/>
    <m/>
    <s v="Municipal Buildings"/>
    <s v="CB-Commercial"/>
    <n v="99976"/>
    <n v="5429.32"/>
    <n v="0"/>
    <n v="0"/>
    <n v="0"/>
    <n v="0"/>
    <m/>
    <n v="0"/>
    <n v="0"/>
    <n v="2391.4299999999998"/>
    <n v="262.94"/>
    <n v="0"/>
    <n v="284.93"/>
    <n v="0"/>
    <n v="375.91"/>
    <n v="459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4.27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6"/>
  </r>
  <r>
    <x v="0"/>
    <s v=""/>
    <s v="Project Help"/>
    <s v="Residential"/>
    <s v=""/>
    <n v="0"/>
    <n v="0"/>
    <n v="0"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4"/>
    <s v="Gravette"/>
    <s v="Electric"/>
    <s v="Commercial"/>
    <s v="CB-Commercial"/>
    <n v="907019"/>
    <n v="56411.4"/>
    <n v="8865.91"/>
    <n v="2332.48"/>
    <n v="0"/>
    <n v="0"/>
    <m/>
    <n v="0"/>
    <n v="0"/>
    <n v="20606.37"/>
    <n v="2370.71"/>
    <n v="0"/>
    <n v="2584.9499999999998"/>
    <n v="0"/>
    <n v="3410.39"/>
    <n v="4245.08"/>
    <n v="0"/>
    <n v="0"/>
    <n v="0"/>
    <n v="18.18"/>
    <n v="0"/>
    <n v="0"/>
    <n v="0"/>
    <n v="0"/>
    <n v="0"/>
    <n v="0"/>
    <n v="0"/>
    <n v="0"/>
    <n v="0"/>
    <n v="0"/>
    <n v="0"/>
    <n v="0"/>
    <n v="-0.79"/>
    <n v="8113.73"/>
    <n v="-3542.0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4"/>
    <s v="Gravette"/>
    <s v="Electric"/>
    <s v="Commercial"/>
    <s v="GP-General Power"/>
    <n v="1393464"/>
    <n v="77207.62"/>
    <n v="3713.07"/>
    <n v="308.04000000000002"/>
    <n v="0"/>
    <n v="0"/>
    <m/>
    <n v="0"/>
    <n v="0"/>
    <n v="31659.49"/>
    <n v="3664.81"/>
    <n v="0"/>
    <n v="2698.94"/>
    <n v="0"/>
    <n v="4194.3500000000004"/>
    <n v="3905.73"/>
    <n v="0"/>
    <n v="0"/>
    <n v="0"/>
    <n v="6"/>
    <n v="0"/>
    <n v="0"/>
    <n v="0"/>
    <n v="0"/>
    <n v="0"/>
    <n v="0"/>
    <n v="0"/>
    <n v="0"/>
    <n v="0"/>
    <n v="0"/>
    <n v="0"/>
    <n v="0"/>
    <n v="0"/>
    <n v="10708.96"/>
    <n v="-4054.1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4"/>
    <s v="Gravette"/>
    <s v="Electric"/>
    <s v="Commercial"/>
    <s v="LS-Special Lighting"/>
    <n v="362"/>
    <n v="90.06"/>
    <n v="0"/>
    <n v="1.46"/>
    <n v="0"/>
    <n v="0"/>
    <m/>
    <n v="0"/>
    <n v="0"/>
    <n v="8.23"/>
    <n v="0.96"/>
    <n v="0"/>
    <n v="0"/>
    <n v="0"/>
    <n v="0.52"/>
    <n v="2.96"/>
    <n v="0"/>
    <n v="0"/>
    <n v="0"/>
    <n v="0"/>
    <n v="0"/>
    <n v="0"/>
    <n v="0"/>
    <n v="0"/>
    <n v="0"/>
    <n v="0"/>
    <n v="0"/>
    <n v="0"/>
    <n v="0"/>
    <n v="0"/>
    <n v="0"/>
    <n v="0"/>
    <n v="0"/>
    <n v="4.66"/>
    <n v="-11.21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7"/>
  </r>
  <r>
    <x v="4"/>
    <s v="Gravette"/>
    <s v="Electric"/>
    <s v="Industrial"/>
    <s v="CB-Commercial"/>
    <n v="1055"/>
    <n v="76.709999999999994"/>
    <n v="14.35"/>
    <n v="4.99"/>
    <n v="0"/>
    <n v="0"/>
    <m/>
    <n v="0"/>
    <n v="0"/>
    <n v="23.97"/>
    <n v="2.77"/>
    <n v="0"/>
    <n v="3.01"/>
    <n v="0"/>
    <n v="3.97"/>
    <n v="4.94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40000000000000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7"/>
  </r>
  <r>
    <x v="4"/>
    <s v="Gravette"/>
    <s v="Electric"/>
    <s v="Industrial"/>
    <s v="GP-General Power"/>
    <n v="651667"/>
    <n v="36573.660000000003"/>
    <n v="304.35000000000002"/>
    <n v="100"/>
    <n v="0"/>
    <n v="0"/>
    <m/>
    <n v="0"/>
    <n v="0"/>
    <n v="12244.63"/>
    <n v="1417.4"/>
    <n v="0"/>
    <n v="1487.72"/>
    <n v="0"/>
    <n v="1961.52"/>
    <n v="2155.2199999999998"/>
    <n v="0"/>
    <n v="0"/>
    <n v="0"/>
    <n v="3101.85"/>
    <n v="0"/>
    <n v="0"/>
    <n v="0"/>
    <n v="0"/>
    <n v="0"/>
    <n v="0"/>
    <n v="0"/>
    <n v="0"/>
    <n v="0"/>
    <n v="0"/>
    <n v="0"/>
    <n v="0"/>
    <n v="0"/>
    <n v="2122.04"/>
    <n v="-1847.59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4"/>
    <s v="Gravette"/>
    <s v="Electric"/>
    <s v="Industrial"/>
    <s v="PT-Transmission"/>
    <n v="6070092"/>
    <n v="224498.08"/>
    <n v="873.45"/>
    <n v="100"/>
    <n v="0"/>
    <n v="0"/>
    <m/>
    <n v="0"/>
    <n v="0"/>
    <n v="137912.49"/>
    <n v="4614.07"/>
    <n v="0"/>
    <n v="11322.32"/>
    <n v="0"/>
    <n v="15478.73"/>
    <n v="19989.09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2688.42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7"/>
  </r>
  <r>
    <x v="4"/>
    <s v="Gravette"/>
    <s v="Electric"/>
    <s v="Municipal Buildings"/>
    <s v="CB-Commercial"/>
    <n v="44770"/>
    <n v="3030.91"/>
    <n v="789.25"/>
    <n v="0"/>
    <n v="0"/>
    <n v="0"/>
    <m/>
    <n v="0"/>
    <n v="0"/>
    <n v="1017.17"/>
    <n v="117.72"/>
    <n v="0"/>
    <n v="127.62"/>
    <n v="0"/>
    <n v="168.28"/>
    <n v="209.47"/>
    <n v="0"/>
    <n v="0"/>
    <n v="0"/>
    <n v="0"/>
    <n v="0"/>
    <n v="0"/>
    <n v="0"/>
    <n v="0"/>
    <n v="0"/>
    <n v="0"/>
    <n v="0"/>
    <n v="0"/>
    <n v="0"/>
    <n v="0"/>
    <n v="0"/>
    <n v="0"/>
    <n v="0"/>
    <n v="476.18"/>
    <n v="-207.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4"/>
    <s v="Gravette"/>
    <s v="Electric"/>
    <s v="Municipal Other Lighting"/>
    <s v="CB-Commercial"/>
    <n v="5792"/>
    <n v="421.11"/>
    <n v="344.4"/>
    <n v="0"/>
    <n v="0"/>
    <n v="0"/>
    <m/>
    <n v="0"/>
    <n v="0"/>
    <n v="131.58000000000001"/>
    <n v="15.23"/>
    <n v="0"/>
    <n v="16.510000000000002"/>
    <n v="0"/>
    <n v="21.77"/>
    <n v="27.1"/>
    <n v="0"/>
    <n v="0"/>
    <n v="0"/>
    <n v="0"/>
    <n v="0"/>
    <n v="0"/>
    <n v="0"/>
    <n v="0"/>
    <n v="0"/>
    <n v="0"/>
    <n v="0"/>
    <n v="0"/>
    <n v="0"/>
    <n v="0"/>
    <n v="0"/>
    <n v="0"/>
    <n v="0"/>
    <n v="86.61"/>
    <n v="-41.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4"/>
    <s v="Gravette"/>
    <s v="Electric"/>
    <s v="Municipal Other Lighting"/>
    <s v="LS-Special Lighting"/>
    <n v="1905"/>
    <n v="350.25"/>
    <n v="0"/>
    <n v="0"/>
    <n v="0"/>
    <n v="0"/>
    <m/>
    <n v="0"/>
    <n v="0"/>
    <n v="43.29"/>
    <n v="5.0199999999999996"/>
    <n v="0"/>
    <n v="0"/>
    <n v="0"/>
    <n v="2.75"/>
    <n v="15.55"/>
    <n v="0"/>
    <n v="0"/>
    <n v="0"/>
    <n v="0"/>
    <n v="0"/>
    <n v="0"/>
    <n v="0"/>
    <n v="0"/>
    <n v="0"/>
    <n v="0"/>
    <n v="0"/>
    <n v="0"/>
    <n v="0"/>
    <n v="0"/>
    <n v="0"/>
    <n v="0"/>
    <n v="0"/>
    <n v="33.54"/>
    <n v="-43.6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7"/>
  </r>
  <r>
    <x v="4"/>
    <s v="Gravette"/>
    <s v="Electric"/>
    <s v="Municipal Pumping"/>
    <s v="CB-Commercial"/>
    <n v="29467"/>
    <n v="1859.28"/>
    <n v="315.7"/>
    <n v="0"/>
    <n v="0"/>
    <n v="0"/>
    <m/>
    <n v="0"/>
    <n v="0"/>
    <n v="669.49"/>
    <n v="77.510000000000005"/>
    <n v="0"/>
    <n v="83.99"/>
    <n v="0"/>
    <n v="110.81"/>
    <n v="137.88"/>
    <n v="0"/>
    <n v="0"/>
    <n v="0"/>
    <n v="0"/>
    <n v="0"/>
    <n v="0"/>
    <n v="0"/>
    <n v="0"/>
    <n v="0"/>
    <n v="0"/>
    <n v="0"/>
    <n v="0"/>
    <n v="0"/>
    <n v="0"/>
    <n v="0"/>
    <n v="0"/>
    <n v="0"/>
    <n v="281.07"/>
    <n v="-117.8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4"/>
    <s v="Gravette"/>
    <s v="Electric"/>
    <s v="Municipal Pumping"/>
    <s v="GP-General Power"/>
    <n v="538459"/>
    <n v="20256.97"/>
    <n v="304.35000000000002"/>
    <n v="0"/>
    <n v="0"/>
    <n v="0"/>
    <m/>
    <n v="0"/>
    <n v="0"/>
    <n v="12233.79"/>
    <n v="1416.15"/>
    <n v="0"/>
    <n v="514.63"/>
    <n v="0"/>
    <n v="1620.76"/>
    <n v="744.73"/>
    <n v="0"/>
    <n v="0"/>
    <n v="0"/>
    <n v="0"/>
    <n v="0"/>
    <n v="0"/>
    <n v="0"/>
    <n v="0"/>
    <n v="0"/>
    <n v="0"/>
    <n v="0"/>
    <n v="0"/>
    <n v="0"/>
    <n v="0"/>
    <n v="0"/>
    <n v="0"/>
    <n v="0"/>
    <n v="3093.74"/>
    <n v="-1030.130000000000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4"/>
    <s v="Gravette"/>
    <s v="Electric"/>
    <s v="Residential"/>
    <s v="NM-Net Metering"/>
    <n v="8787"/>
    <n v="-518.0599999999999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7"/>
  </r>
  <r>
    <x v="4"/>
    <s v="Gravette"/>
    <s v="Electric"/>
    <s v="Residential"/>
    <s v="RG-Residential"/>
    <n v="2768712"/>
    <n v="197703.97"/>
    <n v="45692.35"/>
    <n v="10813.57"/>
    <n v="0"/>
    <n v="0"/>
    <m/>
    <n v="0"/>
    <n v="0"/>
    <n v="62270.96"/>
    <n v="7207.12"/>
    <n v="0"/>
    <n v="8907.3700000000008"/>
    <n v="0"/>
    <n v="11208.37"/>
    <n v="13455.51"/>
    <n v="0"/>
    <n v="0"/>
    <n v="0"/>
    <n v="0"/>
    <n v="0"/>
    <n v="0"/>
    <n v="0"/>
    <n v="0"/>
    <n v="0"/>
    <n v="0"/>
    <n v="0"/>
    <n v="0"/>
    <n v="0"/>
    <n v="0"/>
    <n v="0"/>
    <n v="150"/>
    <n v="-9.6199999999999992"/>
    <n v="30736.34"/>
    <n v="-10503.4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4"/>
    <s v="Gravette"/>
    <s v="Lighting"/>
    <s v="Commercial"/>
    <s v="PL-Private Lighting"/>
    <n v="28476.632000000001"/>
    <n v="3916.34"/>
    <n v="0"/>
    <n v="37.82"/>
    <n v="0"/>
    <n v="0"/>
    <m/>
    <n v="0"/>
    <n v="0"/>
    <n v="646.99"/>
    <n v="74.77"/>
    <n v="0"/>
    <n v="0"/>
    <n v="0"/>
    <n v="40.74"/>
    <n v="48.59"/>
    <n v="0"/>
    <n v="0"/>
    <n v="0"/>
    <n v="0"/>
    <n v="0"/>
    <n v="0"/>
    <n v="0"/>
    <n v="0"/>
    <n v="0"/>
    <n v="0"/>
    <n v="0"/>
    <n v="0"/>
    <n v="0"/>
    <n v="0"/>
    <n v="0"/>
    <n v="0"/>
    <n v="0"/>
    <n v="325.14"/>
    <n v="-171.12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4"/>
    <s v="Gravette"/>
    <s v="Lighting"/>
    <s v="Industrial"/>
    <s v="PL-Private Lighting"/>
    <n v="5882"/>
    <n v="522.32000000000005"/>
    <n v="0"/>
    <n v="8.06"/>
    <n v="0"/>
    <n v="0"/>
    <m/>
    <n v="0"/>
    <n v="0"/>
    <n v="133.63999999999999"/>
    <n v="4.1399999999999997"/>
    <n v="0"/>
    <n v="0"/>
    <n v="0"/>
    <n v="8.4600000000000009"/>
    <n v="10.06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24.2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7"/>
  </r>
  <r>
    <x v="4"/>
    <s v="Gravette"/>
    <s v="Lighting"/>
    <s v="Municipal Buildings"/>
    <s v="PL-Private Lighting"/>
    <n v="65"/>
    <n v="8.11"/>
    <n v="0"/>
    <n v="0"/>
    <n v="0"/>
    <n v="0"/>
    <m/>
    <n v="0"/>
    <n v="0"/>
    <n v="1.48"/>
    <n v="0.17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38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7"/>
  </r>
  <r>
    <x v="4"/>
    <s v="Gravette"/>
    <s v="Lighting"/>
    <s v="Municipal Other Lighting"/>
    <s v="PL-Private Lighting"/>
    <n v="499"/>
    <n v="64.53"/>
    <n v="0"/>
    <n v="0"/>
    <n v="0"/>
    <n v="0"/>
    <m/>
    <n v="0"/>
    <n v="0"/>
    <n v="11.34"/>
    <n v="1.31"/>
    <n v="0"/>
    <n v="0"/>
    <n v="0"/>
    <n v="0.73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6.58"/>
    <n v="-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7"/>
  </r>
  <r>
    <x v="4"/>
    <s v="Gravette"/>
    <s v="Lighting"/>
    <s v="Municipal Street Lighting"/>
    <s v="SPL-Municipal St Lighting"/>
    <n v="52304.762000000002"/>
    <n v="2162.83"/>
    <n v="0"/>
    <n v="0"/>
    <n v="0"/>
    <n v="0"/>
    <m/>
    <n v="0"/>
    <n v="0"/>
    <n v="1188.3599999999999"/>
    <n v="137.56"/>
    <n v="0"/>
    <n v="0"/>
    <n v="0"/>
    <n v="75.319999999999993"/>
    <n v="98.35"/>
    <n v="0"/>
    <n v="0"/>
    <n v="0"/>
    <n v="1599.69"/>
    <n v="0"/>
    <n v="0"/>
    <n v="0"/>
    <n v="0"/>
    <n v="0"/>
    <n v="0"/>
    <n v="0"/>
    <n v="0"/>
    <n v="0"/>
    <n v="0"/>
    <n v="0"/>
    <n v="0"/>
    <n v="0"/>
    <n v="325.61"/>
    <n v="-95.1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7"/>
  </r>
  <r>
    <x v="4"/>
    <s v="Gravette"/>
    <s v="Lighting"/>
    <s v="Residential"/>
    <s v="PL-Private Lighting"/>
    <n v="16837.332999999999"/>
    <n v="2716.78"/>
    <n v="0"/>
    <n v="6.98"/>
    <n v="0"/>
    <n v="0"/>
    <m/>
    <n v="0"/>
    <n v="0"/>
    <n v="382.07"/>
    <n v="43.79"/>
    <n v="0"/>
    <n v="0"/>
    <n v="0"/>
    <n v="22.89"/>
    <n v="28.14"/>
    <n v="0"/>
    <n v="0"/>
    <n v="0"/>
    <n v="0"/>
    <n v="0"/>
    <n v="0"/>
    <n v="0"/>
    <n v="0"/>
    <n v="0"/>
    <n v="0"/>
    <n v="0"/>
    <n v="0"/>
    <n v="0"/>
    <n v="0"/>
    <n v="0"/>
    <n v="0"/>
    <n v="0"/>
    <n v="248.01"/>
    <n v="-123.11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4"/>
    <s v="Gravette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4"/>
    <s v="Neosho"/>
    <s v="Electric"/>
    <s v="Commercial"/>
    <s v="CB-Commercial"/>
    <n v="32273"/>
    <n v="1914.59"/>
    <n v="200.9"/>
    <n v="127.32"/>
    <n v="0"/>
    <n v="0"/>
    <m/>
    <n v="0"/>
    <n v="0"/>
    <n v="733.25"/>
    <n v="84.86"/>
    <n v="0"/>
    <n v="91.98"/>
    <n v="0"/>
    <n v="121.34"/>
    <n v="151.03"/>
    <n v="0"/>
    <n v="0"/>
    <n v="0"/>
    <n v="0"/>
    <n v="0"/>
    <n v="0"/>
    <n v="0"/>
    <n v="0"/>
    <n v="0"/>
    <n v="0"/>
    <n v="0"/>
    <n v="0"/>
    <n v="0"/>
    <n v="0"/>
    <n v="0"/>
    <n v="0"/>
    <n v="0"/>
    <n v="314.49"/>
    <n v="-114.6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4"/>
    <s v="Neosho"/>
    <s v="Electric"/>
    <s v="Residential"/>
    <s v="RG-Residential"/>
    <n v="60297"/>
    <n v="4468.26"/>
    <n v="1255.25"/>
    <n v="297.52"/>
    <n v="0"/>
    <n v="0"/>
    <m/>
    <n v="0"/>
    <n v="0"/>
    <n v="1370"/>
    <n v="158.63"/>
    <n v="0"/>
    <n v="196"/>
    <n v="0"/>
    <n v="246.52"/>
    <n v="295.94"/>
    <n v="0"/>
    <n v="0"/>
    <n v="0"/>
    <n v="0"/>
    <n v="0"/>
    <n v="0"/>
    <n v="0"/>
    <n v="0"/>
    <n v="0"/>
    <n v="0"/>
    <n v="0"/>
    <n v="0"/>
    <n v="0"/>
    <n v="0"/>
    <n v="0"/>
    <n v="0"/>
    <n v="-0.46"/>
    <n v="755.89"/>
    <n v="-244.7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4"/>
    <s v="Neosho"/>
    <s v="Lighting"/>
    <s v="Commercial"/>
    <s v="PL-Private Lighting"/>
    <n v="389"/>
    <n v="58.17"/>
    <n v="0"/>
    <n v="0"/>
    <n v="0"/>
    <n v="0"/>
    <m/>
    <n v="0"/>
    <n v="0"/>
    <n v="8.84"/>
    <n v="1.03"/>
    <n v="0"/>
    <n v="0"/>
    <n v="0"/>
    <n v="0.56000000000000005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6.34"/>
    <n v="-2.7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4"/>
    <s v="Neosho"/>
    <s v="Lighting"/>
    <s v="Residential"/>
    <s v="PL-Private Lighting"/>
    <n v="62"/>
    <n v="12.1"/>
    <n v="0"/>
    <n v="0"/>
    <n v="0"/>
    <n v="0"/>
    <m/>
    <n v="0"/>
    <n v="0"/>
    <n v="1.4"/>
    <n v="0.16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5600000000000000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1"/>
    <s v="Baxter Springs"/>
    <s v="Electric"/>
    <s v="Commercial"/>
    <s v="CB-Commercial"/>
    <n v="605213"/>
    <n v="49526.98"/>
    <n v="13099.99"/>
    <n v="2949.15"/>
    <n v="0"/>
    <n v="0"/>
    <m/>
    <n v="0"/>
    <n v="0"/>
    <n v="0"/>
    <n v="0"/>
    <n v="0"/>
    <n v="0"/>
    <n v="11484.57"/>
    <n v="0"/>
    <n v="0"/>
    <n v="1024.29"/>
    <n v="0"/>
    <n v="0"/>
    <n v="0"/>
    <n v="0"/>
    <n v="0"/>
    <n v="0"/>
    <n v="0"/>
    <n v="0"/>
    <n v="0"/>
    <n v="0"/>
    <n v="20"/>
    <n v="0"/>
    <n v="0"/>
    <n v="-9.2899999999999991"/>
    <n v="0"/>
    <n v="-0.05"/>
    <n v="6699.75"/>
    <n v="0"/>
    <n v="0"/>
    <n v="7970.91"/>
    <n v="0"/>
    <n v="0"/>
    <n v="0"/>
    <m/>
    <x v="0"/>
    <m/>
    <m/>
    <m/>
    <m/>
    <m/>
    <m/>
    <m/>
    <m/>
    <n v="11206.17"/>
    <n v="278.39999999999998"/>
    <n v="0"/>
    <n v="11484.57"/>
    <x v="1"/>
    <x v="5"/>
    <m/>
    <x v="27"/>
  </r>
  <r>
    <x v="1"/>
    <s v="Baxter Springs"/>
    <s v="Electric"/>
    <s v="Commercial"/>
    <s v="GP-General Power"/>
    <n v="1075633"/>
    <n v="81606.83"/>
    <n v="0"/>
    <n v="725"/>
    <n v="0"/>
    <n v="0"/>
    <m/>
    <n v="0"/>
    <n v="0"/>
    <n v="0"/>
    <n v="0"/>
    <n v="0"/>
    <n v="0"/>
    <n v="22168.77"/>
    <n v="0"/>
    <n v="0"/>
    <n v="1882.35"/>
    <n v="0"/>
    <n v="0"/>
    <n v="0"/>
    <n v="0"/>
    <n v="0"/>
    <n v="0"/>
    <n v="0"/>
    <n v="0"/>
    <n v="0"/>
    <n v="0"/>
    <n v="0"/>
    <n v="0"/>
    <n v="0"/>
    <n v="0"/>
    <n v="0"/>
    <n v="0"/>
    <n v="6123.44"/>
    <n v="0"/>
    <n v="0"/>
    <n v="11577.04"/>
    <n v="0"/>
    <n v="0"/>
    <n v="0"/>
    <m/>
    <x v="0"/>
    <m/>
    <m/>
    <m/>
    <m/>
    <m/>
    <m/>
    <m/>
    <m/>
    <n v="21673.98"/>
    <n v="494.79"/>
    <n v="0"/>
    <n v="22168.77"/>
    <x v="1"/>
    <x v="6"/>
    <m/>
    <x v="27"/>
  </r>
  <r>
    <x v="1"/>
    <s v="Baxter Springs"/>
    <s v="Electric"/>
    <s v="Commercial"/>
    <s v="LS-Special Lighting"/>
    <n v="4522"/>
    <n v="619.94000000000005"/>
    <n v="0"/>
    <n v="13.61"/>
    <n v="0"/>
    <n v="0"/>
    <m/>
    <n v="0"/>
    <n v="0"/>
    <n v="0"/>
    <n v="0"/>
    <n v="0"/>
    <n v="0"/>
    <n v="93.19"/>
    <n v="0"/>
    <n v="0"/>
    <n v="7.9"/>
    <n v="0"/>
    <n v="0"/>
    <n v="0"/>
    <n v="0"/>
    <n v="0"/>
    <n v="0"/>
    <n v="0"/>
    <n v="0"/>
    <n v="0"/>
    <n v="0"/>
    <n v="0"/>
    <n v="0"/>
    <n v="0"/>
    <n v="0"/>
    <n v="0"/>
    <n v="0"/>
    <n v="59.99"/>
    <n v="0"/>
    <n v="0"/>
    <n v="3.94"/>
    <n v="0"/>
    <n v="0"/>
    <n v="0"/>
    <m/>
    <x v="0"/>
    <m/>
    <m/>
    <m/>
    <m/>
    <m/>
    <m/>
    <m/>
    <m/>
    <n v="91.11"/>
    <n v="2.08"/>
    <n v="0"/>
    <n v="93.19"/>
    <x v="1"/>
    <x v="7"/>
    <m/>
    <x v="27"/>
  </r>
  <r>
    <x v="1"/>
    <s v="Baxter Springs"/>
    <s v="Electric"/>
    <s v="Residential"/>
    <s v="NM-Net Metering"/>
    <n v="5508"/>
    <n v="-86.5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7"/>
  </r>
  <r>
    <x v="1"/>
    <s v="Baxter Springs"/>
    <s v="Electric"/>
    <s v="Commercial"/>
    <s v="RG-Residential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27"/>
  </r>
  <r>
    <x v="1"/>
    <s v="Baxter Springs"/>
    <s v="Electric"/>
    <s v="Commercial"/>
    <s v="SH-Small Heating"/>
    <n v="71860"/>
    <n v="5251.35"/>
    <n v="1040"/>
    <n v="273.64999999999998"/>
    <n v="0"/>
    <n v="0"/>
    <m/>
    <n v="0"/>
    <n v="0"/>
    <n v="0"/>
    <n v="0"/>
    <n v="0"/>
    <n v="0"/>
    <n v="1481.03"/>
    <n v="0"/>
    <n v="0"/>
    <n v="125.74"/>
    <n v="0"/>
    <n v="0"/>
    <n v="0"/>
    <n v="0"/>
    <n v="0"/>
    <n v="0"/>
    <n v="0"/>
    <n v="0"/>
    <n v="0"/>
    <n v="0"/>
    <n v="0"/>
    <n v="0"/>
    <n v="0"/>
    <n v="0"/>
    <n v="0"/>
    <n v="0"/>
    <n v="761"/>
    <n v="0"/>
    <n v="0"/>
    <n v="1113.08"/>
    <n v="0"/>
    <n v="0"/>
    <n v="0"/>
    <m/>
    <x v="0"/>
    <m/>
    <m/>
    <m/>
    <m/>
    <m/>
    <m/>
    <m/>
    <m/>
    <n v="1447.97"/>
    <n v="33.06"/>
    <n v="0"/>
    <n v="1481.03"/>
    <x v="1"/>
    <x v="12"/>
    <m/>
    <x v="27"/>
  </r>
  <r>
    <x v="1"/>
    <s v="Baxter Springs"/>
    <s v="Electric"/>
    <s v="Commercial"/>
    <s v="TEB-Total Electric Bldg"/>
    <n v="350473"/>
    <n v="25057.07"/>
    <n v="0"/>
    <n v="301.06"/>
    <n v="0"/>
    <n v="0"/>
    <m/>
    <n v="0"/>
    <n v="0"/>
    <n v="0"/>
    <n v="0"/>
    <n v="0"/>
    <n v="0"/>
    <n v="7205"/>
    <n v="0"/>
    <n v="0"/>
    <n v="613.34"/>
    <n v="0"/>
    <n v="0"/>
    <n v="0"/>
    <n v="0"/>
    <n v="0"/>
    <n v="0"/>
    <n v="0"/>
    <n v="0"/>
    <n v="0"/>
    <n v="0"/>
    <n v="0"/>
    <n v="0"/>
    <n v="0"/>
    <n v="0"/>
    <n v="0"/>
    <n v="0"/>
    <n v="3094.52"/>
    <n v="0"/>
    <n v="0"/>
    <n v="4594.7"/>
    <n v="0"/>
    <n v="0"/>
    <n v="0"/>
    <m/>
    <x v="0"/>
    <m/>
    <m/>
    <m/>
    <m/>
    <m/>
    <m/>
    <m/>
    <m/>
    <n v="7043.78"/>
    <n v="161.22"/>
    <n v="0"/>
    <n v="7205"/>
    <x v="1"/>
    <x v="13"/>
    <m/>
    <x v="27"/>
  </r>
  <r>
    <x v="1"/>
    <s v="Baxter Springs"/>
    <s v="Electric"/>
    <s v="Commercial"/>
    <s v="CB-Commercial"/>
    <n v="2360"/>
    <n v="199.56"/>
    <n v="20"/>
    <n v="0"/>
    <n v="0"/>
    <n v="0"/>
    <m/>
    <n v="0"/>
    <n v="0"/>
    <n v="0"/>
    <n v="0"/>
    <n v="0"/>
    <n v="0"/>
    <n v="0"/>
    <n v="0"/>
    <n v="0"/>
    <n v="4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14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1"/>
    <s v="Baxter Springs"/>
    <s v="Electric"/>
    <s v="Industrial"/>
    <s v="CB-Commercial"/>
    <n v="10404"/>
    <n v="885.02"/>
    <n v="140"/>
    <n v="60.87"/>
    <n v="0"/>
    <n v="0"/>
    <m/>
    <n v="0"/>
    <n v="0"/>
    <n v="0"/>
    <n v="0"/>
    <n v="0"/>
    <n v="0"/>
    <n v="207.3"/>
    <n v="0"/>
    <n v="0"/>
    <n v="18.21"/>
    <n v="0"/>
    <n v="0"/>
    <n v="0"/>
    <n v="0"/>
    <n v="0"/>
    <n v="0"/>
    <n v="0"/>
    <n v="0"/>
    <n v="0"/>
    <n v="0"/>
    <n v="0"/>
    <n v="0"/>
    <n v="0"/>
    <n v="0"/>
    <n v="0"/>
    <n v="0"/>
    <n v="126.76"/>
    <n v="0"/>
    <n v="0"/>
    <n v="141.72"/>
    <n v="0"/>
    <n v="0"/>
    <n v="0"/>
    <m/>
    <x v="0"/>
    <m/>
    <m/>
    <m/>
    <m/>
    <m/>
    <m/>
    <m/>
    <m/>
    <n v="202.51000000000002"/>
    <n v="4.79"/>
    <n v="0"/>
    <n v="207.3"/>
    <x v="2"/>
    <x v="5"/>
    <m/>
    <x v="27"/>
  </r>
  <r>
    <x v="1"/>
    <s v="Baxter Springs"/>
    <s v="Electric"/>
    <s v="Industrial"/>
    <s v="GP-General Power"/>
    <n v="688960"/>
    <n v="50337.86"/>
    <n v="0"/>
    <n v="275"/>
    <n v="0"/>
    <n v="0"/>
    <m/>
    <n v="0"/>
    <n v="0"/>
    <n v="0"/>
    <n v="0"/>
    <n v="0"/>
    <n v="0"/>
    <n v="15135.17"/>
    <n v="0"/>
    <n v="0"/>
    <n v="1205.68"/>
    <n v="0"/>
    <n v="0"/>
    <n v="0"/>
    <n v="0"/>
    <n v="0"/>
    <n v="0"/>
    <n v="0"/>
    <n v="0"/>
    <n v="0"/>
    <n v="0"/>
    <n v="0"/>
    <n v="0"/>
    <n v="0"/>
    <n v="0"/>
    <n v="0"/>
    <n v="0"/>
    <n v="2445.34"/>
    <n v="0"/>
    <n v="0"/>
    <n v="7609.91"/>
    <n v="0"/>
    <n v="0"/>
    <n v="0"/>
    <m/>
    <x v="0"/>
    <m/>
    <m/>
    <m/>
    <m/>
    <m/>
    <m/>
    <m/>
    <m/>
    <n v="14818.25"/>
    <n v="316.92"/>
    <n v="0"/>
    <n v="15135.17"/>
    <x v="2"/>
    <x v="6"/>
    <m/>
    <x v="27"/>
  </r>
  <r>
    <x v="1"/>
    <s v="Baxter Springs"/>
    <s v="Electric"/>
    <s v="Industrial"/>
    <s v="PT-Transmission"/>
    <n v="2660407"/>
    <n v="104532"/>
    <n v="0"/>
    <n v="50"/>
    <n v="0"/>
    <n v="0"/>
    <m/>
    <n v="0"/>
    <n v="0"/>
    <n v="0"/>
    <n v="0"/>
    <n v="0"/>
    <n v="0"/>
    <n v="66962.44"/>
    <n v="0"/>
    <n v="0"/>
    <n v="4655.71"/>
    <n v="0"/>
    <n v="0"/>
    <n v="7670.8"/>
    <n v="0"/>
    <n v="0"/>
    <n v="0"/>
    <n v="0"/>
    <n v="0"/>
    <n v="0"/>
    <n v="0"/>
    <n v="0"/>
    <n v="0"/>
    <n v="0"/>
    <n v="0"/>
    <n v="0"/>
    <n v="0"/>
    <n v="8210.24"/>
    <n v="0"/>
    <n v="0"/>
    <n v="20799.240000000002"/>
    <n v="0"/>
    <n v="0"/>
    <n v="0"/>
    <m/>
    <x v="0"/>
    <m/>
    <m/>
    <m/>
    <m/>
    <m/>
    <m/>
    <m/>
    <m/>
    <n v="65738.650000000009"/>
    <n v="1223.79"/>
    <n v="0"/>
    <n v="66962.44"/>
    <x v="2"/>
    <x v="9"/>
    <m/>
    <x v="27"/>
  </r>
  <r>
    <x v="1"/>
    <s v="Baxter Springs"/>
    <s v="Electric"/>
    <s v="Industrial"/>
    <s v="SH-Small Heating"/>
    <n v="2874"/>
    <n v="207.55"/>
    <n v="40"/>
    <n v="0"/>
    <n v="0"/>
    <n v="0"/>
    <m/>
    <n v="0"/>
    <n v="0"/>
    <n v="0"/>
    <n v="0"/>
    <n v="0"/>
    <n v="0"/>
    <n v="59.24"/>
    <n v="0"/>
    <n v="0"/>
    <n v="5.03"/>
    <n v="0"/>
    <n v="0"/>
    <n v="0"/>
    <n v="0"/>
    <n v="0"/>
    <n v="0"/>
    <n v="0"/>
    <n v="0"/>
    <n v="0"/>
    <n v="0"/>
    <n v="0"/>
    <n v="0"/>
    <n v="0"/>
    <n v="0"/>
    <n v="0"/>
    <n v="0"/>
    <n v="26.73"/>
    <n v="0"/>
    <n v="0"/>
    <n v="44.52"/>
    <n v="0"/>
    <n v="0"/>
    <n v="0"/>
    <m/>
    <x v="0"/>
    <m/>
    <m/>
    <m/>
    <m/>
    <m/>
    <m/>
    <m/>
    <m/>
    <n v="57.92"/>
    <n v="1.32"/>
    <n v="0"/>
    <n v="59.24"/>
    <x v="2"/>
    <x v="12"/>
    <m/>
    <x v="27"/>
  </r>
  <r>
    <x v="1"/>
    <s v="Baxter Springs"/>
    <s v="Electric"/>
    <s v="Industrial"/>
    <s v="TEB-Total Electric Bldg"/>
    <n v="7600"/>
    <n v="655.94"/>
    <n v="0"/>
    <n v="0"/>
    <n v="0"/>
    <n v="0"/>
    <m/>
    <n v="0"/>
    <n v="0"/>
    <n v="0"/>
    <n v="0"/>
    <n v="0"/>
    <n v="0"/>
    <n v="156.63999999999999"/>
    <n v="0"/>
    <n v="0"/>
    <n v="13.3"/>
    <n v="0"/>
    <n v="0"/>
    <n v="0"/>
    <n v="0"/>
    <n v="0"/>
    <n v="0"/>
    <n v="0"/>
    <n v="0"/>
    <n v="0"/>
    <n v="0"/>
    <n v="0"/>
    <n v="0"/>
    <n v="0"/>
    <n v="0"/>
    <n v="0"/>
    <n v="0"/>
    <n v="8.34"/>
    <n v="0"/>
    <n v="0"/>
    <n v="99.64"/>
    <n v="0"/>
    <n v="0"/>
    <n v="0"/>
    <m/>
    <x v="0"/>
    <m/>
    <m/>
    <m/>
    <m/>
    <m/>
    <m/>
    <m/>
    <m/>
    <n v="153.13999999999999"/>
    <n v="3.5"/>
    <n v="0"/>
    <n v="156.63999999999999"/>
    <x v="2"/>
    <x v="13"/>
    <m/>
    <x v="27"/>
  </r>
  <r>
    <x v="1"/>
    <s v="Baxter Springs"/>
    <s v="Electric"/>
    <s v="Interdepartmental"/>
    <s v="CB-Commercial"/>
    <n v="50287"/>
    <n v="4164.3100000000004"/>
    <n v="40"/>
    <n v="0"/>
    <n v="0"/>
    <n v="0"/>
    <m/>
    <n v="0"/>
    <n v="0"/>
    <n v="0"/>
    <n v="0"/>
    <n v="0"/>
    <n v="0"/>
    <n v="1036.4100000000001"/>
    <n v="0"/>
    <n v="0"/>
    <n v="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4.91"/>
    <n v="0"/>
    <n v="0"/>
    <n v="0"/>
    <m/>
    <x v="0"/>
    <m/>
    <m/>
    <m/>
    <m/>
    <m/>
    <m/>
    <m/>
    <m/>
    <n v="1013.2800000000001"/>
    <n v="23.13"/>
    <n v="0"/>
    <n v="1036.4100000000001"/>
    <x v="5"/>
    <x v="5"/>
    <m/>
    <x v="27"/>
  </r>
  <r>
    <x v="1"/>
    <s v="Baxter Springs"/>
    <s v="Electric"/>
    <s v="Interdepartmental"/>
    <s v="GP-General Power"/>
    <n v="1680"/>
    <n v="1081.1199999999999"/>
    <n v="0"/>
    <n v="0"/>
    <n v="0"/>
    <n v="0"/>
    <m/>
    <n v="0"/>
    <n v="0"/>
    <n v="0"/>
    <n v="0"/>
    <n v="0"/>
    <n v="0"/>
    <n v="34.630000000000003"/>
    <n v="0"/>
    <n v="0"/>
    <n v="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96"/>
    <n v="0"/>
    <n v="0"/>
    <n v="0"/>
    <m/>
    <x v="0"/>
    <m/>
    <m/>
    <m/>
    <m/>
    <m/>
    <m/>
    <m/>
    <m/>
    <n v="33.86"/>
    <n v="0.77"/>
    <n v="0"/>
    <n v="34.630000000000003"/>
    <x v="5"/>
    <x v="6"/>
    <m/>
    <x v="27"/>
  </r>
  <r>
    <x v="1"/>
    <s v="Baxter Springs"/>
    <s v="Electric"/>
    <s v="Municipal Buildings"/>
    <s v="CB-Commercial"/>
    <n v="19081"/>
    <n v="1640.93"/>
    <n v="520"/>
    <n v="0"/>
    <n v="0"/>
    <n v="0"/>
    <m/>
    <n v="0"/>
    <n v="0"/>
    <n v="0"/>
    <n v="0"/>
    <n v="0"/>
    <n v="0"/>
    <n v="393.26"/>
    <n v="0"/>
    <n v="0"/>
    <n v="33.38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9.86"/>
    <n v="0"/>
    <n v="0"/>
    <n v="0"/>
    <m/>
    <x v="0"/>
    <m/>
    <m/>
    <m/>
    <m/>
    <m/>
    <m/>
    <m/>
    <m/>
    <n v="384.48"/>
    <n v="8.7799999999999994"/>
    <n v="0"/>
    <n v="393.26"/>
    <x v="3"/>
    <x v="5"/>
    <m/>
    <x v="27"/>
  </r>
  <r>
    <x v="1"/>
    <s v="Baxter Springs"/>
    <s v="Electric"/>
    <s v="Municipal Buildings"/>
    <s v="GP-General Power"/>
    <n v="38800"/>
    <n v="2950.81"/>
    <n v="0"/>
    <n v="0"/>
    <n v="0"/>
    <n v="0"/>
    <m/>
    <n v="0"/>
    <n v="0"/>
    <n v="0"/>
    <n v="0"/>
    <n v="0"/>
    <n v="0"/>
    <n v="799.67"/>
    <n v="0"/>
    <n v="0"/>
    <n v="67.9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6.19"/>
    <n v="0"/>
    <n v="0"/>
    <n v="0"/>
    <m/>
    <x v="0"/>
    <m/>
    <m/>
    <m/>
    <m/>
    <m/>
    <m/>
    <m/>
    <m/>
    <n v="781.81999999999994"/>
    <n v="17.850000000000001"/>
    <n v="0"/>
    <n v="799.67"/>
    <x v="3"/>
    <x v="6"/>
    <m/>
    <x v="27"/>
  </r>
  <r>
    <x v="1"/>
    <s v="Baxter Springs"/>
    <s v="Electric"/>
    <s v="Municipal Buildings"/>
    <s v="SH-Small Heating"/>
    <n v="1360"/>
    <n v="101.93"/>
    <n v="20"/>
    <n v="0"/>
    <n v="0"/>
    <n v="0"/>
    <m/>
    <n v="0"/>
    <n v="0"/>
    <n v="0"/>
    <n v="0"/>
    <n v="0"/>
    <n v="0"/>
    <n v="28.03"/>
    <n v="0"/>
    <n v="0"/>
    <n v="2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07"/>
    <n v="0"/>
    <n v="0"/>
    <n v="0"/>
    <m/>
    <x v="0"/>
    <m/>
    <m/>
    <m/>
    <m/>
    <m/>
    <m/>
    <m/>
    <m/>
    <n v="27.400000000000002"/>
    <n v="0.63"/>
    <n v="0"/>
    <n v="28.03"/>
    <x v="3"/>
    <x v="12"/>
    <m/>
    <x v="27"/>
  </r>
  <r>
    <x v="1"/>
    <s v="Baxter Springs"/>
    <s v="Electric"/>
    <s v="Municipal Other Lighting"/>
    <s v="CB-Commercial"/>
    <n v="107890"/>
    <n v="8969.65"/>
    <n v="580"/>
    <n v="0"/>
    <n v="0"/>
    <n v="0"/>
    <m/>
    <n v="0"/>
    <n v="0"/>
    <n v="0"/>
    <n v="0"/>
    <n v="0"/>
    <n v="0"/>
    <n v="2223.59"/>
    <n v="0"/>
    <n v="0"/>
    <n v="188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9.47"/>
    <n v="0"/>
    <n v="0"/>
    <n v="0"/>
    <m/>
    <x v="0"/>
    <m/>
    <m/>
    <m/>
    <m/>
    <m/>
    <m/>
    <m/>
    <m/>
    <n v="2173.96"/>
    <n v="49.63"/>
    <n v="0"/>
    <n v="2223.59"/>
    <x v="4"/>
    <x v="5"/>
    <m/>
    <x v="27"/>
  </r>
  <r>
    <x v="1"/>
    <s v="Baxter Springs"/>
    <s v="Electric"/>
    <s v="Municipal Other Lighting"/>
    <s v="LS-Special Lighting"/>
    <n v="-37766"/>
    <n v="-3497.99"/>
    <n v="0"/>
    <n v="0"/>
    <n v="0"/>
    <n v="0"/>
    <m/>
    <n v="0"/>
    <n v="0"/>
    <n v="0"/>
    <n v="0"/>
    <n v="0"/>
    <n v="0"/>
    <n v="-960.77"/>
    <n v="0"/>
    <n v="0"/>
    <n v="-66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.85"/>
    <n v="0"/>
    <n v="0"/>
    <n v="0"/>
    <m/>
    <x v="0"/>
    <m/>
    <m/>
    <m/>
    <m/>
    <m/>
    <m/>
    <m/>
    <m/>
    <n v="-943.4"/>
    <n v="-17.37"/>
    <n v="0"/>
    <n v="-960.77"/>
    <x v="4"/>
    <x v="7"/>
    <m/>
    <x v="27"/>
  </r>
  <r>
    <x v="1"/>
    <s v="Baxter Springs"/>
    <s v="Electric"/>
    <s v="Municipal Pumping"/>
    <s v="CB-Commercial"/>
    <n v="20468"/>
    <n v="1729.1"/>
    <n v="300"/>
    <n v="0"/>
    <n v="0"/>
    <n v="0"/>
    <m/>
    <n v="0"/>
    <n v="0"/>
    <n v="0"/>
    <n v="0"/>
    <n v="0"/>
    <n v="0"/>
    <n v="421.84"/>
    <n v="0"/>
    <n v="0"/>
    <n v="3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8.77"/>
    <n v="0"/>
    <n v="0"/>
    <n v="0"/>
    <m/>
    <x v="0"/>
    <m/>
    <m/>
    <m/>
    <m/>
    <m/>
    <m/>
    <m/>
    <m/>
    <n v="412.41999999999996"/>
    <n v="9.42"/>
    <n v="0"/>
    <n v="421.84"/>
    <x v="3"/>
    <x v="5"/>
    <m/>
    <x v="27"/>
  </r>
  <r>
    <x v="1"/>
    <s v="Baxter Springs"/>
    <s v="Electric"/>
    <s v="Municipal Pumping"/>
    <s v="GP-General Power"/>
    <n v="141680"/>
    <n v="9778.4500000000007"/>
    <n v="0"/>
    <n v="0"/>
    <n v="0"/>
    <n v="0"/>
    <m/>
    <n v="0"/>
    <n v="0"/>
    <n v="0"/>
    <n v="0"/>
    <n v="0"/>
    <n v="0"/>
    <n v="2920.03"/>
    <n v="0"/>
    <n v="0"/>
    <n v="24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9.71"/>
    <n v="0"/>
    <n v="0"/>
    <n v="0"/>
    <m/>
    <x v="0"/>
    <m/>
    <m/>
    <m/>
    <m/>
    <m/>
    <m/>
    <m/>
    <m/>
    <n v="2854.86"/>
    <n v="65.17"/>
    <n v="0"/>
    <n v="2920.03"/>
    <x v="3"/>
    <x v="6"/>
    <m/>
    <x v="27"/>
  </r>
  <r>
    <x v="1"/>
    <s v="Baxter Springs"/>
    <s v="Electric"/>
    <s v="Residential"/>
    <s v="NM-Net Metering"/>
    <n v="4046"/>
    <n v="-97.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7"/>
  </r>
  <r>
    <x v="1"/>
    <s v="Baxter Springs"/>
    <s v="Electric"/>
    <s v="Residential"/>
    <s v="RG-Residential"/>
    <n v="2288377"/>
    <n v="149598.38"/>
    <n v="50223.25"/>
    <n v="11647.26"/>
    <n v="0"/>
    <n v="0"/>
    <m/>
    <n v="0"/>
    <n v="0"/>
    <n v="0"/>
    <n v="0"/>
    <n v="0"/>
    <n v="0"/>
    <n v="46965.8"/>
    <n v="0"/>
    <n v="0"/>
    <n v="3995.89"/>
    <n v="0"/>
    <n v="0"/>
    <n v="0"/>
    <n v="0"/>
    <n v="0"/>
    <n v="0"/>
    <n v="0"/>
    <n v="0"/>
    <n v="0"/>
    <n v="0"/>
    <n v="280"/>
    <n v="0"/>
    <n v="150"/>
    <n v="-8.8800000000000008"/>
    <n v="0"/>
    <n v="-2.17"/>
    <n v="6235.53"/>
    <n v="0"/>
    <n v="0"/>
    <n v="38560.300000000003"/>
    <n v="0"/>
    <n v="0"/>
    <n v="0"/>
    <m/>
    <x v="0"/>
    <m/>
    <m/>
    <m/>
    <m/>
    <m/>
    <m/>
    <m/>
    <m/>
    <n v="45913.15"/>
    <n v="1052.6500000000001"/>
    <n v="0"/>
    <n v="46965.8"/>
    <x v="0"/>
    <x v="1"/>
    <m/>
    <x v="27"/>
  </r>
  <r>
    <x v="1"/>
    <s v="Baxter Springs"/>
    <s v="Electric"/>
    <s v="Residential"/>
    <s v="RG-Residential Water Heat"/>
    <n v="363011"/>
    <n v="22382.73"/>
    <n v="6770.63"/>
    <n v="1288.02"/>
    <n v="0"/>
    <n v="0"/>
    <m/>
    <n v="0"/>
    <n v="0"/>
    <n v="0"/>
    <n v="0"/>
    <n v="0"/>
    <n v="0"/>
    <n v="7416.76"/>
    <n v="0"/>
    <n v="0"/>
    <n v="631.5"/>
    <n v="0"/>
    <n v="0"/>
    <n v="0"/>
    <n v="0"/>
    <n v="0"/>
    <n v="0"/>
    <n v="0"/>
    <n v="0"/>
    <n v="0"/>
    <n v="0"/>
    <n v="40"/>
    <n v="0"/>
    <n v="15"/>
    <n v="0"/>
    <n v="40"/>
    <n v="-0.73"/>
    <n v="803.04"/>
    <n v="0"/>
    <n v="0"/>
    <n v="6119.63"/>
    <n v="0"/>
    <n v="0"/>
    <n v="0"/>
    <m/>
    <x v="0"/>
    <m/>
    <m/>
    <m/>
    <m/>
    <m/>
    <m/>
    <m/>
    <m/>
    <n v="7249.77"/>
    <n v="166.99"/>
    <n v="0"/>
    <n v="7416.76"/>
    <x v="0"/>
    <x v="14"/>
    <m/>
    <x v="27"/>
  </r>
  <r>
    <x v="1"/>
    <s v="Baxter Springs"/>
    <s v="Electric"/>
    <s v="Residential"/>
    <s v="RH-Residential Total Elec"/>
    <n v="1241930"/>
    <n v="70676.23"/>
    <n v="20704.8"/>
    <n v="2700.22"/>
    <n v="0"/>
    <n v="0"/>
    <m/>
    <n v="0"/>
    <n v="0"/>
    <n v="0"/>
    <n v="0"/>
    <n v="0"/>
    <n v="0"/>
    <n v="24973.39"/>
    <n v="0"/>
    <n v="0"/>
    <n v="2160.96"/>
    <n v="0"/>
    <n v="0"/>
    <n v="0"/>
    <n v="0"/>
    <n v="0"/>
    <n v="0"/>
    <n v="0"/>
    <n v="0"/>
    <n v="0"/>
    <n v="0"/>
    <n v="100"/>
    <n v="0"/>
    <n v="45"/>
    <n v="0"/>
    <n v="40"/>
    <n v="-0.26"/>
    <n v="2161.39"/>
    <n v="0"/>
    <n v="0"/>
    <n v="20413.48"/>
    <n v="0"/>
    <n v="0"/>
    <n v="0"/>
    <m/>
    <x v="0"/>
    <m/>
    <m/>
    <m/>
    <m/>
    <m/>
    <m/>
    <m/>
    <m/>
    <n v="24402.1"/>
    <n v="571.29"/>
    <n v="0"/>
    <n v="24973.39"/>
    <x v="0"/>
    <x v="15"/>
    <m/>
    <x v="27"/>
  </r>
  <r>
    <x v="1"/>
    <s v="Baxter Springs"/>
    <s v="Lighting"/>
    <s v="Commercial"/>
    <s v="PL-Private Lighting"/>
    <n v="32197.46"/>
    <n v="8198.11"/>
    <n v="0"/>
    <n v="149.08000000000001"/>
    <n v="0"/>
    <n v="0"/>
    <m/>
    <n v="0"/>
    <n v="0"/>
    <n v="0"/>
    <n v="0"/>
    <n v="0"/>
    <n v="0"/>
    <n v="663.98"/>
    <n v="0"/>
    <n v="0"/>
    <n v="56.14"/>
    <n v="0"/>
    <n v="0"/>
    <n v="69"/>
    <n v="0"/>
    <n v="0"/>
    <n v="0"/>
    <n v="0"/>
    <n v="0"/>
    <n v="0"/>
    <n v="0"/>
    <n v="0"/>
    <n v="0"/>
    <n v="0"/>
    <n v="-0.46"/>
    <n v="0"/>
    <n v="0"/>
    <n v="719.23"/>
    <n v="0"/>
    <n v="0"/>
    <n v="80.92"/>
    <n v="0"/>
    <n v="0"/>
    <n v="0"/>
    <m/>
    <x v="0"/>
    <m/>
    <m/>
    <m/>
    <m/>
    <m/>
    <m/>
    <m/>
    <m/>
    <n v="649.17000000000007"/>
    <n v="14.81"/>
    <n v="0"/>
    <n v="663.98"/>
    <x v="1"/>
    <x v="4"/>
    <m/>
    <x v="27"/>
  </r>
  <r>
    <x v="1"/>
    <s v="Baxter Springs"/>
    <s v="Lighting"/>
    <s v="Industrial"/>
    <s v="PL-Private Lighting"/>
    <n v="11678"/>
    <n v="2400.84"/>
    <n v="0"/>
    <n v="58.74"/>
    <n v="0"/>
    <n v="0"/>
    <m/>
    <n v="0"/>
    <n v="0"/>
    <n v="0"/>
    <n v="0"/>
    <n v="0"/>
    <n v="0"/>
    <n v="254.09"/>
    <n v="0"/>
    <n v="0"/>
    <n v="20.420000000000002"/>
    <n v="0"/>
    <n v="0"/>
    <n v="0"/>
    <n v="0"/>
    <n v="0"/>
    <n v="0"/>
    <n v="0"/>
    <n v="0"/>
    <n v="0"/>
    <n v="0"/>
    <n v="0"/>
    <n v="0"/>
    <n v="0"/>
    <n v="0"/>
    <n v="0"/>
    <n v="0"/>
    <n v="222.29"/>
    <n v="0"/>
    <n v="0"/>
    <n v="29.32"/>
    <n v="0"/>
    <n v="0"/>
    <n v="0"/>
    <m/>
    <x v="0"/>
    <m/>
    <m/>
    <m/>
    <m/>
    <m/>
    <m/>
    <m/>
    <m/>
    <n v="248.72"/>
    <n v="5.37"/>
    <n v="0"/>
    <n v="254.09"/>
    <x v="2"/>
    <x v="4"/>
    <m/>
    <x v="27"/>
  </r>
  <r>
    <x v="1"/>
    <s v="Baxter Springs"/>
    <s v="Lighting"/>
    <s v="Municipal Buildings"/>
    <s v="PL-Private Lighting"/>
    <n v="157"/>
    <n v="39.520000000000003"/>
    <n v="0"/>
    <n v="0"/>
    <n v="0"/>
    <n v="0"/>
    <m/>
    <n v="0"/>
    <n v="0"/>
    <n v="0"/>
    <n v="0"/>
    <n v="0"/>
    <n v="0"/>
    <n v="3.24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3.1700000000000004"/>
    <n v="7.0000000000000007E-2"/>
    <n v="0"/>
    <n v="3.24"/>
    <x v="3"/>
    <x v="4"/>
    <m/>
    <x v="27"/>
  </r>
  <r>
    <x v="1"/>
    <s v="Baxter Springs"/>
    <s v="Lighting"/>
    <s v="Municipal Other Lighting"/>
    <s v="PL-Private Lighting"/>
    <n v="123"/>
    <n v="30.36"/>
    <n v="0"/>
    <n v="0"/>
    <n v="0"/>
    <n v="0"/>
    <m/>
    <n v="0"/>
    <n v="0"/>
    <n v="0"/>
    <n v="0"/>
    <n v="0"/>
    <n v="0"/>
    <n v="2.84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2.78"/>
    <n v="0.06"/>
    <n v="0"/>
    <n v="2.84"/>
    <x v="4"/>
    <x v="4"/>
    <m/>
    <x v="27"/>
  </r>
  <r>
    <x v="1"/>
    <s v="Baxter Springs"/>
    <s v="Lighting"/>
    <s v="Municipal Street Lighting"/>
    <s v="SPL-Municipal St Lighting"/>
    <n v="58051.724999999999"/>
    <n v="5143.37"/>
    <n v="0"/>
    <n v="0"/>
    <n v="0"/>
    <n v="0"/>
    <m/>
    <n v="0"/>
    <n v="0"/>
    <n v="0"/>
    <n v="0"/>
    <n v="0"/>
    <n v="0"/>
    <n v="1461.17"/>
    <n v="0"/>
    <n v="0"/>
    <n v="101.59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80.54"/>
    <n v="0"/>
    <n v="0"/>
    <n v="0"/>
    <m/>
    <x v="0"/>
    <m/>
    <m/>
    <m/>
    <m/>
    <m/>
    <m/>
    <m/>
    <m/>
    <n v="1434.47"/>
    <n v="26.7"/>
    <n v="0"/>
    <n v="1461.17"/>
    <x v="4"/>
    <x v="11"/>
    <m/>
    <x v="27"/>
  </r>
  <r>
    <x v="1"/>
    <s v="Baxter Springs"/>
    <s v="Lighting"/>
    <s v="Residential"/>
    <s v="PL-Private Lighting"/>
    <n v="35740.807000000001"/>
    <n v="9919.59"/>
    <n v="0"/>
    <n v="88.34"/>
    <n v="0"/>
    <n v="0"/>
    <m/>
    <n v="0"/>
    <n v="0"/>
    <n v="0"/>
    <n v="0"/>
    <n v="-0.14000000000000001"/>
    <n v="0"/>
    <n v="641.94000000000005"/>
    <n v="0"/>
    <n v="-7.11"/>
    <n v="53.04"/>
    <n v="0"/>
    <n v="0"/>
    <n v="0"/>
    <n v="0"/>
    <n v="0"/>
    <n v="0"/>
    <n v="0"/>
    <n v="0"/>
    <n v="0"/>
    <n v="0"/>
    <n v="40"/>
    <n v="0"/>
    <n v="0"/>
    <n v="0"/>
    <n v="0"/>
    <n v="0"/>
    <n v="139.52000000000001"/>
    <n v="0"/>
    <n v="0"/>
    <n v="79.930000000000007"/>
    <n v="0"/>
    <n v="0"/>
    <n v="0"/>
    <m/>
    <x v="0"/>
    <m/>
    <m/>
    <m/>
    <m/>
    <m/>
    <m/>
    <m/>
    <m/>
    <n v="625.5"/>
    <n v="16.440000000000001"/>
    <n v="0"/>
    <n v="641.94000000000005"/>
    <x v="0"/>
    <x v="4"/>
    <m/>
    <x v="27"/>
  </r>
  <r>
    <x v="1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1"/>
    <s v="Columbus"/>
    <s v="Electric"/>
    <s v="Commercial"/>
    <s v="CB-Commercial"/>
    <n v="393900"/>
    <n v="33024.269999999997"/>
    <n v="8112.67"/>
    <n v="1689.22"/>
    <n v="0"/>
    <n v="0"/>
    <m/>
    <n v="0"/>
    <n v="0"/>
    <n v="0"/>
    <n v="0"/>
    <n v="0"/>
    <n v="0"/>
    <n v="8053.03"/>
    <n v="0"/>
    <n v="0"/>
    <n v="684.35"/>
    <n v="0"/>
    <n v="0"/>
    <n v="0"/>
    <n v="0"/>
    <n v="0"/>
    <n v="0"/>
    <n v="0"/>
    <n v="0"/>
    <n v="0"/>
    <n v="0"/>
    <n v="0"/>
    <n v="0"/>
    <n v="0"/>
    <n v="0"/>
    <n v="0"/>
    <n v="-0.24"/>
    <n v="4455.83"/>
    <n v="0"/>
    <n v="0"/>
    <n v="5325.83"/>
    <n v="0"/>
    <n v="0"/>
    <n v="0"/>
    <m/>
    <x v="0"/>
    <m/>
    <m/>
    <m/>
    <m/>
    <m/>
    <m/>
    <m/>
    <m/>
    <n v="7871.84"/>
    <n v="181.19"/>
    <n v="0"/>
    <n v="8053.03"/>
    <x v="1"/>
    <x v="5"/>
    <m/>
    <x v="27"/>
  </r>
  <r>
    <x v="1"/>
    <s v="Columbus"/>
    <s v="Electric"/>
    <s v="Commercial"/>
    <s v="GP-General Power"/>
    <n v="469812"/>
    <n v="39294.51"/>
    <n v="0"/>
    <n v="0"/>
    <n v="0"/>
    <n v="0"/>
    <m/>
    <n v="0"/>
    <n v="0"/>
    <n v="0"/>
    <n v="0"/>
    <n v="0"/>
    <n v="0"/>
    <n v="10053.469999999999"/>
    <n v="0"/>
    <n v="0"/>
    <n v="822.17"/>
    <n v="0"/>
    <n v="0"/>
    <n v="663.34"/>
    <n v="0"/>
    <n v="0"/>
    <n v="0"/>
    <n v="0"/>
    <n v="0"/>
    <n v="0"/>
    <n v="0"/>
    <n v="0"/>
    <n v="0"/>
    <n v="0"/>
    <n v="0"/>
    <n v="0"/>
    <n v="0"/>
    <n v="3943.62"/>
    <n v="0"/>
    <n v="0"/>
    <n v="6171.06"/>
    <n v="0"/>
    <n v="0"/>
    <n v="0"/>
    <m/>
    <x v="0"/>
    <m/>
    <m/>
    <m/>
    <m/>
    <m/>
    <m/>
    <m/>
    <m/>
    <n v="9837.3599999999988"/>
    <n v="216.11"/>
    <n v="0"/>
    <n v="10053.469999999999"/>
    <x v="1"/>
    <x v="6"/>
    <m/>
    <x v="27"/>
  </r>
  <r>
    <x v="1"/>
    <s v="Columbus"/>
    <s v="Electric"/>
    <s v="Residential"/>
    <s v="NM-Net Metering"/>
    <n v="976"/>
    <n v="-23.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7"/>
  </r>
  <r>
    <x v="1"/>
    <s v="Columbus"/>
    <s v="Electric"/>
    <s v="Commercial"/>
    <s v="SH-Small Heating"/>
    <n v="47230"/>
    <n v="3471.32"/>
    <n v="871.33"/>
    <n v="211.47"/>
    <n v="0"/>
    <n v="0"/>
    <m/>
    <n v="0"/>
    <n v="0"/>
    <n v="0"/>
    <n v="0"/>
    <n v="0"/>
    <n v="0"/>
    <n v="973.42"/>
    <n v="0"/>
    <n v="0"/>
    <n v="82.64"/>
    <n v="0"/>
    <n v="0"/>
    <n v="0"/>
    <n v="0"/>
    <n v="0"/>
    <n v="0"/>
    <n v="0"/>
    <n v="0"/>
    <n v="0"/>
    <n v="0"/>
    <n v="0"/>
    <n v="0"/>
    <n v="0"/>
    <n v="0"/>
    <n v="0"/>
    <n v="0"/>
    <n v="495.36"/>
    <n v="0"/>
    <n v="0"/>
    <n v="731.61"/>
    <n v="0"/>
    <n v="0"/>
    <n v="0"/>
    <m/>
    <x v="0"/>
    <m/>
    <m/>
    <m/>
    <m/>
    <m/>
    <m/>
    <m/>
    <m/>
    <n v="951.68999999999994"/>
    <n v="21.73"/>
    <n v="0"/>
    <n v="973.42"/>
    <x v="1"/>
    <x v="12"/>
    <m/>
    <x v="27"/>
  </r>
  <r>
    <x v="1"/>
    <s v="Columbus"/>
    <s v="Electric"/>
    <s v="Commercial"/>
    <s v="TEB-Total Electric Bldg"/>
    <n v="86560"/>
    <n v="6891.39"/>
    <n v="0"/>
    <n v="0"/>
    <n v="0"/>
    <n v="0"/>
    <m/>
    <n v="0"/>
    <n v="0"/>
    <n v="0"/>
    <n v="0"/>
    <n v="0"/>
    <n v="0"/>
    <n v="1783.99"/>
    <n v="0"/>
    <n v="0"/>
    <n v="151.47999999999999"/>
    <n v="0"/>
    <n v="0"/>
    <n v="0"/>
    <n v="0"/>
    <n v="0"/>
    <n v="0"/>
    <n v="0"/>
    <n v="0"/>
    <n v="0"/>
    <n v="0"/>
    <n v="0"/>
    <n v="0"/>
    <n v="0"/>
    <n v="0"/>
    <n v="0"/>
    <n v="0"/>
    <n v="644.72"/>
    <n v="0"/>
    <n v="0"/>
    <n v="1134.79"/>
    <n v="0"/>
    <n v="0"/>
    <n v="0"/>
    <m/>
    <x v="0"/>
    <m/>
    <m/>
    <m/>
    <m/>
    <m/>
    <m/>
    <m/>
    <m/>
    <n v="1744.17"/>
    <n v="39.82"/>
    <n v="0"/>
    <n v="1783.99"/>
    <x v="1"/>
    <x v="13"/>
    <m/>
    <x v="27"/>
  </r>
  <r>
    <x v="1"/>
    <s v="Columbus"/>
    <s v="Electric"/>
    <s v="Industrial"/>
    <s v="CB-Commercial"/>
    <n v="400"/>
    <n v="35.65"/>
    <n v="20"/>
    <n v="0"/>
    <n v="0"/>
    <n v="0"/>
    <m/>
    <n v="0"/>
    <n v="0"/>
    <n v="0"/>
    <n v="0"/>
    <n v="0"/>
    <n v="0"/>
    <n v="8.24"/>
    <n v="0"/>
    <n v="0"/>
    <n v="0.7"/>
    <n v="0"/>
    <n v="0"/>
    <n v="0"/>
    <n v="0"/>
    <n v="0"/>
    <n v="0"/>
    <n v="0"/>
    <n v="0"/>
    <n v="0"/>
    <n v="0"/>
    <n v="0"/>
    <n v="0"/>
    <n v="0"/>
    <n v="0"/>
    <n v="0"/>
    <n v="0"/>
    <n v="5.26"/>
    <n v="0"/>
    <n v="0"/>
    <n v="5.45"/>
    <n v="0"/>
    <n v="0"/>
    <n v="0"/>
    <m/>
    <x v="0"/>
    <m/>
    <m/>
    <m/>
    <m/>
    <m/>
    <m/>
    <m/>
    <m/>
    <n v="8.06"/>
    <n v="0.18"/>
    <n v="0"/>
    <n v="8.24"/>
    <x v="2"/>
    <x v="5"/>
    <m/>
    <x v="27"/>
  </r>
  <r>
    <x v="1"/>
    <s v="Columbus"/>
    <s v="Electric"/>
    <s v="Industrial"/>
    <s v="GP-General Power"/>
    <n v="311640"/>
    <n v="31358.35"/>
    <n v="0"/>
    <n v="0"/>
    <n v="0"/>
    <n v="0"/>
    <m/>
    <n v="0"/>
    <n v="0"/>
    <n v="0"/>
    <n v="0"/>
    <n v="0"/>
    <n v="0"/>
    <n v="6422.9"/>
    <n v="0"/>
    <n v="0"/>
    <n v="545.37"/>
    <n v="0"/>
    <n v="0"/>
    <n v="0"/>
    <n v="0"/>
    <n v="0"/>
    <n v="0"/>
    <n v="0"/>
    <n v="0"/>
    <n v="0"/>
    <n v="0"/>
    <n v="0"/>
    <n v="0"/>
    <n v="0"/>
    <n v="0"/>
    <n v="0"/>
    <n v="0"/>
    <n v="1362.37"/>
    <n v="0"/>
    <n v="0"/>
    <n v="5838.17"/>
    <n v="0"/>
    <n v="0"/>
    <n v="0"/>
    <m/>
    <x v="0"/>
    <m/>
    <m/>
    <m/>
    <m/>
    <m/>
    <m/>
    <m/>
    <m/>
    <n v="6279.5499999999993"/>
    <n v="143.35"/>
    <n v="0"/>
    <n v="6422.9"/>
    <x v="2"/>
    <x v="6"/>
    <m/>
    <x v="27"/>
  </r>
  <r>
    <x v="1"/>
    <s v="Columbus"/>
    <s v="Electric"/>
    <s v="Industrial"/>
    <s v="PT-Transmission"/>
    <n v="1207200"/>
    <n v="57340.54"/>
    <n v="0"/>
    <n v="0"/>
    <n v="0"/>
    <n v="0"/>
    <m/>
    <n v="0"/>
    <n v="0"/>
    <n v="0"/>
    <n v="0"/>
    <n v="0"/>
    <n v="0"/>
    <n v="30385.22"/>
    <n v="0"/>
    <n v="0"/>
    <n v="2112.6"/>
    <n v="0"/>
    <n v="0"/>
    <n v="2620.46"/>
    <n v="0"/>
    <n v="0"/>
    <n v="0"/>
    <n v="0"/>
    <n v="0"/>
    <n v="0"/>
    <n v="0"/>
    <n v="0"/>
    <n v="0"/>
    <n v="0"/>
    <n v="0"/>
    <n v="0"/>
    <n v="0"/>
    <n v="1188.31"/>
    <n v="0"/>
    <n v="0"/>
    <n v="14505.88"/>
    <n v="0"/>
    <n v="0"/>
    <n v="0"/>
    <m/>
    <x v="0"/>
    <m/>
    <m/>
    <m/>
    <m/>
    <m/>
    <m/>
    <m/>
    <m/>
    <n v="29829.91"/>
    <n v="555.30999999999995"/>
    <n v="0"/>
    <n v="30385.22"/>
    <x v="2"/>
    <x v="9"/>
    <m/>
    <x v="27"/>
  </r>
  <r>
    <x v="1"/>
    <s v="Columbus"/>
    <s v="Electric"/>
    <s v="Industrial"/>
    <s v="TEB-Total Electric Bldg"/>
    <n v="4320"/>
    <n v="381.24"/>
    <n v="0"/>
    <n v="0"/>
    <n v="0"/>
    <n v="0"/>
    <m/>
    <n v="0"/>
    <n v="0"/>
    <n v="0"/>
    <n v="0"/>
    <n v="0"/>
    <n v="0"/>
    <n v="89.04"/>
    <n v="0"/>
    <n v="0"/>
    <n v="7.56"/>
    <n v="0"/>
    <n v="0"/>
    <n v="0"/>
    <n v="0"/>
    <n v="0"/>
    <n v="0"/>
    <n v="0"/>
    <n v="0"/>
    <n v="0"/>
    <n v="0"/>
    <n v="0"/>
    <n v="0"/>
    <n v="0"/>
    <n v="0"/>
    <n v="0"/>
    <n v="0"/>
    <n v="6.01"/>
    <n v="0"/>
    <n v="0"/>
    <n v="56.64"/>
    <n v="0"/>
    <n v="0"/>
    <n v="0"/>
    <m/>
    <x v="0"/>
    <m/>
    <m/>
    <m/>
    <m/>
    <m/>
    <m/>
    <m/>
    <m/>
    <n v="87.050000000000011"/>
    <n v="1.99"/>
    <n v="0"/>
    <n v="89.04"/>
    <x v="2"/>
    <x v="13"/>
    <m/>
    <x v="27"/>
  </r>
  <r>
    <x v="1"/>
    <s v="Columbus"/>
    <s v="Electric"/>
    <s v="Municipal Buildings"/>
    <s v="CB-Commercial"/>
    <n v="32408"/>
    <n v="2731.7"/>
    <n v="480"/>
    <n v="0"/>
    <n v="0"/>
    <n v="0"/>
    <m/>
    <n v="0"/>
    <n v="0"/>
    <n v="0"/>
    <n v="0"/>
    <n v="0"/>
    <n v="0"/>
    <n v="667.93"/>
    <n v="0"/>
    <n v="0"/>
    <n v="56.72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441.4"/>
    <n v="0"/>
    <n v="0"/>
    <n v="0"/>
    <m/>
    <x v="0"/>
    <m/>
    <m/>
    <m/>
    <m/>
    <m/>
    <m/>
    <m/>
    <m/>
    <n v="653.02"/>
    <n v="14.91"/>
    <n v="0"/>
    <n v="667.93"/>
    <x v="3"/>
    <x v="5"/>
    <m/>
    <x v="27"/>
  </r>
  <r>
    <x v="1"/>
    <s v="Columbus"/>
    <s v="Electric"/>
    <s v="Municipal Buildings"/>
    <s v="GP-General Power"/>
    <n v="15920"/>
    <n v="1121.44"/>
    <n v="0"/>
    <n v="0"/>
    <n v="0"/>
    <n v="0"/>
    <m/>
    <n v="0"/>
    <n v="0"/>
    <n v="0"/>
    <n v="0"/>
    <n v="0"/>
    <n v="0"/>
    <n v="328.11"/>
    <n v="0"/>
    <n v="0"/>
    <n v="27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3.31"/>
    <n v="0"/>
    <n v="0"/>
    <n v="0"/>
    <m/>
    <x v="0"/>
    <m/>
    <m/>
    <m/>
    <m/>
    <m/>
    <m/>
    <m/>
    <m/>
    <n v="320.79000000000002"/>
    <n v="7.32"/>
    <n v="0"/>
    <n v="328.11"/>
    <x v="3"/>
    <x v="6"/>
    <m/>
    <x v="27"/>
  </r>
  <r>
    <x v="1"/>
    <s v="Columbus"/>
    <s v="Electric"/>
    <s v="Municipal Buildings"/>
    <s v="SH-Small Heating"/>
    <n v="6200"/>
    <n v="446.17"/>
    <n v="40"/>
    <n v="0"/>
    <n v="0"/>
    <n v="0"/>
    <m/>
    <n v="0"/>
    <n v="0"/>
    <n v="0"/>
    <n v="0"/>
    <n v="0"/>
    <n v="0"/>
    <n v="127.78"/>
    <n v="0"/>
    <n v="0"/>
    <n v="1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.04"/>
    <n v="0"/>
    <n v="0"/>
    <n v="0"/>
    <m/>
    <x v="0"/>
    <m/>
    <m/>
    <m/>
    <m/>
    <m/>
    <m/>
    <m/>
    <m/>
    <n v="124.93"/>
    <n v="2.85"/>
    <n v="0"/>
    <n v="127.78"/>
    <x v="3"/>
    <x v="12"/>
    <m/>
    <x v="27"/>
  </r>
  <r>
    <x v="1"/>
    <s v="Columbus"/>
    <s v="Electric"/>
    <s v="Municipal Buildings"/>
    <s v="TEB-Total Electric Bldg"/>
    <n v="8160"/>
    <n v="702.84"/>
    <n v="0"/>
    <n v="0"/>
    <n v="0"/>
    <n v="0"/>
    <m/>
    <n v="0"/>
    <n v="0"/>
    <n v="0"/>
    <n v="0"/>
    <n v="0"/>
    <n v="0"/>
    <n v="168.18"/>
    <n v="0"/>
    <n v="0"/>
    <n v="14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98"/>
    <n v="0"/>
    <n v="0"/>
    <n v="0"/>
    <m/>
    <x v="0"/>
    <m/>
    <m/>
    <m/>
    <m/>
    <m/>
    <m/>
    <m/>
    <m/>
    <n v="164.43"/>
    <n v="3.75"/>
    <n v="0"/>
    <n v="168.18"/>
    <x v="3"/>
    <x v="13"/>
    <m/>
    <x v="27"/>
  </r>
  <r>
    <x v="1"/>
    <s v="Columbus"/>
    <s v="Electric"/>
    <s v="Municipal Other Lighting"/>
    <s v="CB-Commercial"/>
    <n v="1382"/>
    <n v="123.18"/>
    <n v="340"/>
    <n v="0"/>
    <n v="0"/>
    <n v="0"/>
    <m/>
    <n v="0"/>
    <n v="0"/>
    <n v="0"/>
    <n v="0"/>
    <n v="0"/>
    <n v="0"/>
    <n v="28.47"/>
    <n v="0"/>
    <n v="0"/>
    <n v="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82"/>
    <n v="0"/>
    <n v="0"/>
    <n v="0"/>
    <m/>
    <x v="0"/>
    <m/>
    <m/>
    <m/>
    <m/>
    <m/>
    <m/>
    <m/>
    <m/>
    <n v="27.83"/>
    <n v="0.64"/>
    <n v="0"/>
    <n v="28.47"/>
    <x v="4"/>
    <x v="5"/>
    <m/>
    <x v="27"/>
  </r>
  <r>
    <x v="1"/>
    <s v="Columbus"/>
    <s v="Electric"/>
    <s v="Municipal Other Lighting"/>
    <s v="LS-Special Lighting"/>
    <n v="203"/>
    <n v="79.2"/>
    <n v="0"/>
    <n v="0"/>
    <n v="0"/>
    <n v="0"/>
    <m/>
    <n v="0"/>
    <n v="0"/>
    <n v="0"/>
    <n v="0"/>
    <n v="0"/>
    <n v="0"/>
    <n v="4.18"/>
    <n v="0"/>
    <n v="0"/>
    <n v="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8"/>
    <n v="0"/>
    <n v="0"/>
    <n v="0"/>
    <m/>
    <x v="0"/>
    <m/>
    <m/>
    <m/>
    <m/>
    <m/>
    <m/>
    <m/>
    <m/>
    <n v="4.09"/>
    <n v="0.09"/>
    <n v="0"/>
    <n v="4.18"/>
    <x v="4"/>
    <x v="7"/>
    <m/>
    <x v="27"/>
  </r>
  <r>
    <x v="1"/>
    <s v="Columbus"/>
    <s v="Electric"/>
    <s v="Municipal Pumping"/>
    <s v="CB-Commercial"/>
    <n v="11323"/>
    <n v="972.43"/>
    <n v="340"/>
    <n v="0"/>
    <n v="0"/>
    <n v="0"/>
    <m/>
    <n v="0"/>
    <n v="0"/>
    <n v="0"/>
    <n v="0"/>
    <n v="0"/>
    <n v="0"/>
    <n v="233.38"/>
    <n v="0"/>
    <n v="0"/>
    <n v="19.80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21"/>
    <n v="0"/>
    <n v="0"/>
    <n v="0"/>
    <m/>
    <x v="0"/>
    <m/>
    <m/>
    <m/>
    <m/>
    <m/>
    <m/>
    <m/>
    <m/>
    <n v="228.17"/>
    <n v="5.21"/>
    <n v="0"/>
    <n v="233.38"/>
    <x v="3"/>
    <x v="5"/>
    <m/>
    <x v="27"/>
  </r>
  <r>
    <x v="1"/>
    <s v="Columbus"/>
    <s v="Electric"/>
    <s v="Municipal Pumping"/>
    <s v="GP-General Power"/>
    <n v="21357"/>
    <n v="3159.24"/>
    <n v="0"/>
    <n v="0"/>
    <n v="0"/>
    <n v="0"/>
    <m/>
    <n v="0"/>
    <n v="0"/>
    <n v="0"/>
    <n v="0"/>
    <n v="0"/>
    <n v="0"/>
    <n v="440.16"/>
    <n v="0"/>
    <n v="0"/>
    <n v="37.38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5.11"/>
    <n v="0"/>
    <n v="0"/>
    <n v="0"/>
    <m/>
    <x v="0"/>
    <m/>
    <m/>
    <m/>
    <m/>
    <m/>
    <m/>
    <m/>
    <m/>
    <n v="430.34000000000003"/>
    <n v="9.82"/>
    <n v="0"/>
    <n v="440.16"/>
    <x v="3"/>
    <x v="6"/>
    <m/>
    <x v="27"/>
  </r>
  <r>
    <x v="1"/>
    <s v="Columbus"/>
    <s v="Electric"/>
    <s v="Residential"/>
    <s v="NM-Net Metering"/>
    <n v="2250"/>
    <n v="-54.4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7"/>
  </r>
  <r>
    <x v="1"/>
    <s v="Columbus"/>
    <s v="Electric"/>
    <s v="Residential"/>
    <s v="RG-Residential"/>
    <n v="1095194.1599999999"/>
    <n v="72366.09"/>
    <n v="28572.71"/>
    <n v="5124.0200000000004"/>
    <n v="0"/>
    <n v="0"/>
    <m/>
    <n v="0"/>
    <n v="0"/>
    <n v="0"/>
    <n v="0"/>
    <n v="0"/>
    <n v="0"/>
    <n v="22505.15"/>
    <n v="0"/>
    <n v="0"/>
    <n v="1912.25"/>
    <n v="0"/>
    <n v="0"/>
    <n v="0"/>
    <n v="0"/>
    <n v="0"/>
    <n v="0"/>
    <n v="0"/>
    <n v="0"/>
    <n v="0"/>
    <n v="0"/>
    <n v="60"/>
    <n v="0"/>
    <n v="45"/>
    <n v="0"/>
    <n v="40"/>
    <n v="-0.65"/>
    <n v="2560.75"/>
    <n v="0"/>
    <n v="0"/>
    <n v="18452.34"/>
    <n v="0"/>
    <n v="0"/>
    <n v="0"/>
    <m/>
    <x v="0"/>
    <m/>
    <m/>
    <m/>
    <m/>
    <m/>
    <m/>
    <m/>
    <m/>
    <n v="22001.360000000001"/>
    <n v="503.79"/>
    <n v="0"/>
    <n v="22505.15"/>
    <x v="0"/>
    <x v="1"/>
    <m/>
    <x v="27"/>
  </r>
  <r>
    <x v="1"/>
    <s v="Columbus"/>
    <s v="Electric"/>
    <s v="Residential"/>
    <s v="RG-Residential Water Heat"/>
    <n v="192209"/>
    <n v="11698.03"/>
    <n v="3765.79"/>
    <n v="623.26"/>
    <n v="0"/>
    <n v="0"/>
    <m/>
    <n v="0"/>
    <n v="0"/>
    <n v="0"/>
    <n v="0"/>
    <n v="0"/>
    <n v="0"/>
    <n v="3876.91"/>
    <n v="0"/>
    <n v="0"/>
    <n v="329.78"/>
    <n v="0"/>
    <n v="0"/>
    <n v="0"/>
    <n v="0"/>
    <n v="0"/>
    <n v="0"/>
    <n v="0"/>
    <n v="0"/>
    <n v="0"/>
    <n v="0"/>
    <n v="0"/>
    <n v="0"/>
    <n v="0"/>
    <n v="0"/>
    <n v="20"/>
    <n v="-0.18"/>
    <n v="354.84"/>
    <n v="0"/>
    <n v="0"/>
    <n v="3195.53"/>
    <n v="0"/>
    <n v="0"/>
    <n v="0"/>
    <m/>
    <x v="0"/>
    <m/>
    <m/>
    <m/>
    <m/>
    <m/>
    <m/>
    <m/>
    <m/>
    <n v="3788.49"/>
    <n v="88.42"/>
    <n v="0"/>
    <n v="3876.91"/>
    <x v="0"/>
    <x v="14"/>
    <m/>
    <x v="27"/>
  </r>
  <r>
    <x v="1"/>
    <s v="Columbus"/>
    <s v="Electric"/>
    <s v="Residential"/>
    <s v="RH-Residential Total Elec"/>
    <n v="368895"/>
    <n v="21016.45"/>
    <n v="6520.35"/>
    <n v="1064.92"/>
    <n v="0"/>
    <n v="0"/>
    <m/>
    <n v="0"/>
    <n v="0"/>
    <n v="0"/>
    <n v="0"/>
    <n v="0"/>
    <n v="0"/>
    <n v="7550.84"/>
    <n v="0"/>
    <n v="0"/>
    <n v="642.73"/>
    <n v="0"/>
    <n v="0"/>
    <n v="0"/>
    <n v="0"/>
    <n v="0"/>
    <n v="0"/>
    <n v="0"/>
    <n v="0"/>
    <n v="0"/>
    <n v="0"/>
    <n v="40"/>
    <n v="0"/>
    <n v="30"/>
    <n v="-1.48"/>
    <n v="0"/>
    <n v="-0.18"/>
    <n v="645"/>
    <n v="0"/>
    <n v="0"/>
    <n v="6070.26"/>
    <n v="0"/>
    <n v="0"/>
    <n v="0"/>
    <m/>
    <x v="0"/>
    <m/>
    <m/>
    <m/>
    <m/>
    <m/>
    <m/>
    <m/>
    <m/>
    <n v="7381.1500000000005"/>
    <n v="169.69"/>
    <n v="0"/>
    <n v="7550.84"/>
    <x v="0"/>
    <x v="15"/>
    <m/>
    <x v="27"/>
  </r>
  <r>
    <x v="1"/>
    <s v="Columbus"/>
    <s v="Lighting"/>
    <s v="Commercial"/>
    <s v="PL-Private Lighting"/>
    <n v="21440.931"/>
    <n v="5303.61"/>
    <n v="0"/>
    <n v="0"/>
    <n v="0"/>
    <n v="0"/>
    <m/>
    <n v="0"/>
    <n v="0"/>
    <n v="0"/>
    <n v="0"/>
    <n v="0"/>
    <n v="0"/>
    <n v="443.32"/>
    <n v="0"/>
    <n v="0"/>
    <n v="37.369999999999997"/>
    <n v="0"/>
    <n v="0"/>
    <n v="0"/>
    <n v="0"/>
    <n v="0"/>
    <n v="0"/>
    <n v="0"/>
    <n v="0"/>
    <n v="0"/>
    <n v="0"/>
    <n v="0"/>
    <n v="0"/>
    <n v="0"/>
    <n v="0"/>
    <n v="0"/>
    <n v="0"/>
    <n v="445.4"/>
    <n v="0"/>
    <n v="0"/>
    <n v="53.95"/>
    <n v="0"/>
    <n v="0"/>
    <n v="0"/>
    <m/>
    <x v="0"/>
    <m/>
    <m/>
    <m/>
    <m/>
    <m/>
    <m/>
    <m/>
    <m/>
    <n v="433.46"/>
    <n v="9.86"/>
    <n v="0"/>
    <n v="443.32"/>
    <x v="1"/>
    <x v="4"/>
    <m/>
    <x v="27"/>
  </r>
  <r>
    <x v="1"/>
    <s v="Columbus"/>
    <s v="Lighting"/>
    <s v="Industrial"/>
    <s v="PL-Private Lighting"/>
    <n v="222"/>
    <n v="43.46"/>
    <n v="0"/>
    <n v="0"/>
    <n v="0"/>
    <n v="0"/>
    <m/>
    <n v="0"/>
    <n v="0"/>
    <n v="0"/>
    <n v="0"/>
    <n v="0"/>
    <n v="0"/>
    <n v="5.29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3.88"/>
    <n v="0"/>
    <n v="0"/>
    <n v="0.55000000000000004"/>
    <n v="0"/>
    <n v="0"/>
    <n v="0"/>
    <m/>
    <x v="0"/>
    <m/>
    <m/>
    <m/>
    <m/>
    <m/>
    <m/>
    <m/>
    <m/>
    <n v="5.19"/>
    <n v="0.1"/>
    <n v="0"/>
    <n v="5.29"/>
    <x v="2"/>
    <x v="4"/>
    <m/>
    <x v="27"/>
  </r>
  <r>
    <x v="1"/>
    <s v="Columbus"/>
    <s v="Lighting"/>
    <s v="Municipal Other Lighting"/>
    <s v="PL-Private Lighting"/>
    <n v="290"/>
    <n v="87.1"/>
    <n v="0"/>
    <n v="0"/>
    <n v="0"/>
    <n v="0"/>
    <m/>
    <n v="0"/>
    <n v="0"/>
    <n v="0"/>
    <n v="0"/>
    <n v="0"/>
    <n v="0"/>
    <n v="5.98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3"/>
    <n v="0"/>
    <n v="0"/>
    <n v="0"/>
    <m/>
    <x v="0"/>
    <m/>
    <m/>
    <m/>
    <m/>
    <m/>
    <m/>
    <m/>
    <m/>
    <n v="5.8500000000000005"/>
    <n v="0.13"/>
    <n v="0"/>
    <n v="5.98"/>
    <x v="4"/>
    <x v="4"/>
    <m/>
    <x v="27"/>
  </r>
  <r>
    <x v="1"/>
    <s v="Columbus"/>
    <s v="Lighting"/>
    <s v="Municipal Street Lighting"/>
    <s v="SPL-Municipal St Lighting"/>
    <n v="55362.3"/>
    <n v="5061.3900000000003"/>
    <n v="0"/>
    <n v="0"/>
    <n v="0"/>
    <n v="0"/>
    <m/>
    <n v="0"/>
    <n v="0"/>
    <n v="0"/>
    <n v="0"/>
    <n v="0"/>
    <n v="0"/>
    <n v="1393.46"/>
    <n v="0"/>
    <n v="0"/>
    <n v="96.87"/>
    <n v="0"/>
    <n v="0"/>
    <n v="1591.04"/>
    <n v="0"/>
    <n v="0"/>
    <n v="0"/>
    <n v="0"/>
    <n v="0"/>
    <n v="0"/>
    <n v="0"/>
    <n v="0"/>
    <n v="0"/>
    <n v="0"/>
    <n v="0"/>
    <n v="0"/>
    <n v="0"/>
    <n v="0"/>
    <n v="0"/>
    <n v="0"/>
    <n v="172.18"/>
    <n v="0"/>
    <n v="0"/>
    <n v="0"/>
    <m/>
    <x v="0"/>
    <m/>
    <m/>
    <m/>
    <m/>
    <m/>
    <m/>
    <m/>
    <m/>
    <n v="1367.99"/>
    <n v="25.47"/>
    <n v="0"/>
    <n v="1393.46"/>
    <x v="4"/>
    <x v="11"/>
    <m/>
    <x v="27"/>
  </r>
  <r>
    <x v="1"/>
    <s v="Columbus"/>
    <s v="Lighting"/>
    <s v="Residential"/>
    <s v="PL-Private Lighting"/>
    <n v="14742.425999999999"/>
    <n v="4865.95"/>
    <n v="0"/>
    <n v="0"/>
    <n v="0"/>
    <n v="0"/>
    <m/>
    <n v="0"/>
    <n v="0"/>
    <n v="0"/>
    <n v="0"/>
    <n v="0"/>
    <n v="0"/>
    <n v="304.93"/>
    <n v="0"/>
    <n v="0"/>
    <n v="24.71"/>
    <n v="0"/>
    <n v="0"/>
    <n v="0"/>
    <n v="0"/>
    <n v="0"/>
    <n v="0"/>
    <n v="0"/>
    <n v="0"/>
    <n v="0"/>
    <n v="0"/>
    <n v="20"/>
    <n v="0"/>
    <n v="0"/>
    <n v="0"/>
    <n v="0"/>
    <n v="0"/>
    <n v="67.63"/>
    <n v="0"/>
    <n v="0"/>
    <n v="37.57"/>
    <n v="0"/>
    <n v="0"/>
    <n v="0"/>
    <m/>
    <x v="0"/>
    <m/>
    <m/>
    <m/>
    <m/>
    <m/>
    <m/>
    <m/>
    <m/>
    <n v="298.15000000000003"/>
    <n v="6.78"/>
    <n v="0"/>
    <n v="304.93"/>
    <x v="0"/>
    <x v="4"/>
    <m/>
    <x v="27"/>
  </r>
  <r>
    <x v="1"/>
    <s v="Columbu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1"/>
    <s v="Neosho"/>
    <s v="Electric"/>
    <s v="Commercial"/>
    <s v="CB-Commercial"/>
    <n v="10"/>
    <n v="0.88999999999999901"/>
    <n v="20"/>
    <n v="1.05"/>
    <n v="0"/>
    <n v="0"/>
    <m/>
    <n v="0"/>
    <n v="0"/>
    <n v="0"/>
    <n v="0"/>
    <n v="0"/>
    <n v="0"/>
    <n v="0.22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1.9"/>
    <n v="0"/>
    <n v="0"/>
    <n v="0.15"/>
    <n v="0"/>
    <n v="0"/>
    <n v="0"/>
    <m/>
    <x v="0"/>
    <m/>
    <m/>
    <m/>
    <m/>
    <m/>
    <m/>
    <m/>
    <m/>
    <n v="0.22"/>
    <n v="0"/>
    <n v="0"/>
    <n v="0.22"/>
    <x v="1"/>
    <x v="5"/>
    <m/>
    <x v="27"/>
  </r>
  <r>
    <x v="3"/>
    <s v="Aurora"/>
    <s v="Electric"/>
    <s v="Commercial"/>
    <s v="CB-Commercial"/>
    <n v="1826740"/>
    <n v="217113.06"/>
    <n v="42175.39"/>
    <n v="7061.73"/>
    <n v="0"/>
    <n v="0"/>
    <m/>
    <n v="0"/>
    <n v="-3470.61"/>
    <n v="0"/>
    <n v="0"/>
    <n v="821.98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2285.38"/>
    <n v="20"/>
    <n v="-31.02"/>
    <n v="16009.8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Aurora"/>
    <s v="Electric"/>
    <s v="Commercial"/>
    <s v="GP-General Power"/>
    <n v="3697240"/>
    <n v="364318.71"/>
    <n v="10377.17"/>
    <n v="10746.15"/>
    <n v="0"/>
    <n v="0"/>
    <m/>
    <n v="-6778.2442748091598"/>
    <n v="-7024.79"/>
    <n v="0"/>
    <n v="0"/>
    <n v="1457.86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984.09"/>
    <n v="0"/>
    <n v="0"/>
    <n v="20466.88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3"/>
    <s v="Aurora"/>
    <s v="Electric"/>
    <s v="Commercial"/>
    <s v="LS-Special Lighting"/>
    <n v="4199"/>
    <n v="733.07"/>
    <n v="0"/>
    <n v="12.71"/>
    <n v="0"/>
    <n v="0"/>
    <m/>
    <n v="0"/>
    <n v="-7.97"/>
    <n v="0"/>
    <n v="0"/>
    <n v="1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7"/>
  </r>
  <r>
    <x v="3"/>
    <s v="Aurora"/>
    <s v="Electric"/>
    <s v="Commercial"/>
    <s v="SH-Small Heating"/>
    <n v="116051"/>
    <n v="12147.71"/>
    <n v="2064.79"/>
    <n v="516.20000000000005"/>
    <n v="0"/>
    <n v="0"/>
    <m/>
    <n v="0"/>
    <n v="-220.45"/>
    <n v="0"/>
    <n v="0"/>
    <n v="52.2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65.2"/>
    <n v="0"/>
    <n v="0"/>
    <n v="1065.03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7"/>
  </r>
  <r>
    <x v="3"/>
    <s v="Aurora"/>
    <s v="Electric"/>
    <s v="Commercial"/>
    <s v="TEB-Total Electric Bldg"/>
    <n v="539929"/>
    <n v="50678.51"/>
    <n v="1320.31"/>
    <n v="202.15"/>
    <n v="0"/>
    <n v="0"/>
    <m/>
    <n v="0"/>
    <n v="-1025.8599999999999"/>
    <n v="0"/>
    <n v="0"/>
    <n v="242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1.19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7"/>
  </r>
  <r>
    <x v="3"/>
    <s v="Aurora"/>
    <s v="Electric"/>
    <s v="Industrial"/>
    <s v="CB-Commercial"/>
    <n v="16318"/>
    <n v="1936.4"/>
    <n v="249.59"/>
    <n v="55.65"/>
    <n v="0"/>
    <n v="0"/>
    <m/>
    <n v="0"/>
    <n v="-31.01"/>
    <n v="0"/>
    <n v="0"/>
    <n v="7.33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76.34"/>
    <n v="0"/>
    <n v="0"/>
    <n v="157.24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7"/>
  </r>
  <r>
    <x v="3"/>
    <s v="Aurora"/>
    <s v="Electric"/>
    <s v="Industrial"/>
    <s v="GP-General Power"/>
    <n v="2007211"/>
    <n v="186208.46"/>
    <n v="1320.31"/>
    <n v="3352.4"/>
    <n v="0"/>
    <n v="0"/>
    <m/>
    <n v="0"/>
    <n v="-3813.68"/>
    <n v="0"/>
    <n v="0"/>
    <n v="809.14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1556.26"/>
    <n v="0"/>
    <n v="0"/>
    <n v="8920.9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3"/>
    <s v="Aurora"/>
    <s v="Electric"/>
    <s v="Industrial"/>
    <s v="LP-Large Power"/>
    <n v="3096603"/>
    <n v="226361.84"/>
    <n v="567.1"/>
    <n v="0"/>
    <n v="0"/>
    <n v="0"/>
    <m/>
    <n v="0"/>
    <n v="-5759.68"/>
    <n v="0"/>
    <n v="0"/>
    <n v="383.94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-2741.88"/>
    <n v="0"/>
    <n v="0"/>
    <n v="5049.58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7"/>
  </r>
  <r>
    <x v="3"/>
    <s v="Aurora"/>
    <s v="Electric"/>
    <s v="Industrial"/>
    <s v="PFM-Feed Mill/Grain Elev"/>
    <n v="42800"/>
    <n v="6818.62"/>
    <n v="110.6"/>
    <n v="10.61"/>
    <n v="0"/>
    <n v="0"/>
    <m/>
    <n v="0"/>
    <n v="-81.319999999999993"/>
    <n v="0"/>
    <n v="0"/>
    <n v="19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7.49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7"/>
  </r>
  <r>
    <x v="3"/>
    <s v="Aurora"/>
    <s v="Electric"/>
    <s v="Industrial"/>
    <s v="TEB-Total Electric Bldg"/>
    <n v="724860"/>
    <n v="65352.85"/>
    <n v="69.489999999999995"/>
    <n v="0"/>
    <n v="0"/>
    <n v="0"/>
    <m/>
    <n v="0"/>
    <n v="-1377.23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4066.87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7"/>
  </r>
  <r>
    <x v="3"/>
    <s v="Aurora"/>
    <s v="Electric"/>
    <s v="Interdepartmental"/>
    <s v="CB-Commercial"/>
    <n v="35793"/>
    <n v="4119.93"/>
    <n v="204.21"/>
    <n v="0"/>
    <n v="0"/>
    <n v="0"/>
    <m/>
    <n v="0"/>
    <n v="-67.989999999999995"/>
    <n v="0"/>
    <n v="0"/>
    <n v="16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7"/>
  </r>
  <r>
    <x v="3"/>
    <s v="Aurora"/>
    <s v="Electric"/>
    <s v="Interdepartmental"/>
    <s v="GP-General Power"/>
    <n v="139372"/>
    <n v="10876.38"/>
    <n v="277.95999999999998"/>
    <n v="0"/>
    <n v="0"/>
    <n v="0"/>
    <m/>
    <n v="0"/>
    <n v="-264.81"/>
    <n v="0"/>
    <n v="0"/>
    <n v="62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27"/>
  </r>
  <r>
    <x v="3"/>
    <s v="Aurora"/>
    <s v="Electric"/>
    <s v="Municipal Buildings"/>
    <s v="CB-Commercial"/>
    <n v="34936"/>
    <n v="4227.12"/>
    <n v="1438.55"/>
    <n v="0"/>
    <n v="0"/>
    <n v="0"/>
    <m/>
    <n v="0"/>
    <n v="-66.400000000000006"/>
    <n v="0"/>
    <n v="0"/>
    <n v="1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Aurora"/>
    <s v="Electric"/>
    <s v="Municipal Buildings"/>
    <s v="GP-General Power"/>
    <n v="102080"/>
    <n v="9223.1200000000008"/>
    <n v="277.95999999999998"/>
    <n v="0"/>
    <n v="0"/>
    <n v="0"/>
    <m/>
    <n v="0"/>
    <n v="-193.94"/>
    <n v="0"/>
    <n v="0"/>
    <n v="45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Aurora"/>
    <s v="Electric"/>
    <s v="Municipal Buildings"/>
    <s v="SH-Small Heating"/>
    <n v="1772"/>
    <n v="208.3"/>
    <n v="45.38"/>
    <n v="0"/>
    <n v="0"/>
    <n v="0"/>
    <m/>
    <n v="0"/>
    <n v="-3.37"/>
    <n v="0"/>
    <n v="0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7"/>
  </r>
  <r>
    <x v="3"/>
    <s v="Aurora"/>
    <s v="Electric"/>
    <s v="Municipal Other Lighting"/>
    <s v="CB-Commercial"/>
    <n v="10758"/>
    <n v="1297.67"/>
    <n v="748.77"/>
    <n v="0"/>
    <n v="0"/>
    <n v="0"/>
    <m/>
    <n v="0"/>
    <n v="-20.440000000000001"/>
    <n v="0"/>
    <n v="0"/>
    <n v="4.86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s v="Aurora"/>
    <s v="Electric"/>
    <s v="Municipal Other Lighting"/>
    <s v="LS-Special Lighting"/>
    <n v="13430"/>
    <n v="2335.8200000000002"/>
    <n v="0"/>
    <n v="0"/>
    <n v="0"/>
    <n v="0"/>
    <m/>
    <n v="0"/>
    <n v="-25.52"/>
    <n v="0"/>
    <n v="0"/>
    <n v="5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7"/>
  </r>
  <r>
    <x v="3"/>
    <s v="Aurora"/>
    <s v="Electric"/>
    <s v="Municipal Other Lighting"/>
    <s v="MS-Miscellaneous"/>
    <n v="0"/>
    <n v="0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7"/>
  </r>
  <r>
    <x v="3"/>
    <s v="Aurora"/>
    <s v="Electric"/>
    <s v="Municipal Pumping"/>
    <s v="CB-Commercial"/>
    <n v="97795"/>
    <n v="11438.44"/>
    <n v="1270.6400000000001"/>
    <n v="0"/>
    <n v="0"/>
    <n v="0"/>
    <m/>
    <n v="0"/>
    <n v="-185.8"/>
    <n v="0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Aurora"/>
    <s v="Electric"/>
    <s v="Municipal Pumping"/>
    <s v="GP-General Power"/>
    <n v="501460"/>
    <n v="46223.5"/>
    <n v="972.86"/>
    <n v="0"/>
    <n v="0"/>
    <n v="0"/>
    <m/>
    <n v="0"/>
    <n v="-952.76"/>
    <n v="0"/>
    <n v="0"/>
    <n v="225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Aurora"/>
    <s v="Electric"/>
    <s v="Oil Pipeline Pumping"/>
    <s v="GP-General Power"/>
    <n v="179483"/>
    <n v="16711.95"/>
    <n v="138.97999999999999"/>
    <n v="0"/>
    <n v="0"/>
    <n v="0"/>
    <m/>
    <n v="0"/>
    <n v="-341.02"/>
    <n v="0"/>
    <n v="0"/>
    <n v="8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8.46"/>
    <n v="0"/>
    <n v="0"/>
    <n v="1252.5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3"/>
    <s v="Aurora"/>
    <s v="Electric"/>
    <s v="Residential"/>
    <s v="RGL-Residential Pilot"/>
    <n v="47327"/>
    <n v="5446.7"/>
    <n v="0"/>
    <n v="235.53"/>
    <n v="0"/>
    <n v="0"/>
    <m/>
    <n v="0"/>
    <n v="-89.92"/>
    <n v="0"/>
    <n v="0"/>
    <n v="2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3"/>
    <n v="0"/>
    <n v="0"/>
    <n v="57.6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7"/>
  </r>
  <r>
    <x v="3"/>
    <s v="Aurora"/>
    <s v="Electric"/>
    <s v="Residential"/>
    <s v="RG-Residential"/>
    <n v="9892714"/>
    <n v="1154722.47"/>
    <n v="187703.43"/>
    <n v="38442.239999999998"/>
    <n v="0"/>
    <n v="0"/>
    <m/>
    <n v="-22776.600117439801"/>
    <n v="-18799.37"/>
    <n v="0"/>
    <n v="0"/>
    <n v="4452.05"/>
    <n v="0"/>
    <n v="0"/>
    <n v="0"/>
    <n v="0"/>
    <n v="0"/>
    <n v="0"/>
    <n v="0"/>
    <n v="0"/>
    <n v="0"/>
    <n v="0"/>
    <n v="0"/>
    <n v="0"/>
    <n v="0"/>
    <n v="0"/>
    <n v="0"/>
    <n v="960"/>
    <n v="50"/>
    <n v="180"/>
    <n v="3189.44"/>
    <n v="940"/>
    <n v="-201.1"/>
    <n v="10824.2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Aurora"/>
    <s v="Lighting"/>
    <s v="Commercial"/>
    <s v="PL-Private Lighting"/>
    <n v="49964.309000000001"/>
    <n v="14986.08"/>
    <n v="0"/>
    <n v="0"/>
    <n v="0"/>
    <n v="0"/>
    <m/>
    <n v="0"/>
    <n v="-96.31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.05"/>
    <n v="0"/>
    <n v="0"/>
    <n v="859.8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3"/>
    <s v="Aurora"/>
    <s v="Lighting"/>
    <s v="Industrial"/>
    <s v="PL-Private Lighting"/>
    <n v="6135"/>
    <n v="1510.42"/>
    <n v="0"/>
    <n v="0"/>
    <n v="0"/>
    <n v="0"/>
    <m/>
    <n v="0"/>
    <n v="-11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"/>
    <n v="0"/>
    <n v="0"/>
    <n v="84.23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7"/>
  </r>
  <r>
    <x v="3"/>
    <s v="Aurora"/>
    <s v="Lighting"/>
    <s v="Interdepartmental"/>
    <s v="PL-Private Lighting"/>
    <n v="195"/>
    <n v="45.96"/>
    <n v="0"/>
    <n v="0"/>
    <n v="0"/>
    <n v="0"/>
    <m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7"/>
  </r>
  <r>
    <x v="3"/>
    <s v="Aurora"/>
    <s v="Lighting"/>
    <s v="Municipal Other Lighting"/>
    <s v="PL-Private Lighting"/>
    <n v="174"/>
    <n v="66.239999999999995"/>
    <n v="0"/>
    <n v="0"/>
    <n v="0"/>
    <n v="0"/>
    <m/>
    <n v="0"/>
    <n v="-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7"/>
  </r>
  <r>
    <x v="3"/>
    <s v="Aurora"/>
    <s v="Lighting"/>
    <s v="Municipal Pumping"/>
    <s v="PL-Private Lighting"/>
    <n v="58"/>
    <n v="20.59"/>
    <n v="0"/>
    <n v="0"/>
    <n v="0"/>
    <n v="0"/>
    <m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7"/>
  </r>
  <r>
    <x v="3"/>
    <s v="Aurora"/>
    <s v="Lighting"/>
    <s v="Municipal Street Lighting"/>
    <s v="SPL-Municipal St Lighting"/>
    <n v="97146.51"/>
    <n v="13180.88"/>
    <n v="0"/>
    <n v="0"/>
    <n v="0"/>
    <n v="0"/>
    <m/>
    <n v="0"/>
    <n v="-184.58"/>
    <n v="0"/>
    <n v="0"/>
    <n v="0"/>
    <n v="0"/>
    <n v="0"/>
    <n v="0"/>
    <n v="0"/>
    <n v="0"/>
    <n v="0"/>
    <n v="0"/>
    <n v="3247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7"/>
  </r>
  <r>
    <x v="3"/>
    <s v="Aurora"/>
    <s v="Lighting"/>
    <s v="Residential"/>
    <s v="PL-Private Lighting"/>
    <n v="51568.711000000003"/>
    <n v="19138.900000000001"/>
    <n v="0"/>
    <n v="0"/>
    <n v="0"/>
    <n v="0"/>
    <m/>
    <n v="0"/>
    <n v="-97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"/>
    <n v="0"/>
    <n v="0"/>
    <n v="63.9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s v="Aurora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3"/>
    <s v="Baxter Springs"/>
    <s v="Electric"/>
    <s v="Commercial"/>
    <s v="CB-Commercial"/>
    <n v="0"/>
    <n v="0"/>
    <n v="22.69"/>
    <n v="1.12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Baxter Springs"/>
    <s v="Electric"/>
    <s v="Residential"/>
    <s v="RG-Residential"/>
    <n v="175"/>
    <n v="21.94"/>
    <n v="13"/>
    <n v="1.73"/>
    <n v="0"/>
    <n v="0"/>
    <m/>
    <n v="0"/>
    <n v="-0.33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Bolivar"/>
    <s v="Electric"/>
    <s v="Commercial"/>
    <s v="CB-Commercial"/>
    <n v="2016945"/>
    <n v="239159.89"/>
    <n v="44743.15"/>
    <n v="5770.85"/>
    <n v="0"/>
    <n v="0"/>
    <m/>
    <n v="-15364.5038167939"/>
    <n v="-3832.18"/>
    <n v="0"/>
    <n v="0"/>
    <n v="907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31.42"/>
    <n v="20"/>
    <n v="-63.14"/>
    <n v="17070.97"/>
    <n v="1.03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Bolivar"/>
    <s v="Electric"/>
    <s v="Commercial"/>
    <s v="GP-General Power"/>
    <n v="3173080"/>
    <n v="299737.73"/>
    <n v="9103.19"/>
    <n v="1801.5"/>
    <n v="0"/>
    <n v="0"/>
    <m/>
    <n v="0"/>
    <n v="-6028.9"/>
    <n v="0"/>
    <n v="0"/>
    <n v="1427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6.1300000000001"/>
    <n v="0"/>
    <n v="0"/>
    <n v="14199.95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3"/>
    <s v="Bolivar"/>
    <s v="Electric"/>
    <s v="Commercial"/>
    <s v="LP-Large Power"/>
    <n v="2198106"/>
    <n v="144736.19"/>
    <n v="1134.2"/>
    <n v="0"/>
    <n v="0"/>
    <n v="0"/>
    <m/>
    <n v="0"/>
    <n v="-4088.48"/>
    <n v="0"/>
    <n v="0"/>
    <n v="989.15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-3006.57"/>
    <n v="0"/>
    <n v="0"/>
    <n v="4056.85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7"/>
  </r>
  <r>
    <x v="3"/>
    <s v="Bolivar"/>
    <s v="Electric"/>
    <s v="Commercial"/>
    <s v="LS-Special Lighting"/>
    <n v="4902"/>
    <n v="964.7"/>
    <n v="0"/>
    <n v="2.0499999999999998"/>
    <n v="0"/>
    <n v="0"/>
    <m/>
    <n v="0"/>
    <n v="-9.3000000000000007"/>
    <n v="0"/>
    <n v="0"/>
    <n v="2.20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7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7"/>
  </r>
  <r>
    <x v="3"/>
    <s v="Bolivar"/>
    <s v="Electric"/>
    <s v="Commercial"/>
    <s v="SH-Small Heating"/>
    <n v="754808"/>
    <n v="77371.759999999995"/>
    <n v="11161.97"/>
    <n v="1835.35"/>
    <n v="0"/>
    <n v="0"/>
    <m/>
    <n v="0"/>
    <n v="-1434.07"/>
    <n v="0"/>
    <n v="0"/>
    <n v="33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6.55999999999995"/>
    <n v="0"/>
    <n v="0"/>
    <n v="5674.3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7"/>
  </r>
  <r>
    <x v="3"/>
    <s v="Bolivar"/>
    <s v="Electric"/>
    <s v="Commercial"/>
    <s v="TEB-Total Electric Bldg"/>
    <n v="2433184"/>
    <n v="235490.39"/>
    <n v="8389.76"/>
    <n v="1635.11"/>
    <n v="0"/>
    <n v="0"/>
    <m/>
    <n v="0"/>
    <n v="-4623.0600000000004"/>
    <n v="0"/>
    <n v="0"/>
    <n v="1071.35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6.54999999999995"/>
    <n v="20"/>
    <n v="0"/>
    <n v="10036.84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7"/>
  </r>
  <r>
    <x v="3"/>
    <s v="Bolivar"/>
    <s v="Electric"/>
    <s v="Industrial"/>
    <s v="CB-Commercial"/>
    <n v="29126"/>
    <n v="3361.48"/>
    <n v="181.52"/>
    <n v="145.57"/>
    <n v="0"/>
    <n v="0"/>
    <m/>
    <n v="0"/>
    <n v="-55.34"/>
    <n v="0"/>
    <n v="0"/>
    <n v="13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42"/>
    <n v="0"/>
    <n v="0"/>
    <n v="245.31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7"/>
  </r>
  <r>
    <x v="3"/>
    <s v="Bolivar"/>
    <s v="Electric"/>
    <s v="Industrial"/>
    <s v="GP-General Power"/>
    <n v="665720"/>
    <n v="69791.649999999994"/>
    <n v="1021.5"/>
    <n v="2044.52"/>
    <n v="0"/>
    <n v="0"/>
    <m/>
    <n v="0"/>
    <n v="-1264.8599999999999"/>
    <n v="0"/>
    <n v="0"/>
    <n v="299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10.7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3"/>
    <s v="Bolivar"/>
    <s v="Electric"/>
    <s v="Industrial"/>
    <s v="LP-Large Power"/>
    <n v="661200"/>
    <n v="66162.64"/>
    <n v="567.1"/>
    <n v="0"/>
    <n v="0"/>
    <n v="0"/>
    <m/>
    <n v="0"/>
    <n v="-1229.83"/>
    <n v="0"/>
    <n v="0"/>
    <n v="297.54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36.89"/>
    <n v="0"/>
    <n v="0"/>
    <n v="3168.66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7"/>
  </r>
  <r>
    <x v="3"/>
    <s v="Bolivar"/>
    <s v="Electric"/>
    <s v="Industrial"/>
    <s v="PFM-Feed Mill/Grain Elev"/>
    <n v="1983"/>
    <n v="331.33"/>
    <n v="110.6"/>
    <n v="12.85"/>
    <n v="0"/>
    <n v="0"/>
    <m/>
    <n v="0"/>
    <n v="-3.76"/>
    <n v="0"/>
    <n v="0"/>
    <n v="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13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7"/>
  </r>
  <r>
    <x v="3"/>
    <s v="Bolivar"/>
    <s v="Electric"/>
    <s v="Industrial"/>
    <s v="SH-Small Heating"/>
    <n v="1040"/>
    <n v="118.27"/>
    <n v="22.69"/>
    <n v="2.79"/>
    <n v="0"/>
    <n v="0"/>
    <m/>
    <n v="0"/>
    <n v="-1.98"/>
    <n v="0"/>
    <n v="0"/>
    <n v="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5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7"/>
  </r>
  <r>
    <x v="3"/>
    <s v="Bolivar"/>
    <s v="Electric"/>
    <s v="Interdepartmental"/>
    <s v="CB-Commercial"/>
    <n v="28761"/>
    <n v="3310.22"/>
    <n v="113.45"/>
    <n v="0"/>
    <n v="0"/>
    <n v="0"/>
    <m/>
    <n v="0"/>
    <n v="-54.64"/>
    <n v="0"/>
    <n v="0"/>
    <n v="12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.27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7"/>
  </r>
  <r>
    <x v="3"/>
    <s v="Bolivar"/>
    <s v="Electric"/>
    <s v="Municipal Buildings"/>
    <s v="CB-Commercial"/>
    <n v="-37534"/>
    <n v="-3930.05"/>
    <n v="2178.2399999999998"/>
    <n v="0"/>
    <n v="0"/>
    <n v="0"/>
    <m/>
    <n v="0"/>
    <n v="71.36"/>
    <n v="0"/>
    <n v="0"/>
    <n v="-16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Bolivar"/>
    <s v="Electric"/>
    <s v="Municipal Buildings"/>
    <s v="GP-General Power"/>
    <n v="71423"/>
    <n v="7851.68"/>
    <n v="277.95999999999998"/>
    <n v="0"/>
    <n v="0"/>
    <n v="0"/>
    <m/>
    <n v="0"/>
    <n v="-135.69999999999999"/>
    <n v="0"/>
    <n v="0"/>
    <n v="3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Bolivar"/>
    <s v="Electric"/>
    <s v="Municipal Buildings"/>
    <s v="SH-Small Heating"/>
    <n v="22075"/>
    <n v="2326.27"/>
    <n v="363.04"/>
    <n v="0"/>
    <n v="0"/>
    <n v="0"/>
    <m/>
    <n v="0"/>
    <n v="-41.95"/>
    <n v="0"/>
    <n v="0"/>
    <n v="9.949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7"/>
  </r>
  <r>
    <x v="3"/>
    <s v="Bolivar"/>
    <s v="Electric"/>
    <s v="Municipal Buildings"/>
    <s v="TEB-Total Electric Bldg"/>
    <n v="13920"/>
    <n v="1305.19"/>
    <n v="69.489999999999995"/>
    <n v="0"/>
    <n v="0"/>
    <n v="0"/>
    <m/>
    <n v="0"/>
    <n v="-26.45"/>
    <n v="0"/>
    <n v="0"/>
    <n v="6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7"/>
  </r>
  <r>
    <x v="3"/>
    <s v="Bolivar"/>
    <s v="Electric"/>
    <s v="Municipal Other Lighting"/>
    <s v="CB-Commercial"/>
    <n v="7131"/>
    <n v="879.37"/>
    <n v="862.22"/>
    <n v="0"/>
    <n v="0"/>
    <n v="0"/>
    <m/>
    <n v="0"/>
    <n v="-13.56"/>
    <n v="0"/>
    <n v="0"/>
    <n v="3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s v="Bolivar"/>
    <s v="Electric"/>
    <s v="Municipal Other Lighting"/>
    <s v="LS-Special Lighting"/>
    <n v="6795"/>
    <n v="1196.8699999999999"/>
    <n v="0"/>
    <n v="0"/>
    <n v="0"/>
    <n v="0"/>
    <m/>
    <n v="0"/>
    <n v="-12.91"/>
    <n v="0"/>
    <n v="0"/>
    <n v="3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7"/>
  </r>
  <r>
    <x v="3"/>
    <s v="Bolivar"/>
    <s v="Electric"/>
    <s v="Municipal Pumping"/>
    <s v="CB-Commercial"/>
    <n v="160213"/>
    <n v="18888.25"/>
    <n v="2677.42"/>
    <n v="0"/>
    <n v="0"/>
    <n v="0"/>
    <m/>
    <n v="0"/>
    <n v="-304.39"/>
    <n v="0"/>
    <n v="0"/>
    <n v="72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Bolivar"/>
    <s v="Electric"/>
    <s v="Municipal Pumping"/>
    <s v="GP-General Power"/>
    <n v="312907"/>
    <n v="28779.3"/>
    <n v="833.88"/>
    <n v="0"/>
    <n v="0"/>
    <n v="0"/>
    <m/>
    <n v="0"/>
    <n v="-594.52"/>
    <n v="0"/>
    <n v="0"/>
    <n v="14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Bolivar"/>
    <s v="Electric"/>
    <s v="Municipal Pumping"/>
    <s v="TEB-Total Electric Bldg"/>
    <n v="15166"/>
    <n v="1245.18"/>
    <n v="69.489999999999995"/>
    <n v="0"/>
    <n v="0"/>
    <n v="0"/>
    <m/>
    <n v="0"/>
    <n v="-28.82"/>
    <n v="0"/>
    <n v="0"/>
    <n v="6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7"/>
  </r>
  <r>
    <x v="3"/>
    <s v="Bolivar"/>
    <s v="Electric"/>
    <s v="Oil Pipeline Pumping"/>
    <s v="GP-General Power"/>
    <n v="248172"/>
    <n v="19333.41"/>
    <n v="141.29"/>
    <n v="0"/>
    <n v="0"/>
    <n v="0"/>
    <m/>
    <n v="0"/>
    <n v="-471.53"/>
    <n v="0"/>
    <n v="0"/>
    <n v="11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3.8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3"/>
    <s v="Bolivar"/>
    <s v="Electric"/>
    <s v="Oil Pipeline Pumping"/>
    <s v="LP-Large Power"/>
    <n v="4932281"/>
    <n v="342992.1"/>
    <n v="850.65"/>
    <n v="0"/>
    <n v="0"/>
    <n v="0"/>
    <m/>
    <n v="0"/>
    <n v="-9174.04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989.13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7"/>
  </r>
  <r>
    <x v="3"/>
    <s v="Bolivar"/>
    <s v="Electric"/>
    <s v="Residential"/>
    <s v="RGL-Residential Pilot"/>
    <n v="83091"/>
    <n v="9743.9"/>
    <n v="0"/>
    <n v="249.05"/>
    <n v="0"/>
    <n v="0"/>
    <m/>
    <n v="0"/>
    <n v="-157.9"/>
    <n v="0"/>
    <n v="0"/>
    <n v="37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44"/>
    <n v="40"/>
    <n v="-7.58"/>
    <n v="237.9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7"/>
  </r>
  <r>
    <x v="3"/>
    <s v="Bolivar"/>
    <s v="Electric"/>
    <s v="Residential"/>
    <s v="RG-Residential"/>
    <n v="10360033.6"/>
    <n v="1207967.1599999999"/>
    <n v="181008.9"/>
    <n v="29447.68"/>
    <n v="0"/>
    <n v="0"/>
    <m/>
    <n v="-10787.786259541999"/>
    <n v="-19749.46"/>
    <n v="0"/>
    <n v="0"/>
    <n v="4671.24"/>
    <n v="0"/>
    <n v="0"/>
    <n v="0"/>
    <n v="0"/>
    <n v="0"/>
    <n v="0"/>
    <n v="0"/>
    <n v="0"/>
    <n v="0"/>
    <n v="0"/>
    <n v="0"/>
    <n v="0"/>
    <n v="0"/>
    <n v="0"/>
    <n v="0"/>
    <n v="630"/>
    <n v="0"/>
    <n v="150"/>
    <n v="3286.97"/>
    <n v="420"/>
    <n v="-204.38"/>
    <n v="29946.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Bolivar"/>
    <s v="Electric"/>
    <s v="Wholesale Municipalities"/>
    <s v="GFR-Lockwood"/>
    <n v="712920"/>
    <n v="26465.14"/>
    <n v="0"/>
    <n v="0"/>
    <n v="46047.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27"/>
  </r>
  <r>
    <x v="3"/>
    <s v="Bolivar"/>
    <s v="Lighting"/>
    <s v="Commercial"/>
    <s v="PL-Private Lighting"/>
    <n v="54768.178999999996"/>
    <n v="16400.21"/>
    <n v="0"/>
    <n v="130.09"/>
    <n v="0"/>
    <n v="0"/>
    <m/>
    <n v="0"/>
    <n v="-103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.38"/>
    <n v="0"/>
    <n v="-0.67"/>
    <n v="728.4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3"/>
    <s v="Bolivar"/>
    <s v="Lighting"/>
    <s v="Industrial"/>
    <s v="PL-Private Lighting"/>
    <n v="515"/>
    <n v="176.82"/>
    <n v="0"/>
    <n v="5.62"/>
    <n v="0"/>
    <n v="0"/>
    <m/>
    <n v="0"/>
    <n v="-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2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7"/>
  </r>
  <r>
    <x v="3"/>
    <s v="Bolivar"/>
    <s v="Lighting"/>
    <s v="Municipal Other Lighting"/>
    <s v="PL-Private Lighting"/>
    <n v="249"/>
    <n v="84.1"/>
    <n v="0"/>
    <n v="0"/>
    <n v="0"/>
    <n v="0"/>
    <m/>
    <n v="0"/>
    <n v="-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7"/>
  </r>
  <r>
    <x v="3"/>
    <s v="Bolivar"/>
    <s v="Lighting"/>
    <s v="Municipal Street Lighting"/>
    <s v="SPL-Municipal St Lighting"/>
    <n v="180477.97500000001"/>
    <n v="24668.07"/>
    <n v="0"/>
    <n v="0"/>
    <n v="0"/>
    <n v="0"/>
    <m/>
    <n v="0"/>
    <n v="-342.91"/>
    <n v="0"/>
    <n v="0"/>
    <n v="0"/>
    <n v="0"/>
    <n v="0"/>
    <n v="0"/>
    <n v="0"/>
    <n v="0"/>
    <n v="0"/>
    <n v="0"/>
    <n v="685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7"/>
  </r>
  <r>
    <x v="3"/>
    <s v="Bolivar"/>
    <s v="Lighting"/>
    <s v="Residential"/>
    <s v="PL-Private Lighting"/>
    <n v="41240.46"/>
    <n v="14353.2"/>
    <n v="0"/>
    <n v="51.25"/>
    <n v="0"/>
    <n v="0"/>
    <m/>
    <n v="0"/>
    <n v="-78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77"/>
    <n v="0"/>
    <n v="0"/>
    <n v="244.86"/>
    <n v="8.3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s v="Bolivar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3"/>
    <s v="Branson"/>
    <s v="Electric"/>
    <s v="Commercial"/>
    <s v="CB-Commercial"/>
    <n v="2355501"/>
    <n v="281054.46000000002"/>
    <n v="60399.27"/>
    <n v="5570.29"/>
    <n v="0"/>
    <n v="0"/>
    <m/>
    <n v="0"/>
    <n v="-4475.7"/>
    <n v="0"/>
    <n v="0"/>
    <n v="1059.4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399.44"/>
    <n v="40"/>
    <n v="-22.7"/>
    <n v="23152.7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Branson"/>
    <s v="Electric"/>
    <s v="Commercial"/>
    <s v="GP-General Power"/>
    <n v="5097879"/>
    <n v="503590.62"/>
    <n v="11528.4"/>
    <n v="7168.96"/>
    <n v="0"/>
    <n v="0"/>
    <m/>
    <n v="0"/>
    <n v="-9685.94"/>
    <n v="0"/>
    <n v="0"/>
    <n v="2201.0100000000002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2779.15"/>
    <n v="20"/>
    <n v="0"/>
    <n v="33865.57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3"/>
    <s v="Branson"/>
    <s v="Electric"/>
    <s v="Commercial"/>
    <s v="LP-Large Power"/>
    <n v="2229600"/>
    <n v="154623.59"/>
    <n v="567.1"/>
    <n v="1062.58"/>
    <n v="0"/>
    <n v="0"/>
    <m/>
    <n v="0"/>
    <n v="-4147.0600000000004"/>
    <n v="0"/>
    <n v="0"/>
    <n v="1003.32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5.6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7"/>
  </r>
  <r>
    <x v="3"/>
    <s v="Branson"/>
    <s v="Electric"/>
    <s v="Commercial"/>
    <s v="SH-Small Heating"/>
    <n v="2014950"/>
    <n v="207571.57"/>
    <n v="31458.17"/>
    <n v="4797.76"/>
    <n v="0"/>
    <n v="0"/>
    <m/>
    <n v="-8785.1145038167906"/>
    <n v="-3828.49"/>
    <n v="0"/>
    <n v="0"/>
    <n v="906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66.7399999999998"/>
    <n v="0"/>
    <n v="-54.02"/>
    <n v="18581.54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7"/>
  </r>
  <r>
    <x v="3"/>
    <s v="Branson"/>
    <s v="Electric"/>
    <s v="Commercial"/>
    <s v="TEB-Total Electric Bldg"/>
    <n v="11842864"/>
    <n v="1175554.46"/>
    <n v="36815.800000000003"/>
    <n v="17240.900000000001"/>
    <n v="0"/>
    <n v="0"/>
    <m/>
    <n v="0"/>
    <n v="-22501.4"/>
    <n v="0"/>
    <n v="0"/>
    <n v="5134.22"/>
    <n v="0"/>
    <n v="0"/>
    <n v="0"/>
    <n v="0"/>
    <n v="0"/>
    <n v="0"/>
    <n v="0"/>
    <n v="940.24"/>
    <n v="0"/>
    <n v="0"/>
    <n v="0"/>
    <n v="0"/>
    <n v="0"/>
    <n v="0"/>
    <n v="0"/>
    <n v="0"/>
    <n v="0"/>
    <n v="15"/>
    <n v="8820.15"/>
    <n v="20"/>
    <n v="-335.34"/>
    <n v="72556.9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7"/>
  </r>
  <r>
    <x v="3"/>
    <s v="Branson"/>
    <s v="Electric"/>
    <s v="Industrial"/>
    <s v="CB-Commercial"/>
    <n v="3553"/>
    <n v="413.57"/>
    <n v="22.69"/>
    <n v="0"/>
    <n v="0"/>
    <n v="0"/>
    <m/>
    <n v="0"/>
    <n v="-6.75"/>
    <n v="0"/>
    <n v="0"/>
    <n v="1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37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7"/>
  </r>
  <r>
    <x v="3"/>
    <s v="Branson"/>
    <s v="Electric"/>
    <s v="Industrial"/>
    <s v="SH-Small Heating"/>
    <n v="15632"/>
    <n v="1593.38"/>
    <n v="158.83000000000001"/>
    <n v="15.69"/>
    <n v="0"/>
    <n v="0"/>
    <m/>
    <n v="0"/>
    <n v="-29.71"/>
    <n v="0"/>
    <n v="0"/>
    <n v="7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.76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7"/>
  </r>
  <r>
    <x v="3"/>
    <s v="Branson"/>
    <s v="Electric"/>
    <s v="Industrial"/>
    <s v="TEB-Total Electric Bldg"/>
    <n v="29920"/>
    <n v="2949.65"/>
    <n v="138.97999999999999"/>
    <n v="0"/>
    <n v="0"/>
    <n v="0"/>
    <m/>
    <n v="0"/>
    <n v="-56.85"/>
    <n v="0"/>
    <n v="0"/>
    <n v="1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.13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7"/>
  </r>
  <r>
    <x v="3"/>
    <s v="Branson"/>
    <s v="Electric"/>
    <s v="Interdepartmental"/>
    <s v="CB-Commercial"/>
    <n v="11772"/>
    <n v="1375.06"/>
    <n v="113.45"/>
    <n v="0"/>
    <n v="0"/>
    <n v="0"/>
    <m/>
    <n v="0"/>
    <n v="-22.38"/>
    <n v="0"/>
    <n v="0"/>
    <n v="5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.49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7"/>
  </r>
  <r>
    <x v="3"/>
    <s v="Branson"/>
    <s v="Electric"/>
    <s v="Municipal Buildings"/>
    <s v="CB-Commercial"/>
    <n v="51789"/>
    <n v="6188.18"/>
    <n v="1706.3"/>
    <n v="0"/>
    <n v="0"/>
    <n v="0"/>
    <m/>
    <n v="0"/>
    <n v="-98.4"/>
    <n v="0"/>
    <n v="0"/>
    <n v="23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Branson"/>
    <s v="Electric"/>
    <s v="Municipal Buildings"/>
    <s v="GP-General Power"/>
    <n v="138680"/>
    <n v="15040.89"/>
    <n v="347.45"/>
    <n v="0"/>
    <n v="0"/>
    <n v="0"/>
    <m/>
    <n v="0"/>
    <n v="-263.49"/>
    <n v="0"/>
    <n v="0"/>
    <n v="6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Branson"/>
    <s v="Electric"/>
    <s v="Municipal Buildings"/>
    <s v="SH-Small Heating"/>
    <n v="21755"/>
    <n v="2134.2800000000002"/>
    <n v="204.21"/>
    <n v="0"/>
    <n v="0"/>
    <n v="0"/>
    <m/>
    <n v="0"/>
    <n v="-41.33"/>
    <n v="0"/>
    <n v="0"/>
    <n v="9.78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7"/>
  </r>
  <r>
    <x v="3"/>
    <s v="Branson"/>
    <s v="Electric"/>
    <s v="Municipal Buildings"/>
    <s v="TEB-Total Electric Bldg"/>
    <n v="249680"/>
    <n v="29777.89"/>
    <n v="555.91999999999996"/>
    <n v="0"/>
    <n v="0"/>
    <n v="0"/>
    <m/>
    <n v="0"/>
    <n v="-474.4"/>
    <n v="0"/>
    <n v="0"/>
    <n v="11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7"/>
  </r>
  <r>
    <x v="3"/>
    <s v="Branson"/>
    <s v="Electric"/>
    <s v="Municipal Other Lighting"/>
    <s v="CB-Commercial"/>
    <n v="-275653"/>
    <n v="-31215.23"/>
    <n v="1434.01"/>
    <n v="0"/>
    <n v="0"/>
    <n v="0"/>
    <m/>
    <n v="0"/>
    <n v="523.71"/>
    <n v="0"/>
    <n v="0"/>
    <n v="-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s v="Branson"/>
    <s v="Electric"/>
    <s v="Municipal Other Lighting"/>
    <s v="GP-General Power"/>
    <n v="30400"/>
    <n v="2938.03"/>
    <n v="69.489999999999995"/>
    <n v="0"/>
    <n v="0"/>
    <n v="0"/>
    <m/>
    <n v="0"/>
    <n v="-57.76"/>
    <n v="0"/>
    <n v="0"/>
    <n v="13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7"/>
  </r>
  <r>
    <x v="3"/>
    <s v="Branson"/>
    <s v="Electric"/>
    <s v="Municipal Other Lighting"/>
    <s v="LS-Special Lighting"/>
    <n v="826"/>
    <n v="199.9"/>
    <n v="0"/>
    <n v="0"/>
    <n v="0"/>
    <n v="0"/>
    <m/>
    <n v="0"/>
    <n v="-1.57"/>
    <n v="0"/>
    <n v="0"/>
    <n v="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7"/>
  </r>
  <r>
    <x v="3"/>
    <s v="Branson"/>
    <s v="Electric"/>
    <s v="Municipal Other Lighting"/>
    <s v="SH-Small Heating"/>
    <n v="1489"/>
    <n v="163.68"/>
    <n v="45.38"/>
    <n v="0"/>
    <n v="0"/>
    <n v="0"/>
    <m/>
    <n v="0"/>
    <n v="-2.83"/>
    <n v="0"/>
    <n v="0"/>
    <n v="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27"/>
  </r>
  <r>
    <x v="3"/>
    <s v="Branson"/>
    <s v="Electric"/>
    <s v="Municipal Pumping"/>
    <s v="CB-Commercial"/>
    <n v="111371"/>
    <n v="13133.02"/>
    <n v="2677.42"/>
    <n v="0"/>
    <n v="0"/>
    <n v="0"/>
    <m/>
    <n v="0"/>
    <n v="-211.61"/>
    <n v="0"/>
    <n v="0"/>
    <n v="5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Branson"/>
    <s v="Electric"/>
    <s v="Municipal Pumping"/>
    <s v="GP-General Power"/>
    <n v="1072807"/>
    <n v="104912.1"/>
    <n v="2015.21"/>
    <n v="0"/>
    <n v="0"/>
    <n v="0"/>
    <m/>
    <n v="0"/>
    <n v="-2038.34"/>
    <n v="0"/>
    <n v="0"/>
    <n v="482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Branson"/>
    <s v="Electric"/>
    <s v="Residential"/>
    <s v="RGL-Residential Pilot"/>
    <n v="60794"/>
    <n v="7255.77"/>
    <n v="0"/>
    <n v="114.74"/>
    <n v="0"/>
    <n v="0"/>
    <m/>
    <n v="0"/>
    <n v="-115.51"/>
    <n v="0"/>
    <n v="0"/>
    <n v="27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52"/>
    <n v="20"/>
    <n v="0"/>
    <n v="46.35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7"/>
  </r>
  <r>
    <x v="3"/>
    <s v="Branson"/>
    <s v="Electric"/>
    <s v="Residential"/>
    <s v="RG-Residential"/>
    <n v="11677835.6"/>
    <n v="1381234.16"/>
    <n v="233908.87"/>
    <n v="23963.11"/>
    <n v="0"/>
    <n v="0"/>
    <m/>
    <n v="-5123.6641221374002"/>
    <n v="-22189.06"/>
    <n v="0"/>
    <n v="0"/>
    <n v="5254.91"/>
    <n v="0"/>
    <n v="0"/>
    <n v="0"/>
    <n v="0"/>
    <n v="0"/>
    <n v="0"/>
    <n v="0"/>
    <n v="0"/>
    <n v="0"/>
    <n v="0"/>
    <n v="0"/>
    <n v="0"/>
    <n v="0"/>
    <n v="0"/>
    <n v="0"/>
    <n v="1080"/>
    <n v="200"/>
    <n v="300"/>
    <n v="3193.92"/>
    <n v="700"/>
    <n v="-212.26"/>
    <n v="10586.1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Branson"/>
    <s v="Electric"/>
    <s v="Residential"/>
    <s v="RG-Residential"/>
    <n v="1760"/>
    <n v="164.47"/>
    <n v="3.02"/>
    <n v="3.3"/>
    <n v="0"/>
    <n v="0"/>
    <m/>
    <n v="0"/>
    <n v="-3.34"/>
    <n v="0"/>
    <n v="0"/>
    <n v="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Branson"/>
    <s v="Lighting"/>
    <s v="Commercial"/>
    <s v="PL-Private Lighting"/>
    <n v="83278.58"/>
    <n v="28726.28"/>
    <n v="0"/>
    <n v="0"/>
    <n v="0"/>
    <n v="0"/>
    <m/>
    <n v="0"/>
    <n v="-158.11000000000001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18.35"/>
    <n v="0"/>
    <n v="0"/>
    <n v="1553.0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3"/>
    <s v="Branson"/>
    <s v="Lighting"/>
    <s v="Industrial"/>
    <s v="PL-Private Lighting"/>
    <n v="164"/>
    <n v="58.98"/>
    <n v="0"/>
    <n v="0"/>
    <n v="0"/>
    <n v="0"/>
    <m/>
    <n v="0"/>
    <n v="-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7"/>
  </r>
  <r>
    <x v="3"/>
    <s v="Branson"/>
    <s v="Lighting"/>
    <s v="Municipal Other Lighting"/>
    <s v="PL-Private Lighting"/>
    <n v="386"/>
    <n v="139.83000000000001"/>
    <n v="0"/>
    <n v="0"/>
    <n v="0"/>
    <n v="0"/>
    <m/>
    <n v="0"/>
    <n v="-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7"/>
  </r>
  <r>
    <x v="3"/>
    <s v="Branson"/>
    <s v="Lighting"/>
    <s v="Municipal Street Lighting"/>
    <s v="SPL-Municipal St Lighting"/>
    <n v="191066.92499999999"/>
    <n v="24548.04"/>
    <n v="0"/>
    <n v="0"/>
    <n v="0"/>
    <n v="0"/>
    <m/>
    <n v="0"/>
    <n v="-363.02"/>
    <n v="0"/>
    <n v="0"/>
    <n v="0"/>
    <n v="0"/>
    <n v="0"/>
    <n v="0"/>
    <n v="0"/>
    <n v="0"/>
    <n v="0"/>
    <n v="0"/>
    <n v="19820.75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7"/>
  </r>
  <r>
    <x v="3"/>
    <s v="Branson"/>
    <s v="Lighting"/>
    <s v="Residential"/>
    <s v="PL-Private Lighting"/>
    <n v="24261.43"/>
    <n v="9387.18"/>
    <n v="0"/>
    <n v="0"/>
    <n v="0"/>
    <n v="0"/>
    <m/>
    <n v="0"/>
    <n v="-46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23"/>
    <n v="0"/>
    <n v="0"/>
    <n v="47.18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s v="Branso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3"/>
    <s v="Buffalo"/>
    <s v="Electric"/>
    <s v="Commercial"/>
    <s v="CB-Commercial"/>
    <n v="1060"/>
    <n v="134.75"/>
    <n v="90.76"/>
    <n v="8.25"/>
    <n v="0"/>
    <n v="0"/>
    <m/>
    <n v="0"/>
    <n v="-2.0099999999999998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5799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Buffalo"/>
    <s v="Electric"/>
    <s v="Residential"/>
    <s v="RG-Residential"/>
    <n v="12444"/>
    <n v="1447.46"/>
    <n v="210.17"/>
    <n v="20.99"/>
    <n v="0"/>
    <n v="0"/>
    <m/>
    <n v="0"/>
    <n v="-23.63"/>
    <n v="0"/>
    <n v="0"/>
    <n v="5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8"/>
    <n v="0"/>
    <n v="0"/>
    <n v="32.97999999999999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Buffalo"/>
    <s v="Lighting"/>
    <s v="Residential"/>
    <s v="PL-Private Lighting"/>
    <n v="31"/>
    <n v="14.65"/>
    <n v="0"/>
    <n v="0.28999999999999998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s v="Gravette"/>
    <s v="Electric"/>
    <s v="Commercial"/>
    <s v="CB-Commercial"/>
    <n v="5826"/>
    <n v="692.25"/>
    <n v="158.83000000000001"/>
    <n v="33.049999999999997"/>
    <n v="0"/>
    <n v="0"/>
    <m/>
    <n v="0"/>
    <n v="-11.06"/>
    <n v="0"/>
    <n v="0"/>
    <n v="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.86"/>
    <n v="0"/>
    <n v="0"/>
    <n v="56.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Gravette"/>
    <s v="Electric"/>
    <s v="Industrial"/>
    <s v="GP-General Power"/>
    <n v="103866"/>
    <n v="8647.89"/>
    <n v="138.97999999999999"/>
    <n v="0"/>
    <n v="0"/>
    <n v="0"/>
    <m/>
    <n v="0"/>
    <n v="-197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4.3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3"/>
    <s v="Gravette"/>
    <s v="Electric"/>
    <s v="Residential"/>
    <s v="RG-Residential"/>
    <n v="9752"/>
    <n v="1182.6400000000001"/>
    <n v="297.7"/>
    <n v="61.98"/>
    <n v="0"/>
    <n v="0"/>
    <m/>
    <n v="0"/>
    <n v="-18.53"/>
    <n v="0"/>
    <n v="0"/>
    <n v="4.38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9"/>
    <n v="0"/>
    <n v="0"/>
    <n v="31.6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Gravette"/>
    <s v="Lighting"/>
    <s v="Commercial"/>
    <s v="PL-Private Lighting"/>
    <n v="341"/>
    <n v="139.16"/>
    <n v="0"/>
    <n v="0"/>
    <n v="0"/>
    <n v="0"/>
    <m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1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3"/>
    <s v="Gravette"/>
    <s v="Lighting"/>
    <s v="Residential"/>
    <s v="PL-Private Lighting"/>
    <n v="31"/>
    <n v="25.96"/>
    <n v="0"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8"/>
    <n v="0"/>
    <n v="0"/>
    <n v="0.3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s v="Greenfield"/>
    <s v="Electric"/>
    <s v="Oil Pipeline Pumping"/>
    <s v="GP-General Power"/>
    <n v="251034"/>
    <n v="24859.32"/>
    <n v="69.489999999999995"/>
    <n v="0"/>
    <n v="0"/>
    <n v="0"/>
    <m/>
    <n v="0"/>
    <n v="-476.96"/>
    <n v="0"/>
    <n v="0"/>
    <n v="11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59.8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3"/>
    <s v="Joplin"/>
    <s v="Electric"/>
    <s v="Commercial"/>
    <s v="CB-Commercial"/>
    <n v="5084957"/>
    <n v="601154.98"/>
    <n v="83867.5"/>
    <n v="33539.449999999997"/>
    <n v="0"/>
    <n v="0"/>
    <m/>
    <n v="-3840.3112155020599"/>
    <n v="-9664.48"/>
    <n v="0"/>
    <n v="0"/>
    <n v="2269.1999999999998"/>
    <n v="0"/>
    <n v="0"/>
    <n v="0"/>
    <n v="0"/>
    <n v="0"/>
    <n v="0"/>
    <n v="0"/>
    <n v="55.9"/>
    <n v="0"/>
    <n v="0"/>
    <n v="0"/>
    <n v="0"/>
    <n v="0"/>
    <n v="0"/>
    <n v="0"/>
    <n v="90"/>
    <n v="0"/>
    <n v="90"/>
    <n v="6094.6"/>
    <n v="60"/>
    <n v="-139.56"/>
    <n v="47459.4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Joplin"/>
    <s v="Electric"/>
    <s v="Commercial"/>
    <s v="GP-General Power"/>
    <n v="14320067"/>
    <n v="1357481.01"/>
    <n v="34296.559999999998"/>
    <n v="31119.97"/>
    <n v="0"/>
    <n v="0"/>
    <m/>
    <n v="0"/>
    <n v="-27208.12"/>
    <n v="0"/>
    <n v="0"/>
    <n v="5749.01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9944.4699999999993"/>
    <n v="40"/>
    <n v="-32.840000000000003"/>
    <n v="79835.94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3"/>
    <s v="Joplin"/>
    <s v="Electric"/>
    <s v="Commercial"/>
    <s v="LP-Large Power"/>
    <n v="5157600"/>
    <n v="374327.34"/>
    <n v="850.65"/>
    <n v="240"/>
    <n v="0"/>
    <n v="0"/>
    <m/>
    <n v="0"/>
    <n v="-9593.14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7"/>
  </r>
  <r>
    <x v="3"/>
    <s v="Joplin"/>
    <s v="Electric"/>
    <s v="Commercial"/>
    <s v="LS-Special Lighting"/>
    <n v="2447"/>
    <n v="405.71"/>
    <n v="0"/>
    <n v="22.81"/>
    <n v="0"/>
    <n v="0"/>
    <m/>
    <n v="0"/>
    <n v="-4.6500000000000004"/>
    <n v="0"/>
    <n v="0"/>
    <n v="1.1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7"/>
  </r>
  <r>
    <x v="3"/>
    <s v="Joplin"/>
    <s v="Electric"/>
    <s v="Commercial"/>
    <s v="SH-Small Heating"/>
    <n v="662319"/>
    <n v="68249.990000000005"/>
    <n v="10208.99"/>
    <n v="4175.0200000000004"/>
    <n v="0"/>
    <n v="0"/>
    <m/>
    <n v="0"/>
    <n v="-1258.3499999999999"/>
    <n v="0"/>
    <n v="0"/>
    <n v="269.97000000000003"/>
    <n v="0"/>
    <n v="0"/>
    <n v="0"/>
    <n v="0"/>
    <n v="0"/>
    <n v="0"/>
    <n v="0"/>
    <n v="0"/>
    <n v="0"/>
    <n v="0"/>
    <n v="0"/>
    <n v="0"/>
    <n v="0"/>
    <n v="0"/>
    <n v="0"/>
    <n v="90"/>
    <n v="0"/>
    <n v="0"/>
    <n v="667.87"/>
    <n v="20"/>
    <n v="-24.59"/>
    <n v="4924.399999999999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7"/>
  </r>
  <r>
    <x v="3"/>
    <s v="Joplin"/>
    <s v="Electric"/>
    <s v="Commercial"/>
    <s v="TEB-Total Electric Bldg"/>
    <n v="2831619"/>
    <n v="260160.16"/>
    <n v="7296.45"/>
    <n v="5824.36"/>
    <n v="0"/>
    <n v="0"/>
    <m/>
    <n v="0"/>
    <n v="-5380.09"/>
    <n v="0"/>
    <n v="0"/>
    <n v="1099.24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528.21"/>
    <n v="0"/>
    <n v="0"/>
    <n v="14610.37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7"/>
  </r>
  <r>
    <x v="3"/>
    <s v="Joplin"/>
    <s v="Electric"/>
    <s v="Industrial"/>
    <s v="CB-Commercial"/>
    <n v="31984"/>
    <n v="3726.34"/>
    <n v="272.27999999999997"/>
    <n v="201.61"/>
    <n v="0"/>
    <n v="0"/>
    <m/>
    <n v="0"/>
    <n v="-60.77"/>
    <n v="0"/>
    <n v="0"/>
    <n v="13.27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2.29"/>
    <n v="0"/>
    <n v="0"/>
    <n v="232.91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7"/>
  </r>
  <r>
    <x v="3"/>
    <s v="Joplin"/>
    <s v="Electric"/>
    <s v="Industrial"/>
    <s v="GP-General Power"/>
    <n v="6830700"/>
    <n v="549628.49"/>
    <n v="3236.84"/>
    <n v="3040.15"/>
    <n v="0"/>
    <n v="0"/>
    <m/>
    <n v="0"/>
    <n v="-12978.33"/>
    <n v="0"/>
    <n v="0"/>
    <n v="1730.79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636.84"/>
    <n v="0"/>
    <n v="0"/>
    <n v="23320.7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3"/>
    <s v="Joplin"/>
    <s v="Electric"/>
    <s v="Industrial"/>
    <s v="LP-Large Power"/>
    <n v="23042406"/>
    <n v="1628731.16"/>
    <n v="3686.15"/>
    <n v="960"/>
    <n v="0"/>
    <n v="0"/>
    <m/>
    <n v="0"/>
    <n v="-42858.89"/>
    <n v="0"/>
    <n v="0"/>
    <n v="1939.94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0"/>
    <n v="0"/>
    <n v="0"/>
    <n v="70563.87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7"/>
  </r>
  <r>
    <x v="3"/>
    <s v="Joplin"/>
    <s v="Electric"/>
    <s v="Industrial"/>
    <s v="SH-Small Heating"/>
    <n v="2018"/>
    <n v="207.98"/>
    <n v="22.69"/>
    <n v="14.54"/>
    <n v="0"/>
    <n v="0"/>
    <m/>
    <n v="0"/>
    <n v="-3.83"/>
    <n v="0"/>
    <n v="0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91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7"/>
  </r>
  <r>
    <x v="3"/>
    <s v="Joplin"/>
    <s v="Electric"/>
    <s v="Industrial"/>
    <s v="TEB-Total Electric Bldg"/>
    <n v="298920"/>
    <n v="28892.74"/>
    <n v="596.22"/>
    <n v="820.75"/>
    <n v="0"/>
    <n v="0"/>
    <m/>
    <n v="0"/>
    <n v="-567.95000000000005"/>
    <n v="0"/>
    <n v="0"/>
    <n v="134.52000000000001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606.79999999999995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7"/>
  </r>
  <r>
    <x v="3"/>
    <s v="Joplin"/>
    <s v="Electric"/>
    <s v="Interdepartmental"/>
    <s v="CB-Commercial"/>
    <n v="52458"/>
    <n v="6031.95"/>
    <n v="158.83000000000001"/>
    <n v="0"/>
    <n v="0"/>
    <n v="0"/>
    <m/>
    <n v="0"/>
    <n v="-99.67"/>
    <n v="0"/>
    <n v="0"/>
    <n v="2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4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7"/>
  </r>
  <r>
    <x v="3"/>
    <s v="Joplin"/>
    <s v="Electric"/>
    <s v="Municipal Buildings"/>
    <s v="CB-Commercial"/>
    <n v="96333"/>
    <n v="11346.51"/>
    <n v="1565.61"/>
    <n v="0"/>
    <n v="0"/>
    <n v="0"/>
    <m/>
    <n v="0"/>
    <n v="-183.08"/>
    <n v="0"/>
    <n v="0"/>
    <n v="43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Joplin"/>
    <s v="Electric"/>
    <s v="Municipal Buildings"/>
    <s v="GP-General Power"/>
    <n v="442172"/>
    <n v="43890.77"/>
    <n v="1042.3499999999999"/>
    <n v="0"/>
    <n v="0"/>
    <n v="0"/>
    <m/>
    <n v="0"/>
    <n v="-840.12"/>
    <n v="0"/>
    <n v="0"/>
    <n v="198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Joplin"/>
    <s v="Electric"/>
    <s v="Municipal Buildings"/>
    <s v="SH-Small Heating"/>
    <n v="356"/>
    <n v="44.29"/>
    <n v="90.76"/>
    <n v="0"/>
    <n v="0"/>
    <n v="0"/>
    <m/>
    <n v="0"/>
    <n v="-0.68"/>
    <n v="0"/>
    <n v="0"/>
    <n v="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7"/>
  </r>
  <r>
    <x v="3"/>
    <s v="Joplin"/>
    <s v="Electric"/>
    <s v="Municipal Buildings"/>
    <s v="TEB-Total Electric Bldg"/>
    <n v="48960"/>
    <n v="4665.88"/>
    <n v="208.47"/>
    <n v="0"/>
    <n v="0"/>
    <n v="0"/>
    <m/>
    <n v="0"/>
    <n v="-93.02"/>
    <n v="0"/>
    <n v="0"/>
    <n v="22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7"/>
  </r>
  <r>
    <x v="3"/>
    <s v="Joplin"/>
    <s v="Electric"/>
    <s v="Municipal Other Lighting"/>
    <s v="CB-Commercial"/>
    <n v="26087"/>
    <n v="3165.44"/>
    <n v="1658.64"/>
    <n v="0"/>
    <n v="0"/>
    <n v="0"/>
    <m/>
    <n v="0"/>
    <n v="-49.6"/>
    <n v="0"/>
    <n v="0"/>
    <n v="1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s v="Joplin"/>
    <s v="Electric"/>
    <s v="Municipal Other Lighting"/>
    <s v="GP-General Power"/>
    <n v="18400"/>
    <n v="3119.03"/>
    <n v="138.97999999999999"/>
    <n v="0"/>
    <n v="0"/>
    <n v="0"/>
    <m/>
    <n v="0"/>
    <n v="-34.96"/>
    <n v="0"/>
    <n v="0"/>
    <n v="8.27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7"/>
  </r>
  <r>
    <x v="3"/>
    <s v="Joplin"/>
    <s v="Electric"/>
    <s v="Municipal Other Lighting"/>
    <s v="LS-Special Lighting"/>
    <n v="1868"/>
    <n v="319.5"/>
    <n v="0"/>
    <n v="0"/>
    <n v="0"/>
    <n v="0"/>
    <m/>
    <n v="0"/>
    <n v="-3.55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7"/>
  </r>
  <r>
    <x v="3"/>
    <s v="Joplin"/>
    <s v="Electric"/>
    <s v="Municipal Other Lighting"/>
    <s v="MS-Miscellaneous"/>
    <n v="11295"/>
    <n v="1122.72"/>
    <n v="19.510000000000002"/>
    <n v="0"/>
    <n v="0"/>
    <n v="0"/>
    <m/>
    <n v="0"/>
    <n v="-2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7"/>
  </r>
  <r>
    <x v="3"/>
    <s v="Joplin"/>
    <s v="Electric"/>
    <s v="Municipal Pumping"/>
    <s v="CB-Commercial"/>
    <n v="21823"/>
    <n v="2639.23"/>
    <n v="703.39"/>
    <n v="0"/>
    <n v="0"/>
    <n v="0"/>
    <m/>
    <n v="0"/>
    <n v="-41.47"/>
    <n v="0"/>
    <n v="0"/>
    <n v="9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Joplin"/>
    <s v="Electric"/>
    <s v="Municipal Pumping"/>
    <s v="GP-General Power"/>
    <n v="848901"/>
    <n v="71810.929999999993"/>
    <n v="555.91999999999996"/>
    <n v="0"/>
    <n v="0"/>
    <n v="0"/>
    <m/>
    <n v="0"/>
    <n v="-1612.9"/>
    <n v="0"/>
    <n v="0"/>
    <n v="382.01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Joplin"/>
    <s v="Electric"/>
    <s v="Oil Pipeline Pumping"/>
    <s v="LP-Large Power"/>
    <n v="998770"/>
    <n v="86451.39"/>
    <n v="283.55"/>
    <n v="0"/>
    <n v="0"/>
    <n v="0"/>
    <m/>
    <n v="0"/>
    <n v="-1857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65.310000000000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7"/>
  </r>
  <r>
    <x v="3"/>
    <s v="Joplin"/>
    <s v="Electric"/>
    <s v="Residential"/>
    <s v="RGL-Residential Pilot"/>
    <n v="56072"/>
    <n v="6681.64"/>
    <n v="0"/>
    <n v="344"/>
    <n v="0"/>
    <n v="0"/>
    <m/>
    <n v="0"/>
    <n v="-106.52"/>
    <n v="0"/>
    <n v="0"/>
    <n v="25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06"/>
    <n v="0"/>
    <n v="0"/>
    <n v="8.48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7"/>
  </r>
  <r>
    <x v="3"/>
    <s v="Joplin"/>
    <s v="Electric"/>
    <s v="Residential"/>
    <s v="RG-Residential"/>
    <n v="18886838.100000001"/>
    <n v="2232104.91"/>
    <n v="388572.84"/>
    <n v="123801.97"/>
    <n v="0"/>
    <n v="0"/>
    <m/>
    <n v="-34598.959951005003"/>
    <n v="-35878.160000000003"/>
    <n v="0"/>
    <n v="0"/>
    <n v="8496.9599999999991"/>
    <n v="0"/>
    <n v="0"/>
    <n v="0"/>
    <n v="0"/>
    <n v="0"/>
    <n v="0"/>
    <n v="0"/>
    <n v="0"/>
    <n v="0"/>
    <n v="0"/>
    <n v="0"/>
    <n v="0"/>
    <n v="0"/>
    <n v="0"/>
    <n v="0"/>
    <n v="1620"/>
    <n v="400"/>
    <n v="330"/>
    <n v="6173.44"/>
    <n v="820"/>
    <n v="-469.6"/>
    <n v="10780.33"/>
    <n v="4.4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Joplin"/>
    <s v="Lighting"/>
    <s v="Commercial"/>
    <s v="PL-Private Lighting"/>
    <n v="196528.86799999999"/>
    <n v="52656.46"/>
    <n v="0"/>
    <n v="2109.8200000000002"/>
    <n v="0"/>
    <n v="0"/>
    <m/>
    <n v="0"/>
    <n v="-373.36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548.14"/>
    <n v="0"/>
    <n v="-0.82"/>
    <n v="3346.6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3"/>
    <s v="Joplin"/>
    <s v="Lighting"/>
    <s v="Industrial"/>
    <s v="PL-Private Lighting"/>
    <n v="18644"/>
    <n v="4573.1899999999996"/>
    <n v="0"/>
    <n v="261.81"/>
    <n v="0"/>
    <n v="0"/>
    <m/>
    <n v="0"/>
    <n v="-3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"/>
    <n v="0"/>
    <n v="0"/>
    <n v="287.82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7"/>
  </r>
  <r>
    <x v="3"/>
    <s v="Joplin"/>
    <s v="Lighting"/>
    <s v="Municipal Buildings"/>
    <s v="PL-Private Lighting"/>
    <n v="540"/>
    <n v="179.66"/>
    <n v="0"/>
    <n v="0"/>
    <n v="0"/>
    <n v="0"/>
    <m/>
    <n v="0"/>
    <n v="-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7"/>
  </r>
  <r>
    <x v="3"/>
    <s v="Joplin"/>
    <s v="Lighting"/>
    <s v="Municipal Other Lighting"/>
    <s v="PL-Private Lighting"/>
    <n v="4396"/>
    <n v="980.38"/>
    <n v="0"/>
    <n v="0"/>
    <n v="0"/>
    <n v="0"/>
    <m/>
    <n v="0"/>
    <n v="-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7"/>
  </r>
  <r>
    <x v="3"/>
    <s v="Joplin"/>
    <s v="Lighting"/>
    <s v="Municipal Street Lighting"/>
    <s v="SPL-Municipal St Lighting"/>
    <n v="333539.10499999998"/>
    <n v="49049.24"/>
    <n v="0"/>
    <n v="0"/>
    <n v="0"/>
    <n v="0"/>
    <m/>
    <n v="0"/>
    <n v="-626.4"/>
    <n v="0"/>
    <n v="0"/>
    <n v="0"/>
    <n v="0"/>
    <n v="0"/>
    <n v="0"/>
    <n v="0"/>
    <n v="0"/>
    <n v="0"/>
    <n v="0"/>
    <n v="2695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7"/>
  </r>
  <r>
    <x v="3"/>
    <s v="Joplin"/>
    <s v="Lighting"/>
    <s v="Residential"/>
    <s v="PL-Private Lighting"/>
    <n v="57366.934999999998"/>
    <n v="20369.27"/>
    <n v="0"/>
    <n v="504.41"/>
    <n v="0"/>
    <n v="0"/>
    <m/>
    <n v="0"/>
    <n v="-108.74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29.97"/>
    <n v="0"/>
    <n v="0"/>
    <n v="119.53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s v="Jopli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3"/>
    <s v="Neosho"/>
    <s v="Electric"/>
    <s v="Commercial"/>
    <s v="CB-Commercial"/>
    <n v="2211753"/>
    <n v="263497.55"/>
    <n v="51448.04"/>
    <n v="7867.11"/>
    <n v="0"/>
    <n v="0"/>
    <m/>
    <n v="-4211.4503816793904"/>
    <n v="-4202.3599999999997"/>
    <n v="0"/>
    <n v="0"/>
    <n v="992.53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2556.91"/>
    <n v="0"/>
    <n v="-6.4"/>
    <n v="18931.3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Neosho"/>
    <s v="Electric"/>
    <s v="Commercial"/>
    <s v="GP-General Power"/>
    <n v="5766078"/>
    <n v="988448.56"/>
    <n v="15600.5"/>
    <n v="32.06"/>
    <n v="0"/>
    <n v="0"/>
    <m/>
    <n v="0"/>
    <n v="-10955.52"/>
    <n v="0"/>
    <n v="0"/>
    <n v="2426.96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4029.47"/>
    <n v="0"/>
    <n v="0"/>
    <n v="27096.81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3"/>
    <s v="Neosho"/>
    <s v="Electric"/>
    <s v="Commercial"/>
    <s v="LS-Special Lighting"/>
    <n v="817"/>
    <n v="137.57"/>
    <n v="0"/>
    <n v="0"/>
    <n v="0"/>
    <n v="0"/>
    <m/>
    <n v="0"/>
    <n v="-1.55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54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7"/>
  </r>
  <r>
    <x v="3"/>
    <s v="Neosho"/>
    <s v="Electric"/>
    <s v="Commercial"/>
    <s v="SH-Small Heating"/>
    <n v="273157"/>
    <n v="27880.47"/>
    <n v="3820.99"/>
    <n v="857.69"/>
    <n v="0"/>
    <n v="0"/>
    <m/>
    <n v="0"/>
    <n v="-519.02"/>
    <n v="0"/>
    <n v="0"/>
    <n v="122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.42"/>
    <n v="0"/>
    <n v="0"/>
    <n v="2083.4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7"/>
  </r>
  <r>
    <x v="3"/>
    <s v="Neosho"/>
    <s v="Electric"/>
    <s v="Commercial"/>
    <s v="TEB-Total Electric Bldg"/>
    <n v="959587"/>
    <n v="88406.399999999994"/>
    <n v="3196.54"/>
    <n v="0"/>
    <n v="0"/>
    <n v="0"/>
    <m/>
    <n v="0"/>
    <n v="-1823.21"/>
    <n v="0"/>
    <n v="0"/>
    <n v="431.81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84.38"/>
    <n v="0"/>
    <n v="0"/>
    <n v="2729.01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7"/>
  </r>
  <r>
    <x v="3"/>
    <s v="Neosho"/>
    <s v="Electric"/>
    <s v="Industrial"/>
    <s v="CB-Commercial"/>
    <n v="51869"/>
    <n v="6006.7"/>
    <n v="363.04"/>
    <n v="257.41000000000003"/>
    <n v="0"/>
    <n v="0"/>
    <m/>
    <n v="0"/>
    <n v="-98.56"/>
    <n v="0"/>
    <n v="0"/>
    <n v="21.38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20.84"/>
    <n v="0"/>
    <n v="0"/>
    <n v="507.5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7"/>
  </r>
  <r>
    <x v="3"/>
    <s v="Neosho"/>
    <s v="Electric"/>
    <s v="Industrial"/>
    <s v="GP-General Power"/>
    <n v="821825"/>
    <n v="82505.53"/>
    <n v="1320.31"/>
    <n v="0"/>
    <n v="0"/>
    <n v="0"/>
    <m/>
    <n v="0"/>
    <n v="-1561.45"/>
    <n v="0"/>
    <n v="0"/>
    <n v="245.97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998.41"/>
    <n v="0"/>
    <n v="0"/>
    <n v="4239.439999999999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3"/>
    <s v="Neosho"/>
    <s v="Electric"/>
    <s v="Industrial"/>
    <s v="LP-Large Power"/>
    <n v="9216129"/>
    <n v="649385.56000000006"/>
    <n v="1134.2"/>
    <n v="0"/>
    <n v="0"/>
    <n v="0"/>
    <m/>
    <n v="0"/>
    <n v="-17142.009999999998"/>
    <n v="0"/>
    <n v="0"/>
    <n v="270.87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376.31"/>
    <n v="0"/>
    <n v="0"/>
    <n v="11197.6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7"/>
  </r>
  <r>
    <x v="3"/>
    <s v="Neosho"/>
    <s v="Electric"/>
    <s v="Industrial"/>
    <s v="TEB-Total Electric Bldg"/>
    <n v="47760"/>
    <n v="3623.17"/>
    <n v="69.489999999999995"/>
    <n v="0"/>
    <n v="0"/>
    <n v="0"/>
    <m/>
    <n v="0"/>
    <n v="-90.74"/>
    <n v="0"/>
    <n v="0"/>
    <n v="21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1.98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7"/>
  </r>
  <r>
    <x v="3"/>
    <s v="Neosho"/>
    <s v="Electric"/>
    <s v="Interdepartmental"/>
    <s v="CB-Commercial"/>
    <n v="4265"/>
    <n v="517.69000000000005"/>
    <n v="181.52"/>
    <n v="0"/>
    <n v="0"/>
    <n v="0"/>
    <m/>
    <n v="0"/>
    <n v="-8.1"/>
    <n v="0"/>
    <n v="0"/>
    <n v="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5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7"/>
  </r>
  <r>
    <x v="3"/>
    <s v="Neosho"/>
    <s v="Electric"/>
    <s v="Municipal Buildings"/>
    <s v="CB-Commercial"/>
    <n v="52163"/>
    <n v="6340.05"/>
    <n v="2482.2800000000002"/>
    <n v="0"/>
    <n v="0"/>
    <n v="0"/>
    <m/>
    <n v="0"/>
    <n v="-99.13"/>
    <n v="0"/>
    <n v="0"/>
    <n v="2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Neosho"/>
    <s v="Electric"/>
    <s v="Municipal Buildings"/>
    <s v="GP-General Power"/>
    <n v="37280"/>
    <n v="3829.12"/>
    <n v="208.47"/>
    <n v="0"/>
    <n v="0"/>
    <n v="0"/>
    <m/>
    <n v="0"/>
    <n v="-70.84"/>
    <n v="0"/>
    <n v="0"/>
    <n v="16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Neosho"/>
    <s v="Electric"/>
    <s v="Municipal Buildings"/>
    <s v="SH-Small Heating"/>
    <n v="6608"/>
    <n v="654.22"/>
    <n v="68.069999999999993"/>
    <n v="0"/>
    <n v="0"/>
    <n v="0"/>
    <m/>
    <n v="0"/>
    <n v="-12.56"/>
    <n v="0"/>
    <n v="0"/>
    <n v="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7"/>
  </r>
  <r>
    <x v="3"/>
    <s v="Neosho"/>
    <s v="Electric"/>
    <s v="Municipal Buildings"/>
    <s v="TEB-Total Electric Bldg"/>
    <n v="9600"/>
    <n v="1172.0899999999999"/>
    <n v="69.489999999999995"/>
    <n v="0"/>
    <n v="0"/>
    <n v="0"/>
    <m/>
    <n v="0"/>
    <n v="-18.239999999999998"/>
    <n v="0"/>
    <n v="0"/>
    <n v="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7"/>
  </r>
  <r>
    <x v="3"/>
    <s v="Neosho"/>
    <s v="Electric"/>
    <s v="Municipal Other Lighting"/>
    <s v="CB-Commercial"/>
    <n v="13900"/>
    <n v="1671.52"/>
    <n v="1163.24"/>
    <n v="0"/>
    <n v="0"/>
    <n v="0"/>
    <m/>
    <n v="0"/>
    <n v="-26.45"/>
    <n v="0"/>
    <n v="0"/>
    <n v="6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s v="Neosho"/>
    <s v="Electric"/>
    <s v="Municipal Other Lighting"/>
    <s v="LS-Special Lighting"/>
    <n v="2760"/>
    <n v="495.24"/>
    <n v="0"/>
    <n v="0"/>
    <n v="0"/>
    <n v="0"/>
    <m/>
    <n v="0"/>
    <n v="-5.25"/>
    <n v="0"/>
    <n v="0"/>
    <n v="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7"/>
  </r>
  <r>
    <x v="3"/>
    <s v="Neosho"/>
    <s v="Electric"/>
    <s v="Municipal Pumping"/>
    <s v="CB-Commercial"/>
    <n v="134748"/>
    <n v="15724.12"/>
    <n v="1633.68"/>
    <n v="0"/>
    <n v="0"/>
    <n v="0"/>
    <m/>
    <n v="0"/>
    <n v="-256.02999999999997"/>
    <n v="0"/>
    <n v="0"/>
    <n v="6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Neosho"/>
    <s v="Electric"/>
    <s v="Municipal Pumping"/>
    <s v="GP-General Power"/>
    <n v="521854"/>
    <n v="47897.02"/>
    <n v="1111.8399999999999"/>
    <n v="0"/>
    <n v="0"/>
    <n v="0"/>
    <m/>
    <n v="0"/>
    <n v="-991.53"/>
    <n v="0"/>
    <n v="0"/>
    <n v="234.81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Neosho"/>
    <s v="Electric"/>
    <s v="Municipal Pumping"/>
    <s v="TEB-Total Electric Bldg"/>
    <n v="32807"/>
    <n v="3057.58"/>
    <n v="208.47"/>
    <n v="0"/>
    <n v="0"/>
    <n v="0"/>
    <m/>
    <n v="0"/>
    <n v="-62.34"/>
    <n v="0"/>
    <n v="0"/>
    <n v="1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7"/>
  </r>
  <r>
    <x v="3"/>
    <s v="Neosho"/>
    <s v="Electric"/>
    <s v="Oil Pipeline Pumping"/>
    <s v="LP-Large Power"/>
    <n v="1964000"/>
    <n v="127520.77"/>
    <n v="283.55"/>
    <n v="0"/>
    <n v="0"/>
    <n v="0"/>
    <m/>
    <n v="0"/>
    <n v="-3653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62.8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7"/>
  </r>
  <r>
    <x v="3"/>
    <s v="Neosho"/>
    <s v="Electric"/>
    <s v="Praxair/ICI"/>
    <s v="SC-P PRAXAIR Transmission"/>
    <n v="5818095"/>
    <n v="304302.19"/>
    <n v="0"/>
    <n v="0"/>
    <n v="0"/>
    <n v="0"/>
    <m/>
    <n v="0"/>
    <n v="-10821.66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27"/>
  </r>
  <r>
    <x v="3"/>
    <s v="Neosho"/>
    <s v="Electric"/>
    <s v="Residential"/>
    <s v="RGL-Residential Pilot"/>
    <n v="36898"/>
    <n v="4335.38"/>
    <n v="0"/>
    <n v="116.91"/>
    <n v="0"/>
    <n v="0"/>
    <m/>
    <n v="0"/>
    <n v="-70.11"/>
    <n v="0"/>
    <n v="0"/>
    <n v="16.57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46"/>
    <n v="0"/>
    <n v="0"/>
    <n v="40.8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7"/>
  </r>
  <r>
    <x v="3"/>
    <s v="Neosho"/>
    <s v="Electric"/>
    <s v="Residential"/>
    <s v="RG-Residential"/>
    <n v="9099236.1999999993"/>
    <n v="1081159.4099999999"/>
    <n v="191933.51"/>
    <n v="35509.06"/>
    <n v="0"/>
    <n v="0"/>
    <m/>
    <n v="-10051.145038167901"/>
    <n v="-17287.439999999999"/>
    <n v="0"/>
    <n v="0"/>
    <n v="4094.72"/>
    <n v="0"/>
    <n v="0"/>
    <n v="0"/>
    <n v="0"/>
    <n v="0"/>
    <n v="0"/>
    <n v="0"/>
    <n v="0"/>
    <n v="0"/>
    <n v="0"/>
    <n v="0"/>
    <n v="0"/>
    <n v="0"/>
    <n v="0"/>
    <n v="0"/>
    <n v="540"/>
    <n v="150"/>
    <n v="255"/>
    <n v="3662.53"/>
    <n v="320"/>
    <n v="-158.1"/>
    <n v="29707.5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Neosho"/>
    <s v="Lighting"/>
    <s v="Commercial"/>
    <s v="PL-Private Lighting"/>
    <n v="132134.802"/>
    <n v="39109.43"/>
    <n v="0"/>
    <n v="66.150000000000006"/>
    <n v="0"/>
    <n v="0"/>
    <m/>
    <n v="0"/>
    <n v="-250.83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178.69"/>
    <n v="0"/>
    <n v="0"/>
    <n v="1939.9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3"/>
    <s v="Neosho"/>
    <s v="Lighting"/>
    <s v="Industrial"/>
    <s v="PL-Private Lighting"/>
    <n v="13028.864"/>
    <n v="2846.45"/>
    <n v="0"/>
    <n v="0"/>
    <n v="0"/>
    <n v="0"/>
    <m/>
    <n v="0"/>
    <n v="-21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4"/>
    <n v="0"/>
    <n v="0"/>
    <n v="77.3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7"/>
  </r>
  <r>
    <x v="3"/>
    <s v="Neosho"/>
    <s v="Lighting"/>
    <s v="Municipal Buildings"/>
    <s v="PL-Private Lighting"/>
    <n v="484.66500000000002"/>
    <n v="156.83000000000001"/>
    <n v="0"/>
    <n v="0"/>
    <n v="0"/>
    <n v="0"/>
    <m/>
    <n v="0"/>
    <n v="-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7"/>
  </r>
  <r>
    <x v="3"/>
    <s v="Neosho"/>
    <s v="Lighting"/>
    <s v="Municipal Other Lighting"/>
    <s v="PL-Private Lighting"/>
    <n v="441"/>
    <n v="147.41"/>
    <n v="0"/>
    <n v="0"/>
    <n v="0"/>
    <n v="0"/>
    <m/>
    <n v="0"/>
    <n v="-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7"/>
  </r>
  <r>
    <x v="3"/>
    <s v="Neosho"/>
    <s v="Lighting"/>
    <s v="Municipal Street Lighting"/>
    <s v="SPL-Municipal St Lighting"/>
    <n v="163472.15700000001"/>
    <n v="21550.89"/>
    <n v="0"/>
    <n v="0"/>
    <n v="0"/>
    <n v="0"/>
    <m/>
    <n v="0"/>
    <n v="-310.58999999999997"/>
    <n v="0"/>
    <n v="0"/>
    <n v="0"/>
    <n v="0"/>
    <n v="0"/>
    <n v="0"/>
    <n v="0"/>
    <n v="0"/>
    <n v="0"/>
    <n v="0"/>
    <n v="7677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7"/>
  </r>
  <r>
    <x v="3"/>
    <s v="Neosho"/>
    <s v="Lighting"/>
    <s v="Residential"/>
    <s v="PL-Private Lighting"/>
    <n v="63270.838000000003"/>
    <n v="22815.02"/>
    <n v="0"/>
    <n v="54.74"/>
    <n v="0"/>
    <n v="0"/>
    <m/>
    <n v="0"/>
    <n v="-1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.16"/>
    <n v="0"/>
    <n v="0"/>
    <n v="447.29"/>
    <n v="2.279999999999999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s v="Neosho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3"/>
    <s v="Ozark"/>
    <s v="Electric"/>
    <s v="Commercial"/>
    <s v="CB-Commercial"/>
    <n v="2711043"/>
    <n v="321657.52"/>
    <n v="52601.45"/>
    <n v="7882.91"/>
    <n v="0"/>
    <n v="0"/>
    <m/>
    <n v="-8466.4122137404593"/>
    <n v="-5150.97"/>
    <n v="0"/>
    <n v="0"/>
    <n v="1219.8499999999999"/>
    <n v="0"/>
    <n v="0"/>
    <n v="0"/>
    <n v="0"/>
    <n v="0"/>
    <n v="0"/>
    <n v="0"/>
    <n v="0"/>
    <n v="0"/>
    <n v="0"/>
    <n v="0"/>
    <n v="0"/>
    <n v="0"/>
    <n v="0"/>
    <n v="0"/>
    <n v="60"/>
    <n v="0"/>
    <n v="45"/>
    <n v="3700.31"/>
    <n v="20"/>
    <n v="-94.37"/>
    <n v="24436.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Ozark"/>
    <s v="Electric"/>
    <s v="Commercial"/>
    <s v="GP-General Power"/>
    <n v="5029173"/>
    <n v="484488.93"/>
    <n v="11882.79"/>
    <n v="2301.4"/>
    <n v="0"/>
    <n v="0"/>
    <m/>
    <n v="0"/>
    <n v="-9555.4500000000007"/>
    <n v="0"/>
    <n v="0"/>
    <n v="2160.35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1768.35"/>
    <n v="0"/>
    <n v="0"/>
    <n v="23073.38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3"/>
    <s v="Ozark"/>
    <s v="Electric"/>
    <s v="Commercial"/>
    <s v="LS-Special Lighting"/>
    <n v="1781"/>
    <n v="376.2"/>
    <n v="0"/>
    <n v="3.26"/>
    <n v="0"/>
    <n v="0"/>
    <m/>
    <n v="0"/>
    <n v="-3.39"/>
    <n v="0"/>
    <n v="0"/>
    <n v="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7"/>
  </r>
  <r>
    <x v="3"/>
    <s v="Ozark"/>
    <s v="Electric"/>
    <s v="Commercial"/>
    <s v="SH-Small Heating"/>
    <n v="404865"/>
    <n v="40992.080000000002"/>
    <n v="5768.56"/>
    <n v="1413.29"/>
    <n v="0"/>
    <n v="0"/>
    <m/>
    <n v="0"/>
    <n v="-769.25"/>
    <n v="0"/>
    <n v="0"/>
    <n v="18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8.66"/>
    <n v="0"/>
    <n v="-12.18"/>
    <n v="3259.44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7"/>
  </r>
  <r>
    <x v="3"/>
    <s v="Ozark"/>
    <s v="Electric"/>
    <s v="Commercial"/>
    <s v="TEB-Total Electric Bldg"/>
    <n v="1106155"/>
    <n v="105367.52"/>
    <n v="2779.6"/>
    <n v="1136.23"/>
    <n v="0"/>
    <n v="0"/>
    <m/>
    <n v="0"/>
    <n v="-2101.69"/>
    <n v="0"/>
    <n v="0"/>
    <n v="497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8.04"/>
    <n v="0"/>
    <n v="0"/>
    <n v="2966.0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7"/>
  </r>
  <r>
    <x v="3"/>
    <s v="Ozark"/>
    <s v="Electric"/>
    <s v="Industrial"/>
    <s v="CB-Commercial"/>
    <n v="8894"/>
    <n v="1042.22"/>
    <n v="113.45"/>
    <n v="21.51"/>
    <n v="0"/>
    <n v="0"/>
    <m/>
    <n v="0"/>
    <n v="-16.89"/>
    <n v="0"/>
    <n v="0"/>
    <n v="4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17"/>
    <n v="0"/>
    <n v="0"/>
    <n v="83.27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7"/>
  </r>
  <r>
    <x v="3"/>
    <s v="Ozark"/>
    <s v="Electric"/>
    <s v="Industrial"/>
    <s v="GP-General Power"/>
    <n v="321096"/>
    <n v="33288.14"/>
    <n v="486.43"/>
    <n v="351.98"/>
    <n v="0"/>
    <n v="0"/>
    <m/>
    <n v="0"/>
    <n v="-610.08000000000004"/>
    <n v="0"/>
    <n v="0"/>
    <n v="14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6.08"/>
    <n v="0"/>
    <n v="0"/>
    <n v="1950.98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3"/>
    <s v="Ozark"/>
    <s v="Electric"/>
    <s v="Industrial"/>
    <s v="TEB-Total Electric Bldg"/>
    <n v="284733"/>
    <n v="34037.339999999997"/>
    <n v="138.97999999999999"/>
    <n v="1665.69"/>
    <n v="0"/>
    <n v="0"/>
    <m/>
    <n v="0"/>
    <n v="-540.99"/>
    <n v="0"/>
    <n v="0"/>
    <n v="128.13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2675.34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7"/>
  </r>
  <r>
    <x v="3"/>
    <s v="Ozark"/>
    <s v="Electric"/>
    <s v="Interdepartmental"/>
    <s v="CB-Commercial"/>
    <n v="3057"/>
    <n v="365.64"/>
    <n v="68.069999999999993"/>
    <n v="0"/>
    <n v="0"/>
    <n v="0"/>
    <m/>
    <n v="0"/>
    <n v="-5.81"/>
    <n v="0"/>
    <n v="0"/>
    <n v="1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7"/>
  </r>
  <r>
    <x v="3"/>
    <s v="Ozark"/>
    <s v="Electric"/>
    <s v="Municipal Buildings"/>
    <s v="CB-Commercial"/>
    <n v="47592"/>
    <n v="5712.16"/>
    <n v="1316.02"/>
    <n v="0"/>
    <n v="0"/>
    <n v="0"/>
    <m/>
    <n v="0"/>
    <n v="-90.45"/>
    <n v="0"/>
    <n v="0"/>
    <n v="21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Ozark"/>
    <s v="Electric"/>
    <s v="Municipal Buildings"/>
    <s v="GP-General Power"/>
    <n v="133600"/>
    <n v="13961.78"/>
    <n v="277.95999999999998"/>
    <n v="0"/>
    <n v="0"/>
    <n v="0"/>
    <m/>
    <n v="0"/>
    <n v="-253.84"/>
    <n v="0"/>
    <n v="0"/>
    <n v="6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Ozark"/>
    <s v="Electric"/>
    <s v="Municipal Buildings"/>
    <s v="SH-Small Heating"/>
    <n v="8322"/>
    <n v="869.48"/>
    <n v="136.13999999999999"/>
    <n v="0"/>
    <n v="0"/>
    <n v="0"/>
    <m/>
    <n v="0"/>
    <n v="-15.82"/>
    <n v="0"/>
    <n v="0"/>
    <n v="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7"/>
  </r>
  <r>
    <x v="3"/>
    <s v="Ozark"/>
    <s v="Electric"/>
    <s v="Municipal Other Lighting"/>
    <s v="CB-Commercial"/>
    <n v="106318"/>
    <n v="12150.52"/>
    <n v="680.7"/>
    <n v="0"/>
    <n v="0"/>
    <n v="0"/>
    <m/>
    <n v="0"/>
    <n v="-201.99"/>
    <n v="0"/>
    <n v="0"/>
    <n v="47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s v="Ozark"/>
    <s v="Electric"/>
    <s v="Municipal Other Lighting"/>
    <s v="LS-Special Lighting"/>
    <n v="2461"/>
    <n v="508.4"/>
    <n v="0"/>
    <n v="0"/>
    <n v="0"/>
    <n v="0"/>
    <m/>
    <n v="0"/>
    <n v="-4.68"/>
    <n v="0"/>
    <n v="0"/>
    <n v="1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7"/>
  </r>
  <r>
    <x v="3"/>
    <s v="Ozark"/>
    <s v="Electric"/>
    <s v="Municipal Pumping"/>
    <s v="CB-Commercial"/>
    <n v="131329"/>
    <n v="15429.38"/>
    <n v="1815.2"/>
    <n v="0"/>
    <n v="0"/>
    <n v="0"/>
    <m/>
    <n v="0"/>
    <n v="-249.54"/>
    <n v="0"/>
    <n v="0"/>
    <n v="59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Ozark"/>
    <s v="Electric"/>
    <s v="Municipal Pumping"/>
    <s v="GP-General Power"/>
    <n v="500892"/>
    <n v="57691.15"/>
    <n v="1598.27"/>
    <n v="0"/>
    <n v="0"/>
    <n v="0"/>
    <m/>
    <n v="0"/>
    <n v="-951.69"/>
    <n v="0"/>
    <n v="0"/>
    <n v="225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Ozark"/>
    <s v="Electric"/>
    <s v="Municipal Pumping"/>
    <s v="TEB-Total Electric Bldg"/>
    <n v="29360"/>
    <n v="2920.94"/>
    <n v="138.97999999999999"/>
    <n v="0"/>
    <n v="0"/>
    <n v="0"/>
    <m/>
    <n v="0"/>
    <n v="-55.78"/>
    <n v="0"/>
    <n v="0"/>
    <n v="13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7"/>
  </r>
  <r>
    <x v="3"/>
    <s v="Ozark"/>
    <s v="Electric"/>
    <s v="Residential"/>
    <s v="RGL-Residential Pilot"/>
    <n v="25219"/>
    <n v="3013.08"/>
    <n v="0"/>
    <n v="73.260000000000005"/>
    <n v="0"/>
    <n v="0"/>
    <m/>
    <n v="0"/>
    <n v="-47.92"/>
    <n v="0"/>
    <n v="0"/>
    <n v="11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93"/>
    <n v="0"/>
    <n v="0"/>
    <n v="14.9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7"/>
  </r>
  <r>
    <x v="3"/>
    <s v="Ozark"/>
    <s v="Electric"/>
    <s v="Residential"/>
    <s v="RG-Residential"/>
    <n v="13343461.189999999"/>
    <n v="1569553.63"/>
    <n v="248954.31"/>
    <n v="38060.5"/>
    <n v="0"/>
    <n v="0"/>
    <m/>
    <n v="-42151.509590918002"/>
    <n v="-25358.1"/>
    <n v="0"/>
    <n v="0"/>
    <n v="6003.21"/>
    <n v="0"/>
    <n v="0"/>
    <n v="0"/>
    <n v="0"/>
    <n v="0"/>
    <n v="0"/>
    <n v="0"/>
    <n v="0"/>
    <n v="0"/>
    <n v="0"/>
    <n v="0"/>
    <n v="0"/>
    <n v="0"/>
    <n v="0"/>
    <n v="0"/>
    <n v="1440"/>
    <n v="250"/>
    <n v="330"/>
    <n v="3738.83"/>
    <n v="660"/>
    <n v="-159.26"/>
    <n v="12396.24"/>
    <n v="6.8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Ozark"/>
    <s v="Lighting"/>
    <s v="Commercial"/>
    <s v="PL-Private Lighting"/>
    <n v="50293.296000000002"/>
    <n v="16451.990000000002"/>
    <n v="0"/>
    <n v="135.59"/>
    <n v="0"/>
    <n v="0"/>
    <m/>
    <n v="0"/>
    <n v="-95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99"/>
    <n v="0"/>
    <n v="0"/>
    <n v="761.47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3"/>
    <s v="Ozark"/>
    <s v="Lighting"/>
    <s v="Municipal Other Lighting"/>
    <s v="PL-Private Lighting"/>
    <n v="671"/>
    <n v="188.61"/>
    <n v="0"/>
    <n v="0"/>
    <n v="0"/>
    <n v="0"/>
    <m/>
    <n v="0"/>
    <n v="-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7"/>
  </r>
  <r>
    <x v="3"/>
    <s v="Ozark"/>
    <s v="Lighting"/>
    <s v="Municipal Street Lighting"/>
    <s v="SPL-Municipal St Lighting"/>
    <n v="137704.53400000001"/>
    <n v="19393.72"/>
    <n v="0"/>
    <n v="0"/>
    <n v="0"/>
    <n v="0"/>
    <m/>
    <n v="0"/>
    <n v="-261.63"/>
    <n v="0"/>
    <n v="0"/>
    <n v="0"/>
    <n v="0"/>
    <n v="0"/>
    <n v="0"/>
    <n v="0"/>
    <n v="0"/>
    <n v="0"/>
    <n v="0"/>
    <n v="858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7"/>
  </r>
  <r>
    <x v="3"/>
    <s v="Ozark"/>
    <s v="Lighting"/>
    <s v="Residential"/>
    <s v="PL-Private Lighting"/>
    <n v="25986.032999999999"/>
    <n v="9587.11"/>
    <n v="0"/>
    <n v="35.58"/>
    <n v="0"/>
    <n v="0"/>
    <m/>
    <n v="0"/>
    <n v="-49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6199999999999992"/>
    <n v="0"/>
    <n v="0"/>
    <n v="57.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s v="Ozark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3"/>
    <s v="Pierce City"/>
    <s v="Electric"/>
    <s v="Commercial"/>
    <s v="CB-Commercial"/>
    <n v="8349"/>
    <n v="973.34"/>
    <n v="68.069999999999993"/>
    <n v="0"/>
    <n v="0"/>
    <n v="0"/>
    <m/>
    <n v="0"/>
    <n v="-15.86"/>
    <n v="0"/>
    <n v="0"/>
    <n v="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34"/>
    <n v="0"/>
    <n v="0"/>
    <n v="29.6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Pierce City"/>
    <s v="Electric"/>
    <s v="Residential"/>
    <s v="RG-Residential"/>
    <n v="109171"/>
    <n v="11171.22"/>
    <n v="172.47"/>
    <n v="526.08000000000004"/>
    <n v="0"/>
    <n v="0"/>
    <m/>
    <n v="0"/>
    <n v="-207.42"/>
    <n v="0"/>
    <n v="0"/>
    <n v="49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98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Pierce City"/>
    <s v="Lighting"/>
    <s v="Residential"/>
    <s v="PL-Private Lighting"/>
    <n v="65"/>
    <n v="15.32"/>
    <n v="0"/>
    <n v="0"/>
    <n v="0"/>
    <n v="0"/>
    <m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s v="Republic"/>
    <s v="Electric"/>
    <s v="Commercial"/>
    <s v="CB-Commercial"/>
    <n v="437371"/>
    <n v="52259.97"/>
    <n v="9391.39"/>
    <n v="1468.85"/>
    <n v="0"/>
    <n v="0"/>
    <m/>
    <n v="0"/>
    <n v="-831.06"/>
    <n v="0"/>
    <n v="0"/>
    <n v="196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1.73"/>
    <n v="0"/>
    <n v="-15.26"/>
    <n v="3811.0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Republic"/>
    <s v="Electric"/>
    <s v="Commercial"/>
    <s v="GP-General Power"/>
    <n v="324909"/>
    <n v="30400.720000000001"/>
    <n v="1181.33"/>
    <n v="0"/>
    <n v="0"/>
    <n v="0"/>
    <m/>
    <n v="0"/>
    <n v="-617.33000000000004"/>
    <n v="0"/>
    <n v="0"/>
    <n v="146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.66"/>
    <n v="0"/>
    <n v="0"/>
    <n v="1923.21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3"/>
    <s v="Republic"/>
    <s v="Electric"/>
    <s v="Commercial"/>
    <s v="SH-Small Heating"/>
    <n v="47727"/>
    <n v="4802.38"/>
    <n v="567.25"/>
    <n v="88.22"/>
    <n v="0"/>
    <n v="0"/>
    <m/>
    <n v="0"/>
    <n v="-90.7"/>
    <n v="0"/>
    <n v="0"/>
    <n v="2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.23"/>
    <n v="0"/>
    <n v="0"/>
    <n v="347.1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7"/>
  </r>
  <r>
    <x v="3"/>
    <s v="Republic"/>
    <s v="Electric"/>
    <s v="Commercial"/>
    <s v="TEB-Total Electric Bldg"/>
    <n v="38400"/>
    <n v="3605.3"/>
    <n v="208.47"/>
    <n v="0"/>
    <n v="0"/>
    <n v="0"/>
    <m/>
    <n v="0"/>
    <n v="-72.959999999999994"/>
    <n v="0"/>
    <n v="0"/>
    <n v="17.2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3.72"/>
    <n v="20"/>
    <n v="0"/>
    <n v="293.26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7"/>
  </r>
  <r>
    <x v="3"/>
    <s v="Republic"/>
    <s v="Electric"/>
    <s v="Industrial"/>
    <s v="CB-Commercial"/>
    <n v="685"/>
    <n v="87.08"/>
    <n v="22.69"/>
    <n v="3.26"/>
    <n v="0"/>
    <n v="0"/>
    <m/>
    <n v="0"/>
    <n v="-1.3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1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7"/>
  </r>
  <r>
    <x v="3"/>
    <s v="Republic"/>
    <s v="Electric"/>
    <s v="Municipal Buildings"/>
    <s v="CB-Commercial"/>
    <n v="25155"/>
    <n v="2963.24"/>
    <n v="385.73"/>
    <n v="0"/>
    <n v="0"/>
    <n v="0"/>
    <m/>
    <n v="0"/>
    <n v="-47.8"/>
    <n v="0"/>
    <n v="0"/>
    <n v="1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Republic"/>
    <s v="Electric"/>
    <s v="Municipal Buildings"/>
    <s v="GP-General Power"/>
    <n v="48720"/>
    <n v="4645.59"/>
    <n v="208.47"/>
    <n v="0"/>
    <n v="0"/>
    <n v="0"/>
    <m/>
    <n v="0"/>
    <n v="-92.56"/>
    <n v="0"/>
    <n v="0"/>
    <n v="21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Republic"/>
    <s v="Electric"/>
    <s v="Municipal Other Lighting"/>
    <s v="CB-Commercial"/>
    <n v="2949"/>
    <n v="347.21"/>
    <n v="226.9"/>
    <n v="0"/>
    <n v="0"/>
    <n v="0"/>
    <m/>
    <n v="0"/>
    <n v="-5.6"/>
    <n v="0"/>
    <n v="0"/>
    <n v="1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s v="Republic"/>
    <s v="Electric"/>
    <s v="Municipal Other Lighting"/>
    <s v="LS-Special Lighting"/>
    <n v="108"/>
    <n v="46.66"/>
    <n v="0"/>
    <n v="0"/>
    <n v="0"/>
    <n v="0"/>
    <m/>
    <n v="0"/>
    <n v="-0.21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7"/>
  </r>
  <r>
    <x v="3"/>
    <s v="Republic"/>
    <s v="Electric"/>
    <s v="Municipal Pumping"/>
    <s v="CB-Commercial"/>
    <n v="12955"/>
    <n v="1537.22"/>
    <n v="226.9"/>
    <n v="0"/>
    <n v="0"/>
    <n v="0"/>
    <m/>
    <n v="0"/>
    <n v="-24.6"/>
    <n v="0"/>
    <n v="0"/>
    <n v="5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Republic"/>
    <s v="Electric"/>
    <s v="Municipal Pumping"/>
    <s v="GP-General Power"/>
    <n v="46640"/>
    <n v="5714.84"/>
    <n v="277.95999999999998"/>
    <n v="0"/>
    <n v="0"/>
    <n v="0"/>
    <m/>
    <n v="0"/>
    <n v="-88.61"/>
    <n v="0"/>
    <n v="0"/>
    <n v="2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Republic"/>
    <s v="Electric"/>
    <s v="Residential"/>
    <s v="RGL-Residential Pilot"/>
    <n v="3780"/>
    <n v="459.21"/>
    <n v="0"/>
    <n v="13.61"/>
    <n v="0"/>
    <n v="0"/>
    <m/>
    <n v="0"/>
    <n v="-7.19"/>
    <n v="0"/>
    <n v="0"/>
    <n v="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7"/>
    <n v="0"/>
    <n v="0"/>
    <n v="4.1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7"/>
  </r>
  <r>
    <x v="3"/>
    <s v="Republic"/>
    <s v="Electric"/>
    <s v="Residential"/>
    <s v="RG-Residential"/>
    <n v="3228149"/>
    <n v="381801.68"/>
    <n v="65813.36"/>
    <n v="11342.96"/>
    <n v="0"/>
    <n v="0"/>
    <m/>
    <n v="-3840.4580152671801"/>
    <n v="-6134.07"/>
    <n v="0"/>
    <n v="0"/>
    <n v="1452.25"/>
    <n v="0"/>
    <n v="0"/>
    <n v="0"/>
    <n v="0"/>
    <n v="0"/>
    <n v="0"/>
    <n v="0"/>
    <n v="0"/>
    <n v="0"/>
    <n v="0"/>
    <n v="0"/>
    <n v="0"/>
    <n v="0"/>
    <n v="0"/>
    <n v="0"/>
    <n v="360"/>
    <n v="50"/>
    <n v="30"/>
    <n v="925.29"/>
    <n v="280"/>
    <n v="-98.08"/>
    <n v="3945.62"/>
    <n v="-232.71"/>
    <n v="0"/>
    <n v="238.1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Republic"/>
    <s v="Lighting"/>
    <s v="Commercial"/>
    <s v="PL-Private Lighting"/>
    <n v="11753"/>
    <n v="3992.33"/>
    <n v="0"/>
    <n v="0"/>
    <n v="0"/>
    <n v="0"/>
    <m/>
    <n v="0"/>
    <n v="-22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82"/>
    <n v="0"/>
    <n v="0"/>
    <n v="173.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3"/>
    <s v="Republic"/>
    <s v="Lighting"/>
    <s v="Municipal Buildings"/>
    <s v="PL-Private Lighting"/>
    <n v="31"/>
    <n v="14.15"/>
    <n v="0"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7"/>
  </r>
  <r>
    <x v="3"/>
    <s v="Republic"/>
    <s v="Lighting"/>
    <s v="Municipal Other Lighting"/>
    <s v="PL-Private Lighting"/>
    <n v="431"/>
    <n v="79.599999999999994"/>
    <n v="0"/>
    <n v="0"/>
    <n v="0"/>
    <n v="0"/>
    <m/>
    <n v="0"/>
    <n v="-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7"/>
  </r>
  <r>
    <x v="3"/>
    <s v="Republic"/>
    <s v="Lighting"/>
    <s v="Municipal Street Lighting"/>
    <s v="SPL-Municipal St Lighting"/>
    <n v="90408.510999999999"/>
    <n v="13751.85"/>
    <n v="0"/>
    <n v="0"/>
    <n v="0"/>
    <n v="0"/>
    <m/>
    <n v="0"/>
    <n v="-171.78"/>
    <n v="0"/>
    <n v="0"/>
    <n v="0"/>
    <n v="0"/>
    <n v="0"/>
    <n v="0"/>
    <n v="0"/>
    <n v="0"/>
    <n v="0"/>
    <n v="0"/>
    <n v="6509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7"/>
  </r>
  <r>
    <x v="3"/>
    <s v="Republic"/>
    <s v="Lighting"/>
    <s v="Residential"/>
    <s v="PL-Private Lighting"/>
    <n v="5542.768"/>
    <n v="1857.06"/>
    <n v="0"/>
    <n v="0"/>
    <n v="0"/>
    <n v="0"/>
    <m/>
    <n v="0"/>
    <n v="-1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2000000000000002"/>
    <n v="0"/>
    <n v="0"/>
    <n v="12.33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s v="Republic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3"/>
    <s v="Webb City"/>
    <s v="Electric"/>
    <s v="Commercial"/>
    <s v="CB-Commercial"/>
    <n v="1964077"/>
    <n v="232441.95"/>
    <n v="37452.870000000003"/>
    <n v="7033.06"/>
    <n v="0"/>
    <n v="0"/>
    <m/>
    <n v="-5280.9160305343503"/>
    <n v="-3731.6"/>
    <n v="0"/>
    <n v="0"/>
    <n v="874.56"/>
    <n v="0"/>
    <n v="0"/>
    <n v="0"/>
    <n v="0"/>
    <n v="0"/>
    <n v="0"/>
    <n v="0"/>
    <n v="0"/>
    <n v="0"/>
    <n v="0"/>
    <n v="0"/>
    <n v="0"/>
    <n v="0"/>
    <n v="0"/>
    <n v="0"/>
    <n v="30"/>
    <n v="0"/>
    <n v="60"/>
    <n v="2710.72"/>
    <n v="0"/>
    <n v="-21.35"/>
    <n v="16061.8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s v="Webb City"/>
    <s v="Electric"/>
    <s v="Commercial"/>
    <s v="GP-General Power"/>
    <n v="3568425"/>
    <n v="352457.71"/>
    <n v="9033.7000000000007"/>
    <n v="786.1"/>
    <n v="0"/>
    <n v="0"/>
    <m/>
    <n v="0"/>
    <n v="-6780.05"/>
    <n v="0"/>
    <n v="0"/>
    <n v="1459.79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266.08999999999997"/>
    <n v="0"/>
    <n v="0"/>
    <n v="14789.99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3"/>
    <s v="Webb City"/>
    <s v="Electric"/>
    <s v="Commercial"/>
    <s v="LS-Special Lighting"/>
    <n v="4160"/>
    <n v="580.98"/>
    <n v="0"/>
    <n v="0"/>
    <n v="0"/>
    <n v="0"/>
    <m/>
    <n v="0"/>
    <n v="-7.9"/>
    <n v="0"/>
    <n v="0"/>
    <n v="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7"/>
  </r>
  <r>
    <x v="3"/>
    <s v="Webb City"/>
    <s v="Electric"/>
    <s v="Commercial"/>
    <s v="SH-Small Heating"/>
    <n v="214276"/>
    <n v="21556.62"/>
    <n v="2837.01"/>
    <n v="574.67999999999995"/>
    <n v="0"/>
    <n v="0"/>
    <m/>
    <n v="0"/>
    <n v="-407.19"/>
    <n v="0"/>
    <n v="0"/>
    <n v="93.51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32.97"/>
    <n v="0"/>
    <n v="0"/>
    <n v="1389.0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7"/>
  </r>
  <r>
    <x v="3"/>
    <s v="Webb City"/>
    <s v="Electric"/>
    <s v="Commercial"/>
    <s v="TEB-Total Electric Bldg"/>
    <n v="663428"/>
    <n v="68108.259999999995"/>
    <n v="2849.09"/>
    <n v="118.43"/>
    <n v="0"/>
    <n v="0"/>
    <m/>
    <n v="0"/>
    <n v="-1260.52"/>
    <n v="0"/>
    <n v="0"/>
    <n v="298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7.57"/>
    <n v="0"/>
    <n v="0"/>
    <n v="3663.2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7"/>
  </r>
  <r>
    <x v="3"/>
    <s v="Webb City"/>
    <s v="Electric"/>
    <s v="Industrial"/>
    <s v="CB-Commercial"/>
    <n v="8920"/>
    <n v="1052.2"/>
    <n v="181.52"/>
    <n v="42.87"/>
    <n v="0"/>
    <n v="0"/>
    <m/>
    <n v="0"/>
    <n v="-16.95"/>
    <n v="0"/>
    <n v="0"/>
    <n v="4.0199999999999996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8.62"/>
    <n v="0"/>
    <n v="0"/>
    <n v="73.5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7"/>
  </r>
  <r>
    <x v="3"/>
    <s v="Webb City"/>
    <s v="Electric"/>
    <s v="Industrial"/>
    <s v="GP-General Power"/>
    <n v="2124922"/>
    <n v="202305.51"/>
    <n v="2089.33"/>
    <n v="80"/>
    <n v="0"/>
    <n v="0"/>
    <m/>
    <n v="0"/>
    <n v="-4037.35"/>
    <n v="0"/>
    <n v="0"/>
    <n v="738.07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109.05"/>
    <n v="0"/>
    <n v="-32.61"/>
    <n v="5752.3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3"/>
    <s v="Webb City"/>
    <s v="Electric"/>
    <s v="Industrial"/>
    <s v="LP-Large Power"/>
    <n v="12926440"/>
    <n v="898254.67"/>
    <n v="2551.9499999999998"/>
    <n v="0"/>
    <n v="0"/>
    <n v="0"/>
    <m/>
    <n v="0"/>
    <n v="-24043.18"/>
    <n v="0"/>
    <n v="0"/>
    <n v="1618.65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28576.98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7"/>
  </r>
  <r>
    <x v="3"/>
    <s v="Webb City"/>
    <s v="Electric"/>
    <s v="Industrial"/>
    <s v="PFM-Feed Mill/Grain Elev"/>
    <n v="5720"/>
    <n v="928.69"/>
    <n v="55.3"/>
    <n v="39.03"/>
    <n v="0"/>
    <n v="0"/>
    <m/>
    <n v="0"/>
    <n v="-10.86"/>
    <n v="0"/>
    <n v="0"/>
    <n v="2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.7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7"/>
  </r>
  <r>
    <x v="3"/>
    <s v="Webb City"/>
    <s v="Electric"/>
    <s v="Industrial"/>
    <s v="TEB-Total Electric Bldg"/>
    <n v="530800"/>
    <n v="42325.45"/>
    <n v="138.97999999999999"/>
    <n v="0"/>
    <n v="0"/>
    <n v="0"/>
    <m/>
    <n v="0"/>
    <n v="-1008.52"/>
    <n v="0"/>
    <n v="0"/>
    <n v="238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23.05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7"/>
  </r>
  <r>
    <x v="3"/>
    <s v="Webb City"/>
    <s v="Electric"/>
    <s v="Interdepartmental"/>
    <s v="CB-Commercial"/>
    <n v="3934"/>
    <n v="468.36"/>
    <n v="90.76"/>
    <n v="0"/>
    <n v="0"/>
    <n v="0"/>
    <m/>
    <n v="0"/>
    <n v="-7.48"/>
    <n v="0"/>
    <n v="0"/>
    <n v="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7"/>
  </r>
  <r>
    <x v="3"/>
    <s v="Webb City"/>
    <s v="Electric"/>
    <s v="Municipal Buildings"/>
    <s v="CB-Commercial"/>
    <n v="56534"/>
    <n v="6735.02"/>
    <n v="1679.06"/>
    <n v="0"/>
    <n v="0"/>
    <n v="0"/>
    <m/>
    <n v="0"/>
    <n v="-107.36"/>
    <n v="0"/>
    <n v="0"/>
    <n v="2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Webb City"/>
    <s v="Electric"/>
    <s v="Municipal Buildings"/>
    <s v="GP-General Power"/>
    <n v="59640"/>
    <n v="6389.97"/>
    <n v="347.45"/>
    <n v="0"/>
    <n v="0"/>
    <n v="0"/>
    <m/>
    <n v="0"/>
    <n v="-113.31"/>
    <n v="0"/>
    <n v="0"/>
    <n v="26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Webb City"/>
    <s v="Electric"/>
    <s v="Municipal Buildings"/>
    <s v="SH-Small Heating"/>
    <n v="7760"/>
    <n v="757.52"/>
    <n v="45.38"/>
    <n v="0"/>
    <n v="0"/>
    <n v="0"/>
    <m/>
    <n v="0"/>
    <n v="-14.74"/>
    <n v="0"/>
    <n v="0"/>
    <n v="3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7"/>
  </r>
  <r>
    <x v="3"/>
    <s v="Webb City"/>
    <s v="Electric"/>
    <s v="Municipal Other Lighting"/>
    <s v="CB-Commercial"/>
    <n v="18482"/>
    <n v="2204.31"/>
    <n v="975.67"/>
    <n v="0"/>
    <n v="0"/>
    <n v="0"/>
    <m/>
    <n v="0"/>
    <n v="-35.130000000000003"/>
    <n v="0"/>
    <n v="0"/>
    <n v="8.30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s v="Webb City"/>
    <s v="Electric"/>
    <s v="Municipal Other Lighting"/>
    <s v="LS-Special Lighting"/>
    <n v="6236"/>
    <n v="990.01"/>
    <n v="0"/>
    <n v="0"/>
    <n v="0"/>
    <n v="0"/>
    <m/>
    <n v="0"/>
    <n v="-11.84"/>
    <n v="0"/>
    <n v="0"/>
    <n v="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7"/>
  </r>
  <r>
    <x v="3"/>
    <s v="Webb City"/>
    <s v="Electric"/>
    <s v="Municipal Pumping"/>
    <s v="CB-Commercial"/>
    <n v="84487"/>
    <n v="9896.26"/>
    <n v="1520.23"/>
    <n v="0"/>
    <n v="0"/>
    <n v="0"/>
    <m/>
    <n v="0"/>
    <n v="-160.52000000000001"/>
    <n v="0"/>
    <n v="0"/>
    <n v="38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s v="Webb City"/>
    <s v="Electric"/>
    <s v="Municipal Pumping"/>
    <s v="GP-General Power"/>
    <n v="436829"/>
    <n v="42070.75"/>
    <n v="1111.8399999999999"/>
    <n v="0"/>
    <n v="0"/>
    <n v="0"/>
    <m/>
    <n v="0"/>
    <n v="-829.96"/>
    <n v="0"/>
    <n v="0"/>
    <n v="196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3"/>
    <s v="Webb City"/>
    <s v="Electric"/>
    <s v="Oil Pipeline Pumping"/>
    <s v="GP-General Power"/>
    <n v="392240"/>
    <n v="31013.9"/>
    <n v="69.489999999999995"/>
    <n v="0"/>
    <n v="0"/>
    <n v="0"/>
    <m/>
    <n v="0"/>
    <n v="-745.26"/>
    <n v="0"/>
    <n v="0"/>
    <n v="176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63.0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3"/>
    <s v="Webb City"/>
    <s v="Electric"/>
    <s v="Residential"/>
    <s v="RGL-Residential Pilot"/>
    <n v="28682"/>
    <n v="3420.26"/>
    <n v="0"/>
    <n v="129.63"/>
    <n v="0"/>
    <n v="0"/>
    <m/>
    <n v="0"/>
    <n v="-54.49"/>
    <n v="0"/>
    <n v="0"/>
    <n v="1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8"/>
    <n v="0"/>
    <n v="0"/>
    <n v="27.82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7"/>
  </r>
  <r>
    <x v="3"/>
    <s v="Webb City"/>
    <s v="Electric"/>
    <s v="Residential"/>
    <s v="RG-Residential"/>
    <n v="13337967"/>
    <n v="1561561.77"/>
    <n v="244532.63"/>
    <n v="57985.85"/>
    <n v="0"/>
    <n v="0"/>
    <m/>
    <n v="-35808.257570914"/>
    <n v="-25376.21"/>
    <n v="0"/>
    <n v="0"/>
    <n v="6007.7"/>
    <n v="0"/>
    <n v="0"/>
    <n v="0"/>
    <n v="0"/>
    <n v="0"/>
    <n v="0"/>
    <n v="0"/>
    <n v="0"/>
    <n v="0"/>
    <n v="0"/>
    <n v="0"/>
    <n v="0"/>
    <n v="0"/>
    <n v="0"/>
    <n v="0"/>
    <n v="1110"/>
    <n v="250"/>
    <n v="225"/>
    <n v="4563.92"/>
    <n v="540"/>
    <n v="-243.62"/>
    <n v="11596.08"/>
    <n v="2.7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s v="Webb City"/>
    <s v="Lighting"/>
    <s v="Commercial"/>
    <s v="PL-Private Lighting"/>
    <n v="67514.394"/>
    <n v="19954.189999999999"/>
    <n v="0"/>
    <n v="34.86"/>
    <n v="0"/>
    <n v="0"/>
    <m/>
    <n v="0"/>
    <n v="-128.22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.27000000000001"/>
    <n v="0"/>
    <n v="0"/>
    <n v="947.14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3"/>
    <s v="Webb City"/>
    <s v="Lighting"/>
    <s v="Industrial"/>
    <s v="PL-Private Lighting"/>
    <n v="2308"/>
    <n v="941.16"/>
    <n v="0"/>
    <n v="0"/>
    <n v="0"/>
    <n v="0"/>
    <m/>
    <n v="0"/>
    <n v="-4.38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5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7"/>
  </r>
  <r>
    <x v="3"/>
    <s v="Webb City"/>
    <s v="Lighting"/>
    <s v="Interdepartmental"/>
    <s v="PL-Private Lighting"/>
    <n v="58"/>
    <n v="20.59"/>
    <n v="0"/>
    <n v="0"/>
    <n v="0"/>
    <n v="0"/>
    <m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7"/>
  </r>
  <r>
    <x v="3"/>
    <s v="Webb City"/>
    <s v="Lighting"/>
    <s v="Municipal Other Lighting"/>
    <s v="PL-Private Lighting"/>
    <n v="930"/>
    <n v="335.41"/>
    <n v="0"/>
    <n v="0"/>
    <n v="0"/>
    <n v="0"/>
    <m/>
    <n v="0"/>
    <n v="-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7"/>
  </r>
  <r>
    <x v="3"/>
    <s v="Webb City"/>
    <s v="Lighting"/>
    <s v="Municipal Street Lighting"/>
    <s v="SPL-Municipal St Lighting"/>
    <n v="116974.474"/>
    <n v="15543.76"/>
    <n v="0"/>
    <n v="0"/>
    <n v="0"/>
    <n v="0"/>
    <m/>
    <n v="0"/>
    <n v="-222.25"/>
    <n v="0"/>
    <n v="0"/>
    <n v="0"/>
    <n v="0"/>
    <n v="0"/>
    <n v="0"/>
    <n v="0"/>
    <n v="0"/>
    <n v="0"/>
    <n v="0"/>
    <n v="8692.62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7"/>
  </r>
  <r>
    <x v="3"/>
    <s v="Webb City"/>
    <s v="Lighting"/>
    <s v="Residential"/>
    <s v="PL-Private Lighting"/>
    <n v="65175.290999999997"/>
    <n v="23832.720000000001"/>
    <n v="0"/>
    <n v="15.17"/>
    <n v="0"/>
    <n v="0"/>
    <m/>
    <n v="0"/>
    <n v="-12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45"/>
    <n v="0"/>
    <n v="0"/>
    <n v="51.0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s v="Webb City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2"/>
    <s v="Baxter Springs"/>
    <s v="Electric"/>
    <s v="Commercial"/>
    <s v="CB-Commercial"/>
    <n v="537081"/>
    <n v="54104.45"/>
    <n v="14448.72"/>
    <n v="1522.97"/>
    <n v="33449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240.14"/>
    <n v="0"/>
    <n v="0"/>
    <n v="0"/>
    <n v="0"/>
    <n v="0"/>
    <n v="0"/>
    <n v="255.52"/>
    <n v="0"/>
    <n v="-0.96"/>
    <n v="4094.28"/>
    <n v="-7270.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2"/>
    <s v="Baxter Springs"/>
    <s v="Electric"/>
    <s v="Commercial"/>
    <s v="GP-General Power"/>
    <n v="1379100"/>
    <n v="103179.46"/>
    <n v="0"/>
    <n v="0"/>
    <n v="62566.080000000002"/>
    <n v="0"/>
    <m/>
    <n v="0"/>
    <n v="0"/>
    <n v="0"/>
    <n v="0"/>
    <n v="0"/>
    <n v="0"/>
    <n v="0"/>
    <n v="0"/>
    <n v="0"/>
    <n v="0"/>
    <n v="0"/>
    <n v="0"/>
    <n v="0"/>
    <n v="0"/>
    <n v="0"/>
    <n v="0"/>
    <n v="510.25"/>
    <n v="0"/>
    <n v="0"/>
    <n v="0"/>
    <n v="0"/>
    <n v="0"/>
    <n v="0"/>
    <n v="44.39"/>
    <n v="0"/>
    <n v="0"/>
    <n v="5838.36"/>
    <n v="-8715.9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2"/>
    <s v="Baxter Springs"/>
    <s v="Electric"/>
    <s v="Commercial"/>
    <s v="LS-Special Lighting"/>
    <n v="1069"/>
    <n v="199.61"/>
    <n v="0"/>
    <n v="1.99"/>
    <n v="48.3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7"/>
    <n v="0"/>
    <n v="0"/>
    <n v="0"/>
    <n v="0"/>
    <n v="0"/>
    <n v="0"/>
    <n v="0"/>
    <n v="0"/>
    <n v="0"/>
    <n v="4.4400000000000004"/>
    <n v="-37.35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7"/>
  </r>
  <r>
    <x v="2"/>
    <s v="Baxter Springs"/>
    <s v="Electric"/>
    <s v="Commercial"/>
    <s v="NEB-Optional Net Bill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7"/>
  </r>
  <r>
    <x v="2"/>
    <s v="Baxter Springs"/>
    <s v="Electric"/>
    <s v="Commercial"/>
    <s v="PT-Transmission"/>
    <n v="1401600"/>
    <n v="64697.48"/>
    <n v="0"/>
    <n v="0"/>
    <n v="37885.25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294.33999999999997"/>
    <n v="0"/>
    <n v="0"/>
    <n v="0"/>
    <n v="0"/>
    <n v="0"/>
    <n v="0"/>
    <n v="0"/>
    <n v="0"/>
    <n v="0"/>
    <n v="0"/>
    <n v="-7134.14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27"/>
  </r>
  <r>
    <x v="2"/>
    <s v="Baxter Springs"/>
    <s v="Electric"/>
    <s v="Commercial"/>
    <s v="TEB-Total Electric Bldg"/>
    <n v="317325"/>
    <n v="19731.57"/>
    <n v="1326"/>
    <n v="0"/>
    <n v="14359.9"/>
    <n v="0"/>
    <m/>
    <n v="0"/>
    <n v="0"/>
    <n v="0"/>
    <n v="0"/>
    <n v="0"/>
    <n v="0"/>
    <n v="0"/>
    <n v="0"/>
    <n v="0"/>
    <n v="0"/>
    <n v="0"/>
    <n v="0"/>
    <n v="0"/>
    <n v="0"/>
    <n v="0"/>
    <n v="0"/>
    <n v="218.95"/>
    <n v="0"/>
    <n v="0"/>
    <n v="0"/>
    <n v="0"/>
    <n v="0"/>
    <n v="0"/>
    <n v="0"/>
    <n v="0"/>
    <n v="0"/>
    <n v="1041.02"/>
    <n v="-1234.4100000000001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7"/>
  </r>
  <r>
    <x v="2"/>
    <s v="Baxter Springs"/>
    <s v="Electric"/>
    <s v="Industrial"/>
    <s v="CB-Commercial"/>
    <n v="-160"/>
    <n v="-18.100000000000001"/>
    <n v="60"/>
    <n v="0"/>
    <n v="-3.92"/>
    <n v="0"/>
    <m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0"/>
    <n v="0"/>
    <n v="0"/>
    <n v="0"/>
    <n v="0"/>
    <n v="0"/>
    <n v="1.18"/>
    <n v="2.1800000000000002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7"/>
  </r>
  <r>
    <x v="2"/>
    <s v="Baxter Springs"/>
    <s v="Electric"/>
    <s v="Industrial"/>
    <s v="GP-General Power"/>
    <n v="315608"/>
    <n v="25273.49"/>
    <n v="0"/>
    <n v="58.7"/>
    <n v="14282.21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116.77"/>
    <n v="0"/>
    <n v="0"/>
    <n v="0"/>
    <n v="0"/>
    <n v="0"/>
    <n v="0"/>
    <n v="159.83000000000001"/>
    <n v="0"/>
    <n v="0"/>
    <n v="3479.53"/>
    <n v="-1994.64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7"/>
  </r>
  <r>
    <x v="2"/>
    <s v="Baxter Springs"/>
    <s v="Electric"/>
    <s v="Industrial"/>
    <s v="PT-Transmission"/>
    <n v="1856889"/>
    <n v="99719.06"/>
    <n v="0"/>
    <n v="0"/>
    <n v="64551.61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389.95"/>
    <n v="0"/>
    <n v="0"/>
    <n v="0"/>
    <n v="0"/>
    <n v="0"/>
    <n v="0"/>
    <n v="1965.91"/>
    <n v="0"/>
    <n v="0"/>
    <n v="0"/>
    <n v="-9451.57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7"/>
  </r>
  <r>
    <x v="2"/>
    <s v="Baxter Springs"/>
    <s v="Electric"/>
    <s v="Municipal Buildings"/>
    <s v="CB-Commercial"/>
    <n v="-70829"/>
    <n v="-6158.54"/>
    <n v="720"/>
    <n v="0"/>
    <n v="-1402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-31.88"/>
    <n v="0"/>
    <n v="0"/>
    <n v="0"/>
    <n v="0"/>
    <n v="0"/>
    <n v="0"/>
    <n v="0"/>
    <n v="0"/>
    <n v="0"/>
    <n v="0"/>
    <n v="964.6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2"/>
    <s v="Baxter Springs"/>
    <s v="Electric"/>
    <s v="Municipal Buildings"/>
    <s v="GP-General Power"/>
    <n v="9360"/>
    <n v="1458.5"/>
    <n v="0"/>
    <n v="0"/>
    <n v="423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46"/>
    <n v="0"/>
    <n v="0"/>
    <n v="0"/>
    <n v="0"/>
    <n v="0"/>
    <n v="0"/>
    <n v="0"/>
    <n v="0"/>
    <n v="0"/>
    <n v="0"/>
    <n v="-59.1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2"/>
    <s v="Baxter Springs"/>
    <s v="Electric"/>
    <s v="Municipal Buildings"/>
    <s v="TEB-Total Electric Bldg"/>
    <n v="581"/>
    <n v="49.37"/>
    <n v="51"/>
    <n v="0"/>
    <n v="26.2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  <n v="0"/>
    <n v="-2.259999999999999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7"/>
  </r>
  <r>
    <x v="2"/>
    <s v="Baxter Springs"/>
    <s v="Electric"/>
    <s v="Municipal Other Lighting"/>
    <s v="CB-Commercial"/>
    <n v="-78753"/>
    <n v="-7150.55"/>
    <n v="180"/>
    <n v="0"/>
    <n v="-2152.41"/>
    <n v="0"/>
    <m/>
    <n v="0"/>
    <n v="0"/>
    <n v="0"/>
    <n v="0"/>
    <n v="0"/>
    <n v="0"/>
    <n v="0"/>
    <n v="0"/>
    <n v="0"/>
    <n v="0"/>
    <n v="0"/>
    <n v="0"/>
    <n v="0"/>
    <n v="0"/>
    <n v="0"/>
    <n v="0"/>
    <n v="-35.450000000000003"/>
    <n v="0"/>
    <n v="0"/>
    <n v="0"/>
    <n v="0"/>
    <n v="0"/>
    <n v="0"/>
    <n v="0"/>
    <n v="0"/>
    <n v="0"/>
    <n v="0"/>
    <n v="1072.6099999999999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2"/>
    <s v="Baxter Springs"/>
    <s v="Electric"/>
    <s v="Municipal Other Lighting"/>
    <s v="LS-Special Lighting"/>
    <n v="1360"/>
    <n v="206.99"/>
    <n v="0"/>
    <n v="0"/>
    <n v="61.5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3"/>
    <n v="0"/>
    <n v="0"/>
    <n v="0"/>
    <n v="0"/>
    <n v="0"/>
    <n v="0"/>
    <n v="0"/>
    <n v="0"/>
    <n v="0"/>
    <n v="0"/>
    <n v="-47.52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7"/>
  </r>
  <r>
    <x v="2"/>
    <s v="Baxter Springs"/>
    <s v="Electric"/>
    <s v="Municipal Pumping"/>
    <s v="CB-Commercial"/>
    <n v="-50424"/>
    <n v="-4253.9799999999996"/>
    <n v="720"/>
    <n v="0"/>
    <n v="-398.1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22.68"/>
    <n v="0"/>
    <n v="0"/>
    <n v="0"/>
    <n v="0"/>
    <n v="0"/>
    <n v="0"/>
    <n v="0"/>
    <n v="0"/>
    <n v="0"/>
    <n v="0"/>
    <n v="686.76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2"/>
    <s v="Baxter Springs"/>
    <s v="Electric"/>
    <s v="Municipal Pumping"/>
    <s v="GP-General Power"/>
    <n v="78000"/>
    <n v="6408.25"/>
    <n v="0"/>
    <n v="0"/>
    <n v="3529.74"/>
    <n v="0"/>
    <m/>
    <n v="0"/>
    <n v="0"/>
    <n v="0"/>
    <n v="0"/>
    <n v="0"/>
    <n v="0"/>
    <n v="0"/>
    <n v="0"/>
    <n v="0"/>
    <n v="0"/>
    <n v="0"/>
    <n v="0"/>
    <n v="0"/>
    <n v="0"/>
    <n v="0"/>
    <n v="0"/>
    <n v="28.86"/>
    <n v="0"/>
    <n v="0"/>
    <n v="0"/>
    <n v="0"/>
    <n v="0"/>
    <n v="0"/>
    <n v="0"/>
    <n v="0"/>
    <n v="0"/>
    <n v="0"/>
    <n v="-492.9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7"/>
  </r>
  <r>
    <x v="2"/>
    <s v="Baxter Springs"/>
    <s v="Electric"/>
    <s v="Oil Pipeline Pumping"/>
    <s v="PT-Transmission"/>
    <n v="1960000"/>
    <n v="87591.679999999993"/>
    <n v="0"/>
    <n v="0"/>
    <n v="52978.8"/>
    <n v="0"/>
    <m/>
    <n v="0"/>
    <n v="0"/>
    <n v="0"/>
    <n v="0"/>
    <n v="0"/>
    <n v="0"/>
    <n v="0"/>
    <n v="0"/>
    <n v="0"/>
    <n v="0"/>
    <n v="0"/>
    <n v="0"/>
    <n v="0"/>
    <n v="0"/>
    <n v="0"/>
    <n v="0"/>
    <n v="411.6"/>
    <n v="0"/>
    <n v="0"/>
    <n v="0"/>
    <n v="0"/>
    <n v="0"/>
    <n v="0"/>
    <n v="0"/>
    <n v="0"/>
    <n v="0"/>
    <n v="8247.4500000000007"/>
    <n v="-9976.4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7"/>
  </r>
  <r>
    <x v="2"/>
    <s v="Baxter Springs"/>
    <s v="Electric"/>
    <s v="Residential"/>
    <s v="RG-Residential"/>
    <n v="1346"/>
    <n v="-3.37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s v="Baxter Springs"/>
    <s v="Electric"/>
    <s v="Residential"/>
    <s v="RG-Residential"/>
    <n v="2864195"/>
    <n v="208503.55"/>
    <n v="35768.410000000003"/>
    <n v="9182.0300000000007"/>
    <n v="155805.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1718.24"/>
    <n v="0"/>
    <n v="0"/>
    <n v="0"/>
    <n v="200"/>
    <n v="50"/>
    <n v="65"/>
    <n v="1397.22"/>
    <n v="56"/>
    <n v="-11.42"/>
    <n v="12717.33"/>
    <n v="-26783.7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s v="Baxter Springs"/>
    <s v="Electric"/>
    <s v="Residential"/>
    <s v="RH-Residential Total Elec"/>
    <n v="1823995"/>
    <n v="104764.13"/>
    <n v="11403.36"/>
    <n v="1952.95"/>
    <n v="82430.8500000000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93.46"/>
    <n v="0"/>
    <n v="0"/>
    <n v="0"/>
    <n v="50"/>
    <n v="0"/>
    <n v="26"/>
    <n v="425.87"/>
    <n v="8"/>
    <n v="-2.77"/>
    <n v="4390.3999999999996"/>
    <n v="-10843.12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7"/>
  </r>
  <r>
    <x v="2"/>
    <s v="Baxter Springs"/>
    <s v="Lighting"/>
    <s v="Commercial"/>
    <s v="PL-Private Lighting"/>
    <n v="42111.5"/>
    <n v="8804.68"/>
    <n v="0"/>
    <n v="0"/>
    <n v="1879.4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19"/>
    <n v="0"/>
    <n v="0"/>
    <n v="0"/>
    <n v="0"/>
    <n v="0"/>
    <n v="0"/>
    <n v="27.79"/>
    <n v="0"/>
    <n v="0"/>
    <n v="377.67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2"/>
    <s v="Baxter Springs"/>
    <s v="Lighting"/>
    <s v="Industrial"/>
    <s v="PL-Private Lighting"/>
    <n v="1059"/>
    <n v="306.32"/>
    <n v="0"/>
    <n v="0"/>
    <n v="45.1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5.0599999999999996"/>
    <n v="0"/>
    <n v="0"/>
    <n v="32.4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7"/>
  </r>
  <r>
    <x v="2"/>
    <s v="Baxter Springs"/>
    <s v="Lighting"/>
    <s v="Municipal Other Lighting"/>
    <s v="PL-Private Lighting"/>
    <n v="321"/>
    <n v="84.54"/>
    <n v="0"/>
    <n v="0"/>
    <n v="14.51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7"/>
  </r>
  <r>
    <x v="2"/>
    <s v="Baxter Springs"/>
    <s v="Lighting"/>
    <s v="Municipal Street Lighting"/>
    <s v="SPL-Municipal St Lighting"/>
    <n v="46585.95"/>
    <n v="5506.1"/>
    <n v="0"/>
    <n v="0"/>
    <n v="1281.3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11.17"/>
    <n v="0"/>
    <n v="0"/>
    <n v="0"/>
    <n v="0"/>
    <n v="0"/>
    <n v="0"/>
    <n v="0"/>
    <n v="0"/>
    <n v="0"/>
    <n v="0"/>
    <n v="-821.7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7"/>
  </r>
  <r>
    <x v="2"/>
    <s v="Baxter Springs"/>
    <s v="Lighting"/>
    <s v="Residential"/>
    <s v="PL-Private Lighting"/>
    <n v="33329.71"/>
    <n v="8183.81"/>
    <n v="0"/>
    <n v="0"/>
    <n v="1507.84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2100000000000009"/>
    <n v="0"/>
    <n v="0"/>
    <n v="0"/>
    <n v="0"/>
    <n v="0"/>
    <n v="0"/>
    <n v="41.33"/>
    <n v="0"/>
    <n v="-0.03"/>
    <n v="232.9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2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7"/>
  </r>
  <r>
    <x v="2"/>
    <s v="Gravette"/>
    <s v="Electric"/>
    <s v="Commercial"/>
    <s v="CB-Commercial"/>
    <n v="129"/>
    <n v="15.73"/>
    <n v="40"/>
    <n v="0"/>
    <n v="5.8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3.63"/>
    <n v="-1.7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2"/>
    <s v="Gravette"/>
    <s v="Electric"/>
    <s v="Residential"/>
    <s v="RG-Residential"/>
    <n v="5635"/>
    <n v="448.84"/>
    <n v="125"/>
    <n v="0"/>
    <n v="254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39"/>
    <n v="0"/>
    <n v="0"/>
    <n v="0"/>
    <n v="0"/>
    <n v="0"/>
    <n v="0"/>
    <n v="5.89"/>
    <n v="0"/>
    <n v="0"/>
    <n v="11.67"/>
    <n v="-52.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s v="Gravette"/>
    <s v="Lighting"/>
    <s v="Residential"/>
    <s v="PL-Private Lighting"/>
    <n v="31"/>
    <n v="9.44"/>
    <n v="0"/>
    <n v="0"/>
    <n v="1.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7"/>
    <n v="0"/>
    <n v="0"/>
    <n v="0.1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2"/>
    <s v="Neosho"/>
    <s v="Electric"/>
    <s v="Commercial"/>
    <s v="CB-Commercial"/>
    <n v="410"/>
    <n v="49.15"/>
    <n v="60"/>
    <n v="0"/>
    <n v="18.5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18"/>
    <n v="0"/>
    <n v="0"/>
    <n v="0"/>
    <n v="0"/>
    <n v="0"/>
    <n v="0"/>
    <n v="0.49"/>
    <n v="0"/>
    <n v="0"/>
    <n v="7.46"/>
    <n v="-5.5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2"/>
    <s v="Neosho"/>
    <s v="Electric"/>
    <s v="Commercial"/>
    <s v="GP-General Power"/>
    <n v="48000"/>
    <n v="2911.01"/>
    <n v="0"/>
    <n v="0"/>
    <n v="2172.1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7.760000000000002"/>
    <n v="0"/>
    <n v="0"/>
    <n v="0"/>
    <n v="0"/>
    <n v="0"/>
    <n v="0"/>
    <n v="0"/>
    <n v="0"/>
    <n v="0"/>
    <n v="0"/>
    <n v="-303.3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2"/>
    <s v="Neosho"/>
    <s v="Electric"/>
    <s v="Residential"/>
    <s v="RG-Residential"/>
    <n v="5787"/>
    <n v="491.18"/>
    <n v="100.5"/>
    <n v="5.51"/>
    <n v="222.78"/>
    <n v="0"/>
    <m/>
    <n v="0"/>
    <n v="0"/>
    <n v="0"/>
    <n v="0"/>
    <n v="0.37"/>
    <n v="0"/>
    <n v="0"/>
    <n v="0"/>
    <n v="0"/>
    <n v="0"/>
    <n v="0"/>
    <n v="0"/>
    <n v="0"/>
    <n v="0"/>
    <n v="0"/>
    <n v="0"/>
    <n v="2.97"/>
    <n v="0"/>
    <n v="0"/>
    <n v="0"/>
    <n v="0"/>
    <n v="0"/>
    <n v="0"/>
    <n v="7.65"/>
    <n v="0"/>
    <n v="0"/>
    <n v="11.17"/>
    <n v="-46.57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s v="Neosho"/>
    <s v="Lighting"/>
    <s v="Commercial"/>
    <s v="PL-Private Lighting"/>
    <n v="1436"/>
    <n v="188.32"/>
    <n v="0"/>
    <n v="0"/>
    <n v="64.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7"/>
  </r>
  <r>
    <x v="2"/>
    <s v="Neosho"/>
    <s v="Lighting"/>
    <s v="Residential"/>
    <s v="PL-Private Lighting"/>
    <n v="161"/>
    <n v="30.34"/>
    <n v="0"/>
    <n v="0"/>
    <n v="7.2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16"/>
    <n v="0"/>
    <n v="0"/>
    <n v="0.52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7"/>
  </r>
  <r>
    <x v="3"/>
    <m/>
    <m/>
    <s v="Residential"/>
    <s v="RG-Residential"/>
    <m/>
    <n v="65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7"/>
  </r>
  <r>
    <x v="3"/>
    <m/>
    <m/>
    <s v="Industrial"/>
    <s v="GP-General Power"/>
    <m/>
    <n v="82194.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6"/>
    <m/>
    <x v="27"/>
  </r>
  <r>
    <x v="3"/>
    <m/>
    <m/>
    <s v="Industrial"/>
    <s v="LP-Large Power"/>
    <m/>
    <n v="66778.9299999999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7"/>
    <m/>
    <x v="27"/>
  </r>
  <r>
    <x v="1"/>
    <m/>
    <m/>
    <s v="Commercial"/>
    <s v="CB-Commercial"/>
    <n v="-100000"/>
    <n v="-8272.1"/>
    <n v="0"/>
    <n v="-47.2"/>
    <n v="0"/>
    <n v="0"/>
    <m/>
    <n v="0"/>
    <n v="0"/>
    <n v="0"/>
    <n v="0"/>
    <n v="0"/>
    <n v="0"/>
    <n v="-2097.98"/>
    <n v="0"/>
    <n v="0"/>
    <n v="-175"/>
    <n v="0"/>
    <n v="0"/>
    <n v="0"/>
    <n v="0"/>
    <n v="0"/>
    <n v="0"/>
    <n v="0"/>
    <n v="0"/>
    <n v="0"/>
    <n v="0"/>
    <n v="0"/>
    <n v="0"/>
    <n v="0"/>
    <n v="0"/>
    <n v="0"/>
    <n v="0"/>
    <n v="-1135.6600000000001"/>
    <n v="0"/>
    <n v="0"/>
    <n v="-1362"/>
    <n v="0"/>
    <n v="0"/>
    <n v="0"/>
    <m/>
    <x v="0"/>
    <m/>
    <m/>
    <m/>
    <m/>
    <m/>
    <m/>
    <m/>
    <m/>
    <n v="-2051.98"/>
    <n v="-46"/>
    <n v="0"/>
    <n v="-2097.98"/>
    <x v="1"/>
    <x v="5"/>
    <m/>
    <x v="27"/>
  </r>
  <r>
    <x v="1"/>
    <m/>
    <m/>
    <s v="Municipal Other Lighting"/>
    <s v="CB-Commercial"/>
    <n v="-100000"/>
    <n v="-8270.42"/>
    <n v="0"/>
    <n v="0"/>
    <n v="0"/>
    <n v="0"/>
    <m/>
    <n v="0"/>
    <n v="0"/>
    <n v="0"/>
    <n v="0"/>
    <n v="0"/>
    <n v="0"/>
    <n v="-2063.7399999999998"/>
    <n v="0"/>
    <n v="0"/>
    <n v="-1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62"/>
    <n v="0"/>
    <n v="0"/>
    <n v="0"/>
    <m/>
    <x v="0"/>
    <m/>
    <m/>
    <m/>
    <m/>
    <m/>
    <m/>
    <m/>
    <m/>
    <n v="-2017.7399999999998"/>
    <n v="-46"/>
    <n v="0"/>
    <n v="-2063.7399999999998"/>
    <x v="4"/>
    <x v="5"/>
    <m/>
    <x v="27"/>
  </r>
  <r>
    <x v="1"/>
    <m/>
    <m/>
    <s v="Residential"/>
    <s v="RG-Residential"/>
    <n v="-100000"/>
    <n v="-6120.29"/>
    <n v="0"/>
    <n v="0"/>
    <n v="0"/>
    <n v="0"/>
    <m/>
    <n v="0"/>
    <n v="0"/>
    <n v="0"/>
    <n v="0"/>
    <n v="0"/>
    <n v="0"/>
    <n v="-2077.2800000000002"/>
    <n v="0"/>
    <n v="0"/>
    <n v="-175"/>
    <n v="0"/>
    <n v="0"/>
    <n v="0"/>
    <n v="0"/>
    <n v="0"/>
    <n v="0"/>
    <n v="0"/>
    <n v="0"/>
    <n v="0"/>
    <n v="0"/>
    <n v="0"/>
    <n v="0"/>
    <n v="0"/>
    <n v="0"/>
    <n v="0"/>
    <n v="0"/>
    <n v="-100.61"/>
    <n v="0"/>
    <n v="0"/>
    <n v="-1689"/>
    <n v="0"/>
    <n v="0"/>
    <n v="0"/>
    <m/>
    <x v="0"/>
    <m/>
    <m/>
    <m/>
    <m/>
    <m/>
    <m/>
    <m/>
    <m/>
    <n v="-2031.2800000000002"/>
    <n v="-46"/>
    <n v="0"/>
    <n v="-2077.2800000000002"/>
    <x v="0"/>
    <x v="1"/>
    <m/>
    <x v="27"/>
  </r>
  <r>
    <x v="3"/>
    <m/>
    <m/>
    <s v="Residential"/>
    <s v="RG-Residential"/>
    <n v="-95020"/>
    <n v="-9590.3700000000008"/>
    <n v="0"/>
    <n v="0"/>
    <n v="0"/>
    <n v="0"/>
    <m/>
    <n v="0"/>
    <n v="180.53"/>
    <n v="0"/>
    <n v="0"/>
    <n v="-42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91000"/>
    <n v="-9184.6299999999992"/>
    <n v="0"/>
    <n v="-452.64"/>
    <n v="0"/>
    <n v="0"/>
    <m/>
    <n v="0"/>
    <n v="172.9"/>
    <n v="0"/>
    <n v="0"/>
    <n v="-40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88929"/>
    <n v="-8981.08"/>
    <n v="0"/>
    <n v="0"/>
    <n v="0"/>
    <n v="0"/>
    <m/>
    <n v="0"/>
    <n v="168.97"/>
    <n v="0"/>
    <n v="0"/>
    <n v="-40.02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100000"/>
    <n v="-10093.01"/>
    <n v="0"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Commercial"/>
    <s v="CB-Commercial"/>
    <n v="-100000"/>
    <n v="-11393.83"/>
    <n v="0"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3.9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Residential"/>
    <s v="RG-Residential"/>
    <n v="-100000"/>
    <n v="-10093"/>
    <n v="0"/>
    <n v="-198.96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5.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100000"/>
    <n v="-10107.73"/>
    <n v="0"/>
    <n v="0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44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99999"/>
    <n v="-10107.549999999999"/>
    <n v="0"/>
    <n v="-398.5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8.6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Commercial"/>
    <s v="CB-Commercial"/>
    <n v="-99999"/>
    <n v="-11404.91"/>
    <n v="0"/>
    <n v="0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3.6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Commercial"/>
    <s v="CB-Commercial"/>
    <n v="-97240"/>
    <n v="-11072.34"/>
    <n v="-22.69"/>
    <n v="-80"/>
    <n v="0"/>
    <n v="0"/>
    <m/>
    <n v="0"/>
    <n v="184.76"/>
    <n v="0"/>
    <n v="0"/>
    <n v="-4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Commercial"/>
    <s v="SH-Small Heating"/>
    <n v="1269"/>
    <n v="157.87"/>
    <n v="24.2"/>
    <n v="11.5"/>
    <n v="0"/>
    <n v="0"/>
    <m/>
    <n v="0"/>
    <n v="-2.41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7"/>
  </r>
  <r>
    <x v="3"/>
    <m/>
    <m/>
    <s v="Residential"/>
    <s v="RG-Residential"/>
    <n v="-100000"/>
    <n v="-10105.74"/>
    <n v="0"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86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Commercial"/>
    <s v="CB-Commercial"/>
    <n v="-100000"/>
    <n v="-11393.87"/>
    <n v="0"/>
    <n v="-449.95"/>
    <n v="0"/>
    <n v="0"/>
    <m/>
    <n v="0"/>
    <n v="190.01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Commercial"/>
    <s v="CB-Commercial"/>
    <n v="-99985"/>
    <n v="-11388.11"/>
    <n v="0"/>
    <n v="0"/>
    <n v="0"/>
    <n v="0"/>
    <m/>
    <n v="0"/>
    <n v="189.97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Commercial"/>
    <s v="GP-General Power"/>
    <n v="0"/>
    <n v="-435184.3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7"/>
  </r>
  <r>
    <x v="3"/>
    <m/>
    <m/>
    <s v="Commercial"/>
    <s v="CB-Commercial"/>
    <n v="-99400"/>
    <n v="-11310.58"/>
    <n v="0"/>
    <n v="-446.66"/>
    <n v="0"/>
    <n v="0"/>
    <m/>
    <n v="0"/>
    <n v="188.86"/>
    <n v="0"/>
    <n v="0"/>
    <n v="-4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90.5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Municipal Other Lighting"/>
    <s v="CB-Commercial"/>
    <n v="-100000"/>
    <n v="-11391.14"/>
    <n v="0"/>
    <n v="0"/>
    <n v="0"/>
    <n v="0"/>
    <m/>
    <n v="0"/>
    <n v="19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m/>
    <m/>
    <s v="Municipal Other Lighting"/>
    <s v="LS-Special Lighting"/>
    <n v="-582"/>
    <n v="-89.24"/>
    <n v="0"/>
    <n v="0"/>
    <n v="0"/>
    <n v="0"/>
    <m/>
    <n v="0"/>
    <n v="1.1100000000000001"/>
    <n v="0"/>
    <n v="0"/>
    <n v="-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7"/>
  </r>
  <r>
    <x v="3"/>
    <m/>
    <m/>
    <s v="Residential"/>
    <s v="RG-Residential"/>
    <n v="-91017"/>
    <n v="-9174.06"/>
    <n v="0"/>
    <n v="-452.11"/>
    <n v="0"/>
    <n v="0"/>
    <m/>
    <n v="0"/>
    <n v="172.93"/>
    <n v="0"/>
    <n v="0"/>
    <n v="-40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9.9599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100000"/>
    <n v="-10099.370000000001"/>
    <n v="0"/>
    <n v="-398.17"/>
    <n v="0"/>
    <n v="0"/>
    <m/>
    <n v="0"/>
    <n v="189.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6.4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100000"/>
    <n v="-10084.58"/>
    <n v="0"/>
    <n v="-397.57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6.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99027"/>
    <n v="-9992.67"/>
    <n v="0"/>
    <n v="-196.98"/>
    <n v="0"/>
    <n v="0"/>
    <m/>
    <n v="0"/>
    <n v="188.15"/>
    <n v="0"/>
    <n v="0"/>
    <n v="-4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6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98200"/>
    <n v="-9911.32"/>
    <n v="0"/>
    <n v="-195.38"/>
    <n v="0"/>
    <n v="0"/>
    <m/>
    <n v="0"/>
    <n v="186.58"/>
    <n v="0"/>
    <n v="0"/>
    <n v="-44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4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100000"/>
    <n v="-10092.99"/>
    <n v="0"/>
    <n v="-497.4"/>
    <n v="0"/>
    <n v="0"/>
    <m/>
    <n v="0"/>
    <n v="190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6.0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90762"/>
    <n v="-9131.66"/>
    <n v="-13"/>
    <n v="-181.13"/>
    <n v="0"/>
    <n v="0"/>
    <m/>
    <m/>
    <n v="172.45"/>
    <n v="0"/>
    <n v="0"/>
    <n v="-40.84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6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99730"/>
    <n v="-10085.42"/>
    <n v="0"/>
    <n v="-397.67"/>
    <n v="0"/>
    <n v="0"/>
    <m/>
    <m/>
    <n v="189.48"/>
    <n v="0"/>
    <n v="0"/>
    <n v="-44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6.1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99400"/>
    <n v="-10042.86"/>
    <n v="0"/>
    <n v="-494.94"/>
    <n v="0"/>
    <n v="0"/>
    <m/>
    <n v="0"/>
    <n v="188.86"/>
    <n v="0"/>
    <n v="0"/>
    <n v="-4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-100000"/>
    <n v="-10107.799999999999"/>
    <n v="0"/>
    <n v="-298.89"/>
    <n v="0"/>
    <n v="0"/>
    <m/>
    <n v="0"/>
    <n v="190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7.1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Commercial"/>
    <s v="CB-Commercial"/>
    <n v="-100000"/>
    <n v="-9106.67"/>
    <n v="0"/>
    <n v="-546.63"/>
    <n v="-4513.88"/>
    <n v="0"/>
    <m/>
    <n v="0"/>
    <n v="0"/>
    <n v="0"/>
    <n v="0"/>
    <n v="0"/>
    <n v="0"/>
    <n v="0"/>
    <n v="0"/>
    <n v="0"/>
    <n v="0"/>
    <n v="0"/>
    <n v="0"/>
    <n v="0"/>
    <n v="0"/>
    <n v="0"/>
    <n v="0"/>
    <n v="-45"/>
    <n v="0"/>
    <n v="0"/>
    <n v="0"/>
    <n v="0"/>
    <n v="0"/>
    <n v="0"/>
    <n v="0"/>
    <n v="0"/>
    <n v="0"/>
    <n v="-1257.77"/>
    <n v="1361.9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2"/>
    <m/>
    <m/>
    <s v="Commercial"/>
    <s v="CB-Commercial"/>
    <n v="-100000"/>
    <n v="-9104.15"/>
    <n v="0"/>
    <n v="-546.97"/>
    <n v="-4525.18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45"/>
    <n v="0"/>
    <n v="0"/>
    <n v="0"/>
    <n v="0"/>
    <n v="0"/>
    <n v="0"/>
    <n v="0"/>
    <n v="0"/>
    <n v="0"/>
    <n v="-1258.5999999999999"/>
    <n v="1362.0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2"/>
    <m/>
    <m/>
    <s v="Residential"/>
    <s v="RG-Residential"/>
    <n v="-100000"/>
    <n v="-6367.25"/>
    <n v="0"/>
    <n v="0"/>
    <n v="-4511.93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47.69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74.83"/>
    <n v="0"/>
    <n v="-437.92"/>
    <n v="-4513.140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495.29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71.29"/>
    <n v="0"/>
    <n v="0"/>
    <n v="-4511.85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47.75"/>
    <n v="939.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7.48"/>
    <n v="0"/>
    <n v="0"/>
    <n v="-4511.78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.01"/>
    <n v="0"/>
    <n v="0"/>
    <n v="0"/>
    <n v="0"/>
    <n v="0"/>
    <n v="0"/>
    <n v="0"/>
    <n v="0"/>
    <n v="0"/>
    <n v="-147.68"/>
    <n v="939.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71.31"/>
    <n v="0"/>
    <n v="0"/>
    <n v="-4515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47.81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2.82"/>
    <n v="0"/>
    <n v="0"/>
    <n v="-4516.45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47.69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7.89"/>
    <n v="0"/>
    <n v="0"/>
    <n v="-4519.78"/>
    <n v="0"/>
    <m/>
    <n v="0"/>
    <n v="0"/>
    <n v="0"/>
    <n v="0"/>
    <n v="0"/>
    <n v="0"/>
    <n v="0"/>
    <n v="0"/>
    <n v="0"/>
    <n v="0"/>
    <n v="0"/>
    <n v="0"/>
    <n v="0"/>
    <n v="0"/>
    <n v="0"/>
    <n v="0"/>
    <n v="-59.99"/>
    <n v="0"/>
    <n v="0"/>
    <n v="0"/>
    <n v="0"/>
    <n v="0"/>
    <n v="0"/>
    <n v="0"/>
    <n v="0"/>
    <n v="0"/>
    <n v="-147.79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7.8"/>
    <n v="0"/>
    <n v="0"/>
    <n v="-4524.64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47.86000000000001"/>
    <n v="938.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2.29"/>
    <n v="0"/>
    <n v="-437.46"/>
    <n v="-4514.35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494.78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8.48"/>
    <n v="0"/>
    <n v="0"/>
    <n v="-4524.09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47.86000000000001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8.01"/>
    <n v="0"/>
    <n v="0"/>
    <n v="-4517.60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47.79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74.25"/>
    <n v="0"/>
    <n v="-437.56"/>
    <n v="-4504.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-59.99"/>
    <n v="0"/>
    <n v="0"/>
    <n v="0"/>
    <n v="0"/>
    <n v="0"/>
    <n v="0"/>
    <n v="0"/>
    <n v="0"/>
    <n v="0"/>
    <n v="-494.91"/>
    <n v="938.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72.19"/>
    <n v="0"/>
    <n v="-437.97"/>
    <n v="-4516.97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59.99"/>
    <n v="0"/>
    <n v="0"/>
    <n v="0"/>
    <n v="0"/>
    <n v="0"/>
    <n v="0"/>
    <n v="0"/>
    <n v="0"/>
    <n v="0"/>
    <n v="-495.34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3.68"/>
    <n v="0"/>
    <n v="-437.48"/>
    <n v="-4513.74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494.81"/>
    <n v="938.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1.8"/>
    <n v="0"/>
    <n v="-437.53"/>
    <n v="-4516.359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-59.99"/>
    <n v="0"/>
    <n v="0"/>
    <n v="0"/>
    <n v="0"/>
    <n v="0"/>
    <n v="0"/>
    <n v="0"/>
    <n v="0"/>
    <n v="0"/>
    <n v="-494.86"/>
    <n v="939.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9.73"/>
    <n v="0"/>
    <n v="-437.42"/>
    <n v="-4505.84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.01"/>
    <n v="0"/>
    <n v="0"/>
    <n v="0"/>
    <n v="0"/>
    <n v="0"/>
    <n v="0"/>
    <n v="0"/>
    <n v="0"/>
    <n v="0"/>
    <n v="-494.75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82.29"/>
    <n v="0"/>
    <n v="0"/>
    <n v="-4505.28"/>
    <n v="0"/>
    <m/>
    <n v="0"/>
    <n v="0"/>
    <n v="0"/>
    <n v="0"/>
    <n v="0"/>
    <n v="0"/>
    <n v="0"/>
    <n v="0"/>
    <n v="0"/>
    <n v="0"/>
    <n v="0"/>
    <n v="0"/>
    <n v="0"/>
    <n v="0"/>
    <n v="0"/>
    <n v="0"/>
    <n v="-59.99"/>
    <n v="0"/>
    <n v="0"/>
    <n v="0"/>
    <n v="0"/>
    <n v="0"/>
    <n v="0"/>
    <n v="0"/>
    <n v="0"/>
    <n v="0"/>
    <n v="-147.80000000000001"/>
    <n v="939.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76.03"/>
    <n v="0"/>
    <n v="-437.84"/>
    <n v="-4510.140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495.2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56.07"/>
    <n v="0"/>
    <n v="-437.22"/>
    <n v="-4514.58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.01"/>
    <n v="0"/>
    <n v="0"/>
    <n v="0"/>
    <n v="0"/>
    <n v="0"/>
    <n v="0"/>
    <n v="0"/>
    <n v="0"/>
    <n v="0"/>
    <n v="-494.5"/>
    <n v="938.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9.07"/>
    <n v="0"/>
    <n v="-438.07"/>
    <n v="-4522.609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495.46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78.46"/>
    <n v="0"/>
    <n v="-438.13"/>
    <n v="-4514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.01"/>
    <n v="0"/>
    <n v="0"/>
    <n v="0"/>
    <n v="0"/>
    <n v="0"/>
    <n v="0"/>
    <n v="0"/>
    <n v="0"/>
    <n v="0"/>
    <n v="-495.54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7.98"/>
    <n v="0"/>
    <n v="-438.1"/>
    <n v="-4524.45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495.49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1.29"/>
    <n v="0"/>
    <n v="-437.5"/>
    <n v="-4516.29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.01"/>
    <n v="0"/>
    <n v="0"/>
    <n v="0"/>
    <n v="0"/>
    <n v="0"/>
    <n v="0"/>
    <n v="0"/>
    <n v="0"/>
    <n v="0"/>
    <n v="-494.81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69.59"/>
    <n v="0"/>
    <n v="-437.49"/>
    <n v="-4507.68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59.99"/>
    <n v="0"/>
    <n v="0"/>
    <n v="0"/>
    <n v="0"/>
    <n v="0"/>
    <n v="0"/>
    <n v="0"/>
    <n v="0"/>
    <n v="0"/>
    <n v="-494.85"/>
    <n v="938.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-100000"/>
    <n v="-6374.79"/>
    <n v="0"/>
    <n v="-438.12"/>
    <n v="-4517.97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495.5"/>
    <n v="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H-Residential Total Elec"/>
    <n v="-100000"/>
    <n v="-5736.01"/>
    <n v="0"/>
    <n v="0"/>
    <n v="-4510.72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39.16"/>
    <n v="594.99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7"/>
  </r>
  <r>
    <x v="2"/>
    <m/>
    <m/>
    <s v="Residential"/>
    <s v="RH-Residential Total Elec"/>
    <n v="-100000"/>
    <n v="-5735.99"/>
    <n v="0"/>
    <n v="0"/>
    <n v="-4508.55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39.11000000000001"/>
    <n v="595.01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7"/>
  </r>
  <r>
    <x v="2"/>
    <m/>
    <m/>
    <s v="Residential"/>
    <s v="RH-Residential Total Elec"/>
    <n v="-100000"/>
    <n v="-5736"/>
    <n v="0"/>
    <n v="0"/>
    <n v="-4509.4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39.12"/>
    <n v="595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7"/>
  </r>
  <r>
    <x v="2"/>
    <m/>
    <m/>
    <s v="Residential"/>
    <s v="RH-Residential Total Elec"/>
    <n v="-100000"/>
    <n v="-5736"/>
    <n v="0"/>
    <n v="-412.46"/>
    <n v="-4515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-59.99"/>
    <n v="0"/>
    <n v="0"/>
    <n v="0"/>
    <n v="0"/>
    <n v="0"/>
    <n v="0"/>
    <n v="0"/>
    <n v="0"/>
    <n v="0"/>
    <n v="-466.49"/>
    <n v="595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7"/>
  </r>
  <r>
    <x v="2"/>
    <m/>
    <m/>
    <s v="Residential"/>
    <s v="RH-Residential Total Elec"/>
    <n v="-100000"/>
    <n v="-5736"/>
    <n v="0"/>
    <n v="0"/>
    <n v="-4509.609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39.13"/>
    <n v="595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7"/>
  </r>
  <r>
    <x v="2"/>
    <m/>
    <m/>
    <s v="Residential"/>
    <s v="RH-Residential Total Elec"/>
    <n v="-100000"/>
    <n v="-5735.99"/>
    <n v="0"/>
    <n v="0"/>
    <n v="-4512.18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39.16999999999999"/>
    <n v="595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7"/>
  </r>
  <r>
    <x v="2"/>
    <m/>
    <m/>
    <s v="Residential"/>
    <s v="RH-Residential Total Elec"/>
    <n v="-100000"/>
    <n v="-5736"/>
    <n v="0"/>
    <n v="0"/>
    <n v="-4517.43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.01"/>
    <n v="0"/>
    <n v="0"/>
    <n v="0"/>
    <n v="0"/>
    <n v="0"/>
    <n v="0"/>
    <n v="0"/>
    <n v="0"/>
    <n v="0"/>
    <n v="-139.24"/>
    <n v="594.99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7"/>
  </r>
  <r>
    <x v="2"/>
    <m/>
    <m/>
    <s v="Residential"/>
    <s v="RH-Residential Total Elec"/>
    <n v="-100000"/>
    <n v="-5736"/>
    <n v="0"/>
    <n v="0"/>
    <n v="-4516.3"/>
    <n v="0"/>
    <m/>
    <n v="0"/>
    <n v="0"/>
    <n v="0"/>
    <n v="0"/>
    <n v="0"/>
    <n v="0"/>
    <n v="0"/>
    <n v="0"/>
    <n v="0"/>
    <n v="0"/>
    <n v="0"/>
    <n v="0"/>
    <n v="0"/>
    <n v="0"/>
    <n v="0"/>
    <n v="0"/>
    <n v="-59.99"/>
    <n v="0"/>
    <n v="0"/>
    <n v="0"/>
    <n v="0"/>
    <n v="0"/>
    <n v="0"/>
    <n v="0"/>
    <n v="0"/>
    <n v="0"/>
    <n v="-139.22999999999999"/>
    <n v="594.99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7"/>
  </r>
  <r>
    <x v="2"/>
    <m/>
    <m/>
    <s v="Residential"/>
    <s v="RH-Residential Total Elec"/>
    <n v="-100000"/>
    <n v="-5736"/>
    <n v="0"/>
    <n v="0"/>
    <n v="-4509.39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0"/>
    <n v="0"/>
    <n v="0"/>
    <n v="0"/>
    <n v="0"/>
    <n v="0"/>
    <n v="0"/>
    <n v="0"/>
    <n v="0"/>
    <n v="0"/>
    <n v="-139.13999999999999"/>
    <n v="595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7"/>
  </r>
  <r>
    <x v="1"/>
    <m/>
    <m/>
    <s v="Commercial"/>
    <s v="CB-Commercial"/>
    <n v="100198"/>
    <n v="8303.91"/>
    <n v="0"/>
    <n v="0"/>
    <n v="0"/>
    <n v="0"/>
    <m/>
    <n v="0"/>
    <n v="0"/>
    <n v="0"/>
    <n v="0"/>
    <n v="0"/>
    <n v="0"/>
    <n v="2521.98"/>
    <n v="0"/>
    <n v="0"/>
    <n v="175.35"/>
    <n v="0"/>
    <n v="0"/>
    <n v="0"/>
    <n v="0"/>
    <n v="0"/>
    <n v="0"/>
    <n v="0"/>
    <n v="0"/>
    <n v="0"/>
    <n v="0"/>
    <n v="0"/>
    <n v="0"/>
    <n v="0"/>
    <n v="0"/>
    <n v="0"/>
    <n v="0"/>
    <n v="1174.77"/>
    <n v="0"/>
    <n v="0"/>
    <n v="1364.7"/>
    <n v="0"/>
    <n v="0"/>
    <n v="0"/>
    <m/>
    <x v="0"/>
    <m/>
    <m/>
    <m/>
    <m/>
    <m/>
    <m/>
    <m/>
    <m/>
    <n v="2475.89"/>
    <n v="46.09"/>
    <n v="0"/>
    <n v="2521.98"/>
    <x v="1"/>
    <x v="5"/>
    <m/>
    <x v="27"/>
  </r>
  <r>
    <x v="3"/>
    <m/>
    <m/>
    <s v="Commercial"/>
    <s v="CB-Commercial"/>
    <n v="99999"/>
    <n v="11386.23"/>
    <n v="0"/>
    <n v="449.65"/>
    <n v="-190"/>
    <n v="0"/>
    <m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Commercial"/>
    <s v="CB-Commercial"/>
    <n v="98000"/>
    <n v="11153.12"/>
    <n v="0"/>
    <n v="440.44"/>
    <n v="-186.2"/>
    <n v="0"/>
    <m/>
    <n v="0"/>
    <n v="0"/>
    <n v="0"/>
    <n v="44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Commercial"/>
    <s v="CB-Commercial"/>
    <n v="99456"/>
    <n v="11317.4"/>
    <n v="0"/>
    <n v="223.46"/>
    <n v="-188.97"/>
    <n v="0"/>
    <m/>
    <n v="0"/>
    <n v="0"/>
    <n v="0"/>
    <n v="44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2.9499999999999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Commercial"/>
    <s v="CB-Commercial"/>
    <n v="96402"/>
    <n v="10999.69"/>
    <n v="0"/>
    <n v="543"/>
    <n v="-183.16"/>
    <n v="0"/>
    <m/>
    <n v="0"/>
    <n v="0"/>
    <n v="0"/>
    <n v="43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6.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Commercial"/>
    <s v="CB-Commercial"/>
    <n v="99900"/>
    <n v="11365.62"/>
    <n v="0"/>
    <n v="0"/>
    <n v="-189.81"/>
    <n v="0"/>
    <m/>
    <n v="0"/>
    <n v="0"/>
    <n v="0"/>
    <n v="4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Commercial"/>
    <s v="CB-Commercial"/>
    <n v="94536"/>
    <n v="10787.39"/>
    <n v="0"/>
    <n v="639.02"/>
    <n v="-179.62"/>
    <n v="0"/>
    <m/>
    <n v="0"/>
    <n v="0"/>
    <n v="0"/>
    <n v="42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4.6700000000000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Commercial"/>
    <s v="CB-Commercial"/>
    <n v="99994"/>
    <n v="11385.66"/>
    <n v="0"/>
    <n v="0"/>
    <n v="-189.99"/>
    <n v="0"/>
    <m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1.6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Municipal Other Lighting"/>
    <s v="CB-Commercial"/>
    <n v="99711"/>
    <n v="11353.06"/>
    <n v="0"/>
    <n v="0"/>
    <n v="-189.45"/>
    <n v="0"/>
    <m/>
    <n v="0"/>
    <n v="0"/>
    <n v="0"/>
    <n v="44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m/>
    <m/>
    <s v="Municipal Other Lighting"/>
    <s v="CB-Commercial"/>
    <n v="99039"/>
    <n v="11272.96"/>
    <n v="0"/>
    <n v="0"/>
    <n v="-188.17"/>
    <n v="0"/>
    <m/>
    <n v="0"/>
    <n v="0"/>
    <n v="0"/>
    <n v="4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m/>
    <m/>
    <s v="Commercial"/>
    <s v="CB-Commercial"/>
    <n v="98185"/>
    <n v="11170.73"/>
    <n v="0"/>
    <n v="0"/>
    <n v="-186.55"/>
    <n v="0"/>
    <m/>
    <n v="0"/>
    <n v="0"/>
    <n v="0"/>
    <n v="44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5.1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2"/>
    <m/>
    <m/>
    <s v="Commercial"/>
    <s v="CB-Commercial"/>
    <n v="99780"/>
    <n v="9078.58"/>
    <n v="0"/>
    <n v="474.71"/>
    <n v="2744.35"/>
    <n v="0"/>
    <m/>
    <n v="0"/>
    <n v="0"/>
    <n v="0"/>
    <n v="0"/>
    <n v="0"/>
    <n v="0"/>
    <n v="0"/>
    <n v="0"/>
    <n v="0"/>
    <n v="0"/>
    <n v="0"/>
    <n v="0"/>
    <n v="0"/>
    <n v="0"/>
    <n v="0"/>
    <n v="0"/>
    <n v="44.9"/>
    <n v="0"/>
    <n v="0"/>
    <n v="0"/>
    <n v="0"/>
    <n v="0"/>
    <n v="0"/>
    <n v="0"/>
    <n v="0"/>
    <n v="0"/>
    <n v="1154.02"/>
    <n v="-1359.0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2"/>
    <m/>
    <m/>
    <s v="Commercial"/>
    <s v="CB-Commercial"/>
    <n v="99976"/>
    <n v="9121.7999999999993"/>
    <n v="0"/>
    <n v="476.66"/>
    <n v="2749.74"/>
    <n v="0"/>
    <m/>
    <n v="0"/>
    <n v="0"/>
    <n v="0"/>
    <n v="0"/>
    <n v="0"/>
    <n v="0"/>
    <n v="0"/>
    <n v="0"/>
    <n v="0"/>
    <n v="0"/>
    <n v="0"/>
    <n v="0"/>
    <n v="0"/>
    <n v="0"/>
    <n v="0"/>
    <n v="0"/>
    <n v="44.99"/>
    <n v="0"/>
    <n v="0"/>
    <n v="0"/>
    <n v="0"/>
    <n v="0"/>
    <n v="0"/>
    <n v="0"/>
    <n v="0"/>
    <n v="0"/>
    <n v="1220.74"/>
    <n v="-1361.6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2"/>
    <m/>
    <m/>
    <s v="Commercial"/>
    <s v="CB-Commercial"/>
    <n v="99842"/>
    <n v="9089.6299999999992"/>
    <n v="0"/>
    <n v="475.22"/>
    <n v="2746.05"/>
    <n v="0"/>
    <m/>
    <n v="0"/>
    <n v="0"/>
    <n v="0"/>
    <n v="0"/>
    <n v="0"/>
    <n v="0"/>
    <n v="0"/>
    <n v="0"/>
    <n v="0"/>
    <n v="0"/>
    <n v="0"/>
    <n v="0"/>
    <n v="0"/>
    <n v="0"/>
    <n v="0"/>
    <n v="0"/>
    <n v="44.93"/>
    <n v="0"/>
    <n v="0"/>
    <n v="0"/>
    <n v="0"/>
    <n v="0"/>
    <n v="0"/>
    <n v="0"/>
    <n v="0"/>
    <n v="0"/>
    <n v="1155.26"/>
    <n v="-1359.8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Commercial"/>
    <s v="CB-Commercial"/>
    <n v="97546"/>
    <n v="11151.05"/>
    <n v="0"/>
    <n v="0"/>
    <n v="-185.3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5.2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2"/>
    <m/>
    <m/>
    <s v="Commercial"/>
    <s v="CB-Commercial"/>
    <n v="98697"/>
    <n v="8966.6299999999992"/>
    <n v="0"/>
    <n v="469.02"/>
    <n v="2714.56"/>
    <n v="0"/>
    <m/>
    <n v="0"/>
    <n v="0"/>
    <n v="0"/>
    <n v="0"/>
    <n v="0"/>
    <n v="0"/>
    <n v="0"/>
    <n v="0"/>
    <n v="0"/>
    <n v="0"/>
    <n v="0"/>
    <n v="0"/>
    <n v="0"/>
    <n v="0"/>
    <n v="0"/>
    <n v="0"/>
    <n v="44.42"/>
    <n v="0"/>
    <n v="0"/>
    <n v="0"/>
    <n v="0"/>
    <n v="0"/>
    <n v="0"/>
    <n v="0"/>
    <n v="0"/>
    <n v="0"/>
    <n v="1201.1799999999998"/>
    <n v="-1344.26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Municipal Other Lighting"/>
    <s v="CB-Commercial"/>
    <n v="94580"/>
    <n v="10767.33"/>
    <n v="0"/>
    <n v="0"/>
    <n v="-179.7"/>
    <n v="0"/>
    <m/>
    <n v="0"/>
    <n v="0"/>
    <n v="0"/>
    <n v="42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2"/>
    <m/>
    <m/>
    <s v="Commercial"/>
    <s v="CB-Commercial"/>
    <n v="99846"/>
    <n v="9087.34"/>
    <n v="0"/>
    <n v="0"/>
    <n v="2746.16"/>
    <n v="0"/>
    <m/>
    <n v="0"/>
    <n v="0"/>
    <n v="0"/>
    <n v="0"/>
    <n v="0"/>
    <n v="0"/>
    <n v="0"/>
    <n v="0"/>
    <n v="0"/>
    <n v="0"/>
    <n v="0"/>
    <n v="0"/>
    <n v="0"/>
    <n v="0"/>
    <n v="0"/>
    <n v="0"/>
    <n v="44.93"/>
    <n v="0"/>
    <n v="0"/>
    <n v="0"/>
    <n v="0"/>
    <n v="0"/>
    <n v="0"/>
    <n v="0"/>
    <n v="0"/>
    <n v="0"/>
    <n v="1128.4499999999998"/>
    <n v="-1359.9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2"/>
    <m/>
    <m/>
    <s v="Municipal Pumping"/>
    <s v="CB-Commercial"/>
    <n v="99091"/>
    <n v="9019.59"/>
    <n v="0"/>
    <n v="0"/>
    <n v="2725.4"/>
    <n v="0"/>
    <m/>
    <n v="0"/>
    <n v="0"/>
    <n v="0"/>
    <n v="0"/>
    <n v="0"/>
    <n v="0"/>
    <n v="0"/>
    <n v="0"/>
    <n v="0"/>
    <n v="0"/>
    <n v="0"/>
    <n v="0"/>
    <n v="0"/>
    <n v="0"/>
    <n v="0"/>
    <n v="0"/>
    <n v="44.59"/>
    <n v="0"/>
    <n v="0"/>
    <n v="0"/>
    <n v="0"/>
    <n v="0"/>
    <n v="0"/>
    <n v="0"/>
    <n v="0"/>
    <n v="0"/>
    <n v="0"/>
    <n v="-1349.62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3"/>
    <m/>
    <m/>
    <s v="Commercial"/>
    <s v="CB-Commercial"/>
    <n v="86666"/>
    <n v="9859.99"/>
    <n v="0"/>
    <n v="0"/>
    <n v="-164.66"/>
    <n v="0"/>
    <m/>
    <n v="0"/>
    <n v="0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5.9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7"/>
  </r>
  <r>
    <x v="3"/>
    <m/>
    <m/>
    <s v="Municipal Buildings"/>
    <s v="CB-Commercial"/>
    <n v="80000"/>
    <n v="9101.6"/>
    <n v="0"/>
    <n v="0"/>
    <n v="-152"/>
    <n v="0"/>
    <m/>
    <n v="0"/>
    <n v="0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2"/>
    <m/>
    <m/>
    <s v="Municipal Buildings"/>
    <s v="CB-Commercial"/>
    <n v="90318"/>
    <n v="8224.0499999999993"/>
    <n v="0"/>
    <n v="0"/>
    <n v="2484.11"/>
    <n v="0"/>
    <m/>
    <n v="0"/>
    <n v="0"/>
    <n v="0"/>
    <n v="0"/>
    <n v="0"/>
    <n v="0"/>
    <n v="0"/>
    <n v="0"/>
    <n v="0"/>
    <n v="0"/>
    <n v="0"/>
    <n v="0"/>
    <n v="0"/>
    <n v="0"/>
    <n v="0"/>
    <n v="0"/>
    <n v="40.64"/>
    <n v="0"/>
    <n v="0"/>
    <n v="0"/>
    <n v="0"/>
    <n v="0"/>
    <n v="0"/>
    <n v="0"/>
    <n v="0"/>
    <n v="0"/>
    <n v="0"/>
    <n v="-1230.130000000000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7"/>
  </r>
  <r>
    <x v="2"/>
    <m/>
    <m/>
    <s v="Municipal Other Lighting"/>
    <s v="CB-Commercial"/>
    <n v="79520"/>
    <n v="7263.38"/>
    <n v="0"/>
    <n v="0"/>
    <n v="2187.12"/>
    <n v="0"/>
    <m/>
    <n v="0"/>
    <n v="0"/>
    <n v="0"/>
    <n v="0"/>
    <n v="0"/>
    <n v="0"/>
    <n v="0"/>
    <n v="0"/>
    <n v="0"/>
    <n v="0"/>
    <n v="0"/>
    <n v="0"/>
    <n v="0"/>
    <n v="0"/>
    <n v="0"/>
    <n v="0"/>
    <n v="35.78"/>
    <n v="0"/>
    <n v="0"/>
    <n v="0"/>
    <n v="0"/>
    <n v="0"/>
    <n v="0"/>
    <n v="0"/>
    <n v="0"/>
    <n v="0"/>
    <n v="0"/>
    <n v="-1083.06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7"/>
  </r>
  <r>
    <x v="3"/>
    <m/>
    <m/>
    <s v="Residential"/>
    <s v="RG-Residential"/>
    <n v="100000"/>
    <n v="10093"/>
    <n v="0"/>
    <n v="497.4"/>
    <n v="-190"/>
    <n v="0"/>
    <m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4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320"/>
    <n v="10024.370000000001"/>
    <n v="0"/>
    <n v="494.02"/>
    <n v="-188.71"/>
    <n v="0"/>
    <m/>
    <n v="0"/>
    <n v="0"/>
    <n v="0"/>
    <n v="44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6.4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928"/>
    <n v="10100.39"/>
    <n v="0"/>
    <n v="497.78"/>
    <n v="-189.86"/>
    <n v="0"/>
    <m/>
    <n v="0"/>
    <n v="0"/>
    <n v="0"/>
    <n v="44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6.4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007"/>
    <n v="9996.9"/>
    <n v="0"/>
    <n v="492.67"/>
    <n v="-188.11"/>
    <n v="0"/>
    <m/>
    <n v="0"/>
    <n v="0"/>
    <n v="0"/>
    <n v="4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4.0300000000000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000"/>
    <n v="10000.200000000001"/>
    <n v="0"/>
    <n v="492.84"/>
    <n v="-188.1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3.3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028"/>
    <n v="10009.5"/>
    <n v="0"/>
    <n v="493.3"/>
    <n v="-188.16"/>
    <n v="0"/>
    <m/>
    <n v="0"/>
    <n v="0"/>
    <n v="0"/>
    <n v="4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.3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687"/>
    <n v="10070.129999999999"/>
    <n v="0"/>
    <n v="397.03"/>
    <n v="-189.41"/>
    <n v="0"/>
    <m/>
    <n v="0"/>
    <n v="0"/>
    <n v="0"/>
    <n v="44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0.5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785"/>
    <n v="10085.780000000001"/>
    <n v="0"/>
    <n v="397.65"/>
    <n v="-189.59"/>
    <n v="0"/>
    <m/>
    <n v="0"/>
    <n v="0"/>
    <n v="0"/>
    <n v="4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0.9600000000000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603"/>
    <n v="10063.969999999999"/>
    <n v="0"/>
    <n v="396.79"/>
    <n v="-189.25"/>
    <n v="0"/>
    <m/>
    <n v="0"/>
    <n v="0"/>
    <n v="0"/>
    <n v="44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0.3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000"/>
    <n v="9998.69"/>
    <n v="0"/>
    <n v="394.21"/>
    <n v="-188.1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8.7100000000000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7245"/>
    <n v="9814.94"/>
    <n v="0"/>
    <n v="483.69"/>
    <n v="-184.76"/>
    <n v="0"/>
    <m/>
    <n v="0"/>
    <n v="0"/>
    <n v="0"/>
    <n v="4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8.1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824"/>
    <n v="10089.89"/>
    <n v="0"/>
    <n v="198.9"/>
    <n v="-189.67"/>
    <n v="0"/>
    <m/>
    <n v="0"/>
    <n v="0"/>
    <n v="0"/>
    <n v="44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8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000"/>
    <n v="9993.7099999999991"/>
    <n v="0"/>
    <n v="197"/>
    <n v="-188.1"/>
    <n v="0"/>
    <m/>
    <n v="0"/>
    <n v="0"/>
    <n v="0"/>
    <n v="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6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7474"/>
    <n v="9838.0499999999993"/>
    <n v="0"/>
    <n v="193.94"/>
    <n v="-185.2"/>
    <n v="0"/>
    <m/>
    <n v="0"/>
    <n v="0"/>
    <n v="0"/>
    <n v="43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.9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6817"/>
    <n v="9771.74"/>
    <n v="0"/>
    <n v="385.26"/>
    <n v="-183.95"/>
    <n v="0"/>
    <m/>
    <n v="0"/>
    <n v="0"/>
    <n v="0"/>
    <n v="43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2.8299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6127"/>
    <n v="9702.1"/>
    <n v="0"/>
    <n v="382.51"/>
    <n v="-182.64"/>
    <n v="0"/>
    <m/>
    <n v="0"/>
    <n v="0"/>
    <n v="0"/>
    <n v="4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9.0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7915"/>
    <n v="9882.56"/>
    <n v="0"/>
    <n v="194.81"/>
    <n v="-186.03"/>
    <n v="0"/>
    <m/>
    <n v="0"/>
    <n v="0"/>
    <n v="0"/>
    <n v="44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3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7000"/>
    <n v="9790.2099999999991"/>
    <n v="0"/>
    <n v="192.99"/>
    <n v="-184.3"/>
    <n v="0"/>
    <m/>
    <n v="0"/>
    <n v="0"/>
    <n v="0"/>
    <n v="43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7.4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7022"/>
    <n v="9792.43"/>
    <n v="0"/>
    <n v="193.04"/>
    <n v="-184.34"/>
    <n v="0"/>
    <m/>
    <n v="0"/>
    <n v="0"/>
    <n v="0"/>
    <n v="43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7.4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851"/>
    <n v="10091.02"/>
    <n v="0"/>
    <n v="0"/>
    <n v="-189.72"/>
    <n v="0"/>
    <m/>
    <n v="0"/>
    <n v="0"/>
    <n v="0"/>
    <n v="4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6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146"/>
    <n v="10006.81"/>
    <n v="0"/>
    <n v="0"/>
    <n v="-188.38"/>
    <n v="0"/>
    <m/>
    <n v="0"/>
    <n v="0"/>
    <n v="0"/>
    <n v="4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.2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9712"/>
    <n v="10077.49"/>
    <n v="0"/>
    <n v="0"/>
    <n v="-189.45"/>
    <n v="0"/>
    <m/>
    <n v="0"/>
    <n v="0"/>
    <n v="0"/>
    <n v="44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8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8941"/>
    <n v="9989.7099999999991"/>
    <n v="0"/>
    <n v="0"/>
    <n v="-187.99"/>
    <n v="0"/>
    <m/>
    <n v="0"/>
    <n v="0"/>
    <n v="0"/>
    <n v="44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.1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6662"/>
    <n v="9759.56"/>
    <n v="0"/>
    <n v="192.38"/>
    <n v="-183.66"/>
    <n v="0"/>
    <m/>
    <n v="0"/>
    <n v="0"/>
    <n v="0"/>
    <n v="43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.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8499"/>
    <n v="9945.8799999999992"/>
    <n v="0"/>
    <n v="0"/>
    <n v="-187.15"/>
    <n v="0"/>
    <m/>
    <n v="0"/>
    <n v="0"/>
    <n v="0"/>
    <n v="4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9.30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7546"/>
    <n v="9859.9699999999993"/>
    <n v="0"/>
    <n v="0"/>
    <n v="-185.34"/>
    <n v="0"/>
    <m/>
    <n v="0"/>
    <n v="0"/>
    <n v="0"/>
    <n v="4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1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3"/>
    <m/>
    <m/>
    <s v="Residential"/>
    <s v="RG-Residential"/>
    <n v="96561"/>
    <n v="9745.9"/>
    <n v="0"/>
    <n v="0"/>
    <n v="-183.46"/>
    <n v="0"/>
    <m/>
    <n v="0"/>
    <n v="0"/>
    <n v="0"/>
    <n v="43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.0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587"/>
    <n v="6332.95"/>
    <n v="0"/>
    <n v="365.27"/>
    <n v="2739.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75"/>
    <n v="0"/>
    <n v="0"/>
    <n v="0"/>
    <n v="0"/>
    <n v="0"/>
    <n v="0"/>
    <n v="0"/>
    <n v="0"/>
    <n v="0"/>
    <n v="460.61"/>
    <n v="-935.1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820"/>
    <n v="6353.48"/>
    <n v="0"/>
    <n v="366.35"/>
    <n v="2745.45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89"/>
    <n v="0"/>
    <n v="0"/>
    <n v="0"/>
    <n v="0"/>
    <n v="0"/>
    <n v="0"/>
    <n v="0"/>
    <n v="0"/>
    <n v="0"/>
    <n v="461.97"/>
    <n v="-937.3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919"/>
    <n v="6362.57"/>
    <n v="0"/>
    <n v="366.83"/>
    <n v="2748.17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95"/>
    <n v="0"/>
    <n v="0"/>
    <n v="0"/>
    <n v="0"/>
    <n v="0"/>
    <n v="0"/>
    <n v="0"/>
    <n v="0"/>
    <n v="0"/>
    <n v="462.57"/>
    <n v="-938.2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513"/>
    <n v="6328.23"/>
    <n v="0"/>
    <n v="365"/>
    <n v="2737.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71"/>
    <n v="0"/>
    <n v="0"/>
    <n v="0"/>
    <n v="0"/>
    <n v="0"/>
    <n v="0"/>
    <n v="0"/>
    <n v="0"/>
    <n v="0"/>
    <n v="460.26"/>
    <n v="-934.4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719"/>
    <n v="6345.94"/>
    <n v="0"/>
    <n v="365.93"/>
    <n v="2742.67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83"/>
    <n v="0"/>
    <n v="0"/>
    <n v="0"/>
    <n v="0"/>
    <n v="0"/>
    <n v="0"/>
    <n v="0"/>
    <n v="0"/>
    <n v="0"/>
    <n v="461.44"/>
    <n v="-936.3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886"/>
    <n v="6360.18"/>
    <n v="0"/>
    <n v="366.7"/>
    <n v="2747.26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93"/>
    <n v="0"/>
    <n v="0"/>
    <n v="0"/>
    <n v="0"/>
    <n v="0"/>
    <n v="0"/>
    <n v="0"/>
    <n v="0"/>
    <n v="0"/>
    <n v="462.4"/>
    <n v="-937.9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838"/>
    <n v="6357.42"/>
    <n v="0"/>
    <n v="366.53"/>
    <n v="2745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9"/>
    <n v="0"/>
    <n v="0"/>
    <n v="0"/>
    <n v="0"/>
    <n v="0"/>
    <n v="0"/>
    <n v="0"/>
    <n v="0"/>
    <n v="0"/>
    <n v="462.20000000000005"/>
    <n v="-937.4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631"/>
    <n v="6342.11"/>
    <n v="0"/>
    <n v="365.69"/>
    <n v="2740.25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78"/>
    <n v="0"/>
    <n v="0"/>
    <n v="0"/>
    <n v="0"/>
    <n v="0"/>
    <n v="0"/>
    <n v="0"/>
    <n v="0"/>
    <n v="0"/>
    <n v="461.14"/>
    <n v="-935.5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575"/>
    <n v="6339.78"/>
    <n v="0"/>
    <n v="365.53"/>
    <n v="2738.71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74"/>
    <n v="0"/>
    <n v="0"/>
    <n v="0"/>
    <n v="0"/>
    <n v="0"/>
    <n v="0"/>
    <n v="0"/>
    <n v="0"/>
    <n v="0"/>
    <n v="460.94"/>
    <n v="-935.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358"/>
    <n v="6323.93"/>
    <n v="0"/>
    <n v="364.65"/>
    <n v="2732.74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62"/>
    <n v="0"/>
    <n v="0"/>
    <n v="0"/>
    <n v="0"/>
    <n v="0"/>
    <n v="0"/>
    <n v="0"/>
    <n v="0"/>
    <n v="0"/>
    <n v="459.82"/>
    <n v="-932.9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319"/>
    <n v="6324.44"/>
    <n v="0"/>
    <n v="364.63"/>
    <n v="2731.67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59"/>
    <n v="0"/>
    <n v="0"/>
    <n v="0"/>
    <n v="0"/>
    <n v="0"/>
    <n v="0"/>
    <n v="0"/>
    <n v="0"/>
    <n v="0"/>
    <n v="412.38"/>
    <n v="-932.6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8524"/>
    <n v="6267.31"/>
    <n v="0"/>
    <n v="361.45"/>
    <n v="2709.81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11"/>
    <n v="0"/>
    <n v="0"/>
    <n v="0"/>
    <n v="0"/>
    <n v="0"/>
    <n v="0"/>
    <n v="0"/>
    <n v="0"/>
    <n v="0"/>
    <n v="455.78000000000003"/>
    <n v="-925.1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692"/>
    <n v="6346.67"/>
    <n v="0"/>
    <n v="0"/>
    <n v="2741.92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82"/>
    <n v="0"/>
    <n v="0"/>
    <n v="0"/>
    <n v="0"/>
    <n v="0"/>
    <n v="0"/>
    <n v="0"/>
    <n v="0"/>
    <n v="0"/>
    <n v="457.41"/>
    <n v="-936.1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2"/>
    <m/>
    <m/>
    <s v="Residential"/>
    <s v="RG-Residential"/>
    <n v="99370"/>
    <n v="6321.34"/>
    <n v="0"/>
    <n v="0"/>
    <n v="2733.08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62"/>
    <n v="0"/>
    <n v="0"/>
    <n v="0"/>
    <n v="0"/>
    <n v="0"/>
    <n v="0"/>
    <n v="0"/>
    <n v="0"/>
    <n v="0"/>
    <n v="123.05"/>
    <n v="-933.0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7"/>
  </r>
  <r>
    <x v="1"/>
    <m/>
    <m/>
    <s v="Residential"/>
    <s v="RH-Residential Total Elec"/>
    <n v="95545"/>
    <n v="5482.29"/>
    <n v="0"/>
    <n v="0"/>
    <n v="0"/>
    <n v="0"/>
    <m/>
    <n v="0"/>
    <n v="0"/>
    <n v="0"/>
    <n v="0"/>
    <n v="0"/>
    <n v="0"/>
    <n v="2404.87"/>
    <n v="0"/>
    <n v="0"/>
    <n v="167.2"/>
    <n v="0"/>
    <n v="0"/>
    <n v="0"/>
    <n v="0"/>
    <n v="0"/>
    <n v="0"/>
    <n v="0"/>
    <n v="0"/>
    <n v="0"/>
    <n v="0"/>
    <n v="0"/>
    <n v="0"/>
    <n v="0"/>
    <n v="0"/>
    <n v="0"/>
    <n v="0"/>
    <n v="96.33"/>
    <n v="0"/>
    <n v="0"/>
    <n v="1579.36"/>
    <n v="0"/>
    <n v="0"/>
    <n v="0"/>
    <m/>
    <x v="0"/>
    <m/>
    <m/>
    <m/>
    <m/>
    <m/>
    <m/>
    <m/>
    <m/>
    <n v="2360.92"/>
    <n v="43.95"/>
    <n v="0"/>
    <n v="2404.87"/>
    <x v="0"/>
    <x v="15"/>
    <m/>
    <x v="27"/>
  </r>
  <r>
    <x v="3"/>
    <m/>
    <m/>
    <s v="Commercial"/>
    <s v="SH-Small Heating"/>
    <n v="99458"/>
    <n v="9144.39"/>
    <n v="0"/>
    <n v="0"/>
    <n v="-188.97"/>
    <n v="0"/>
    <m/>
    <n v="0"/>
    <n v="0"/>
    <n v="0"/>
    <n v="4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7"/>
  </r>
  <r>
    <x v="0"/>
    <s v=""/>
    <s v="Project Help"/>
    <s v="Residential"/>
    <s v=""/>
    <n v="0"/>
    <n v="0"/>
    <n v="0"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4"/>
    <s v="Gravette"/>
    <s v="Electric"/>
    <s v="Commercial"/>
    <s v="CB-Commercial"/>
    <n v="962557"/>
    <n v="63977.279999999999"/>
    <n v="8884.09"/>
    <n v="2513.9899999999998"/>
    <n v="0"/>
    <n v="0"/>
    <m/>
    <n v="0"/>
    <n v="0"/>
    <n v="21877.66"/>
    <n v="2503.36"/>
    <n v="0"/>
    <n v="2829.2"/>
    <n v="0"/>
    <n v="3619.18"/>
    <n v="4504.16"/>
    <n v="0"/>
    <n v="0"/>
    <n v="0"/>
    <n v="0"/>
    <n v="0"/>
    <n v="0"/>
    <n v="0"/>
    <n v="0"/>
    <n v="0"/>
    <n v="0"/>
    <n v="0"/>
    <n v="0"/>
    <n v="0"/>
    <n v="0"/>
    <n v="0"/>
    <n v="0"/>
    <n v="-1.83"/>
    <n v="8841.69"/>
    <n v="-3946.8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4"/>
    <s v="Gravette"/>
    <s v="Electric"/>
    <s v="Commercial"/>
    <s v="GP-General Power"/>
    <n v="1507613"/>
    <n v="85899.839999999997"/>
    <n v="3713.07"/>
    <n v="309.24"/>
    <n v="0"/>
    <n v="0"/>
    <m/>
    <n v="0"/>
    <n v="0"/>
    <n v="34252.980000000003"/>
    <n v="3965.04"/>
    <n v="0"/>
    <n v="2916.47"/>
    <n v="0"/>
    <n v="4537.91"/>
    <n v="4116.29"/>
    <n v="0"/>
    <n v="0"/>
    <n v="0"/>
    <n v="6"/>
    <n v="0"/>
    <n v="0"/>
    <n v="0"/>
    <n v="0"/>
    <n v="0"/>
    <n v="0"/>
    <n v="0"/>
    <n v="0"/>
    <n v="0"/>
    <n v="0"/>
    <n v="0"/>
    <n v="0"/>
    <n v="0"/>
    <n v="11398.75"/>
    <n v="-4489.6499999999996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4"/>
    <s v="Gravette"/>
    <s v="Electric"/>
    <s v="Commercial"/>
    <s v="LS-Special Light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8"/>
  </r>
  <r>
    <x v="4"/>
    <s v="Gravette"/>
    <s v="Electric"/>
    <s v="Industrial"/>
    <s v="CB-Commercial"/>
    <n v="1048"/>
    <n v="76.33"/>
    <n v="14.35"/>
    <n v="4.97"/>
    <n v="0"/>
    <n v="0"/>
    <m/>
    <n v="0"/>
    <n v="0"/>
    <n v="23.81"/>
    <n v="2.76"/>
    <n v="0"/>
    <n v="3.08"/>
    <n v="0"/>
    <n v="3.94"/>
    <n v="4.90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1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8"/>
  </r>
  <r>
    <x v="4"/>
    <s v="Gravette"/>
    <s v="Electric"/>
    <s v="Industrial"/>
    <s v="GP-General Power"/>
    <n v="649275"/>
    <n v="37120.879999999997"/>
    <n v="304.35000000000002"/>
    <n v="100"/>
    <n v="0"/>
    <n v="0"/>
    <m/>
    <n v="0"/>
    <n v="0"/>
    <n v="12401.84"/>
    <n v="1435.59"/>
    <n v="0"/>
    <n v="1508.44"/>
    <n v="0"/>
    <n v="1954.32"/>
    <n v="2163.0500000000002"/>
    <n v="0"/>
    <n v="0"/>
    <n v="0"/>
    <n v="3101.85"/>
    <n v="0"/>
    <n v="0"/>
    <n v="0"/>
    <n v="0"/>
    <n v="0"/>
    <n v="0"/>
    <n v="0"/>
    <n v="0"/>
    <n v="0"/>
    <n v="0"/>
    <n v="0"/>
    <n v="0"/>
    <n v="0"/>
    <n v="2231.4"/>
    <n v="-1875.01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4"/>
    <s v="Gravette"/>
    <s v="Electric"/>
    <s v="Industrial"/>
    <s v="PT-Transmission"/>
    <n v="6713292"/>
    <n v="239402.54"/>
    <n v="873.45"/>
    <n v="100"/>
    <n v="0"/>
    <n v="0"/>
    <m/>
    <n v="0"/>
    <n v="0"/>
    <n v="152525.99"/>
    <n v="4633.01"/>
    <n v="0"/>
    <n v="11996.24"/>
    <n v="0"/>
    <n v="17118.89"/>
    <n v="21178.880000000001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3527.54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8"/>
  </r>
  <r>
    <x v="4"/>
    <s v="Gravette"/>
    <s v="Electric"/>
    <s v="Municipal Buildings"/>
    <s v="CB-Commercial"/>
    <n v="45640"/>
    <n v="3175.74"/>
    <n v="789.25"/>
    <n v="0"/>
    <n v="0"/>
    <n v="0"/>
    <m/>
    <n v="0"/>
    <n v="0"/>
    <n v="1036.92"/>
    <n v="120.03"/>
    <n v="0"/>
    <n v="134.33000000000001"/>
    <n v="0"/>
    <n v="171.62"/>
    <n v="213.57"/>
    <n v="0"/>
    <n v="0"/>
    <n v="0"/>
    <n v="0"/>
    <n v="0"/>
    <n v="0"/>
    <n v="0"/>
    <n v="0"/>
    <n v="0"/>
    <n v="0"/>
    <n v="0"/>
    <n v="0"/>
    <n v="0"/>
    <n v="0"/>
    <n v="0"/>
    <n v="0"/>
    <n v="0"/>
    <n v="493.39"/>
    <n v="-214.9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4"/>
    <s v="Gravette"/>
    <s v="Electric"/>
    <s v="Municipal Other Lighting"/>
    <s v="CB-Commercial"/>
    <n v="12003"/>
    <n v="775.74"/>
    <n v="344.4"/>
    <n v="0"/>
    <n v="0"/>
    <n v="0"/>
    <m/>
    <n v="0"/>
    <n v="0"/>
    <n v="272.69"/>
    <n v="31.56"/>
    <n v="0"/>
    <n v="34.770000000000003"/>
    <n v="0"/>
    <n v="45.15"/>
    <n v="56.16"/>
    <n v="0"/>
    <n v="0"/>
    <n v="0"/>
    <n v="0"/>
    <n v="0"/>
    <n v="0"/>
    <n v="0"/>
    <n v="0"/>
    <n v="0"/>
    <n v="0"/>
    <n v="0"/>
    <n v="0"/>
    <n v="0"/>
    <n v="0"/>
    <n v="0"/>
    <n v="0"/>
    <n v="0"/>
    <n v="140.28"/>
    <n v="-60.73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4"/>
    <s v="Gravette"/>
    <s v="Electric"/>
    <s v="Municipal Other Lighting"/>
    <s v="LS-Special Lighting"/>
    <n v="873"/>
    <n v="256.32"/>
    <n v="0"/>
    <n v="0"/>
    <n v="0"/>
    <n v="0"/>
    <m/>
    <n v="0"/>
    <n v="0"/>
    <n v="19.829999999999998"/>
    <n v="2.2999999999999998"/>
    <n v="0"/>
    <n v="0"/>
    <n v="0"/>
    <n v="1.27"/>
    <n v="7.14"/>
    <n v="0"/>
    <n v="0"/>
    <n v="0"/>
    <n v="0"/>
    <n v="0"/>
    <n v="0"/>
    <n v="0"/>
    <n v="0"/>
    <n v="0"/>
    <n v="0"/>
    <n v="0"/>
    <n v="0"/>
    <n v="0"/>
    <n v="0"/>
    <n v="0"/>
    <n v="0"/>
    <n v="0"/>
    <n v="23.05"/>
    <n v="-31.9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8"/>
  </r>
  <r>
    <x v="4"/>
    <s v="Gravette"/>
    <s v="Electric"/>
    <s v="Municipal Pumping"/>
    <s v="CB-Commercial"/>
    <n v="31636"/>
    <n v="1970.13"/>
    <n v="315.7"/>
    <n v="0"/>
    <n v="0"/>
    <n v="0"/>
    <m/>
    <n v="0"/>
    <n v="0"/>
    <n v="718.78"/>
    <n v="83.23"/>
    <n v="0"/>
    <n v="91.65"/>
    <n v="0"/>
    <n v="118.93"/>
    <n v="148.05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294.72000000000003"/>
    <n v="-123.8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4"/>
    <s v="Gravette"/>
    <s v="Electric"/>
    <s v="Municipal Pumping"/>
    <s v="GP-General Power"/>
    <n v="512687"/>
    <n v="19907.830000000002"/>
    <n v="304.35000000000002"/>
    <n v="0"/>
    <n v="0"/>
    <n v="0"/>
    <m/>
    <n v="0"/>
    <n v="0"/>
    <n v="11648.25"/>
    <n v="1348.37"/>
    <n v="0"/>
    <n v="595.66999999999996"/>
    <n v="0"/>
    <n v="1543.18"/>
    <n v="840.07"/>
    <n v="0"/>
    <n v="0"/>
    <n v="0"/>
    <n v="0"/>
    <n v="0"/>
    <n v="0"/>
    <n v="0"/>
    <n v="0"/>
    <n v="0"/>
    <n v="0"/>
    <n v="0"/>
    <n v="0"/>
    <n v="0"/>
    <n v="0"/>
    <n v="0"/>
    <n v="0"/>
    <n v="0"/>
    <n v="3016.62"/>
    <n v="-1012.6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4"/>
    <s v="Gravette"/>
    <s v="Electric"/>
    <s v="Residential"/>
    <s v="NM-Net Metering"/>
    <n v="3355"/>
    <n v="-353.6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8"/>
  </r>
  <r>
    <x v="4"/>
    <s v="Gravette"/>
    <s v="Electric"/>
    <s v="Residential"/>
    <s v="RG-Residential"/>
    <n v="2811816"/>
    <n v="205434.88"/>
    <n v="46203.14"/>
    <n v="11111.76"/>
    <n v="0"/>
    <n v="0"/>
    <m/>
    <n v="0"/>
    <n v="0"/>
    <n v="63205.45"/>
    <n v="7376.31"/>
    <n v="0"/>
    <n v="9379.89"/>
    <n v="0"/>
    <n v="11401.17"/>
    <n v="13677.06"/>
    <n v="0"/>
    <n v="0"/>
    <n v="0"/>
    <n v="0"/>
    <n v="0"/>
    <n v="0"/>
    <n v="0"/>
    <n v="0"/>
    <n v="0"/>
    <n v="0"/>
    <n v="0"/>
    <n v="0"/>
    <n v="0"/>
    <n v="0"/>
    <n v="0"/>
    <n v="50"/>
    <n v="-10.75"/>
    <n v="31857.119999999999"/>
    <n v="-10857.6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4"/>
    <s v="Gravette"/>
    <s v="Lighting"/>
    <s v="Commercial"/>
    <s v="PL-Private Lighting"/>
    <n v="28600.932000000001"/>
    <n v="3939.78"/>
    <n v="0"/>
    <n v="37.82"/>
    <n v="0"/>
    <n v="0"/>
    <m/>
    <n v="0"/>
    <n v="0"/>
    <n v="649.83000000000004"/>
    <n v="75.099999999999994"/>
    <n v="0"/>
    <n v="0"/>
    <n v="0"/>
    <n v="40.9"/>
    <n v="48.79"/>
    <n v="0"/>
    <n v="0"/>
    <n v="0"/>
    <n v="0"/>
    <n v="0"/>
    <n v="0"/>
    <n v="0"/>
    <n v="0"/>
    <n v="0"/>
    <n v="0"/>
    <n v="0"/>
    <n v="0"/>
    <n v="0"/>
    <n v="0"/>
    <n v="0"/>
    <n v="0"/>
    <n v="0"/>
    <n v="327.55"/>
    <n v="-172.17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4"/>
    <s v="Gravette"/>
    <s v="Lighting"/>
    <s v="Industrial"/>
    <s v="PL-Private Lighting"/>
    <n v="5882"/>
    <n v="522.32000000000005"/>
    <n v="0"/>
    <n v="8.06"/>
    <n v="0"/>
    <n v="0"/>
    <m/>
    <n v="0"/>
    <n v="0"/>
    <n v="133.63999999999999"/>
    <n v="4.1399999999999997"/>
    <n v="0"/>
    <n v="0"/>
    <n v="0"/>
    <n v="8.4600000000000009"/>
    <n v="10.06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24.2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8"/>
  </r>
  <r>
    <x v="4"/>
    <s v="Gravette"/>
    <s v="Lighting"/>
    <s v="Municipal Buildings"/>
    <s v="PL-Private Lighting"/>
    <n v="65"/>
    <n v="8.11"/>
    <n v="0"/>
    <n v="0"/>
    <n v="0"/>
    <n v="0"/>
    <m/>
    <n v="0"/>
    <n v="0"/>
    <n v="1.48"/>
    <n v="0.17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38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8"/>
  </r>
  <r>
    <x v="4"/>
    <s v="Gravette"/>
    <s v="Lighting"/>
    <s v="Municipal Other Lighting"/>
    <s v="PL-Private Lighting"/>
    <n v="499"/>
    <n v="64.53"/>
    <n v="0"/>
    <n v="0"/>
    <n v="0"/>
    <n v="0"/>
    <m/>
    <n v="0"/>
    <n v="0"/>
    <n v="11.34"/>
    <n v="1.31"/>
    <n v="0"/>
    <n v="0"/>
    <n v="0"/>
    <n v="0.73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6.58"/>
    <n v="-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8"/>
  </r>
  <r>
    <x v="4"/>
    <s v="Gravette"/>
    <s v="Lighting"/>
    <s v="Municipal Street Lighting"/>
    <s v="SPL-Municipal St Lighting"/>
    <n v="48892.27"/>
    <n v="2166.4299999999998"/>
    <n v="0"/>
    <n v="0"/>
    <n v="0"/>
    <n v="0"/>
    <m/>
    <n v="0"/>
    <n v="0"/>
    <n v="1110.82"/>
    <n v="128.59"/>
    <n v="0"/>
    <n v="0"/>
    <n v="0"/>
    <n v="70.400000000000006"/>
    <n v="91.92"/>
    <n v="0"/>
    <n v="0"/>
    <n v="0"/>
    <n v="1599.69"/>
    <n v="0"/>
    <n v="0"/>
    <n v="0"/>
    <n v="0"/>
    <n v="0"/>
    <n v="0"/>
    <n v="0"/>
    <n v="0"/>
    <n v="0"/>
    <n v="0"/>
    <n v="0"/>
    <n v="0"/>
    <n v="0"/>
    <n v="317.02999999999997"/>
    <n v="-95.3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8"/>
  </r>
  <r>
    <x v="4"/>
    <s v="Gravette"/>
    <s v="Lighting"/>
    <s v="Residential"/>
    <s v="PL-Private Lighting"/>
    <n v="16482.837"/>
    <n v="2648.04"/>
    <n v="0"/>
    <n v="6.98"/>
    <n v="0"/>
    <n v="0"/>
    <m/>
    <n v="0"/>
    <n v="0"/>
    <n v="373.94"/>
    <n v="42.87"/>
    <n v="0"/>
    <n v="0"/>
    <n v="0"/>
    <n v="22.39"/>
    <n v="27.53"/>
    <n v="0"/>
    <n v="0"/>
    <n v="0"/>
    <n v="0"/>
    <n v="0"/>
    <n v="0"/>
    <n v="0"/>
    <n v="0"/>
    <n v="0"/>
    <n v="0"/>
    <n v="0"/>
    <n v="0"/>
    <n v="0"/>
    <n v="0"/>
    <n v="0"/>
    <n v="0"/>
    <n v="0"/>
    <n v="242.07"/>
    <n v="-120.4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4"/>
    <s v="Gravette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4"/>
    <s v="Neosho"/>
    <s v="Electric"/>
    <s v="Commercial"/>
    <s v="CB-Commercial"/>
    <n v="41469"/>
    <n v="3548.54"/>
    <n v="200.9"/>
    <n v="202.92"/>
    <n v="0"/>
    <n v="0"/>
    <m/>
    <n v="0"/>
    <n v="0"/>
    <n v="942.16"/>
    <n v="109.08"/>
    <n v="0"/>
    <n v="125.09"/>
    <n v="0"/>
    <n v="155.91999999999999"/>
    <n v="194.08"/>
    <n v="0"/>
    <n v="0"/>
    <n v="0"/>
    <n v="0"/>
    <n v="0"/>
    <n v="0"/>
    <n v="0"/>
    <n v="0"/>
    <n v="0"/>
    <n v="0"/>
    <n v="0"/>
    <n v="0"/>
    <n v="0"/>
    <n v="0"/>
    <n v="0"/>
    <n v="0"/>
    <n v="0"/>
    <n v="501.09"/>
    <n v="-203.2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4"/>
    <s v="Neosho"/>
    <s v="Electric"/>
    <s v="Residential"/>
    <s v="RG-Residential"/>
    <n v="68786"/>
    <n v="5131.6000000000004"/>
    <n v="1236.8499999999999"/>
    <n v="336.81"/>
    <n v="0"/>
    <n v="0"/>
    <m/>
    <n v="0"/>
    <n v="0"/>
    <n v="1562.81"/>
    <n v="180.86"/>
    <n v="0"/>
    <n v="233.2"/>
    <n v="0"/>
    <n v="281.37"/>
    <n v="337.76"/>
    <n v="0"/>
    <n v="0"/>
    <n v="0"/>
    <n v="0"/>
    <n v="0"/>
    <n v="0"/>
    <n v="0"/>
    <n v="0"/>
    <n v="0"/>
    <n v="0"/>
    <n v="0"/>
    <n v="0"/>
    <n v="0"/>
    <n v="0"/>
    <n v="0"/>
    <n v="25"/>
    <n v="-0.36"/>
    <n v="849.88"/>
    <n v="-274.1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4"/>
    <s v="Neosho"/>
    <s v="Lighting"/>
    <s v="Commercial"/>
    <s v="PL-Private Lighting"/>
    <n v="389"/>
    <n v="58.17"/>
    <n v="0"/>
    <n v="0"/>
    <n v="0"/>
    <n v="0"/>
    <m/>
    <n v="0"/>
    <n v="0"/>
    <n v="8.84"/>
    <n v="1.03"/>
    <n v="0"/>
    <n v="0"/>
    <n v="0"/>
    <n v="0.56000000000000005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6.34"/>
    <n v="-2.7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4"/>
    <s v="Neosho"/>
    <s v="Lighting"/>
    <s v="Residential"/>
    <s v="PL-Private Lighting"/>
    <n v="62"/>
    <n v="12.1"/>
    <n v="0"/>
    <n v="0"/>
    <n v="0"/>
    <n v="0"/>
    <m/>
    <n v="0"/>
    <n v="0"/>
    <n v="1.4"/>
    <n v="0.16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5600000000000000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1"/>
    <s v="Baxter Springs"/>
    <s v="Electric"/>
    <s v="Commercial"/>
    <s v="CB-Commercial"/>
    <n v="684304"/>
    <n v="56536.57"/>
    <n v="13310.66"/>
    <n v="3198.91"/>
    <n v="0"/>
    <n v="0"/>
    <m/>
    <n v="0"/>
    <n v="0"/>
    <n v="0"/>
    <n v="0"/>
    <n v="0"/>
    <n v="0"/>
    <n v="14351.75"/>
    <n v="0"/>
    <n v="0"/>
    <n v="1169.8399999999999"/>
    <n v="0"/>
    <n v="0"/>
    <n v="0"/>
    <n v="0"/>
    <n v="0"/>
    <n v="0"/>
    <n v="0"/>
    <n v="0"/>
    <n v="0"/>
    <n v="0"/>
    <n v="0"/>
    <n v="0"/>
    <n v="0"/>
    <n v="0"/>
    <n v="0"/>
    <n v="-0.27"/>
    <n v="7406.89"/>
    <n v="0"/>
    <n v="0"/>
    <n v="9103.26"/>
    <n v="0"/>
    <n v="0"/>
    <n v="0"/>
    <m/>
    <x v="0"/>
    <m/>
    <m/>
    <m/>
    <m/>
    <m/>
    <m/>
    <m/>
    <m/>
    <n v="11206.17"/>
    <n v="278.39999999999998"/>
    <n v="0"/>
    <n v="11484.57"/>
    <x v="1"/>
    <x v="5"/>
    <m/>
    <x v="28"/>
  </r>
  <r>
    <x v="1"/>
    <s v="Baxter Springs"/>
    <s v="Electric"/>
    <s v="Commercial"/>
    <s v="GP-General Power"/>
    <n v="1280947"/>
    <n v="88095.74"/>
    <n v="0"/>
    <n v="725"/>
    <n v="0"/>
    <n v="0"/>
    <m/>
    <n v="0"/>
    <n v="0"/>
    <n v="0"/>
    <n v="0"/>
    <n v="0"/>
    <n v="0"/>
    <n v="27412.3"/>
    <n v="0"/>
    <n v="0"/>
    <n v="2241.66"/>
    <n v="0"/>
    <n v="0"/>
    <n v="0"/>
    <n v="0"/>
    <n v="0"/>
    <n v="0"/>
    <n v="0"/>
    <n v="0"/>
    <n v="0"/>
    <n v="0"/>
    <n v="0"/>
    <n v="0"/>
    <n v="0"/>
    <n v="0"/>
    <n v="0"/>
    <n v="0"/>
    <n v="6434.58"/>
    <n v="0"/>
    <n v="0"/>
    <n v="11476.3"/>
    <n v="0"/>
    <n v="0"/>
    <n v="0"/>
    <m/>
    <x v="0"/>
    <m/>
    <m/>
    <m/>
    <m/>
    <m/>
    <m/>
    <m/>
    <m/>
    <n v="21673.98"/>
    <n v="494.79"/>
    <n v="0"/>
    <n v="22168.77"/>
    <x v="1"/>
    <x v="6"/>
    <m/>
    <x v="28"/>
  </r>
  <r>
    <x v="1"/>
    <s v="Baxter Springs"/>
    <s v="Electric"/>
    <s v="Commercial"/>
    <s v="LS-Special Lighting"/>
    <n v="5277"/>
    <n v="657.28"/>
    <n v="0"/>
    <n v="10.1"/>
    <n v="0"/>
    <n v="0"/>
    <m/>
    <n v="0"/>
    <n v="0"/>
    <n v="0"/>
    <n v="0"/>
    <n v="0"/>
    <n v="0"/>
    <n v="112.93"/>
    <n v="0"/>
    <n v="0"/>
    <n v="9.24"/>
    <n v="0"/>
    <n v="0"/>
    <n v="0"/>
    <n v="0"/>
    <n v="0"/>
    <n v="0"/>
    <n v="0"/>
    <n v="0"/>
    <n v="0"/>
    <n v="0"/>
    <n v="0"/>
    <n v="0"/>
    <n v="0"/>
    <n v="0"/>
    <n v="0"/>
    <n v="0"/>
    <n v="63.66"/>
    <n v="0"/>
    <n v="0"/>
    <n v="4.5999999999999996"/>
    <n v="0"/>
    <n v="0"/>
    <n v="0"/>
    <m/>
    <x v="0"/>
    <m/>
    <m/>
    <m/>
    <m/>
    <m/>
    <m/>
    <m/>
    <m/>
    <n v="91.11"/>
    <n v="2.08"/>
    <n v="0"/>
    <n v="93.19"/>
    <x v="1"/>
    <x v="7"/>
    <m/>
    <x v="28"/>
  </r>
  <r>
    <x v="1"/>
    <s v="Baxter Springs"/>
    <s v="Electric"/>
    <s v="Commercial"/>
    <s v="NM-Net Metering"/>
    <n v="2979"/>
    <n v="-37.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8"/>
  </r>
  <r>
    <x v="1"/>
    <s v="Baxter Springs"/>
    <s v="Electric"/>
    <s v="Commercial"/>
    <s v="SH-Small Heating"/>
    <n v="96460"/>
    <n v="6980.15"/>
    <n v="1040"/>
    <n v="296.95"/>
    <n v="0"/>
    <n v="0"/>
    <m/>
    <n v="0"/>
    <n v="0"/>
    <n v="0"/>
    <n v="0"/>
    <n v="0"/>
    <n v="0"/>
    <n v="2064.25"/>
    <n v="0"/>
    <n v="0"/>
    <n v="168.81"/>
    <n v="0"/>
    <n v="0"/>
    <n v="0"/>
    <n v="0"/>
    <n v="0"/>
    <n v="0"/>
    <n v="0"/>
    <n v="0"/>
    <n v="0"/>
    <n v="0"/>
    <n v="0"/>
    <n v="0"/>
    <n v="0"/>
    <n v="0"/>
    <n v="0"/>
    <n v="0"/>
    <n v="977.09"/>
    <n v="0"/>
    <n v="0"/>
    <n v="1494.16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1"/>
    <s v="Baxter Springs"/>
    <s v="Electric"/>
    <s v="Commercial"/>
    <s v="TEB-Total Electric Bldg"/>
    <n v="460288"/>
    <n v="32338.87"/>
    <n v="0"/>
    <n v="299.68"/>
    <n v="0"/>
    <n v="0"/>
    <m/>
    <n v="0"/>
    <n v="0"/>
    <n v="0"/>
    <n v="0"/>
    <n v="0"/>
    <n v="0"/>
    <n v="9832.15"/>
    <n v="0"/>
    <n v="0"/>
    <n v="805.51"/>
    <n v="0"/>
    <n v="0"/>
    <n v="0"/>
    <n v="0"/>
    <n v="0"/>
    <n v="0"/>
    <n v="0"/>
    <n v="0"/>
    <n v="0"/>
    <n v="0"/>
    <n v="0"/>
    <n v="0"/>
    <n v="0"/>
    <n v="0"/>
    <n v="0"/>
    <n v="0"/>
    <n v="3922.45"/>
    <n v="0"/>
    <n v="0"/>
    <n v="6034.37"/>
    <n v="0"/>
    <n v="0"/>
    <n v="0"/>
    <m/>
    <x v="0"/>
    <m/>
    <m/>
    <m/>
    <m/>
    <m/>
    <m/>
    <m/>
    <m/>
    <n v="1447.97"/>
    <n v="33.06"/>
    <n v="0"/>
    <n v="1481.03"/>
    <x v="1"/>
    <x v="13"/>
    <m/>
    <x v="28"/>
  </r>
  <r>
    <x v="1"/>
    <s v="Baxter Springs"/>
    <s v="Electric"/>
    <s v="Industrial"/>
    <s v="CB-Commercial"/>
    <n v="13267"/>
    <n v="1118.52"/>
    <n v="140"/>
    <n v="61.22"/>
    <n v="0"/>
    <n v="0"/>
    <m/>
    <n v="0"/>
    <n v="0"/>
    <n v="0"/>
    <n v="0"/>
    <n v="0"/>
    <n v="0"/>
    <n v="283.92"/>
    <n v="0"/>
    <n v="0"/>
    <n v="23.21"/>
    <n v="0"/>
    <n v="0"/>
    <n v="0"/>
    <n v="0"/>
    <n v="0"/>
    <n v="0"/>
    <n v="0"/>
    <n v="0"/>
    <n v="0"/>
    <n v="0"/>
    <n v="0"/>
    <n v="0"/>
    <n v="0"/>
    <n v="0"/>
    <n v="0"/>
    <n v="0"/>
    <n v="156.30000000000001"/>
    <n v="0"/>
    <n v="0"/>
    <n v="180.7"/>
    <n v="0"/>
    <n v="0"/>
    <n v="0"/>
    <m/>
    <x v="0"/>
    <m/>
    <m/>
    <m/>
    <m/>
    <m/>
    <m/>
    <m/>
    <m/>
    <n v="7043.78"/>
    <n v="161.22"/>
    <n v="0"/>
    <n v="7205"/>
    <x v="2"/>
    <x v="5"/>
    <m/>
    <x v="28"/>
  </r>
  <r>
    <x v="1"/>
    <s v="Baxter Springs"/>
    <s v="Electric"/>
    <s v="Industrial"/>
    <s v="GP-General Power"/>
    <n v="701120"/>
    <n v="50856.22"/>
    <n v="0"/>
    <n v="275"/>
    <n v="0"/>
    <n v="0"/>
    <m/>
    <n v="0"/>
    <n v="0"/>
    <n v="0"/>
    <n v="0"/>
    <n v="0"/>
    <n v="0"/>
    <n v="14839.02"/>
    <n v="0"/>
    <n v="0"/>
    <n v="1226.96"/>
    <n v="0"/>
    <n v="0"/>
    <n v="0"/>
    <n v="0"/>
    <n v="0"/>
    <n v="0"/>
    <n v="0"/>
    <n v="0"/>
    <n v="0"/>
    <n v="0"/>
    <n v="0"/>
    <n v="0"/>
    <n v="0"/>
    <n v="0"/>
    <n v="0"/>
    <n v="0"/>
    <n v="2512.7600000000002"/>
    <n v="0"/>
    <n v="0"/>
    <n v="7701.92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1"/>
    <s v="Baxter Springs"/>
    <s v="Electric"/>
    <s v="Industrial"/>
    <s v="PT-Transmission"/>
    <n v="2818773"/>
    <n v="107320.74"/>
    <n v="0"/>
    <n v="50"/>
    <n v="0"/>
    <n v="0"/>
    <m/>
    <n v="0"/>
    <n v="0"/>
    <n v="0"/>
    <n v="0"/>
    <n v="0"/>
    <n v="0"/>
    <n v="58094.91"/>
    <n v="0"/>
    <n v="0"/>
    <n v="4932.8500000000004"/>
    <n v="0"/>
    <n v="0"/>
    <n v="7670.8"/>
    <n v="0"/>
    <n v="0"/>
    <n v="0"/>
    <n v="0"/>
    <n v="0"/>
    <n v="0"/>
    <n v="0"/>
    <n v="0"/>
    <n v="0"/>
    <n v="0"/>
    <n v="0"/>
    <n v="0"/>
    <n v="0"/>
    <n v="7949.45"/>
    <n v="0"/>
    <n v="0"/>
    <n v="20255.77"/>
    <n v="0"/>
    <n v="0"/>
    <n v="0"/>
    <m/>
    <x v="0"/>
    <m/>
    <m/>
    <m/>
    <m/>
    <m/>
    <m/>
    <m/>
    <m/>
    <n v="202.51000000000002"/>
    <n v="4.79"/>
    <n v="0"/>
    <n v="207.3"/>
    <x v="2"/>
    <x v="9"/>
    <m/>
    <x v="28"/>
  </r>
  <r>
    <x v="1"/>
    <s v="Baxter Springs"/>
    <s v="Electric"/>
    <s v="Industrial"/>
    <s v="SH-Small Heating"/>
    <n v="2205"/>
    <n v="160.99"/>
    <n v="40"/>
    <n v="0"/>
    <n v="0"/>
    <n v="0"/>
    <m/>
    <n v="0"/>
    <n v="0"/>
    <n v="0"/>
    <n v="0"/>
    <n v="0"/>
    <n v="0"/>
    <n v="47.18"/>
    <n v="0"/>
    <n v="0"/>
    <n v="3.85"/>
    <n v="0"/>
    <n v="0"/>
    <n v="0"/>
    <n v="0"/>
    <n v="0"/>
    <n v="0"/>
    <n v="0"/>
    <n v="0"/>
    <n v="0"/>
    <n v="0"/>
    <n v="0"/>
    <n v="0"/>
    <n v="0"/>
    <n v="0"/>
    <n v="0"/>
    <n v="0"/>
    <n v="21.46"/>
    <n v="0"/>
    <n v="0"/>
    <n v="34.159999999999997"/>
    <n v="0"/>
    <n v="0"/>
    <n v="0"/>
    <m/>
    <x v="0"/>
    <m/>
    <m/>
    <m/>
    <m/>
    <m/>
    <m/>
    <m/>
    <m/>
    <n v="14818.25"/>
    <n v="316.92"/>
    <n v="0"/>
    <n v="15135.17"/>
    <x v="2"/>
    <x v="12"/>
    <m/>
    <x v="28"/>
  </r>
  <r>
    <x v="1"/>
    <s v="Baxter Springs"/>
    <s v="Electric"/>
    <s v="Industrial"/>
    <s v="TEB-Total Electric Bldg"/>
    <n v="10880"/>
    <n v="909.17"/>
    <n v="0"/>
    <n v="0"/>
    <n v="0"/>
    <n v="0"/>
    <m/>
    <n v="0"/>
    <n v="0"/>
    <n v="0"/>
    <n v="0"/>
    <n v="0"/>
    <n v="0"/>
    <n v="232.83"/>
    <n v="0"/>
    <n v="0"/>
    <n v="19.04"/>
    <n v="0"/>
    <n v="0"/>
    <n v="0"/>
    <n v="0"/>
    <n v="0"/>
    <n v="0"/>
    <n v="0"/>
    <n v="0"/>
    <n v="0"/>
    <n v="0"/>
    <n v="0"/>
    <n v="0"/>
    <n v="0"/>
    <n v="0"/>
    <n v="0"/>
    <n v="0"/>
    <n v="11.73"/>
    <n v="0"/>
    <n v="0"/>
    <n v="142.63999999999999"/>
    <n v="0"/>
    <n v="0"/>
    <n v="0"/>
    <m/>
    <x v="0"/>
    <m/>
    <m/>
    <m/>
    <m/>
    <m/>
    <m/>
    <m/>
    <m/>
    <n v="65738.650000000009"/>
    <n v="1223.79"/>
    <n v="0"/>
    <n v="66962.44"/>
    <x v="2"/>
    <x v="13"/>
    <m/>
    <x v="28"/>
  </r>
  <r>
    <x v="1"/>
    <s v="Baxter Springs"/>
    <s v="Electric"/>
    <s v="Interdepartmental"/>
    <s v="CB-Commercial"/>
    <n v="17019"/>
    <n v="1415.38"/>
    <n v="40"/>
    <n v="0"/>
    <n v="0"/>
    <n v="0"/>
    <m/>
    <n v="0"/>
    <n v="0"/>
    <n v="0"/>
    <n v="0"/>
    <n v="0"/>
    <n v="0"/>
    <n v="364.21"/>
    <n v="0"/>
    <n v="0"/>
    <n v="29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1.8"/>
    <n v="0"/>
    <n v="0"/>
    <n v="0"/>
    <m/>
    <x v="0"/>
    <m/>
    <m/>
    <m/>
    <m/>
    <m/>
    <m/>
    <m/>
    <m/>
    <n v="57.92"/>
    <n v="1.32"/>
    <n v="0"/>
    <n v="59.24"/>
    <x v="5"/>
    <x v="5"/>
    <m/>
    <x v="28"/>
  </r>
  <r>
    <x v="1"/>
    <s v="Baxter Springs"/>
    <s v="Electric"/>
    <s v="Interdepartmental"/>
    <s v="GP-General Power"/>
    <n v="2880"/>
    <n v="1121.92"/>
    <n v="0"/>
    <n v="0"/>
    <n v="0"/>
    <n v="0"/>
    <m/>
    <n v="0"/>
    <n v="0"/>
    <n v="0"/>
    <n v="0"/>
    <n v="0"/>
    <n v="0"/>
    <n v="61.64"/>
    <n v="0"/>
    <n v="0"/>
    <n v="5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.01"/>
    <n v="0"/>
    <n v="0"/>
    <n v="0"/>
    <m/>
    <x v="0"/>
    <m/>
    <m/>
    <m/>
    <m/>
    <m/>
    <m/>
    <m/>
    <m/>
    <n v="153.13999999999999"/>
    <n v="3.5"/>
    <n v="0"/>
    <n v="156.63999999999999"/>
    <x v="5"/>
    <x v="6"/>
    <m/>
    <x v="28"/>
  </r>
  <r>
    <x v="1"/>
    <s v="Baxter Springs"/>
    <s v="Electric"/>
    <s v="Municipal Buildings"/>
    <s v="CB-Commercial"/>
    <n v="33001"/>
    <n v="2801.66"/>
    <n v="582"/>
    <n v="0"/>
    <n v="0"/>
    <n v="0"/>
    <m/>
    <n v="0"/>
    <n v="0"/>
    <n v="0"/>
    <n v="0"/>
    <n v="0"/>
    <n v="0"/>
    <n v="706.23"/>
    <n v="0"/>
    <n v="0"/>
    <n v="57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9.48"/>
    <n v="0"/>
    <n v="0"/>
    <n v="0"/>
    <m/>
    <x v="0"/>
    <m/>
    <m/>
    <m/>
    <m/>
    <m/>
    <m/>
    <m/>
    <m/>
    <n v="1013.2800000000001"/>
    <n v="23.13"/>
    <n v="0"/>
    <n v="1036.4100000000001"/>
    <x v="3"/>
    <x v="5"/>
    <m/>
    <x v="28"/>
  </r>
  <r>
    <x v="1"/>
    <s v="Baxter Springs"/>
    <s v="Electric"/>
    <s v="Municipal Buildings"/>
    <s v="GP-General Power"/>
    <n v="49040"/>
    <n v="3593.21"/>
    <n v="0"/>
    <n v="0"/>
    <n v="0"/>
    <n v="0"/>
    <m/>
    <n v="0"/>
    <n v="0"/>
    <n v="0"/>
    <n v="0"/>
    <n v="0"/>
    <n v="0"/>
    <n v="1049.46"/>
    <n v="0"/>
    <n v="0"/>
    <n v="8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3.4"/>
    <n v="0"/>
    <n v="0"/>
    <n v="0"/>
    <m/>
    <x v="0"/>
    <m/>
    <m/>
    <m/>
    <m/>
    <m/>
    <m/>
    <m/>
    <m/>
    <n v="33.86"/>
    <n v="0.77"/>
    <n v="0"/>
    <n v="34.630000000000003"/>
    <x v="3"/>
    <x v="6"/>
    <m/>
    <x v="28"/>
  </r>
  <r>
    <x v="1"/>
    <s v="Baxter Springs"/>
    <s v="Electric"/>
    <s v="Municipal Buildings"/>
    <s v="SH-Small Heating"/>
    <n v="1680"/>
    <n v="124.21"/>
    <n v="20"/>
    <n v="0"/>
    <n v="0"/>
    <n v="0"/>
    <m/>
    <n v="0"/>
    <n v="0"/>
    <n v="0"/>
    <n v="0"/>
    <n v="0"/>
    <n v="0"/>
    <n v="35.950000000000003"/>
    <n v="0"/>
    <n v="0"/>
    <n v="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02"/>
    <n v="0"/>
    <n v="0"/>
    <n v="0"/>
    <m/>
    <x v="0"/>
    <m/>
    <m/>
    <m/>
    <m/>
    <m/>
    <m/>
    <m/>
    <m/>
    <n v="384.48"/>
    <n v="8.7799999999999994"/>
    <n v="0"/>
    <n v="393.26"/>
    <x v="3"/>
    <x v="12"/>
    <m/>
    <x v="28"/>
  </r>
  <r>
    <x v="1"/>
    <s v="Baxter Springs"/>
    <s v="Electric"/>
    <s v="Municipal Other Lighting"/>
    <s v="CB-Commercial"/>
    <n v="-90742"/>
    <n v="-7454.94"/>
    <n v="580"/>
    <n v="0"/>
    <n v="0"/>
    <n v="0"/>
    <m/>
    <n v="0"/>
    <n v="0"/>
    <n v="0"/>
    <n v="0"/>
    <n v="0"/>
    <n v="0"/>
    <n v="-1865.64"/>
    <n v="0"/>
    <n v="0"/>
    <n v="-158.8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35.9100000000001"/>
    <n v="0"/>
    <n v="0"/>
    <n v="0"/>
    <m/>
    <x v="0"/>
    <m/>
    <m/>
    <m/>
    <m/>
    <m/>
    <m/>
    <m/>
    <m/>
    <n v="781.81999999999994"/>
    <n v="17.850000000000001"/>
    <n v="0"/>
    <n v="799.67"/>
    <x v="4"/>
    <x v="5"/>
    <m/>
    <x v="28"/>
  </r>
  <r>
    <x v="1"/>
    <s v="Baxter Springs"/>
    <s v="Electric"/>
    <s v="Municipal Other Lighting"/>
    <s v="LS-Special Lighting"/>
    <n v="7216"/>
    <n v="889.51"/>
    <n v="0"/>
    <n v="0"/>
    <n v="0"/>
    <n v="0"/>
    <m/>
    <n v="0"/>
    <n v="0"/>
    <n v="0"/>
    <n v="0"/>
    <n v="0"/>
    <n v="0"/>
    <n v="154.41999999999999"/>
    <n v="0"/>
    <n v="0"/>
    <n v="12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27"/>
    <n v="0"/>
    <n v="0"/>
    <n v="0"/>
    <m/>
    <x v="0"/>
    <m/>
    <m/>
    <m/>
    <m/>
    <m/>
    <m/>
    <m/>
    <m/>
    <n v="27.400000000000002"/>
    <n v="0.63"/>
    <n v="0"/>
    <n v="28.03"/>
    <x v="4"/>
    <x v="7"/>
    <m/>
    <x v="28"/>
  </r>
  <r>
    <x v="1"/>
    <s v="Baxter Springs"/>
    <s v="Electric"/>
    <s v="Municipal Pumping"/>
    <s v="CB-Commercial"/>
    <n v="21252"/>
    <n v="1792.52"/>
    <n v="300"/>
    <n v="0"/>
    <n v="0"/>
    <n v="0"/>
    <m/>
    <n v="0"/>
    <n v="0"/>
    <n v="0"/>
    <n v="0"/>
    <n v="0"/>
    <n v="0"/>
    <n v="454.79"/>
    <n v="0"/>
    <n v="0"/>
    <n v="37.2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9.45999999999998"/>
    <n v="0"/>
    <n v="0"/>
    <n v="0"/>
    <m/>
    <x v="0"/>
    <m/>
    <m/>
    <m/>
    <m/>
    <m/>
    <m/>
    <m/>
    <m/>
    <n v="2173.96"/>
    <n v="49.63"/>
    <n v="0"/>
    <n v="2223.59"/>
    <x v="3"/>
    <x v="5"/>
    <m/>
    <x v="28"/>
  </r>
  <r>
    <x v="1"/>
    <s v="Baxter Springs"/>
    <s v="Electric"/>
    <s v="Municipal Pumping"/>
    <s v="GP-General Power"/>
    <n v="153440"/>
    <n v="10350.33"/>
    <n v="0"/>
    <n v="0"/>
    <n v="0"/>
    <n v="0"/>
    <m/>
    <n v="0"/>
    <n v="0"/>
    <n v="0"/>
    <n v="0"/>
    <n v="0"/>
    <n v="0"/>
    <n v="3283.62"/>
    <n v="0"/>
    <n v="0"/>
    <n v="268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6.23"/>
    <n v="0"/>
    <n v="0"/>
    <n v="0"/>
    <m/>
    <x v="0"/>
    <m/>
    <m/>
    <m/>
    <m/>
    <m/>
    <m/>
    <m/>
    <m/>
    <n v="-943.4"/>
    <n v="-17.37"/>
    <n v="0"/>
    <n v="-960.77"/>
    <x v="3"/>
    <x v="6"/>
    <m/>
    <x v="28"/>
  </r>
  <r>
    <x v="1"/>
    <s v="Baxter Springs"/>
    <s v="Electric"/>
    <s v="Residential"/>
    <s v="NM-Net Metering"/>
    <n v="2227"/>
    <n v="-95.2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412.41999999999996"/>
    <n v="9.42"/>
    <n v="0"/>
    <n v="421.84"/>
    <x v="0"/>
    <x v="10"/>
    <m/>
    <x v="28"/>
  </r>
  <r>
    <x v="1"/>
    <s v="Baxter Springs"/>
    <s v="Electric"/>
    <s v="Residential"/>
    <s v="RG-Residential"/>
    <n v="3055463"/>
    <n v="198169.43"/>
    <n v="50318.77"/>
    <n v="16090.02"/>
    <n v="0"/>
    <n v="0"/>
    <m/>
    <n v="0"/>
    <n v="0"/>
    <n v="0"/>
    <n v="0"/>
    <n v="0"/>
    <n v="0"/>
    <n v="65375.23"/>
    <n v="0"/>
    <n v="0"/>
    <n v="5342.06"/>
    <n v="0"/>
    <n v="0"/>
    <n v="0"/>
    <n v="0"/>
    <n v="0"/>
    <n v="0"/>
    <n v="0"/>
    <n v="0"/>
    <n v="0"/>
    <n v="0"/>
    <n v="80"/>
    <n v="0"/>
    <n v="105"/>
    <n v="0"/>
    <n v="180"/>
    <n v="-2.08"/>
    <n v="8338.86"/>
    <n v="0"/>
    <n v="0"/>
    <n v="51556.7"/>
    <n v="0"/>
    <n v="0"/>
    <n v="0"/>
    <m/>
    <x v="0"/>
    <m/>
    <m/>
    <m/>
    <m/>
    <m/>
    <m/>
    <m/>
    <m/>
    <n v="2854.86"/>
    <n v="65.17"/>
    <n v="0"/>
    <n v="2920.03"/>
    <x v="0"/>
    <x v="1"/>
    <m/>
    <x v="28"/>
  </r>
  <r>
    <x v="1"/>
    <s v="Baxter Springs"/>
    <s v="Electric"/>
    <s v="Residential"/>
    <s v="RG-Residential Water Heat"/>
    <n v="505070"/>
    <n v="31056.84"/>
    <n v="6960.65"/>
    <n v="1840.79"/>
    <n v="0"/>
    <n v="0"/>
    <m/>
    <n v="0"/>
    <n v="0"/>
    <n v="0"/>
    <n v="0"/>
    <n v="0"/>
    <n v="0"/>
    <n v="10743.7"/>
    <n v="0"/>
    <n v="0"/>
    <n v="878.64"/>
    <n v="0"/>
    <n v="0"/>
    <n v="0"/>
    <n v="0"/>
    <n v="0"/>
    <n v="0"/>
    <n v="0"/>
    <n v="0"/>
    <n v="0"/>
    <n v="0"/>
    <n v="20"/>
    <n v="0"/>
    <n v="0"/>
    <n v="0"/>
    <n v="0"/>
    <n v="-0.12"/>
    <n v="1117.47"/>
    <n v="0"/>
    <n v="0"/>
    <n v="8515.7999999999993"/>
    <n v="0"/>
    <n v="0"/>
    <n v="0"/>
    <m/>
    <x v="0"/>
    <m/>
    <m/>
    <m/>
    <m/>
    <m/>
    <m/>
    <m/>
    <m/>
    <n v="0"/>
    <n v="0"/>
    <n v="0"/>
    <n v="0"/>
    <x v="0"/>
    <x v="14"/>
    <m/>
    <x v="28"/>
  </r>
  <r>
    <x v="1"/>
    <s v="Baxter Springs"/>
    <s v="Electric"/>
    <s v="Residential"/>
    <s v="RH-Residential Total Elec"/>
    <n v="1600518"/>
    <n v="91132.43"/>
    <n v="20771.32"/>
    <n v="3004.41"/>
    <n v="0"/>
    <n v="0"/>
    <m/>
    <n v="0"/>
    <n v="0"/>
    <n v="0"/>
    <n v="0"/>
    <n v="0"/>
    <n v="0"/>
    <n v="34076.71"/>
    <n v="0"/>
    <n v="0"/>
    <n v="2786.6"/>
    <n v="0"/>
    <n v="0"/>
    <n v="0"/>
    <n v="0"/>
    <n v="0"/>
    <n v="0"/>
    <n v="0"/>
    <n v="0"/>
    <n v="0"/>
    <n v="0"/>
    <n v="80"/>
    <n v="0"/>
    <n v="45"/>
    <n v="0"/>
    <n v="100"/>
    <n v="-0.77"/>
    <n v="2604.21"/>
    <n v="0"/>
    <n v="0"/>
    <n v="26322.26"/>
    <n v="0"/>
    <n v="0"/>
    <n v="0"/>
    <m/>
    <x v="0"/>
    <m/>
    <m/>
    <m/>
    <m/>
    <m/>
    <m/>
    <m/>
    <m/>
    <n v="45913.15"/>
    <n v="1052.6500000000001"/>
    <n v="0"/>
    <n v="46965.8"/>
    <x v="0"/>
    <x v="15"/>
    <m/>
    <x v="28"/>
  </r>
  <r>
    <x v="1"/>
    <s v="Baxter Springs"/>
    <s v="Electric"/>
    <s v="Wholesale Municipalities"/>
    <s v="GFR-Chetopa"/>
    <n v="0"/>
    <n v="5003.189999999999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7249.77"/>
    <n v="166.99"/>
    <n v="0"/>
    <n v="7416.76"/>
    <x v="6"/>
    <x v="16"/>
    <m/>
    <x v="28"/>
  </r>
  <r>
    <x v="1"/>
    <s v="Baxter Springs"/>
    <s v="Lighting"/>
    <s v="Commercial"/>
    <s v="PL-Private Lighting"/>
    <n v="32152.403999999999"/>
    <n v="8184.1"/>
    <n v="0"/>
    <n v="148.87"/>
    <n v="0"/>
    <n v="0"/>
    <m/>
    <n v="0"/>
    <n v="0"/>
    <n v="0"/>
    <n v="0"/>
    <n v="0"/>
    <n v="0"/>
    <n v="687.88"/>
    <n v="0"/>
    <n v="0"/>
    <n v="56.06"/>
    <n v="0"/>
    <n v="0"/>
    <n v="69"/>
    <n v="0"/>
    <n v="0"/>
    <n v="0"/>
    <n v="0"/>
    <n v="0"/>
    <n v="0"/>
    <n v="0"/>
    <n v="0"/>
    <n v="0"/>
    <n v="0"/>
    <n v="0"/>
    <n v="0"/>
    <n v="0"/>
    <n v="720.6"/>
    <n v="0"/>
    <n v="0"/>
    <n v="80.819999999999993"/>
    <n v="0"/>
    <n v="0"/>
    <n v="0"/>
    <m/>
    <x v="0"/>
    <m/>
    <m/>
    <m/>
    <m/>
    <m/>
    <m/>
    <m/>
    <m/>
    <n v="24402.1"/>
    <n v="571.29"/>
    <n v="0"/>
    <n v="24973.39"/>
    <x v="1"/>
    <x v="4"/>
    <m/>
    <x v="28"/>
  </r>
  <r>
    <x v="1"/>
    <s v="Baxter Springs"/>
    <s v="Lighting"/>
    <s v="Industrial"/>
    <s v="PL-Private Lighting"/>
    <n v="11678"/>
    <n v="2400.84"/>
    <n v="0"/>
    <n v="58.83"/>
    <n v="0"/>
    <n v="0"/>
    <m/>
    <n v="0"/>
    <n v="0"/>
    <n v="0"/>
    <n v="0"/>
    <n v="0"/>
    <n v="0"/>
    <n v="247.57"/>
    <n v="0"/>
    <n v="0"/>
    <n v="20.420000000000002"/>
    <n v="0"/>
    <n v="0"/>
    <n v="0"/>
    <n v="0"/>
    <n v="0"/>
    <n v="0"/>
    <n v="0"/>
    <n v="0"/>
    <n v="0"/>
    <n v="0"/>
    <n v="0"/>
    <n v="0"/>
    <n v="0"/>
    <n v="0"/>
    <n v="0"/>
    <n v="0"/>
    <n v="221.52"/>
    <n v="0"/>
    <n v="0"/>
    <n v="29.32"/>
    <n v="0"/>
    <n v="0"/>
    <n v="0"/>
    <m/>
    <x v="0"/>
    <m/>
    <m/>
    <m/>
    <m/>
    <m/>
    <m/>
    <m/>
    <m/>
    <n v="649.17000000000007"/>
    <n v="14.81"/>
    <n v="0"/>
    <n v="663.98"/>
    <x v="2"/>
    <x v="4"/>
    <m/>
    <x v="28"/>
  </r>
  <r>
    <x v="1"/>
    <s v="Baxter Springs"/>
    <s v="Lighting"/>
    <s v="Municipal Buildings"/>
    <s v="PL-Private Lighting"/>
    <n v="157"/>
    <n v="39.520000000000003"/>
    <n v="0"/>
    <n v="0"/>
    <n v="0"/>
    <n v="0"/>
    <m/>
    <n v="0"/>
    <n v="0"/>
    <n v="0"/>
    <n v="0"/>
    <n v="0"/>
    <n v="0"/>
    <n v="3.36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248.72"/>
    <n v="5.37"/>
    <n v="0"/>
    <n v="254.09"/>
    <x v="3"/>
    <x v="4"/>
    <m/>
    <x v="28"/>
  </r>
  <r>
    <x v="1"/>
    <s v="Baxter Springs"/>
    <s v="Lighting"/>
    <s v="Municipal Other Lighting"/>
    <s v="PL-Private Lighting"/>
    <n v="123"/>
    <n v="30.36"/>
    <n v="0"/>
    <n v="0"/>
    <n v="0"/>
    <n v="0"/>
    <m/>
    <n v="0"/>
    <n v="0"/>
    <n v="0"/>
    <n v="0"/>
    <n v="0"/>
    <n v="0"/>
    <n v="2.58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3.1700000000000004"/>
    <n v="7.0000000000000007E-2"/>
    <n v="0"/>
    <n v="3.24"/>
    <x v="4"/>
    <x v="4"/>
    <m/>
    <x v="28"/>
  </r>
  <r>
    <x v="1"/>
    <s v="Baxter Springs"/>
    <s v="Lighting"/>
    <s v="Municipal Street Lighting"/>
    <s v="SPL-Municipal St Lighting"/>
    <n v="54181.61"/>
    <n v="5143.37"/>
    <n v="0"/>
    <n v="0"/>
    <n v="0"/>
    <n v="0"/>
    <m/>
    <n v="0"/>
    <n v="0"/>
    <n v="0"/>
    <n v="0"/>
    <n v="0"/>
    <n v="0"/>
    <n v="1116.68"/>
    <n v="0"/>
    <n v="0"/>
    <n v="94.82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68.51"/>
    <n v="0"/>
    <n v="0"/>
    <n v="0"/>
    <m/>
    <x v="0"/>
    <m/>
    <m/>
    <m/>
    <m/>
    <m/>
    <m/>
    <m/>
    <m/>
    <n v="2.78"/>
    <n v="0.06"/>
    <n v="0"/>
    <n v="2.84"/>
    <x v="4"/>
    <x v="11"/>
    <m/>
    <x v="28"/>
  </r>
  <r>
    <x v="1"/>
    <s v="Baxter Springs"/>
    <s v="Lighting"/>
    <s v="Residential"/>
    <s v="PL-Private Lighting"/>
    <n v="36274.428999999996"/>
    <n v="11094.29"/>
    <n v="0"/>
    <n v="93.91"/>
    <n v="0"/>
    <n v="0"/>
    <m/>
    <n v="0"/>
    <n v="0"/>
    <n v="0"/>
    <n v="0"/>
    <n v="0"/>
    <n v="0"/>
    <n v="775.07"/>
    <n v="0"/>
    <n v="0"/>
    <n v="60.98"/>
    <n v="0"/>
    <n v="0"/>
    <n v="0"/>
    <n v="0"/>
    <n v="0"/>
    <n v="0"/>
    <n v="0"/>
    <n v="0"/>
    <n v="0"/>
    <n v="0"/>
    <n v="0"/>
    <n v="0"/>
    <n v="15"/>
    <n v="0"/>
    <n v="0"/>
    <n v="0"/>
    <n v="160.51"/>
    <n v="0"/>
    <n v="0"/>
    <n v="91.74"/>
    <n v="0"/>
    <n v="0"/>
    <n v="0"/>
    <m/>
    <x v="0"/>
    <m/>
    <m/>
    <m/>
    <m/>
    <m/>
    <m/>
    <m/>
    <m/>
    <n v="1434.47"/>
    <n v="26.7"/>
    <n v="0"/>
    <n v="1461.17"/>
    <x v="0"/>
    <x v="4"/>
    <m/>
    <x v="28"/>
  </r>
  <r>
    <x v="1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1"/>
    <s v="Columbus"/>
    <s v="Electric"/>
    <s v="Commercial"/>
    <s v="CB-Commercial"/>
    <n v="457198"/>
    <n v="38330.51"/>
    <n v="8072"/>
    <n v="2013.3"/>
    <n v="0"/>
    <n v="0"/>
    <m/>
    <n v="0"/>
    <n v="0"/>
    <n v="0"/>
    <n v="0"/>
    <n v="0"/>
    <n v="0"/>
    <n v="9739.86"/>
    <n v="0"/>
    <n v="0"/>
    <n v="796.51"/>
    <n v="0"/>
    <n v="0"/>
    <n v="0"/>
    <n v="0"/>
    <n v="0"/>
    <n v="0"/>
    <n v="0"/>
    <n v="0"/>
    <n v="0"/>
    <n v="0"/>
    <n v="0"/>
    <n v="0"/>
    <n v="0"/>
    <n v="0"/>
    <n v="40"/>
    <n v="-0.83"/>
    <n v="5102.28"/>
    <n v="0"/>
    <n v="0"/>
    <n v="6198.68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1"/>
    <s v="Columbus"/>
    <s v="Electric"/>
    <s v="Commercial"/>
    <s v="GP-General Power"/>
    <n v="503417"/>
    <n v="39594.93"/>
    <n v="0"/>
    <n v="0"/>
    <n v="0"/>
    <n v="0"/>
    <m/>
    <n v="0"/>
    <n v="0"/>
    <n v="0"/>
    <n v="0"/>
    <n v="0"/>
    <n v="0"/>
    <n v="10714.81"/>
    <n v="0"/>
    <n v="0"/>
    <n v="880.98"/>
    <n v="0"/>
    <n v="0"/>
    <n v="663.34"/>
    <n v="0"/>
    <n v="0"/>
    <n v="0"/>
    <n v="0"/>
    <n v="0"/>
    <n v="0"/>
    <n v="0"/>
    <n v="0"/>
    <n v="0"/>
    <n v="0"/>
    <n v="0"/>
    <n v="0"/>
    <n v="0"/>
    <n v="4170.1000000000004"/>
    <n v="0"/>
    <n v="0"/>
    <n v="5967.62"/>
    <n v="0"/>
    <n v="0"/>
    <n v="0"/>
    <m/>
    <x v="0"/>
    <m/>
    <m/>
    <m/>
    <m/>
    <m/>
    <m/>
    <m/>
    <m/>
    <n v="7871.84"/>
    <n v="181.19"/>
    <n v="0"/>
    <n v="8053.03"/>
    <x v="1"/>
    <x v="6"/>
    <m/>
    <x v="28"/>
  </r>
  <r>
    <x v="1"/>
    <s v="Columbus"/>
    <s v="Electric"/>
    <s v="Commercial"/>
    <s v="NM-Net Metering"/>
    <n v="1105"/>
    <n v="-30.2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9837.3599999999988"/>
    <n v="216.11"/>
    <n v="0"/>
    <n v="10053.469999999999"/>
    <x v="1"/>
    <x v="10"/>
    <m/>
    <x v="28"/>
  </r>
  <r>
    <x v="1"/>
    <s v="Columbus"/>
    <s v="Electric"/>
    <s v="Commercial"/>
    <s v="SH-Small Heating"/>
    <n v="44041"/>
    <n v="3234.17"/>
    <n v="840"/>
    <n v="211.9"/>
    <n v="0"/>
    <n v="0"/>
    <m/>
    <n v="0"/>
    <n v="0"/>
    <n v="0"/>
    <n v="0"/>
    <n v="0"/>
    <n v="0"/>
    <n v="940.04"/>
    <n v="0"/>
    <n v="0"/>
    <n v="77.06"/>
    <n v="0"/>
    <n v="0"/>
    <n v="0"/>
    <n v="0"/>
    <n v="0"/>
    <n v="0"/>
    <n v="0"/>
    <n v="0"/>
    <n v="0"/>
    <n v="0"/>
    <n v="0"/>
    <n v="0"/>
    <n v="0"/>
    <n v="0"/>
    <n v="0"/>
    <n v="0"/>
    <n v="468.48"/>
    <n v="0"/>
    <n v="0"/>
    <n v="682.17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1"/>
    <s v="Columbus"/>
    <s v="Electric"/>
    <s v="Commercial"/>
    <s v="TEB-Total Electric Bldg"/>
    <n v="85560"/>
    <n v="6885.71"/>
    <n v="0"/>
    <n v="0"/>
    <n v="0"/>
    <n v="0"/>
    <m/>
    <n v="0"/>
    <n v="0"/>
    <n v="0"/>
    <n v="0"/>
    <n v="0"/>
    <n v="0"/>
    <n v="1830.98"/>
    <n v="0"/>
    <n v="0"/>
    <n v="149.72999999999999"/>
    <n v="0"/>
    <n v="0"/>
    <n v="0"/>
    <n v="0"/>
    <n v="0"/>
    <n v="0"/>
    <n v="0"/>
    <n v="0"/>
    <n v="0"/>
    <n v="0"/>
    <n v="0"/>
    <n v="0"/>
    <n v="0"/>
    <n v="0"/>
    <n v="0"/>
    <n v="0"/>
    <n v="656.1"/>
    <n v="0"/>
    <n v="0"/>
    <n v="1121.7"/>
    <n v="0"/>
    <n v="0"/>
    <n v="0"/>
    <m/>
    <x v="0"/>
    <m/>
    <m/>
    <m/>
    <m/>
    <m/>
    <m/>
    <m/>
    <m/>
    <n v="951.68999999999994"/>
    <n v="21.73"/>
    <n v="0"/>
    <n v="973.42"/>
    <x v="1"/>
    <x v="13"/>
    <m/>
    <x v="28"/>
  </r>
  <r>
    <x v="1"/>
    <s v="Columbus"/>
    <s v="Electric"/>
    <s v="Industrial"/>
    <s v="CB-Commercial"/>
    <n v="320"/>
    <n v="28.52"/>
    <n v="20"/>
    <n v="0"/>
    <n v="0"/>
    <n v="0"/>
    <m/>
    <n v="0"/>
    <n v="0"/>
    <n v="0"/>
    <n v="0"/>
    <n v="0"/>
    <n v="0"/>
    <n v="6.85"/>
    <n v="0"/>
    <n v="0"/>
    <n v="0.56000000000000005"/>
    <n v="0"/>
    <n v="0"/>
    <n v="0"/>
    <n v="0"/>
    <n v="0"/>
    <n v="0"/>
    <n v="0"/>
    <n v="0"/>
    <n v="0"/>
    <n v="0"/>
    <n v="0"/>
    <n v="0"/>
    <n v="0"/>
    <n v="0"/>
    <n v="0"/>
    <n v="0"/>
    <n v="4.53"/>
    <n v="0"/>
    <n v="0"/>
    <n v="4.3600000000000003"/>
    <n v="0"/>
    <n v="0"/>
    <n v="0"/>
    <m/>
    <x v="0"/>
    <m/>
    <m/>
    <m/>
    <m/>
    <m/>
    <m/>
    <m/>
    <m/>
    <n v="1744.17"/>
    <n v="39.82"/>
    <n v="0"/>
    <n v="1783.99"/>
    <x v="2"/>
    <x v="5"/>
    <m/>
    <x v="28"/>
  </r>
  <r>
    <x v="1"/>
    <s v="Columbus"/>
    <s v="Electric"/>
    <s v="Industrial"/>
    <s v="GP-General Power"/>
    <n v="306240"/>
    <n v="31372.78"/>
    <n v="0"/>
    <n v="0"/>
    <n v="0"/>
    <n v="0"/>
    <m/>
    <n v="0"/>
    <n v="0"/>
    <n v="0"/>
    <n v="0"/>
    <n v="0"/>
    <n v="0"/>
    <n v="6553.53"/>
    <n v="0"/>
    <n v="0"/>
    <n v="535.91999999999996"/>
    <n v="0"/>
    <n v="0"/>
    <n v="0"/>
    <n v="0"/>
    <n v="0"/>
    <n v="0"/>
    <n v="0"/>
    <n v="0"/>
    <n v="0"/>
    <n v="0"/>
    <n v="0"/>
    <n v="0"/>
    <n v="0"/>
    <n v="0"/>
    <n v="0"/>
    <n v="0"/>
    <n v="1376.86"/>
    <n v="0"/>
    <n v="0"/>
    <n v="5919.17"/>
    <n v="0"/>
    <n v="0"/>
    <n v="0"/>
    <m/>
    <x v="0"/>
    <m/>
    <m/>
    <m/>
    <m/>
    <m/>
    <m/>
    <m/>
    <m/>
    <n v="8.06"/>
    <n v="0.18"/>
    <n v="0"/>
    <n v="8.24"/>
    <x v="2"/>
    <x v="6"/>
    <m/>
    <x v="28"/>
  </r>
  <r>
    <x v="1"/>
    <s v="Columbus"/>
    <s v="Electric"/>
    <s v="Industrial"/>
    <s v="PT-Transmission"/>
    <n v="1070400"/>
    <n v="54235.18"/>
    <n v="0"/>
    <n v="0"/>
    <n v="0"/>
    <n v="0"/>
    <m/>
    <n v="0"/>
    <n v="0"/>
    <n v="0"/>
    <n v="0"/>
    <n v="0"/>
    <n v="0"/>
    <n v="22060.95"/>
    <n v="0"/>
    <n v="0"/>
    <n v="1873.2"/>
    <n v="0"/>
    <n v="0"/>
    <n v="2620.46"/>
    <n v="0"/>
    <n v="0"/>
    <n v="0"/>
    <n v="0"/>
    <n v="0"/>
    <n v="0"/>
    <n v="0"/>
    <n v="0"/>
    <n v="0"/>
    <n v="0"/>
    <n v="0"/>
    <n v="0"/>
    <n v="0"/>
    <n v="1052.4000000000001"/>
    <n v="0"/>
    <n v="0"/>
    <n v="14334.39"/>
    <n v="0"/>
    <n v="0"/>
    <n v="0"/>
    <m/>
    <x v="0"/>
    <m/>
    <m/>
    <m/>
    <m/>
    <m/>
    <m/>
    <m/>
    <m/>
    <n v="6279.5499999999993"/>
    <n v="143.35"/>
    <n v="0"/>
    <n v="6422.9"/>
    <x v="2"/>
    <x v="9"/>
    <m/>
    <x v="28"/>
  </r>
  <r>
    <x v="1"/>
    <s v="Columbus"/>
    <s v="Electric"/>
    <s v="Industrial"/>
    <s v="TEB-Total Electric Bldg"/>
    <n v="3440"/>
    <n v="307.54000000000002"/>
    <n v="0"/>
    <n v="0"/>
    <n v="0"/>
    <n v="0"/>
    <m/>
    <n v="0"/>
    <n v="0"/>
    <n v="0"/>
    <n v="0"/>
    <n v="0"/>
    <n v="0"/>
    <n v="73.62"/>
    <n v="0"/>
    <n v="0"/>
    <n v="6.02"/>
    <n v="0"/>
    <n v="0"/>
    <n v="0"/>
    <n v="0"/>
    <n v="0"/>
    <n v="0"/>
    <n v="0"/>
    <n v="0"/>
    <n v="0"/>
    <n v="0"/>
    <n v="0"/>
    <n v="0"/>
    <n v="0"/>
    <n v="0"/>
    <n v="0"/>
    <n v="0"/>
    <n v="4.87"/>
    <n v="0"/>
    <n v="0"/>
    <n v="45.1"/>
    <n v="0"/>
    <n v="0"/>
    <n v="0"/>
    <m/>
    <x v="0"/>
    <m/>
    <m/>
    <m/>
    <m/>
    <m/>
    <m/>
    <m/>
    <m/>
    <n v="29829.91"/>
    <n v="555.30999999999995"/>
    <n v="0"/>
    <n v="30385.22"/>
    <x v="2"/>
    <x v="13"/>
    <m/>
    <x v="28"/>
  </r>
  <r>
    <x v="1"/>
    <s v="Columbus"/>
    <s v="Electric"/>
    <s v="Municipal Buildings"/>
    <s v="CB-Commercial"/>
    <n v="38334"/>
    <n v="3221.24"/>
    <n v="480"/>
    <n v="0"/>
    <n v="0"/>
    <n v="0"/>
    <m/>
    <n v="0"/>
    <n v="0"/>
    <n v="0"/>
    <n v="0"/>
    <n v="0"/>
    <n v="0"/>
    <n v="820.37"/>
    <n v="0"/>
    <n v="0"/>
    <n v="67.08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522.09"/>
    <n v="0"/>
    <n v="0"/>
    <n v="0"/>
    <m/>
    <x v="0"/>
    <m/>
    <m/>
    <m/>
    <m/>
    <m/>
    <m/>
    <m/>
    <m/>
    <n v="87.050000000000011"/>
    <n v="1.99"/>
    <n v="0"/>
    <n v="89.04"/>
    <x v="3"/>
    <x v="5"/>
    <m/>
    <x v="28"/>
  </r>
  <r>
    <x v="1"/>
    <s v="Columbus"/>
    <s v="Electric"/>
    <s v="Municipal Buildings"/>
    <s v="GP-General Power"/>
    <n v="16880"/>
    <n v="1103.3800000000001"/>
    <n v="0"/>
    <n v="0"/>
    <n v="0"/>
    <n v="0"/>
    <m/>
    <n v="0"/>
    <n v="0"/>
    <n v="0"/>
    <n v="0"/>
    <n v="0"/>
    <n v="0"/>
    <n v="361.23"/>
    <n v="0"/>
    <n v="0"/>
    <n v="29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.29"/>
    <n v="0"/>
    <n v="0"/>
    <n v="0"/>
    <m/>
    <x v="0"/>
    <m/>
    <m/>
    <m/>
    <m/>
    <m/>
    <m/>
    <m/>
    <m/>
    <n v="653.02"/>
    <n v="14.91"/>
    <n v="0"/>
    <n v="667.93"/>
    <x v="3"/>
    <x v="6"/>
    <m/>
    <x v="28"/>
  </r>
  <r>
    <x v="1"/>
    <s v="Columbus"/>
    <s v="Electric"/>
    <s v="Municipal Buildings"/>
    <s v="SH-Small Heating"/>
    <n v="3800"/>
    <n v="279.05"/>
    <n v="40"/>
    <n v="0"/>
    <n v="0"/>
    <n v="0"/>
    <m/>
    <n v="0"/>
    <n v="0"/>
    <n v="0"/>
    <n v="0"/>
    <n v="0"/>
    <n v="0"/>
    <n v="81.319999999999993"/>
    <n v="0"/>
    <n v="0"/>
    <n v="6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.86"/>
    <n v="0"/>
    <n v="0"/>
    <n v="0"/>
    <m/>
    <x v="0"/>
    <m/>
    <m/>
    <m/>
    <m/>
    <m/>
    <m/>
    <m/>
    <m/>
    <n v="320.79000000000002"/>
    <n v="7.32"/>
    <n v="0"/>
    <n v="328.11"/>
    <x v="3"/>
    <x v="12"/>
    <m/>
    <x v="28"/>
  </r>
  <r>
    <x v="1"/>
    <s v="Columbus"/>
    <s v="Electric"/>
    <s v="Municipal Buildings"/>
    <s v="TEB-Total Electric Bldg"/>
    <n v="9440"/>
    <n v="810.04"/>
    <n v="0"/>
    <n v="0"/>
    <n v="0"/>
    <n v="0"/>
    <m/>
    <n v="0"/>
    <n v="0"/>
    <n v="0"/>
    <n v="0"/>
    <n v="0"/>
    <n v="0"/>
    <n v="202.02"/>
    <n v="0"/>
    <n v="0"/>
    <n v="16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.76"/>
    <n v="0"/>
    <n v="0"/>
    <n v="0"/>
    <m/>
    <x v="0"/>
    <m/>
    <m/>
    <m/>
    <m/>
    <m/>
    <m/>
    <m/>
    <m/>
    <n v="124.93"/>
    <n v="2.85"/>
    <n v="0"/>
    <n v="127.78"/>
    <x v="3"/>
    <x v="13"/>
    <m/>
    <x v="28"/>
  </r>
  <r>
    <x v="1"/>
    <s v="Columbus"/>
    <s v="Electric"/>
    <s v="Municipal Other Lighting"/>
    <s v="CB-Commercial"/>
    <n v="1649"/>
    <n v="147"/>
    <n v="340"/>
    <n v="0"/>
    <n v="0"/>
    <n v="0"/>
    <m/>
    <n v="0"/>
    <n v="0"/>
    <n v="0"/>
    <n v="0"/>
    <n v="0"/>
    <n v="0"/>
    <n v="35.28"/>
    <n v="0"/>
    <n v="0"/>
    <n v="2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46"/>
    <n v="0"/>
    <n v="0"/>
    <n v="0"/>
    <m/>
    <x v="0"/>
    <m/>
    <m/>
    <m/>
    <m/>
    <m/>
    <m/>
    <m/>
    <m/>
    <n v="164.43"/>
    <n v="3.75"/>
    <n v="0"/>
    <n v="168.18"/>
    <x v="4"/>
    <x v="5"/>
    <m/>
    <x v="28"/>
  </r>
  <r>
    <x v="1"/>
    <s v="Columbus"/>
    <s v="Electric"/>
    <s v="Municipal Other Lighting"/>
    <s v="LS-Special Lighting"/>
    <n v="1446"/>
    <n v="217.2"/>
    <n v="0"/>
    <n v="0"/>
    <n v="0"/>
    <n v="0"/>
    <m/>
    <n v="0"/>
    <n v="0"/>
    <n v="0"/>
    <n v="0"/>
    <n v="0"/>
    <n v="0"/>
    <n v="30.95"/>
    <n v="0"/>
    <n v="0"/>
    <n v="2.5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6"/>
    <n v="0"/>
    <n v="0"/>
    <n v="0"/>
    <m/>
    <x v="0"/>
    <m/>
    <m/>
    <m/>
    <m/>
    <m/>
    <m/>
    <m/>
    <m/>
    <n v="27.83"/>
    <n v="0.64"/>
    <n v="0"/>
    <n v="28.47"/>
    <x v="4"/>
    <x v="7"/>
    <m/>
    <x v="28"/>
  </r>
  <r>
    <x v="1"/>
    <s v="Columbus"/>
    <s v="Electric"/>
    <s v="Municipal Pumping"/>
    <s v="CB-Commercial"/>
    <n v="13507"/>
    <n v="1153.8"/>
    <n v="340"/>
    <n v="0"/>
    <n v="0"/>
    <n v="0"/>
    <m/>
    <n v="0"/>
    <n v="0"/>
    <n v="0"/>
    <n v="0"/>
    <n v="0"/>
    <n v="0"/>
    <n v="289.02999999999997"/>
    <n v="0"/>
    <n v="0"/>
    <n v="2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3.95"/>
    <n v="0"/>
    <n v="0"/>
    <n v="0"/>
    <m/>
    <x v="0"/>
    <m/>
    <m/>
    <m/>
    <m/>
    <m/>
    <m/>
    <m/>
    <m/>
    <n v="4.09"/>
    <n v="0.09"/>
    <n v="0"/>
    <n v="4.18"/>
    <x v="3"/>
    <x v="5"/>
    <m/>
    <x v="28"/>
  </r>
  <r>
    <x v="1"/>
    <s v="Columbus"/>
    <s v="Electric"/>
    <s v="Municipal Pumping"/>
    <s v="GP-General Power"/>
    <n v="23998"/>
    <n v="2649.98"/>
    <n v="0"/>
    <n v="0"/>
    <n v="0"/>
    <n v="0"/>
    <m/>
    <n v="0"/>
    <n v="0"/>
    <n v="0"/>
    <n v="0"/>
    <n v="0"/>
    <n v="0"/>
    <n v="513.55999999999995"/>
    <n v="0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1.66"/>
    <n v="0"/>
    <n v="0"/>
    <n v="0"/>
    <m/>
    <x v="0"/>
    <m/>
    <m/>
    <m/>
    <m/>
    <m/>
    <m/>
    <m/>
    <m/>
    <n v="228.17"/>
    <n v="5.21"/>
    <n v="0"/>
    <n v="233.38"/>
    <x v="3"/>
    <x v="6"/>
    <m/>
    <x v="28"/>
  </r>
  <r>
    <x v="1"/>
    <s v="Columbus"/>
    <s v="Electric"/>
    <s v="Residential"/>
    <s v="NM-Net Metering"/>
    <n v="-252"/>
    <n v="-26.4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430.34000000000003"/>
    <n v="9.82"/>
    <n v="0"/>
    <n v="440.16"/>
    <x v="0"/>
    <x v="10"/>
    <m/>
    <x v="28"/>
  </r>
  <r>
    <x v="1"/>
    <s v="Columbus"/>
    <s v="Electric"/>
    <s v="Residential"/>
    <s v="RG-Residential"/>
    <n v="1267187"/>
    <n v="83522.789999999994"/>
    <n v="28746.18"/>
    <n v="6064.57"/>
    <n v="0"/>
    <n v="0"/>
    <m/>
    <n v="0"/>
    <n v="0"/>
    <n v="0"/>
    <n v="0"/>
    <n v="0"/>
    <n v="0"/>
    <n v="27110.76"/>
    <n v="0"/>
    <n v="0"/>
    <n v="2217.8200000000002"/>
    <n v="0"/>
    <n v="0"/>
    <n v="0"/>
    <n v="0"/>
    <n v="0"/>
    <n v="0"/>
    <n v="0"/>
    <n v="0"/>
    <n v="0"/>
    <n v="0"/>
    <n v="100"/>
    <n v="0"/>
    <n v="15"/>
    <n v="0"/>
    <n v="80"/>
    <n v="-0.77"/>
    <n v="2963.99"/>
    <n v="0"/>
    <n v="0"/>
    <n v="21402.75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1"/>
    <s v="Columbus"/>
    <s v="Electric"/>
    <s v="Residential"/>
    <s v="RG-Residential Water Heat"/>
    <n v="200577"/>
    <n v="12309.32"/>
    <n v="3755.82"/>
    <n v="707.28"/>
    <n v="0"/>
    <n v="0"/>
    <m/>
    <n v="0"/>
    <n v="0"/>
    <n v="0"/>
    <n v="0"/>
    <n v="0"/>
    <n v="0"/>
    <n v="4244.8500000000004"/>
    <n v="0"/>
    <n v="0"/>
    <n v="347.15"/>
    <n v="0"/>
    <n v="0"/>
    <n v="0"/>
    <n v="0"/>
    <n v="0"/>
    <n v="0"/>
    <n v="0"/>
    <n v="0"/>
    <n v="0"/>
    <n v="0"/>
    <n v="0"/>
    <n v="0"/>
    <n v="0"/>
    <n v="0"/>
    <n v="0"/>
    <n v="0"/>
    <n v="385.96"/>
    <n v="0"/>
    <n v="0"/>
    <n v="3364.22"/>
    <n v="0"/>
    <n v="0"/>
    <n v="0"/>
    <m/>
    <x v="0"/>
    <m/>
    <m/>
    <m/>
    <m/>
    <m/>
    <m/>
    <m/>
    <m/>
    <n v="22001.360000000001"/>
    <n v="503.79"/>
    <n v="0"/>
    <n v="22505.15"/>
    <x v="0"/>
    <x v="14"/>
    <m/>
    <x v="28"/>
  </r>
  <r>
    <x v="1"/>
    <s v="Columbus"/>
    <s v="Electric"/>
    <s v="Residential"/>
    <s v="RH-Residential Total Elec"/>
    <n v="348633"/>
    <n v="19952.27"/>
    <n v="6533.64"/>
    <n v="1069.81"/>
    <n v="0"/>
    <n v="0"/>
    <m/>
    <n v="0"/>
    <n v="0"/>
    <n v="0"/>
    <n v="0"/>
    <n v="0"/>
    <n v="0"/>
    <n v="7460.82"/>
    <n v="0"/>
    <n v="0"/>
    <n v="610.15"/>
    <n v="0"/>
    <n v="0"/>
    <n v="0"/>
    <n v="0"/>
    <n v="0"/>
    <n v="0"/>
    <n v="0"/>
    <n v="0"/>
    <n v="0"/>
    <n v="0"/>
    <n v="20"/>
    <n v="0"/>
    <n v="0"/>
    <n v="0"/>
    <n v="0"/>
    <n v="0"/>
    <n v="635.9"/>
    <n v="0"/>
    <n v="0"/>
    <n v="5762.92"/>
    <n v="0"/>
    <n v="0"/>
    <n v="0"/>
    <m/>
    <x v="0"/>
    <m/>
    <m/>
    <m/>
    <m/>
    <m/>
    <m/>
    <m/>
    <m/>
    <n v="3788.49"/>
    <n v="88.42"/>
    <n v="0"/>
    <n v="3876.91"/>
    <x v="0"/>
    <x v="15"/>
    <m/>
    <x v="28"/>
  </r>
  <r>
    <x v="1"/>
    <s v="Columbus"/>
    <s v="Lighting"/>
    <s v="Commercial"/>
    <s v="PL-Private Lighting"/>
    <n v="21217.682000000001"/>
    <n v="5183.46"/>
    <n v="0"/>
    <n v="0"/>
    <n v="0"/>
    <n v="0"/>
    <m/>
    <n v="0"/>
    <n v="0"/>
    <n v="0"/>
    <n v="0"/>
    <n v="0"/>
    <n v="0"/>
    <n v="441.57"/>
    <n v="0"/>
    <n v="0"/>
    <n v="35.97"/>
    <n v="0"/>
    <n v="0"/>
    <n v="0"/>
    <n v="0"/>
    <n v="0"/>
    <n v="0"/>
    <n v="0"/>
    <n v="0"/>
    <n v="0"/>
    <n v="0"/>
    <n v="0"/>
    <n v="0"/>
    <n v="0"/>
    <n v="0"/>
    <n v="0"/>
    <n v="0"/>
    <n v="435.38"/>
    <n v="0"/>
    <n v="0"/>
    <n v="51.94"/>
    <n v="0"/>
    <n v="0"/>
    <n v="0"/>
    <m/>
    <x v="0"/>
    <m/>
    <m/>
    <m/>
    <m/>
    <m/>
    <m/>
    <m/>
    <m/>
    <n v="7381.1500000000005"/>
    <n v="169.69"/>
    <n v="0"/>
    <n v="7550.84"/>
    <x v="1"/>
    <x v="4"/>
    <m/>
    <x v="28"/>
  </r>
  <r>
    <x v="1"/>
    <s v="Columbus"/>
    <s v="Lighting"/>
    <s v="Industrial"/>
    <s v="PL-Private Lighting"/>
    <n v="222"/>
    <n v="43.46"/>
    <n v="0"/>
    <n v="0"/>
    <n v="0"/>
    <n v="0"/>
    <m/>
    <n v="0"/>
    <n v="0"/>
    <n v="0"/>
    <n v="0"/>
    <n v="0"/>
    <n v="0"/>
    <n v="4.63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3.82"/>
    <n v="0"/>
    <n v="0"/>
    <n v="0.55000000000000004"/>
    <n v="0"/>
    <n v="0"/>
    <n v="0"/>
    <m/>
    <x v="0"/>
    <m/>
    <m/>
    <m/>
    <m/>
    <m/>
    <m/>
    <m/>
    <m/>
    <n v="433.46"/>
    <n v="9.86"/>
    <n v="0"/>
    <n v="443.32"/>
    <x v="2"/>
    <x v="4"/>
    <m/>
    <x v="28"/>
  </r>
  <r>
    <x v="1"/>
    <s v="Columbus"/>
    <s v="Lighting"/>
    <s v="Municipal Other Lighting"/>
    <s v="PL-Private Lighting"/>
    <n v="290"/>
    <n v="87.1"/>
    <n v="0"/>
    <n v="0"/>
    <n v="0"/>
    <n v="0"/>
    <m/>
    <n v="0"/>
    <n v="0"/>
    <n v="0"/>
    <n v="0"/>
    <n v="0"/>
    <n v="0"/>
    <n v="6.21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3"/>
    <n v="0"/>
    <n v="0"/>
    <n v="0"/>
    <m/>
    <x v="0"/>
    <m/>
    <m/>
    <m/>
    <m/>
    <m/>
    <m/>
    <m/>
    <m/>
    <n v="5.19"/>
    <n v="0.1"/>
    <n v="0"/>
    <n v="5.29"/>
    <x v="4"/>
    <x v="4"/>
    <m/>
    <x v="28"/>
  </r>
  <r>
    <x v="1"/>
    <s v="Columbus"/>
    <s v="Lighting"/>
    <s v="Municipal Street Lighting"/>
    <s v="SPL-Municipal St Lighting"/>
    <n v="51647.351999999999"/>
    <n v="5059.13"/>
    <n v="0"/>
    <n v="0"/>
    <n v="0"/>
    <n v="0"/>
    <m/>
    <n v="0"/>
    <n v="0"/>
    <n v="0"/>
    <n v="0"/>
    <n v="0"/>
    <n v="0"/>
    <n v="1064.45"/>
    <n v="0"/>
    <n v="0"/>
    <n v="90.38"/>
    <n v="0"/>
    <n v="0"/>
    <n v="1599.84"/>
    <n v="0"/>
    <n v="0"/>
    <n v="0"/>
    <n v="0"/>
    <n v="0"/>
    <n v="0"/>
    <n v="0"/>
    <n v="0"/>
    <n v="0"/>
    <n v="0"/>
    <n v="0"/>
    <n v="0"/>
    <n v="0"/>
    <n v="0"/>
    <n v="0"/>
    <n v="0"/>
    <n v="160.62"/>
    <n v="0"/>
    <n v="0"/>
    <n v="0"/>
    <m/>
    <x v="0"/>
    <m/>
    <m/>
    <m/>
    <m/>
    <m/>
    <m/>
    <m/>
    <m/>
    <n v="5.8500000000000005"/>
    <n v="0.13"/>
    <n v="0"/>
    <n v="5.98"/>
    <x v="4"/>
    <x v="11"/>
    <m/>
    <x v="28"/>
  </r>
  <r>
    <x v="1"/>
    <s v="Columbus"/>
    <s v="Lighting"/>
    <s v="Residential"/>
    <s v="PL-Private Lighting"/>
    <n v="14817.936"/>
    <n v="4910.5600000000004"/>
    <n v="0"/>
    <n v="0"/>
    <n v="0"/>
    <n v="0"/>
    <m/>
    <n v="0"/>
    <n v="0"/>
    <n v="0"/>
    <n v="0"/>
    <n v="0"/>
    <n v="0"/>
    <n v="316.38"/>
    <n v="0"/>
    <n v="0"/>
    <n v="24.84"/>
    <n v="0"/>
    <n v="0"/>
    <n v="0"/>
    <n v="0"/>
    <n v="0"/>
    <n v="0"/>
    <n v="0"/>
    <n v="0"/>
    <n v="0"/>
    <n v="0"/>
    <n v="0"/>
    <n v="0"/>
    <n v="0"/>
    <n v="0"/>
    <n v="0"/>
    <n v="-0.02"/>
    <n v="67.7"/>
    <n v="0"/>
    <n v="0"/>
    <n v="37.770000000000003"/>
    <n v="0"/>
    <n v="0"/>
    <n v="0"/>
    <m/>
    <x v="0"/>
    <m/>
    <m/>
    <m/>
    <m/>
    <m/>
    <m/>
    <m/>
    <m/>
    <n v="1367.99"/>
    <n v="25.47"/>
    <n v="0"/>
    <n v="1393.46"/>
    <x v="0"/>
    <x v="4"/>
    <m/>
    <x v="28"/>
  </r>
  <r>
    <x v="1"/>
    <s v="Columbu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1"/>
    <s v="Neosho"/>
    <s v="Electric"/>
    <s v="Commercial"/>
    <s v="CB-Commercial"/>
    <n v="8"/>
    <n v="0.71"/>
    <n v="20"/>
    <n v="1.05"/>
    <n v="0"/>
    <n v="0"/>
    <m/>
    <n v="0"/>
    <n v="0"/>
    <n v="0"/>
    <n v="0"/>
    <n v="0"/>
    <n v="0"/>
    <n v="0.17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1.88"/>
    <n v="0"/>
    <n v="0"/>
    <n v="0.11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Aurora"/>
    <s v="Electric"/>
    <s v="Commercial"/>
    <s v="CB-Commercial"/>
    <n v="2309174"/>
    <n v="282796.24"/>
    <n v="42205.66"/>
    <n v="9713.2999999999993"/>
    <n v="0"/>
    <n v="0"/>
    <m/>
    <n v="-22115.920434527299"/>
    <n v="-2751.87"/>
    <n v="0"/>
    <n v="0"/>
    <n v="1039.04"/>
    <n v="0"/>
    <n v="0"/>
    <n v="0"/>
    <n v="0"/>
    <n v="0"/>
    <n v="0"/>
    <n v="0"/>
    <n v="0"/>
    <n v="0"/>
    <n v="0"/>
    <n v="0"/>
    <n v="0"/>
    <n v="0"/>
    <n v="0"/>
    <n v="0"/>
    <n v="30"/>
    <n v="0"/>
    <n v="60"/>
    <n v="2231.75"/>
    <n v="20"/>
    <n v="-185.41"/>
    <n v="20738.34"/>
    <n v="0"/>
    <n v="0"/>
    <n v="0"/>
    <n v="0"/>
    <n v="0"/>
    <n v="0"/>
    <m/>
    <x v="0"/>
    <m/>
    <m/>
    <m/>
    <m/>
    <m/>
    <m/>
    <m/>
    <m/>
    <n v="0.22"/>
    <n v="0"/>
    <n v="0"/>
    <n v="0.22"/>
    <x v="1"/>
    <x v="5"/>
    <m/>
    <x v="28"/>
  </r>
  <r>
    <x v="3"/>
    <s v="Aurora"/>
    <s v="Electric"/>
    <s v="Commercial"/>
    <s v="GP-General Power"/>
    <n v="4461653"/>
    <n v="454404.76"/>
    <n v="10562.48"/>
    <n v="13748.74"/>
    <n v="0"/>
    <n v="0"/>
    <m/>
    <n v="-12260.6870229008"/>
    <n v="-5116.91"/>
    <n v="0"/>
    <n v="0"/>
    <n v="1732.57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946.08"/>
    <n v="0"/>
    <n v="0"/>
    <n v="24312.27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3"/>
    <s v="Aurora"/>
    <s v="Electric"/>
    <s v="Commercial"/>
    <s v="LS-Special Lighting"/>
    <n v="4478"/>
    <n v="736.22"/>
    <n v="0"/>
    <n v="9.65"/>
    <n v="0"/>
    <n v="0"/>
    <m/>
    <n v="0"/>
    <n v="-5.0599999999999996"/>
    <n v="0"/>
    <n v="0"/>
    <n v="1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8"/>
  </r>
  <r>
    <x v="3"/>
    <s v="Aurora"/>
    <s v="Electric"/>
    <s v="Commercial"/>
    <s v="SH-Small Heating"/>
    <n v="126223"/>
    <n v="14583.89"/>
    <n v="2064.79"/>
    <n v="649.05999999999995"/>
    <n v="0"/>
    <n v="0"/>
    <m/>
    <n v="0"/>
    <n v="-149.06"/>
    <n v="0"/>
    <n v="0"/>
    <n v="56.82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63.96"/>
    <n v="0"/>
    <n v="0"/>
    <n v="1233.0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3"/>
    <s v="Aurora"/>
    <s v="Electric"/>
    <s v="Commercial"/>
    <s v="TEB-Total Electric Bldg"/>
    <n v="603693"/>
    <n v="62296.44"/>
    <n v="1315.68"/>
    <n v="223.12"/>
    <n v="0"/>
    <n v="0"/>
    <m/>
    <n v="0"/>
    <n v="-712.04"/>
    <n v="0"/>
    <n v="0"/>
    <n v="271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39"/>
    <n v="0"/>
    <n v="-55.54"/>
    <n v="3073.97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8"/>
  </r>
  <r>
    <x v="3"/>
    <s v="Aurora"/>
    <s v="Electric"/>
    <s v="Industrial"/>
    <s v="CB-Commercial"/>
    <n v="16061"/>
    <n v="1927.22"/>
    <n v="249.59"/>
    <n v="58.53"/>
    <n v="0"/>
    <n v="0"/>
    <m/>
    <n v="0"/>
    <n v="-20.37"/>
    <n v="0"/>
    <n v="0"/>
    <n v="7.22"/>
    <n v="0"/>
    <n v="0"/>
    <n v="0"/>
    <n v="0"/>
    <n v="0"/>
    <n v="0"/>
    <n v="0"/>
    <n v="38.04"/>
    <n v="0"/>
    <n v="0"/>
    <n v="0"/>
    <n v="0"/>
    <n v="0"/>
    <n v="0"/>
    <n v="0"/>
    <n v="0"/>
    <n v="0"/>
    <n v="15"/>
    <n v="21.66"/>
    <n v="0"/>
    <n v="0"/>
    <n v="158.96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8"/>
  </r>
  <r>
    <x v="3"/>
    <s v="Aurora"/>
    <s v="Electric"/>
    <s v="Industrial"/>
    <s v="GP-General Power"/>
    <n v="1967674"/>
    <n v="187787.48"/>
    <n v="1320.31"/>
    <n v="3370.29"/>
    <n v="0"/>
    <n v="0"/>
    <m/>
    <n v="0"/>
    <n v="-3444.7"/>
    <n v="0"/>
    <n v="0"/>
    <n v="791.87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2022"/>
    <n v="0"/>
    <n v="0"/>
    <n v="9096.2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3"/>
    <s v="Aurora"/>
    <s v="Electric"/>
    <s v="Industrial"/>
    <s v="LP-Large Power"/>
    <n v="3052803"/>
    <n v="231709.49"/>
    <n v="567.1"/>
    <n v="0"/>
    <n v="0"/>
    <n v="0"/>
    <m/>
    <n v="0"/>
    <n v="-5678.21"/>
    <n v="0"/>
    <n v="0"/>
    <n v="310.23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4984.51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8"/>
  </r>
  <r>
    <x v="3"/>
    <s v="Aurora"/>
    <s v="Electric"/>
    <s v="Industrial"/>
    <s v="PFM-Feed Mill/Grain Elev"/>
    <n v="44880"/>
    <n v="7149.07"/>
    <n v="117.97"/>
    <n v="7.5"/>
    <n v="0"/>
    <n v="0"/>
    <m/>
    <n v="0"/>
    <n v="-45.27"/>
    <n v="0"/>
    <n v="0"/>
    <n v="2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9.64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8"/>
  </r>
  <r>
    <x v="3"/>
    <s v="Aurora"/>
    <s v="Electric"/>
    <s v="Industrial"/>
    <s v="TEB-Total Electric Bldg"/>
    <n v="955497"/>
    <n v="90833.73"/>
    <n v="69.489999999999995"/>
    <n v="0"/>
    <n v="0"/>
    <n v="0"/>
    <m/>
    <n v="0"/>
    <n v="-1815.44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5657.08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8"/>
  </r>
  <r>
    <x v="3"/>
    <s v="Aurora"/>
    <s v="Electric"/>
    <s v="Interdepartmental"/>
    <s v="CB-Commercial"/>
    <n v="30683"/>
    <n v="3737.25"/>
    <n v="204.21"/>
    <n v="0"/>
    <n v="0"/>
    <n v="0"/>
    <m/>
    <n v="0"/>
    <n v="-45.96"/>
    <n v="0"/>
    <n v="0"/>
    <n v="13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8"/>
  </r>
  <r>
    <x v="3"/>
    <s v="Aurora"/>
    <s v="Electric"/>
    <s v="Interdepartmental"/>
    <s v="GP-General Power"/>
    <n v="144881"/>
    <n v="11704.12"/>
    <n v="277.95999999999998"/>
    <n v="0"/>
    <n v="0"/>
    <n v="0"/>
    <m/>
    <n v="0"/>
    <n v="-210.44"/>
    <n v="0"/>
    <n v="0"/>
    <n v="65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28"/>
  </r>
  <r>
    <x v="3"/>
    <s v="Aurora"/>
    <s v="Electric"/>
    <s v="Municipal Buildings"/>
    <s v="CB-Commercial"/>
    <n v="35659"/>
    <n v="4340.16"/>
    <n v="1406.78"/>
    <n v="0"/>
    <n v="0"/>
    <n v="0"/>
    <m/>
    <n v="0"/>
    <n v="-53.75"/>
    <n v="0"/>
    <n v="0"/>
    <n v="16.0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Aurora"/>
    <s v="Electric"/>
    <s v="Municipal Buildings"/>
    <s v="GP-General Power"/>
    <n v="121680"/>
    <n v="10907.94"/>
    <n v="277.95999999999998"/>
    <n v="0"/>
    <n v="0"/>
    <n v="0"/>
    <m/>
    <n v="0"/>
    <n v="-167.07"/>
    <n v="0"/>
    <n v="0"/>
    <n v="54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Aurora"/>
    <s v="Electric"/>
    <s v="Municipal Buildings"/>
    <s v="SH-Small Heating"/>
    <n v="1285"/>
    <n v="146.56"/>
    <n v="45.38"/>
    <n v="0"/>
    <n v="0"/>
    <n v="0"/>
    <m/>
    <n v="0"/>
    <n v="-2.2599999999999998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8"/>
  </r>
  <r>
    <x v="3"/>
    <s v="Aurora"/>
    <s v="Electric"/>
    <s v="Municipal Other Lighting"/>
    <s v="CB-Commercial"/>
    <n v="14683"/>
    <n v="1797.42"/>
    <n v="748.77"/>
    <n v="0"/>
    <n v="0"/>
    <n v="0"/>
    <m/>
    <n v="0"/>
    <n v="-19.82"/>
    <n v="0"/>
    <n v="0"/>
    <n v="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3"/>
    <s v="Aurora"/>
    <s v="Electric"/>
    <s v="Municipal Other Lighting"/>
    <s v="LS-Special Lighting"/>
    <n v="15265"/>
    <n v="2555.79"/>
    <n v="0"/>
    <n v="0"/>
    <n v="0"/>
    <n v="0"/>
    <m/>
    <n v="0"/>
    <n v="-15.62"/>
    <n v="0"/>
    <n v="0"/>
    <n v="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8"/>
  </r>
  <r>
    <x v="3"/>
    <s v="Aurora"/>
    <s v="Electric"/>
    <s v="Municipal Other Lighting"/>
    <s v="MS-Miscellaneous"/>
    <n v="0"/>
    <n v="0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8"/>
  </r>
  <r>
    <x v="3"/>
    <s v="Aurora"/>
    <s v="Electric"/>
    <s v="Municipal Pumping"/>
    <s v="CB-Commercial"/>
    <n v="182188"/>
    <n v="22227.61"/>
    <n v="1270.6400000000001"/>
    <n v="0"/>
    <n v="0"/>
    <n v="0"/>
    <m/>
    <n v="0"/>
    <n v="-216.54"/>
    <n v="0"/>
    <n v="0"/>
    <n v="81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Aurora"/>
    <s v="Electric"/>
    <s v="Municipal Pumping"/>
    <s v="GP-General Power"/>
    <n v="576731"/>
    <n v="55882.85"/>
    <n v="972.86"/>
    <n v="0"/>
    <n v="0"/>
    <n v="0"/>
    <m/>
    <n v="0"/>
    <n v="-911.81"/>
    <n v="0"/>
    <n v="0"/>
    <n v="259.52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Aurora"/>
    <s v="Electric"/>
    <s v="Oil Pipeline Pumping"/>
    <s v="GP-General Power"/>
    <n v="165576"/>
    <n v="15716.31"/>
    <n v="138.97999999999999"/>
    <n v="0"/>
    <n v="0"/>
    <n v="0"/>
    <m/>
    <n v="0"/>
    <n v="-295.64999999999998"/>
    <n v="0"/>
    <n v="0"/>
    <n v="74.51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8.74"/>
    <n v="0"/>
    <n v="0"/>
    <n v="1181.1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3"/>
    <s v="Aurora"/>
    <s v="Electric"/>
    <s v="Residential"/>
    <s v="RGL-Residential Pilot"/>
    <n v="33886"/>
    <n v="4141.59"/>
    <n v="0"/>
    <n v="187.38"/>
    <n v="0"/>
    <n v="0"/>
    <m/>
    <n v="0"/>
    <n v="-38.22"/>
    <n v="0"/>
    <n v="0"/>
    <n v="15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26"/>
    <n v="0"/>
    <n v="0"/>
    <n v="74.47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8"/>
  </r>
  <r>
    <x v="3"/>
    <s v="Aurora"/>
    <s v="Electric"/>
    <s v="Residential"/>
    <s v="RG-Residential"/>
    <n v="10624624"/>
    <n v="1292905.56"/>
    <n v="188079.67"/>
    <n v="44940.58"/>
    <n v="0"/>
    <n v="0"/>
    <m/>
    <n v="-48900.804952045401"/>
    <n v="-12597.22"/>
    <n v="0"/>
    <n v="0"/>
    <n v="4781.22"/>
    <n v="0"/>
    <n v="0"/>
    <n v="0"/>
    <n v="0"/>
    <n v="0"/>
    <n v="0"/>
    <n v="0"/>
    <n v="0"/>
    <n v="0"/>
    <n v="0"/>
    <n v="0"/>
    <n v="0"/>
    <n v="0"/>
    <n v="0"/>
    <n v="0"/>
    <n v="870"/>
    <n v="100"/>
    <n v="195"/>
    <n v="3484.67"/>
    <n v="800"/>
    <n v="-319.14999999999998"/>
    <n v="13147.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Aurora"/>
    <s v="Electric"/>
    <s v="Wholesale Municipalities"/>
    <s v="GFR-Monett"/>
    <n v="0"/>
    <n v="126137.1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6"/>
    <m/>
    <x v="28"/>
  </r>
  <r>
    <x v="3"/>
    <s v="Aurora"/>
    <s v="Electric"/>
    <s v="Wholesale Municipalities"/>
    <s v="GFR-Mt Vernon"/>
    <n v="0"/>
    <n v="280067.5399999999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27"/>
    <m/>
    <x v="28"/>
  </r>
  <r>
    <x v="3"/>
    <s v="Aurora"/>
    <s v="Lighting"/>
    <s v="Commercial"/>
    <s v="PL-Private Lighting"/>
    <n v="50112.353000000003"/>
    <n v="16045"/>
    <n v="0"/>
    <n v="0"/>
    <n v="0"/>
    <n v="0"/>
    <m/>
    <n v="0"/>
    <n v="-42.24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.63"/>
    <n v="0"/>
    <n v="-2.34"/>
    <n v="832.46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3"/>
    <s v="Aurora"/>
    <s v="Lighting"/>
    <s v="Industrial"/>
    <s v="PL-Private Lighting"/>
    <n v="6135"/>
    <n v="1510.42"/>
    <n v="0"/>
    <n v="0"/>
    <n v="0"/>
    <n v="0"/>
    <m/>
    <n v="0"/>
    <n v="-9.63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11"/>
    <n v="0"/>
    <n v="0"/>
    <n v="84.39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8"/>
  </r>
  <r>
    <x v="3"/>
    <s v="Aurora"/>
    <s v="Lighting"/>
    <s v="Interdepartmental"/>
    <s v="PL-Private Lighting"/>
    <n v="195"/>
    <n v="45.96"/>
    <n v="0"/>
    <n v="0"/>
    <n v="0"/>
    <n v="0"/>
    <m/>
    <n v="0"/>
    <n v="-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8"/>
  </r>
  <r>
    <x v="3"/>
    <s v="Aurora"/>
    <s v="Lighting"/>
    <s v="Municipal Other Lighting"/>
    <s v="PL-Private Lighting"/>
    <n v="174"/>
    <n v="66.239999999999995"/>
    <n v="0"/>
    <n v="0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8"/>
  </r>
  <r>
    <x v="3"/>
    <s v="Aurora"/>
    <s v="Lighting"/>
    <s v="Municipal Pumping"/>
    <s v="PL-Private Lighting"/>
    <n v="58"/>
    <n v="20.59"/>
    <n v="0"/>
    <n v="0"/>
    <n v="0"/>
    <n v="0"/>
    <m/>
    <n v="0"/>
    <n v="-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8"/>
  </r>
  <r>
    <x v="3"/>
    <s v="Aurora"/>
    <s v="Lighting"/>
    <s v="Municipal Street Lighting"/>
    <s v="SPL-Municipal St Lighting"/>
    <n v="90473.483999999997"/>
    <n v="12944.26"/>
    <n v="0"/>
    <n v="0"/>
    <n v="0"/>
    <n v="0"/>
    <m/>
    <n v="0"/>
    <n v="-171.9"/>
    <n v="0"/>
    <n v="0"/>
    <n v="0"/>
    <n v="0"/>
    <n v="0"/>
    <n v="0"/>
    <n v="0"/>
    <n v="0"/>
    <n v="0"/>
    <n v="0"/>
    <n v="3487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8"/>
  </r>
  <r>
    <x v="3"/>
    <s v="Aurora"/>
    <s v="Lighting"/>
    <s v="Residential"/>
    <s v="PL-Private Lighting"/>
    <n v="51831.839"/>
    <n v="19431.009999999998"/>
    <n v="0"/>
    <n v="0"/>
    <n v="0"/>
    <n v="0"/>
    <m/>
    <n v="0"/>
    <n v="-46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4.979999999999997"/>
    <n v="0"/>
    <n v="0"/>
    <n v="72.650000000000006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3"/>
    <s v="Aurora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3"/>
    <s v="Baxter Springs"/>
    <s v="Electric"/>
    <s v="Commercial"/>
    <s v="CB-Commercial"/>
    <n v="9"/>
    <n v="1.1399999999999999"/>
    <n v="22.69"/>
    <n v="1.19"/>
    <n v="0"/>
    <n v="0"/>
    <m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Baxter Springs"/>
    <s v="Electric"/>
    <s v="Residential"/>
    <s v="RG-Residential"/>
    <n v="266"/>
    <n v="33.340000000000003"/>
    <n v="13"/>
    <n v="2.31"/>
    <n v="0"/>
    <n v="0"/>
    <m/>
    <n v="0"/>
    <n v="-0.21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599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Bolivar"/>
    <s v="Electric"/>
    <s v="Commercial"/>
    <s v="CB-Commercial"/>
    <n v="1966759"/>
    <n v="242255.45"/>
    <n v="45039.67"/>
    <n v="6430.66"/>
    <n v="0"/>
    <n v="0"/>
    <m/>
    <n v="-9996.5648854961801"/>
    <n v="-2271.0300000000002"/>
    <n v="0"/>
    <n v="0"/>
    <n v="882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84.6"/>
    <n v="0"/>
    <n v="-30.56"/>
    <n v="17072.04"/>
    <n v="50.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Bolivar"/>
    <s v="Electric"/>
    <s v="Commercial"/>
    <s v="GP-General Power"/>
    <n v="3533440"/>
    <n v="348172.24"/>
    <n v="9114.77"/>
    <n v="1961.04"/>
    <n v="0"/>
    <n v="0"/>
    <m/>
    <n v="0"/>
    <n v="-3942.97"/>
    <n v="0"/>
    <n v="0"/>
    <n v="159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4.69"/>
    <n v="0"/>
    <n v="0"/>
    <n v="16451.86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3"/>
    <s v="Bolivar"/>
    <s v="Electric"/>
    <s v="Commercial"/>
    <s v="LP-Large Power"/>
    <n v="2401878"/>
    <n v="143732"/>
    <n v="1134.2"/>
    <n v="0"/>
    <n v="0"/>
    <n v="0"/>
    <m/>
    <n v="0"/>
    <n v="-2418.0700000000002"/>
    <n v="0"/>
    <n v="0"/>
    <n v="1080.8499999999999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5882.07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8"/>
  </r>
  <r>
    <x v="3"/>
    <s v="Bolivar"/>
    <s v="Electric"/>
    <s v="Commercial"/>
    <s v="LS-Special Lighting"/>
    <n v="3246"/>
    <n v="767.6"/>
    <n v="0"/>
    <n v="2.4700000000000002"/>
    <n v="0"/>
    <n v="0"/>
    <m/>
    <n v="0"/>
    <n v="-4.38"/>
    <n v="0"/>
    <n v="0"/>
    <n v="1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2100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8"/>
  </r>
  <r>
    <x v="3"/>
    <s v="Bolivar"/>
    <s v="Electric"/>
    <s v="Commercial"/>
    <s v="SH-Small Heating"/>
    <n v="760147"/>
    <n v="89866.03"/>
    <n v="11242.13"/>
    <n v="2211.79"/>
    <n v="0"/>
    <n v="0"/>
    <m/>
    <n v="0"/>
    <n v="-702.09"/>
    <n v="0"/>
    <n v="0"/>
    <n v="342.1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09.11"/>
    <n v="20"/>
    <n v="-29.45"/>
    <n v="6266.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3"/>
    <s v="Bolivar"/>
    <s v="Electric"/>
    <s v="Commercial"/>
    <s v="TEB-Total Electric Bldg"/>
    <n v="2547101"/>
    <n v="274915.69"/>
    <n v="8236.8799999999992"/>
    <n v="1578.33"/>
    <n v="0"/>
    <n v="0"/>
    <m/>
    <n v="0"/>
    <n v="-2513.08"/>
    <n v="0"/>
    <n v="0"/>
    <n v="1125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6.23"/>
    <n v="-20"/>
    <n v="0"/>
    <n v="11338.0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8"/>
  </r>
  <r>
    <x v="3"/>
    <s v="Bolivar"/>
    <s v="Electric"/>
    <s v="Industrial"/>
    <s v="CB-Commercial"/>
    <n v="27958"/>
    <n v="3262.47"/>
    <n v="181.52"/>
    <n v="142.69"/>
    <n v="0"/>
    <n v="0"/>
    <m/>
    <n v="0"/>
    <n v="-37.200000000000003"/>
    <n v="0"/>
    <n v="0"/>
    <n v="1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7.27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8"/>
  </r>
  <r>
    <x v="3"/>
    <s v="Bolivar"/>
    <s v="Electric"/>
    <s v="Industrial"/>
    <s v="GP-General Power"/>
    <n v="748040"/>
    <n v="78674.149999999994"/>
    <n v="1042.3499999999999"/>
    <n v="2306.2399999999998"/>
    <n v="0"/>
    <n v="0"/>
    <m/>
    <n v="0"/>
    <n v="-942.78"/>
    <n v="0"/>
    <n v="0"/>
    <n v="33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5.45"/>
    <n v="0"/>
    <n v="0"/>
    <n v="3298.0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3"/>
    <s v="Bolivar"/>
    <s v="Electric"/>
    <s v="Industrial"/>
    <s v="LP-Large Power"/>
    <n v="838800"/>
    <n v="35114.910000000003"/>
    <n v="567.1"/>
    <n v="0"/>
    <n v="0"/>
    <n v="0"/>
    <m/>
    <n v="0"/>
    <n v="-493.69"/>
    <n v="0"/>
    <n v="0"/>
    <n v="377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92.46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8"/>
  </r>
  <r>
    <x v="3"/>
    <s v="Bolivar"/>
    <s v="Electric"/>
    <s v="Industrial"/>
    <s v="PFM-Feed Mill/Grain Elev"/>
    <n v="1722"/>
    <n v="292.2"/>
    <n v="110.6"/>
    <n v="12.82"/>
    <n v="0"/>
    <n v="0"/>
    <m/>
    <n v="0"/>
    <n v="-2.86"/>
    <n v="0"/>
    <n v="0"/>
    <n v="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7"/>
    <n v="0"/>
    <n v="0"/>
    <n v="21.52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8"/>
  </r>
  <r>
    <x v="3"/>
    <s v="Bolivar"/>
    <s v="Electric"/>
    <s v="Industrial"/>
    <s v="SH-Small Heating"/>
    <n v="1120"/>
    <n v="139.34"/>
    <n v="22.69"/>
    <n v="3.23"/>
    <n v="0"/>
    <n v="0"/>
    <m/>
    <n v="0"/>
    <n v="-1.1000000000000001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3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8"/>
  </r>
  <r>
    <x v="3"/>
    <s v="Bolivar"/>
    <s v="Electric"/>
    <s v="Interdepartmental"/>
    <s v="CB-Commercial"/>
    <n v="15820"/>
    <n v="1952.11"/>
    <n v="113.45"/>
    <n v="0"/>
    <n v="0"/>
    <n v="0"/>
    <m/>
    <n v="0"/>
    <n v="-20.2"/>
    <n v="0"/>
    <n v="0"/>
    <n v="7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.57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8"/>
  </r>
  <r>
    <x v="3"/>
    <s v="Bolivar"/>
    <s v="Electric"/>
    <s v="Municipal Buildings"/>
    <s v="CB-Commercial"/>
    <n v="43299"/>
    <n v="5438.61"/>
    <n v="2178.2399999999998"/>
    <n v="0"/>
    <n v="0"/>
    <n v="0"/>
    <m/>
    <n v="0"/>
    <n v="-48.17"/>
    <n v="0"/>
    <n v="0"/>
    <n v="19.5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Bolivar"/>
    <s v="Electric"/>
    <s v="Municipal Buildings"/>
    <s v="GP-General Power"/>
    <n v="77723"/>
    <n v="8922.3700000000008"/>
    <n v="277.95999999999998"/>
    <n v="0"/>
    <n v="0"/>
    <n v="0"/>
    <m/>
    <n v="-3128.62595419847"/>
    <n v="-79.45"/>
    <n v="0"/>
    <n v="0"/>
    <n v="34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Bolivar"/>
    <s v="Electric"/>
    <s v="Municipal Buildings"/>
    <s v="SH-Small Heating"/>
    <n v="20695"/>
    <n v="2460.9"/>
    <n v="363.04"/>
    <n v="0"/>
    <n v="0"/>
    <n v="0"/>
    <m/>
    <n v="0"/>
    <n v="-24.76"/>
    <n v="0"/>
    <n v="0"/>
    <n v="9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8"/>
  </r>
  <r>
    <x v="3"/>
    <s v="Bolivar"/>
    <s v="Electric"/>
    <s v="Municipal Buildings"/>
    <s v="TEB-Total Electric Bldg"/>
    <n v="15680"/>
    <n v="1830.75"/>
    <n v="69.489999999999995"/>
    <n v="0"/>
    <n v="0"/>
    <n v="0"/>
    <m/>
    <n v="0"/>
    <n v="-13.97"/>
    <n v="0"/>
    <n v="0"/>
    <n v="7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8"/>
  </r>
  <r>
    <x v="3"/>
    <s v="Bolivar"/>
    <s v="Electric"/>
    <s v="Municipal Other Lighting"/>
    <s v="CB-Commercial"/>
    <n v="7490"/>
    <n v="950.13"/>
    <n v="862.22"/>
    <n v="0"/>
    <n v="0"/>
    <n v="0"/>
    <m/>
    <n v="0"/>
    <n v="-6.26"/>
    <n v="0"/>
    <n v="0"/>
    <n v="3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3"/>
    <s v="Bolivar"/>
    <s v="Electric"/>
    <s v="Municipal Other Lighting"/>
    <s v="LS-Special Lighting"/>
    <n v="18669"/>
    <n v="2773.96"/>
    <n v="0"/>
    <n v="0"/>
    <n v="0"/>
    <n v="0"/>
    <m/>
    <n v="0"/>
    <n v="-13.41"/>
    <n v="0"/>
    <n v="0"/>
    <n v="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8"/>
  </r>
  <r>
    <x v="3"/>
    <s v="Bolivar"/>
    <s v="Electric"/>
    <s v="Municipal Pumping"/>
    <s v="CB-Commercial"/>
    <n v="179978"/>
    <n v="22109.18"/>
    <n v="2677.42"/>
    <n v="0"/>
    <n v="0"/>
    <n v="0"/>
    <m/>
    <n v="0"/>
    <n v="-213.27"/>
    <n v="0"/>
    <n v="0"/>
    <n v="80.98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Bolivar"/>
    <s v="Electric"/>
    <s v="Municipal Pumping"/>
    <s v="GP-General Power"/>
    <n v="349275"/>
    <n v="34324.949999999997"/>
    <n v="833.88"/>
    <n v="0"/>
    <n v="0"/>
    <n v="0"/>
    <m/>
    <n v="0"/>
    <n v="-326.64"/>
    <n v="0"/>
    <n v="0"/>
    <n v="157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Bolivar"/>
    <s v="Electric"/>
    <s v="Municipal Pumping"/>
    <s v="TEB-Total Electric Bldg"/>
    <n v="16190"/>
    <n v="1308.3"/>
    <n v="69.489999999999995"/>
    <n v="0"/>
    <n v="0"/>
    <n v="0"/>
    <m/>
    <n v="0"/>
    <n v="-24.99"/>
    <n v="0"/>
    <n v="0"/>
    <n v="7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8"/>
  </r>
  <r>
    <x v="3"/>
    <s v="Bolivar"/>
    <s v="Electric"/>
    <s v="Oil Pipeline Pumping"/>
    <s v="GP-General Power"/>
    <n v="80800"/>
    <n v="7441.55"/>
    <n v="69.489999999999995"/>
    <n v="0"/>
    <n v="0"/>
    <n v="0"/>
    <m/>
    <n v="0"/>
    <n v="-153.52000000000001"/>
    <n v="0"/>
    <n v="0"/>
    <n v="3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9.5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3"/>
    <s v="Bolivar"/>
    <s v="Electric"/>
    <s v="Oil Pipeline Pumping"/>
    <s v="LP-Large Power"/>
    <n v="5541834"/>
    <n v="383368.45"/>
    <n v="850.65"/>
    <n v="0"/>
    <n v="0"/>
    <n v="0"/>
    <m/>
    <n v="0"/>
    <n v="-10307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207.06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8"/>
  </r>
  <r>
    <x v="3"/>
    <s v="Bolivar"/>
    <s v="Electric"/>
    <s v="Residential"/>
    <s v="RG-Residential"/>
    <n v="0"/>
    <n v="2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Bolivar"/>
    <s v="Electric"/>
    <s v="Residential"/>
    <s v="RGL-Residential Pilot"/>
    <n v="75580"/>
    <n v="9329.26"/>
    <n v="0"/>
    <n v="229.61"/>
    <n v="0"/>
    <n v="0"/>
    <m/>
    <n v="0"/>
    <n v="-79.12"/>
    <n v="0"/>
    <n v="0"/>
    <n v="33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68"/>
    <n v="0"/>
    <n v="0"/>
    <n v="232.25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8"/>
  </r>
  <r>
    <x v="3"/>
    <s v="Bolivar"/>
    <s v="Electric"/>
    <s v="Residential"/>
    <s v="RG-Residential"/>
    <n v="10833874.6"/>
    <n v="1315664.94"/>
    <n v="181714.47"/>
    <n v="31392.560000000001"/>
    <n v="0"/>
    <n v="0"/>
    <m/>
    <n v="-34558.678312781398"/>
    <n v="-12176"/>
    <n v="0"/>
    <n v="0"/>
    <n v="4874.91"/>
    <n v="0"/>
    <n v="0"/>
    <n v="0"/>
    <n v="0"/>
    <n v="0"/>
    <n v="0"/>
    <n v="0"/>
    <n v="0"/>
    <n v="0"/>
    <n v="0"/>
    <n v="0"/>
    <n v="0"/>
    <n v="0"/>
    <n v="0"/>
    <n v="0"/>
    <n v="810"/>
    <n v="150"/>
    <n v="75"/>
    <n v="3445.64"/>
    <n v="420"/>
    <n v="-330.86"/>
    <n v="32651.4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Bolivar"/>
    <s v="Electric"/>
    <s v="Wholesale Municipalities"/>
    <s v="GFR-Lockwood"/>
    <n v="737589"/>
    <n v="31404.1"/>
    <n v="0"/>
    <n v="0"/>
    <n v="19192.0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28"/>
  </r>
  <r>
    <x v="3"/>
    <s v="Bolivar"/>
    <s v="Lighting"/>
    <s v="Commercial"/>
    <s v="PL-Private Lighting"/>
    <n v="56139.135000000002"/>
    <n v="17025.39"/>
    <n v="0"/>
    <n v="130.35"/>
    <n v="0"/>
    <n v="0"/>
    <m/>
    <n v="0"/>
    <n v="-55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.64"/>
    <n v="0"/>
    <n v="-2.21"/>
    <n v="720.0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3"/>
    <s v="Bolivar"/>
    <s v="Lighting"/>
    <s v="Industrial"/>
    <s v="PL-Private Lighting"/>
    <n v="515"/>
    <n v="176.82"/>
    <n v="0"/>
    <n v="5.64"/>
    <n v="0"/>
    <n v="0"/>
    <m/>
    <n v="0"/>
    <n v="-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8"/>
  </r>
  <r>
    <x v="3"/>
    <s v="Bolivar"/>
    <s v="Lighting"/>
    <s v="Municipal Other Lighting"/>
    <s v="PL-Private Lighting"/>
    <n v="249"/>
    <n v="84.1"/>
    <n v="0"/>
    <n v="0"/>
    <n v="0"/>
    <n v="0"/>
    <m/>
    <n v="0"/>
    <n v="-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8"/>
  </r>
  <r>
    <x v="3"/>
    <s v="Bolivar"/>
    <s v="Lighting"/>
    <s v="Municipal Street Lighting"/>
    <s v="SPL-Municipal St Lighting"/>
    <n v="168445.334"/>
    <n v="24667.74"/>
    <n v="0"/>
    <n v="0"/>
    <n v="0"/>
    <n v="0"/>
    <m/>
    <n v="0"/>
    <n v="-320.06"/>
    <n v="0"/>
    <n v="0"/>
    <n v="0"/>
    <n v="0"/>
    <n v="0"/>
    <n v="0"/>
    <n v="0"/>
    <n v="0"/>
    <n v="0"/>
    <n v="0"/>
    <n v="685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8"/>
  </r>
  <r>
    <x v="3"/>
    <s v="Bolivar"/>
    <s v="Lighting"/>
    <s v="Residential"/>
    <s v="PL-Private Lighting"/>
    <n v="41538.822999999997"/>
    <n v="15346.78"/>
    <n v="0"/>
    <n v="52.77"/>
    <n v="0"/>
    <n v="0"/>
    <m/>
    <n v="0"/>
    <n v="-4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44"/>
    <n v="0"/>
    <n v="0"/>
    <n v="251.1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3"/>
    <s v="Bolivar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3"/>
    <s v="Branson"/>
    <s v="Electric"/>
    <s v="Commercial"/>
    <s v="CB-Commercial"/>
    <n v="3215511"/>
    <n v="393383.59"/>
    <n v="61076.19"/>
    <n v="6923.76"/>
    <n v="0"/>
    <n v="0"/>
    <m/>
    <n v="-343.51145038167903"/>
    <n v="-3731.25"/>
    <n v="0"/>
    <n v="0"/>
    <n v="1446.35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713.33"/>
    <n v="60"/>
    <n v="-156.22"/>
    <n v="30414.3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Branson"/>
    <s v="Electric"/>
    <s v="Commercial"/>
    <s v="GP-General Power"/>
    <n v="6067115"/>
    <n v="632320.65"/>
    <n v="11597.88"/>
    <n v="9418.7900000000009"/>
    <n v="0"/>
    <n v="0"/>
    <m/>
    <n v="0"/>
    <n v="-7472.01"/>
    <n v="0"/>
    <n v="0"/>
    <n v="2592.09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3128.21"/>
    <n v="0"/>
    <n v="-104.21"/>
    <n v="42620.99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3"/>
    <s v="Branson"/>
    <s v="Electric"/>
    <s v="Commercial"/>
    <s v="LP-Large Power"/>
    <n v="2371200"/>
    <n v="182071.06"/>
    <n v="567.1"/>
    <n v="1604.78"/>
    <n v="0"/>
    <n v="0"/>
    <m/>
    <n v="0"/>
    <n v="-3537.58"/>
    <n v="0"/>
    <n v="0"/>
    <n v="1067.04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3.56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8"/>
  </r>
  <r>
    <x v="3"/>
    <s v="Branson"/>
    <s v="Electric"/>
    <s v="Commercial"/>
    <s v="SH-Small Heating"/>
    <n v="2507133"/>
    <n v="284070.46000000002"/>
    <n v="31599.61"/>
    <n v="6046.41"/>
    <n v="0"/>
    <n v="0"/>
    <m/>
    <n v="-799.61832061068696"/>
    <n v="-3016.77"/>
    <n v="0"/>
    <n v="0"/>
    <n v="1128.42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2369.86"/>
    <n v="20"/>
    <n v="-45.72"/>
    <n v="23753.34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3"/>
    <s v="Branson"/>
    <s v="Electric"/>
    <s v="Commercial"/>
    <s v="TEB-Total Electric Bldg"/>
    <n v="13454880"/>
    <n v="1423363.3"/>
    <n v="36980.269999999997"/>
    <n v="20375.349999999999"/>
    <n v="0"/>
    <n v="0"/>
    <m/>
    <n v="0"/>
    <n v="-16909.919999999998"/>
    <n v="0"/>
    <n v="0"/>
    <n v="5808.42"/>
    <n v="0"/>
    <n v="0"/>
    <n v="0"/>
    <n v="0"/>
    <n v="0"/>
    <n v="0"/>
    <n v="0"/>
    <n v="940.24"/>
    <n v="0"/>
    <n v="0"/>
    <n v="0"/>
    <n v="0"/>
    <n v="0"/>
    <n v="0"/>
    <n v="0"/>
    <n v="0"/>
    <n v="0"/>
    <n v="15"/>
    <n v="7031.92"/>
    <n v="0"/>
    <n v="-408.75"/>
    <n v="87235.53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8"/>
  </r>
  <r>
    <x v="3"/>
    <s v="Branson"/>
    <s v="Electric"/>
    <s v="Industrial"/>
    <s v="CB-Commercial"/>
    <n v="5202"/>
    <n v="661.27"/>
    <n v="22.69"/>
    <n v="0"/>
    <n v="0"/>
    <n v="0"/>
    <m/>
    <n v="0"/>
    <n v="-3.09"/>
    <n v="0"/>
    <n v="0"/>
    <n v="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3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8"/>
  </r>
  <r>
    <x v="3"/>
    <s v="Branson"/>
    <s v="Electric"/>
    <s v="Industrial"/>
    <s v="SH-Small Heating"/>
    <n v="15986"/>
    <n v="1988.83"/>
    <n v="158.83000000000001"/>
    <n v="18.399999999999999"/>
    <n v="0"/>
    <n v="0"/>
    <m/>
    <n v="0"/>
    <n v="-13.5"/>
    <n v="0"/>
    <n v="0"/>
    <n v="7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.44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8"/>
  </r>
  <r>
    <x v="3"/>
    <s v="Branson"/>
    <s v="Electric"/>
    <s v="Industrial"/>
    <s v="TEB-Total Electric Bldg"/>
    <n v="42880"/>
    <n v="4699.99"/>
    <n v="138.97999999999999"/>
    <n v="0"/>
    <n v="0"/>
    <n v="0"/>
    <m/>
    <n v="0"/>
    <n v="-35.86"/>
    <n v="0"/>
    <n v="0"/>
    <n v="19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1.32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8"/>
  </r>
  <r>
    <x v="3"/>
    <s v="Branson"/>
    <s v="Electric"/>
    <s v="Interdepartmental"/>
    <s v="CB-Commercial"/>
    <n v="14324"/>
    <n v="1820.86"/>
    <n v="136.13999999999999"/>
    <n v="0"/>
    <n v="0"/>
    <n v="0"/>
    <m/>
    <n v="0"/>
    <n v="-14.47"/>
    <n v="0"/>
    <n v="0"/>
    <n v="6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.87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8"/>
  </r>
  <r>
    <x v="3"/>
    <s v="Branson"/>
    <s v="Electric"/>
    <s v="Municipal Buildings"/>
    <s v="CB-Commercial"/>
    <n v="52248"/>
    <n v="6374.15"/>
    <n v="1542.92"/>
    <n v="0"/>
    <n v="0"/>
    <n v="0"/>
    <m/>
    <n v="0"/>
    <n v="-61.77"/>
    <n v="0"/>
    <n v="0"/>
    <n v="23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Branson"/>
    <s v="Electric"/>
    <s v="Municipal Buildings"/>
    <s v="GP-General Power"/>
    <n v="149200"/>
    <n v="16997.86"/>
    <n v="347.45"/>
    <n v="0"/>
    <n v="0"/>
    <n v="0"/>
    <m/>
    <n v="0"/>
    <n v="-227.4"/>
    <n v="0"/>
    <n v="0"/>
    <n v="6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Branson"/>
    <s v="Electric"/>
    <s v="Municipal Buildings"/>
    <s v="SH-Small Heating"/>
    <n v="20049"/>
    <n v="2412.58"/>
    <n v="204.21"/>
    <n v="0"/>
    <n v="0"/>
    <n v="0"/>
    <m/>
    <n v="0"/>
    <n v="-18.7"/>
    <n v="0"/>
    <n v="0"/>
    <n v="9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8"/>
  </r>
  <r>
    <x v="3"/>
    <s v="Branson"/>
    <s v="Electric"/>
    <s v="Municipal Buildings"/>
    <s v="TEB-Total Electric Bldg"/>
    <n v="338680"/>
    <n v="37470.050000000003"/>
    <n v="555.91999999999996"/>
    <n v="0"/>
    <n v="0"/>
    <n v="0"/>
    <m/>
    <n v="0"/>
    <n v="-458.87"/>
    <n v="0"/>
    <n v="0"/>
    <n v="152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8"/>
  </r>
  <r>
    <x v="3"/>
    <s v="Branson"/>
    <s v="Electric"/>
    <s v="Municipal Other Lighting"/>
    <s v="CB-Commercial"/>
    <n v="23013"/>
    <n v="2823.4"/>
    <n v="1406.78"/>
    <n v="0"/>
    <n v="0"/>
    <n v="0"/>
    <m/>
    <n v="0"/>
    <n v="-30.57"/>
    <n v="0"/>
    <n v="0"/>
    <n v="1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3"/>
    <s v="Branson"/>
    <s v="Electric"/>
    <s v="Municipal Other Lighting"/>
    <s v="GP-General Power"/>
    <n v="28800"/>
    <n v="2809.62"/>
    <n v="69.489999999999995"/>
    <n v="0"/>
    <n v="0"/>
    <n v="0"/>
    <m/>
    <n v="0"/>
    <n v="-51.07"/>
    <n v="0"/>
    <n v="0"/>
    <n v="12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8"/>
  </r>
  <r>
    <x v="3"/>
    <s v="Branson"/>
    <s v="Electric"/>
    <s v="Municipal Other Lighting"/>
    <s v="LS-Special Lighting"/>
    <n v="1523"/>
    <n v="343.87"/>
    <n v="0"/>
    <n v="0"/>
    <n v="0"/>
    <n v="0"/>
    <m/>
    <n v="0"/>
    <n v="-2.69"/>
    <n v="0"/>
    <n v="0"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8"/>
  </r>
  <r>
    <x v="3"/>
    <s v="Branson"/>
    <s v="Electric"/>
    <s v="Municipal Other Lighting"/>
    <s v="SH-Small Heating"/>
    <n v="1454"/>
    <n v="159.32"/>
    <n v="45.38"/>
    <n v="0"/>
    <n v="0"/>
    <n v="0"/>
    <m/>
    <n v="0"/>
    <n v="-2.62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28"/>
  </r>
  <r>
    <x v="3"/>
    <s v="Branson"/>
    <s v="Electric"/>
    <s v="Municipal Pumping"/>
    <s v="CB-Commercial"/>
    <n v="120683"/>
    <n v="15168.5"/>
    <n v="2713.72"/>
    <n v="0"/>
    <n v="0"/>
    <n v="0"/>
    <m/>
    <n v="0"/>
    <n v="-92.8"/>
    <n v="0"/>
    <n v="0"/>
    <n v="54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Branson"/>
    <s v="Electric"/>
    <s v="Municipal Pumping"/>
    <s v="GP-General Power"/>
    <n v="1196542"/>
    <n v="115796.45"/>
    <n v="2015.21"/>
    <n v="0"/>
    <n v="0"/>
    <n v="0"/>
    <m/>
    <n v="0"/>
    <n v="-1700.7"/>
    <n v="0"/>
    <n v="0"/>
    <n v="538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Branson"/>
    <s v="Electric"/>
    <s v="Residential"/>
    <s v="RGL-Residential Pilot"/>
    <n v="72219"/>
    <n v="8891.09"/>
    <n v="0"/>
    <n v="141.77000000000001"/>
    <n v="0"/>
    <n v="0"/>
    <m/>
    <n v="0"/>
    <n v="-71.09"/>
    <n v="0"/>
    <n v="0"/>
    <n v="32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670000000000002"/>
    <n v="0"/>
    <n v="0"/>
    <n v="56.1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8"/>
  </r>
  <r>
    <x v="3"/>
    <s v="Branson"/>
    <s v="Electric"/>
    <s v="Residential"/>
    <s v="RG-Residential"/>
    <n v="14614652"/>
    <n v="1783854.58"/>
    <n v="235167.03"/>
    <n v="29323.49"/>
    <n v="0"/>
    <n v="0"/>
    <m/>
    <n v="-21705.326384811098"/>
    <n v="-15193.32"/>
    <n v="0"/>
    <n v="0"/>
    <n v="6576.62"/>
    <n v="0"/>
    <n v="0"/>
    <n v="0"/>
    <n v="0"/>
    <n v="0"/>
    <n v="0"/>
    <n v="0"/>
    <n v="0"/>
    <n v="0"/>
    <n v="0"/>
    <n v="0"/>
    <n v="0"/>
    <n v="0"/>
    <n v="0"/>
    <n v="0"/>
    <n v="930"/>
    <n v="100"/>
    <n v="165"/>
    <n v="3231.74"/>
    <n v="580"/>
    <n v="-278.19"/>
    <n v="13129.8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Branson"/>
    <s v="Lighting"/>
    <s v="Commercial"/>
    <s v="PL-Private Lighting"/>
    <n v="84201.152000000002"/>
    <n v="29015.57"/>
    <n v="0"/>
    <n v="0"/>
    <n v="0"/>
    <n v="0"/>
    <m/>
    <n v="0"/>
    <n v="-82.2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345.91"/>
    <n v="0"/>
    <n v="0"/>
    <n v="1526.5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3"/>
    <s v="Branson"/>
    <s v="Lighting"/>
    <s v="Industrial"/>
    <s v="PL-Private Lighting"/>
    <n v="164"/>
    <n v="58.98"/>
    <n v="0"/>
    <n v="0"/>
    <n v="0"/>
    <n v="0"/>
    <m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8"/>
  </r>
  <r>
    <x v="3"/>
    <s v="Branson"/>
    <s v="Lighting"/>
    <s v="Municipal Other Lighting"/>
    <s v="PL-Private Lighting"/>
    <n v="386"/>
    <n v="139.83000000000001"/>
    <n v="0"/>
    <n v="0"/>
    <n v="0"/>
    <n v="0"/>
    <m/>
    <n v="0"/>
    <n v="-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8"/>
  </r>
  <r>
    <x v="3"/>
    <s v="Branson"/>
    <s v="Lighting"/>
    <s v="Municipal Street Lighting"/>
    <s v="SPL-Municipal St Lighting"/>
    <n v="178320.60200000001"/>
    <n v="24547.7"/>
    <n v="0"/>
    <n v="0"/>
    <n v="0"/>
    <n v="0"/>
    <m/>
    <n v="0"/>
    <n v="-338.82"/>
    <n v="0"/>
    <n v="0"/>
    <n v="0"/>
    <n v="0"/>
    <n v="0"/>
    <n v="0"/>
    <n v="0"/>
    <n v="0"/>
    <n v="0"/>
    <n v="0"/>
    <n v="19821.50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8"/>
  </r>
  <r>
    <x v="3"/>
    <s v="Branson"/>
    <s v="Lighting"/>
    <s v="Residential"/>
    <s v="PL-Private Lighting"/>
    <n v="24080.005000000001"/>
    <n v="9298.7800000000007"/>
    <n v="0"/>
    <n v="0"/>
    <n v="0"/>
    <n v="0"/>
    <m/>
    <n v="0"/>
    <n v="-17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100000000000001"/>
    <n v="0"/>
    <n v="0"/>
    <n v="46.5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3"/>
    <s v="Branso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3"/>
    <s v="Buffalo"/>
    <s v="Electric"/>
    <s v="Commercial"/>
    <s v="CB-Commercial"/>
    <n v="1065"/>
    <n v="135.38"/>
    <n v="90.76"/>
    <n v="8.24"/>
    <n v="0"/>
    <n v="0"/>
    <m/>
    <n v="0"/>
    <n v="-1.42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6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Buffalo"/>
    <s v="Electric"/>
    <s v="Residential"/>
    <s v="RG-Residential"/>
    <n v="14908"/>
    <n v="1817.54"/>
    <n v="206.7"/>
    <n v="23.73"/>
    <n v="0"/>
    <n v="0"/>
    <m/>
    <n v="0"/>
    <n v="-16.54"/>
    <n v="0"/>
    <n v="0"/>
    <n v="6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78"/>
    <n v="0"/>
    <n v="0"/>
    <n v="40.04999999999999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Buffalo"/>
    <s v="Lighting"/>
    <s v="Residential"/>
    <s v="PL-Private Lighting"/>
    <n v="31"/>
    <n v="14.65"/>
    <n v="0"/>
    <n v="0.28999999999999998"/>
    <n v="0"/>
    <n v="0"/>
    <m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3"/>
    <s v="Gravette"/>
    <s v="Electric"/>
    <s v="Commercial"/>
    <s v="CB-Commercial"/>
    <n v="12556"/>
    <n v="1596.1"/>
    <n v="158.83000000000001"/>
    <n v="70.760000000000005"/>
    <n v="0"/>
    <n v="0"/>
    <m/>
    <n v="0"/>
    <n v="-7.5"/>
    <n v="0"/>
    <n v="0"/>
    <n v="5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1"/>
    <n v="0"/>
    <n v="0"/>
    <n v="119.5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Gravette"/>
    <s v="Electric"/>
    <s v="Industrial"/>
    <s v="GP-General Power"/>
    <n v="117204"/>
    <n v="10323.07"/>
    <n v="138.97999999999999"/>
    <n v="0"/>
    <n v="0"/>
    <n v="0"/>
    <m/>
    <n v="0"/>
    <n v="-62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8.98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3"/>
    <s v="Gravette"/>
    <s v="Electric"/>
    <s v="Residential"/>
    <s v="RG-Residential"/>
    <n v="13802"/>
    <n v="1730.08"/>
    <n v="299"/>
    <n v="86.15"/>
    <n v="0"/>
    <n v="0"/>
    <m/>
    <n v="0"/>
    <n v="-9.65"/>
    <n v="0"/>
    <n v="0"/>
    <n v="6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2"/>
    <n v="0"/>
    <n v="0"/>
    <n v="42.2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Gravette"/>
    <s v="Lighting"/>
    <s v="Commercial"/>
    <s v="PL-Private Lighting"/>
    <n v="341"/>
    <n v="139.16"/>
    <n v="0"/>
    <n v="0"/>
    <n v="0"/>
    <n v="0"/>
    <m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6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3"/>
    <s v="Gravette"/>
    <s v="Lighting"/>
    <s v="Residential"/>
    <s v="PL-Private Lighting"/>
    <n v="31"/>
    <n v="25.96"/>
    <n v="0"/>
    <n v="0"/>
    <n v="0"/>
    <n v="0"/>
    <m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3"/>
    <s v="Greenfield"/>
    <s v="Electric"/>
    <s v="Oil Pipeline Pumping"/>
    <s v="GP-General Power"/>
    <n v="211810"/>
    <n v="22536.400000000001"/>
    <n v="69.489999999999995"/>
    <n v="0"/>
    <n v="0"/>
    <n v="0"/>
    <m/>
    <n v="0"/>
    <n v="-402.44"/>
    <n v="0"/>
    <n v="0"/>
    <n v="95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5.98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3"/>
    <s v="Joplin"/>
    <s v="Electric"/>
    <s v="Commercial"/>
    <s v="CB-Commercial"/>
    <n v="5977714"/>
    <n v="733691.21"/>
    <n v="84087.63"/>
    <n v="41792.269999999997"/>
    <n v="0"/>
    <n v="0"/>
    <m/>
    <n v="-14989.107457428099"/>
    <n v="-6590.37"/>
    <n v="0"/>
    <n v="0"/>
    <n v="2664.41"/>
    <n v="0"/>
    <n v="0"/>
    <n v="0"/>
    <n v="0"/>
    <n v="0"/>
    <n v="0"/>
    <n v="0"/>
    <n v="55.9"/>
    <n v="0"/>
    <n v="0"/>
    <n v="0"/>
    <n v="0"/>
    <n v="0"/>
    <n v="0"/>
    <n v="0"/>
    <n v="0"/>
    <n v="50"/>
    <n v="45"/>
    <n v="5402.05"/>
    <n v="80"/>
    <n v="-249.4"/>
    <n v="58846.8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Joplin"/>
    <s v="Electric"/>
    <s v="Commercial"/>
    <s v="GP-General Power"/>
    <n v="17912999"/>
    <n v="1743088.31"/>
    <n v="34535.15"/>
    <n v="32490.79"/>
    <n v="0"/>
    <n v="0"/>
    <m/>
    <n v="0"/>
    <n v="-19620.5"/>
    <n v="0"/>
    <n v="0"/>
    <n v="7223.1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7722.82"/>
    <n v="0"/>
    <n v="-2.0499999999999998"/>
    <n v="102649.95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3"/>
    <s v="Joplin"/>
    <s v="Electric"/>
    <s v="Commercial"/>
    <s v="LP-Large Power"/>
    <n v="5901600"/>
    <n v="448247.7"/>
    <n v="850.65"/>
    <n v="240"/>
    <n v="0"/>
    <n v="0"/>
    <m/>
    <n v="0"/>
    <n v="-10174.629999999999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8"/>
  </r>
  <r>
    <x v="3"/>
    <s v="Joplin"/>
    <s v="Electric"/>
    <s v="Commercial"/>
    <s v="LS-Special Lighting"/>
    <n v="4099"/>
    <n v="638.04999999999995"/>
    <n v="0"/>
    <n v="37.53"/>
    <n v="0"/>
    <n v="0"/>
    <m/>
    <n v="0"/>
    <n v="-6.88"/>
    <n v="0"/>
    <n v="0"/>
    <n v="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8"/>
  </r>
  <r>
    <x v="3"/>
    <s v="Joplin"/>
    <s v="Electric"/>
    <s v="Commercial"/>
    <s v="SH-Small Heating"/>
    <n v="836408"/>
    <n v="96574.22"/>
    <n v="10233.19"/>
    <n v="5627.59"/>
    <n v="0"/>
    <n v="0"/>
    <m/>
    <n v="-5965.6488549618298"/>
    <n v="-893.77"/>
    <n v="0"/>
    <n v="0"/>
    <n v="338.2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761.53"/>
    <n v="20"/>
    <n v="-17.84"/>
    <n v="6693.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3"/>
    <s v="Joplin"/>
    <s v="Electric"/>
    <s v="Commercial"/>
    <s v="TEB-Total Electric Bldg"/>
    <n v="3266337"/>
    <n v="337616.47"/>
    <n v="7296.45"/>
    <n v="6303.7"/>
    <n v="0"/>
    <n v="0"/>
    <m/>
    <n v="0"/>
    <n v="-3219.35"/>
    <n v="0"/>
    <n v="0"/>
    <n v="1231.83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2.11"/>
    <n v="0"/>
    <n v="0"/>
    <n v="19369.22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8"/>
  </r>
  <r>
    <x v="3"/>
    <s v="Joplin"/>
    <s v="Electric"/>
    <s v="Industrial"/>
    <s v="CB-Commercial"/>
    <n v="29593"/>
    <n v="3646.87"/>
    <n v="282.11"/>
    <n v="216.08"/>
    <n v="0"/>
    <n v="0"/>
    <m/>
    <n v="0"/>
    <n v="-25.68"/>
    <n v="0"/>
    <n v="0"/>
    <n v="12.05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33.979999999999997"/>
    <n v="0"/>
    <n v="0"/>
    <n v="259.10000000000002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8"/>
  </r>
  <r>
    <x v="3"/>
    <s v="Joplin"/>
    <s v="Electric"/>
    <s v="Industrial"/>
    <s v="GP-General Power"/>
    <n v="7099383"/>
    <n v="593425.55000000005"/>
    <n v="3306.33"/>
    <n v="3169.75"/>
    <n v="0"/>
    <n v="0"/>
    <m/>
    <n v="0"/>
    <n v="-10931.97"/>
    <n v="0"/>
    <n v="0"/>
    <n v="1902.83"/>
    <n v="0"/>
    <n v="0"/>
    <n v="0"/>
    <n v="0"/>
    <n v="0"/>
    <n v="0"/>
    <n v="0"/>
    <n v="4232.25"/>
    <n v="0"/>
    <n v="0"/>
    <n v="0"/>
    <n v="0"/>
    <n v="0"/>
    <n v="0"/>
    <n v="0"/>
    <n v="0"/>
    <n v="0"/>
    <n v="0"/>
    <n v="4330.8999999999996"/>
    <n v="0"/>
    <n v="-50.36"/>
    <n v="25836.5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3"/>
    <s v="Joplin"/>
    <s v="Electric"/>
    <s v="Industrial"/>
    <s v="LP-Large Power"/>
    <n v="23912072"/>
    <n v="1692615.52"/>
    <n v="3686.15"/>
    <n v="960"/>
    <n v="0"/>
    <n v="0"/>
    <m/>
    <n v="0"/>
    <n v="-43697.07"/>
    <n v="0"/>
    <n v="0"/>
    <n v="2116.37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13915.59"/>
    <n v="0"/>
    <n v="0"/>
    <n v="73271.64999999999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8"/>
  </r>
  <r>
    <x v="3"/>
    <s v="Joplin"/>
    <s v="Electric"/>
    <s v="Industrial"/>
    <s v="SH-Small Heating"/>
    <n v="1591"/>
    <n v="197.94"/>
    <n v="22.69"/>
    <n v="14.06"/>
    <n v="0"/>
    <n v="0"/>
    <m/>
    <n v="0"/>
    <n v="-1.04"/>
    <n v="0"/>
    <n v="0"/>
    <n v="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9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8"/>
  </r>
  <r>
    <x v="3"/>
    <s v="Joplin"/>
    <s v="Electric"/>
    <s v="Industrial"/>
    <s v="TEB-Total Electric Bldg"/>
    <n v="313840"/>
    <n v="33977.440000000002"/>
    <n v="596.22"/>
    <n v="788.2"/>
    <n v="0"/>
    <n v="0"/>
    <m/>
    <n v="0"/>
    <n v="-396.78"/>
    <n v="0"/>
    <n v="0"/>
    <n v="141.22999999999999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888.06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8"/>
  </r>
  <r>
    <x v="3"/>
    <s v="Joplin"/>
    <s v="Electric"/>
    <s v="Interdepartmental"/>
    <s v="CB-Commercial"/>
    <n v="63540"/>
    <n v="8050.52"/>
    <n v="158.83000000000001"/>
    <n v="0"/>
    <n v="0"/>
    <n v="0"/>
    <m/>
    <n v="0"/>
    <n v="-57.8"/>
    <n v="0"/>
    <n v="0"/>
    <n v="2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79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8"/>
  </r>
  <r>
    <x v="3"/>
    <s v="Joplin"/>
    <s v="Electric"/>
    <s v="Municipal Buildings"/>
    <s v="CB-Commercial"/>
    <n v="115666"/>
    <n v="14484.48"/>
    <n v="1565.61"/>
    <n v="0"/>
    <n v="0"/>
    <n v="0"/>
    <m/>
    <n v="0"/>
    <n v="-118.09"/>
    <n v="0"/>
    <n v="0"/>
    <n v="52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Joplin"/>
    <s v="Electric"/>
    <s v="Municipal Buildings"/>
    <s v="GP-General Power"/>
    <n v="524836"/>
    <n v="53767.73"/>
    <n v="1042.3499999999999"/>
    <n v="0"/>
    <n v="0"/>
    <n v="0"/>
    <m/>
    <n v="0"/>
    <n v="-599.01"/>
    <n v="0"/>
    <n v="0"/>
    <n v="23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Joplin"/>
    <s v="Electric"/>
    <s v="Municipal Buildings"/>
    <s v="SH-Small Heating"/>
    <n v="283"/>
    <n v="35.22"/>
    <n v="90.76"/>
    <n v="0"/>
    <n v="0"/>
    <n v="0"/>
    <m/>
    <n v="0"/>
    <n v="-0.27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8"/>
  </r>
  <r>
    <x v="3"/>
    <s v="Joplin"/>
    <s v="Electric"/>
    <s v="Municipal Buildings"/>
    <s v="TEB-Total Electric Bldg"/>
    <n v="35520"/>
    <n v="3671.4"/>
    <n v="208.47"/>
    <n v="0"/>
    <n v="0"/>
    <n v="0"/>
    <m/>
    <n v="0"/>
    <n v="-65.41"/>
    <n v="0"/>
    <n v="0"/>
    <n v="15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8"/>
  </r>
  <r>
    <x v="3"/>
    <s v="Joplin"/>
    <s v="Electric"/>
    <s v="Municipal Other Lighting"/>
    <s v="CB-Commercial"/>
    <n v="34036"/>
    <n v="4121.84"/>
    <n v="1679.06"/>
    <n v="0"/>
    <n v="0"/>
    <n v="0"/>
    <m/>
    <n v="0"/>
    <n v="-48.79"/>
    <n v="0"/>
    <n v="0"/>
    <n v="15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3"/>
    <s v="Joplin"/>
    <s v="Electric"/>
    <s v="Municipal Other Lighting"/>
    <s v="GP-General Power"/>
    <n v="51840"/>
    <n v="6460.12"/>
    <n v="138.97999999999999"/>
    <n v="0"/>
    <n v="0"/>
    <n v="0"/>
    <m/>
    <n v="0"/>
    <n v="-55.79"/>
    <n v="0"/>
    <n v="0"/>
    <n v="23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8"/>
  </r>
  <r>
    <x v="3"/>
    <s v="Joplin"/>
    <s v="Electric"/>
    <s v="Municipal Other Lighting"/>
    <s v="LS-Special Lighting"/>
    <n v="1902"/>
    <n v="319.5"/>
    <n v="0"/>
    <n v="0"/>
    <n v="0"/>
    <n v="0"/>
    <m/>
    <n v="0"/>
    <n v="-3.08"/>
    <n v="0"/>
    <n v="0"/>
    <n v="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8"/>
  </r>
  <r>
    <x v="3"/>
    <s v="Joplin"/>
    <s v="Electric"/>
    <s v="Municipal Other Lighting"/>
    <s v="MS-Miscellaneous"/>
    <n v="11295"/>
    <n v="1122.72"/>
    <n v="19.510000000000002"/>
    <n v="0"/>
    <n v="0"/>
    <n v="0"/>
    <m/>
    <n v="0"/>
    <n v="-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8"/>
  </r>
  <r>
    <x v="3"/>
    <s v="Joplin"/>
    <s v="Electric"/>
    <s v="Municipal Pumping"/>
    <s v="CB-Commercial"/>
    <n v="25258"/>
    <n v="3132.74"/>
    <n v="726.08"/>
    <n v="0"/>
    <n v="0"/>
    <n v="0"/>
    <m/>
    <n v="0"/>
    <n v="-27.68"/>
    <n v="0"/>
    <n v="0"/>
    <n v="1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Joplin"/>
    <s v="Electric"/>
    <s v="Municipal Pumping"/>
    <s v="GP-General Power"/>
    <n v="1091438"/>
    <n v="103619.01"/>
    <n v="694.9"/>
    <n v="0"/>
    <n v="0"/>
    <n v="0"/>
    <m/>
    <n v="0"/>
    <n v="-1351.65"/>
    <n v="0"/>
    <n v="0"/>
    <n v="491.16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Joplin"/>
    <s v="Electric"/>
    <s v="Oil Pipeline Pumping"/>
    <s v="LP-Large Power"/>
    <n v="1592911"/>
    <n v="127827.89"/>
    <n v="283.55"/>
    <n v="0"/>
    <n v="0"/>
    <n v="0"/>
    <m/>
    <n v="0"/>
    <n v="-2962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21.18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8"/>
  </r>
  <r>
    <x v="3"/>
    <s v="Joplin"/>
    <s v="Electric"/>
    <s v="Residential"/>
    <s v="RGL-Residential Pilot"/>
    <n v="64016"/>
    <n v="7815.21"/>
    <n v="0"/>
    <n v="409.82"/>
    <n v="0"/>
    <n v="0"/>
    <m/>
    <n v="0"/>
    <n v="-73.150000000000006"/>
    <n v="0"/>
    <n v="0"/>
    <n v="28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37"/>
    <n v="0"/>
    <n v="0"/>
    <n v="8.1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8"/>
  </r>
  <r>
    <x v="3"/>
    <s v="Joplin"/>
    <s v="Electric"/>
    <s v="Residential"/>
    <s v="RG-Residential"/>
    <n v="25145326.5"/>
    <n v="3058076.1"/>
    <n v="390950.25"/>
    <n v="164814.37"/>
    <n v="0"/>
    <n v="0"/>
    <m/>
    <n v="-142452.29007633601"/>
    <n v="-27793.05"/>
    <n v="0"/>
    <n v="0"/>
    <n v="11296.4"/>
    <n v="0"/>
    <n v="0"/>
    <n v="0"/>
    <n v="0"/>
    <n v="0"/>
    <n v="0"/>
    <n v="0"/>
    <n v="0"/>
    <n v="0"/>
    <n v="0"/>
    <n v="0"/>
    <n v="0"/>
    <n v="0"/>
    <n v="0"/>
    <n v="0"/>
    <n v="1590"/>
    <n v="200"/>
    <n v="405"/>
    <n v="7202.2"/>
    <n v="1100"/>
    <n v="-657.06"/>
    <n v="14349.95"/>
    <n v="1.81898940354586E-1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Joplin"/>
    <s v="Lighting"/>
    <s v="Commercial"/>
    <s v="PL-Private Lighting"/>
    <n v="192392.057"/>
    <n v="52392.36"/>
    <n v="0"/>
    <n v="2093.8000000000002"/>
    <n v="0"/>
    <n v="0"/>
    <m/>
    <n v="0"/>
    <n v="-170.78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15"/>
    <n v="520.5"/>
    <n v="0"/>
    <n v="0"/>
    <n v="3316.46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3"/>
    <s v="Joplin"/>
    <s v="Lighting"/>
    <s v="Industrial"/>
    <s v="PL-Private Lighting"/>
    <n v="18727.727999999999"/>
    <n v="4598.5200000000004"/>
    <n v="0"/>
    <n v="264.08999999999997"/>
    <n v="0"/>
    <n v="0"/>
    <m/>
    <n v="0"/>
    <n v="-25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9.73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8"/>
  </r>
  <r>
    <x v="3"/>
    <s v="Joplin"/>
    <s v="Lighting"/>
    <s v="Municipal Buildings"/>
    <s v="PL-Private Lighting"/>
    <n v="540"/>
    <n v="179.66"/>
    <n v="0"/>
    <n v="0"/>
    <n v="0"/>
    <n v="0"/>
    <m/>
    <n v="0"/>
    <n v="-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8"/>
  </r>
  <r>
    <x v="3"/>
    <s v="Joplin"/>
    <s v="Lighting"/>
    <s v="Municipal Other Lighting"/>
    <s v="PL-Private Lighting"/>
    <n v="4396"/>
    <n v="980.38"/>
    <n v="0"/>
    <n v="0"/>
    <n v="0"/>
    <n v="0"/>
    <m/>
    <n v="0"/>
    <n v="-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8"/>
  </r>
  <r>
    <x v="3"/>
    <s v="Joplin"/>
    <s v="Lighting"/>
    <s v="Municipal Street Lighting"/>
    <s v="SPL-Municipal St Lighting"/>
    <n v="306211.12199999997"/>
    <n v="48290.43"/>
    <n v="0"/>
    <n v="0"/>
    <n v="0"/>
    <n v="0"/>
    <m/>
    <n v="0"/>
    <n v="-581.80999999999995"/>
    <n v="0"/>
    <n v="0"/>
    <n v="0"/>
    <n v="0"/>
    <n v="0"/>
    <n v="0"/>
    <n v="0"/>
    <n v="0"/>
    <n v="0"/>
    <n v="0"/>
    <n v="26946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8"/>
  </r>
  <r>
    <x v="3"/>
    <s v="Joplin"/>
    <s v="Lighting"/>
    <s v="Residential"/>
    <s v="PL-Private Lighting"/>
    <n v="57813.008999999998"/>
    <n v="13321.3"/>
    <n v="0"/>
    <n v="506.52"/>
    <n v="0"/>
    <n v="0"/>
    <m/>
    <n v="0"/>
    <n v="-57.27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29.03"/>
    <n v="0"/>
    <n v="-0.42"/>
    <n v="49.79"/>
    <n v="28.45"/>
    <n v="0"/>
    <n v="0"/>
    <n v="0"/>
    <n v="-4.87"/>
    <n v="0"/>
    <m/>
    <x v="0"/>
    <m/>
    <m/>
    <m/>
    <m/>
    <m/>
    <m/>
    <m/>
    <m/>
    <n v="0"/>
    <n v="0"/>
    <n v="0"/>
    <n v="0"/>
    <x v="0"/>
    <x v="4"/>
    <m/>
    <x v="28"/>
  </r>
  <r>
    <x v="3"/>
    <s v="Jopli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3"/>
    <s v="Neosho"/>
    <s v="Electric"/>
    <s v="Commercial"/>
    <s v="CB-Commercial"/>
    <n v="3085512"/>
    <n v="389222.5"/>
    <n v="51671.16"/>
    <n v="11458.18"/>
    <n v="0"/>
    <n v="0"/>
    <m/>
    <n v="-4568.9518496770397"/>
    <n v="-2497.2399999999998"/>
    <n v="0"/>
    <n v="0"/>
    <n v="1385.35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2862.76"/>
    <n v="0"/>
    <n v="-80.81"/>
    <n v="27837.9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Neosho"/>
    <s v="Electric"/>
    <s v="Commercial"/>
    <s v="GP-General Power"/>
    <n v="6908966"/>
    <n v="290013.68"/>
    <n v="16024.4"/>
    <n v="72.989999999999995"/>
    <n v="0"/>
    <n v="0"/>
    <m/>
    <n v="0"/>
    <n v="-6306.91"/>
    <n v="0"/>
    <n v="0"/>
    <n v="2920.72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4153.37"/>
    <n v="0"/>
    <n v="0"/>
    <n v="35544.26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3"/>
    <s v="Neosho"/>
    <s v="Electric"/>
    <s v="Commercial"/>
    <s v="LS-Special Lighting"/>
    <n v="876"/>
    <n v="187.43"/>
    <n v="0"/>
    <n v="0"/>
    <n v="0"/>
    <n v="0"/>
    <m/>
    <n v="0"/>
    <n v="-0.37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8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8"/>
  </r>
  <r>
    <x v="3"/>
    <s v="Neosho"/>
    <s v="Electric"/>
    <s v="Commercial"/>
    <s v="SH-Small Heating"/>
    <n v="355483"/>
    <n v="43180.91"/>
    <n v="3926.89"/>
    <n v="1344.66"/>
    <n v="0"/>
    <n v="0"/>
    <m/>
    <n v="0"/>
    <n v="-290.64"/>
    <n v="0"/>
    <n v="0"/>
    <n v="159.35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32.84"/>
    <n v="0"/>
    <n v="0"/>
    <n v="3088.45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3"/>
    <s v="Neosho"/>
    <s v="Electric"/>
    <s v="Commercial"/>
    <s v="TEB-Total Electric Bldg"/>
    <n v="1030285"/>
    <n v="107259.98"/>
    <n v="3196.54"/>
    <n v="0"/>
    <n v="0"/>
    <n v="0"/>
    <m/>
    <n v="0"/>
    <n v="-1182.57"/>
    <n v="0"/>
    <n v="0"/>
    <n v="463.65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125.98"/>
    <n v="0"/>
    <n v="0"/>
    <n v="3606.23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8"/>
  </r>
  <r>
    <x v="3"/>
    <s v="Neosho"/>
    <s v="Electric"/>
    <s v="Industrial"/>
    <s v="CB-Commercial"/>
    <n v="62047"/>
    <n v="7887.37"/>
    <n v="340.35"/>
    <n v="340.2"/>
    <n v="0"/>
    <n v="0"/>
    <m/>
    <n v="0"/>
    <n v="-42.49"/>
    <n v="0"/>
    <n v="0"/>
    <n v="25.68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-158.69"/>
    <n v="0"/>
    <n v="0"/>
    <n v="667.8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8"/>
  </r>
  <r>
    <x v="3"/>
    <s v="Neosho"/>
    <s v="Electric"/>
    <s v="Industrial"/>
    <s v="GP-General Power"/>
    <n v="980427"/>
    <n v="105464.56"/>
    <n v="1320.31"/>
    <n v="0"/>
    <n v="0"/>
    <n v="0"/>
    <m/>
    <n v="0"/>
    <n v="-1097.82"/>
    <n v="0"/>
    <n v="0"/>
    <n v="305.89999999999998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2330.2199999999998"/>
    <n v="0"/>
    <n v="0"/>
    <n v="5738.0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3"/>
    <s v="Neosho"/>
    <s v="Electric"/>
    <s v="Industrial"/>
    <s v="LP-Large Power"/>
    <n v="10978777"/>
    <n v="720419.27"/>
    <n v="1134.2"/>
    <n v="0"/>
    <n v="0"/>
    <n v="0"/>
    <m/>
    <n v="0"/>
    <n v="-20420.53"/>
    <n v="0"/>
    <n v="0"/>
    <n v="314.54000000000002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-376.31"/>
    <n v="0"/>
    <n v="0"/>
    <n v="12334.8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8"/>
  </r>
  <r>
    <x v="3"/>
    <s v="Neosho"/>
    <s v="Electric"/>
    <s v="Industrial"/>
    <s v="TEB-Total Electric Bldg"/>
    <n v="66240"/>
    <n v="4921.16"/>
    <n v="69.489999999999995"/>
    <n v="0"/>
    <n v="0"/>
    <n v="0"/>
    <m/>
    <n v="0"/>
    <n v="-102.98"/>
    <n v="0"/>
    <n v="0"/>
    <n v="29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7.68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8"/>
  </r>
  <r>
    <x v="3"/>
    <s v="Neosho"/>
    <s v="Electric"/>
    <s v="Interdepartmental"/>
    <s v="CB-Commercial"/>
    <n v="5712"/>
    <n v="726.1"/>
    <n v="181.52"/>
    <n v="0"/>
    <n v="0"/>
    <n v="0"/>
    <m/>
    <n v="0"/>
    <n v="-4.25"/>
    <n v="0"/>
    <n v="0"/>
    <n v="2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34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8"/>
  </r>
  <r>
    <x v="3"/>
    <s v="Neosho"/>
    <s v="Electric"/>
    <s v="Municipal Buildings"/>
    <s v="CB-Commercial"/>
    <n v="84989"/>
    <n v="10779.28"/>
    <n v="2495.9"/>
    <n v="0"/>
    <n v="0"/>
    <n v="0"/>
    <m/>
    <n v="0"/>
    <n v="-56.58"/>
    <n v="0"/>
    <n v="0"/>
    <n v="38.2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Neosho"/>
    <s v="Electric"/>
    <s v="Municipal Buildings"/>
    <s v="GP-General Power"/>
    <n v="35960"/>
    <n v="3872.91"/>
    <n v="208.47"/>
    <n v="0"/>
    <n v="0"/>
    <n v="0"/>
    <m/>
    <n v="0"/>
    <n v="-54.66"/>
    <n v="0"/>
    <n v="0"/>
    <n v="16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Neosho"/>
    <s v="Electric"/>
    <s v="Municipal Buildings"/>
    <s v="SH-Small Heating"/>
    <n v="9164"/>
    <n v="1140.0999999999999"/>
    <n v="68.069999999999993"/>
    <n v="0"/>
    <n v="0"/>
    <n v="0"/>
    <m/>
    <n v="0"/>
    <n v="-8.25"/>
    <n v="0"/>
    <n v="0"/>
    <n v="4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8"/>
  </r>
  <r>
    <x v="3"/>
    <s v="Neosho"/>
    <s v="Electric"/>
    <s v="Municipal Buildings"/>
    <s v="TEB-Total Electric Bldg"/>
    <n v="9600"/>
    <n v="1169.83"/>
    <n v="69.489999999999995"/>
    <n v="0"/>
    <n v="0"/>
    <n v="0"/>
    <m/>
    <n v="0"/>
    <n v="-16.420000000000002"/>
    <n v="0"/>
    <n v="0"/>
    <n v="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8"/>
  </r>
  <r>
    <x v="3"/>
    <s v="Neosho"/>
    <s v="Electric"/>
    <s v="Municipal Other Lighting"/>
    <s v="CB-Commercial"/>
    <n v="22611"/>
    <n v="2874.27"/>
    <n v="1157.19"/>
    <n v="0"/>
    <n v="0"/>
    <n v="0"/>
    <m/>
    <n v="0"/>
    <n v="-14.83"/>
    <n v="0"/>
    <n v="0"/>
    <n v="10.13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3"/>
    <s v="Neosho"/>
    <s v="Electric"/>
    <s v="Municipal Other Lighting"/>
    <s v="LS-Special Lighting"/>
    <n v="3461"/>
    <n v="605.88"/>
    <n v="0"/>
    <n v="0"/>
    <n v="0"/>
    <n v="0"/>
    <m/>
    <n v="0"/>
    <n v="-2.87"/>
    <n v="0"/>
    <n v="0"/>
    <n v="1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8"/>
  </r>
  <r>
    <x v="3"/>
    <s v="Neosho"/>
    <s v="Electric"/>
    <s v="Municipal Pumping"/>
    <s v="CB-Commercial"/>
    <n v="151375"/>
    <n v="18802.27"/>
    <n v="1610.99"/>
    <n v="0"/>
    <n v="0"/>
    <n v="0"/>
    <m/>
    <n v="0"/>
    <n v="-142.56"/>
    <n v="0"/>
    <n v="0"/>
    <n v="68.0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Neosho"/>
    <s v="Electric"/>
    <s v="Municipal Pumping"/>
    <s v="GP-General Power"/>
    <n v="710639"/>
    <n v="67377.039999999994"/>
    <n v="1389.8"/>
    <n v="0"/>
    <n v="0"/>
    <n v="0"/>
    <m/>
    <n v="0"/>
    <n v="-711.31"/>
    <n v="0"/>
    <n v="0"/>
    <n v="319.79000000000002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Neosho"/>
    <s v="Electric"/>
    <s v="Municipal Pumping"/>
    <s v="TEB-Total Electric Bldg"/>
    <n v="37137"/>
    <n v="4212.8100000000004"/>
    <n v="208.47"/>
    <n v="0"/>
    <n v="0"/>
    <n v="0"/>
    <m/>
    <n v="0"/>
    <n v="-24.8"/>
    <n v="0"/>
    <n v="0"/>
    <n v="16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8"/>
  </r>
  <r>
    <x v="3"/>
    <s v="Neosho"/>
    <s v="Electric"/>
    <s v="Oil Pipeline Pumping"/>
    <s v="LP-Large Power"/>
    <n v="2120000"/>
    <n v="134575.01999999999"/>
    <n v="283.55"/>
    <n v="0"/>
    <n v="0"/>
    <n v="0"/>
    <m/>
    <n v="0"/>
    <n v="-394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58.5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8"/>
  </r>
  <r>
    <x v="3"/>
    <s v="Neosho"/>
    <s v="Electric"/>
    <s v="Praxair/ICI"/>
    <s v="SC-P PRAXAIR Transmission"/>
    <n v="3945396"/>
    <n v="240908.37"/>
    <n v="0"/>
    <n v="0"/>
    <n v="0"/>
    <n v="0"/>
    <m/>
    <n v="0"/>
    <n v="-7338.44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28"/>
  </r>
  <r>
    <x v="3"/>
    <s v="Neosho"/>
    <s v="Electric"/>
    <s v="Residential"/>
    <s v="RGL-Residential Pilot"/>
    <n v="41441"/>
    <n v="5122.01"/>
    <n v="0"/>
    <n v="141.79"/>
    <n v="0"/>
    <n v="0"/>
    <m/>
    <n v="0"/>
    <n v="-37.979999999999997"/>
    <n v="0"/>
    <n v="0"/>
    <n v="18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11"/>
    <n v="0"/>
    <n v="0"/>
    <n v="119.29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8"/>
  </r>
  <r>
    <x v="3"/>
    <s v="Neosho"/>
    <s v="Electric"/>
    <s v="Residential"/>
    <s v="RG-Residential"/>
    <n v="12530076.699999999"/>
    <n v="1540726.74"/>
    <n v="192202.71"/>
    <n v="50736.67"/>
    <n v="0"/>
    <n v="0"/>
    <m/>
    <n v="-56251.756900149798"/>
    <n v="-12110.05"/>
    <n v="0"/>
    <n v="0"/>
    <n v="5638.25"/>
    <n v="0"/>
    <n v="0"/>
    <n v="0"/>
    <n v="0"/>
    <n v="0"/>
    <n v="0"/>
    <n v="0"/>
    <n v="0"/>
    <n v="0"/>
    <n v="0"/>
    <n v="0"/>
    <n v="0"/>
    <n v="0"/>
    <n v="0"/>
    <n v="0"/>
    <n v="1350"/>
    <n v="200"/>
    <n v="225"/>
    <n v="3616.19"/>
    <n v="440"/>
    <n v="-298.43"/>
    <n v="40681.0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Neosho"/>
    <s v="Lighting"/>
    <s v="Commercial"/>
    <s v="PL-Private Lighting"/>
    <n v="131057.386"/>
    <n v="38974.230000000003"/>
    <n v="0"/>
    <n v="66.38"/>
    <n v="0"/>
    <n v="0"/>
    <m/>
    <n v="0"/>
    <n v="-82.33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26.36"/>
    <n v="0"/>
    <n v="-0.64"/>
    <n v="1937.34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3"/>
    <s v="Neosho"/>
    <s v="Lighting"/>
    <s v="Industrial"/>
    <s v="PL-Private Lighting"/>
    <n v="12358"/>
    <n v="2823.61"/>
    <n v="0"/>
    <n v="0"/>
    <n v="0"/>
    <n v="0"/>
    <m/>
    <n v="0"/>
    <n v="-1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4"/>
    <n v="0"/>
    <n v="0"/>
    <n v="77.39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8"/>
  </r>
  <r>
    <x v="3"/>
    <s v="Neosho"/>
    <s v="Lighting"/>
    <s v="Municipal Buildings"/>
    <s v="PL-Private Lighting"/>
    <n v="489"/>
    <n v="157.85"/>
    <n v="0"/>
    <n v="0"/>
    <n v="0"/>
    <n v="0"/>
    <m/>
    <n v="0"/>
    <n v="-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8"/>
  </r>
  <r>
    <x v="3"/>
    <s v="Neosho"/>
    <s v="Lighting"/>
    <s v="Municipal Other Lighting"/>
    <s v="PL-Private Lighting"/>
    <n v="441"/>
    <n v="147.41"/>
    <n v="0"/>
    <n v="0"/>
    <n v="0"/>
    <n v="0"/>
    <m/>
    <n v="0"/>
    <n v="-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8"/>
  </r>
  <r>
    <x v="3"/>
    <s v="Neosho"/>
    <s v="Lighting"/>
    <s v="Municipal Street Lighting"/>
    <s v="SPL-Municipal St Lighting"/>
    <n v="152421.99"/>
    <n v="21543.78"/>
    <n v="0"/>
    <n v="0"/>
    <n v="0"/>
    <n v="0"/>
    <m/>
    <n v="0"/>
    <n v="-289.60000000000002"/>
    <n v="0"/>
    <n v="0"/>
    <n v="0"/>
    <n v="0"/>
    <n v="0"/>
    <n v="0"/>
    <n v="0"/>
    <n v="0"/>
    <n v="0"/>
    <n v="0"/>
    <n v="7677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8"/>
  </r>
  <r>
    <x v="3"/>
    <s v="Neosho"/>
    <s v="Lighting"/>
    <s v="Residential"/>
    <s v="PL-Private Lighting"/>
    <n v="63953.796000000002"/>
    <n v="23545.63"/>
    <n v="0"/>
    <n v="53.96"/>
    <n v="0"/>
    <n v="0"/>
    <m/>
    <n v="0"/>
    <n v="-50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.1"/>
    <n v="0"/>
    <n v="-0.37"/>
    <n v="460.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3"/>
    <s v="Neosho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3"/>
    <s v="Ozark"/>
    <s v="Electric"/>
    <s v="Commercial"/>
    <s v="CB-Commercial"/>
    <n v="3346902"/>
    <n v="415640.14"/>
    <n v="53346.48"/>
    <n v="11495.01"/>
    <n v="0"/>
    <n v="0"/>
    <m/>
    <n v="-3125.95419847328"/>
    <n v="-3168.76"/>
    <n v="0"/>
    <n v="0"/>
    <n v="1505.94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3737.25"/>
    <n v="20"/>
    <n v="-53.51"/>
    <n v="30094.5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Ozark"/>
    <s v="Electric"/>
    <s v="Commercial"/>
    <s v="GP-General Power"/>
    <n v="5783949"/>
    <n v="591863.87"/>
    <n v="11933.75"/>
    <n v="3441.64"/>
    <n v="0"/>
    <n v="0"/>
    <m/>
    <n v="0"/>
    <n v="-6196.79"/>
    <n v="0"/>
    <n v="0"/>
    <n v="2494.19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4572.8500000000004"/>
    <n v="0"/>
    <n v="-104.03"/>
    <n v="26644.62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3"/>
    <s v="Ozark"/>
    <s v="Electric"/>
    <s v="Commercial"/>
    <s v="LS-Special Lighting"/>
    <n v="1743"/>
    <n v="391.89"/>
    <n v="0"/>
    <n v="3.26"/>
    <n v="0"/>
    <n v="0"/>
    <m/>
    <n v="0"/>
    <n v="-0.71"/>
    <n v="0"/>
    <n v="0"/>
    <n v="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8"/>
  </r>
  <r>
    <x v="3"/>
    <s v="Ozark"/>
    <s v="Electric"/>
    <s v="Commercial"/>
    <s v="CB-Commercial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Ozark"/>
    <s v="Electric"/>
    <s v="Commercial"/>
    <s v="SH-Small Heating"/>
    <n v="461141"/>
    <n v="54923.24"/>
    <n v="5795.79"/>
    <n v="1882.94"/>
    <n v="0"/>
    <n v="0"/>
    <m/>
    <n v="0"/>
    <n v="-450.28"/>
    <n v="0"/>
    <n v="0"/>
    <n v="207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.24"/>
    <n v="0"/>
    <n v="-22.41"/>
    <n v="4181.729999999999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3"/>
    <s v="Ozark"/>
    <s v="Electric"/>
    <s v="Commercial"/>
    <s v="TEB-Total Electric Bldg"/>
    <n v="1156390"/>
    <n v="127420.36"/>
    <n v="2779.6"/>
    <n v="1343.79"/>
    <n v="0"/>
    <n v="0"/>
    <m/>
    <n v="0"/>
    <n v="-1026.54"/>
    <n v="0"/>
    <n v="0"/>
    <n v="520.33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1.6"/>
    <n v="0"/>
    <n v="0"/>
    <n v="3660.1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8"/>
  </r>
  <r>
    <x v="3"/>
    <s v="Ozark"/>
    <s v="Electric"/>
    <s v="Industrial"/>
    <s v="CB-Commercial"/>
    <n v="8030"/>
    <n v="956.15"/>
    <n v="113.45"/>
    <n v="19.46"/>
    <n v="0"/>
    <n v="0"/>
    <m/>
    <n v="0"/>
    <n v="-10.95"/>
    <n v="0"/>
    <n v="0"/>
    <n v="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3"/>
    <n v="0"/>
    <n v="0"/>
    <n v="81.67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8"/>
  </r>
  <r>
    <x v="3"/>
    <s v="Ozark"/>
    <s v="Electric"/>
    <s v="Industrial"/>
    <s v="GP-General Power"/>
    <n v="320176"/>
    <n v="34616.839999999997"/>
    <n v="486.43"/>
    <n v="461.38"/>
    <n v="0"/>
    <n v="0"/>
    <m/>
    <n v="0"/>
    <n v="-477.27"/>
    <n v="0"/>
    <n v="0"/>
    <n v="144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76"/>
    <n v="0"/>
    <n v="0"/>
    <n v="2102.1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3"/>
    <s v="Ozark"/>
    <s v="Electric"/>
    <s v="Industrial"/>
    <s v="TEB-Total Electric Bldg"/>
    <n v="251785"/>
    <n v="30893.21"/>
    <n v="138.97999999999999"/>
    <n v="1510.87"/>
    <n v="0"/>
    <n v="0"/>
    <m/>
    <n v="0"/>
    <n v="-477.39"/>
    <n v="0"/>
    <n v="0"/>
    <n v="113.3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2428.4499999999998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8"/>
  </r>
  <r>
    <x v="3"/>
    <s v="Ozark"/>
    <s v="Electric"/>
    <s v="Interdepartmental"/>
    <s v="CB-Commercial"/>
    <n v="3306"/>
    <n v="420.25"/>
    <n v="68.069999999999993"/>
    <n v="0"/>
    <n v="0"/>
    <n v="0"/>
    <m/>
    <n v="0"/>
    <n v="-4.87"/>
    <n v="0"/>
    <n v="0"/>
    <n v="1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8"/>
  </r>
  <r>
    <x v="3"/>
    <s v="Ozark"/>
    <s v="Electric"/>
    <s v="Municipal Buildings"/>
    <s v="CB-Commercial"/>
    <n v="61873"/>
    <n v="7925.55"/>
    <n v="1359.13"/>
    <n v="0"/>
    <n v="0"/>
    <n v="0"/>
    <m/>
    <n v="0"/>
    <n v="-35.85"/>
    <n v="0"/>
    <n v="0"/>
    <n v="27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Ozark"/>
    <s v="Electric"/>
    <s v="Municipal Buildings"/>
    <s v="GP-General Power"/>
    <n v="222960"/>
    <n v="21618.55"/>
    <n v="277.95999999999998"/>
    <n v="0"/>
    <n v="0"/>
    <n v="0"/>
    <m/>
    <n v="0"/>
    <n v="-175.25"/>
    <n v="0"/>
    <n v="0"/>
    <n v="10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Ozark"/>
    <s v="Electric"/>
    <s v="Municipal Buildings"/>
    <s v="SH-Small Heating"/>
    <n v="11548"/>
    <n v="1436.7"/>
    <n v="136.13999999999999"/>
    <n v="0"/>
    <n v="0"/>
    <n v="0"/>
    <m/>
    <n v="0"/>
    <n v="-8.77"/>
    <n v="0"/>
    <n v="0"/>
    <n v="5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8"/>
  </r>
  <r>
    <x v="3"/>
    <s v="Ozark"/>
    <s v="Electric"/>
    <s v="Municipal Other Lighting"/>
    <s v="CB-Commercial"/>
    <n v="-84581"/>
    <n v="-9431.07"/>
    <n v="645.9"/>
    <n v="0"/>
    <n v="0"/>
    <n v="0"/>
    <m/>
    <n v="0"/>
    <n v="181.62"/>
    <n v="0"/>
    <n v="0"/>
    <n v="-38.04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3"/>
    <s v="Ozark"/>
    <s v="Electric"/>
    <s v="Municipal Other Lighting"/>
    <s v="LS-Special Lighting"/>
    <n v="7474"/>
    <n v="1193.07"/>
    <n v="0"/>
    <n v="0"/>
    <n v="0"/>
    <n v="0"/>
    <m/>
    <n v="0"/>
    <n v="-6.59"/>
    <n v="0"/>
    <n v="0"/>
    <n v="3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8"/>
  </r>
  <r>
    <x v="3"/>
    <s v="Ozark"/>
    <s v="Electric"/>
    <s v="Municipal Pumping"/>
    <s v="CB-Commercial"/>
    <n v="139590"/>
    <n v="17636.689999999999"/>
    <n v="1815.2"/>
    <n v="0"/>
    <n v="0"/>
    <n v="0"/>
    <m/>
    <n v="0"/>
    <n v="-119.36"/>
    <n v="0"/>
    <n v="0"/>
    <n v="62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Ozark"/>
    <s v="Electric"/>
    <s v="Municipal Pumping"/>
    <s v="GP-General Power"/>
    <n v="506363"/>
    <n v="51694.07"/>
    <n v="1598.27"/>
    <n v="0"/>
    <n v="0"/>
    <n v="0"/>
    <m/>
    <n v="0"/>
    <n v="-653.16999999999996"/>
    <n v="0"/>
    <n v="0"/>
    <n v="227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Ozark"/>
    <s v="Electric"/>
    <s v="Municipal Pumping"/>
    <s v="TEB-Total Electric Bldg"/>
    <n v="40800"/>
    <n v="4773.83"/>
    <n v="138.97999999999999"/>
    <n v="0"/>
    <n v="0"/>
    <n v="0"/>
    <m/>
    <n v="0"/>
    <n v="-19.38"/>
    <n v="0"/>
    <n v="0"/>
    <n v="18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8"/>
  </r>
  <r>
    <x v="3"/>
    <s v="Ozark"/>
    <s v="Electric"/>
    <s v="Residential"/>
    <s v="RGL-Residential Pilot"/>
    <n v="33670"/>
    <n v="4173.57"/>
    <n v="0"/>
    <n v="121.59"/>
    <n v="0"/>
    <n v="0"/>
    <m/>
    <n v="0"/>
    <n v="-34.380000000000003"/>
    <n v="0"/>
    <n v="0"/>
    <n v="15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59"/>
    <n v="0"/>
    <n v="0"/>
    <n v="39.32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8"/>
  </r>
  <r>
    <x v="3"/>
    <s v="Ozark"/>
    <s v="Electric"/>
    <s v="Residential"/>
    <s v="RG-Residential"/>
    <n v="16777989"/>
    <n v="2087723.33"/>
    <n v="253315.20000000001"/>
    <n v="51784.82"/>
    <n v="0"/>
    <n v="0"/>
    <m/>
    <n v="-94402.133450773094"/>
    <n v="-15192.67"/>
    <n v="0"/>
    <n v="0"/>
    <n v="7547.75"/>
    <n v="0"/>
    <n v="0"/>
    <n v="0"/>
    <n v="0"/>
    <n v="0"/>
    <n v="0"/>
    <n v="0"/>
    <n v="0"/>
    <n v="0"/>
    <n v="0"/>
    <n v="0"/>
    <n v="0"/>
    <n v="0"/>
    <n v="0"/>
    <n v="0"/>
    <n v="1020"/>
    <n v="250"/>
    <n v="240"/>
    <n v="3895.34"/>
    <n v="700"/>
    <n v="-240.8"/>
    <n v="17436"/>
    <n v="18.92000000000000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Ozark"/>
    <s v="Lighting"/>
    <s v="Commercial"/>
    <s v="PL-Private Lighting"/>
    <n v="50283.531999999999"/>
    <n v="16449.060000000001"/>
    <n v="0"/>
    <n v="136.24"/>
    <n v="0"/>
    <n v="0"/>
    <m/>
    <n v="0"/>
    <n v="-36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6.04"/>
    <n v="0"/>
    <n v="-1.79"/>
    <n v="763.7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3"/>
    <s v="Ozark"/>
    <s v="Lighting"/>
    <s v="Municipal Other Lighting"/>
    <s v="PL-Private Lighting"/>
    <n v="671"/>
    <n v="188.61"/>
    <n v="0"/>
    <n v="0"/>
    <n v="0"/>
    <n v="0"/>
    <m/>
    <n v="0"/>
    <n v="-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8"/>
  </r>
  <r>
    <x v="3"/>
    <s v="Ozark"/>
    <s v="Lighting"/>
    <s v="Municipal Street Lighting"/>
    <s v="SPL-Municipal St Lighting"/>
    <n v="127449.58100000001"/>
    <n v="19297.080000000002"/>
    <n v="0"/>
    <n v="0"/>
    <n v="0"/>
    <n v="0"/>
    <m/>
    <n v="0"/>
    <n v="-242.16"/>
    <n v="0"/>
    <n v="0"/>
    <n v="0"/>
    <n v="0"/>
    <n v="0"/>
    <n v="0"/>
    <n v="0"/>
    <n v="0"/>
    <n v="0"/>
    <n v="0"/>
    <n v="861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8"/>
  </r>
  <r>
    <x v="3"/>
    <s v="Ozark"/>
    <s v="Lighting"/>
    <s v="Residential"/>
    <s v="PL-Private Lighting"/>
    <n v="26121.035"/>
    <n v="9610.94"/>
    <n v="0"/>
    <n v="36.5"/>
    <n v="0"/>
    <n v="0"/>
    <m/>
    <n v="0"/>
    <n v="-16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1999999999999993"/>
    <n v="0"/>
    <n v="0"/>
    <n v="57.18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3"/>
    <s v="Ozark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3"/>
    <s v="Pierce City"/>
    <s v="Electric"/>
    <s v="Commercial"/>
    <s v="CB-Commercial"/>
    <n v="9605"/>
    <n v="1117.44"/>
    <n v="68.069999999999993"/>
    <n v="0"/>
    <n v="0"/>
    <n v="0"/>
    <m/>
    <n v="0"/>
    <n v="-11.87"/>
    <n v="0"/>
    <n v="0"/>
    <n v="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9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Pierce City"/>
    <s v="Electric"/>
    <s v="Residential"/>
    <s v="RG-Residential"/>
    <n v="-86847"/>
    <n v="-8571.66"/>
    <n v="185.9"/>
    <n v="-453.55"/>
    <n v="0"/>
    <n v="0"/>
    <m/>
    <n v="0"/>
    <n v="173.01"/>
    <n v="0"/>
    <n v="0"/>
    <n v="-39.0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.0199999999999996"/>
    <n v="0"/>
    <n v="-2.0099999999999998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Pierce City"/>
    <s v="Lighting"/>
    <s v="Residential"/>
    <s v="PL-Private Lighting"/>
    <n v="65"/>
    <n v="15.32"/>
    <n v="0"/>
    <n v="0"/>
    <n v="0"/>
    <n v="0"/>
    <m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3"/>
    <s v="Republic"/>
    <s v="Electric"/>
    <s v="Commercial"/>
    <s v="CB-Commercial"/>
    <n v="486279"/>
    <n v="59540.99"/>
    <n v="9496.52"/>
    <n v="1684.1"/>
    <n v="0"/>
    <n v="0"/>
    <m/>
    <n v="0"/>
    <n v="-683.62"/>
    <n v="0"/>
    <n v="0"/>
    <n v="218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7.78"/>
    <n v="20"/>
    <n v="-10.62"/>
    <n v="4237.7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Republic"/>
    <s v="Electric"/>
    <s v="Commercial"/>
    <s v="GP-General Power"/>
    <n v="393524"/>
    <n v="37257.89"/>
    <n v="1181.33"/>
    <n v="0"/>
    <n v="0"/>
    <n v="0"/>
    <m/>
    <n v="0"/>
    <n v="-498.81"/>
    <n v="0"/>
    <n v="0"/>
    <n v="177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8.56"/>
    <n v="0"/>
    <n v="0"/>
    <n v="2295.7600000000002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3"/>
    <s v="Republic"/>
    <s v="Electric"/>
    <s v="Commercial"/>
    <s v="SH-Small Heating"/>
    <n v="49939"/>
    <n v="5202.21"/>
    <n v="567.25"/>
    <n v="94.08"/>
    <n v="0"/>
    <n v="0"/>
    <m/>
    <n v="0"/>
    <n v="-76.02"/>
    <n v="0"/>
    <n v="0"/>
    <n v="22.45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77.56"/>
    <n v="0"/>
    <n v="0"/>
    <n v="370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3"/>
    <s v="Republic"/>
    <s v="Electric"/>
    <s v="Commercial"/>
    <s v="TEB-Total Electric Bldg"/>
    <n v="36720"/>
    <n v="3478.14"/>
    <n v="208.47"/>
    <n v="0"/>
    <n v="0"/>
    <n v="0"/>
    <m/>
    <n v="0"/>
    <n v="-67.08"/>
    <n v="0"/>
    <n v="0"/>
    <n v="16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.89"/>
    <n v="0"/>
    <n v="0"/>
    <n v="283.16000000000003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8"/>
  </r>
  <r>
    <x v="3"/>
    <s v="Republic"/>
    <s v="Electric"/>
    <s v="Industrial"/>
    <s v="CB-Commercial"/>
    <n v="590"/>
    <n v="75"/>
    <n v="22.69"/>
    <n v="2.91"/>
    <n v="0"/>
    <n v="0"/>
    <m/>
    <n v="0"/>
    <n v="-1.1200000000000001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0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8"/>
  </r>
  <r>
    <x v="3"/>
    <s v="Republic"/>
    <s v="Electric"/>
    <s v="Municipal Buildings"/>
    <s v="CB-Commercial"/>
    <n v="27590"/>
    <n v="3320.56"/>
    <n v="385.73"/>
    <n v="0"/>
    <n v="0"/>
    <n v="0"/>
    <m/>
    <n v="0"/>
    <n v="-40.25"/>
    <n v="0"/>
    <n v="0"/>
    <n v="1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Republic"/>
    <s v="Electric"/>
    <s v="Municipal Buildings"/>
    <s v="GP-General Power"/>
    <n v="72400"/>
    <n v="7245.22"/>
    <n v="208.47"/>
    <n v="0"/>
    <n v="0"/>
    <n v="0"/>
    <m/>
    <n v="0"/>
    <n v="-83.67"/>
    <n v="0"/>
    <n v="0"/>
    <n v="3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Republic"/>
    <s v="Electric"/>
    <s v="Municipal Other Lighting"/>
    <s v="CB-Commercial"/>
    <n v="3040"/>
    <n v="357.53"/>
    <n v="226.9"/>
    <n v="0"/>
    <n v="0"/>
    <n v="0"/>
    <m/>
    <n v="0"/>
    <n v="-5.73"/>
    <n v="0"/>
    <n v="0"/>
    <n v="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3"/>
    <s v="Republic"/>
    <s v="Electric"/>
    <s v="Municipal Other Lighting"/>
    <s v="LS-Special Lighting"/>
    <n v="2"/>
    <n v="46.6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8"/>
  </r>
  <r>
    <x v="3"/>
    <s v="Republic"/>
    <s v="Electric"/>
    <s v="Municipal Pumping"/>
    <s v="CB-Commercial"/>
    <n v="17562"/>
    <n v="2084.15"/>
    <n v="226.9"/>
    <n v="0"/>
    <n v="0"/>
    <n v="0"/>
    <m/>
    <n v="0"/>
    <n v="-27.72"/>
    <n v="0"/>
    <n v="0"/>
    <n v="7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Republic"/>
    <s v="Electric"/>
    <s v="Municipal Pumping"/>
    <s v="GP-General Power"/>
    <n v="60109"/>
    <n v="7803.54"/>
    <n v="277.95999999999998"/>
    <n v="0"/>
    <n v="0"/>
    <n v="0"/>
    <m/>
    <n v="0"/>
    <n v="-24.88"/>
    <n v="0"/>
    <n v="0"/>
    <n v="27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Republic"/>
    <s v="Electric"/>
    <s v="Residential"/>
    <s v="RGL-Residential Pilot"/>
    <n v="3144"/>
    <n v="390.61"/>
    <n v="0"/>
    <n v="11.62"/>
    <n v="0"/>
    <n v="0"/>
    <m/>
    <n v="0"/>
    <n v="-4.91"/>
    <n v="0"/>
    <n v="0"/>
    <n v="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1"/>
    <n v="0"/>
    <n v="0"/>
    <n v="3.64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8"/>
  </r>
  <r>
    <x v="3"/>
    <s v="Republic"/>
    <s v="Electric"/>
    <s v="Residential"/>
    <s v="RG-Residential"/>
    <n v="3562854"/>
    <n v="430946.26"/>
    <n v="66239.86"/>
    <n v="12584.65"/>
    <n v="0"/>
    <n v="0"/>
    <m/>
    <n v="-16044.5684086905"/>
    <n v="-4992.33"/>
    <n v="0"/>
    <n v="0"/>
    <n v="1603.36"/>
    <n v="0"/>
    <n v="0"/>
    <n v="0"/>
    <n v="0"/>
    <n v="0"/>
    <n v="0"/>
    <n v="0"/>
    <n v="0"/>
    <n v="0"/>
    <n v="0"/>
    <n v="0"/>
    <n v="0"/>
    <n v="0"/>
    <n v="0"/>
    <n v="0"/>
    <n v="270"/>
    <n v="50"/>
    <n v="30"/>
    <n v="1041.9000000000001"/>
    <n v="160"/>
    <n v="-96.03"/>
    <n v="4518.3999999999996"/>
    <n v="-152.44"/>
    <n v="0"/>
    <n v="155.97999999999999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Republic"/>
    <s v="Lighting"/>
    <s v="Commercial"/>
    <s v="PL-Private Lighting"/>
    <n v="11756.1"/>
    <n v="3993.75"/>
    <n v="0"/>
    <n v="0"/>
    <n v="0"/>
    <n v="0"/>
    <m/>
    <n v="0"/>
    <n v="-13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31"/>
    <n v="0"/>
    <n v="0"/>
    <n v="173.8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3"/>
    <s v="Republic"/>
    <s v="Lighting"/>
    <s v="Municipal Buildings"/>
    <s v="PL-Private Lighting"/>
    <n v="31"/>
    <n v="14.15"/>
    <n v="0"/>
    <n v="0"/>
    <n v="0"/>
    <n v="0"/>
    <m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8"/>
  </r>
  <r>
    <x v="3"/>
    <s v="Republic"/>
    <s v="Lighting"/>
    <s v="Municipal Other Lighting"/>
    <s v="PL-Private Lighting"/>
    <n v="431"/>
    <n v="79.599999999999994"/>
    <n v="0"/>
    <n v="0"/>
    <n v="0"/>
    <n v="0"/>
    <m/>
    <n v="0"/>
    <n v="-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8"/>
  </r>
  <r>
    <x v="3"/>
    <s v="Republic"/>
    <s v="Lighting"/>
    <s v="Municipal Street Lighting"/>
    <s v="SPL-Municipal St Lighting"/>
    <n v="84238.657999999996"/>
    <n v="13736.43"/>
    <n v="0"/>
    <n v="0"/>
    <n v="0"/>
    <n v="0"/>
    <m/>
    <n v="0"/>
    <n v="-160.06"/>
    <n v="0"/>
    <n v="0"/>
    <n v="0"/>
    <n v="0"/>
    <n v="0"/>
    <n v="0"/>
    <n v="0"/>
    <n v="0"/>
    <n v="0"/>
    <n v="0"/>
    <n v="6513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8"/>
  </r>
  <r>
    <x v="3"/>
    <s v="Republic"/>
    <s v="Lighting"/>
    <s v="Residential"/>
    <s v="PL-Private Lighting"/>
    <n v="5496.4009999999998"/>
    <n v="1842.06"/>
    <n v="0"/>
    <n v="0"/>
    <n v="0"/>
    <n v="0"/>
    <m/>
    <n v="0"/>
    <n v="-5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"/>
    <n v="0"/>
    <n v="0"/>
    <n v="12.19"/>
    <n v="0.4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3"/>
    <s v="Republic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3"/>
    <s v="Webb City"/>
    <s v="Electric"/>
    <s v="Commercial"/>
    <s v="CB-Commercial"/>
    <n v="2495035"/>
    <n v="307378.27"/>
    <n v="37604.160000000003"/>
    <n v="9541.76"/>
    <n v="0"/>
    <n v="0"/>
    <m/>
    <n v="-20994.274809160299"/>
    <n v="-2669.34"/>
    <n v="0"/>
    <n v="0"/>
    <n v="1109.83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2074.23"/>
    <n v="0"/>
    <n v="-55.43"/>
    <n v="20607.00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s v="Webb City"/>
    <s v="Electric"/>
    <s v="Commercial"/>
    <s v="GP-General Power"/>
    <n v="4338920"/>
    <n v="445113.55"/>
    <n v="9033.7000000000007"/>
    <n v="786.98"/>
    <n v="0"/>
    <n v="0"/>
    <m/>
    <n v="-33600"/>
    <n v="-4815.45"/>
    <n v="0"/>
    <n v="0"/>
    <n v="1766.58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654.01"/>
    <n v="0"/>
    <n v="0"/>
    <n v="18008.9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3"/>
    <s v="Webb City"/>
    <s v="Electric"/>
    <s v="Commercial"/>
    <s v="LS-Special Lighting"/>
    <n v="3040"/>
    <n v="434.74"/>
    <n v="0"/>
    <n v="0"/>
    <n v="0"/>
    <n v="0"/>
    <m/>
    <n v="0"/>
    <n v="-1.99"/>
    <n v="0"/>
    <n v="0"/>
    <n v="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8"/>
  </r>
  <r>
    <x v="3"/>
    <s v="Webb City"/>
    <s v="Electric"/>
    <s v="Commercial"/>
    <s v="SH-Small Heating"/>
    <n v="233314"/>
    <n v="25469.54"/>
    <n v="2809.78"/>
    <n v="678.4"/>
    <n v="0"/>
    <n v="0"/>
    <m/>
    <n v="0"/>
    <n v="-295.2"/>
    <n v="0"/>
    <n v="0"/>
    <n v="10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7.14"/>
    <n v="0"/>
    <n v="0"/>
    <n v="1559.08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3"/>
    <s v="Webb City"/>
    <s v="Electric"/>
    <s v="Commercial"/>
    <s v="TEB-Total Electric Bldg"/>
    <n v="743601"/>
    <n v="78647.649999999994"/>
    <n v="2849.09"/>
    <n v="128.9"/>
    <n v="0"/>
    <n v="0"/>
    <m/>
    <n v="0"/>
    <n v="-954.12"/>
    <n v="0"/>
    <n v="0"/>
    <n v="334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2.21"/>
    <n v="0"/>
    <n v="0"/>
    <n v="4190.41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8"/>
  </r>
  <r>
    <x v="3"/>
    <s v="Webb City"/>
    <s v="Electric"/>
    <s v="Industrial"/>
    <s v="CB-Commercial"/>
    <n v="8348"/>
    <n v="988.03"/>
    <n v="181.52"/>
    <n v="40.54"/>
    <n v="0"/>
    <n v="0"/>
    <m/>
    <n v="0"/>
    <n v="-12.01"/>
    <n v="0"/>
    <n v="0"/>
    <n v="3.76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6.73"/>
    <n v="0"/>
    <n v="0"/>
    <n v="66.4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8"/>
  </r>
  <r>
    <x v="3"/>
    <s v="Webb City"/>
    <s v="Electric"/>
    <s v="Industrial"/>
    <s v="GP-General Power"/>
    <n v="2170378"/>
    <n v="211548.9"/>
    <n v="2015.21"/>
    <n v="80"/>
    <n v="0"/>
    <n v="0"/>
    <m/>
    <n v="0"/>
    <n v="-3726.3"/>
    <n v="0"/>
    <n v="0"/>
    <n v="763.79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2103.65"/>
    <n v="0"/>
    <n v="0"/>
    <n v="6316.3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3"/>
    <s v="Webb City"/>
    <s v="Electric"/>
    <s v="Industrial"/>
    <s v="LP-Large Power"/>
    <n v="13765331"/>
    <n v="936282.49"/>
    <n v="2551.9499999999998"/>
    <n v="0"/>
    <n v="0"/>
    <n v="0"/>
    <m/>
    <n v="0"/>
    <n v="-25603.52"/>
    <n v="0"/>
    <n v="0"/>
    <n v="1676.45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29571.53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8"/>
  </r>
  <r>
    <x v="3"/>
    <s v="Webb City"/>
    <s v="Electric"/>
    <s v="Industrial"/>
    <s v="PFM-Feed Mill/Grain Elev"/>
    <n v="6280"/>
    <n v="1100.7"/>
    <n v="55.3"/>
    <n v="46.05"/>
    <n v="0"/>
    <n v="0"/>
    <m/>
    <n v="0"/>
    <n v="-7.7"/>
    <n v="0"/>
    <n v="0"/>
    <n v="2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.76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8"/>
  </r>
  <r>
    <x v="3"/>
    <s v="Webb City"/>
    <s v="Electric"/>
    <s v="Industrial"/>
    <s v="TEB-Total Electric Bldg"/>
    <n v="581200"/>
    <n v="56303.01"/>
    <n v="138.97999999999999"/>
    <n v="0"/>
    <n v="0"/>
    <n v="0"/>
    <m/>
    <n v="0"/>
    <n v="-448.67"/>
    <n v="0"/>
    <n v="0"/>
    <n v="261.54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83.5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8"/>
  </r>
  <r>
    <x v="3"/>
    <s v="Webb City"/>
    <s v="Electric"/>
    <s v="Interdepartmental"/>
    <s v="CB-Commercial"/>
    <n v="3615"/>
    <n v="454.3"/>
    <n v="90.76"/>
    <n v="0"/>
    <n v="0"/>
    <n v="0"/>
    <m/>
    <n v="0"/>
    <n v="-4.82"/>
    <n v="0"/>
    <n v="0"/>
    <n v="1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8"/>
  </r>
  <r>
    <x v="3"/>
    <s v="Webb City"/>
    <s v="Electric"/>
    <s v="Municipal Buildings"/>
    <s v="CB-Commercial"/>
    <n v="77806"/>
    <n v="9798.8799999999992"/>
    <n v="1702.51"/>
    <n v="0"/>
    <n v="0"/>
    <n v="0"/>
    <m/>
    <n v="0"/>
    <n v="-77.37"/>
    <n v="0"/>
    <n v="0"/>
    <n v="3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Webb City"/>
    <s v="Electric"/>
    <s v="Municipal Buildings"/>
    <s v="GP-General Power"/>
    <n v="74800"/>
    <n v="8275.94"/>
    <n v="347.45"/>
    <n v="0"/>
    <n v="0"/>
    <n v="0"/>
    <m/>
    <n v="0"/>
    <n v="-94.64"/>
    <n v="0"/>
    <n v="0"/>
    <n v="33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Webb City"/>
    <s v="Electric"/>
    <s v="Municipal Buildings"/>
    <s v="SH-Small Heating"/>
    <n v="7120"/>
    <n v="698.82"/>
    <n v="45.38"/>
    <n v="0"/>
    <n v="0"/>
    <n v="0"/>
    <m/>
    <n v="0"/>
    <n v="-11.82"/>
    <n v="0"/>
    <n v="0"/>
    <n v="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8"/>
  </r>
  <r>
    <x v="3"/>
    <s v="Webb City"/>
    <s v="Electric"/>
    <s v="Municipal Other Lighting"/>
    <s v="CB-Commercial"/>
    <n v="23768"/>
    <n v="2840.6"/>
    <n v="975.67"/>
    <n v="0"/>
    <n v="0"/>
    <n v="0"/>
    <m/>
    <n v="0"/>
    <n v="-32.26"/>
    <n v="0"/>
    <n v="0"/>
    <n v="1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3"/>
    <s v="Webb City"/>
    <s v="Electric"/>
    <s v="Municipal Other Lighting"/>
    <s v="LS-Special Lighting"/>
    <n v="8531"/>
    <n v="1299.43"/>
    <n v="0"/>
    <n v="0"/>
    <n v="0"/>
    <n v="0"/>
    <m/>
    <n v="0"/>
    <n v="-12.26"/>
    <n v="0"/>
    <n v="0"/>
    <n v="3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8"/>
  </r>
  <r>
    <x v="3"/>
    <s v="Webb City"/>
    <s v="Electric"/>
    <s v="Municipal Pumping"/>
    <s v="CB-Commercial"/>
    <n v="110221"/>
    <n v="13311.46"/>
    <n v="1497.54"/>
    <n v="0"/>
    <n v="0"/>
    <n v="0"/>
    <m/>
    <n v="0"/>
    <n v="-127.64"/>
    <n v="0"/>
    <n v="0"/>
    <n v="49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3"/>
    <s v="Webb City"/>
    <s v="Electric"/>
    <s v="Municipal Pumping"/>
    <s v="GP-General Power"/>
    <n v="525648"/>
    <n v="52292.35"/>
    <n v="1111.8399999999999"/>
    <n v="0"/>
    <n v="0"/>
    <n v="0"/>
    <m/>
    <n v="0"/>
    <n v="-493.34"/>
    <n v="0"/>
    <n v="0"/>
    <n v="236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3"/>
    <s v="Webb City"/>
    <s v="Electric"/>
    <s v="Oil Pipeline Pumping"/>
    <s v="GP-General Power"/>
    <n v="392240"/>
    <n v="31326.400000000001"/>
    <n v="69.489999999999995"/>
    <n v="0"/>
    <n v="0"/>
    <n v="0"/>
    <m/>
    <n v="0"/>
    <n v="-745.26"/>
    <n v="0"/>
    <n v="0"/>
    <n v="176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80.08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3"/>
    <s v="Webb City"/>
    <s v="Electric"/>
    <s v="Residential"/>
    <s v="RGL-Residential Pilot"/>
    <n v="34855"/>
    <n v="4299.21"/>
    <n v="0"/>
    <n v="175.11"/>
    <n v="0"/>
    <n v="0"/>
    <m/>
    <n v="0"/>
    <n v="-32.6"/>
    <n v="0"/>
    <n v="0"/>
    <n v="15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22"/>
    <n v="0"/>
    <n v="0"/>
    <n v="37.4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8"/>
  </r>
  <r>
    <x v="3"/>
    <s v="Webb City"/>
    <s v="Electric"/>
    <s v="Residential"/>
    <s v="RG-Residential"/>
    <n v="18396946"/>
    <n v="2239472.48"/>
    <n v="245427.03"/>
    <n v="83130.44"/>
    <n v="0"/>
    <n v="0"/>
    <m/>
    <n v="-112984.107946761"/>
    <n v="-18073.830000000002"/>
    <n v="0"/>
    <n v="0"/>
    <n v="8276.6"/>
    <n v="0"/>
    <n v="0"/>
    <n v="0"/>
    <n v="0"/>
    <n v="0"/>
    <n v="0"/>
    <n v="0"/>
    <n v="0"/>
    <n v="0"/>
    <n v="0"/>
    <n v="0"/>
    <n v="0"/>
    <n v="0"/>
    <n v="0"/>
    <n v="0"/>
    <n v="1200"/>
    <n v="150"/>
    <n v="135"/>
    <n v="4764.91"/>
    <n v="380"/>
    <n v="-324.31"/>
    <n v="16763.82"/>
    <n v="3.0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s v="Webb City"/>
    <s v="Lighting"/>
    <s v="Commercial"/>
    <s v="PL-Private Lighting"/>
    <n v="67093.305999999997"/>
    <n v="20052.37"/>
    <n v="0"/>
    <n v="34.909999999999997"/>
    <n v="0"/>
    <n v="0"/>
    <m/>
    <n v="0"/>
    <n v="-60.76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09"/>
    <n v="0"/>
    <n v="-0.71"/>
    <n v="959.4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3"/>
    <s v="Webb City"/>
    <s v="Lighting"/>
    <s v="Industrial"/>
    <s v="PL-Private Lighting"/>
    <n v="2308"/>
    <n v="941.16"/>
    <n v="0"/>
    <n v="0"/>
    <n v="0"/>
    <n v="0"/>
    <m/>
    <n v="0"/>
    <n v="-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63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8"/>
  </r>
  <r>
    <x v="3"/>
    <s v="Webb City"/>
    <s v="Lighting"/>
    <s v="Interdepartmental"/>
    <s v="PL-Private Lighting"/>
    <n v="58"/>
    <n v="20.59"/>
    <n v="0"/>
    <n v="0"/>
    <n v="0"/>
    <n v="0"/>
    <m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8"/>
  </r>
  <r>
    <x v="3"/>
    <s v="Webb City"/>
    <s v="Lighting"/>
    <s v="Municipal Other Lighting"/>
    <s v="PL-Private Lighting"/>
    <n v="930"/>
    <n v="335.41"/>
    <n v="0"/>
    <n v="0"/>
    <n v="0"/>
    <n v="0"/>
    <m/>
    <n v="0"/>
    <n v="-0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8"/>
  </r>
  <r>
    <x v="3"/>
    <s v="Webb City"/>
    <s v="Lighting"/>
    <s v="Municipal Street Lighting"/>
    <s v="SPL-Municipal St Lighting"/>
    <n v="109189.82"/>
    <n v="15547.71"/>
    <n v="0"/>
    <n v="0"/>
    <n v="0"/>
    <n v="0"/>
    <m/>
    <n v="0"/>
    <n v="-207.48"/>
    <n v="0"/>
    <n v="0"/>
    <n v="0"/>
    <n v="0"/>
    <n v="0"/>
    <n v="0"/>
    <n v="0"/>
    <n v="0"/>
    <n v="0"/>
    <n v="0"/>
    <n v="8693.95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8"/>
  </r>
  <r>
    <x v="3"/>
    <s v="Webb City"/>
    <s v="Lighting"/>
    <s v="Residential"/>
    <s v="PL-Private Lighting"/>
    <n v="67328.288"/>
    <n v="25440.28"/>
    <n v="0"/>
    <n v="17.77"/>
    <n v="0"/>
    <n v="0"/>
    <m/>
    <n v="0"/>
    <n v="-59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58"/>
    <n v="0"/>
    <n v="-0.09"/>
    <n v="50.6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3"/>
    <s v="Webb City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2"/>
    <s v="Baxter Springs"/>
    <s v="Electric"/>
    <s v="Commercial"/>
    <s v="CB-Commercial"/>
    <n v="750317"/>
    <n v="73860.67"/>
    <n v="14632.7"/>
    <n v="1755.17"/>
    <n v="34455.30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336.19"/>
    <n v="0"/>
    <n v="0"/>
    <n v="0"/>
    <n v="0"/>
    <n v="0"/>
    <n v="0"/>
    <n v="462.33"/>
    <n v="0"/>
    <n v="-3.86"/>
    <n v="5943.4"/>
    <n v="-10171.87000000000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2"/>
    <s v="Baxter Springs"/>
    <s v="Electric"/>
    <s v="Commercial"/>
    <s v="GP-General Power"/>
    <n v="1479403"/>
    <n v="109450.81"/>
    <n v="0"/>
    <n v="0"/>
    <n v="67953.3999999999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547.38"/>
    <n v="0"/>
    <n v="0"/>
    <n v="0"/>
    <n v="0"/>
    <n v="0"/>
    <n v="0"/>
    <n v="821.78"/>
    <n v="0"/>
    <n v="0"/>
    <n v="7022.54"/>
    <n v="-9349.8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2"/>
    <s v="Baxter Springs"/>
    <s v="Electric"/>
    <s v="Commercial"/>
    <s v="LS-Special Lighting"/>
    <n v="1450"/>
    <n v="216.92"/>
    <n v="0"/>
    <n v="4"/>
    <n v="66.68000000000000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0.72"/>
    <n v="0"/>
    <n v="0"/>
    <n v="8.8699999999999992"/>
    <n v="-50.66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8"/>
  </r>
  <r>
    <x v="2"/>
    <s v="Baxter Springs"/>
    <s v="Electric"/>
    <s v="Commercial"/>
    <s v="NEB-Optional Net Bill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8"/>
  </r>
  <r>
    <x v="2"/>
    <s v="Baxter Springs"/>
    <s v="Electric"/>
    <s v="Commercial"/>
    <s v="PT-Transmission"/>
    <n v="1531200"/>
    <n v="70707.600000000006"/>
    <n v="0"/>
    <n v="0"/>
    <n v="68098.59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321.55"/>
    <n v="0"/>
    <n v="0"/>
    <n v="0"/>
    <n v="0"/>
    <n v="0"/>
    <n v="0"/>
    <n v="0"/>
    <n v="0"/>
    <n v="0"/>
    <n v="0"/>
    <n v="-7793.81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28"/>
  </r>
  <r>
    <x v="2"/>
    <s v="Baxter Springs"/>
    <s v="Electric"/>
    <s v="Commercial"/>
    <s v="TEB-Total Electric Bldg"/>
    <n v="317164"/>
    <n v="20321.05"/>
    <n v="1448.4"/>
    <n v="0"/>
    <n v="14568.29"/>
    <n v="0"/>
    <m/>
    <n v="0"/>
    <n v="0"/>
    <n v="0"/>
    <n v="0"/>
    <n v="0"/>
    <n v="0"/>
    <n v="0"/>
    <n v="0"/>
    <n v="0"/>
    <n v="0"/>
    <n v="0"/>
    <n v="0"/>
    <n v="0"/>
    <n v="0"/>
    <n v="0"/>
    <n v="0"/>
    <n v="218.81"/>
    <n v="0"/>
    <n v="0"/>
    <n v="0"/>
    <n v="0"/>
    <n v="0"/>
    <n v="0"/>
    <n v="156.59"/>
    <n v="0"/>
    <n v="0"/>
    <n v="1086.5899999999999"/>
    <n v="-1233.76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8"/>
  </r>
  <r>
    <x v="2"/>
    <s v="Baxter Springs"/>
    <s v="Electric"/>
    <s v="Industrial"/>
    <s v="CB-Commercial"/>
    <n v="0"/>
    <n v="0.52"/>
    <n v="4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8"/>
  </r>
  <r>
    <x v="2"/>
    <s v="Baxter Springs"/>
    <s v="Electric"/>
    <s v="Industrial"/>
    <s v="GP-General Power"/>
    <n v="380912"/>
    <n v="29089.22"/>
    <n v="0"/>
    <n v="77.92"/>
    <n v="17496.43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140.93"/>
    <n v="0"/>
    <n v="0"/>
    <n v="0"/>
    <n v="0"/>
    <n v="0"/>
    <n v="0"/>
    <n v="472.46"/>
    <n v="0"/>
    <n v="0"/>
    <n v="4105.9399999999996"/>
    <n v="-2407.37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8"/>
  </r>
  <r>
    <x v="2"/>
    <s v="Baxter Springs"/>
    <s v="Electric"/>
    <s v="Industrial"/>
    <s v="PT-Transmission"/>
    <n v="1809789"/>
    <n v="98874.559999999998"/>
    <n v="0"/>
    <n v="0"/>
    <n v="80977.53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380.06"/>
    <n v="0"/>
    <n v="0"/>
    <n v="0"/>
    <n v="0"/>
    <n v="0"/>
    <n v="0"/>
    <n v="0"/>
    <n v="0"/>
    <n v="0"/>
    <n v="0"/>
    <n v="-9211.82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8"/>
  </r>
  <r>
    <x v="2"/>
    <s v="Baxter Springs"/>
    <s v="Electric"/>
    <s v="Municipal Buildings"/>
    <s v="CB-Commercial"/>
    <n v="37682"/>
    <n v="3746"/>
    <n v="720"/>
    <n v="0"/>
    <n v="1730.85"/>
    <n v="0"/>
    <m/>
    <n v="0"/>
    <n v="0"/>
    <n v="0"/>
    <n v="0"/>
    <n v="0"/>
    <n v="0"/>
    <n v="0"/>
    <n v="0"/>
    <n v="0"/>
    <n v="0"/>
    <n v="0"/>
    <n v="0"/>
    <n v="0"/>
    <n v="0"/>
    <n v="0"/>
    <n v="0"/>
    <n v="16.96"/>
    <n v="0"/>
    <n v="0"/>
    <n v="0"/>
    <n v="0"/>
    <n v="0"/>
    <n v="0"/>
    <n v="0"/>
    <n v="0"/>
    <n v="0"/>
    <n v="0"/>
    <n v="-513.2000000000000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2"/>
    <s v="Baxter Springs"/>
    <s v="Electric"/>
    <s v="Municipal Buildings"/>
    <s v="GP-General Power"/>
    <n v="12720"/>
    <n v="1637.19"/>
    <n v="0"/>
    <n v="0"/>
    <n v="584.27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71"/>
    <n v="0"/>
    <n v="0"/>
    <n v="0"/>
    <n v="0"/>
    <n v="0"/>
    <n v="0"/>
    <n v="0"/>
    <n v="0"/>
    <n v="0"/>
    <n v="0"/>
    <n v="-80.3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2"/>
    <s v="Baxter Springs"/>
    <s v="Electric"/>
    <s v="Municipal Buildings"/>
    <s v="TEB-Total Electric Bldg"/>
    <n v="1110"/>
    <n v="111.7"/>
    <n v="51"/>
    <n v="0"/>
    <n v="50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77"/>
    <n v="0"/>
    <n v="0"/>
    <n v="0"/>
    <n v="0"/>
    <n v="0"/>
    <n v="0"/>
    <n v="0"/>
    <n v="0"/>
    <n v="0"/>
    <n v="0"/>
    <n v="-4.32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8"/>
  </r>
  <r>
    <x v="2"/>
    <s v="Baxter Springs"/>
    <s v="Electric"/>
    <s v="Municipal Other Lighting"/>
    <s v="CB-Commercial"/>
    <n v="1192"/>
    <n v="143.76"/>
    <n v="240"/>
    <n v="0"/>
    <n v="54.6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53"/>
    <n v="0"/>
    <n v="0"/>
    <n v="0"/>
    <n v="0"/>
    <n v="0"/>
    <n v="0"/>
    <n v="0"/>
    <n v="0"/>
    <n v="0"/>
    <n v="0"/>
    <n v="-16.22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2"/>
    <s v="Baxter Springs"/>
    <s v="Electric"/>
    <s v="Municipal Other Lighting"/>
    <s v="LS-Special Lighting"/>
    <n v="960"/>
    <n v="155.85"/>
    <n v="0"/>
    <n v="0"/>
    <n v="44.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3"/>
    <n v="0"/>
    <n v="0"/>
    <n v="0"/>
    <n v="0"/>
    <n v="0"/>
    <n v="0"/>
    <n v="0"/>
    <n v="0"/>
    <n v="0"/>
    <n v="0"/>
    <n v="-33.5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8"/>
  </r>
  <r>
    <x v="2"/>
    <s v="Baxter Springs"/>
    <s v="Electric"/>
    <s v="Municipal Pumping"/>
    <s v="CB-Commercial"/>
    <n v="61448"/>
    <n v="5979.67"/>
    <n v="760"/>
    <n v="0"/>
    <n v="2822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27.63"/>
    <n v="0"/>
    <n v="0"/>
    <n v="0"/>
    <n v="0"/>
    <n v="0"/>
    <n v="0"/>
    <n v="0"/>
    <n v="0"/>
    <n v="0"/>
    <n v="0"/>
    <n v="-836.9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8"/>
  </r>
  <r>
    <x v="2"/>
    <s v="Baxter Springs"/>
    <s v="Electric"/>
    <s v="Municipal Pumping"/>
    <s v="GP-General Power"/>
    <n v="67120"/>
    <n v="5484.19"/>
    <n v="0"/>
    <n v="0"/>
    <n v="3083.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24.84"/>
    <n v="0"/>
    <n v="0"/>
    <n v="0"/>
    <n v="0"/>
    <n v="0"/>
    <n v="0"/>
    <n v="0"/>
    <n v="0"/>
    <n v="0"/>
    <n v="0"/>
    <n v="-424.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8"/>
  </r>
  <r>
    <x v="2"/>
    <s v="Baxter Springs"/>
    <s v="Electric"/>
    <s v="Oil Pipeline Pumping"/>
    <s v="PT-Transmission"/>
    <n v="1616000"/>
    <n v="76157.679999999993"/>
    <n v="0"/>
    <n v="0"/>
    <n v="71869.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339.36"/>
    <n v="0"/>
    <n v="0"/>
    <n v="0"/>
    <n v="0"/>
    <n v="0"/>
    <n v="0"/>
    <n v="0"/>
    <n v="0"/>
    <n v="0"/>
    <n v="8679.4500000000007"/>
    <n v="-8225.44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8"/>
  </r>
  <r>
    <x v="2"/>
    <s v="Baxter Springs"/>
    <s v="Electric"/>
    <s v="Residential"/>
    <s v="RG-Residential"/>
    <n v="1462"/>
    <n v="-3.67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s v="Baxter Springs"/>
    <s v="Electric"/>
    <s v="Residential"/>
    <s v="RG-Residential"/>
    <n v="-213593"/>
    <n v="22480.02"/>
    <n v="36025.93"/>
    <n v="2886.87"/>
    <n v="-8012.75"/>
    <n v="6.23"/>
    <m/>
    <n v="0"/>
    <n v="0"/>
    <n v="0"/>
    <n v="0"/>
    <n v="0"/>
    <n v="0"/>
    <n v="0"/>
    <n v="0"/>
    <n v="0"/>
    <n v="0"/>
    <n v="0"/>
    <n v="0"/>
    <n v="0"/>
    <n v="0"/>
    <n v="0"/>
    <n v="0"/>
    <n v="-88.28"/>
    <n v="0"/>
    <n v="0"/>
    <n v="0"/>
    <n v="150"/>
    <n v="0"/>
    <n v="65"/>
    <n v="2209.25"/>
    <n v="16"/>
    <n v="-7.84"/>
    <n v="4242.4799999999996"/>
    <n v="1986.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s v="Baxter Springs"/>
    <s v="Electric"/>
    <s v="Residential"/>
    <s v="RH-Residential Total Elec"/>
    <n v="89368"/>
    <n v="7453.27"/>
    <n v="11520.81"/>
    <n v="1371.09"/>
    <n v="4783.68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52.9"/>
    <n v="0"/>
    <n v="0"/>
    <n v="0"/>
    <n v="0"/>
    <n v="0"/>
    <n v="13"/>
    <n v="563.4"/>
    <n v="16"/>
    <n v="-3.5"/>
    <n v="1612.02"/>
    <n v="-522.02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8"/>
  </r>
  <r>
    <x v="2"/>
    <s v="Baxter Springs"/>
    <s v="Lighting"/>
    <s v="Commercial"/>
    <s v="PL-Private Lighting"/>
    <n v="43155.608999999997"/>
    <n v="8899.36"/>
    <n v="0"/>
    <n v="0"/>
    <n v="1979.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43"/>
    <n v="0"/>
    <n v="0"/>
    <n v="0"/>
    <n v="0"/>
    <n v="0"/>
    <n v="0"/>
    <n v="37.979999999999997"/>
    <n v="0"/>
    <n v="0"/>
    <n v="388.2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2"/>
    <s v="Baxter Springs"/>
    <s v="Lighting"/>
    <s v="Industrial"/>
    <s v="PL-Private Lighting"/>
    <n v="1059"/>
    <n v="306.32"/>
    <n v="0"/>
    <n v="0"/>
    <n v="48.5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10.46"/>
    <n v="0"/>
    <n v="0"/>
    <n v="32.619999999999997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8"/>
  </r>
  <r>
    <x v="2"/>
    <s v="Baxter Springs"/>
    <s v="Lighting"/>
    <s v="Municipal Other Lighting"/>
    <s v="PL-Private Lighting"/>
    <n v="321"/>
    <n v="84.54"/>
    <n v="0"/>
    <n v="0"/>
    <n v="14.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8"/>
  </r>
  <r>
    <x v="2"/>
    <s v="Baxter Springs"/>
    <s v="Lighting"/>
    <s v="Municipal Street Lighting"/>
    <s v="SPL-Municipal St Lighting"/>
    <n v="43480.22"/>
    <n v="5506.1"/>
    <n v="0"/>
    <n v="0"/>
    <n v="1967.61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10.44"/>
    <n v="0"/>
    <n v="0"/>
    <n v="0"/>
    <n v="0"/>
    <n v="0"/>
    <n v="0"/>
    <n v="0"/>
    <n v="0"/>
    <n v="0"/>
    <n v="0"/>
    <n v="-766.99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8"/>
  </r>
  <r>
    <x v="2"/>
    <s v="Baxter Springs"/>
    <s v="Lighting"/>
    <s v="Residential"/>
    <s v="PL-Private Lighting"/>
    <n v="33063.228000000003"/>
    <n v="8076.19"/>
    <n v="0"/>
    <n v="0"/>
    <n v="1525.39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23"/>
    <n v="0"/>
    <n v="0"/>
    <n v="0"/>
    <n v="0"/>
    <n v="0"/>
    <n v="0"/>
    <n v="51.25"/>
    <n v="0"/>
    <n v="-0.06"/>
    <n v="230.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2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8"/>
  </r>
  <r>
    <x v="2"/>
    <s v="Gravette"/>
    <s v="Electric"/>
    <s v="Commercial"/>
    <s v="CB-Commercial"/>
    <n v="152"/>
    <n v="18.45"/>
    <n v="40"/>
    <n v="0"/>
    <n v="6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3.86"/>
    <n v="-2.069999999999999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2"/>
    <s v="Gravette"/>
    <s v="Electric"/>
    <s v="Residential"/>
    <s v="RG-Residential"/>
    <n v="5850"/>
    <n v="476.66"/>
    <n v="136.66999999999999"/>
    <n v="0"/>
    <n v="268.70999999999998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51"/>
    <n v="0"/>
    <n v="0"/>
    <n v="0"/>
    <n v="0"/>
    <n v="0"/>
    <n v="0"/>
    <n v="2.02"/>
    <n v="0"/>
    <n v="-0.88"/>
    <n v="12.84"/>
    <n v="-54.9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s v="Gravette"/>
    <s v="Lighting"/>
    <s v="Residential"/>
    <s v="PL-Private Lighting"/>
    <n v="31"/>
    <n v="9.44"/>
    <n v="0"/>
    <n v="0"/>
    <n v="1.4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0.1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8"/>
  </r>
  <r>
    <x v="2"/>
    <s v="Neosho"/>
    <s v="Electric"/>
    <s v="Commercial"/>
    <s v="CB-Commercial"/>
    <n v="819"/>
    <n v="97.39"/>
    <n v="60"/>
    <n v="0"/>
    <n v="37.61999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7"/>
    <n v="0"/>
    <n v="0"/>
    <n v="0"/>
    <n v="0"/>
    <n v="0"/>
    <n v="0"/>
    <n v="0.42"/>
    <n v="0"/>
    <n v="0"/>
    <n v="11.4"/>
    <n v="-11.1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2"/>
    <s v="Neosho"/>
    <s v="Electric"/>
    <s v="Commercial"/>
    <s v="GP-General Power"/>
    <n v="45600"/>
    <n v="2765.06"/>
    <n v="0"/>
    <n v="0"/>
    <n v="2094.5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6.87"/>
    <n v="0"/>
    <n v="0"/>
    <n v="0"/>
    <n v="0"/>
    <n v="0"/>
    <n v="0"/>
    <n v="0"/>
    <n v="0"/>
    <n v="0"/>
    <n v="0"/>
    <n v="-288.1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2"/>
    <s v="Neosho"/>
    <s v="Electric"/>
    <s v="Residential"/>
    <s v="RG-Residential"/>
    <n v="7373"/>
    <n v="589.87"/>
    <n v="100.5"/>
    <n v="4.8499999999999996"/>
    <n v="307.27999999999997"/>
    <n v="0"/>
    <m/>
    <n v="0"/>
    <n v="0"/>
    <n v="0"/>
    <n v="0"/>
    <n v="0.3"/>
    <n v="0"/>
    <n v="0"/>
    <n v="0"/>
    <n v="0"/>
    <n v="0"/>
    <n v="0"/>
    <n v="0"/>
    <n v="0"/>
    <n v="0"/>
    <n v="0"/>
    <n v="0"/>
    <n v="4.03"/>
    <n v="0"/>
    <n v="0"/>
    <n v="0"/>
    <n v="0"/>
    <n v="0"/>
    <n v="0"/>
    <n v="7.98"/>
    <n v="0"/>
    <n v="0"/>
    <n v="14.04"/>
    <n v="-62.92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s v="Neosho"/>
    <s v="Lighting"/>
    <s v="Commercial"/>
    <s v="PL-Private Lighting"/>
    <n v="1436"/>
    <n v="188.32"/>
    <n v="0"/>
    <n v="0"/>
    <n v="65.9599999999999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8"/>
  </r>
  <r>
    <x v="2"/>
    <s v="Neosho"/>
    <s v="Lighting"/>
    <s v="Residential"/>
    <s v="PL-Private Lighting"/>
    <n v="161"/>
    <n v="30.34"/>
    <n v="0"/>
    <n v="0"/>
    <n v="7.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33"/>
    <n v="0"/>
    <n v="0"/>
    <n v="0.52"/>
    <n v="0"/>
    <n v="0"/>
    <n v="0"/>
    <n v="0"/>
    <n v="0"/>
    <n v="0"/>
    <m/>
    <x v="0"/>
    <m/>
    <m/>
    <m/>
    <m/>
    <m/>
    <m/>
    <m/>
    <m/>
    <m/>
    <m/>
    <m/>
    <m/>
    <x v="0"/>
    <x v="4"/>
    <m/>
    <x v="28"/>
  </r>
  <r>
    <x v="3"/>
    <m/>
    <m/>
    <s v="Residential"/>
    <s v="RG-Residential"/>
    <m/>
    <n v="65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m/>
    <m/>
    <m/>
    <x v="0"/>
    <x v="1"/>
    <m/>
    <x v="28"/>
  </r>
  <r>
    <x v="3"/>
    <m/>
    <m/>
    <s v="Industrial"/>
    <s v="GP-General Power"/>
    <m/>
    <n v="52321.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-2051.98"/>
    <n v="-46"/>
    <n v="0"/>
    <n v="-2097.98"/>
    <x v="2"/>
    <x v="6"/>
    <m/>
    <x v="28"/>
  </r>
  <r>
    <x v="3"/>
    <m/>
    <m/>
    <s v="Industrial"/>
    <s v="LP-Large Power"/>
    <m/>
    <n v="84829.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-2017.7399999999998"/>
    <n v="-46"/>
    <n v="0"/>
    <n v="-2063.7399999999998"/>
    <x v="2"/>
    <x v="17"/>
    <m/>
    <x v="28"/>
  </r>
  <r>
    <x v="3"/>
    <m/>
    <m/>
    <s v="Commercial"/>
    <s v="CB-Commercial"/>
    <n v="-100000"/>
    <n v="-12700.77"/>
    <n v="0"/>
    <n v="0"/>
    <n v="0"/>
    <n v="0"/>
    <m/>
    <n v="0"/>
    <n v="22.17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4.69"/>
    <n v="0"/>
    <n v="0"/>
    <n v="0"/>
    <n v="0"/>
    <n v="0"/>
    <n v="0"/>
    <m/>
    <x v="0"/>
    <m/>
    <m/>
    <m/>
    <m/>
    <m/>
    <m/>
    <m/>
    <m/>
    <n v="-2031.2800000000002"/>
    <n v="-46"/>
    <n v="0"/>
    <n v="-2077.2800000000002"/>
    <x v="1"/>
    <x v="5"/>
    <m/>
    <x v="28"/>
  </r>
  <r>
    <x v="3"/>
    <m/>
    <m/>
    <s v="Commercial"/>
    <s v="CB-Commercial"/>
    <n v="-100000"/>
    <n v="-12707.04"/>
    <n v="0"/>
    <n v="0"/>
    <n v="0"/>
    <n v="0"/>
    <m/>
    <n v="0"/>
    <n v="26.6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4.8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m/>
    <m/>
    <s v="Commercial"/>
    <s v="CB-Commercial"/>
    <n v="-100000"/>
    <n v="-12706.74"/>
    <n v="0"/>
    <n v="0"/>
    <n v="0"/>
    <n v="0"/>
    <m/>
    <n v="0"/>
    <n v="58.64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25.88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m/>
    <m/>
    <s v="Commercial"/>
    <s v="CB-Commercial"/>
    <n v="-100000"/>
    <n v="-12711.99"/>
    <n v="0"/>
    <n v="0"/>
    <n v="0"/>
    <n v="0"/>
    <m/>
    <n v="0"/>
    <n v="19.6900000000000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5.8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m/>
    <m/>
    <s v="Commercial"/>
    <s v="CB-Commercial"/>
    <n v="-100000"/>
    <n v="-12710.56"/>
    <n v="0"/>
    <n v="0"/>
    <n v="0"/>
    <n v="0"/>
    <m/>
    <n v="0"/>
    <n v="26.01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5.1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m/>
    <m/>
    <s v="Residential"/>
    <s v="RG-Residential"/>
    <n v="-100000"/>
    <n v="-12535"/>
    <n v="0"/>
    <n v="0"/>
    <n v="0"/>
    <n v="0"/>
    <m/>
    <n v="0"/>
    <n v="25.43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0.9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-100000"/>
    <n v="-12525.47"/>
    <n v="0"/>
    <n v="0"/>
    <n v="0"/>
    <n v="0"/>
    <m/>
    <n v="0"/>
    <n v="58.38"/>
    <n v="0"/>
    <n v="0"/>
    <n v="-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5.3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-100000"/>
    <n v="-12524.47"/>
    <n v="0"/>
    <n v="0"/>
    <n v="0"/>
    <n v="0"/>
    <m/>
    <n v="0"/>
    <n v="20.62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0.7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-100000"/>
    <n v="-12514.43"/>
    <n v="0"/>
    <n v="0"/>
    <n v="0"/>
    <n v="0"/>
    <m/>
    <n v="0"/>
    <n v="30.58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7.5400000000000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-100000"/>
    <n v="-12534.99"/>
    <n v="0"/>
    <n v="0"/>
    <n v="0"/>
    <n v="0"/>
    <m/>
    <n v="0"/>
    <n v="19.649999999999999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9.9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-100000"/>
    <n v="-12535"/>
    <n v="0"/>
    <n v="0"/>
    <n v="0"/>
    <n v="0"/>
    <m/>
    <n v="0"/>
    <n v="40.299999999999997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5.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-84359"/>
    <n v="-10574.4"/>
    <n v="0"/>
    <n v="0"/>
    <n v="0"/>
    <n v="0"/>
    <m/>
    <n v="0"/>
    <n v="36.200000000000003"/>
    <n v="0"/>
    <n v="0"/>
    <n v="-37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-15688"/>
    <n v="-1966.5"/>
    <n v="0"/>
    <n v="0"/>
    <n v="0"/>
    <n v="0"/>
    <m/>
    <n v="0"/>
    <n v="6.73"/>
    <n v="0"/>
    <n v="0"/>
    <n v="-7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-1799"/>
    <n v="-196.23"/>
    <n v="0"/>
    <n v="0"/>
    <n v="0"/>
    <n v="0"/>
    <m/>
    <n v="0"/>
    <n v="2.65"/>
    <n v="0"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3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-1750"/>
    <n v="-176.63"/>
    <n v="0"/>
    <n v="0"/>
    <n v="0"/>
    <n v="0"/>
    <m/>
    <n v="0"/>
    <n v="3.21"/>
    <n v="0"/>
    <n v="0"/>
    <n v="-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Commercial"/>
    <s v="CB-Commercial"/>
    <n v="-886"/>
    <n v="-110.14"/>
    <n v="0"/>
    <n v="0"/>
    <n v="0"/>
    <n v="0"/>
    <m/>
    <n v="0"/>
    <n v="1.5"/>
    <n v="0"/>
    <n v="0"/>
    <n v="-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m/>
    <m/>
    <s v="Residential"/>
    <s v="RG-Residential"/>
    <n v="-650"/>
    <n v="-85.9"/>
    <n v="-6.07"/>
    <n v="0"/>
    <n v="0"/>
    <n v="0"/>
    <m/>
    <n v="0"/>
    <n v="7.0000000000000104E-2"/>
    <n v="0"/>
    <n v="0"/>
    <n v="-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6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Commercial"/>
    <s v="SH-Small Heating"/>
    <n v="-554"/>
    <n v="-68.92"/>
    <n v="0"/>
    <n v="0"/>
    <n v="0"/>
    <n v="0"/>
    <m/>
    <n v="0"/>
    <n v="1.05"/>
    <n v="0"/>
    <n v="0"/>
    <n v="-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7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3"/>
    <m/>
    <m/>
    <s v="Residential"/>
    <s v="RG-Residential"/>
    <n v="-506"/>
    <n v="-60.84"/>
    <n v="-8.67"/>
    <n v="0"/>
    <n v="0"/>
    <n v="0"/>
    <m/>
    <n v="0"/>
    <n v="0.62"/>
    <n v="0"/>
    <n v="0"/>
    <n v="-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57"/>
    <n v="-0.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-500"/>
    <n v="-62.67"/>
    <n v="-10.83"/>
    <n v="0"/>
    <n v="0"/>
    <n v="0"/>
    <m/>
    <n v="0"/>
    <n v="0.51"/>
    <n v="0"/>
    <n v="0"/>
    <n v="-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-405"/>
    <n v="-50.77"/>
    <n v="0"/>
    <n v="0"/>
    <n v="0"/>
    <n v="0"/>
    <m/>
    <n v="0"/>
    <n v="0.4"/>
    <n v="0"/>
    <n v="0"/>
    <n v="-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Commercial"/>
    <s v="CB-Commercial"/>
    <n v="-160"/>
    <n v="-20.34"/>
    <n v="0"/>
    <n v="0"/>
    <n v="0"/>
    <n v="0"/>
    <m/>
    <n v="0"/>
    <n v="0.28999999999999998"/>
    <n v="0"/>
    <n v="0"/>
    <n v="-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1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1"/>
    <m/>
    <m/>
    <s v="Residential"/>
    <s v="RH-Residential Total Elec"/>
    <n v="-134"/>
    <n v="-7.67"/>
    <n v="0"/>
    <n v="0"/>
    <n v="0"/>
    <n v="0"/>
    <m/>
    <n v="0"/>
    <n v="0"/>
    <n v="0"/>
    <n v="0"/>
    <n v="0"/>
    <n v="0"/>
    <n v="-2.86"/>
    <n v="0"/>
    <n v="0"/>
    <n v="-0.24"/>
    <n v="0"/>
    <n v="0"/>
    <n v="0"/>
    <n v="0"/>
    <n v="0"/>
    <n v="0"/>
    <n v="0"/>
    <n v="0"/>
    <n v="0"/>
    <n v="0"/>
    <n v="0"/>
    <n v="0"/>
    <n v="0"/>
    <n v="0"/>
    <n v="0"/>
    <n v="0"/>
    <n v="-0.12"/>
    <n v="0"/>
    <n v="-2.21"/>
    <n v="0"/>
    <n v="0"/>
    <n v="0"/>
    <n v="0"/>
    <m/>
    <x v="0"/>
    <m/>
    <m/>
    <m/>
    <m/>
    <m/>
    <m/>
    <m/>
    <m/>
    <n v="0"/>
    <n v="0"/>
    <n v="0"/>
    <n v="0"/>
    <x v="0"/>
    <x v="15"/>
    <m/>
    <x v="28"/>
  </r>
  <r>
    <x v="1"/>
    <m/>
    <m/>
    <s v="Commercial"/>
    <s v="CB-Commercial"/>
    <n v="100000"/>
    <n v="8272.1"/>
    <n v="0"/>
    <n v="47.2"/>
    <n v="0"/>
    <n v="0"/>
    <m/>
    <n v="0"/>
    <n v="0"/>
    <n v="0"/>
    <n v="0"/>
    <n v="0"/>
    <n v="0"/>
    <n v="2097.98"/>
    <n v="0"/>
    <n v="0"/>
    <n v="175"/>
    <n v="0"/>
    <n v="0"/>
    <n v="0"/>
    <n v="0"/>
    <n v="0"/>
    <n v="0"/>
    <n v="0"/>
    <n v="0"/>
    <n v="0"/>
    <n v="0"/>
    <n v="0"/>
    <n v="0"/>
    <n v="0"/>
    <n v="0"/>
    <n v="0"/>
    <n v="0"/>
    <n v="1135.6600000000001"/>
    <n v="0"/>
    <n v="0"/>
    <n v="1362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1"/>
    <m/>
    <m/>
    <s v="Municipal Other Lighting"/>
    <s v="CB-Commercial"/>
    <n v="100000"/>
    <n v="8270.42"/>
    <n v="0"/>
    <n v="0"/>
    <n v="0"/>
    <n v="0"/>
    <m/>
    <n v="0"/>
    <n v="0"/>
    <n v="0"/>
    <n v="0"/>
    <n v="0"/>
    <n v="0"/>
    <n v="2063.7399999999998"/>
    <n v="0"/>
    <n v="0"/>
    <n v="1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2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1"/>
    <m/>
    <m/>
    <s v="Residential"/>
    <s v="RG-Residential"/>
    <n v="100000"/>
    <n v="6120.29"/>
    <n v="0"/>
    <n v="0"/>
    <n v="0"/>
    <n v="0"/>
    <m/>
    <n v="0"/>
    <n v="0"/>
    <n v="0"/>
    <n v="0"/>
    <n v="0"/>
    <n v="0"/>
    <n v="2077.2800000000002"/>
    <n v="0"/>
    <n v="0"/>
    <n v="175"/>
    <n v="0"/>
    <n v="0"/>
    <n v="0"/>
    <n v="0"/>
    <n v="0"/>
    <n v="0"/>
    <n v="0"/>
    <n v="0"/>
    <n v="0"/>
    <n v="0"/>
    <n v="0"/>
    <n v="0"/>
    <n v="0"/>
    <n v="0"/>
    <n v="0"/>
    <n v="0"/>
    <n v="100.61"/>
    <n v="0"/>
    <n v="0"/>
    <n v="1689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95020"/>
    <n v="9590.3700000000008"/>
    <n v="0"/>
    <n v="0"/>
    <n v="0"/>
    <n v="0"/>
    <m/>
    <n v="0"/>
    <n v="-180.53"/>
    <n v="0"/>
    <n v="0"/>
    <n v="42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91000"/>
    <n v="9184.6299999999992"/>
    <n v="0"/>
    <n v="452.64"/>
    <n v="0"/>
    <n v="0"/>
    <m/>
    <n v="0"/>
    <n v="-172.9"/>
    <n v="0"/>
    <n v="0"/>
    <n v="40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88929"/>
    <n v="8981.08"/>
    <n v="0"/>
    <n v="0"/>
    <n v="0"/>
    <n v="0"/>
    <m/>
    <n v="0"/>
    <n v="-168.97"/>
    <n v="0"/>
    <n v="0"/>
    <n v="40.02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100000"/>
    <n v="10093.01"/>
    <n v="0"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Commercial"/>
    <s v="CB-Commercial"/>
    <n v="100000"/>
    <n v="11393.83"/>
    <n v="0"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3.9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m/>
    <m/>
    <s v="Residential"/>
    <s v="RG-Residential"/>
    <n v="100000"/>
    <n v="10093"/>
    <n v="0"/>
    <n v="198.96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5.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100000"/>
    <n v="10107.73"/>
    <n v="0"/>
    <n v="0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449999999999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99999"/>
    <n v="10107.549999999999"/>
    <n v="0"/>
    <n v="398.5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8.6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Commercial"/>
    <s v="CB-Commercial"/>
    <n v="99999"/>
    <n v="11404.91"/>
    <n v="0"/>
    <n v="0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3.6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m/>
    <m/>
    <s v="Commercial"/>
    <s v="CB-Commercial"/>
    <n v="97240"/>
    <n v="11072.34"/>
    <n v="0"/>
    <n v="80"/>
    <n v="0"/>
    <n v="0"/>
    <m/>
    <n v="0"/>
    <n v="-184.76"/>
    <n v="0"/>
    <n v="0"/>
    <n v="4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m/>
    <m/>
    <s v="Commercial"/>
    <s v="SH-Small Heating"/>
    <n v="-1269"/>
    <n v="-157.87"/>
    <n v="0"/>
    <n v="-11.5"/>
    <n v="0"/>
    <n v="0"/>
    <m/>
    <n v="0"/>
    <n v="2.41"/>
    <n v="0"/>
    <n v="0"/>
    <n v="-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8"/>
  </r>
  <r>
    <x v="3"/>
    <m/>
    <m/>
    <s v="Residential"/>
    <s v="RG-Residential"/>
    <n v="100000"/>
    <n v="10105.74"/>
    <n v="0"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86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Commercial"/>
    <s v="CB-Commercial"/>
    <n v="100000"/>
    <n v="11393.87"/>
    <n v="0"/>
    <n v="449.95"/>
    <n v="0"/>
    <n v="0"/>
    <m/>
    <n v="0"/>
    <n v="-190.01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m/>
    <m/>
    <s v="Commercial"/>
    <s v="CB-Commercial"/>
    <n v="99985"/>
    <n v="11388.11"/>
    <n v="0"/>
    <n v="0"/>
    <n v="0"/>
    <n v="0"/>
    <m/>
    <n v="0"/>
    <n v="-189.97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m/>
    <m/>
    <s v="Commercial"/>
    <s v="GP-General Power"/>
    <n v="0"/>
    <n v="435184.3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8"/>
  </r>
  <r>
    <x v="3"/>
    <m/>
    <m/>
    <s v="Commercial"/>
    <s v="CB-Commercial"/>
    <n v="99400"/>
    <n v="11310.58"/>
    <n v="0"/>
    <n v="446.66"/>
    <n v="0"/>
    <n v="0"/>
    <m/>
    <n v="0"/>
    <n v="-188.86"/>
    <n v="0"/>
    <n v="0"/>
    <n v="4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0.5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3"/>
    <m/>
    <m/>
    <s v="Municipal Other Lighting"/>
    <s v="CB-Commercial"/>
    <n v="100000"/>
    <n v="11391.14"/>
    <n v="0"/>
    <n v="0"/>
    <n v="0"/>
    <n v="0"/>
    <m/>
    <n v="0"/>
    <n v="-19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8"/>
  </r>
  <r>
    <x v="3"/>
    <m/>
    <m/>
    <s v="Municipal Other Lighting"/>
    <s v="LS-Special Lighting"/>
    <n v="582"/>
    <n v="89.24"/>
    <n v="0"/>
    <n v="0"/>
    <n v="0"/>
    <n v="0"/>
    <m/>
    <n v="0"/>
    <n v="-1.1100000000000001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8"/>
  </r>
  <r>
    <x v="3"/>
    <m/>
    <m/>
    <s v="Residential"/>
    <s v="RG-Residential"/>
    <n v="91017"/>
    <n v="9174.06"/>
    <n v="0"/>
    <n v="452.11"/>
    <n v="0"/>
    <n v="0"/>
    <m/>
    <n v="0"/>
    <n v="-172.93"/>
    <n v="0"/>
    <n v="0"/>
    <n v="40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9.9599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100000"/>
    <n v="10099.370000000001"/>
    <n v="0"/>
    <n v="398.17"/>
    <n v="0"/>
    <n v="0"/>
    <m/>
    <n v="0"/>
    <n v="-189.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6.4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100000"/>
    <n v="10084.58"/>
    <n v="0"/>
    <n v="397.57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6.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99027"/>
    <n v="9992.67"/>
    <n v="0"/>
    <n v="196.98"/>
    <n v="0"/>
    <n v="0"/>
    <m/>
    <n v="0"/>
    <n v="-188.15"/>
    <n v="0"/>
    <n v="0"/>
    <n v="4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6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98200"/>
    <n v="9911.32"/>
    <n v="0"/>
    <n v="195.38"/>
    <n v="0"/>
    <n v="0"/>
    <m/>
    <n v="0"/>
    <n v="-186.58"/>
    <n v="0"/>
    <n v="0"/>
    <n v="44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4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100000"/>
    <n v="10092.99"/>
    <n v="0"/>
    <n v="497.4"/>
    <n v="0"/>
    <n v="0"/>
    <m/>
    <n v="0"/>
    <n v="-190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6.0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90762"/>
    <n v="9131.66"/>
    <n v="0"/>
    <n v="181.13"/>
    <n v="0"/>
    <n v="0"/>
    <m/>
    <n v="0"/>
    <n v="-172.45"/>
    <n v="0"/>
    <n v="0"/>
    <n v="40.84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6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99730"/>
    <n v="10085.42"/>
    <n v="0"/>
    <n v="397.67"/>
    <n v="0"/>
    <n v="0"/>
    <m/>
    <n v="0"/>
    <n v="-189.48"/>
    <n v="0"/>
    <n v="0"/>
    <n v="44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6.1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99400"/>
    <n v="10042.86"/>
    <n v="0"/>
    <n v="494.94"/>
    <n v="0"/>
    <n v="0"/>
    <m/>
    <n v="0"/>
    <n v="-188.86"/>
    <n v="0"/>
    <n v="0"/>
    <n v="4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3"/>
    <m/>
    <m/>
    <s v="Residential"/>
    <s v="RG-Residential"/>
    <n v="100000"/>
    <n v="10107.799999999999"/>
    <n v="0"/>
    <n v="298.89"/>
    <n v="0"/>
    <n v="0"/>
    <m/>
    <n v="0"/>
    <n v="-190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.1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Commercial"/>
    <s v="CB-Commercial"/>
    <n v="100000"/>
    <n v="9106.67"/>
    <n v="0"/>
    <n v="546.63"/>
    <n v="4513.88"/>
    <n v="0"/>
    <m/>
    <n v="0"/>
    <n v="0"/>
    <n v="0"/>
    <n v="0"/>
    <n v="0"/>
    <n v="0"/>
    <n v="0"/>
    <n v="0"/>
    <n v="0"/>
    <n v="0"/>
    <n v="0"/>
    <n v="0"/>
    <n v="0"/>
    <n v="0"/>
    <n v="0"/>
    <n v="0"/>
    <n v="45"/>
    <n v="0"/>
    <n v="0"/>
    <n v="0"/>
    <n v="0"/>
    <n v="0"/>
    <n v="0"/>
    <n v="0"/>
    <n v="0"/>
    <n v="0"/>
    <n v="1257.77"/>
    <n v="-1361.9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2"/>
    <m/>
    <m/>
    <s v="Commercial"/>
    <s v="CB-Commercial"/>
    <n v="100000"/>
    <n v="9104.15"/>
    <n v="0"/>
    <n v="546.97"/>
    <n v="4525.18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45"/>
    <n v="0"/>
    <n v="0"/>
    <n v="0"/>
    <n v="0"/>
    <n v="0"/>
    <n v="0"/>
    <n v="0"/>
    <n v="0"/>
    <n v="0"/>
    <n v="1258.5999999999999"/>
    <n v="-1362.01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8"/>
  </r>
  <r>
    <x v="2"/>
    <m/>
    <m/>
    <s v="Residential"/>
    <s v="RG-Residential"/>
    <n v="100000"/>
    <n v="6367.25"/>
    <n v="0"/>
    <n v="0"/>
    <n v="4511.93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47.69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74.83"/>
    <n v="0"/>
    <n v="437.92"/>
    <n v="4513.140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495.29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71.29"/>
    <n v="0"/>
    <n v="0"/>
    <n v="4511.85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47.75"/>
    <n v="-939.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7.48"/>
    <n v="0"/>
    <n v="0"/>
    <n v="4511.78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.01"/>
    <n v="0"/>
    <n v="0"/>
    <n v="0"/>
    <n v="0"/>
    <n v="0"/>
    <n v="0"/>
    <n v="0"/>
    <n v="0"/>
    <n v="0"/>
    <n v="147.68"/>
    <n v="-939.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71.31"/>
    <n v="0"/>
    <n v="0"/>
    <n v="4515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47.81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2.82"/>
    <n v="0"/>
    <n v="0"/>
    <n v="4516.45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47.69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7.89"/>
    <n v="0"/>
    <n v="0"/>
    <n v="4519.78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99"/>
    <n v="0"/>
    <n v="0"/>
    <n v="0"/>
    <n v="0"/>
    <n v="0"/>
    <n v="0"/>
    <n v="0"/>
    <n v="0"/>
    <n v="0"/>
    <n v="147.79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7.8"/>
    <n v="0"/>
    <n v="0"/>
    <n v="4524.64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47.86000000000001"/>
    <n v="-938.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2.29"/>
    <n v="0"/>
    <n v="437.46"/>
    <n v="4514.35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494.78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8.48"/>
    <n v="0"/>
    <n v="0"/>
    <n v="4524.09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47.86000000000001"/>
    <n v="-939"/>
    <n v="0"/>
    <n v="0"/>
    <n v="0"/>
    <n v="0"/>
    <n v="0"/>
    <m/>
    <x v="0"/>
    <m/>
    <m/>
    <m/>
    <m/>
    <m/>
    <m/>
    <m/>
    <m/>
    <n v="2475.89"/>
    <n v="46.09"/>
    <n v="0"/>
    <n v="2521.98"/>
    <x v="0"/>
    <x v="1"/>
    <m/>
    <x v="28"/>
  </r>
  <r>
    <x v="2"/>
    <m/>
    <m/>
    <s v="Residential"/>
    <s v="RG-Residential"/>
    <n v="100000"/>
    <n v="6368.01"/>
    <n v="0"/>
    <n v="0"/>
    <n v="4517.60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47.79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74.25"/>
    <n v="0"/>
    <n v="437.56"/>
    <n v="4504.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99"/>
    <n v="0"/>
    <n v="0"/>
    <n v="0"/>
    <n v="0"/>
    <n v="0"/>
    <n v="0"/>
    <n v="0"/>
    <n v="0"/>
    <n v="0"/>
    <n v="494.91"/>
    <n v="-938.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72.19"/>
    <n v="0"/>
    <n v="437.97"/>
    <n v="4516.97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99"/>
    <n v="0"/>
    <n v="0"/>
    <n v="0"/>
    <n v="0"/>
    <n v="0"/>
    <n v="0"/>
    <n v="0"/>
    <n v="0"/>
    <n v="0"/>
    <n v="495.34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3.68"/>
    <n v="0"/>
    <n v="437.48"/>
    <n v="4513.74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494.81"/>
    <n v="-938.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1.8"/>
    <n v="0"/>
    <n v="437.53"/>
    <n v="4516.359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99"/>
    <n v="0"/>
    <n v="0"/>
    <n v="0"/>
    <n v="0"/>
    <n v="0"/>
    <n v="0"/>
    <n v="0"/>
    <n v="0"/>
    <n v="0"/>
    <n v="494.86"/>
    <n v="-939.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9.73"/>
    <n v="0"/>
    <n v="437.42"/>
    <n v="4505.84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.01"/>
    <n v="0"/>
    <n v="0"/>
    <n v="0"/>
    <n v="0"/>
    <n v="0"/>
    <n v="0"/>
    <n v="0"/>
    <n v="0"/>
    <n v="0"/>
    <n v="494.75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82.29"/>
    <n v="0"/>
    <n v="0"/>
    <n v="4505.28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99"/>
    <n v="0"/>
    <n v="0"/>
    <n v="0"/>
    <n v="0"/>
    <n v="0"/>
    <n v="0"/>
    <n v="0"/>
    <n v="0"/>
    <n v="0"/>
    <n v="147.80000000000001"/>
    <n v="-939.0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76.03"/>
    <n v="0"/>
    <n v="437.84"/>
    <n v="4510.140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495.2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56.07"/>
    <n v="0"/>
    <n v="437.22"/>
    <n v="4514.58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.01"/>
    <n v="0"/>
    <n v="0"/>
    <n v="0"/>
    <n v="0"/>
    <n v="0"/>
    <n v="0"/>
    <n v="0"/>
    <n v="0"/>
    <n v="0"/>
    <n v="494.5"/>
    <n v="-938.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9.07"/>
    <n v="0"/>
    <n v="438.07"/>
    <n v="4522.609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495.46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78.46"/>
    <n v="0"/>
    <n v="438.13"/>
    <n v="4514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.01"/>
    <n v="0"/>
    <n v="0"/>
    <n v="0"/>
    <n v="0"/>
    <n v="0"/>
    <n v="0"/>
    <n v="0"/>
    <n v="0"/>
    <n v="0"/>
    <n v="495.54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7.98"/>
    <n v="0"/>
    <n v="438.1"/>
    <n v="4524.45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495.49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1.29"/>
    <n v="0"/>
    <n v="437.5"/>
    <n v="4516.29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.01"/>
    <n v="0"/>
    <n v="0"/>
    <n v="0"/>
    <n v="0"/>
    <n v="0"/>
    <n v="0"/>
    <n v="0"/>
    <n v="0"/>
    <n v="0"/>
    <n v="494.81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69.59"/>
    <n v="0"/>
    <n v="437.49"/>
    <n v="4507.68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99"/>
    <n v="0"/>
    <n v="0"/>
    <n v="0"/>
    <n v="0"/>
    <n v="0"/>
    <n v="0"/>
    <n v="0"/>
    <n v="0"/>
    <n v="0"/>
    <n v="494.85"/>
    <n v="-938.9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G-Residential"/>
    <n v="100000"/>
    <n v="6374.79"/>
    <n v="0"/>
    <n v="438.12"/>
    <n v="4517.97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495.5"/>
    <n v="-9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8"/>
  </r>
  <r>
    <x v="2"/>
    <m/>
    <m/>
    <s v="Residential"/>
    <s v="RH-Residential Total Elec"/>
    <n v="100000"/>
    <n v="5736.01"/>
    <n v="0"/>
    <n v="0"/>
    <n v="4510.72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39.16"/>
    <n v="-594.99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8"/>
  </r>
  <r>
    <x v="2"/>
    <m/>
    <m/>
    <s v="Residential"/>
    <s v="RH-Residential Total Elec"/>
    <n v="100000"/>
    <n v="5735.99"/>
    <n v="0"/>
    <n v="0"/>
    <n v="4508.55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39.11000000000001"/>
    <n v="-595.01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8"/>
  </r>
  <r>
    <x v="2"/>
    <m/>
    <m/>
    <s v="Residential"/>
    <s v="RH-Residential Total Elec"/>
    <n v="100000"/>
    <n v="5736"/>
    <n v="0"/>
    <n v="0"/>
    <n v="4509.46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39.12"/>
    <n v="-595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8"/>
  </r>
  <r>
    <x v="2"/>
    <m/>
    <m/>
    <s v="Residential"/>
    <s v="RH-Residential Total Elec"/>
    <n v="100000"/>
    <n v="5736"/>
    <n v="0"/>
    <n v="412.46"/>
    <n v="4515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99"/>
    <n v="0"/>
    <n v="0"/>
    <n v="0"/>
    <n v="0"/>
    <n v="0"/>
    <n v="0"/>
    <n v="0"/>
    <n v="0"/>
    <n v="0"/>
    <n v="466.49"/>
    <n v="-595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8"/>
  </r>
  <r>
    <x v="2"/>
    <m/>
    <m/>
    <s v="Residential"/>
    <s v="RH-Residential Total Elec"/>
    <n v="100000"/>
    <n v="5736"/>
    <n v="0"/>
    <n v="0"/>
    <n v="4509.6099999999997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39.13"/>
    <n v="-595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8"/>
  </r>
  <r>
    <x v="2"/>
    <m/>
    <m/>
    <s v="Residential"/>
    <s v="RH-Residential Total Elec"/>
    <n v="100000"/>
    <n v="5735.99"/>
    <n v="0"/>
    <n v="0"/>
    <n v="4512.18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39.16999999999999"/>
    <n v="-595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8"/>
  </r>
  <r>
    <x v="2"/>
    <m/>
    <m/>
    <s v="Residential"/>
    <s v="RH-Residential Total Elec"/>
    <n v="100000"/>
    <n v="5736"/>
    <n v="0"/>
    <n v="0"/>
    <n v="4517.43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.01"/>
    <n v="0"/>
    <n v="0"/>
    <n v="0"/>
    <n v="0"/>
    <n v="0"/>
    <n v="0"/>
    <n v="0"/>
    <n v="0"/>
    <n v="0"/>
    <n v="139.24"/>
    <n v="-594.99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8"/>
  </r>
  <r>
    <x v="2"/>
    <m/>
    <m/>
    <s v="Residential"/>
    <s v="RH-Residential Total Elec"/>
    <n v="100000"/>
    <n v="5736"/>
    <n v="0"/>
    <n v="0"/>
    <n v="4516.3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.99"/>
    <n v="0"/>
    <n v="0"/>
    <n v="0"/>
    <n v="0"/>
    <n v="0"/>
    <n v="0"/>
    <n v="0"/>
    <n v="0"/>
    <n v="0"/>
    <n v="139.22999999999999"/>
    <n v="-594.99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8"/>
  </r>
  <r>
    <x v="2"/>
    <m/>
    <m/>
    <s v="Residential"/>
    <s v="RH-Residential Total Elec"/>
    <n v="100000"/>
    <n v="5736"/>
    <n v="0"/>
    <n v="0"/>
    <n v="4509.39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139.13999999999999"/>
    <n v="-595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8"/>
  </r>
  <r>
    <x v="0"/>
    <s v=""/>
    <s v="Project Help"/>
    <s v="Residential"/>
    <s v=""/>
    <n v="0"/>
    <n v="0"/>
    <n v="0"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9"/>
  </r>
  <r>
    <x v="4"/>
    <s v="Gravette"/>
    <s v="Electric"/>
    <s v="Commercial"/>
    <s v="CB-Commercial"/>
    <n v="1260513"/>
    <n v="107590.35"/>
    <n v="8908.9599999999991"/>
    <n v="3795.29"/>
    <n v="0"/>
    <n v="0"/>
    <m/>
    <n v="0"/>
    <n v="0"/>
    <n v="28638.99"/>
    <n v="3263.9"/>
    <n v="0"/>
    <n v="4094.41"/>
    <n v="0"/>
    <n v="4739.6099999999997"/>
    <n v="5899.1"/>
    <n v="0"/>
    <n v="0"/>
    <n v="0"/>
    <n v="0"/>
    <n v="0"/>
    <n v="0"/>
    <n v="0"/>
    <n v="0"/>
    <n v="0"/>
    <n v="0"/>
    <n v="0"/>
    <n v="0"/>
    <n v="0"/>
    <n v="0"/>
    <n v="0"/>
    <n v="0"/>
    <n v="-3.54"/>
    <n v="13294.3"/>
    <n v="-6310.6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4"/>
    <s v="Gravette"/>
    <s v="Electric"/>
    <s v="Commercial"/>
    <s v="GP-General Power"/>
    <n v="1717666"/>
    <n v="106492.93"/>
    <n v="3713.07"/>
    <n v="345.76"/>
    <n v="0"/>
    <n v="0"/>
    <m/>
    <n v="0"/>
    <n v="0"/>
    <n v="39025.39"/>
    <n v="4517.4399999999996"/>
    <n v="0"/>
    <n v="3358.62"/>
    <n v="0"/>
    <n v="5170.1899999999996"/>
    <n v="4347.3500000000004"/>
    <n v="0"/>
    <n v="0"/>
    <n v="0"/>
    <n v="6"/>
    <n v="0"/>
    <n v="0"/>
    <n v="0"/>
    <n v="0"/>
    <n v="0"/>
    <n v="0"/>
    <n v="0"/>
    <n v="0"/>
    <n v="0"/>
    <n v="0"/>
    <n v="0"/>
    <n v="0"/>
    <n v="0"/>
    <n v="13820.23"/>
    <n v="-5521.27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9"/>
  </r>
  <r>
    <x v="4"/>
    <s v="Gravette"/>
    <s v="Electric"/>
    <s v="Commercial"/>
    <s v="LS-Special Light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9"/>
  </r>
  <r>
    <x v="4"/>
    <s v="Gravette"/>
    <s v="Electric"/>
    <s v="Industrial"/>
    <s v="CB-Commercial"/>
    <n v="1713"/>
    <n v="145.13"/>
    <n v="14.35"/>
    <n v="8.57"/>
    <n v="0"/>
    <n v="0"/>
    <m/>
    <n v="0"/>
    <n v="0"/>
    <n v="38.92"/>
    <n v="4.51"/>
    <n v="0"/>
    <n v="5.57"/>
    <n v="0"/>
    <n v="6.44"/>
    <n v="8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64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9"/>
  </r>
  <r>
    <x v="4"/>
    <s v="Gravette"/>
    <s v="Electric"/>
    <s v="Industrial"/>
    <s v="GP-General Power"/>
    <n v="740699"/>
    <n v="51550.8"/>
    <n v="304.35000000000002"/>
    <n v="100"/>
    <n v="0"/>
    <n v="0"/>
    <m/>
    <n v="0"/>
    <n v="0"/>
    <n v="12786.45"/>
    <n v="1480.12"/>
    <n v="0"/>
    <n v="1855.59"/>
    <n v="0"/>
    <n v="2229.5"/>
    <n v="2423.42"/>
    <n v="0"/>
    <n v="0"/>
    <n v="0"/>
    <n v="3101.85"/>
    <n v="0"/>
    <n v="0"/>
    <n v="0"/>
    <n v="0"/>
    <n v="0"/>
    <n v="0"/>
    <n v="0"/>
    <n v="0"/>
    <n v="0"/>
    <n v="0"/>
    <n v="0"/>
    <n v="0"/>
    <n v="0"/>
    <n v="2574.52"/>
    <n v="-2597.929999999999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4"/>
    <s v="Gravette"/>
    <s v="Electric"/>
    <s v="Industrial"/>
    <s v="PT-Transmission"/>
    <n v="7166892"/>
    <n v="349273.68"/>
    <n v="873.45"/>
    <n v="100"/>
    <n v="0"/>
    <n v="0"/>
    <m/>
    <n v="0"/>
    <n v="0"/>
    <n v="162831.79"/>
    <n v="4879.17"/>
    <n v="0"/>
    <n v="16550.59"/>
    <n v="0"/>
    <n v="18275.57"/>
    <n v="21764.5"/>
    <n v="0"/>
    <n v="0"/>
    <n v="0"/>
    <n v="6918.05"/>
    <n v="0"/>
    <n v="0"/>
    <n v="0"/>
    <n v="0"/>
    <n v="0"/>
    <n v="0"/>
    <n v="0"/>
    <n v="0"/>
    <n v="0"/>
    <n v="0"/>
    <n v="0"/>
    <n v="0"/>
    <n v="0"/>
    <n v="0"/>
    <n v="-19713.29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9"/>
  </r>
  <r>
    <x v="4"/>
    <s v="Gravette"/>
    <s v="Electric"/>
    <s v="Municipal Buildings"/>
    <s v="CB-Commercial"/>
    <n v="73552"/>
    <n v="6261.74"/>
    <n v="789.25"/>
    <n v="0"/>
    <n v="0"/>
    <n v="0"/>
    <m/>
    <n v="0"/>
    <n v="0"/>
    <n v="1671.11"/>
    <n v="193.45"/>
    <n v="0"/>
    <n v="238.82"/>
    <n v="0"/>
    <n v="276.58"/>
    <n v="344.25"/>
    <n v="0"/>
    <n v="0"/>
    <n v="0"/>
    <n v="0"/>
    <n v="0"/>
    <n v="0"/>
    <n v="0"/>
    <n v="0"/>
    <n v="0"/>
    <n v="0"/>
    <n v="0"/>
    <n v="0"/>
    <n v="0"/>
    <n v="0"/>
    <n v="0"/>
    <n v="0"/>
    <n v="0"/>
    <n v="856.64"/>
    <n v="-382.1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4"/>
    <s v="Gravette"/>
    <s v="Electric"/>
    <s v="Municipal Other Lighting"/>
    <s v="CB-Commercial"/>
    <n v="14774"/>
    <n v="1256.3800000000001"/>
    <n v="344.4"/>
    <n v="0"/>
    <n v="0"/>
    <n v="0"/>
    <m/>
    <n v="0"/>
    <n v="0"/>
    <n v="335.65"/>
    <n v="38.85"/>
    <n v="0"/>
    <n v="48"/>
    <n v="0"/>
    <n v="55.54"/>
    <n v="69.13"/>
    <n v="0"/>
    <n v="0"/>
    <n v="0"/>
    <n v="0"/>
    <n v="0"/>
    <n v="0"/>
    <n v="0"/>
    <n v="0"/>
    <n v="0"/>
    <n v="0"/>
    <n v="0"/>
    <n v="0"/>
    <n v="0"/>
    <n v="0"/>
    <n v="0"/>
    <n v="0"/>
    <n v="0"/>
    <n v="193.57"/>
    <n v="-86.7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9"/>
  </r>
  <r>
    <x v="4"/>
    <s v="Gravette"/>
    <s v="Electric"/>
    <s v="Municipal Other Lighting"/>
    <s v="LS-Special Lighting"/>
    <n v="1587"/>
    <n v="322.55"/>
    <n v="0"/>
    <n v="0"/>
    <n v="0"/>
    <n v="0"/>
    <m/>
    <n v="0"/>
    <n v="0"/>
    <n v="36.06"/>
    <n v="4.18"/>
    <n v="0"/>
    <n v="0"/>
    <n v="0"/>
    <n v="2.27"/>
    <n v="12.97"/>
    <n v="0"/>
    <n v="0"/>
    <n v="0"/>
    <n v="0"/>
    <n v="0"/>
    <n v="0"/>
    <n v="0"/>
    <n v="0"/>
    <n v="0"/>
    <n v="0"/>
    <n v="0"/>
    <n v="0"/>
    <n v="0"/>
    <n v="0"/>
    <n v="0"/>
    <n v="0"/>
    <n v="0"/>
    <n v="30.89"/>
    <n v="-40.15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9"/>
  </r>
  <r>
    <x v="4"/>
    <s v="Gravette"/>
    <s v="Electric"/>
    <s v="Municipal Pumping"/>
    <s v="CB-Commercial"/>
    <n v="29402"/>
    <n v="2503.4499999999998"/>
    <n v="315.7"/>
    <n v="0"/>
    <n v="0"/>
    <n v="0"/>
    <m/>
    <n v="0"/>
    <n v="0"/>
    <n v="667.99"/>
    <n v="77.3"/>
    <n v="0"/>
    <n v="95.11"/>
    <n v="0"/>
    <n v="110.56"/>
    <n v="137.57"/>
    <n v="0"/>
    <n v="0"/>
    <n v="0"/>
    <n v="0"/>
    <n v="0"/>
    <n v="0"/>
    <n v="0"/>
    <n v="0"/>
    <n v="0"/>
    <n v="0"/>
    <n v="0"/>
    <n v="0"/>
    <n v="0"/>
    <n v="0"/>
    <n v="0"/>
    <n v="0"/>
    <n v="0"/>
    <n v="330.96"/>
    <n v="-152.7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4"/>
    <s v="Gravette"/>
    <s v="Electric"/>
    <s v="Municipal Pumping"/>
    <s v="GP-General Power"/>
    <n v="519882"/>
    <n v="23736.400000000001"/>
    <n v="304.35000000000002"/>
    <n v="0"/>
    <n v="0"/>
    <n v="0"/>
    <m/>
    <n v="0"/>
    <n v="0"/>
    <n v="11811.71"/>
    <n v="1367.29"/>
    <n v="0"/>
    <n v="602.13"/>
    <n v="0"/>
    <n v="1564.85"/>
    <n v="779.34"/>
    <n v="0"/>
    <n v="0"/>
    <n v="0"/>
    <n v="0"/>
    <n v="0"/>
    <n v="0"/>
    <n v="0"/>
    <n v="0"/>
    <n v="0"/>
    <n v="0"/>
    <n v="0"/>
    <n v="0"/>
    <n v="0"/>
    <n v="0"/>
    <n v="0"/>
    <n v="0"/>
    <n v="0"/>
    <n v="3338.63"/>
    <n v="-1204.4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4"/>
    <s v="Gravette"/>
    <s v="Electric"/>
    <s v="Residential"/>
    <s v="NM-Net Metering"/>
    <n v="2255"/>
    <n v="-184.3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9"/>
  </r>
  <r>
    <x v="4"/>
    <s v="Gravette"/>
    <s v="Electric"/>
    <s v="Residential"/>
    <s v="RG-Residential"/>
    <n v="4566892"/>
    <n v="358256.32"/>
    <n v="46396.68"/>
    <n v="18463.48"/>
    <n v="0"/>
    <n v="0"/>
    <m/>
    <n v="0"/>
    <n v="0"/>
    <n v="103064.78"/>
    <n v="11930.25"/>
    <n v="0"/>
    <n v="16816.349999999999"/>
    <n v="0"/>
    <n v="18552.95"/>
    <n v="22273.18"/>
    <n v="0"/>
    <n v="0"/>
    <n v="0"/>
    <n v="0"/>
    <n v="0"/>
    <n v="0"/>
    <n v="0"/>
    <n v="0"/>
    <n v="0"/>
    <n v="0"/>
    <n v="0"/>
    <n v="0"/>
    <n v="0"/>
    <n v="0"/>
    <n v="0"/>
    <n v="125"/>
    <n v="-15.57"/>
    <n v="51591.35"/>
    <n v="-17459.5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4"/>
    <s v="Gravette"/>
    <s v="Lighting"/>
    <s v="Commercial"/>
    <s v="PL-Private Lighting"/>
    <n v="28768.7"/>
    <n v="3969.89"/>
    <n v="0"/>
    <n v="37.82"/>
    <n v="0"/>
    <n v="0"/>
    <m/>
    <n v="0"/>
    <n v="0"/>
    <n v="653.61"/>
    <n v="75.55"/>
    <n v="0"/>
    <n v="0"/>
    <n v="0"/>
    <n v="41.16"/>
    <n v="49.08"/>
    <n v="0"/>
    <n v="0"/>
    <n v="0"/>
    <n v="0"/>
    <n v="0"/>
    <n v="0"/>
    <n v="0"/>
    <n v="0"/>
    <n v="0"/>
    <n v="0"/>
    <n v="0"/>
    <n v="0"/>
    <n v="0"/>
    <n v="0"/>
    <n v="0"/>
    <n v="0"/>
    <n v="-1.91"/>
    <n v="331"/>
    <n v="-171.14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4"/>
    <s v="Gravette"/>
    <s v="Lighting"/>
    <s v="Industrial"/>
    <s v="PL-Private Lighting"/>
    <n v="5882"/>
    <n v="522.32000000000005"/>
    <n v="0"/>
    <n v="8.06"/>
    <n v="0"/>
    <n v="0"/>
    <m/>
    <n v="0"/>
    <n v="0"/>
    <n v="133.63999999999999"/>
    <n v="4.1399999999999997"/>
    <n v="0"/>
    <n v="0"/>
    <n v="0"/>
    <n v="8.4600000000000009"/>
    <n v="10.06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24.2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9"/>
  </r>
  <r>
    <x v="4"/>
    <s v="Gravette"/>
    <s v="Lighting"/>
    <s v="Municipal Buildings"/>
    <s v="PL-Private Lighting"/>
    <n v="65"/>
    <n v="8.11"/>
    <n v="0"/>
    <n v="0"/>
    <n v="0"/>
    <n v="0"/>
    <m/>
    <n v="0"/>
    <n v="0"/>
    <n v="1.48"/>
    <n v="0.17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38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9"/>
  </r>
  <r>
    <x v="4"/>
    <s v="Gravette"/>
    <s v="Lighting"/>
    <s v="Municipal Other Lighting"/>
    <s v="PL-Private Lighting"/>
    <n v="499"/>
    <n v="64.53"/>
    <n v="0"/>
    <n v="0"/>
    <n v="0"/>
    <n v="0"/>
    <m/>
    <n v="0"/>
    <n v="0"/>
    <n v="11.34"/>
    <n v="1.31"/>
    <n v="0"/>
    <n v="0"/>
    <n v="0"/>
    <n v="0.73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6.58"/>
    <n v="-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9"/>
  </r>
  <r>
    <x v="4"/>
    <s v="Gravette"/>
    <s v="Lighting"/>
    <s v="Municipal Street Lighting"/>
    <s v="SPL-Municipal St Lighting"/>
    <n v="44701.504000000001"/>
    <n v="2166.4299999999998"/>
    <n v="0"/>
    <n v="0"/>
    <n v="0"/>
    <n v="0"/>
    <m/>
    <n v="0"/>
    <n v="0"/>
    <n v="1015.62"/>
    <n v="117.57"/>
    <n v="0"/>
    <n v="0"/>
    <n v="0"/>
    <n v="64.37"/>
    <n v="84.03"/>
    <n v="0"/>
    <n v="0"/>
    <n v="0"/>
    <n v="1599.69"/>
    <n v="0"/>
    <n v="0"/>
    <n v="0"/>
    <n v="0"/>
    <n v="0"/>
    <n v="0"/>
    <n v="0"/>
    <n v="0"/>
    <n v="0"/>
    <n v="0"/>
    <n v="0"/>
    <n v="0"/>
    <n v="0"/>
    <n v="306.08"/>
    <n v="-95.3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9"/>
  </r>
  <r>
    <x v="4"/>
    <s v="Gravette"/>
    <s v="Lighting"/>
    <s v="Residential"/>
    <s v="PL-Private Lighting"/>
    <n v="16111.495999999999"/>
    <n v="2577.64"/>
    <n v="0"/>
    <n v="6.98"/>
    <n v="0"/>
    <n v="0"/>
    <m/>
    <n v="0"/>
    <n v="0"/>
    <n v="365.33"/>
    <n v="41.94"/>
    <n v="0"/>
    <n v="0"/>
    <n v="0"/>
    <n v="21.89"/>
    <n v="26.86"/>
    <n v="0"/>
    <n v="0"/>
    <n v="0"/>
    <n v="0"/>
    <n v="0"/>
    <n v="0"/>
    <n v="0"/>
    <n v="0"/>
    <n v="0"/>
    <n v="0"/>
    <n v="0"/>
    <n v="0"/>
    <n v="0"/>
    <n v="0"/>
    <n v="0"/>
    <n v="0"/>
    <n v="0"/>
    <n v="235.02"/>
    <n v="-117.09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4"/>
    <s v="Gravette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9"/>
  </r>
  <r>
    <x v="4"/>
    <s v="Neosho"/>
    <s v="Electric"/>
    <s v="Commercial"/>
    <s v="CB-Commercial"/>
    <n v="51862"/>
    <n v="4441.51"/>
    <n v="200.9"/>
    <n v="252.48"/>
    <n v="0"/>
    <n v="0"/>
    <m/>
    <n v="0"/>
    <n v="0"/>
    <n v="1178.28"/>
    <n v="136.38"/>
    <n v="0"/>
    <n v="168.57"/>
    <n v="0"/>
    <n v="195"/>
    <n v="242.72"/>
    <n v="0"/>
    <n v="0"/>
    <n v="0"/>
    <n v="0"/>
    <n v="0"/>
    <n v="0"/>
    <n v="0"/>
    <n v="0"/>
    <n v="0"/>
    <n v="0"/>
    <n v="0"/>
    <n v="0"/>
    <n v="0"/>
    <n v="0"/>
    <n v="0"/>
    <n v="0"/>
    <n v="0"/>
    <n v="623.49"/>
    <n v="-251.6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4"/>
    <s v="Neosho"/>
    <s v="Electric"/>
    <s v="Residential"/>
    <s v="RG-Residential"/>
    <n v="101610"/>
    <n v="7977.18"/>
    <n v="1254.51"/>
    <n v="490.69"/>
    <n v="0"/>
    <n v="0"/>
    <m/>
    <n v="0"/>
    <n v="0"/>
    <n v="2308.5500000000002"/>
    <n v="267.24"/>
    <n v="0"/>
    <n v="376.89"/>
    <n v="0"/>
    <n v="415.62"/>
    <n v="498.9"/>
    <n v="0"/>
    <n v="0"/>
    <n v="0"/>
    <n v="0"/>
    <n v="0"/>
    <n v="0"/>
    <n v="0"/>
    <n v="0"/>
    <n v="0"/>
    <n v="0"/>
    <n v="0"/>
    <n v="0"/>
    <n v="0"/>
    <n v="0"/>
    <n v="0"/>
    <n v="0"/>
    <n v="0"/>
    <n v="1241.1300000000001"/>
    <n v="-398.4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4"/>
    <s v="Neosho"/>
    <s v="Lighting"/>
    <s v="Commercial"/>
    <s v="PL-Private Lighting"/>
    <n v="389"/>
    <n v="58.17"/>
    <n v="0"/>
    <n v="0"/>
    <n v="0"/>
    <n v="0"/>
    <m/>
    <n v="0"/>
    <n v="0"/>
    <n v="8.84"/>
    <n v="1.03"/>
    <n v="0"/>
    <n v="0"/>
    <n v="0"/>
    <n v="0.56000000000000005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6.34"/>
    <n v="-2.7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4"/>
    <s v="Neosho"/>
    <s v="Lighting"/>
    <s v="Residential"/>
    <s v="PL-Private Lighting"/>
    <n v="62"/>
    <n v="12.1"/>
    <n v="0"/>
    <n v="0"/>
    <n v="0"/>
    <n v="0"/>
    <m/>
    <n v="0"/>
    <n v="0"/>
    <n v="1.4"/>
    <n v="0.16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5600000000000000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1"/>
    <s v="Baxter Springs"/>
    <s v="Electric"/>
    <s v="Commercial"/>
    <s v="CB-Commercial"/>
    <n v="1031526"/>
    <n v="85583.1"/>
    <n v="13267.33"/>
    <n v="3849.55"/>
    <n v="0"/>
    <n v="0"/>
    <m/>
    <n v="0"/>
    <n v="0"/>
    <n v="0"/>
    <n v="0"/>
    <n v="0"/>
    <n v="0"/>
    <n v="28738.52"/>
    <n v="0"/>
    <n v="0"/>
    <n v="1780.81"/>
    <n v="0"/>
    <n v="0"/>
    <n v="0"/>
    <n v="0"/>
    <n v="0"/>
    <n v="0"/>
    <n v="0"/>
    <n v="0"/>
    <n v="0"/>
    <n v="0"/>
    <n v="0"/>
    <n v="0"/>
    <n v="15"/>
    <n v="0"/>
    <n v="0"/>
    <n v="-0.62"/>
    <n v="11541.12"/>
    <n v="0"/>
    <n v="0"/>
    <n v="13858.95"/>
    <n v="0"/>
    <n v="0"/>
    <n v="0"/>
    <m/>
    <x v="0"/>
    <m/>
    <m/>
    <m/>
    <m/>
    <m/>
    <m/>
    <m/>
    <m/>
    <n v="11206.17"/>
    <n v="278.39999999999998"/>
    <n v="0"/>
    <n v="11484.57"/>
    <x v="1"/>
    <x v="5"/>
    <m/>
    <x v="29"/>
  </r>
  <r>
    <x v="1"/>
    <s v="Baxter Springs"/>
    <s v="Electric"/>
    <s v="Commercial"/>
    <s v="GP-General Power"/>
    <n v="1519687"/>
    <n v="98325.22"/>
    <n v="0"/>
    <n v="725"/>
    <n v="0"/>
    <n v="0"/>
    <m/>
    <n v="0"/>
    <n v="0"/>
    <n v="0"/>
    <n v="0"/>
    <n v="0"/>
    <n v="0"/>
    <n v="42870.38"/>
    <n v="0"/>
    <n v="0"/>
    <n v="2659.45"/>
    <n v="0"/>
    <n v="0"/>
    <n v="0"/>
    <n v="0"/>
    <n v="0"/>
    <n v="0"/>
    <n v="0"/>
    <n v="0"/>
    <n v="0"/>
    <n v="0"/>
    <n v="0"/>
    <n v="0"/>
    <n v="0"/>
    <n v="0"/>
    <n v="0"/>
    <n v="0"/>
    <n v="8542.59"/>
    <n v="0"/>
    <n v="0"/>
    <n v="12147.78"/>
    <n v="0"/>
    <n v="0"/>
    <n v="0"/>
    <m/>
    <x v="0"/>
    <m/>
    <m/>
    <m/>
    <m/>
    <m/>
    <m/>
    <m/>
    <m/>
    <n v="21673.98"/>
    <n v="494.79"/>
    <n v="0"/>
    <n v="22168.77"/>
    <x v="1"/>
    <x v="6"/>
    <m/>
    <x v="29"/>
  </r>
  <r>
    <x v="1"/>
    <s v="Baxter Springs"/>
    <s v="Electric"/>
    <s v="Commercial"/>
    <s v="LS-Special Lighting"/>
    <n v="2795"/>
    <n v="362.79"/>
    <n v="0"/>
    <n v="-2.64"/>
    <n v="0"/>
    <n v="0"/>
    <m/>
    <n v="0"/>
    <n v="0"/>
    <n v="0"/>
    <n v="0"/>
    <n v="0"/>
    <n v="0"/>
    <n v="85.47"/>
    <n v="0"/>
    <n v="0"/>
    <n v="4.8899999999999997"/>
    <n v="0"/>
    <n v="0"/>
    <n v="0"/>
    <n v="0"/>
    <n v="0"/>
    <n v="0"/>
    <n v="0"/>
    <n v="0"/>
    <n v="0"/>
    <n v="0"/>
    <n v="0"/>
    <n v="0"/>
    <n v="0"/>
    <n v="0"/>
    <n v="0"/>
    <n v="0"/>
    <n v="38.299999999999997"/>
    <n v="0"/>
    <n v="0"/>
    <n v="2.42"/>
    <n v="0"/>
    <n v="0"/>
    <n v="0"/>
    <m/>
    <x v="0"/>
    <m/>
    <m/>
    <m/>
    <m/>
    <m/>
    <m/>
    <m/>
    <m/>
    <n v="91.11"/>
    <n v="2.08"/>
    <n v="0"/>
    <n v="93.19"/>
    <x v="1"/>
    <x v="7"/>
    <m/>
    <x v="29"/>
  </r>
  <r>
    <x v="1"/>
    <s v="Baxter Springs"/>
    <s v="Electric"/>
    <s v="Commercial"/>
    <s v="NM-Net Metering"/>
    <n v="2258"/>
    <n v="-61.8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29"/>
  </r>
  <r>
    <x v="1"/>
    <s v="Baxter Springs"/>
    <s v="Electric"/>
    <s v="Commercial"/>
    <s v="SH-Small Heating"/>
    <n v="116649"/>
    <n v="8405.6200000000008"/>
    <n v="1060"/>
    <n v="347.7"/>
    <n v="0"/>
    <n v="0"/>
    <m/>
    <n v="0"/>
    <n v="0"/>
    <n v="0"/>
    <n v="0"/>
    <n v="0"/>
    <n v="0"/>
    <n v="3276.84"/>
    <n v="0"/>
    <n v="0"/>
    <n v="204.1"/>
    <n v="0"/>
    <n v="0"/>
    <n v="0"/>
    <n v="0"/>
    <n v="0"/>
    <n v="0"/>
    <n v="0"/>
    <n v="0"/>
    <n v="0"/>
    <n v="0"/>
    <n v="0"/>
    <n v="0"/>
    <n v="0"/>
    <n v="0"/>
    <n v="0"/>
    <n v="0"/>
    <n v="1296.1500000000001"/>
    <n v="0"/>
    <n v="0"/>
    <n v="1806.89"/>
    <n v="0"/>
    <n v="0"/>
    <n v="0"/>
    <m/>
    <x v="0"/>
    <m/>
    <m/>
    <m/>
    <m/>
    <m/>
    <m/>
    <m/>
    <m/>
    <n v="0"/>
    <n v="0"/>
    <n v="0"/>
    <n v="0"/>
    <x v="1"/>
    <x v="12"/>
    <m/>
    <x v="29"/>
  </r>
  <r>
    <x v="1"/>
    <s v="Baxter Springs"/>
    <s v="Electric"/>
    <s v="Commercial"/>
    <s v="TEB-Total Electric Bldg"/>
    <n v="488340"/>
    <n v="34136.6"/>
    <n v="0"/>
    <n v="289.85000000000002"/>
    <n v="0"/>
    <n v="0"/>
    <m/>
    <n v="0"/>
    <n v="0"/>
    <n v="0"/>
    <n v="0"/>
    <n v="0"/>
    <n v="0"/>
    <n v="13776.06"/>
    <n v="0"/>
    <n v="0"/>
    <n v="854.61"/>
    <n v="0"/>
    <n v="0"/>
    <n v="0"/>
    <n v="0"/>
    <n v="0"/>
    <n v="0"/>
    <n v="0"/>
    <n v="0"/>
    <n v="0"/>
    <n v="0"/>
    <n v="0"/>
    <n v="0"/>
    <n v="0"/>
    <n v="0"/>
    <n v="0"/>
    <n v="0"/>
    <n v="4752.92"/>
    <n v="0"/>
    <n v="0"/>
    <n v="6402.14"/>
    <n v="0"/>
    <n v="0"/>
    <n v="0"/>
    <m/>
    <x v="0"/>
    <m/>
    <m/>
    <m/>
    <m/>
    <m/>
    <m/>
    <m/>
    <m/>
    <n v="1447.97"/>
    <n v="33.06"/>
    <n v="0"/>
    <n v="1481.03"/>
    <x v="1"/>
    <x v="13"/>
    <m/>
    <x v="29"/>
  </r>
  <r>
    <x v="1"/>
    <s v="Baxter Springs"/>
    <s v="Electric"/>
    <s v="Industrial"/>
    <s v="CB-Commercial"/>
    <n v="19420"/>
    <n v="1626.9"/>
    <n v="140"/>
    <n v="62.45"/>
    <n v="0"/>
    <n v="0"/>
    <m/>
    <n v="0"/>
    <n v="0"/>
    <n v="0"/>
    <n v="0"/>
    <n v="0"/>
    <n v="0"/>
    <n v="547.84"/>
    <n v="0"/>
    <n v="0"/>
    <n v="33.979999999999997"/>
    <n v="0"/>
    <n v="0"/>
    <n v="0"/>
    <n v="0"/>
    <n v="0"/>
    <n v="0"/>
    <n v="0"/>
    <n v="0"/>
    <n v="0"/>
    <n v="0"/>
    <n v="0"/>
    <n v="0"/>
    <n v="0"/>
    <n v="0"/>
    <n v="0"/>
    <n v="0"/>
    <n v="245.36"/>
    <n v="0"/>
    <n v="0"/>
    <n v="264.5"/>
    <n v="0"/>
    <n v="0"/>
    <n v="0"/>
    <m/>
    <x v="0"/>
    <m/>
    <m/>
    <m/>
    <m/>
    <m/>
    <m/>
    <m/>
    <m/>
    <n v="7043.78"/>
    <n v="161.22"/>
    <n v="0"/>
    <n v="7205"/>
    <x v="2"/>
    <x v="5"/>
    <m/>
    <x v="29"/>
  </r>
  <r>
    <x v="1"/>
    <s v="Baxter Springs"/>
    <s v="Electric"/>
    <s v="Industrial"/>
    <s v="GP-General Power"/>
    <n v="874960"/>
    <n v="59067.62"/>
    <n v="0"/>
    <n v="275"/>
    <n v="0"/>
    <n v="0"/>
    <m/>
    <n v="0"/>
    <n v="0"/>
    <n v="0"/>
    <n v="0"/>
    <n v="0"/>
    <n v="0"/>
    <n v="22762.21"/>
    <n v="0"/>
    <n v="0"/>
    <n v="1531.18"/>
    <n v="0"/>
    <n v="0"/>
    <n v="0"/>
    <n v="0"/>
    <n v="0"/>
    <n v="0"/>
    <n v="0"/>
    <n v="0"/>
    <n v="0"/>
    <n v="0"/>
    <n v="0"/>
    <n v="0"/>
    <n v="0"/>
    <n v="0"/>
    <n v="0"/>
    <n v="0"/>
    <n v="3161.15"/>
    <n v="0"/>
    <n v="0"/>
    <n v="8488.48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1"/>
    <s v="Baxter Springs"/>
    <s v="Electric"/>
    <s v="Industrial"/>
    <s v="PT-Transmission"/>
    <n v="2937621"/>
    <n v="111215.33"/>
    <n v="0"/>
    <n v="50"/>
    <n v="0"/>
    <n v="0"/>
    <m/>
    <n v="0"/>
    <n v="0"/>
    <n v="0"/>
    <n v="0"/>
    <n v="0"/>
    <n v="0"/>
    <n v="62865.09"/>
    <n v="0"/>
    <n v="0"/>
    <n v="5140.83"/>
    <n v="0"/>
    <n v="0"/>
    <n v="7670.8"/>
    <n v="0"/>
    <n v="0"/>
    <n v="0"/>
    <n v="0"/>
    <n v="0"/>
    <n v="0"/>
    <n v="0"/>
    <n v="0"/>
    <n v="0"/>
    <n v="0"/>
    <n v="0"/>
    <n v="0"/>
    <n v="0"/>
    <n v="-139522.82999999999"/>
    <n v="0"/>
    <n v="0"/>
    <n v="21525.54"/>
    <n v="0"/>
    <n v="0"/>
    <n v="0"/>
    <m/>
    <x v="0"/>
    <m/>
    <m/>
    <m/>
    <m/>
    <m/>
    <m/>
    <m/>
    <m/>
    <n v="202.51000000000002"/>
    <n v="4.79"/>
    <n v="0"/>
    <n v="207.3"/>
    <x v="2"/>
    <x v="9"/>
    <m/>
    <x v="29"/>
  </r>
  <r>
    <x v="1"/>
    <s v="Baxter Springs"/>
    <s v="Electric"/>
    <s v="Industrial"/>
    <s v="SH-Small Heating"/>
    <n v="1438"/>
    <n v="107.56"/>
    <n v="40"/>
    <n v="0"/>
    <n v="0"/>
    <n v="0"/>
    <m/>
    <n v="0"/>
    <n v="0"/>
    <n v="0"/>
    <n v="0"/>
    <n v="0"/>
    <n v="0"/>
    <n v="40.57"/>
    <n v="0"/>
    <n v="0"/>
    <n v="2.52"/>
    <n v="0"/>
    <n v="0"/>
    <n v="0"/>
    <n v="0"/>
    <n v="0"/>
    <n v="0"/>
    <n v="0"/>
    <n v="0"/>
    <n v="0"/>
    <n v="0"/>
    <n v="0"/>
    <n v="0"/>
    <n v="0"/>
    <n v="0"/>
    <n v="0"/>
    <n v="0"/>
    <n v="17.04"/>
    <n v="0"/>
    <n v="0"/>
    <n v="22.27"/>
    <n v="0"/>
    <n v="0"/>
    <n v="0"/>
    <m/>
    <x v="0"/>
    <m/>
    <m/>
    <m/>
    <m/>
    <m/>
    <m/>
    <m/>
    <m/>
    <n v="14818.25"/>
    <n v="316.92"/>
    <n v="0"/>
    <n v="15135.17"/>
    <x v="2"/>
    <x v="12"/>
    <m/>
    <x v="29"/>
  </r>
  <r>
    <x v="1"/>
    <s v="Baxter Springs"/>
    <s v="Electric"/>
    <s v="Industrial"/>
    <s v="TEB-Total Electric Bldg"/>
    <n v="7040"/>
    <n v="609.04"/>
    <n v="0"/>
    <n v="0"/>
    <n v="0"/>
    <n v="0"/>
    <m/>
    <n v="0"/>
    <n v="0"/>
    <n v="0"/>
    <n v="0"/>
    <n v="0"/>
    <n v="0"/>
    <n v="198.6"/>
    <n v="0"/>
    <n v="0"/>
    <n v="12.32"/>
    <n v="0"/>
    <n v="0"/>
    <n v="0"/>
    <n v="0"/>
    <n v="0"/>
    <n v="0"/>
    <n v="0"/>
    <n v="0"/>
    <n v="0"/>
    <n v="0"/>
    <n v="0"/>
    <n v="0"/>
    <n v="0"/>
    <n v="0"/>
    <n v="0"/>
    <n v="0"/>
    <n v="8.77"/>
    <n v="0"/>
    <n v="0"/>
    <n v="92.29"/>
    <n v="0"/>
    <n v="0"/>
    <n v="0"/>
    <m/>
    <x v="0"/>
    <m/>
    <m/>
    <m/>
    <m/>
    <m/>
    <m/>
    <m/>
    <m/>
    <n v="65738.650000000009"/>
    <n v="1223.79"/>
    <n v="0"/>
    <n v="66962.44"/>
    <x v="2"/>
    <x v="13"/>
    <m/>
    <x v="29"/>
  </r>
  <r>
    <x v="1"/>
    <s v="Baxter Springs"/>
    <s v="Electric"/>
    <s v="Interdepartmental"/>
    <s v="CB-Commercial"/>
    <n v="10928"/>
    <n v="912.08"/>
    <n v="40"/>
    <n v="0"/>
    <n v="0"/>
    <n v="0"/>
    <m/>
    <n v="0"/>
    <n v="0"/>
    <n v="0"/>
    <n v="0"/>
    <n v="0"/>
    <n v="0"/>
    <n v="308.27999999999997"/>
    <n v="0"/>
    <n v="0"/>
    <n v="19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84"/>
    <n v="0"/>
    <n v="0"/>
    <n v="0"/>
    <m/>
    <x v="0"/>
    <m/>
    <m/>
    <m/>
    <m/>
    <m/>
    <m/>
    <m/>
    <m/>
    <n v="57.92"/>
    <n v="1.32"/>
    <n v="0"/>
    <n v="59.24"/>
    <x v="5"/>
    <x v="5"/>
    <m/>
    <x v="29"/>
  </r>
  <r>
    <x v="1"/>
    <s v="Baxter Springs"/>
    <s v="Electric"/>
    <s v="Interdepartmental"/>
    <s v="GP-General Power"/>
    <n v="3040"/>
    <n v="1127.3599999999999"/>
    <n v="0"/>
    <n v="0"/>
    <n v="0"/>
    <n v="0"/>
    <m/>
    <n v="0"/>
    <n v="0"/>
    <n v="0"/>
    <n v="0"/>
    <n v="0"/>
    <n v="0"/>
    <n v="85.76"/>
    <n v="0"/>
    <n v="0"/>
    <n v="5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4"/>
    <n v="0"/>
    <n v="0"/>
    <n v="0"/>
    <m/>
    <x v="0"/>
    <m/>
    <m/>
    <m/>
    <m/>
    <m/>
    <m/>
    <m/>
    <m/>
    <n v="153.13999999999999"/>
    <n v="3.5"/>
    <n v="0"/>
    <n v="156.63999999999999"/>
    <x v="5"/>
    <x v="6"/>
    <m/>
    <x v="29"/>
  </r>
  <r>
    <x v="1"/>
    <s v="Baxter Springs"/>
    <s v="Electric"/>
    <s v="Municipal Buildings"/>
    <s v="CB-Commercial"/>
    <n v="49762"/>
    <n v="4188.49"/>
    <n v="560"/>
    <n v="0"/>
    <n v="0"/>
    <n v="0"/>
    <m/>
    <n v="0"/>
    <n v="0"/>
    <n v="0"/>
    <n v="0"/>
    <n v="0"/>
    <n v="0"/>
    <n v="1403.79"/>
    <n v="0"/>
    <n v="0"/>
    <n v="87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7.75"/>
    <n v="0"/>
    <n v="0"/>
    <n v="0"/>
    <m/>
    <x v="0"/>
    <m/>
    <m/>
    <m/>
    <m/>
    <m/>
    <m/>
    <m/>
    <m/>
    <n v="1013.2800000000001"/>
    <n v="23.13"/>
    <n v="0"/>
    <n v="1036.4100000000001"/>
    <x v="3"/>
    <x v="5"/>
    <m/>
    <x v="29"/>
  </r>
  <r>
    <x v="1"/>
    <s v="Baxter Springs"/>
    <s v="Electric"/>
    <s v="Municipal Buildings"/>
    <s v="GP-General Power"/>
    <n v="58480"/>
    <n v="3868.45"/>
    <n v="0"/>
    <n v="0"/>
    <n v="0"/>
    <n v="0"/>
    <m/>
    <n v="0"/>
    <n v="0"/>
    <n v="0"/>
    <n v="0"/>
    <n v="0"/>
    <n v="0"/>
    <n v="1649.72"/>
    <n v="0"/>
    <n v="0"/>
    <n v="10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9.85"/>
    <n v="0"/>
    <n v="0"/>
    <n v="0"/>
    <m/>
    <x v="0"/>
    <m/>
    <m/>
    <m/>
    <m/>
    <m/>
    <m/>
    <m/>
    <m/>
    <n v="33.86"/>
    <n v="0.77"/>
    <n v="0"/>
    <n v="34.630000000000003"/>
    <x v="3"/>
    <x v="6"/>
    <m/>
    <x v="29"/>
  </r>
  <r>
    <x v="1"/>
    <s v="Baxter Springs"/>
    <s v="Electric"/>
    <s v="Municipal Buildings"/>
    <s v="SH-Small Heating"/>
    <n v="2960"/>
    <n v="213.33"/>
    <n v="20"/>
    <n v="0"/>
    <n v="0"/>
    <n v="0"/>
    <m/>
    <n v="0"/>
    <n v="0"/>
    <n v="0"/>
    <n v="0"/>
    <n v="0"/>
    <n v="0"/>
    <n v="83.5"/>
    <n v="0"/>
    <n v="0"/>
    <n v="5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85"/>
    <n v="0"/>
    <n v="0"/>
    <n v="0"/>
    <m/>
    <x v="0"/>
    <m/>
    <m/>
    <m/>
    <m/>
    <m/>
    <m/>
    <m/>
    <m/>
    <n v="384.48"/>
    <n v="8.7799999999999994"/>
    <n v="0"/>
    <n v="393.26"/>
    <x v="3"/>
    <x v="12"/>
    <m/>
    <x v="29"/>
  </r>
  <r>
    <x v="1"/>
    <s v="Baxter Springs"/>
    <s v="Electric"/>
    <s v="Municipal Other Lighting"/>
    <s v="CB-Commercial"/>
    <n v="10852"/>
    <n v="1135.43"/>
    <n v="-31.93"/>
    <n v="0"/>
    <n v="0"/>
    <n v="0"/>
    <m/>
    <n v="0"/>
    <n v="0"/>
    <n v="0"/>
    <n v="0"/>
    <n v="0"/>
    <n v="0"/>
    <n v="306.33999999999997"/>
    <n v="0"/>
    <n v="0"/>
    <n v="18.98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"/>
    <n v="147.81"/>
    <n v="0"/>
    <n v="0"/>
    <n v="0"/>
    <m/>
    <x v="0"/>
    <m/>
    <m/>
    <m/>
    <m/>
    <m/>
    <m/>
    <m/>
    <m/>
    <n v="781.81999999999994"/>
    <n v="17.850000000000001"/>
    <n v="0"/>
    <n v="799.67"/>
    <x v="4"/>
    <x v="5"/>
    <m/>
    <x v="29"/>
  </r>
  <r>
    <x v="1"/>
    <s v="Baxter Springs"/>
    <s v="Electric"/>
    <s v="Municipal Other Lighting"/>
    <s v="LS-Special Lighting"/>
    <n v="3864"/>
    <n v="436.79"/>
    <n v="0"/>
    <n v="0"/>
    <n v="0"/>
    <n v="0"/>
    <m/>
    <n v="0"/>
    <n v="0"/>
    <n v="0"/>
    <n v="0"/>
    <n v="0"/>
    <n v="0"/>
    <n v="122.23"/>
    <n v="0"/>
    <n v="0"/>
    <n v="6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6"/>
    <n v="0"/>
    <n v="0"/>
    <n v="0"/>
    <m/>
    <x v="0"/>
    <m/>
    <m/>
    <m/>
    <m/>
    <m/>
    <m/>
    <m/>
    <m/>
    <n v="27.400000000000002"/>
    <n v="0.63"/>
    <n v="0"/>
    <n v="28.03"/>
    <x v="4"/>
    <x v="7"/>
    <m/>
    <x v="29"/>
  </r>
  <r>
    <x v="1"/>
    <s v="Baxter Springs"/>
    <s v="Electric"/>
    <s v="Municipal Pumping"/>
    <s v="CB-Commercial"/>
    <n v="23507"/>
    <n v="1979.74"/>
    <n v="300"/>
    <n v="0"/>
    <n v="0"/>
    <n v="0"/>
    <m/>
    <n v="0"/>
    <n v="0"/>
    <n v="0"/>
    <n v="0"/>
    <n v="0"/>
    <n v="0"/>
    <n v="663.14"/>
    <n v="0"/>
    <n v="0"/>
    <n v="41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0.17"/>
    <n v="0"/>
    <n v="0"/>
    <n v="0"/>
    <m/>
    <x v="0"/>
    <m/>
    <m/>
    <m/>
    <m/>
    <m/>
    <m/>
    <m/>
    <m/>
    <n v="2173.96"/>
    <n v="49.63"/>
    <n v="0"/>
    <n v="2223.59"/>
    <x v="3"/>
    <x v="5"/>
    <m/>
    <x v="29"/>
  </r>
  <r>
    <x v="1"/>
    <s v="Baxter Springs"/>
    <s v="Electric"/>
    <s v="Municipal Pumping"/>
    <s v="GP-General Power"/>
    <n v="156480"/>
    <n v="10317.379999999999"/>
    <n v="0"/>
    <n v="0"/>
    <n v="0"/>
    <n v="0"/>
    <m/>
    <n v="0"/>
    <n v="0"/>
    <n v="0"/>
    <n v="0"/>
    <n v="0"/>
    <n v="0"/>
    <n v="4414.3100000000004"/>
    <n v="0"/>
    <n v="0"/>
    <n v="273.83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4.54"/>
    <n v="0"/>
    <n v="0"/>
    <n v="0"/>
    <m/>
    <x v="0"/>
    <m/>
    <m/>
    <m/>
    <m/>
    <m/>
    <m/>
    <m/>
    <m/>
    <n v="-943.4"/>
    <n v="-17.37"/>
    <n v="0"/>
    <n v="-960.77"/>
    <x v="3"/>
    <x v="6"/>
    <m/>
    <x v="29"/>
  </r>
  <r>
    <x v="1"/>
    <s v="Baxter Springs"/>
    <s v="Electric"/>
    <s v="Residential"/>
    <s v="NM-Net Metering"/>
    <n v="2555"/>
    <n v="-76.33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412.41999999999996"/>
    <n v="9.42"/>
    <n v="0"/>
    <n v="421.84"/>
    <x v="0"/>
    <x v="10"/>
    <m/>
    <x v="29"/>
  </r>
  <r>
    <x v="1"/>
    <s v="Baxter Springs"/>
    <s v="Electric"/>
    <s v="Residential"/>
    <s v="RG-Residential"/>
    <n v="4361755"/>
    <n v="278571.12"/>
    <n v="50385.27"/>
    <n v="22930.21"/>
    <n v="0"/>
    <n v="0"/>
    <m/>
    <n v="0"/>
    <n v="0"/>
    <n v="0"/>
    <n v="0"/>
    <n v="0"/>
    <n v="0"/>
    <n v="122952.55"/>
    <n v="0"/>
    <n v="0"/>
    <n v="7622.52"/>
    <n v="0"/>
    <n v="0"/>
    <n v="0"/>
    <n v="0"/>
    <n v="0"/>
    <n v="0"/>
    <n v="0"/>
    <n v="0"/>
    <n v="0"/>
    <n v="0"/>
    <n v="240"/>
    <n v="0"/>
    <n v="105"/>
    <n v="0"/>
    <n v="140"/>
    <n v="-2.77"/>
    <n v="14696.02"/>
    <n v="0"/>
    <n v="0"/>
    <n v="73566.16"/>
    <n v="0"/>
    <n v="0"/>
    <n v="0"/>
    <m/>
    <x v="0"/>
    <m/>
    <m/>
    <m/>
    <m/>
    <m/>
    <m/>
    <m/>
    <m/>
    <n v="2854.86"/>
    <n v="65.17"/>
    <n v="0"/>
    <n v="2920.03"/>
    <x v="0"/>
    <x v="1"/>
    <m/>
    <x v="29"/>
  </r>
  <r>
    <x v="1"/>
    <s v="Baxter Springs"/>
    <s v="Electric"/>
    <s v="Residential"/>
    <s v="RG-Residential Water Heat"/>
    <n v="684250"/>
    <n v="42004.91"/>
    <n v="6891.8"/>
    <n v="2534.17"/>
    <n v="0"/>
    <n v="0"/>
    <m/>
    <n v="0"/>
    <n v="0"/>
    <n v="0"/>
    <n v="0"/>
    <n v="0"/>
    <n v="0"/>
    <n v="19208.849999999999"/>
    <n v="0"/>
    <n v="0"/>
    <n v="1191.8900000000001"/>
    <n v="0"/>
    <n v="0"/>
    <n v="0"/>
    <n v="0"/>
    <n v="0"/>
    <n v="0"/>
    <n v="0"/>
    <n v="0"/>
    <n v="0"/>
    <n v="0"/>
    <n v="40"/>
    <n v="0"/>
    <n v="30"/>
    <n v="0"/>
    <n v="0"/>
    <n v="-0.12"/>
    <n v="1966.22"/>
    <n v="0"/>
    <n v="0"/>
    <n v="11549.74"/>
    <n v="0"/>
    <n v="0"/>
    <n v="0"/>
    <m/>
    <x v="0"/>
    <m/>
    <m/>
    <m/>
    <m/>
    <m/>
    <m/>
    <m/>
    <m/>
    <n v="0"/>
    <n v="0"/>
    <n v="0"/>
    <n v="0"/>
    <x v="0"/>
    <x v="14"/>
    <m/>
    <x v="29"/>
  </r>
  <r>
    <x v="1"/>
    <s v="Baxter Springs"/>
    <s v="Electric"/>
    <s v="Residential"/>
    <s v="RH-Residential Total Elec"/>
    <n v="2049468"/>
    <n v="116894.53"/>
    <n v="20803.78"/>
    <n v="4016.15"/>
    <n v="0"/>
    <n v="0"/>
    <m/>
    <n v="0"/>
    <n v="0"/>
    <n v="0"/>
    <n v="0"/>
    <n v="0"/>
    <n v="0"/>
    <n v="57608.56"/>
    <n v="0"/>
    <n v="0"/>
    <n v="3574.7"/>
    <n v="0"/>
    <n v="0"/>
    <n v="0"/>
    <n v="0"/>
    <n v="0"/>
    <n v="0"/>
    <n v="0"/>
    <n v="0"/>
    <n v="0"/>
    <n v="0"/>
    <n v="60"/>
    <n v="0"/>
    <n v="15"/>
    <n v="0"/>
    <n v="0"/>
    <n v="-0.87"/>
    <n v="4644.96"/>
    <n v="0"/>
    <n v="0"/>
    <n v="33763.18"/>
    <n v="0"/>
    <n v="0"/>
    <n v="0"/>
    <m/>
    <x v="0"/>
    <m/>
    <m/>
    <m/>
    <m/>
    <m/>
    <m/>
    <m/>
    <m/>
    <n v="45913.15"/>
    <n v="1052.6500000000001"/>
    <n v="0"/>
    <n v="46965.8"/>
    <x v="0"/>
    <x v="15"/>
    <m/>
    <x v="29"/>
  </r>
  <r>
    <x v="1"/>
    <s v="Baxter Springs"/>
    <s v="Lighting"/>
    <s v="Commercial"/>
    <s v="PL-Private Lighting"/>
    <n v="32142.804"/>
    <n v="8181.24"/>
    <n v="0"/>
    <n v="151.13999999999999"/>
    <n v="0"/>
    <n v="0"/>
    <m/>
    <n v="0"/>
    <n v="0"/>
    <n v="0"/>
    <n v="0"/>
    <n v="0"/>
    <n v="0"/>
    <n v="906.72"/>
    <n v="0"/>
    <n v="0"/>
    <n v="56.04"/>
    <n v="0"/>
    <n v="0"/>
    <n v="69"/>
    <n v="0"/>
    <n v="0"/>
    <n v="0"/>
    <n v="0"/>
    <n v="0"/>
    <n v="0"/>
    <n v="0"/>
    <n v="0"/>
    <n v="0"/>
    <n v="0"/>
    <n v="0"/>
    <n v="0"/>
    <n v="0"/>
    <n v="781.59"/>
    <n v="0"/>
    <n v="0"/>
    <n v="80.790000000000006"/>
    <n v="0"/>
    <n v="0"/>
    <n v="0"/>
    <m/>
    <x v="0"/>
    <m/>
    <m/>
    <m/>
    <m/>
    <m/>
    <m/>
    <m/>
    <m/>
    <n v="7249.77"/>
    <n v="166.99"/>
    <n v="0"/>
    <n v="7416.76"/>
    <x v="1"/>
    <x v="4"/>
    <m/>
    <x v="29"/>
  </r>
  <r>
    <x v="1"/>
    <s v="Baxter Springs"/>
    <s v="Lighting"/>
    <s v="Industrial"/>
    <s v="PL-Private Lighting"/>
    <n v="11678"/>
    <n v="2404.34"/>
    <n v="0"/>
    <n v="59.9"/>
    <n v="0"/>
    <n v="0"/>
    <m/>
    <n v="0"/>
    <n v="0"/>
    <n v="0"/>
    <n v="0"/>
    <n v="0"/>
    <n v="0"/>
    <n v="309.42"/>
    <n v="0"/>
    <n v="0"/>
    <n v="20.420000000000002"/>
    <n v="0"/>
    <n v="0"/>
    <n v="0"/>
    <n v="0"/>
    <n v="0"/>
    <n v="0"/>
    <n v="0"/>
    <n v="0"/>
    <n v="0"/>
    <n v="0"/>
    <n v="0"/>
    <n v="0"/>
    <n v="0"/>
    <n v="0"/>
    <n v="0"/>
    <n v="0"/>
    <n v="237.6"/>
    <n v="0"/>
    <n v="0"/>
    <n v="29.32"/>
    <n v="0"/>
    <n v="0"/>
    <n v="0"/>
    <m/>
    <x v="0"/>
    <m/>
    <m/>
    <m/>
    <m/>
    <m/>
    <m/>
    <m/>
    <m/>
    <n v="24402.1"/>
    <n v="571.29"/>
    <n v="0"/>
    <n v="24973.39"/>
    <x v="2"/>
    <x v="4"/>
    <m/>
    <x v="29"/>
  </r>
  <r>
    <x v="1"/>
    <s v="Baxter Springs"/>
    <s v="Lighting"/>
    <s v="Municipal Buildings"/>
    <s v="PL-Private Lighting"/>
    <n v="157"/>
    <n v="39.520000000000003"/>
    <n v="0"/>
    <n v="0"/>
    <n v="0"/>
    <n v="0"/>
    <m/>
    <n v="0"/>
    <n v="0"/>
    <n v="0"/>
    <n v="0"/>
    <n v="0"/>
    <n v="0"/>
    <n v="4.43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m/>
    <x v="0"/>
    <m/>
    <m/>
    <m/>
    <m/>
    <m/>
    <m/>
    <m/>
    <m/>
    <n v="649.17000000000007"/>
    <n v="14.81"/>
    <n v="0"/>
    <n v="663.98"/>
    <x v="3"/>
    <x v="4"/>
    <m/>
    <x v="29"/>
  </r>
  <r>
    <x v="1"/>
    <s v="Baxter Springs"/>
    <s v="Lighting"/>
    <s v="Municipal Other Lighting"/>
    <s v="PL-Private Lighting"/>
    <n v="123"/>
    <n v="30.36"/>
    <n v="0"/>
    <n v="0"/>
    <n v="0"/>
    <n v="0"/>
    <m/>
    <n v="0"/>
    <n v="0"/>
    <n v="0"/>
    <n v="0"/>
    <n v="0"/>
    <n v="0"/>
    <n v="3.03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248.72"/>
    <n v="5.37"/>
    <n v="0"/>
    <n v="254.09"/>
    <x v="4"/>
    <x v="4"/>
    <m/>
    <x v="29"/>
  </r>
  <r>
    <x v="1"/>
    <s v="Baxter Springs"/>
    <s v="Lighting"/>
    <s v="Municipal Street Lighting"/>
    <s v="SPL-Municipal St Lighting"/>
    <n v="49537.472000000002"/>
    <n v="5143.37"/>
    <n v="0"/>
    <n v="0"/>
    <n v="0"/>
    <n v="0"/>
    <m/>
    <n v="0"/>
    <n v="0"/>
    <n v="0"/>
    <n v="0"/>
    <n v="0"/>
    <n v="0"/>
    <n v="1060.0999999999999"/>
    <n v="0"/>
    <n v="0"/>
    <n v="86.69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54.06"/>
    <n v="0"/>
    <n v="0"/>
    <n v="0"/>
    <m/>
    <x v="0"/>
    <m/>
    <m/>
    <m/>
    <m/>
    <m/>
    <m/>
    <m/>
    <m/>
    <n v="3.1700000000000004"/>
    <n v="7.0000000000000007E-2"/>
    <n v="0"/>
    <n v="3.24"/>
    <x v="4"/>
    <x v="11"/>
    <m/>
    <x v="29"/>
  </r>
  <r>
    <x v="1"/>
    <s v="Baxter Springs"/>
    <s v="Lighting"/>
    <s v="Residential"/>
    <s v="PL-Private Lighting"/>
    <n v="36259.536"/>
    <n v="11087.33"/>
    <n v="0"/>
    <n v="93.06"/>
    <n v="0"/>
    <n v="0"/>
    <m/>
    <n v="0"/>
    <n v="0"/>
    <n v="0"/>
    <n v="0"/>
    <n v="0"/>
    <n v="0"/>
    <n v="1021.09"/>
    <n v="0"/>
    <n v="0"/>
    <n v="60.95"/>
    <n v="0"/>
    <n v="0"/>
    <n v="0"/>
    <n v="0"/>
    <n v="0"/>
    <n v="0"/>
    <n v="0"/>
    <n v="0"/>
    <n v="0"/>
    <n v="0"/>
    <n v="0"/>
    <n v="0"/>
    <n v="0"/>
    <n v="0"/>
    <n v="0"/>
    <n v="0"/>
    <n v="221.76"/>
    <n v="0"/>
    <n v="0"/>
    <n v="91.69"/>
    <n v="0"/>
    <n v="0"/>
    <n v="0"/>
    <m/>
    <x v="0"/>
    <m/>
    <m/>
    <m/>
    <m/>
    <m/>
    <m/>
    <m/>
    <m/>
    <n v="2.78"/>
    <n v="0.06"/>
    <n v="0"/>
    <n v="2.84"/>
    <x v="0"/>
    <x v="4"/>
    <m/>
    <x v="29"/>
  </r>
  <r>
    <x v="1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1434.47"/>
    <n v="26.7"/>
    <n v="0"/>
    <n v="1461.17"/>
    <x v="0"/>
    <x v="0"/>
    <m/>
    <x v="29"/>
  </r>
  <r>
    <x v="1"/>
    <s v="Columbus"/>
    <s v="Electric"/>
    <s v="Commercial"/>
    <s v="CB-Commercial"/>
    <n v="803107"/>
    <n v="67145.3"/>
    <n v="8180.67"/>
    <n v="3511.13"/>
    <n v="0"/>
    <n v="0"/>
    <m/>
    <n v="0"/>
    <n v="0"/>
    <n v="0"/>
    <n v="0"/>
    <n v="0"/>
    <n v="0"/>
    <n v="22574.98"/>
    <n v="0"/>
    <n v="0"/>
    <n v="1400.45"/>
    <n v="0"/>
    <n v="0"/>
    <n v="0"/>
    <n v="0"/>
    <n v="0"/>
    <n v="0"/>
    <n v="0"/>
    <n v="0"/>
    <n v="0"/>
    <n v="0"/>
    <n v="0"/>
    <n v="0"/>
    <n v="15"/>
    <n v="0"/>
    <n v="0"/>
    <n v="0"/>
    <n v="8888.61"/>
    <n v="0"/>
    <n v="0"/>
    <n v="10899.59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1"/>
    <s v="Columbus"/>
    <s v="Electric"/>
    <s v="Commercial"/>
    <s v="GP-General Power"/>
    <n v="772628"/>
    <n v="54007.58"/>
    <n v="0"/>
    <n v="0"/>
    <n v="0"/>
    <n v="0"/>
    <m/>
    <n v="0"/>
    <n v="0"/>
    <n v="0"/>
    <n v="0"/>
    <n v="0"/>
    <n v="0"/>
    <n v="21296.43"/>
    <n v="0"/>
    <n v="0"/>
    <n v="1352.1"/>
    <n v="0"/>
    <n v="0"/>
    <n v="663.34"/>
    <n v="0"/>
    <n v="0"/>
    <n v="0"/>
    <n v="0"/>
    <n v="0"/>
    <n v="0"/>
    <n v="0"/>
    <n v="0"/>
    <n v="0"/>
    <n v="0"/>
    <n v="0"/>
    <n v="0"/>
    <n v="0"/>
    <n v="6016.89"/>
    <n v="0"/>
    <n v="0"/>
    <n v="7372.85"/>
    <n v="0"/>
    <n v="0"/>
    <n v="0"/>
    <m/>
    <x v="0"/>
    <m/>
    <m/>
    <m/>
    <m/>
    <m/>
    <m/>
    <m/>
    <m/>
    <n v="0"/>
    <n v="0"/>
    <n v="0"/>
    <n v="0"/>
    <x v="1"/>
    <x v="6"/>
    <m/>
    <x v="29"/>
  </r>
  <r>
    <x v="1"/>
    <s v="Columbus"/>
    <s v="Electric"/>
    <s v="Commercial"/>
    <s v="NM-Net Metering"/>
    <n v="1242"/>
    <n v="-34.03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7871.84"/>
    <n v="181.19"/>
    <n v="0"/>
    <n v="8053.03"/>
    <x v="1"/>
    <x v="10"/>
    <m/>
    <x v="29"/>
  </r>
  <r>
    <x v="1"/>
    <s v="Columbus"/>
    <s v="Electric"/>
    <s v="Commercial"/>
    <s v="SH-Small Heating"/>
    <n v="75369"/>
    <n v="5444.08"/>
    <n v="840"/>
    <n v="352.39"/>
    <n v="0"/>
    <n v="0"/>
    <m/>
    <n v="0"/>
    <n v="0"/>
    <n v="0"/>
    <n v="0"/>
    <n v="0"/>
    <n v="0"/>
    <n v="2126.14"/>
    <n v="0"/>
    <n v="0"/>
    <n v="131.91"/>
    <n v="0"/>
    <n v="0"/>
    <n v="0"/>
    <n v="0"/>
    <n v="0"/>
    <n v="0"/>
    <n v="0"/>
    <n v="0"/>
    <n v="0"/>
    <n v="0"/>
    <n v="0"/>
    <n v="0"/>
    <n v="0"/>
    <n v="0"/>
    <n v="0"/>
    <n v="0"/>
    <n v="820.45"/>
    <n v="0"/>
    <n v="0"/>
    <n v="1167.5"/>
    <n v="0"/>
    <n v="0"/>
    <n v="0"/>
    <m/>
    <x v="0"/>
    <m/>
    <m/>
    <m/>
    <m/>
    <m/>
    <m/>
    <m/>
    <m/>
    <n v="9837.3599999999988"/>
    <n v="216.11"/>
    <n v="0"/>
    <n v="10053.469999999999"/>
    <x v="1"/>
    <x v="12"/>
    <m/>
    <x v="29"/>
  </r>
  <r>
    <x v="1"/>
    <s v="Columbus"/>
    <s v="Electric"/>
    <s v="Commercial"/>
    <s v="TEB-Total Electric Bldg"/>
    <n v="125880"/>
    <n v="9550.99"/>
    <n v="0"/>
    <n v="0"/>
    <n v="0"/>
    <n v="0"/>
    <m/>
    <n v="0"/>
    <n v="0"/>
    <n v="0"/>
    <n v="0"/>
    <n v="0"/>
    <n v="0"/>
    <n v="3551.08"/>
    <n v="0"/>
    <n v="0"/>
    <n v="220.29"/>
    <n v="0"/>
    <n v="0"/>
    <n v="0"/>
    <n v="0"/>
    <n v="0"/>
    <n v="0"/>
    <n v="0"/>
    <n v="0"/>
    <n v="0"/>
    <n v="0"/>
    <n v="0"/>
    <n v="0"/>
    <n v="0"/>
    <n v="0"/>
    <n v="0"/>
    <n v="0"/>
    <n v="1069.2"/>
    <n v="0"/>
    <n v="0"/>
    <n v="1650.28"/>
    <n v="0"/>
    <n v="0"/>
    <n v="0"/>
    <m/>
    <x v="0"/>
    <m/>
    <m/>
    <m/>
    <m/>
    <m/>
    <m/>
    <m/>
    <m/>
    <n v="0"/>
    <n v="0"/>
    <n v="0"/>
    <n v="0"/>
    <x v="1"/>
    <x v="13"/>
    <m/>
    <x v="29"/>
  </r>
  <r>
    <x v="1"/>
    <s v="Columbus"/>
    <s v="Electric"/>
    <s v="Industrial"/>
    <s v="CB-Commercial"/>
    <n v="800"/>
    <n v="70.650000000000006"/>
    <n v="20"/>
    <n v="0"/>
    <n v="0"/>
    <n v="0"/>
    <m/>
    <n v="0"/>
    <n v="0"/>
    <n v="0"/>
    <n v="0"/>
    <n v="0"/>
    <n v="0"/>
    <n v="22.57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10.039999999999999"/>
    <n v="0"/>
    <n v="0"/>
    <n v="10.9"/>
    <n v="0"/>
    <n v="0"/>
    <n v="0"/>
    <m/>
    <x v="0"/>
    <m/>
    <m/>
    <m/>
    <m/>
    <m/>
    <m/>
    <m/>
    <m/>
    <n v="951.68999999999994"/>
    <n v="21.73"/>
    <n v="0"/>
    <n v="973.42"/>
    <x v="2"/>
    <x v="5"/>
    <m/>
    <x v="29"/>
  </r>
  <r>
    <x v="1"/>
    <s v="Columbus"/>
    <s v="Electric"/>
    <s v="Industrial"/>
    <s v="GP-General Power"/>
    <n v="395040"/>
    <n v="33254.04"/>
    <n v="0"/>
    <n v="0"/>
    <n v="0"/>
    <n v="0"/>
    <m/>
    <n v="0"/>
    <n v="0"/>
    <n v="0"/>
    <n v="0"/>
    <n v="0"/>
    <n v="0"/>
    <n v="11144.07"/>
    <n v="0"/>
    <n v="0"/>
    <n v="691.32"/>
    <n v="0"/>
    <n v="0"/>
    <n v="0"/>
    <n v="0"/>
    <n v="0"/>
    <n v="0"/>
    <n v="0"/>
    <n v="0"/>
    <n v="0"/>
    <n v="0"/>
    <n v="0"/>
    <n v="0"/>
    <n v="0"/>
    <n v="0"/>
    <n v="0"/>
    <n v="0"/>
    <n v="1484.06"/>
    <n v="0"/>
    <n v="0"/>
    <n v="5665.55"/>
    <n v="0"/>
    <n v="0"/>
    <n v="0"/>
    <m/>
    <x v="0"/>
    <m/>
    <m/>
    <m/>
    <m/>
    <m/>
    <m/>
    <m/>
    <m/>
    <n v="1744.17"/>
    <n v="39.82"/>
    <n v="0"/>
    <n v="1783.99"/>
    <x v="2"/>
    <x v="6"/>
    <m/>
    <x v="29"/>
  </r>
  <r>
    <x v="1"/>
    <s v="Columbus"/>
    <s v="Electric"/>
    <s v="Industrial"/>
    <s v="PT-Transmission"/>
    <n v="1238400"/>
    <n v="59158.54"/>
    <n v="0"/>
    <n v="0"/>
    <n v="0"/>
    <n v="0"/>
    <m/>
    <n v="0"/>
    <n v="0"/>
    <n v="0"/>
    <n v="0"/>
    <n v="0"/>
    <n v="0"/>
    <n v="26501.759999999998"/>
    <n v="0"/>
    <n v="0"/>
    <n v="2167.1999999999998"/>
    <n v="0"/>
    <n v="0"/>
    <n v="2620.46"/>
    <n v="0"/>
    <n v="0"/>
    <n v="0"/>
    <n v="0"/>
    <n v="0"/>
    <n v="0"/>
    <n v="0"/>
    <n v="0"/>
    <n v="0"/>
    <n v="0"/>
    <n v="0"/>
    <n v="0"/>
    <n v="0"/>
    <n v="1178.76"/>
    <n v="0"/>
    <n v="0"/>
    <n v="15363.32"/>
    <n v="0"/>
    <n v="0"/>
    <n v="0"/>
    <m/>
    <x v="0"/>
    <m/>
    <m/>
    <m/>
    <m/>
    <m/>
    <m/>
    <m/>
    <m/>
    <n v="8.06"/>
    <n v="0.18"/>
    <n v="0"/>
    <n v="8.24"/>
    <x v="2"/>
    <x v="9"/>
    <m/>
    <x v="29"/>
  </r>
  <r>
    <x v="1"/>
    <s v="Columbus"/>
    <s v="Electric"/>
    <s v="Industrial"/>
    <s v="TEB-Total Electric Bldg"/>
    <n v="4160"/>
    <n v="367.84"/>
    <n v="0"/>
    <n v="0"/>
    <n v="0"/>
    <n v="0"/>
    <m/>
    <n v="0"/>
    <n v="0"/>
    <n v="0"/>
    <n v="0"/>
    <n v="0"/>
    <n v="0"/>
    <n v="117.35"/>
    <n v="0"/>
    <n v="0"/>
    <n v="7.28"/>
    <n v="0"/>
    <n v="0"/>
    <n v="0"/>
    <n v="0"/>
    <n v="0"/>
    <n v="0"/>
    <n v="0"/>
    <n v="0"/>
    <n v="0"/>
    <n v="0"/>
    <n v="0"/>
    <n v="0"/>
    <n v="0"/>
    <n v="0"/>
    <n v="0"/>
    <n v="0"/>
    <n v="6.56"/>
    <n v="0"/>
    <n v="0"/>
    <n v="54.54"/>
    <n v="0"/>
    <n v="0"/>
    <n v="0"/>
    <m/>
    <x v="0"/>
    <m/>
    <m/>
    <m/>
    <m/>
    <m/>
    <m/>
    <m/>
    <m/>
    <n v="6279.5499999999993"/>
    <n v="143.35"/>
    <n v="0"/>
    <n v="6422.9"/>
    <x v="2"/>
    <x v="13"/>
    <m/>
    <x v="29"/>
  </r>
  <r>
    <x v="1"/>
    <s v="Columbus"/>
    <s v="Electric"/>
    <s v="Municipal Buildings"/>
    <s v="CB-Commercial"/>
    <n v="76802"/>
    <n v="6411.47"/>
    <n v="498.66"/>
    <n v="0"/>
    <n v="0"/>
    <n v="0"/>
    <m/>
    <n v="0"/>
    <n v="0"/>
    <n v="0"/>
    <n v="0"/>
    <n v="0"/>
    <n v="0"/>
    <n v="2166.56"/>
    <n v="0"/>
    <n v="0"/>
    <n v="134.41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1046.04"/>
    <n v="0"/>
    <n v="0"/>
    <n v="0"/>
    <m/>
    <x v="0"/>
    <m/>
    <m/>
    <m/>
    <m/>
    <m/>
    <m/>
    <m/>
    <m/>
    <n v="29829.91"/>
    <n v="555.30999999999995"/>
    <n v="0"/>
    <n v="30385.22"/>
    <x v="3"/>
    <x v="5"/>
    <m/>
    <x v="29"/>
  </r>
  <r>
    <x v="1"/>
    <s v="Columbus"/>
    <s v="Electric"/>
    <s v="Municipal Buildings"/>
    <s v="GP-General Power"/>
    <n v="33520"/>
    <n v="2039.41"/>
    <n v="0"/>
    <n v="0"/>
    <n v="0"/>
    <n v="0"/>
    <m/>
    <n v="0"/>
    <n v="0"/>
    <n v="0"/>
    <n v="0"/>
    <n v="0"/>
    <n v="0"/>
    <n v="945.6"/>
    <n v="0"/>
    <n v="0"/>
    <n v="58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4.65"/>
    <n v="0"/>
    <n v="0"/>
    <n v="0"/>
    <m/>
    <x v="0"/>
    <m/>
    <m/>
    <m/>
    <m/>
    <m/>
    <m/>
    <m/>
    <m/>
    <n v="87.050000000000011"/>
    <n v="1.99"/>
    <n v="0"/>
    <n v="89.04"/>
    <x v="3"/>
    <x v="6"/>
    <m/>
    <x v="29"/>
  </r>
  <r>
    <x v="1"/>
    <s v="Columbus"/>
    <s v="Electric"/>
    <s v="Municipal Buildings"/>
    <s v="SH-Small Heating"/>
    <n v="9480"/>
    <n v="677.93"/>
    <n v="49.33"/>
    <n v="0"/>
    <n v="0"/>
    <n v="0"/>
    <m/>
    <n v="0"/>
    <n v="0"/>
    <n v="0"/>
    <n v="0"/>
    <n v="0"/>
    <n v="0"/>
    <n v="267.43"/>
    <n v="0"/>
    <n v="0"/>
    <n v="1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.85"/>
    <n v="0"/>
    <n v="0"/>
    <n v="0"/>
    <m/>
    <x v="0"/>
    <m/>
    <m/>
    <m/>
    <m/>
    <m/>
    <m/>
    <m/>
    <m/>
    <n v="653.02"/>
    <n v="14.91"/>
    <n v="0"/>
    <n v="667.93"/>
    <x v="3"/>
    <x v="12"/>
    <m/>
    <x v="29"/>
  </r>
  <r>
    <x v="1"/>
    <s v="Columbus"/>
    <s v="Electric"/>
    <s v="Municipal Buildings"/>
    <s v="TEB-Total Electric Bldg"/>
    <n v="14160"/>
    <n v="1103.8399999999999"/>
    <n v="0"/>
    <n v="0"/>
    <n v="0"/>
    <n v="0"/>
    <m/>
    <n v="0"/>
    <n v="0"/>
    <n v="0"/>
    <n v="0"/>
    <n v="0"/>
    <n v="0"/>
    <n v="399.45"/>
    <n v="0"/>
    <n v="0"/>
    <n v="2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5.64"/>
    <n v="0"/>
    <n v="0"/>
    <n v="0"/>
    <m/>
    <x v="0"/>
    <m/>
    <m/>
    <m/>
    <m/>
    <m/>
    <m/>
    <m/>
    <m/>
    <n v="320.79000000000002"/>
    <n v="7.32"/>
    <n v="0"/>
    <n v="328.11"/>
    <x v="3"/>
    <x v="13"/>
    <m/>
    <x v="29"/>
  </r>
  <r>
    <x v="1"/>
    <s v="Columbus"/>
    <s v="Electric"/>
    <s v="Municipal Other Lighting"/>
    <s v="CB-Commercial"/>
    <n v="2603"/>
    <n v="232.01"/>
    <n v="340"/>
    <n v="0"/>
    <n v="0"/>
    <n v="0"/>
    <m/>
    <n v="0"/>
    <n v="0"/>
    <n v="0"/>
    <n v="0"/>
    <n v="0"/>
    <n v="0"/>
    <n v="73.430000000000007"/>
    <n v="0"/>
    <n v="0"/>
    <n v="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450000000000003"/>
    <n v="0"/>
    <n v="0"/>
    <n v="0"/>
    <m/>
    <x v="0"/>
    <m/>
    <m/>
    <m/>
    <m/>
    <m/>
    <m/>
    <m/>
    <m/>
    <n v="124.93"/>
    <n v="2.85"/>
    <n v="0"/>
    <n v="127.78"/>
    <x v="4"/>
    <x v="5"/>
    <m/>
    <x v="29"/>
  </r>
  <r>
    <x v="1"/>
    <s v="Columbus"/>
    <s v="Electric"/>
    <s v="Municipal Other Lighting"/>
    <s v="LS-Special Lighting"/>
    <n v="2739"/>
    <n v="297.74"/>
    <n v="0"/>
    <n v="0"/>
    <n v="0"/>
    <n v="0"/>
    <m/>
    <n v="0"/>
    <n v="0"/>
    <n v="0"/>
    <n v="0"/>
    <n v="0"/>
    <n v="0"/>
    <n v="77.27"/>
    <n v="0"/>
    <n v="0"/>
    <n v="4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38"/>
    <n v="0"/>
    <n v="0"/>
    <n v="0"/>
    <m/>
    <x v="0"/>
    <m/>
    <m/>
    <m/>
    <m/>
    <m/>
    <m/>
    <m/>
    <m/>
    <n v="164.43"/>
    <n v="3.75"/>
    <n v="0"/>
    <n v="168.18"/>
    <x v="4"/>
    <x v="7"/>
    <m/>
    <x v="29"/>
  </r>
  <r>
    <x v="1"/>
    <s v="Columbus"/>
    <s v="Electric"/>
    <s v="Municipal Pumping"/>
    <s v="CB-Commercial"/>
    <n v="17201"/>
    <n v="1463.17"/>
    <n v="340"/>
    <n v="0"/>
    <n v="0"/>
    <n v="0"/>
    <m/>
    <n v="0"/>
    <n v="0"/>
    <n v="0"/>
    <n v="0"/>
    <n v="0"/>
    <n v="0"/>
    <n v="485.24"/>
    <n v="0"/>
    <n v="0"/>
    <n v="3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4.26"/>
    <n v="0"/>
    <n v="0"/>
    <n v="0"/>
    <m/>
    <x v="0"/>
    <m/>
    <m/>
    <m/>
    <m/>
    <m/>
    <m/>
    <m/>
    <m/>
    <n v="27.83"/>
    <n v="0.64"/>
    <n v="0"/>
    <n v="28.47"/>
    <x v="3"/>
    <x v="5"/>
    <m/>
    <x v="29"/>
  </r>
  <r>
    <x v="1"/>
    <s v="Columbus"/>
    <s v="Electric"/>
    <s v="Municipal Pumping"/>
    <s v="GP-General Power"/>
    <n v="30661"/>
    <n v="3083.77"/>
    <n v="0"/>
    <n v="0"/>
    <n v="0"/>
    <n v="0"/>
    <m/>
    <n v="0"/>
    <n v="0"/>
    <n v="0"/>
    <n v="0"/>
    <n v="0"/>
    <n v="0"/>
    <n v="864.95"/>
    <n v="0"/>
    <n v="0"/>
    <n v="53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2.48"/>
    <n v="0"/>
    <n v="0"/>
    <n v="0"/>
    <m/>
    <x v="0"/>
    <m/>
    <m/>
    <m/>
    <m/>
    <m/>
    <m/>
    <m/>
    <m/>
    <n v="4.09"/>
    <n v="0.09"/>
    <n v="0"/>
    <n v="4.18"/>
    <x v="3"/>
    <x v="6"/>
    <m/>
    <x v="29"/>
  </r>
  <r>
    <x v="1"/>
    <s v="Columbus"/>
    <s v="Electric"/>
    <s v="Residential"/>
    <s v="NM-Net Meter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228.17"/>
    <n v="5.21"/>
    <n v="0"/>
    <n v="233.38"/>
    <x v="0"/>
    <x v="10"/>
    <m/>
    <x v="29"/>
  </r>
  <r>
    <x v="1"/>
    <s v="Columbus"/>
    <s v="Electric"/>
    <s v="Residential"/>
    <s v="RG-Residential"/>
    <n v="2604566.9"/>
    <n v="166313.51"/>
    <n v="28798.77"/>
    <n v="11913.56"/>
    <n v="0"/>
    <n v="0"/>
    <m/>
    <n v="0"/>
    <n v="0"/>
    <n v="0"/>
    <n v="0"/>
    <n v="0"/>
    <n v="0"/>
    <n v="73427.570000000007"/>
    <n v="0"/>
    <n v="0"/>
    <n v="4557.2700000000004"/>
    <n v="0"/>
    <n v="0"/>
    <n v="0"/>
    <n v="0"/>
    <n v="0"/>
    <n v="0"/>
    <n v="0"/>
    <n v="0"/>
    <n v="0"/>
    <n v="0"/>
    <n v="80"/>
    <n v="0"/>
    <n v="15"/>
    <n v="0"/>
    <n v="40"/>
    <n v="-0.63"/>
    <n v="7444.09"/>
    <n v="0"/>
    <n v="0"/>
    <n v="43981.55"/>
    <n v="0"/>
    <n v="0"/>
    <n v="0"/>
    <m/>
    <x v="0"/>
    <m/>
    <m/>
    <m/>
    <m/>
    <m/>
    <m/>
    <m/>
    <m/>
    <n v="430.34000000000003"/>
    <n v="9.82"/>
    <n v="0"/>
    <n v="440.16"/>
    <x v="0"/>
    <x v="1"/>
    <m/>
    <x v="29"/>
  </r>
  <r>
    <x v="1"/>
    <s v="Columbus"/>
    <s v="Electric"/>
    <s v="Residential"/>
    <s v="RG-Residential Water Heat"/>
    <n v="383866"/>
    <n v="23553.279999999999"/>
    <n v="3744.91"/>
    <n v="1319.74"/>
    <n v="0"/>
    <n v="0"/>
    <m/>
    <n v="0"/>
    <n v="0"/>
    <n v="0"/>
    <n v="0"/>
    <n v="0"/>
    <n v="0"/>
    <n v="10780.63"/>
    <n v="0"/>
    <n v="0"/>
    <n v="668.7"/>
    <n v="0"/>
    <n v="0"/>
    <n v="0"/>
    <n v="0"/>
    <n v="0"/>
    <n v="0"/>
    <n v="0"/>
    <n v="0"/>
    <n v="0"/>
    <n v="0"/>
    <n v="0"/>
    <n v="0"/>
    <n v="15"/>
    <n v="0"/>
    <n v="0"/>
    <n v="0"/>
    <n v="956.92"/>
    <n v="0"/>
    <n v="0"/>
    <n v="6479.84"/>
    <n v="0"/>
    <n v="0"/>
    <n v="0"/>
    <m/>
    <x v="0"/>
    <m/>
    <m/>
    <m/>
    <m/>
    <m/>
    <m/>
    <m/>
    <m/>
    <n v="0"/>
    <n v="0"/>
    <n v="0"/>
    <n v="0"/>
    <x v="0"/>
    <x v="14"/>
    <m/>
    <x v="29"/>
  </r>
  <r>
    <x v="1"/>
    <s v="Columbus"/>
    <s v="Electric"/>
    <s v="Residential"/>
    <s v="RH-Residential Total Elec"/>
    <n v="574174"/>
    <n v="32859.870000000003"/>
    <n v="6496.57"/>
    <n v="1735.45"/>
    <n v="0"/>
    <n v="0"/>
    <m/>
    <n v="0"/>
    <n v="0"/>
    <n v="0"/>
    <n v="0"/>
    <n v="0"/>
    <n v="0"/>
    <n v="16198.33"/>
    <n v="0"/>
    <n v="0"/>
    <n v="1004.8"/>
    <n v="0"/>
    <n v="0"/>
    <n v="0"/>
    <n v="0"/>
    <n v="0"/>
    <n v="0"/>
    <n v="0"/>
    <n v="0"/>
    <n v="0"/>
    <n v="0"/>
    <n v="20"/>
    <n v="0"/>
    <n v="0"/>
    <n v="0"/>
    <n v="0"/>
    <n v="0"/>
    <n v="1372.62"/>
    <n v="0"/>
    <n v="0"/>
    <n v="9490.82"/>
    <n v="0"/>
    <n v="0"/>
    <n v="0"/>
    <m/>
    <x v="0"/>
    <m/>
    <m/>
    <m/>
    <m/>
    <m/>
    <m/>
    <m/>
    <m/>
    <n v="22001.360000000001"/>
    <n v="503.79"/>
    <n v="0"/>
    <n v="22505.15"/>
    <x v="0"/>
    <x v="15"/>
    <m/>
    <x v="29"/>
  </r>
  <r>
    <x v="1"/>
    <s v="Columbus"/>
    <s v="Lighting"/>
    <s v="Commercial"/>
    <s v="PL-Private Lighting"/>
    <n v="20982.335999999999"/>
    <n v="5154.63"/>
    <n v="0"/>
    <n v="0"/>
    <n v="0"/>
    <n v="0"/>
    <m/>
    <n v="0"/>
    <n v="0"/>
    <n v="0"/>
    <n v="0"/>
    <n v="0"/>
    <n v="0"/>
    <n v="590.85"/>
    <n v="0"/>
    <n v="0"/>
    <n v="36.57"/>
    <n v="0"/>
    <n v="0"/>
    <n v="0"/>
    <n v="0"/>
    <n v="0"/>
    <n v="0"/>
    <n v="0"/>
    <n v="0"/>
    <n v="0"/>
    <n v="0"/>
    <n v="0"/>
    <n v="0"/>
    <n v="0"/>
    <n v="0"/>
    <n v="0"/>
    <n v="0"/>
    <n v="470.84"/>
    <n v="0"/>
    <n v="0"/>
    <n v="52.79"/>
    <n v="0"/>
    <n v="0"/>
    <n v="0"/>
    <m/>
    <x v="0"/>
    <m/>
    <m/>
    <m/>
    <m/>
    <m/>
    <m/>
    <m/>
    <m/>
    <n v="3788.49"/>
    <n v="88.42"/>
    <n v="0"/>
    <n v="3876.91"/>
    <x v="1"/>
    <x v="4"/>
    <m/>
    <x v="29"/>
  </r>
  <r>
    <x v="1"/>
    <s v="Columbus"/>
    <s v="Lighting"/>
    <s v="Industrial"/>
    <s v="PL-Private Lighting"/>
    <n v="222"/>
    <n v="43.46"/>
    <n v="0"/>
    <n v="0"/>
    <n v="0"/>
    <n v="0"/>
    <m/>
    <n v="0"/>
    <n v="0"/>
    <n v="0"/>
    <n v="0"/>
    <n v="0"/>
    <n v="0"/>
    <n v="5.19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3.95"/>
    <n v="0"/>
    <n v="0"/>
    <n v="0.55000000000000004"/>
    <n v="0"/>
    <n v="0"/>
    <n v="0"/>
    <m/>
    <x v="0"/>
    <m/>
    <m/>
    <m/>
    <m/>
    <m/>
    <m/>
    <m/>
    <m/>
    <n v="7381.1500000000005"/>
    <n v="169.69"/>
    <n v="0"/>
    <n v="7550.84"/>
    <x v="2"/>
    <x v="4"/>
    <m/>
    <x v="29"/>
  </r>
  <r>
    <x v="1"/>
    <s v="Columbus"/>
    <s v="Lighting"/>
    <s v="Municipal Other Lighting"/>
    <s v="PL-Private Lighting"/>
    <n v="367.34300000000002"/>
    <n v="110.33"/>
    <n v="0"/>
    <n v="0"/>
    <n v="0"/>
    <n v="0"/>
    <m/>
    <n v="0"/>
    <n v="0"/>
    <n v="0"/>
    <n v="0"/>
    <n v="0"/>
    <n v="0"/>
    <n v="10.36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0"/>
    <n v="0"/>
    <n v="0"/>
    <m/>
    <x v="0"/>
    <m/>
    <m/>
    <m/>
    <m/>
    <m/>
    <m/>
    <m/>
    <m/>
    <n v="433.46"/>
    <n v="9.86"/>
    <n v="0"/>
    <n v="443.32"/>
    <x v="4"/>
    <x v="4"/>
    <m/>
    <x v="29"/>
  </r>
  <r>
    <x v="1"/>
    <s v="Columbus"/>
    <s v="Lighting"/>
    <s v="Municipal Street Lighting"/>
    <s v="SPL-Municipal St Lighting"/>
    <n v="47242.495999999999"/>
    <n v="5061.3900000000003"/>
    <n v="0"/>
    <n v="0"/>
    <n v="0"/>
    <n v="0"/>
    <m/>
    <n v="0"/>
    <n v="0"/>
    <n v="0"/>
    <n v="0"/>
    <n v="0"/>
    <n v="0"/>
    <n v="1010.98"/>
    <n v="0"/>
    <n v="0"/>
    <n v="82.67"/>
    <n v="0"/>
    <n v="0"/>
    <n v="1599.84"/>
    <n v="0"/>
    <n v="0"/>
    <n v="0"/>
    <n v="0"/>
    <n v="0"/>
    <n v="0"/>
    <n v="0"/>
    <n v="0"/>
    <n v="0"/>
    <n v="0"/>
    <n v="0"/>
    <n v="0"/>
    <n v="0"/>
    <n v="0"/>
    <n v="0"/>
    <n v="0"/>
    <n v="146.91999999999999"/>
    <n v="0"/>
    <n v="0"/>
    <n v="0"/>
    <m/>
    <x v="0"/>
    <m/>
    <m/>
    <m/>
    <m/>
    <m/>
    <m/>
    <m/>
    <m/>
    <n v="5.19"/>
    <n v="0.1"/>
    <n v="0"/>
    <n v="5.29"/>
    <x v="4"/>
    <x v="11"/>
    <m/>
    <x v="29"/>
  </r>
  <r>
    <x v="1"/>
    <s v="Columbus"/>
    <s v="Lighting"/>
    <s v="Residential"/>
    <s v="PL-Private Lighting"/>
    <n v="14692.468999999999"/>
    <n v="4868.49"/>
    <n v="0"/>
    <n v="0"/>
    <n v="0"/>
    <n v="0"/>
    <m/>
    <n v="0"/>
    <n v="0"/>
    <n v="0"/>
    <n v="0"/>
    <n v="0"/>
    <n v="0"/>
    <n v="413.56"/>
    <n v="0"/>
    <n v="0"/>
    <n v="24.61"/>
    <n v="0"/>
    <n v="0"/>
    <n v="0"/>
    <n v="0"/>
    <n v="0"/>
    <n v="0"/>
    <n v="0"/>
    <n v="0"/>
    <n v="0"/>
    <n v="0"/>
    <n v="0"/>
    <n v="0"/>
    <n v="0"/>
    <n v="0"/>
    <n v="0"/>
    <n v="0"/>
    <n v="93.77"/>
    <n v="0"/>
    <n v="0"/>
    <n v="37.47"/>
    <n v="0"/>
    <n v="0"/>
    <n v="0"/>
    <m/>
    <x v="0"/>
    <m/>
    <m/>
    <m/>
    <m/>
    <m/>
    <m/>
    <m/>
    <m/>
    <n v="5.8500000000000005"/>
    <n v="0.13"/>
    <n v="0"/>
    <n v="5.98"/>
    <x v="0"/>
    <x v="4"/>
    <m/>
    <x v="29"/>
  </r>
  <r>
    <x v="1"/>
    <s v="Columbu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1367.99"/>
    <n v="25.47"/>
    <n v="0"/>
    <n v="1393.46"/>
    <x v="0"/>
    <x v="0"/>
    <m/>
    <x v="29"/>
  </r>
  <r>
    <x v="1"/>
    <s v="Neosho"/>
    <s v="Electric"/>
    <s v="Commercial"/>
    <s v="CB-Commercial"/>
    <n v="878"/>
    <n v="77.099999999999994"/>
    <n v="20"/>
    <n v="6.77"/>
    <n v="0"/>
    <n v="0"/>
    <m/>
    <n v="0"/>
    <n v="0"/>
    <n v="0"/>
    <n v="0"/>
    <n v="0"/>
    <n v="0"/>
    <n v="24.77"/>
    <n v="0"/>
    <n v="0"/>
    <n v="1.54"/>
    <n v="0"/>
    <n v="0"/>
    <n v="0"/>
    <n v="0"/>
    <n v="0"/>
    <n v="0"/>
    <n v="0"/>
    <n v="0"/>
    <n v="0"/>
    <n v="0"/>
    <n v="0"/>
    <n v="0"/>
    <n v="0"/>
    <n v="0"/>
    <n v="0"/>
    <n v="0"/>
    <n v="12.8"/>
    <n v="0"/>
    <n v="0"/>
    <n v="11.96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Aurora"/>
    <s v="Electric"/>
    <s v="Commercial"/>
    <s v="CB-Commercial"/>
    <n v="3093276"/>
    <n v="393034.85"/>
    <n v="41519.910000000003"/>
    <n v="12166.63"/>
    <n v="0"/>
    <n v="0"/>
    <m/>
    <n v="-13392.3145038168"/>
    <n v="11.29"/>
    <n v="0"/>
    <n v="0"/>
    <n v="1391.7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206.0500000000002"/>
    <n v="20"/>
    <n v="-24.13"/>
    <n v="24553.0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Aurora"/>
    <s v="Electric"/>
    <s v="Commercial"/>
    <s v="GP-General Power"/>
    <n v="5307502"/>
    <n v="542543.11"/>
    <n v="10492.99"/>
    <n v="16191.78"/>
    <n v="0"/>
    <n v="0"/>
    <m/>
    <n v="0"/>
    <n v="-218.49"/>
    <n v="0"/>
    <n v="0"/>
    <n v="2068.9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279.82"/>
    <n v="0"/>
    <n v="0"/>
    <n v="28191.64"/>
    <n v="0"/>
    <n v="0"/>
    <n v="0"/>
    <n v="0"/>
    <n v="0"/>
    <n v="0"/>
    <m/>
    <x v="0"/>
    <m/>
    <m/>
    <m/>
    <m/>
    <m/>
    <m/>
    <m/>
    <m/>
    <n v="0.22"/>
    <n v="0"/>
    <n v="0"/>
    <n v="0.22"/>
    <x v="1"/>
    <x v="6"/>
    <m/>
    <x v="29"/>
  </r>
  <r>
    <x v="3"/>
    <s v="Aurora"/>
    <s v="Electric"/>
    <s v="Commercial"/>
    <s v="LS-Special Lighting"/>
    <n v="3204"/>
    <n v="568.83000000000004"/>
    <n v="0"/>
    <n v="5.44"/>
    <n v="0"/>
    <n v="0"/>
    <m/>
    <n v="0"/>
    <n v="-0.11"/>
    <n v="0"/>
    <n v="0"/>
    <n v="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9"/>
  </r>
  <r>
    <x v="3"/>
    <s v="Aurora"/>
    <s v="Electric"/>
    <s v="Commercial"/>
    <s v="SH-Small Heating"/>
    <n v="173926"/>
    <n v="21638.31"/>
    <n v="2064.79"/>
    <n v="857.31"/>
    <n v="0"/>
    <n v="0"/>
    <m/>
    <n v="0"/>
    <n v="-3.74"/>
    <n v="0"/>
    <n v="0"/>
    <n v="78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6.8"/>
    <n v="0"/>
    <n v="0"/>
    <n v="1727.07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9"/>
  </r>
  <r>
    <x v="3"/>
    <s v="Aurora"/>
    <s v="Electric"/>
    <s v="Commercial"/>
    <s v="TEB-Total Electric Bldg"/>
    <n v="648289"/>
    <n v="69307.44"/>
    <n v="1320.31"/>
    <n v="276.20999999999998"/>
    <n v="0"/>
    <n v="0"/>
    <m/>
    <n v="0"/>
    <n v="-14.29"/>
    <n v="0"/>
    <n v="0"/>
    <n v="29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.61"/>
    <n v="0"/>
    <n v="0"/>
    <n v="3481.83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9"/>
  </r>
  <r>
    <x v="3"/>
    <s v="Aurora"/>
    <s v="Electric"/>
    <s v="Industrial"/>
    <s v="CB-Commercial"/>
    <n v="24694"/>
    <n v="3139.06"/>
    <n v="249.59"/>
    <n v="109.42"/>
    <n v="0"/>
    <n v="0"/>
    <m/>
    <n v="0"/>
    <n v="0"/>
    <n v="0"/>
    <n v="0"/>
    <n v="11.1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40.11"/>
    <n v="0"/>
    <n v="0"/>
    <n v="256.92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9"/>
  </r>
  <r>
    <x v="3"/>
    <s v="Aurora"/>
    <s v="Electric"/>
    <s v="Industrial"/>
    <s v="GP-General Power"/>
    <n v="2342722"/>
    <n v="237780.55"/>
    <n v="1320.31"/>
    <n v="4001.83"/>
    <n v="0"/>
    <n v="0"/>
    <m/>
    <n v="0"/>
    <n v="-263.27"/>
    <n v="0"/>
    <n v="0"/>
    <n v="964.9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1759.28"/>
    <n v="0"/>
    <n v="0"/>
    <n v="11573.0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3"/>
    <s v="Aurora"/>
    <s v="Electric"/>
    <s v="Industrial"/>
    <s v="LP-Large Power"/>
    <n v="3643203"/>
    <n v="331976.42"/>
    <n v="567.1"/>
    <n v="0"/>
    <n v="0"/>
    <n v="0"/>
    <m/>
    <n v="0"/>
    <n v="0"/>
    <n v="0"/>
    <n v="0"/>
    <n v="403.11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13094.89"/>
    <n v="0"/>
    <n v="0"/>
    <n v="7407.76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9"/>
  </r>
  <r>
    <x v="3"/>
    <s v="Aurora"/>
    <s v="Electric"/>
    <s v="Industrial"/>
    <s v="PFM-Feed Mill/Grain Elev"/>
    <n v="45120"/>
    <n v="7908.18"/>
    <n v="82.95"/>
    <n v="127.75"/>
    <n v="0"/>
    <n v="0"/>
    <m/>
    <n v="0"/>
    <n v="0"/>
    <n v="0"/>
    <n v="0"/>
    <n v="20.30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8.99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9"/>
  </r>
  <r>
    <x v="3"/>
    <s v="Aurora"/>
    <s v="Electric"/>
    <s v="Industrial"/>
    <s v="TEB-Total Electric Bldg"/>
    <n v="687204"/>
    <n v="90288.79"/>
    <n v="69.489999999999995"/>
    <n v="0"/>
    <n v="0"/>
    <n v="0"/>
    <m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5737.75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9"/>
  </r>
  <r>
    <x v="3"/>
    <s v="Aurora"/>
    <s v="Electric"/>
    <s v="Interdepartmental"/>
    <s v="CB-Commercial"/>
    <n v="34904"/>
    <n v="4436.9799999999996"/>
    <n v="204.21"/>
    <n v="0"/>
    <n v="0"/>
    <n v="0"/>
    <m/>
    <n v="0"/>
    <n v="-2.4"/>
    <n v="0"/>
    <n v="0"/>
    <n v="15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9"/>
  </r>
  <r>
    <x v="3"/>
    <s v="Aurora"/>
    <s v="Electric"/>
    <s v="Interdepartmental"/>
    <s v="GP-General Power"/>
    <n v="186043"/>
    <n v="15599.41"/>
    <n v="277.95999999999998"/>
    <n v="0"/>
    <n v="0"/>
    <n v="0"/>
    <m/>
    <n v="0"/>
    <n v="-10.43"/>
    <n v="0"/>
    <n v="0"/>
    <n v="83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29"/>
  </r>
  <r>
    <x v="3"/>
    <s v="Aurora"/>
    <s v="Electric"/>
    <s v="Municipal Buildings"/>
    <s v="CB-Commercial"/>
    <n v="56124"/>
    <n v="7134.39"/>
    <n v="1473.34"/>
    <n v="0"/>
    <n v="0"/>
    <n v="0"/>
    <m/>
    <n v="0"/>
    <n v="-3.26"/>
    <n v="0"/>
    <n v="0"/>
    <n v="25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Aurora"/>
    <s v="Electric"/>
    <s v="Municipal Buildings"/>
    <s v="GP-General Power"/>
    <n v="132080"/>
    <n v="12618.61"/>
    <n v="277.95999999999998"/>
    <n v="0"/>
    <n v="0"/>
    <n v="0"/>
    <m/>
    <n v="0"/>
    <n v="0"/>
    <n v="0"/>
    <n v="0"/>
    <n v="59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Aurora"/>
    <s v="Electric"/>
    <s v="Municipal Buildings"/>
    <s v="SH-Small Heating"/>
    <n v="1694"/>
    <n v="210.75"/>
    <n v="45.38"/>
    <n v="0"/>
    <n v="0"/>
    <n v="0"/>
    <m/>
    <n v="0"/>
    <n v="-0.36"/>
    <n v="0"/>
    <n v="0"/>
    <n v="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9"/>
  </r>
  <r>
    <x v="3"/>
    <s v="Aurora"/>
    <s v="Electric"/>
    <s v="Municipal Other Lighting"/>
    <s v="CB-Commercial"/>
    <n v="21423"/>
    <n v="2723.25"/>
    <n v="748.77"/>
    <n v="0"/>
    <n v="0"/>
    <n v="0"/>
    <m/>
    <n v="0"/>
    <n v="-1.1200000000000001"/>
    <n v="0"/>
    <n v="0"/>
    <n v="9.63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9"/>
  </r>
  <r>
    <x v="3"/>
    <s v="Aurora"/>
    <s v="Electric"/>
    <s v="Municipal Other Lighting"/>
    <s v="LS-Special Lighting"/>
    <n v="18862"/>
    <n v="3028.19"/>
    <n v="0"/>
    <n v="0"/>
    <n v="0"/>
    <n v="0"/>
    <m/>
    <n v="0"/>
    <n v="-0.03"/>
    <n v="0"/>
    <n v="0"/>
    <n v="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9"/>
  </r>
  <r>
    <x v="3"/>
    <s v="Aurora"/>
    <s v="Electric"/>
    <s v="Municipal Other Lighting"/>
    <s v="MS-Miscellaneous"/>
    <n v="0"/>
    <n v="0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9"/>
  </r>
  <r>
    <x v="3"/>
    <s v="Aurora"/>
    <s v="Electric"/>
    <s v="Municipal Pumping"/>
    <s v="CB-Commercial"/>
    <n v="20789"/>
    <n v="2642.61"/>
    <n v="1270.6400000000001"/>
    <n v="0"/>
    <n v="0"/>
    <n v="0"/>
    <m/>
    <n v="0"/>
    <n v="51.96"/>
    <n v="0"/>
    <n v="0"/>
    <n v="9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Aurora"/>
    <s v="Electric"/>
    <s v="Municipal Pumping"/>
    <s v="GP-General Power"/>
    <n v="610784"/>
    <n v="60092.87"/>
    <n v="972.86"/>
    <n v="0"/>
    <n v="0"/>
    <n v="0"/>
    <m/>
    <n v="0"/>
    <n v="-44.67"/>
    <n v="0"/>
    <n v="0"/>
    <n v="274.85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Aurora"/>
    <s v="Electric"/>
    <s v="Oil Pipeline Pumping"/>
    <s v="GP-General Power"/>
    <n v="173796"/>
    <n v="18004.53"/>
    <n v="138.97999999999999"/>
    <n v="0"/>
    <n v="0"/>
    <n v="0"/>
    <m/>
    <n v="0"/>
    <n v="0"/>
    <n v="0"/>
    <n v="0"/>
    <n v="78.20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9.59"/>
    <n v="0"/>
    <n v="0"/>
    <n v="1390.6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3"/>
    <s v="Aurora"/>
    <s v="Electric"/>
    <s v="Residential"/>
    <s v="RGL-Residential Pilot"/>
    <n v="48456"/>
    <n v="6073.94"/>
    <n v="0"/>
    <n v="278.5"/>
    <n v="0"/>
    <n v="0"/>
    <m/>
    <n v="0"/>
    <n v="-1.48"/>
    <n v="0"/>
    <n v="0"/>
    <n v="2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02"/>
    <n v="0"/>
    <n v="0"/>
    <n v="70.2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9"/>
  </r>
  <r>
    <x v="3"/>
    <s v="Aurora"/>
    <s v="Electric"/>
    <s v="Residential"/>
    <s v="RG-Residential"/>
    <n v="16465156"/>
    <n v="2062975.03"/>
    <n v="188231.34"/>
    <n v="68262.45"/>
    <n v="0"/>
    <n v="0"/>
    <m/>
    <n v="-90143.739361910397"/>
    <n v="-352.19"/>
    <n v="0"/>
    <n v="0"/>
    <n v="7409.94"/>
    <n v="0"/>
    <n v="0"/>
    <n v="0"/>
    <n v="0"/>
    <n v="0"/>
    <n v="0"/>
    <n v="0"/>
    <n v="0"/>
    <n v="0"/>
    <n v="0"/>
    <n v="0"/>
    <n v="0"/>
    <n v="0"/>
    <n v="0"/>
    <n v="0"/>
    <n v="870"/>
    <n v="50"/>
    <n v="165"/>
    <n v="3614"/>
    <n v="560"/>
    <n v="-216.27"/>
    <n v="19086.5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Aurora"/>
    <s v="Lighting"/>
    <s v="Commercial"/>
    <s v="PL-Private Lighting"/>
    <n v="49698.652000000002"/>
    <n v="16173.8"/>
    <n v="0"/>
    <n v="0"/>
    <n v="0"/>
    <n v="0"/>
    <m/>
    <n v="0"/>
    <n v="0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.25"/>
    <n v="0"/>
    <n v="-6.62"/>
    <n v="826.92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3"/>
    <s v="Aurora"/>
    <s v="Lighting"/>
    <s v="Industrial"/>
    <s v="PL-Private Lighting"/>
    <n v="6135"/>
    <n v="1510.42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18"/>
    <n v="0"/>
    <n v="0"/>
    <n v="84.87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9"/>
  </r>
  <r>
    <x v="3"/>
    <s v="Aurora"/>
    <s v="Lighting"/>
    <s v="Interdepartmental"/>
    <s v="PL-Private Lighting"/>
    <n v="195"/>
    <n v="45.9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9"/>
  </r>
  <r>
    <x v="3"/>
    <s v="Aurora"/>
    <s v="Lighting"/>
    <s v="Municipal Other Lighting"/>
    <s v="PL-Private Lighting"/>
    <n v="174"/>
    <n v="66.23999999999999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9"/>
  </r>
  <r>
    <x v="3"/>
    <s v="Aurora"/>
    <s v="Lighting"/>
    <s v="Municipal Pumping"/>
    <s v="PL-Private Lighting"/>
    <n v="58"/>
    <n v="20.5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9"/>
  </r>
  <r>
    <x v="3"/>
    <s v="Aurora"/>
    <s v="Lighting"/>
    <s v="Municipal Street Lighting"/>
    <s v="SPL-Municipal St Lighting"/>
    <n v="82506.356"/>
    <n v="12931.66"/>
    <n v="0"/>
    <n v="0"/>
    <n v="0"/>
    <n v="0"/>
    <m/>
    <n v="0"/>
    <n v="0"/>
    <n v="0"/>
    <n v="0"/>
    <n v="0"/>
    <n v="0"/>
    <n v="0"/>
    <n v="0"/>
    <n v="0"/>
    <n v="0"/>
    <n v="0"/>
    <n v="0"/>
    <n v="3518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9"/>
  </r>
  <r>
    <x v="3"/>
    <s v="Aurora"/>
    <s v="Lighting"/>
    <s v="Residential"/>
    <s v="PL-Private Lighting"/>
    <n v="51533.17"/>
    <n v="19194.96"/>
    <n v="0"/>
    <n v="0"/>
    <n v="0"/>
    <n v="0"/>
    <m/>
    <n v="0"/>
    <n v="-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880000000000003"/>
    <n v="0"/>
    <n v="0"/>
    <n v="62.8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s v="Aurora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9"/>
  </r>
  <r>
    <x v="3"/>
    <s v="Baxter Springs"/>
    <s v="Electric"/>
    <s v="Commercial"/>
    <s v="CB-Commercial"/>
    <n v="2"/>
    <n v="0.25"/>
    <n v="22.69"/>
    <n v="1.14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29999999999999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Baxter Springs"/>
    <s v="Electric"/>
    <s v="Residential"/>
    <s v="RG-Residential"/>
    <n v="388"/>
    <n v="48.64"/>
    <n v="13"/>
    <n v="3.09"/>
    <n v="0"/>
    <n v="0"/>
    <m/>
    <n v="0"/>
    <n v="0"/>
    <n v="0"/>
    <n v="0"/>
    <n v="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Baxter Springs"/>
    <s v="Lighting"/>
    <s v="Commercial"/>
    <s v="PL-Private Lighting"/>
    <n v="29.968"/>
    <n v="13.6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3"/>
    <s v="Bolivar"/>
    <s v="Electric"/>
    <s v="Commercial"/>
    <s v="CB-Commercial"/>
    <n v="2588985"/>
    <n v="328970.83"/>
    <n v="45092.63"/>
    <n v="7903.29"/>
    <n v="0"/>
    <n v="0"/>
    <m/>
    <n v="-18377.322372284201"/>
    <n v="-12.61"/>
    <n v="0"/>
    <n v="0"/>
    <n v="1165.18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2327.19"/>
    <n v="40"/>
    <n v="-63.03"/>
    <n v="21258.4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Bolivar"/>
    <s v="Electric"/>
    <s v="Commercial"/>
    <s v="GP-General Power"/>
    <n v="3841880"/>
    <n v="396950.32"/>
    <n v="9086.98"/>
    <n v="2318.29"/>
    <n v="0"/>
    <n v="0"/>
    <m/>
    <n v="0"/>
    <n v="-26.13"/>
    <n v="0"/>
    <n v="0"/>
    <n v="1728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3.36"/>
    <n v="0"/>
    <n v="0"/>
    <n v="18133.36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9"/>
  </r>
  <r>
    <x v="3"/>
    <s v="Bolivar"/>
    <s v="Electric"/>
    <s v="Commercial"/>
    <s v="LP-Large Power"/>
    <n v="2234700"/>
    <n v="193901.09"/>
    <n v="1134.2"/>
    <n v="0"/>
    <n v="0"/>
    <n v="0"/>
    <m/>
    <n v="0"/>
    <n v="0"/>
    <n v="0"/>
    <n v="0"/>
    <n v="1005.62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5032.79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9"/>
  </r>
  <r>
    <x v="3"/>
    <s v="Bolivar"/>
    <s v="Electric"/>
    <s v="Commercial"/>
    <s v="LS-Special Lighting"/>
    <n v="5600"/>
    <n v="994.08"/>
    <n v="0"/>
    <n v="5.19"/>
    <n v="0"/>
    <n v="0"/>
    <m/>
    <n v="0"/>
    <n v="-0.15"/>
    <n v="0"/>
    <n v="0"/>
    <n v="2.5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58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9"/>
  </r>
  <r>
    <x v="3"/>
    <s v="Bolivar"/>
    <s v="Electric"/>
    <s v="Commercial"/>
    <s v="SH-Small Heating"/>
    <n v="932071"/>
    <n v="115965.75999999999"/>
    <n v="11196.02"/>
    <n v="2694.43"/>
    <n v="0"/>
    <n v="0"/>
    <m/>
    <n v="0"/>
    <n v="3.94"/>
    <n v="0"/>
    <n v="0"/>
    <n v="419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5.53"/>
    <n v="20"/>
    <n v="0"/>
    <n v="7546.9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9"/>
  </r>
  <r>
    <x v="3"/>
    <s v="Bolivar"/>
    <s v="Electric"/>
    <s v="Commercial"/>
    <s v="TEB-Total Electric Bldg"/>
    <n v="2805561"/>
    <n v="318575.11"/>
    <n v="8317.9500000000007"/>
    <n v="2167.0700000000002"/>
    <n v="0"/>
    <n v="0"/>
    <m/>
    <n v="0"/>
    <n v="-1.4"/>
    <n v="0"/>
    <n v="0"/>
    <n v="1238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6.47"/>
    <n v="0"/>
    <n v="0"/>
    <n v="12949.7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9"/>
  </r>
  <r>
    <x v="3"/>
    <s v="Bolivar"/>
    <s v="Electric"/>
    <s v="Industrial"/>
    <s v="CB-Commercial"/>
    <n v="26980"/>
    <n v="3429.67"/>
    <n v="181.52"/>
    <n v="142.59"/>
    <n v="0"/>
    <n v="0"/>
    <m/>
    <n v="0"/>
    <n v="0"/>
    <n v="0"/>
    <n v="0"/>
    <n v="1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59"/>
    <n v="0"/>
    <n v="0"/>
    <n v="255.62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9"/>
  </r>
  <r>
    <x v="3"/>
    <s v="Bolivar"/>
    <s v="Electric"/>
    <s v="Industrial"/>
    <s v="GP-General Power"/>
    <n v="865080"/>
    <n v="98445.78"/>
    <n v="1042.3499999999999"/>
    <n v="3040.59"/>
    <n v="0"/>
    <n v="0"/>
    <m/>
    <n v="0"/>
    <n v="0"/>
    <n v="0"/>
    <n v="0"/>
    <n v="389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5.84"/>
    <n v="0"/>
    <n v="0"/>
    <n v="4277.350000000000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3"/>
    <s v="Bolivar"/>
    <s v="Electric"/>
    <s v="Industrial"/>
    <s v="LP-Large Power"/>
    <n v="775800"/>
    <n v="62315.519999999997"/>
    <n v="567.1"/>
    <n v="0"/>
    <n v="0"/>
    <n v="0"/>
    <m/>
    <n v="0"/>
    <n v="0"/>
    <n v="0"/>
    <n v="0"/>
    <n v="349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72.520000000000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9"/>
  </r>
  <r>
    <x v="3"/>
    <s v="Bolivar"/>
    <s v="Electric"/>
    <s v="Industrial"/>
    <s v="PFM-Feed Mill/Grain Elev"/>
    <n v="4659"/>
    <n v="816.58"/>
    <n v="110.6"/>
    <n v="35.93"/>
    <n v="0"/>
    <n v="0"/>
    <m/>
    <n v="0"/>
    <n v="0"/>
    <n v="0"/>
    <n v="0"/>
    <n v="2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26"/>
    <n v="0"/>
    <n v="0"/>
    <n v="57.62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9"/>
  </r>
  <r>
    <x v="3"/>
    <s v="Bolivar"/>
    <s v="Electric"/>
    <s v="Industrial"/>
    <s v="SH-Small Heating"/>
    <n v="1520"/>
    <n v="189.11"/>
    <n v="22.69"/>
    <n v="4.25"/>
    <n v="0"/>
    <n v="0"/>
    <m/>
    <n v="0"/>
    <n v="0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53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9"/>
  </r>
  <r>
    <x v="3"/>
    <s v="Bolivar"/>
    <s v="Electric"/>
    <s v="Interdepartmental"/>
    <s v="CB-Commercial"/>
    <n v="19033"/>
    <n v="2419.4499999999998"/>
    <n v="113.45"/>
    <n v="0"/>
    <n v="0"/>
    <n v="0"/>
    <m/>
    <n v="0"/>
    <n v="0"/>
    <n v="0"/>
    <n v="0"/>
    <n v="8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.4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9"/>
  </r>
  <r>
    <x v="3"/>
    <s v="Bolivar"/>
    <s v="Electric"/>
    <s v="Municipal Buildings"/>
    <s v="CB-Commercial"/>
    <n v="52723"/>
    <n v="6702.07"/>
    <n v="2178.2399999999998"/>
    <n v="0"/>
    <n v="0"/>
    <n v="0"/>
    <m/>
    <n v="0"/>
    <n v="-0.23"/>
    <n v="0"/>
    <n v="0"/>
    <n v="23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Bolivar"/>
    <s v="Electric"/>
    <s v="Municipal Buildings"/>
    <s v="GP-General Power"/>
    <n v="63214"/>
    <n v="8199.91"/>
    <n v="277.95999999999998"/>
    <n v="0"/>
    <n v="0"/>
    <n v="0"/>
    <m/>
    <n v="0"/>
    <n v="0"/>
    <n v="0"/>
    <n v="0"/>
    <n v="28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Bolivar"/>
    <s v="Electric"/>
    <s v="Municipal Buildings"/>
    <s v="SH-Small Heating"/>
    <n v="24903"/>
    <n v="3098.2"/>
    <n v="363.04"/>
    <n v="0"/>
    <n v="0"/>
    <n v="0"/>
    <m/>
    <n v="0"/>
    <n v="-7.0000000000000007E-2"/>
    <n v="0"/>
    <n v="0"/>
    <n v="1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9"/>
  </r>
  <r>
    <x v="3"/>
    <s v="Bolivar"/>
    <s v="Electric"/>
    <s v="Municipal Buildings"/>
    <s v="TEB-Total Electric Bldg"/>
    <n v="17520"/>
    <n v="1974.69"/>
    <n v="69.489999999999995"/>
    <n v="0"/>
    <n v="0"/>
    <n v="0"/>
    <m/>
    <n v="0"/>
    <n v="0"/>
    <n v="0"/>
    <n v="0"/>
    <n v="7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9"/>
  </r>
  <r>
    <x v="3"/>
    <s v="Bolivar"/>
    <s v="Electric"/>
    <s v="Municipal Other Lighting"/>
    <s v="CB-Commercial"/>
    <n v="7631"/>
    <n v="970.03"/>
    <n v="862.22"/>
    <n v="0"/>
    <n v="0"/>
    <n v="0"/>
    <m/>
    <n v="0"/>
    <n v="0"/>
    <n v="0"/>
    <n v="0"/>
    <n v="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9"/>
  </r>
  <r>
    <x v="3"/>
    <s v="Bolivar"/>
    <s v="Electric"/>
    <s v="Municipal Other Lighting"/>
    <s v="LS-Special Lighting"/>
    <n v="14407"/>
    <n v="2235.73"/>
    <n v="0"/>
    <n v="0"/>
    <n v="0"/>
    <n v="0"/>
    <m/>
    <n v="0"/>
    <n v="0"/>
    <n v="0"/>
    <n v="0"/>
    <n v="6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9"/>
  </r>
  <r>
    <x v="3"/>
    <s v="Bolivar"/>
    <s v="Electric"/>
    <s v="Municipal Pumping"/>
    <s v="CB-Commercial"/>
    <n v="154100"/>
    <n v="19589.03"/>
    <n v="2677.42"/>
    <n v="0"/>
    <n v="0"/>
    <n v="0"/>
    <m/>
    <n v="0"/>
    <n v="-0.25"/>
    <n v="0"/>
    <n v="0"/>
    <n v="69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Bolivar"/>
    <s v="Electric"/>
    <s v="Municipal Pumping"/>
    <s v="GP-General Power"/>
    <n v="340441"/>
    <n v="35172.75"/>
    <n v="833.88"/>
    <n v="0"/>
    <n v="0"/>
    <n v="0"/>
    <m/>
    <n v="0"/>
    <n v="0"/>
    <n v="0"/>
    <n v="0"/>
    <n v="153.1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Bolivar"/>
    <s v="Electric"/>
    <s v="Municipal Pumping"/>
    <s v="TEB-Total Electric Bldg"/>
    <n v="15648"/>
    <n v="1599.85"/>
    <n v="69.489999999999995"/>
    <n v="0"/>
    <n v="0"/>
    <n v="0"/>
    <m/>
    <n v="0"/>
    <n v="0"/>
    <n v="0"/>
    <n v="0"/>
    <n v="7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9"/>
  </r>
  <r>
    <x v="3"/>
    <s v="Bolivar"/>
    <s v="Electric"/>
    <s v="Oil Pipeline Pumping"/>
    <s v="GP-General Power"/>
    <n v="104800"/>
    <n v="10125.469999999999"/>
    <n v="69.489999999999995"/>
    <n v="0"/>
    <n v="0"/>
    <n v="0"/>
    <m/>
    <n v="0"/>
    <n v="0"/>
    <n v="0"/>
    <n v="0"/>
    <n v="47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4.63"/>
    <n v="0"/>
    <n v="0"/>
    <n v="650.38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3"/>
    <s v="Bolivar"/>
    <s v="Electric"/>
    <s v="Oil Pipeline Pumping"/>
    <s v="LP-Large Power"/>
    <n v="4887694"/>
    <n v="457160.42"/>
    <n v="850.6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506.5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9"/>
  </r>
  <r>
    <x v="3"/>
    <s v="Bolivar"/>
    <s v="Electric"/>
    <s v="Residential"/>
    <s v="RGL-Residential Pilot"/>
    <n v="93577"/>
    <n v="11729.87"/>
    <n v="0"/>
    <n v="293.57"/>
    <n v="0"/>
    <n v="0"/>
    <m/>
    <n v="0"/>
    <n v="-0.3"/>
    <n v="0"/>
    <n v="0"/>
    <n v="4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85"/>
    <n v="0"/>
    <n v="0"/>
    <n v="291.08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9"/>
  </r>
  <r>
    <x v="3"/>
    <s v="Bolivar"/>
    <s v="Electric"/>
    <s v="Residential"/>
    <s v="RG-Residential"/>
    <n v="14291084.9"/>
    <n v="1790792.61"/>
    <n v="181256.47"/>
    <n v="42690.77"/>
    <n v="0"/>
    <n v="0"/>
    <m/>
    <n v="-79810.102032987503"/>
    <n v="-25.92"/>
    <n v="0"/>
    <n v="0"/>
    <n v="6430.22"/>
    <n v="0"/>
    <n v="0"/>
    <n v="0"/>
    <n v="0"/>
    <n v="0"/>
    <n v="0"/>
    <n v="0"/>
    <n v="0"/>
    <n v="0"/>
    <n v="0"/>
    <n v="0"/>
    <n v="0"/>
    <n v="0"/>
    <n v="0"/>
    <n v="0"/>
    <n v="510"/>
    <n v="50"/>
    <n v="45"/>
    <n v="3431.45"/>
    <n v="420"/>
    <n v="-305.99"/>
    <n v="42387.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Bolivar"/>
    <s v="Electric"/>
    <s v="Wholesale Municipalities"/>
    <s v="GFR-Lockwood"/>
    <n v="1021277"/>
    <n v="56176.79"/>
    <n v="0"/>
    <n v="0"/>
    <n v="28238.3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29"/>
  </r>
  <r>
    <x v="3"/>
    <s v="Bolivar"/>
    <s v="Lighting"/>
    <s v="Commercial"/>
    <s v="PL-Private Lighting"/>
    <n v="55376.873"/>
    <n v="16640.560000000001"/>
    <n v="0"/>
    <n v="130.38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.12"/>
    <n v="0"/>
    <n v="0"/>
    <n v="706.9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3"/>
    <s v="Bolivar"/>
    <s v="Lighting"/>
    <s v="Industrial"/>
    <s v="PL-Private Lighting"/>
    <n v="515"/>
    <n v="176.82"/>
    <n v="0"/>
    <n v="5.66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5"/>
    <n v="0"/>
    <n v="0"/>
    <n v="11.0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9"/>
  </r>
  <r>
    <x v="3"/>
    <s v="Bolivar"/>
    <s v="Lighting"/>
    <s v="Municipal Other Lighting"/>
    <s v="PL-Private Lighting"/>
    <n v="249"/>
    <n v="84.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9"/>
  </r>
  <r>
    <x v="3"/>
    <s v="Bolivar"/>
    <s v="Lighting"/>
    <s v="Municipal Street Lighting"/>
    <s v="SPL-Municipal St Lighting"/>
    <n v="154008.25599999999"/>
    <n v="24667.59"/>
    <n v="0"/>
    <n v="0"/>
    <n v="0"/>
    <n v="0"/>
    <m/>
    <n v="0"/>
    <n v="0"/>
    <n v="0"/>
    <n v="0"/>
    <n v="0"/>
    <n v="0"/>
    <n v="0"/>
    <n v="0"/>
    <n v="0"/>
    <n v="0"/>
    <n v="0"/>
    <n v="0"/>
    <n v="685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9"/>
  </r>
  <r>
    <x v="3"/>
    <s v="Bolivar"/>
    <s v="Lighting"/>
    <s v="Residential"/>
    <s v="PL-Private Lighting"/>
    <n v="41088.883000000002"/>
    <n v="15294.52"/>
    <n v="0"/>
    <n v="60.72"/>
    <n v="0"/>
    <n v="0"/>
    <m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2.78"/>
    <n v="20"/>
    <n v="-0.78"/>
    <n v="248.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s v="Bolivar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9"/>
  </r>
  <r>
    <x v="3"/>
    <s v="Branson"/>
    <s v="Electric"/>
    <s v="Commercial"/>
    <s v="CB-Commercial"/>
    <n v="3962528"/>
    <n v="503691.04"/>
    <n v="60794.1"/>
    <n v="8822.57"/>
    <n v="0"/>
    <n v="0"/>
    <m/>
    <n v="-3465.2519083969501"/>
    <n v="-29.63"/>
    <n v="0"/>
    <n v="0"/>
    <n v="1782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17.01"/>
    <n v="60"/>
    <n v="-63.03"/>
    <n v="37754.12000000000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Branson"/>
    <s v="Electric"/>
    <s v="Commercial"/>
    <s v="GP-General Power"/>
    <n v="7357247"/>
    <n v="737808.29"/>
    <n v="11475.11"/>
    <n v="10482.67"/>
    <n v="0"/>
    <n v="0"/>
    <m/>
    <n v="-15358.778625954201"/>
    <n v="-173.31"/>
    <n v="0"/>
    <n v="0"/>
    <n v="3168.39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7812.55"/>
    <n v="0"/>
    <n v="0"/>
    <n v="50289.64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9"/>
  </r>
  <r>
    <x v="3"/>
    <s v="Branson"/>
    <s v="Electric"/>
    <s v="Commercial"/>
    <s v="LP-Large Power"/>
    <n v="2652000"/>
    <n v="229064.04"/>
    <n v="567.1"/>
    <n v="1764.42"/>
    <n v="0"/>
    <n v="0"/>
    <m/>
    <n v="0"/>
    <n v="0"/>
    <n v="0"/>
    <n v="0"/>
    <n v="1193.4000000000001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9"/>
  </r>
  <r>
    <x v="3"/>
    <s v="Branson"/>
    <s v="Electric"/>
    <s v="Commercial"/>
    <s v="SH-Small Heating"/>
    <n v="3113978"/>
    <n v="387435.85"/>
    <n v="31554.2"/>
    <n v="8146.26"/>
    <n v="0"/>
    <n v="0"/>
    <m/>
    <n v="0"/>
    <n v="-67.650000000000006"/>
    <n v="0"/>
    <n v="0"/>
    <n v="1401.31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2125.1999999999998"/>
    <n v="20"/>
    <n v="-216.25"/>
    <n v="31507.55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9"/>
  </r>
  <r>
    <x v="3"/>
    <s v="Branson"/>
    <s v="Electric"/>
    <s v="Commercial"/>
    <s v="TEB-Total Electric Bldg"/>
    <n v="16603455"/>
    <n v="1869211.01"/>
    <n v="36725.46"/>
    <n v="27715.98"/>
    <n v="0"/>
    <n v="0"/>
    <m/>
    <n v="0"/>
    <n v="-481.93"/>
    <n v="0"/>
    <n v="0"/>
    <n v="7207.18"/>
    <n v="0"/>
    <n v="0"/>
    <n v="0"/>
    <n v="0"/>
    <n v="0"/>
    <n v="0"/>
    <n v="0"/>
    <n v="940.24"/>
    <n v="0"/>
    <n v="0"/>
    <n v="0"/>
    <n v="0"/>
    <n v="0"/>
    <n v="0"/>
    <n v="0"/>
    <n v="0"/>
    <n v="0"/>
    <n v="15"/>
    <n v="13890.01"/>
    <n v="20"/>
    <n v="-280.70999999999998"/>
    <n v="134214.54999999999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9"/>
  </r>
  <r>
    <x v="3"/>
    <s v="Branson"/>
    <s v="Electric"/>
    <s v="Industrial"/>
    <s v="CB-Commercial"/>
    <n v="5299"/>
    <n v="673.6"/>
    <n v="22.69"/>
    <n v="0"/>
    <n v="0"/>
    <n v="0"/>
    <m/>
    <n v="0"/>
    <n v="0"/>
    <n v="0"/>
    <n v="0"/>
    <n v="2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36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9"/>
  </r>
  <r>
    <x v="3"/>
    <s v="Branson"/>
    <s v="Electric"/>
    <s v="Industrial"/>
    <s v="SH-Small Heating"/>
    <n v="18514"/>
    <n v="2303.35"/>
    <n v="158.83000000000001"/>
    <n v="20.92"/>
    <n v="0"/>
    <n v="0"/>
    <m/>
    <n v="0"/>
    <n v="0"/>
    <n v="0"/>
    <n v="0"/>
    <n v="8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12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9"/>
  </r>
  <r>
    <x v="3"/>
    <s v="Branson"/>
    <s v="Electric"/>
    <s v="Industrial"/>
    <s v="TEB-Total Electric Bldg"/>
    <n v="39840"/>
    <n v="4502.0200000000004"/>
    <n v="138.97999999999999"/>
    <n v="0"/>
    <n v="0"/>
    <n v="0"/>
    <m/>
    <n v="0"/>
    <n v="0"/>
    <n v="0"/>
    <n v="0"/>
    <n v="1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.19999999999999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9"/>
  </r>
  <r>
    <x v="3"/>
    <s v="Branson"/>
    <s v="Electric"/>
    <s v="Interdepartmental"/>
    <s v="CB-Commercial"/>
    <n v="15622"/>
    <n v="1985.86"/>
    <n v="136.13999999999999"/>
    <n v="0"/>
    <n v="0"/>
    <n v="0"/>
    <m/>
    <n v="0"/>
    <n v="0"/>
    <n v="0"/>
    <n v="0"/>
    <n v="7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.45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9"/>
  </r>
  <r>
    <x v="3"/>
    <s v="Branson"/>
    <s v="Electric"/>
    <s v="Municipal Buildings"/>
    <s v="CB-Commercial"/>
    <n v="74719"/>
    <n v="9498.18"/>
    <n v="1497.54"/>
    <n v="0"/>
    <n v="0"/>
    <n v="0"/>
    <m/>
    <n v="0"/>
    <n v="-1.08"/>
    <n v="0"/>
    <n v="0"/>
    <n v="33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Branson"/>
    <s v="Electric"/>
    <s v="Municipal Buildings"/>
    <s v="GP-General Power"/>
    <n v="182560"/>
    <n v="20664.89"/>
    <n v="347.45"/>
    <n v="0"/>
    <n v="0"/>
    <n v="0"/>
    <m/>
    <n v="0"/>
    <n v="-19.03"/>
    <n v="0"/>
    <n v="0"/>
    <n v="82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Branson"/>
    <s v="Electric"/>
    <s v="Municipal Buildings"/>
    <s v="SH-Small Heating"/>
    <n v="22363"/>
    <n v="2782.19"/>
    <n v="204.21"/>
    <n v="0"/>
    <n v="0"/>
    <n v="0"/>
    <m/>
    <n v="0"/>
    <n v="-0.28000000000000003"/>
    <n v="0"/>
    <n v="0"/>
    <n v="10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9"/>
  </r>
  <r>
    <x v="3"/>
    <s v="Branson"/>
    <s v="Electric"/>
    <s v="Municipal Buildings"/>
    <s v="TEB-Total Electric Bldg"/>
    <n v="445760"/>
    <n v="54102.21"/>
    <n v="555.91999999999996"/>
    <n v="0"/>
    <n v="0"/>
    <n v="0"/>
    <m/>
    <n v="0"/>
    <n v="0"/>
    <n v="0"/>
    <n v="0"/>
    <n v="200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9"/>
  </r>
  <r>
    <x v="3"/>
    <s v="Branson"/>
    <s v="Electric"/>
    <s v="Municipal Other Lighting"/>
    <s v="CB-Commercial"/>
    <n v="27529"/>
    <n v="3499.45"/>
    <n v="1406.78"/>
    <n v="0"/>
    <n v="0"/>
    <n v="0"/>
    <m/>
    <n v="0"/>
    <n v="-0.41"/>
    <n v="0"/>
    <n v="0"/>
    <n v="1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9"/>
  </r>
  <r>
    <x v="3"/>
    <s v="Branson"/>
    <s v="Electric"/>
    <s v="Municipal Other Lighting"/>
    <s v="GP-General Power"/>
    <n v="44800"/>
    <n v="4830.8500000000004"/>
    <n v="69.489999999999995"/>
    <n v="0"/>
    <n v="0"/>
    <n v="0"/>
    <m/>
    <n v="0"/>
    <n v="0"/>
    <n v="0"/>
    <n v="0"/>
    <n v="2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9"/>
  </r>
  <r>
    <x v="3"/>
    <s v="Branson"/>
    <s v="Electric"/>
    <s v="Municipal Other Lighting"/>
    <s v="LS-Special Lighting"/>
    <n v="1127"/>
    <n v="276.01"/>
    <n v="0"/>
    <n v="0"/>
    <n v="0"/>
    <n v="0"/>
    <m/>
    <n v="0"/>
    <n v="0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9"/>
  </r>
  <r>
    <x v="3"/>
    <s v="Branson"/>
    <s v="Electric"/>
    <s v="Municipal Other Lighting"/>
    <s v="SH-Small Heating"/>
    <n v="1363"/>
    <n v="169.58"/>
    <n v="45.38"/>
    <n v="0"/>
    <n v="0"/>
    <n v="0"/>
    <m/>
    <n v="0"/>
    <n v="-0.08"/>
    <n v="0"/>
    <n v="0"/>
    <n v="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29"/>
  </r>
  <r>
    <x v="3"/>
    <s v="Branson"/>
    <s v="Electric"/>
    <s v="Municipal Pumping"/>
    <s v="CB-Commercial"/>
    <n v="116202"/>
    <n v="14771.47"/>
    <n v="2677.42"/>
    <n v="0"/>
    <n v="0"/>
    <n v="0"/>
    <m/>
    <n v="0"/>
    <n v="-0.14000000000000001"/>
    <n v="0"/>
    <n v="0"/>
    <n v="5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Branson"/>
    <s v="Electric"/>
    <s v="Municipal Pumping"/>
    <s v="GP-General Power"/>
    <n v="1280085"/>
    <n v="132459.16"/>
    <n v="2015.21"/>
    <n v="0"/>
    <n v="0"/>
    <n v="0"/>
    <m/>
    <n v="0"/>
    <n v="-33.42"/>
    <n v="0"/>
    <n v="0"/>
    <n v="576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Branson"/>
    <s v="Electric"/>
    <s v="Residential"/>
    <s v="RGL-Residential Pilot"/>
    <n v="87084"/>
    <n v="10915.98"/>
    <n v="0"/>
    <n v="178.42"/>
    <n v="0"/>
    <n v="0"/>
    <m/>
    <n v="0"/>
    <n v="-0.26"/>
    <n v="0"/>
    <n v="0"/>
    <n v="39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79"/>
    <n v="0"/>
    <n v="0"/>
    <n v="71.7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9"/>
  </r>
  <r>
    <x v="3"/>
    <s v="Branson"/>
    <s v="Electric"/>
    <s v="Residential"/>
    <s v="RG-Residential"/>
    <n v="18501782.5"/>
    <n v="2318713.9900000002"/>
    <n v="234818.85"/>
    <n v="37981.68"/>
    <n v="0"/>
    <n v="0"/>
    <m/>
    <n v="-21320.635114503799"/>
    <n v="-12.52"/>
    <n v="0"/>
    <n v="0"/>
    <n v="8325.32"/>
    <n v="0"/>
    <n v="0"/>
    <n v="0"/>
    <n v="0"/>
    <n v="0"/>
    <n v="0"/>
    <n v="0"/>
    <n v="0"/>
    <n v="0"/>
    <n v="0"/>
    <n v="0"/>
    <n v="0"/>
    <n v="0"/>
    <n v="0"/>
    <n v="0"/>
    <n v="600"/>
    <n v="100"/>
    <n v="180"/>
    <n v="3407.62"/>
    <n v="720"/>
    <n v="-349.14"/>
    <n v="17004.9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Branson"/>
    <s v="Lighting"/>
    <s v="Commercial"/>
    <s v="PL-Private Lighting"/>
    <n v="84409.603000000003"/>
    <n v="29083.919999999998"/>
    <n v="0"/>
    <n v="0"/>
    <n v="0"/>
    <n v="0"/>
    <m/>
    <n v="0"/>
    <n v="0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88.49"/>
    <n v="0"/>
    <n v="0"/>
    <n v="1550.12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3"/>
    <s v="Branson"/>
    <s v="Lighting"/>
    <s v="Industrial"/>
    <s v="PL-Private Lighting"/>
    <n v="164"/>
    <n v="58.9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9"/>
  </r>
  <r>
    <x v="3"/>
    <s v="Branson"/>
    <s v="Lighting"/>
    <s v="Municipal Other Lighting"/>
    <s v="PL-Private Lighting"/>
    <n v="386"/>
    <n v="139.8300000000000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9"/>
  </r>
  <r>
    <x v="3"/>
    <s v="Branson"/>
    <s v="Lighting"/>
    <s v="Municipal Street Lighting"/>
    <s v="SPL-Municipal St Lighting"/>
    <n v="163017.53599999999"/>
    <n v="24547.599999999999"/>
    <n v="0"/>
    <n v="0"/>
    <n v="0"/>
    <n v="0"/>
    <m/>
    <n v="0"/>
    <n v="0"/>
    <n v="0"/>
    <n v="0"/>
    <n v="0"/>
    <n v="0"/>
    <n v="0"/>
    <n v="0"/>
    <n v="0"/>
    <n v="0"/>
    <n v="0"/>
    <n v="0"/>
    <n v="19821.50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9"/>
  </r>
  <r>
    <x v="3"/>
    <s v="Branson"/>
    <s v="Lighting"/>
    <s v="Residential"/>
    <s v="PL-Private Lighting"/>
    <n v="24109.899000000001"/>
    <n v="9346.1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940000000000001"/>
    <n v="0"/>
    <n v="0"/>
    <n v="46.82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s v="Branso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9"/>
  </r>
  <r>
    <x v="3"/>
    <s v="Buffalo"/>
    <s v="Electric"/>
    <s v="Commercial"/>
    <s v="CB-Commercial"/>
    <n v="1273"/>
    <n v="161.82"/>
    <n v="90.76"/>
    <n v="9.59"/>
    <n v="0"/>
    <n v="0"/>
    <m/>
    <n v="0"/>
    <n v="0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0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Buffalo"/>
    <s v="Electric"/>
    <s v="Residential"/>
    <s v="RG-Residential"/>
    <n v="17453"/>
    <n v="2187.73"/>
    <n v="208"/>
    <n v="25.72"/>
    <n v="0"/>
    <n v="0"/>
    <m/>
    <n v="0"/>
    <n v="0"/>
    <n v="0"/>
    <n v="0"/>
    <n v="7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699999999999998"/>
    <n v="0"/>
    <n v="0"/>
    <n v="48.0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Buffalo"/>
    <s v="Lighting"/>
    <s v="Residential"/>
    <s v="PL-Private Lighting"/>
    <n v="31"/>
    <n v="14.65"/>
    <n v="0"/>
    <n v="0.28999999999999998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s v="Gravette"/>
    <s v="Electric"/>
    <s v="Commercial"/>
    <s v="CB-Commercial"/>
    <n v="15934"/>
    <n v="2025.51"/>
    <n v="158.83000000000001"/>
    <n v="86.18"/>
    <n v="0"/>
    <n v="0"/>
    <m/>
    <n v="0"/>
    <n v="0"/>
    <n v="0"/>
    <n v="0"/>
    <n v="7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4700000000000002"/>
    <n v="0"/>
    <n v="0"/>
    <n v="145.300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Gravette"/>
    <s v="Electric"/>
    <s v="Industrial"/>
    <s v="GP-General Power"/>
    <n v="121706"/>
    <n v="10593.8"/>
    <n v="138.97999999999999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2.7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3"/>
    <s v="Gravette"/>
    <s v="Electric"/>
    <s v="Residential"/>
    <s v="RG-Residential"/>
    <n v="14437"/>
    <n v="1809.69"/>
    <n v="299"/>
    <n v="90.96"/>
    <n v="0"/>
    <n v="0"/>
    <m/>
    <n v="0"/>
    <n v="-0.04"/>
    <n v="0"/>
    <n v="0"/>
    <n v="6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22"/>
    <n v="0"/>
    <n v="0"/>
    <n v="44.5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Gravette"/>
    <s v="Lighting"/>
    <s v="Commercial"/>
    <s v="PL-Private Lighting"/>
    <n v="341"/>
    <n v="139.1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3"/>
    <s v="Gravette"/>
    <s v="Lighting"/>
    <s v="Residential"/>
    <s v="PL-Private Lighting"/>
    <n v="31"/>
    <n v="25.9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.3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s v="Greenfield"/>
    <s v="Electric"/>
    <s v="Oil Pipeline Pumping"/>
    <s v="GP-General Power"/>
    <n v="326344"/>
    <n v="34019.22"/>
    <n v="69.489999999999995"/>
    <n v="0"/>
    <n v="0"/>
    <n v="0"/>
    <m/>
    <n v="0"/>
    <n v="0"/>
    <n v="0"/>
    <n v="0"/>
    <n v="146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3.9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3"/>
    <s v="Joplin"/>
    <s v="Electric"/>
    <s v="Commercial"/>
    <s v="CB-Commercial"/>
    <n v="7543152"/>
    <n v="958688.77"/>
    <n v="84225.29"/>
    <n v="51944.9"/>
    <n v="0"/>
    <n v="0"/>
    <m/>
    <n v="-35153.206106870202"/>
    <n v="-51.33"/>
    <n v="0"/>
    <n v="0"/>
    <n v="3367.1"/>
    <n v="0"/>
    <n v="0"/>
    <n v="0"/>
    <n v="0"/>
    <n v="0"/>
    <n v="0"/>
    <n v="0"/>
    <n v="55.9"/>
    <n v="0"/>
    <n v="0"/>
    <n v="0"/>
    <n v="0"/>
    <n v="0"/>
    <n v="0"/>
    <n v="0"/>
    <n v="0"/>
    <n v="0"/>
    <n v="15"/>
    <n v="7798.86"/>
    <n v="0"/>
    <n v="-169.52"/>
    <n v="74420.14999999999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Joplin"/>
    <s v="Electric"/>
    <s v="Commercial"/>
    <s v="GP-General Power"/>
    <n v="19695352"/>
    <n v="1959052.7"/>
    <n v="34368.36"/>
    <n v="33567.82"/>
    <n v="0"/>
    <n v="0"/>
    <m/>
    <n v="0"/>
    <n v="-113.02"/>
    <n v="0"/>
    <n v="0"/>
    <n v="7938.32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17996.900000000001"/>
    <n v="0"/>
    <n v="0"/>
    <n v="120476.97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9"/>
  </r>
  <r>
    <x v="3"/>
    <s v="Joplin"/>
    <s v="Electric"/>
    <s v="Commercial"/>
    <s v="LP-Large Power"/>
    <n v="6830400"/>
    <n v="592730.72"/>
    <n v="850.65"/>
    <n v="240"/>
    <n v="0"/>
    <n v="0"/>
    <m/>
    <n v="0"/>
    <n v="0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29"/>
  </r>
  <r>
    <x v="3"/>
    <s v="Joplin"/>
    <s v="Electric"/>
    <s v="Commercial"/>
    <s v="LS-Special Lighting"/>
    <n v="4232"/>
    <n v="697.4"/>
    <n v="0"/>
    <n v="42.06"/>
    <n v="0"/>
    <n v="0"/>
    <m/>
    <n v="0"/>
    <n v="0"/>
    <n v="0"/>
    <n v="0"/>
    <n v="1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9"/>
  </r>
  <r>
    <x v="3"/>
    <s v="Joplin"/>
    <s v="Electric"/>
    <s v="Commercial"/>
    <s v="SH-Small Heating"/>
    <n v="974021"/>
    <n v="120723.77"/>
    <n v="10156.049999999999"/>
    <n v="6755.49"/>
    <n v="0"/>
    <n v="0"/>
    <m/>
    <n v="-3634.3511450381702"/>
    <n v="-18.690000000000001"/>
    <n v="0"/>
    <n v="0"/>
    <n v="39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4.49"/>
    <n v="60"/>
    <n v="0"/>
    <n v="8351.7199999999993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9"/>
  </r>
  <r>
    <x v="3"/>
    <s v="Joplin"/>
    <s v="Electric"/>
    <s v="Commercial"/>
    <s v="TEB-Total Electric Bldg"/>
    <n v="3294044"/>
    <n v="363556.28"/>
    <n v="7352.04"/>
    <n v="6538.45"/>
    <n v="0"/>
    <n v="0"/>
    <m/>
    <n v="0"/>
    <n v="-10.09"/>
    <n v="0"/>
    <n v="0"/>
    <n v="1263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61.01"/>
    <n v="20"/>
    <n v="0"/>
    <n v="20599.4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9"/>
  </r>
  <r>
    <x v="3"/>
    <s v="Joplin"/>
    <s v="Electric"/>
    <s v="Industrial"/>
    <s v="CB-Commercial"/>
    <n v="26064"/>
    <n v="3313.23"/>
    <n v="249.59"/>
    <n v="192.48"/>
    <n v="0"/>
    <n v="0"/>
    <m/>
    <n v="0"/>
    <n v="0"/>
    <n v="0"/>
    <n v="0"/>
    <n v="10.58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41.63"/>
    <n v="0"/>
    <n v="0"/>
    <n v="238.1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9"/>
  </r>
  <r>
    <x v="3"/>
    <s v="Joplin"/>
    <s v="Electric"/>
    <s v="Industrial"/>
    <s v="GP-General Power"/>
    <n v="7284850"/>
    <n v="650069.18000000005"/>
    <n v="3130.29"/>
    <n v="3018.09"/>
    <n v="0"/>
    <n v="0"/>
    <m/>
    <n v="0"/>
    <n v="-178.9"/>
    <n v="0"/>
    <n v="0"/>
    <n v="1976.59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4419.79"/>
    <n v="0"/>
    <n v="0"/>
    <n v="29300.0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3"/>
    <s v="Joplin"/>
    <s v="Electric"/>
    <s v="Industrial"/>
    <s v="LP-Large Power"/>
    <n v="25508983"/>
    <n v="2229489.84"/>
    <n v="3686.15"/>
    <n v="960"/>
    <n v="0"/>
    <n v="0"/>
    <m/>
    <n v="0"/>
    <n v="-362.68"/>
    <n v="0"/>
    <n v="0"/>
    <n v="2293.9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9010.52"/>
    <n v="0"/>
    <n v="0"/>
    <n v="99524.5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9"/>
  </r>
  <r>
    <x v="3"/>
    <s v="Joplin"/>
    <s v="Electric"/>
    <s v="Industrial"/>
    <s v="SH-Small Heating"/>
    <n v="1809"/>
    <n v="225.06"/>
    <n v="22.69"/>
    <n v="15.87"/>
    <n v="0"/>
    <n v="0"/>
    <m/>
    <n v="0"/>
    <n v="0"/>
    <n v="0"/>
    <n v="0"/>
    <n v="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82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29"/>
  </r>
  <r>
    <x v="3"/>
    <s v="Joplin"/>
    <s v="Electric"/>
    <s v="Industrial"/>
    <s v="TEB-Total Electric Bldg"/>
    <n v="308360"/>
    <n v="36988.879999999997"/>
    <n v="596.22"/>
    <n v="923.07"/>
    <n v="0"/>
    <n v="0"/>
    <m/>
    <n v="0"/>
    <n v="0"/>
    <n v="0"/>
    <n v="0"/>
    <n v="138.76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835.46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9"/>
  </r>
  <r>
    <x v="3"/>
    <s v="Joplin"/>
    <s v="Electric"/>
    <s v="Interdepartmental"/>
    <s v="CB-Commercial"/>
    <n v="65133"/>
    <n v="8279.69"/>
    <n v="158.83000000000001"/>
    <n v="0"/>
    <n v="0"/>
    <n v="0"/>
    <m/>
    <n v="0"/>
    <n v="0"/>
    <n v="0"/>
    <n v="0"/>
    <n v="29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9"/>
  </r>
  <r>
    <x v="3"/>
    <s v="Joplin"/>
    <s v="Electric"/>
    <s v="Municipal Buildings"/>
    <s v="CB-Commercial"/>
    <n v="124084"/>
    <n v="15773.45"/>
    <n v="1565.61"/>
    <n v="0"/>
    <n v="0"/>
    <n v="0"/>
    <m/>
    <n v="0"/>
    <n v="-0.56999999999999995"/>
    <n v="0"/>
    <n v="0"/>
    <n v="55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Joplin"/>
    <s v="Electric"/>
    <s v="Municipal Buildings"/>
    <s v="GP-General Power"/>
    <n v="593584"/>
    <n v="61250.7"/>
    <n v="1042.3499999999999"/>
    <n v="0"/>
    <n v="0"/>
    <n v="0"/>
    <m/>
    <n v="0"/>
    <n v="-23.65"/>
    <n v="0"/>
    <n v="0"/>
    <n v="267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Joplin"/>
    <s v="Electric"/>
    <s v="Municipal Buildings"/>
    <s v="SH-Small Heating"/>
    <n v="1107"/>
    <n v="137.72"/>
    <n v="90.76"/>
    <n v="0"/>
    <n v="0"/>
    <n v="0"/>
    <m/>
    <n v="0"/>
    <n v="0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9"/>
  </r>
  <r>
    <x v="3"/>
    <s v="Joplin"/>
    <s v="Electric"/>
    <s v="Municipal Buildings"/>
    <s v="TEB-Total Electric Bldg"/>
    <n v="47120"/>
    <n v="5495.47"/>
    <n v="208.47"/>
    <n v="0"/>
    <n v="0"/>
    <n v="0"/>
    <m/>
    <n v="0"/>
    <n v="-1.56"/>
    <n v="0"/>
    <n v="0"/>
    <n v="2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9"/>
  </r>
  <r>
    <x v="3"/>
    <s v="Joplin"/>
    <s v="Electric"/>
    <s v="Municipal Other Lighting"/>
    <s v="CB-Commercial"/>
    <n v="43553"/>
    <n v="5539.81"/>
    <n v="1679.06"/>
    <n v="0"/>
    <n v="0"/>
    <n v="0"/>
    <m/>
    <n v="0"/>
    <n v="1.72"/>
    <n v="0"/>
    <n v="0"/>
    <n v="1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9"/>
  </r>
  <r>
    <x v="3"/>
    <s v="Joplin"/>
    <s v="Electric"/>
    <s v="Municipal Other Lighting"/>
    <s v="GP-General Power"/>
    <n v="71840"/>
    <n v="8670.6299999999992"/>
    <n v="138.97999999999999"/>
    <n v="0"/>
    <n v="0"/>
    <n v="0"/>
    <m/>
    <n v="0"/>
    <n v="0"/>
    <n v="0"/>
    <n v="0"/>
    <n v="3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29"/>
  </r>
  <r>
    <x v="3"/>
    <s v="Joplin"/>
    <s v="Electric"/>
    <s v="Municipal Other Lighting"/>
    <s v="LS-Special Lighting"/>
    <n v="1876"/>
    <n v="319.5"/>
    <n v="0"/>
    <n v="0"/>
    <n v="0"/>
    <n v="0"/>
    <m/>
    <n v="0"/>
    <n v="0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9"/>
  </r>
  <r>
    <x v="3"/>
    <s v="Joplin"/>
    <s v="Electric"/>
    <s v="Municipal Other Lighting"/>
    <s v="MS-Miscellaneous"/>
    <n v="11295"/>
    <n v="1122.72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29"/>
  </r>
  <r>
    <x v="3"/>
    <s v="Joplin"/>
    <s v="Electric"/>
    <s v="Municipal Pumping"/>
    <s v="CB-Commercial"/>
    <n v="25860"/>
    <n v="3287.27"/>
    <n v="748.77"/>
    <n v="0"/>
    <n v="0"/>
    <n v="0"/>
    <m/>
    <n v="0"/>
    <n v="-7.0000000000000007E-2"/>
    <n v="0"/>
    <n v="0"/>
    <n v="11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Joplin"/>
    <s v="Electric"/>
    <s v="Municipal Pumping"/>
    <s v="GP-General Power"/>
    <n v="1044196"/>
    <n v="93760.21"/>
    <n v="625.41"/>
    <n v="0"/>
    <n v="0"/>
    <n v="0"/>
    <m/>
    <n v="0"/>
    <n v="0"/>
    <n v="0"/>
    <n v="0"/>
    <n v="469.88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Joplin"/>
    <s v="Electric"/>
    <s v="Oil Pipeline Pumping"/>
    <s v="LP-Large Power"/>
    <n v="850235"/>
    <n v="124742.73"/>
    <n v="283.5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14.0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9"/>
  </r>
  <r>
    <x v="3"/>
    <s v="Joplin"/>
    <s v="Electric"/>
    <s v="Residential"/>
    <s v="RGL-Residential Pilot"/>
    <n v="81615"/>
    <n v="10230.48"/>
    <n v="0"/>
    <n v="551.03"/>
    <n v="0"/>
    <n v="0"/>
    <m/>
    <n v="0"/>
    <n v="-1.1200000000000001"/>
    <n v="0"/>
    <n v="0"/>
    <n v="36.7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25"/>
    <n v="0"/>
    <n v="0"/>
    <n v="9.3000000000000007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9"/>
  </r>
  <r>
    <x v="3"/>
    <s v="Joplin"/>
    <s v="Electric"/>
    <s v="Residential"/>
    <s v="RG-Residential"/>
    <n v="35560517.700000003"/>
    <n v="4455470.84"/>
    <n v="390164.78"/>
    <n v="237454.03"/>
    <n v="0"/>
    <n v="0"/>
    <m/>
    <n v="-144308.06472117"/>
    <n v="-182.01"/>
    <n v="0"/>
    <n v="0"/>
    <n v="16002.96"/>
    <n v="0"/>
    <n v="0"/>
    <n v="0"/>
    <n v="0"/>
    <n v="0"/>
    <n v="0"/>
    <n v="0"/>
    <n v="0"/>
    <n v="0"/>
    <n v="0"/>
    <n v="0"/>
    <n v="0"/>
    <n v="0"/>
    <n v="0"/>
    <n v="0"/>
    <n v="1830"/>
    <n v="50"/>
    <n v="270"/>
    <n v="7985.46"/>
    <n v="1300"/>
    <n v="-822.87"/>
    <n v="20069.2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Joplin"/>
    <s v="Lighting"/>
    <s v="Commercial"/>
    <s v="PL-Private Lighting"/>
    <n v="190512.37100000001"/>
    <n v="52205.62"/>
    <n v="0"/>
    <n v="2114.91"/>
    <n v="0"/>
    <n v="0"/>
    <m/>
    <n v="0"/>
    <n v="0.37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695.29"/>
    <n v="0"/>
    <n v="-1.47"/>
    <n v="3375.54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3"/>
    <s v="Joplin"/>
    <s v="Lighting"/>
    <s v="Industrial"/>
    <s v="PL-Private Lighting"/>
    <n v="18560.272000000001"/>
    <n v="4547.8599999999997"/>
    <n v="0"/>
    <n v="262.47000000000003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4"/>
    <n v="0"/>
    <n v="0"/>
    <n v="290.08999999999997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9"/>
  </r>
  <r>
    <x v="3"/>
    <s v="Joplin"/>
    <s v="Lighting"/>
    <s v="Municipal Buildings"/>
    <s v="PL-Private Lighting"/>
    <n v="540"/>
    <n v="179.6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9"/>
  </r>
  <r>
    <x v="3"/>
    <s v="Joplin"/>
    <s v="Lighting"/>
    <s v="Municipal Other Lighting"/>
    <s v="PL-Private Lighting"/>
    <n v="4396"/>
    <n v="980.3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9"/>
  </r>
  <r>
    <x v="3"/>
    <s v="Joplin"/>
    <s v="Lighting"/>
    <s v="Municipal Street Lighting"/>
    <s v="SPL-Municipal St Lighting"/>
    <n v="346400.538"/>
    <n v="60790.18"/>
    <n v="0"/>
    <n v="0"/>
    <n v="0"/>
    <n v="0"/>
    <m/>
    <n v="0"/>
    <n v="0"/>
    <n v="0"/>
    <n v="0"/>
    <n v="0"/>
    <n v="0"/>
    <n v="0"/>
    <n v="0"/>
    <n v="0"/>
    <n v="0"/>
    <n v="0"/>
    <n v="0"/>
    <n v="2695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9"/>
  </r>
  <r>
    <x v="3"/>
    <s v="Joplin"/>
    <s v="Lighting"/>
    <s v="Residential"/>
    <s v="PL-Private Lighting"/>
    <n v="56564.082000000002"/>
    <n v="20178.87"/>
    <n v="0"/>
    <n v="500.11"/>
    <n v="0"/>
    <n v="0"/>
    <m/>
    <n v="0"/>
    <n v="0.47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29.99"/>
    <n v="0"/>
    <n v="0"/>
    <n v="120.6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s v="Jopli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9"/>
  </r>
  <r>
    <x v="3"/>
    <s v="Neosho"/>
    <s v="Electric"/>
    <s v="Commercial"/>
    <s v="CB-Commercial"/>
    <n v="3871364"/>
    <n v="492096.91"/>
    <n v="51568.3"/>
    <n v="14165.39"/>
    <n v="0"/>
    <n v="0"/>
    <m/>
    <n v="-2411.1389312977099"/>
    <n v="-2.79"/>
    <n v="0"/>
    <n v="0"/>
    <n v="1738.44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3677.38"/>
    <n v="20"/>
    <n v="-6.29"/>
    <n v="33163.9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Neosho"/>
    <s v="Electric"/>
    <s v="Commercial"/>
    <s v="GP-General Power"/>
    <n v="7436560"/>
    <n v="770079.22"/>
    <n v="15649.14"/>
    <n v="132.69"/>
    <n v="0"/>
    <n v="0"/>
    <m/>
    <n v="0"/>
    <n v="-19.760000000000002"/>
    <n v="0"/>
    <n v="0"/>
    <n v="3163.05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3860.92"/>
    <n v="20"/>
    <n v="0"/>
    <n v="33892.11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9"/>
  </r>
  <r>
    <x v="3"/>
    <s v="Neosho"/>
    <s v="Electric"/>
    <s v="Commercial"/>
    <s v="LS-Special Lighting"/>
    <n v="2"/>
    <n v="46.6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9"/>
  </r>
  <r>
    <x v="3"/>
    <s v="Neosho"/>
    <s v="Electric"/>
    <s v="Commercial"/>
    <s v="SH-Small Heating"/>
    <n v="401833"/>
    <n v="49992.41"/>
    <n v="3879.99"/>
    <n v="1517.7"/>
    <n v="0"/>
    <n v="0"/>
    <m/>
    <n v="0"/>
    <n v="-0.35"/>
    <n v="0"/>
    <n v="0"/>
    <n v="18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2.56"/>
    <n v="0"/>
    <n v="0"/>
    <n v="3531.57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9"/>
  </r>
  <r>
    <x v="3"/>
    <s v="Neosho"/>
    <s v="Electric"/>
    <s v="Commercial"/>
    <s v="TEB-Total Electric Bldg"/>
    <n v="1106002"/>
    <n v="120965.59"/>
    <n v="3196.54"/>
    <n v="0"/>
    <n v="0"/>
    <n v="0"/>
    <m/>
    <n v="-1680"/>
    <n v="0"/>
    <n v="0"/>
    <n v="0"/>
    <n v="497.67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47.35"/>
    <n v="0"/>
    <n v="0"/>
    <n v="4057.0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9"/>
  </r>
  <r>
    <x v="3"/>
    <s v="Neosho"/>
    <s v="Electric"/>
    <s v="Industrial"/>
    <s v="CB-Commercial"/>
    <n v="64210"/>
    <n v="8162.33"/>
    <n v="350.18"/>
    <n v="347.57"/>
    <n v="0"/>
    <n v="0"/>
    <m/>
    <n v="0"/>
    <n v="0"/>
    <n v="0"/>
    <n v="0"/>
    <n v="26.94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13.22"/>
    <n v="0"/>
    <n v="0"/>
    <n v="685.85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9"/>
  </r>
  <r>
    <x v="3"/>
    <s v="Neosho"/>
    <s v="Electric"/>
    <s v="Industrial"/>
    <s v="GP-General Power"/>
    <n v="1143248"/>
    <n v="120412.74"/>
    <n v="1320.31"/>
    <n v="0"/>
    <n v="0"/>
    <n v="0"/>
    <m/>
    <n v="0"/>
    <n v="0"/>
    <n v="0"/>
    <n v="0"/>
    <n v="355.33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186.5999999999999"/>
    <n v="0"/>
    <n v="0"/>
    <n v="6619.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3"/>
    <s v="Neosho"/>
    <s v="Electric"/>
    <s v="Industrial"/>
    <s v="LP-Large Power"/>
    <n v="11556142"/>
    <n v="969106.97"/>
    <n v="1134.2"/>
    <n v="0"/>
    <n v="0"/>
    <n v="0"/>
    <m/>
    <n v="0"/>
    <n v="0"/>
    <n v="0"/>
    <n v="0"/>
    <n v="399.4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7089.02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9"/>
  </r>
  <r>
    <x v="3"/>
    <s v="Neosho"/>
    <s v="Electric"/>
    <s v="Industrial"/>
    <s v="TEB-Total Electric Bldg"/>
    <n v="67200"/>
    <n v="6175.58"/>
    <n v="69.489999999999995"/>
    <n v="0"/>
    <n v="0"/>
    <n v="0"/>
    <m/>
    <n v="0"/>
    <n v="0"/>
    <n v="0"/>
    <n v="0"/>
    <n v="3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7.11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9"/>
  </r>
  <r>
    <x v="3"/>
    <s v="Neosho"/>
    <s v="Electric"/>
    <s v="Interdepartmental"/>
    <s v="CB-Commercial"/>
    <n v="6117"/>
    <n v="777.57"/>
    <n v="181.52"/>
    <n v="0"/>
    <n v="0"/>
    <n v="0"/>
    <m/>
    <n v="0"/>
    <n v="0"/>
    <n v="0"/>
    <n v="0"/>
    <n v="2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39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9"/>
  </r>
  <r>
    <x v="3"/>
    <s v="Neosho"/>
    <s v="Electric"/>
    <s v="Municipal Buildings"/>
    <s v="CB-Commercial"/>
    <n v="104249"/>
    <n v="13251.99"/>
    <n v="2479.2600000000002"/>
    <n v="0"/>
    <n v="0"/>
    <n v="0"/>
    <m/>
    <n v="0"/>
    <n v="-0.16"/>
    <n v="0"/>
    <n v="0"/>
    <n v="46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Neosho"/>
    <s v="Electric"/>
    <s v="Municipal Buildings"/>
    <s v="GP-General Power"/>
    <n v="68960"/>
    <n v="7216.5"/>
    <n v="208.47"/>
    <n v="0"/>
    <n v="0"/>
    <n v="0"/>
    <m/>
    <n v="0"/>
    <n v="0"/>
    <n v="0"/>
    <n v="0"/>
    <n v="3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Neosho"/>
    <s v="Electric"/>
    <s v="Municipal Buildings"/>
    <s v="SH-Small Heating"/>
    <n v="12956"/>
    <n v="1611.86"/>
    <n v="68.069999999999993"/>
    <n v="0"/>
    <n v="0"/>
    <n v="0"/>
    <m/>
    <n v="0"/>
    <n v="0"/>
    <n v="0"/>
    <n v="0"/>
    <n v="5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9"/>
  </r>
  <r>
    <x v="3"/>
    <s v="Neosho"/>
    <s v="Electric"/>
    <s v="Municipal Buildings"/>
    <s v="TEB-Total Electric Bldg"/>
    <n v="12080"/>
    <n v="1673.58"/>
    <n v="69.489999999999995"/>
    <n v="0"/>
    <n v="0"/>
    <n v="0"/>
    <m/>
    <n v="0"/>
    <n v="0"/>
    <n v="0"/>
    <n v="0"/>
    <n v="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9"/>
  </r>
  <r>
    <x v="3"/>
    <s v="Neosho"/>
    <s v="Electric"/>
    <s v="Municipal Other Lighting"/>
    <s v="CB-Commercial"/>
    <n v="19543"/>
    <n v="2484.31"/>
    <n v="1160.97"/>
    <n v="0"/>
    <n v="0"/>
    <n v="0"/>
    <m/>
    <n v="0"/>
    <n v="-0.04"/>
    <n v="0"/>
    <n v="0"/>
    <n v="8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9"/>
  </r>
  <r>
    <x v="3"/>
    <s v="Neosho"/>
    <s v="Electric"/>
    <s v="Municipal Other Lighting"/>
    <s v="LS-Special Lighting"/>
    <n v="2678"/>
    <n v="486.34"/>
    <n v="0"/>
    <n v="0"/>
    <n v="0"/>
    <n v="0"/>
    <m/>
    <n v="0"/>
    <n v="-0.04"/>
    <n v="0"/>
    <n v="0"/>
    <n v="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9"/>
  </r>
  <r>
    <x v="3"/>
    <s v="Neosho"/>
    <s v="Electric"/>
    <s v="Municipal Pumping"/>
    <s v="CB-Commercial"/>
    <n v="155744"/>
    <n v="19798.03"/>
    <n v="1633.68"/>
    <n v="0"/>
    <n v="0"/>
    <n v="0"/>
    <m/>
    <n v="0"/>
    <n v="-0.08"/>
    <n v="0"/>
    <n v="0"/>
    <n v="7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Neosho"/>
    <s v="Electric"/>
    <s v="Municipal Pumping"/>
    <s v="GP-General Power"/>
    <n v="651488"/>
    <n v="65190.62"/>
    <n v="1250.82"/>
    <n v="0"/>
    <n v="0"/>
    <n v="0"/>
    <m/>
    <n v="0"/>
    <n v="-0.52"/>
    <n v="0"/>
    <n v="0"/>
    <n v="293.16000000000003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Neosho"/>
    <s v="Electric"/>
    <s v="Municipal Pumping"/>
    <s v="TEB-Total Electric Bldg"/>
    <n v="32655"/>
    <n v="3832.31"/>
    <n v="208.47"/>
    <n v="0"/>
    <n v="0"/>
    <n v="0"/>
    <m/>
    <n v="0"/>
    <n v="0"/>
    <n v="0"/>
    <n v="0"/>
    <n v="14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9"/>
  </r>
  <r>
    <x v="3"/>
    <s v="Neosho"/>
    <s v="Electric"/>
    <s v="Oil Pipeline Pumping"/>
    <s v="LP-Large Power"/>
    <n v="2032000"/>
    <n v="161658.01"/>
    <n v="283.5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73.59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9"/>
  </r>
  <r>
    <x v="3"/>
    <s v="Neosho"/>
    <s v="Electric"/>
    <s v="Praxair/ICI"/>
    <s v="SC-P PRAXAIR Transmission"/>
    <n v="5818095"/>
    <n v="404550.45"/>
    <n v="0"/>
    <n v="0"/>
    <n v="0"/>
    <n v="0"/>
    <m/>
    <n v="0"/>
    <n v="0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29"/>
  </r>
  <r>
    <x v="3"/>
    <s v="Neosho"/>
    <s v="Electric"/>
    <s v="Residential"/>
    <s v="RGL-Residential Pilot"/>
    <n v="44038"/>
    <n v="5520.18"/>
    <n v="0"/>
    <n v="161.80000000000001"/>
    <n v="0"/>
    <n v="0"/>
    <m/>
    <n v="0"/>
    <n v="-0.05"/>
    <n v="0"/>
    <n v="0"/>
    <n v="19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7"/>
    <n v="0"/>
    <n v="0"/>
    <n v="132.9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9"/>
  </r>
  <r>
    <x v="3"/>
    <s v="Neosho"/>
    <s v="Electric"/>
    <s v="Residential"/>
    <s v="RG-Residential"/>
    <n v="16421164.6"/>
    <n v="2057120.11"/>
    <n v="192568.97"/>
    <n v="66038.33"/>
    <n v="0"/>
    <n v="0"/>
    <m/>
    <n v="-90260.295940026102"/>
    <n v="-45.88"/>
    <n v="0"/>
    <n v="0"/>
    <n v="7390.38"/>
    <n v="0"/>
    <n v="0"/>
    <n v="0"/>
    <n v="0"/>
    <n v="0"/>
    <n v="0"/>
    <n v="0"/>
    <n v="0"/>
    <n v="0"/>
    <n v="0"/>
    <n v="0"/>
    <n v="0"/>
    <n v="0"/>
    <n v="0"/>
    <n v="0"/>
    <n v="840"/>
    <n v="100"/>
    <n v="135"/>
    <n v="4073.74"/>
    <n v="560"/>
    <n v="-227.92"/>
    <n v="53655.14"/>
    <n v="0.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Neosho"/>
    <s v="Lighting"/>
    <s v="Commercial"/>
    <s v="PL-Private Lighting"/>
    <n v="130500.978"/>
    <n v="38743.82"/>
    <n v="0"/>
    <n v="66.489999999999995"/>
    <n v="0"/>
    <n v="0"/>
    <m/>
    <n v="0"/>
    <n v="0.1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65.73"/>
    <n v="0"/>
    <n v="0"/>
    <n v="1918.2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3"/>
    <s v="Neosho"/>
    <s v="Lighting"/>
    <s v="Industrial"/>
    <s v="PL-Private Lighting"/>
    <n v="12358"/>
    <n v="2823.6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7"/>
    <n v="0"/>
    <n v="0"/>
    <n v="77.930000000000007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9"/>
  </r>
  <r>
    <x v="3"/>
    <s v="Neosho"/>
    <s v="Lighting"/>
    <s v="Municipal Buildings"/>
    <s v="PL-Private Lighting"/>
    <n v="489"/>
    <n v="157.8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9"/>
  </r>
  <r>
    <x v="3"/>
    <s v="Neosho"/>
    <s v="Lighting"/>
    <s v="Municipal Other Lighting"/>
    <s v="PL-Private Lighting"/>
    <n v="441"/>
    <n v="147.4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9"/>
  </r>
  <r>
    <x v="3"/>
    <s v="Neosho"/>
    <s v="Lighting"/>
    <s v="Municipal Street Lighting"/>
    <s v="SPL-Municipal St Lighting"/>
    <n v="139357.24799999999"/>
    <n v="21543.78"/>
    <n v="0"/>
    <n v="0"/>
    <n v="0"/>
    <n v="0"/>
    <m/>
    <n v="0"/>
    <n v="0"/>
    <n v="0"/>
    <n v="0"/>
    <n v="0"/>
    <n v="0"/>
    <n v="0"/>
    <n v="0"/>
    <n v="0"/>
    <n v="0"/>
    <n v="0"/>
    <n v="0"/>
    <n v="7677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9"/>
  </r>
  <r>
    <x v="3"/>
    <s v="Neosho"/>
    <s v="Lighting"/>
    <s v="Residential"/>
    <s v="PL-Private Lighting"/>
    <n v="63299.764000000003"/>
    <n v="23243.34"/>
    <n v="0"/>
    <n v="54.72"/>
    <n v="0"/>
    <n v="0"/>
    <m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06"/>
    <n v="0"/>
    <n v="0"/>
    <n v="455.7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s v="Neosho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9"/>
  </r>
  <r>
    <x v="3"/>
    <s v="Ozark"/>
    <s v="Electric"/>
    <s v="Commercial"/>
    <s v="CB-Commercial"/>
    <n v="3832646"/>
    <n v="487209.5"/>
    <n v="53738.22"/>
    <n v="10035.07"/>
    <n v="0"/>
    <n v="0"/>
    <m/>
    <n v="0"/>
    <n v="-49.47"/>
    <n v="0"/>
    <n v="0"/>
    <n v="1724.7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4278.43"/>
    <n v="80"/>
    <n v="-37.020000000000003"/>
    <n v="34264.6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Ozark"/>
    <s v="Electric"/>
    <s v="Commercial"/>
    <s v="GP-General Power"/>
    <n v="6974737"/>
    <n v="707980.18"/>
    <n v="11748.45"/>
    <n v="3266.85"/>
    <n v="0"/>
    <n v="0"/>
    <m/>
    <n v="0"/>
    <n v="-233.1"/>
    <n v="0"/>
    <n v="0"/>
    <n v="2984.25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4322.38"/>
    <n v="0"/>
    <n v="-132.74"/>
    <n v="33913.629999999997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9"/>
  </r>
  <r>
    <x v="3"/>
    <s v="Ozark"/>
    <s v="Electric"/>
    <s v="Commercial"/>
    <s v="LS-Special Lighting"/>
    <n v="1263"/>
    <n v="373.37"/>
    <n v="0"/>
    <n v="3.26"/>
    <n v="0"/>
    <n v="0"/>
    <m/>
    <n v="0"/>
    <n v="0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9"/>
  </r>
  <r>
    <x v="3"/>
    <s v="Ozark"/>
    <s v="Electric"/>
    <s v="Commercial"/>
    <s v="SH-Small Heating"/>
    <n v="557481"/>
    <n v="69396.58"/>
    <n v="5808.64"/>
    <n v="2297.21"/>
    <n v="0"/>
    <n v="0"/>
    <m/>
    <n v="0"/>
    <n v="-12.7"/>
    <n v="0"/>
    <n v="0"/>
    <n v="25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7.28"/>
    <n v="0"/>
    <n v="0"/>
    <n v="5430.5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9"/>
  </r>
  <r>
    <x v="3"/>
    <s v="Ozark"/>
    <s v="Electric"/>
    <s v="Commercial"/>
    <s v="TEB-Total Electric Bldg"/>
    <n v="1346450"/>
    <n v="149249.73000000001"/>
    <n v="2779.6"/>
    <n v="1430.06"/>
    <n v="0"/>
    <n v="0"/>
    <m/>
    <n v="0"/>
    <n v="-32.130000000000003"/>
    <n v="0"/>
    <n v="0"/>
    <n v="605.91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5.32"/>
    <n v="20"/>
    <n v="0"/>
    <n v="5205.5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9"/>
  </r>
  <r>
    <x v="3"/>
    <s v="Ozark"/>
    <s v="Electric"/>
    <s v="Industrial"/>
    <s v="CB-Commercial"/>
    <n v="10282"/>
    <n v="1307.03"/>
    <n v="113.45"/>
    <n v="26.06"/>
    <n v="0"/>
    <n v="0"/>
    <m/>
    <n v="0"/>
    <n v="0"/>
    <n v="0"/>
    <n v="0"/>
    <n v="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26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9"/>
  </r>
  <r>
    <x v="3"/>
    <s v="Ozark"/>
    <s v="Electric"/>
    <s v="Industrial"/>
    <s v="GP-General Power"/>
    <n v="395296"/>
    <n v="43679.64"/>
    <n v="486.43"/>
    <n v="562.78"/>
    <n v="0"/>
    <n v="0"/>
    <m/>
    <n v="0"/>
    <n v="0"/>
    <n v="0"/>
    <n v="0"/>
    <n v="177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.43"/>
    <n v="0"/>
    <n v="0"/>
    <n v="2629.2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3"/>
    <s v="Ozark"/>
    <s v="Electric"/>
    <s v="Industrial"/>
    <s v="TEB-Total Electric Bldg"/>
    <n v="285213"/>
    <n v="42035.49"/>
    <n v="138.97999999999999"/>
    <n v="2086.5100000000002"/>
    <n v="0"/>
    <n v="0"/>
    <m/>
    <n v="0"/>
    <n v="0"/>
    <n v="0"/>
    <n v="0"/>
    <n v="128.35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3351.61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9"/>
  </r>
  <r>
    <x v="3"/>
    <s v="Ozark"/>
    <s v="Electric"/>
    <s v="Interdepartmental"/>
    <s v="CB-Commercial"/>
    <n v="5924"/>
    <n v="753.05"/>
    <n v="68.069999999999993"/>
    <n v="0"/>
    <n v="0"/>
    <n v="0"/>
    <m/>
    <n v="0"/>
    <n v="-1.1100000000000001"/>
    <n v="0"/>
    <n v="0"/>
    <n v="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9"/>
  </r>
  <r>
    <x v="3"/>
    <s v="Ozark"/>
    <s v="Electric"/>
    <s v="Municipal Buildings"/>
    <s v="CB-Commercial"/>
    <n v="79139"/>
    <n v="10060.049999999999"/>
    <n v="1293.33"/>
    <n v="0"/>
    <n v="0"/>
    <n v="0"/>
    <m/>
    <n v="0"/>
    <n v="0"/>
    <n v="0"/>
    <n v="0"/>
    <n v="35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Ozark"/>
    <s v="Electric"/>
    <s v="Municipal Buildings"/>
    <s v="GP-General Power"/>
    <n v="210240"/>
    <n v="21168.400000000001"/>
    <n v="277.95999999999998"/>
    <n v="0"/>
    <n v="0"/>
    <n v="0"/>
    <m/>
    <n v="0"/>
    <n v="0"/>
    <n v="0"/>
    <n v="0"/>
    <n v="9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Ozark"/>
    <s v="Electric"/>
    <s v="Municipal Buildings"/>
    <s v="SH-Small Heating"/>
    <n v="13970"/>
    <n v="1738.02"/>
    <n v="136.13999999999999"/>
    <n v="0"/>
    <n v="0"/>
    <n v="0"/>
    <m/>
    <n v="0"/>
    <n v="0"/>
    <n v="0"/>
    <n v="0"/>
    <n v="6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9"/>
  </r>
  <r>
    <x v="3"/>
    <s v="Ozark"/>
    <s v="Electric"/>
    <s v="Municipal Other Lighting"/>
    <s v="CB-Commercial"/>
    <n v="15928"/>
    <n v="2024.76"/>
    <n v="635.32000000000005"/>
    <n v="0"/>
    <n v="0"/>
    <n v="0"/>
    <m/>
    <n v="0"/>
    <n v="-0.23"/>
    <n v="0"/>
    <n v="0"/>
    <n v="7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9"/>
  </r>
  <r>
    <x v="3"/>
    <s v="Ozark"/>
    <s v="Electric"/>
    <s v="Municipal Other Lighting"/>
    <s v="LS-Special Lighting"/>
    <n v="8426"/>
    <n v="1309.81"/>
    <n v="0"/>
    <n v="0"/>
    <n v="0"/>
    <n v="0"/>
    <m/>
    <n v="0"/>
    <n v="0"/>
    <n v="0"/>
    <n v="0"/>
    <n v="3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9"/>
  </r>
  <r>
    <x v="3"/>
    <s v="Ozark"/>
    <s v="Electric"/>
    <s v="Municipal Pumping"/>
    <s v="CB-Commercial"/>
    <n v="126465"/>
    <n v="16076.1"/>
    <n v="1815.2"/>
    <n v="0"/>
    <n v="0"/>
    <n v="0"/>
    <m/>
    <n v="0"/>
    <n v="-0.19"/>
    <n v="0"/>
    <n v="0"/>
    <n v="56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Ozark"/>
    <s v="Electric"/>
    <s v="Municipal Pumping"/>
    <s v="GP-General Power"/>
    <n v="632418"/>
    <n v="67939.08"/>
    <n v="1598.27"/>
    <n v="0"/>
    <n v="0"/>
    <n v="0"/>
    <m/>
    <n v="0"/>
    <n v="-48.42"/>
    <n v="0"/>
    <n v="0"/>
    <n v="28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Ozark"/>
    <s v="Electric"/>
    <s v="Municipal Pumping"/>
    <s v="TEB-Total Electric Bldg"/>
    <n v="48440"/>
    <n v="5362.26"/>
    <n v="138.97999999999999"/>
    <n v="0"/>
    <n v="0"/>
    <n v="0"/>
    <m/>
    <n v="0"/>
    <n v="0"/>
    <n v="0"/>
    <n v="0"/>
    <n v="2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9"/>
  </r>
  <r>
    <x v="3"/>
    <s v="Ozark"/>
    <s v="Electric"/>
    <s v="Residential"/>
    <s v="RGL-Residential Pilot"/>
    <n v="37276"/>
    <n v="4672.54"/>
    <n v="0"/>
    <n v="123.62"/>
    <n v="0"/>
    <n v="0"/>
    <m/>
    <n v="0"/>
    <n v="-1.73"/>
    <n v="0"/>
    <n v="0"/>
    <n v="16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19"/>
    <n v="0"/>
    <n v="0"/>
    <n v="33.0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9"/>
  </r>
  <r>
    <x v="3"/>
    <s v="Ozark"/>
    <s v="Electric"/>
    <s v="Residential"/>
    <s v="RG-Residential"/>
    <n v="23749303"/>
    <n v="2975941"/>
    <n v="252762.46"/>
    <n v="66253.17"/>
    <n v="0"/>
    <n v="0"/>
    <m/>
    <n v="-129723.86601031599"/>
    <n v="-793.79"/>
    <n v="0"/>
    <n v="0"/>
    <n v="10688.4"/>
    <n v="0"/>
    <n v="0"/>
    <n v="0"/>
    <n v="0"/>
    <n v="0"/>
    <n v="0"/>
    <n v="0"/>
    <n v="0"/>
    <n v="0"/>
    <n v="0"/>
    <n v="0"/>
    <n v="0"/>
    <n v="0"/>
    <n v="0"/>
    <n v="0"/>
    <n v="600"/>
    <n v="350"/>
    <n v="135"/>
    <n v="4518.76"/>
    <n v="1060"/>
    <n v="-320.14999999999998"/>
    <n v="20876.16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Ozark"/>
    <s v="Lighting"/>
    <s v="Commercial"/>
    <s v="PL-Private Lighting"/>
    <n v="49389.002"/>
    <n v="15929.28"/>
    <n v="0"/>
    <n v="138.97"/>
    <n v="0"/>
    <n v="0"/>
    <m/>
    <n v="0"/>
    <n v="-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93"/>
    <n v="0"/>
    <n v="0"/>
    <n v="768.93"/>
    <n v="7.58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3"/>
    <s v="Ozark"/>
    <s v="Lighting"/>
    <s v="Municipal Other Lighting"/>
    <s v="PL-Private Lighting"/>
    <n v="671"/>
    <n v="188.6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9"/>
  </r>
  <r>
    <x v="3"/>
    <s v="Ozark"/>
    <s v="Lighting"/>
    <s v="Municipal Street Lighting"/>
    <s v="SPL-Municipal St Lighting"/>
    <n v="116538.98299999999"/>
    <n v="19322.12"/>
    <n v="0"/>
    <n v="0"/>
    <n v="0"/>
    <n v="0"/>
    <m/>
    <n v="0"/>
    <n v="0"/>
    <n v="0"/>
    <n v="0"/>
    <n v="0"/>
    <n v="0"/>
    <n v="0"/>
    <n v="0"/>
    <n v="0"/>
    <n v="0"/>
    <n v="0"/>
    <n v="0"/>
    <n v="863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9"/>
  </r>
  <r>
    <x v="3"/>
    <s v="Ozark"/>
    <s v="Lighting"/>
    <s v="Residential"/>
    <s v="PL-Private Lighting"/>
    <n v="26284.664000000001"/>
    <n v="9678.93"/>
    <n v="0"/>
    <n v="37.159999999999997"/>
    <n v="0"/>
    <n v="0"/>
    <m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11"/>
    <n v="0"/>
    <n v="0"/>
    <n v="57.5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s v="Ozark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9"/>
  </r>
  <r>
    <x v="3"/>
    <s v="Pierce City"/>
    <s v="Electric"/>
    <s v="Commercial"/>
    <s v="CB-Commercial"/>
    <n v="10537"/>
    <n v="1339.46"/>
    <n v="68.069999999999993"/>
    <n v="0"/>
    <n v="0"/>
    <n v="0"/>
    <m/>
    <n v="0"/>
    <n v="0"/>
    <n v="0"/>
    <n v="0"/>
    <n v="4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Pierce City"/>
    <s v="Electric"/>
    <s v="Residential"/>
    <s v="RG-Residential"/>
    <n v="16479"/>
    <n v="2065.64"/>
    <n v="166.41"/>
    <n v="59.35"/>
    <n v="0"/>
    <n v="0"/>
    <m/>
    <n v="0"/>
    <n v="-0.14000000000000001"/>
    <n v="0"/>
    <n v="0"/>
    <n v="7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Pierce City"/>
    <s v="Lighting"/>
    <s v="Residential"/>
    <s v="PL-Private Lighting"/>
    <n v="65"/>
    <n v="15.32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s v="Republic"/>
    <s v="Electric"/>
    <s v="Commercial"/>
    <s v="CB-Commercial"/>
    <n v="660051"/>
    <n v="83904.79"/>
    <n v="9551.74"/>
    <n v="2306.12"/>
    <n v="0"/>
    <n v="0"/>
    <m/>
    <n v="0"/>
    <n v="-33.1"/>
    <n v="0"/>
    <n v="0"/>
    <n v="296.99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723.62"/>
    <n v="0"/>
    <n v="-5.85"/>
    <n v="5746.8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Republic"/>
    <s v="Electric"/>
    <s v="Commercial"/>
    <s v="GP-General Power"/>
    <n v="459616"/>
    <n v="44292.47"/>
    <n v="1192.9100000000001"/>
    <n v="0"/>
    <n v="0"/>
    <n v="0"/>
    <m/>
    <n v="0"/>
    <n v="-16.239999999999998"/>
    <n v="0"/>
    <n v="0"/>
    <n v="206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4.87"/>
    <n v="2808.33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9"/>
  </r>
  <r>
    <x v="3"/>
    <s v="Republic"/>
    <s v="Electric"/>
    <s v="Commercial"/>
    <s v="SH-Small Heating"/>
    <n v="61675"/>
    <n v="7673.02"/>
    <n v="567.25"/>
    <n v="129.47"/>
    <n v="0"/>
    <n v="0"/>
    <m/>
    <n v="0"/>
    <n v="-1.79"/>
    <n v="0"/>
    <n v="0"/>
    <n v="27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62"/>
    <n v="0"/>
    <n v="0"/>
    <n v="540.48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9"/>
  </r>
  <r>
    <x v="3"/>
    <s v="Republic"/>
    <s v="Electric"/>
    <s v="Commercial"/>
    <s v="TEB-Total Electric Bldg"/>
    <n v="43840"/>
    <n v="4977.9399999999996"/>
    <n v="208.47"/>
    <n v="0"/>
    <n v="0"/>
    <n v="0"/>
    <m/>
    <n v="0"/>
    <n v="-6.88"/>
    <n v="0"/>
    <n v="0"/>
    <n v="19.7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7.880000000000003"/>
    <n v="0"/>
    <n v="0"/>
    <n v="398.32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9"/>
  </r>
  <r>
    <x v="3"/>
    <s v="Republic"/>
    <s v="Electric"/>
    <s v="Industrial"/>
    <s v="CB-Commercial"/>
    <n v="938"/>
    <n v="119.23"/>
    <n v="22.69"/>
    <n v="4.26"/>
    <n v="0"/>
    <n v="0"/>
    <m/>
    <n v="0"/>
    <n v="-0.2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89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9"/>
  </r>
  <r>
    <x v="3"/>
    <s v="Republic"/>
    <s v="Electric"/>
    <s v="Municipal Buildings"/>
    <s v="CB-Commercial"/>
    <n v="35185"/>
    <n v="4472.68"/>
    <n v="385.73"/>
    <n v="0"/>
    <n v="0"/>
    <n v="0"/>
    <m/>
    <n v="0"/>
    <n v="-2.2599999999999998"/>
    <n v="0"/>
    <n v="0"/>
    <n v="15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Republic"/>
    <s v="Electric"/>
    <s v="Municipal Buildings"/>
    <s v="GP-General Power"/>
    <n v="101040"/>
    <n v="9762.76"/>
    <n v="208.47"/>
    <n v="0"/>
    <n v="0"/>
    <n v="0"/>
    <m/>
    <n v="0"/>
    <n v="0"/>
    <n v="0"/>
    <n v="0"/>
    <n v="45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Republic"/>
    <s v="Electric"/>
    <s v="Municipal Other Lighting"/>
    <s v="CB-Commercial"/>
    <n v="4117"/>
    <n v="523.35"/>
    <n v="226.9"/>
    <n v="0"/>
    <n v="0"/>
    <n v="0"/>
    <m/>
    <n v="0"/>
    <n v="-1.26"/>
    <n v="0"/>
    <n v="0"/>
    <n v="1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9"/>
  </r>
  <r>
    <x v="3"/>
    <s v="Republic"/>
    <s v="Electric"/>
    <s v="Municipal Other Lighting"/>
    <s v="LS-Special Light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9"/>
  </r>
  <r>
    <x v="3"/>
    <s v="Republic"/>
    <s v="Electric"/>
    <s v="Municipal Pumping"/>
    <s v="CB-Commercial"/>
    <n v="13250"/>
    <n v="1684.34"/>
    <n v="226.9"/>
    <n v="0"/>
    <n v="0"/>
    <n v="0"/>
    <m/>
    <n v="0"/>
    <n v="-1.52"/>
    <n v="0"/>
    <n v="0"/>
    <n v="5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Republic"/>
    <s v="Electric"/>
    <s v="Municipal Pumping"/>
    <s v="GP-General Power"/>
    <n v="59048"/>
    <n v="7646.72"/>
    <n v="277.95999999999998"/>
    <n v="0"/>
    <n v="0"/>
    <n v="0"/>
    <m/>
    <n v="0"/>
    <n v="0"/>
    <n v="0"/>
    <n v="0"/>
    <n v="26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Republic"/>
    <s v="Electric"/>
    <s v="Residential"/>
    <s v="RGL-Residential Pilot"/>
    <n v="4455"/>
    <n v="558.44000000000005"/>
    <n v="0"/>
    <n v="16.8"/>
    <n v="0"/>
    <n v="0"/>
    <m/>
    <n v="0"/>
    <n v="-0.3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8"/>
    <n v="0"/>
    <n v="0"/>
    <n v="5.3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9"/>
  </r>
  <r>
    <x v="3"/>
    <s v="Republic"/>
    <s v="Electric"/>
    <s v="Residential"/>
    <s v="RG-Residential"/>
    <n v="6229242"/>
    <n v="780266.52"/>
    <n v="66496.789999999994"/>
    <n v="22231.61"/>
    <n v="0"/>
    <n v="0"/>
    <m/>
    <n v="-40899.3013130377"/>
    <n v="-195.71"/>
    <n v="0"/>
    <n v="0"/>
    <n v="2803.35"/>
    <n v="0"/>
    <n v="0"/>
    <n v="0"/>
    <n v="0"/>
    <n v="0"/>
    <n v="0"/>
    <n v="0"/>
    <n v="0"/>
    <n v="0"/>
    <n v="0"/>
    <n v="0"/>
    <n v="0"/>
    <n v="0"/>
    <n v="0"/>
    <n v="0"/>
    <n v="180"/>
    <n v="50"/>
    <n v="15"/>
    <n v="1107.5999999999999"/>
    <n v="180"/>
    <n v="-91.44"/>
    <n v="7655.67"/>
    <n v="-63.63"/>
    <n v="0"/>
    <n v="65.099999999999994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Republic"/>
    <s v="Lighting"/>
    <s v="Commercial"/>
    <s v="PL-Private Lighting"/>
    <n v="11784"/>
    <n v="4006.4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56"/>
    <n v="0"/>
    <n v="0"/>
    <n v="175.1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3"/>
    <s v="Republic"/>
    <s v="Lighting"/>
    <s v="Municipal Buildings"/>
    <s v="PL-Private Lighting"/>
    <n v="31"/>
    <n v="14.1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29"/>
  </r>
  <r>
    <x v="3"/>
    <s v="Republic"/>
    <s v="Lighting"/>
    <s v="Municipal Other Lighting"/>
    <s v="PL-Private Lighting"/>
    <n v="431"/>
    <n v="79.59999999999999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9"/>
  </r>
  <r>
    <x v="3"/>
    <s v="Republic"/>
    <s v="Lighting"/>
    <s v="Municipal Street Lighting"/>
    <s v="SPL-Municipal St Lighting"/>
    <n v="76935.296000000002"/>
    <n v="13730.32"/>
    <n v="0"/>
    <n v="0"/>
    <n v="0"/>
    <n v="0"/>
    <m/>
    <n v="0"/>
    <n v="0"/>
    <n v="0"/>
    <n v="0"/>
    <n v="0"/>
    <n v="0"/>
    <n v="0"/>
    <n v="0"/>
    <n v="0"/>
    <n v="0"/>
    <n v="0"/>
    <n v="0"/>
    <n v="653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9"/>
  </r>
  <r>
    <x v="3"/>
    <s v="Republic"/>
    <s v="Lighting"/>
    <s v="Residential"/>
    <s v="PL-Private Lighting"/>
    <n v="5553.4359999999997"/>
    <n v="1867.42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16"/>
    <n v="0"/>
    <n v="0"/>
    <n v="12.36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s v="Republic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9"/>
  </r>
  <r>
    <x v="3"/>
    <s v="Webb City"/>
    <s v="Electric"/>
    <s v="Commercial"/>
    <s v="CB-Commercial"/>
    <n v="3123958"/>
    <n v="396921.16"/>
    <n v="37742.559999999998"/>
    <n v="11601.17"/>
    <n v="0"/>
    <n v="0"/>
    <m/>
    <n v="-14844.320610687"/>
    <n v="-18.18"/>
    <n v="0"/>
    <n v="0"/>
    <n v="1394.81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2789.47"/>
    <n v="0"/>
    <n v="-25.98"/>
    <n v="25697.3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s v="Webb City"/>
    <s v="Electric"/>
    <s v="Commercial"/>
    <s v="GP-General Power"/>
    <n v="4804681"/>
    <n v="501927.57"/>
    <n v="9105.5"/>
    <n v="821.18"/>
    <n v="0"/>
    <n v="0"/>
    <m/>
    <n v="0"/>
    <n v="-53.23"/>
    <n v="0"/>
    <n v="0"/>
    <n v="1938.38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3042.35"/>
    <n v="0"/>
    <n v="0"/>
    <n v="20647.07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9"/>
  </r>
  <r>
    <x v="3"/>
    <s v="Webb City"/>
    <s v="Electric"/>
    <s v="Commercial"/>
    <s v="LS-Special Lighting"/>
    <n v="3280"/>
    <n v="466.08"/>
    <n v="0"/>
    <n v="0"/>
    <n v="0"/>
    <n v="0"/>
    <m/>
    <n v="0"/>
    <n v="0"/>
    <n v="0"/>
    <n v="0"/>
    <n v="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9"/>
  </r>
  <r>
    <x v="3"/>
    <s v="Webb City"/>
    <s v="Electric"/>
    <s v="Commercial"/>
    <s v="SH-Small Heating"/>
    <n v="281911"/>
    <n v="35072.730000000003"/>
    <n v="2885.42"/>
    <n v="899.1"/>
    <n v="0"/>
    <n v="0"/>
    <m/>
    <n v="0"/>
    <n v="-5.77"/>
    <n v="0"/>
    <n v="0"/>
    <n v="123.3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23.53"/>
    <n v="0"/>
    <n v="0"/>
    <n v="2117.1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9"/>
  </r>
  <r>
    <x v="3"/>
    <s v="Webb City"/>
    <s v="Electric"/>
    <s v="Commercial"/>
    <s v="TEB-Total Electric Bldg"/>
    <n v="841778"/>
    <n v="98479.16"/>
    <n v="2825.93"/>
    <n v="128.54"/>
    <n v="0"/>
    <n v="0"/>
    <m/>
    <n v="0"/>
    <n v="-8.52"/>
    <n v="0"/>
    <n v="0"/>
    <n v="378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6.55000000000001"/>
    <n v="0"/>
    <n v="0"/>
    <n v="5400.69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9"/>
  </r>
  <r>
    <x v="3"/>
    <s v="Webb City"/>
    <s v="Electric"/>
    <s v="Industrial"/>
    <s v="CB-Commercial"/>
    <n v="12196"/>
    <n v="1550.35"/>
    <n v="181.52"/>
    <n v="53.64"/>
    <n v="0"/>
    <n v="0"/>
    <m/>
    <n v="0"/>
    <n v="-0.22"/>
    <n v="0"/>
    <n v="0"/>
    <n v="5.49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7.190000000000001"/>
    <n v="0"/>
    <n v="0"/>
    <n v="96.54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9"/>
  </r>
  <r>
    <x v="3"/>
    <s v="Webb City"/>
    <s v="Electric"/>
    <s v="Industrial"/>
    <s v="GP-General Power"/>
    <n v="2398959"/>
    <n v="252720.45"/>
    <n v="2015.21"/>
    <n v="80"/>
    <n v="0"/>
    <n v="0"/>
    <m/>
    <n v="0"/>
    <n v="-71.459999999999994"/>
    <n v="0"/>
    <n v="0"/>
    <n v="848.11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2050.5100000000002"/>
    <n v="0"/>
    <n v="0"/>
    <n v="7544.9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3"/>
    <s v="Webb City"/>
    <s v="Electric"/>
    <s v="Industrial"/>
    <s v="LP-Large Power"/>
    <n v="14789974"/>
    <n v="1279848.6499999999"/>
    <n v="2551.9499999999998"/>
    <n v="0"/>
    <n v="0"/>
    <n v="0"/>
    <m/>
    <n v="0"/>
    <n v="0"/>
    <n v="0"/>
    <n v="0"/>
    <n v="1791.7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3857.28"/>
    <n v="0"/>
    <n v="0"/>
    <n v="41657.8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29"/>
  </r>
  <r>
    <x v="3"/>
    <s v="Webb City"/>
    <s v="Electric"/>
    <s v="Industrial"/>
    <s v="PFM-Feed Mill/Grain Elev"/>
    <n v="9240"/>
    <n v="1619.49"/>
    <n v="55.3"/>
    <n v="67.150000000000006"/>
    <n v="0"/>
    <n v="0"/>
    <m/>
    <n v="0"/>
    <n v="0"/>
    <n v="0"/>
    <n v="0"/>
    <n v="4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.08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29"/>
  </r>
  <r>
    <x v="3"/>
    <s v="Webb City"/>
    <s v="Electric"/>
    <s v="Industrial"/>
    <s v="TEB-Total Electric Bldg"/>
    <n v="594000"/>
    <n v="57430.33"/>
    <n v="138.97999999999999"/>
    <n v="0"/>
    <n v="0"/>
    <n v="0"/>
    <m/>
    <n v="0"/>
    <n v="0"/>
    <n v="0"/>
    <n v="0"/>
    <n v="267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09.5600000000004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29"/>
  </r>
  <r>
    <x v="3"/>
    <s v="Webb City"/>
    <s v="Electric"/>
    <s v="Interdepartmental"/>
    <s v="CB-Commercial"/>
    <n v="4185"/>
    <n v="531.99"/>
    <n v="90.76"/>
    <n v="0"/>
    <n v="0"/>
    <n v="0"/>
    <m/>
    <n v="0"/>
    <n v="-0.01"/>
    <n v="0"/>
    <n v="0"/>
    <n v="1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29"/>
  </r>
  <r>
    <x v="3"/>
    <s v="Webb City"/>
    <s v="Electric"/>
    <s v="Municipal Buildings"/>
    <s v="CB-Commercial"/>
    <n v="95614"/>
    <n v="12154.35"/>
    <n v="1701.75"/>
    <n v="0"/>
    <n v="0"/>
    <n v="0"/>
    <m/>
    <n v="0"/>
    <n v="-0.04"/>
    <n v="0"/>
    <n v="0"/>
    <n v="43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Webb City"/>
    <s v="Electric"/>
    <s v="Municipal Buildings"/>
    <s v="GP-General Power"/>
    <n v="102160"/>
    <n v="10828.76"/>
    <n v="347.45"/>
    <n v="0"/>
    <n v="0"/>
    <n v="0"/>
    <m/>
    <n v="0"/>
    <n v="0"/>
    <n v="0"/>
    <n v="0"/>
    <n v="45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Webb City"/>
    <s v="Electric"/>
    <s v="Municipal Buildings"/>
    <s v="SH-Small Heating"/>
    <n v="10480"/>
    <n v="1303.82"/>
    <n v="45.38"/>
    <n v="0"/>
    <n v="0"/>
    <n v="0"/>
    <m/>
    <n v="0"/>
    <n v="0"/>
    <n v="0"/>
    <n v="0"/>
    <n v="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29"/>
  </r>
  <r>
    <x v="3"/>
    <s v="Webb City"/>
    <s v="Electric"/>
    <s v="Municipal Other Lighting"/>
    <s v="CB-Commercial"/>
    <n v="26486"/>
    <n v="3366.87"/>
    <n v="975.67"/>
    <n v="0"/>
    <n v="0"/>
    <n v="0"/>
    <m/>
    <n v="0"/>
    <n v="0"/>
    <n v="0"/>
    <n v="0"/>
    <n v="11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9"/>
  </r>
  <r>
    <x v="3"/>
    <s v="Webb City"/>
    <s v="Electric"/>
    <s v="Municipal Other Lighting"/>
    <s v="LS-Special Lighting"/>
    <n v="9360"/>
    <n v="1417.42"/>
    <n v="0"/>
    <n v="0"/>
    <n v="0"/>
    <n v="0"/>
    <m/>
    <n v="0"/>
    <n v="0"/>
    <n v="0"/>
    <n v="0"/>
    <n v="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9"/>
  </r>
  <r>
    <x v="3"/>
    <s v="Webb City"/>
    <s v="Electric"/>
    <s v="Municipal Pumping"/>
    <s v="CB-Commercial"/>
    <n v="109430"/>
    <n v="13910.72"/>
    <n v="1497.54"/>
    <n v="0"/>
    <n v="0"/>
    <n v="0"/>
    <m/>
    <n v="0"/>
    <n v="-0.49"/>
    <n v="0"/>
    <n v="0"/>
    <n v="49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3"/>
    <s v="Webb City"/>
    <s v="Electric"/>
    <s v="Municipal Pumping"/>
    <s v="GP-General Power"/>
    <n v="535222"/>
    <n v="55063.05"/>
    <n v="1111.8399999999999"/>
    <n v="0"/>
    <n v="0"/>
    <n v="0"/>
    <m/>
    <n v="0"/>
    <n v="-1.23"/>
    <n v="0"/>
    <n v="0"/>
    <n v="24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3"/>
    <s v="Webb City"/>
    <s v="Electric"/>
    <s v="Oil Pipeline Pumping"/>
    <s v="GP-General Power"/>
    <n v="356154"/>
    <n v="32333.48"/>
    <n v="69.489999999999995"/>
    <n v="0"/>
    <n v="0"/>
    <n v="0"/>
    <m/>
    <n v="0"/>
    <n v="0"/>
    <n v="0"/>
    <n v="0"/>
    <n v="160.27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4.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3"/>
    <s v="Webb City"/>
    <s v="Electric"/>
    <s v="Residential"/>
    <s v="RGL-Residential Pilot"/>
    <n v="41569"/>
    <n v="5210.67"/>
    <n v="0"/>
    <n v="215.3"/>
    <n v="0"/>
    <n v="0"/>
    <m/>
    <n v="0"/>
    <n v="0"/>
    <n v="0"/>
    <n v="0"/>
    <n v="18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67"/>
    <n v="0"/>
    <n v="0"/>
    <n v="46.09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29"/>
  </r>
  <r>
    <x v="3"/>
    <s v="Webb City"/>
    <s v="Electric"/>
    <s v="Residential"/>
    <s v="RG-Residential"/>
    <n v="24438103"/>
    <n v="3062019.74"/>
    <n v="245280.62"/>
    <n v="111082.32"/>
    <n v="0"/>
    <n v="0"/>
    <m/>
    <n v="-116174.923859855"/>
    <n v="-37.31"/>
    <n v="0"/>
    <n v="0"/>
    <n v="10996.8"/>
    <n v="0"/>
    <n v="0"/>
    <n v="0"/>
    <n v="0"/>
    <n v="0"/>
    <n v="0"/>
    <n v="0"/>
    <n v="0"/>
    <n v="0"/>
    <n v="0"/>
    <n v="0"/>
    <n v="0"/>
    <n v="0"/>
    <n v="0"/>
    <n v="0"/>
    <n v="810"/>
    <n v="0"/>
    <n v="165"/>
    <n v="5286.86"/>
    <n v="620"/>
    <n v="-293.41000000000003"/>
    <n v="22286.3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s v="Webb City"/>
    <s v="Lighting"/>
    <s v="Commercial"/>
    <s v="PL-Private Lighting"/>
    <n v="68754.834000000003"/>
    <n v="20540.97"/>
    <n v="0"/>
    <n v="35.03"/>
    <n v="0"/>
    <n v="0"/>
    <m/>
    <n v="0"/>
    <n v="-0.27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14"/>
    <n v="0"/>
    <n v="0"/>
    <n v="980.1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3"/>
    <s v="Webb City"/>
    <s v="Lighting"/>
    <s v="Industrial"/>
    <s v="PL-Private Lighting"/>
    <n v="2308"/>
    <n v="941.1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9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9"/>
  </r>
  <r>
    <x v="3"/>
    <s v="Webb City"/>
    <s v="Lighting"/>
    <s v="Interdepartmental"/>
    <s v="PL-Private Lighting"/>
    <n v="58"/>
    <n v="20.5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29"/>
  </r>
  <r>
    <x v="3"/>
    <s v="Webb City"/>
    <s v="Lighting"/>
    <s v="Municipal Other Lighting"/>
    <s v="PL-Private Lighting"/>
    <n v="930"/>
    <n v="335.4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9"/>
  </r>
  <r>
    <x v="3"/>
    <s v="Webb City"/>
    <s v="Lighting"/>
    <s v="Municipal Street Lighting"/>
    <s v="SPL-Municipal St Lighting"/>
    <n v="99811.596999999994"/>
    <n v="15546.16"/>
    <n v="0"/>
    <n v="0"/>
    <n v="0"/>
    <n v="0"/>
    <m/>
    <n v="0"/>
    <n v="0"/>
    <n v="0"/>
    <n v="0"/>
    <n v="0"/>
    <n v="0"/>
    <n v="0"/>
    <n v="0"/>
    <n v="0"/>
    <n v="0"/>
    <n v="0"/>
    <n v="0"/>
    <n v="8698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9"/>
  </r>
  <r>
    <x v="3"/>
    <s v="Webb City"/>
    <s v="Lighting"/>
    <s v="Residential"/>
    <s v="PL-Private Lighting"/>
    <n v="65791.548999999999"/>
    <n v="24372.01"/>
    <n v="0"/>
    <n v="16.2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54"/>
    <n v="0"/>
    <n v="0"/>
    <n v="50.9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s v="Webb City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9"/>
  </r>
  <r>
    <x v="2"/>
    <s v="Baxter Springs"/>
    <s v="Electric"/>
    <s v="Commercial"/>
    <s v="CB-Commercial"/>
    <n v="1384831"/>
    <n v="132719.38"/>
    <n v="14714.71"/>
    <n v="3570.9"/>
    <n v="62905.42"/>
    <n v="0"/>
    <m/>
    <n v="0"/>
    <n v="0"/>
    <n v="0"/>
    <n v="0"/>
    <n v="0"/>
    <n v="0"/>
    <n v="0"/>
    <n v="0"/>
    <n v="0"/>
    <n v="0"/>
    <n v="0"/>
    <n v="0"/>
    <n v="0"/>
    <n v="0"/>
    <n v="0"/>
    <n v="0"/>
    <n v="620.37"/>
    <n v="0"/>
    <n v="0"/>
    <n v="0"/>
    <n v="0"/>
    <n v="0"/>
    <n v="13"/>
    <n v="546.35"/>
    <n v="8"/>
    <n v="-0.04"/>
    <n v="11302.67"/>
    <n v="-18776.0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2"/>
    <s v="Baxter Springs"/>
    <s v="Electric"/>
    <s v="Commercial"/>
    <s v="GP-General Power"/>
    <n v="1923619"/>
    <n v="130876.37"/>
    <n v="0"/>
    <n v="0"/>
    <n v="87776.51"/>
    <n v="0"/>
    <m/>
    <n v="0"/>
    <n v="0"/>
    <n v="0"/>
    <n v="0"/>
    <n v="0"/>
    <n v="0"/>
    <n v="0"/>
    <n v="0"/>
    <n v="0"/>
    <n v="0"/>
    <n v="0"/>
    <n v="0"/>
    <n v="0"/>
    <n v="0"/>
    <n v="0"/>
    <n v="0"/>
    <n v="711.71"/>
    <n v="0"/>
    <n v="0"/>
    <n v="0"/>
    <n v="0"/>
    <n v="0"/>
    <n v="0"/>
    <n v="192.33"/>
    <n v="0"/>
    <n v="0"/>
    <n v="7393.22"/>
    <n v="-12157.2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9"/>
  </r>
  <r>
    <x v="2"/>
    <s v="Baxter Springs"/>
    <s v="Electric"/>
    <s v="Commercial"/>
    <s v="LS-Special Lighting"/>
    <n v="1106"/>
    <n v="176.69"/>
    <n v="0"/>
    <n v="2"/>
    <n v="50.4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0"/>
    <n v="0"/>
    <n v="0"/>
    <n v="4.4400000000000004"/>
    <n v="-38.65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29"/>
  </r>
  <r>
    <x v="2"/>
    <s v="Baxter Springs"/>
    <s v="Electric"/>
    <s v="Commercial"/>
    <s v="PT-Transmission"/>
    <n v="1910400"/>
    <n v="86229.6"/>
    <n v="0"/>
    <n v="0"/>
    <n v="86239.28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401.18"/>
    <n v="0"/>
    <n v="0"/>
    <n v="0"/>
    <n v="0"/>
    <n v="0"/>
    <n v="0"/>
    <n v="0"/>
    <n v="0"/>
    <n v="0"/>
    <n v="0"/>
    <n v="-9723.94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29"/>
  </r>
  <r>
    <x v="2"/>
    <s v="Baxter Springs"/>
    <s v="Electric"/>
    <s v="Commercial"/>
    <s v="TEB-Total Electric Bldg"/>
    <n v="442161"/>
    <n v="35767.99"/>
    <n v="1428"/>
    <n v="0"/>
    <n v="20176.27"/>
    <n v="0"/>
    <m/>
    <n v="0"/>
    <n v="0"/>
    <n v="0"/>
    <n v="0"/>
    <n v="0"/>
    <n v="0"/>
    <n v="0"/>
    <n v="0"/>
    <n v="0"/>
    <n v="0"/>
    <n v="0"/>
    <n v="0"/>
    <n v="0"/>
    <n v="0"/>
    <n v="0"/>
    <n v="0"/>
    <n v="305.11"/>
    <n v="0"/>
    <n v="0"/>
    <n v="0"/>
    <n v="0"/>
    <n v="0"/>
    <n v="0"/>
    <n v="28.55"/>
    <n v="0"/>
    <n v="0"/>
    <n v="1730.1"/>
    <n v="-1719.9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29"/>
  </r>
  <r>
    <x v="2"/>
    <s v="Baxter Springs"/>
    <s v="Electric"/>
    <s v="Industrial"/>
    <s v="CB-Commercial"/>
    <n v="0"/>
    <n v="0.56000000000000005"/>
    <n v="4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29"/>
  </r>
  <r>
    <x v="2"/>
    <s v="Baxter Springs"/>
    <s v="Electric"/>
    <s v="Industrial"/>
    <s v="GP-General Power"/>
    <n v="413072"/>
    <n v="30364.16"/>
    <n v="0"/>
    <n v="86.16"/>
    <n v="18848.89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152.83000000000001"/>
    <n v="0"/>
    <n v="0"/>
    <n v="0"/>
    <n v="0"/>
    <n v="0"/>
    <n v="0"/>
    <n v="0"/>
    <n v="8"/>
    <n v="0"/>
    <n v="4296.25"/>
    <n v="-2610.6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29"/>
  </r>
  <r>
    <x v="2"/>
    <s v="Baxter Springs"/>
    <s v="Electric"/>
    <s v="Industrial"/>
    <s v="PT-Transmission"/>
    <n v="1936089"/>
    <n v="102360.76"/>
    <n v="0"/>
    <n v="0"/>
    <n v="87169.48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406.58"/>
    <n v="0"/>
    <n v="0"/>
    <n v="0"/>
    <n v="0"/>
    <n v="0"/>
    <n v="0"/>
    <n v="1200.73"/>
    <n v="0"/>
    <n v="0"/>
    <n v="1902.85"/>
    <n v="-9854.69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9"/>
  </r>
  <r>
    <x v="2"/>
    <s v="Baxter Springs"/>
    <s v="Electric"/>
    <s v="Municipal Buildings"/>
    <s v="CB-Commercial"/>
    <n v="49482"/>
    <n v="4878.8500000000004"/>
    <n v="720"/>
    <n v="0"/>
    <n v="2257.91"/>
    <n v="0"/>
    <m/>
    <n v="0"/>
    <n v="0"/>
    <n v="0"/>
    <n v="0"/>
    <n v="0"/>
    <n v="0"/>
    <n v="0"/>
    <n v="0"/>
    <n v="0"/>
    <n v="0"/>
    <n v="0"/>
    <n v="0"/>
    <n v="0"/>
    <n v="0"/>
    <n v="0"/>
    <n v="0"/>
    <n v="22.27"/>
    <n v="0"/>
    <n v="0"/>
    <n v="0"/>
    <n v="0"/>
    <n v="0"/>
    <n v="0"/>
    <n v="0"/>
    <n v="0"/>
    <n v="0"/>
    <n v="0"/>
    <n v="-673.9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2"/>
    <s v="Baxter Springs"/>
    <s v="Electric"/>
    <s v="Municipal Buildings"/>
    <s v="GP-General Power"/>
    <n v="11920"/>
    <n v="1594.25"/>
    <n v="0"/>
    <n v="0"/>
    <n v="543.919999999999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41"/>
    <n v="0"/>
    <n v="0"/>
    <n v="0"/>
    <n v="0"/>
    <n v="0"/>
    <n v="0"/>
    <n v="0"/>
    <n v="0"/>
    <n v="0"/>
    <n v="0"/>
    <n v="-75.33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2"/>
    <s v="Baxter Springs"/>
    <s v="Electric"/>
    <s v="Municipal Buildings"/>
    <s v="TEB-Total Electric Bldg"/>
    <n v="2475"/>
    <n v="220.72"/>
    <n v="51"/>
    <n v="0"/>
    <n v="112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71"/>
    <n v="0"/>
    <n v="0"/>
    <n v="0"/>
    <n v="0"/>
    <n v="0"/>
    <n v="0"/>
    <n v="0"/>
    <n v="0"/>
    <n v="0"/>
    <n v="0"/>
    <n v="-9.6300000000000008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29"/>
  </r>
  <r>
    <x v="2"/>
    <s v="Baxter Springs"/>
    <s v="Electric"/>
    <s v="Municipal Other Lighting"/>
    <s v="CB-Commercial"/>
    <n v="1663"/>
    <n v="199.28"/>
    <n v="220"/>
    <n v="0"/>
    <n v="75.8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75"/>
    <n v="0"/>
    <n v="0"/>
    <n v="0"/>
    <n v="0"/>
    <n v="0"/>
    <n v="0"/>
    <n v="0"/>
    <n v="0"/>
    <n v="0"/>
    <n v="0"/>
    <n v="-22.6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29"/>
  </r>
  <r>
    <x v="2"/>
    <s v="Baxter Springs"/>
    <s v="Electric"/>
    <s v="Municipal Other Lighting"/>
    <s v="LS-Special Lighting"/>
    <n v="280"/>
    <n v="45.66"/>
    <n v="0"/>
    <n v="0"/>
    <n v="12.78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-9.7799999999999994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29"/>
  </r>
  <r>
    <x v="2"/>
    <s v="Baxter Springs"/>
    <s v="Electric"/>
    <s v="Municipal Pumping"/>
    <s v="CB-Commercial"/>
    <n v="61280"/>
    <n v="5950.74"/>
    <n v="680"/>
    <n v="0"/>
    <n v="2796.29"/>
    <n v="0"/>
    <m/>
    <n v="0"/>
    <n v="0"/>
    <n v="0"/>
    <n v="0"/>
    <n v="0"/>
    <n v="0"/>
    <n v="0"/>
    <n v="0"/>
    <n v="0"/>
    <n v="0"/>
    <n v="0"/>
    <n v="0"/>
    <n v="0"/>
    <n v="0"/>
    <n v="0"/>
    <n v="0"/>
    <n v="27.55"/>
    <n v="0"/>
    <n v="0"/>
    <n v="0"/>
    <n v="0"/>
    <n v="0"/>
    <n v="0"/>
    <n v="0"/>
    <n v="0"/>
    <n v="0"/>
    <n v="0"/>
    <n v="-834.6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29"/>
  </r>
  <r>
    <x v="2"/>
    <s v="Baxter Springs"/>
    <s v="Electric"/>
    <s v="Municipal Pumping"/>
    <s v="GP-General Power"/>
    <n v="70480"/>
    <n v="5665.49"/>
    <n v="0"/>
    <n v="0"/>
    <n v="3216.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26.08"/>
    <n v="0"/>
    <n v="0"/>
    <n v="0"/>
    <n v="0"/>
    <n v="0"/>
    <n v="0"/>
    <n v="0"/>
    <n v="0"/>
    <n v="0"/>
    <n v="0"/>
    <n v="-445.44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29"/>
  </r>
  <r>
    <x v="2"/>
    <s v="Baxter Springs"/>
    <s v="Electric"/>
    <s v="Oil Pipeline Pumping"/>
    <s v="PT-Transmission"/>
    <n v="1684000"/>
    <n v="77949.08"/>
    <n v="0"/>
    <n v="0"/>
    <n v="76019.13"/>
    <n v="0"/>
    <m/>
    <n v="0"/>
    <n v="0"/>
    <n v="0"/>
    <n v="0"/>
    <n v="0"/>
    <n v="0"/>
    <n v="0"/>
    <n v="0"/>
    <n v="0"/>
    <n v="0"/>
    <n v="0"/>
    <n v="0"/>
    <n v="0"/>
    <n v="0"/>
    <n v="0"/>
    <n v="0"/>
    <n v="353.64"/>
    <n v="0"/>
    <n v="0"/>
    <n v="0"/>
    <n v="0"/>
    <n v="0"/>
    <n v="0"/>
    <n v="0"/>
    <n v="0"/>
    <n v="0"/>
    <n v="9027.7999999999993"/>
    <n v="-8571.56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29"/>
  </r>
  <r>
    <x v="2"/>
    <s v="Baxter Springs"/>
    <s v="Electric"/>
    <s v="Residential"/>
    <s v="NEB-Optional Net Billing"/>
    <n v="1414"/>
    <n v="-3.5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29"/>
  </r>
  <r>
    <x v="2"/>
    <s v="Baxter Springs"/>
    <s v="Electric"/>
    <s v="Residential"/>
    <s v="RG-Residential"/>
    <n v="3514525"/>
    <n v="291872.18"/>
    <n v="35983.83"/>
    <n v="14340.76"/>
    <n v="160310.299999999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2108.14"/>
    <n v="0"/>
    <n v="0"/>
    <n v="0"/>
    <n v="100"/>
    <n v="0"/>
    <n v="26"/>
    <n v="2327.27"/>
    <n v="48"/>
    <n v="-16.260000000000002"/>
    <n v="18450.57"/>
    <n v="-32989.39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2"/>
    <s v="Baxter Springs"/>
    <s v="Electric"/>
    <s v="Residential"/>
    <s v="RH-Residential Total Elec"/>
    <n v="1404202"/>
    <n v="103629.85"/>
    <n v="11487.51"/>
    <n v="2438.79"/>
    <n v="63983.5"/>
    <n v="0"/>
    <m/>
    <n v="0"/>
    <n v="0"/>
    <n v="0"/>
    <n v="0"/>
    <n v="0"/>
    <n v="0"/>
    <n v="0"/>
    <n v="0"/>
    <n v="0"/>
    <n v="0"/>
    <n v="0"/>
    <n v="0"/>
    <n v="0"/>
    <n v="0"/>
    <n v="0"/>
    <n v="0"/>
    <n v="841.48"/>
    <n v="0"/>
    <n v="0"/>
    <n v="0"/>
    <n v="25"/>
    <n v="0"/>
    <n v="13"/>
    <n v="644.94000000000005"/>
    <n v="16"/>
    <n v="-2.0099999999999998"/>
    <n v="4491.5600000000004"/>
    <n v="-8343.17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29"/>
  </r>
  <r>
    <x v="2"/>
    <s v="Baxter Springs"/>
    <s v="Lighting"/>
    <s v="Commercial"/>
    <s v="PL-Private Lighting"/>
    <n v="43186.75"/>
    <n v="8944.68"/>
    <n v="0"/>
    <n v="0"/>
    <n v="1971.1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45"/>
    <n v="0"/>
    <n v="0"/>
    <n v="0"/>
    <n v="0"/>
    <n v="0"/>
    <n v="0"/>
    <n v="38.590000000000003"/>
    <n v="0"/>
    <n v="0"/>
    <n v="384.0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2"/>
    <s v="Baxter Springs"/>
    <s v="Lighting"/>
    <s v="Industrial"/>
    <s v="PL-Private Lighting"/>
    <n v="1059"/>
    <n v="306.32"/>
    <n v="0"/>
    <n v="0"/>
    <n v="48.3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0"/>
    <n v="0"/>
    <n v="0"/>
    <n v="32.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29"/>
  </r>
  <r>
    <x v="2"/>
    <s v="Baxter Springs"/>
    <s v="Lighting"/>
    <s v="Municipal Other Lighting"/>
    <s v="PL-Private Lighting"/>
    <n v="321"/>
    <n v="84.54"/>
    <n v="0"/>
    <n v="0"/>
    <n v="14.65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29"/>
  </r>
  <r>
    <x v="2"/>
    <s v="Baxter Springs"/>
    <s v="Lighting"/>
    <s v="Municipal Street Lighting"/>
    <s v="SPL-Municipal St Lighting"/>
    <n v="39753.343999999997"/>
    <n v="5506.1"/>
    <n v="0"/>
    <n v="0"/>
    <n v="1826.01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9.5399999999999991"/>
    <n v="0"/>
    <n v="0"/>
    <n v="0"/>
    <n v="0"/>
    <n v="0"/>
    <n v="0"/>
    <n v="0"/>
    <n v="0"/>
    <n v="0"/>
    <n v="0"/>
    <n v="-701.2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29"/>
  </r>
  <r>
    <x v="2"/>
    <s v="Baxter Springs"/>
    <s v="Lighting"/>
    <s v="Residential"/>
    <s v="PL-Private Lighting"/>
    <n v="33088.862999999998"/>
    <n v="8121.16"/>
    <n v="0"/>
    <n v="0"/>
    <n v="1513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2200000000000006"/>
    <n v="0"/>
    <n v="0"/>
    <n v="0"/>
    <n v="0"/>
    <n v="0"/>
    <n v="0"/>
    <n v="52.14"/>
    <n v="0"/>
    <n v="0"/>
    <n v="223.93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2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29"/>
  </r>
  <r>
    <x v="2"/>
    <s v="Gravette"/>
    <s v="Electric"/>
    <s v="Commercial"/>
    <s v="CB-Commercial"/>
    <n v="112"/>
    <n v="13.77"/>
    <n v="40"/>
    <n v="0"/>
    <n v="5.110000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3.46"/>
    <n v="-1.5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2"/>
    <s v="Gravette"/>
    <s v="Electric"/>
    <s v="Residential"/>
    <s v="RG-Residential"/>
    <n v="6936"/>
    <n v="569.33000000000004"/>
    <n v="118.33"/>
    <n v="0"/>
    <n v="316.49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1500000000000004"/>
    <n v="0"/>
    <n v="0"/>
    <n v="0"/>
    <n v="0"/>
    <n v="0"/>
    <n v="0"/>
    <n v="0"/>
    <n v="0"/>
    <n v="0"/>
    <n v="14.56"/>
    <n v="-65.1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2"/>
    <s v="Gravette"/>
    <s v="Lighting"/>
    <s v="Residential"/>
    <s v="PL-Private Lighting"/>
    <n v="31"/>
    <n v="9.44"/>
    <n v="0"/>
    <n v="0"/>
    <n v="1.4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0.1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2"/>
    <s v="Neosho"/>
    <s v="Electric"/>
    <s v="Commercial"/>
    <s v="CB-Commercial"/>
    <n v="2015"/>
    <n v="210.97"/>
    <n v="60"/>
    <n v="0"/>
    <n v="91.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91"/>
    <n v="0"/>
    <n v="0"/>
    <n v="0"/>
    <n v="0"/>
    <n v="0"/>
    <n v="0"/>
    <n v="0.09"/>
    <n v="0"/>
    <n v="0"/>
    <n v="21.26"/>
    <n v="-27.4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2"/>
    <s v="Neosho"/>
    <s v="Electric"/>
    <s v="Commercial"/>
    <s v="GP-General Power"/>
    <n v="103200"/>
    <n v="6477.5"/>
    <n v="0"/>
    <n v="0"/>
    <n v="4709.12"/>
    <n v="0"/>
    <m/>
    <n v="0"/>
    <n v="0"/>
    <n v="0"/>
    <n v="0"/>
    <n v="0"/>
    <n v="0"/>
    <n v="0"/>
    <n v="0"/>
    <n v="0"/>
    <n v="0"/>
    <n v="0"/>
    <n v="0"/>
    <n v="0"/>
    <n v="0"/>
    <n v="0"/>
    <n v="0"/>
    <n v="38.18"/>
    <n v="0"/>
    <n v="0"/>
    <n v="0"/>
    <n v="0"/>
    <n v="0"/>
    <n v="0"/>
    <n v="0"/>
    <n v="0"/>
    <n v="0"/>
    <n v="0"/>
    <n v="-652.22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29"/>
  </r>
  <r>
    <x v="2"/>
    <s v="Neosho"/>
    <s v="Electric"/>
    <s v="Residential"/>
    <s v="RG-Residential"/>
    <n v="9485"/>
    <n v="776.19"/>
    <n v="100.5"/>
    <n v="2.15"/>
    <n v="421.92"/>
    <n v="0"/>
    <m/>
    <n v="0"/>
    <n v="0"/>
    <n v="0"/>
    <n v="0"/>
    <n v="0.11"/>
    <n v="0"/>
    <n v="0"/>
    <n v="0"/>
    <n v="0"/>
    <n v="0"/>
    <n v="0"/>
    <n v="0"/>
    <n v="0"/>
    <n v="0"/>
    <n v="0"/>
    <n v="0"/>
    <n v="5.54"/>
    <n v="0"/>
    <n v="0"/>
    <n v="0"/>
    <n v="0"/>
    <n v="0"/>
    <n v="0"/>
    <n v="1.63"/>
    <n v="0"/>
    <n v="0"/>
    <n v="18.11"/>
    <n v="-86.8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2"/>
    <s v="Neosho"/>
    <s v="Lighting"/>
    <s v="Commercial"/>
    <s v="PL-Private Lighting"/>
    <n v="1436"/>
    <n v="188.32"/>
    <n v="0"/>
    <n v="0"/>
    <n v="65.5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29"/>
  </r>
  <r>
    <x v="2"/>
    <s v="Neosho"/>
    <s v="Lighting"/>
    <s v="Residential"/>
    <s v="PL-Private Lighting"/>
    <n v="161"/>
    <n v="30.34"/>
    <n v="0"/>
    <n v="0"/>
    <n v="7.3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17"/>
    <n v="0"/>
    <n v="0"/>
    <n v="0.52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3"/>
    <m/>
    <m/>
    <s v="Residential"/>
    <s v="RG-Residential"/>
    <m/>
    <n v="6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29"/>
  </r>
  <r>
    <x v="3"/>
    <m/>
    <m/>
    <s v="Industrial"/>
    <s v="GP-General Power"/>
    <m/>
    <n v="66899.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6"/>
    <m/>
    <x v="29"/>
  </r>
  <r>
    <x v="3"/>
    <m/>
    <m/>
    <s v="Industrial"/>
    <s v="LP-Large Power"/>
    <m/>
    <n v="83739.9600000000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29"/>
  </r>
  <r>
    <x v="3"/>
    <m/>
    <m/>
    <s v="Commercial"/>
    <s v="CB-Commercial"/>
    <n v="-100000"/>
    <n v="-12711.99"/>
    <n v="0"/>
    <n v="0"/>
    <n v="0"/>
    <n v="0"/>
    <m/>
    <n v="0"/>
    <n v="0.3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2"/>
    <m/>
    <m/>
    <s v="Commercial"/>
    <s v="CB-Commercial"/>
    <n v="-100000"/>
    <n v="-9111.4699999999993"/>
    <n v="0"/>
    <n v="0"/>
    <n v="-4563.31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-45"/>
    <n v="0"/>
    <n v="0"/>
    <n v="0"/>
    <n v="0"/>
    <n v="0"/>
    <n v="0"/>
    <n v="0"/>
    <n v="0"/>
    <n v="0"/>
    <n v="-802.63"/>
    <m/>
    <n v="0"/>
    <n v="0"/>
    <n v="0"/>
    <n v="0"/>
    <n v="0"/>
    <m/>
    <x v="0"/>
    <m/>
    <m/>
    <m/>
    <m/>
    <m/>
    <m/>
    <m/>
    <m/>
    <m/>
    <m/>
    <m/>
    <m/>
    <x v="1"/>
    <x v="5"/>
    <m/>
    <x v="29"/>
  </r>
  <r>
    <x v="3"/>
    <m/>
    <m/>
    <s v="Commercial"/>
    <s v="CB-Commercial"/>
    <n v="-99976"/>
    <n v="-12708.95"/>
    <n v="-12.1"/>
    <n v="0"/>
    <n v="0"/>
    <n v="0"/>
    <m/>
    <n v="0"/>
    <n v="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8.09"/>
    <m/>
    <n v="0"/>
    <n v="0"/>
    <n v="0"/>
    <n v="0"/>
    <n v="0"/>
    <m/>
    <x v="0"/>
    <m/>
    <m/>
    <m/>
    <m/>
    <m/>
    <m/>
    <m/>
    <m/>
    <m/>
    <m/>
    <m/>
    <m/>
    <x v="1"/>
    <x v="5"/>
    <m/>
    <x v="29"/>
  </r>
  <r>
    <x v="2"/>
    <m/>
    <m/>
    <s v="Residential"/>
    <s v="RG-Residential"/>
    <n v="-10000"/>
    <n v="-800.2"/>
    <n v="0"/>
    <n v="0"/>
    <n v="-456.31"/>
    <n v="0"/>
    <m/>
    <n v="0"/>
    <n v="0"/>
    <n v="0"/>
    <n v="0"/>
    <n v="0"/>
    <n v="0"/>
    <n v="0"/>
    <n v="0"/>
    <n v="0"/>
    <n v="0"/>
    <n v="0"/>
    <n v="0"/>
    <n v="0"/>
    <n v="0"/>
    <n v="0"/>
    <n v="0"/>
    <n v="-6"/>
    <n v="0"/>
    <n v="0"/>
    <n v="0"/>
    <n v="0"/>
    <n v="0"/>
    <n v="0"/>
    <n v="0"/>
    <n v="0"/>
    <n v="0"/>
    <n v="-61.23"/>
    <m/>
    <n v="0"/>
    <n v="0"/>
    <n v="0"/>
    <n v="0"/>
    <n v="0"/>
    <m/>
    <x v="0"/>
    <m/>
    <m/>
    <m/>
    <m/>
    <m/>
    <m/>
    <m/>
    <m/>
    <n v="-2051.98"/>
    <n v="-46"/>
    <n v="0"/>
    <n v="-2097.98"/>
    <x v="0"/>
    <x v="1"/>
    <m/>
    <x v="29"/>
  </r>
  <r>
    <x v="2"/>
    <m/>
    <m/>
    <s v="Commercial"/>
    <s v="CB-Commercial"/>
    <n v="-9440"/>
    <n v="-876.61"/>
    <n v="0"/>
    <n v="0"/>
    <n v="-430.83"/>
    <n v="0"/>
    <m/>
    <n v="0"/>
    <n v="0"/>
    <n v="0"/>
    <n v="0"/>
    <n v="0"/>
    <n v="0"/>
    <n v="0"/>
    <n v="0"/>
    <n v="0"/>
    <n v="0"/>
    <n v="0"/>
    <n v="0"/>
    <n v="0"/>
    <n v="0"/>
    <n v="0"/>
    <n v="0"/>
    <n v="-4.25"/>
    <n v="0"/>
    <n v="0"/>
    <n v="0"/>
    <n v="0"/>
    <n v="0"/>
    <n v="0"/>
    <n v="0"/>
    <n v="0"/>
    <n v="0"/>
    <n v="-76.760000000000005"/>
    <m/>
    <n v="0"/>
    <n v="0"/>
    <n v="0"/>
    <n v="0"/>
    <n v="0"/>
    <m/>
    <x v="0"/>
    <m/>
    <m/>
    <m/>
    <m/>
    <m/>
    <m/>
    <m/>
    <m/>
    <n v="-2017.7399999999998"/>
    <n v="-46"/>
    <n v="0"/>
    <n v="-2063.7399999999998"/>
    <x v="1"/>
    <x v="5"/>
    <m/>
    <x v="29"/>
  </r>
  <r>
    <x v="3"/>
    <m/>
    <m/>
    <s v="Residential"/>
    <s v="RG-Residential"/>
    <n v="-4000"/>
    <n v="-501.4"/>
    <n v="0"/>
    <n v="0"/>
    <n v="0"/>
    <n v="0"/>
    <m/>
    <n v="0"/>
    <n v="0"/>
    <n v="0"/>
    <n v="0"/>
    <n v="-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68"/>
    <m/>
    <n v="0"/>
    <n v="0"/>
    <n v="0"/>
    <n v="0"/>
    <n v="0"/>
    <m/>
    <x v="0"/>
    <m/>
    <m/>
    <m/>
    <m/>
    <m/>
    <m/>
    <m/>
    <m/>
    <n v="-2031.2800000000002"/>
    <n v="-46"/>
    <n v="0"/>
    <n v="-2077.2800000000002"/>
    <x v="0"/>
    <x v="1"/>
    <m/>
    <x v="29"/>
  </r>
  <r>
    <x v="2"/>
    <m/>
    <m/>
    <s v="Residential"/>
    <s v="RG-Residential"/>
    <n v="-3229"/>
    <n v="-264.08"/>
    <n v="0"/>
    <n v="0"/>
    <n v="-147.35"/>
    <n v="0"/>
    <m/>
    <n v="0"/>
    <n v="0"/>
    <n v="0"/>
    <n v="0"/>
    <n v="0"/>
    <n v="0"/>
    <n v="0"/>
    <n v="0"/>
    <n v="0"/>
    <n v="0"/>
    <n v="0"/>
    <n v="0"/>
    <n v="0"/>
    <n v="0"/>
    <n v="0"/>
    <n v="0"/>
    <n v="-1.94"/>
    <n v="0"/>
    <n v="0"/>
    <n v="0"/>
    <n v="0"/>
    <n v="0"/>
    <n v="0"/>
    <n v="0"/>
    <n v="0"/>
    <n v="0"/>
    <n v="-17.98"/>
    <m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-1826"/>
    <n v="-228.89"/>
    <n v="0"/>
    <n v="0"/>
    <n v="0"/>
    <n v="0"/>
    <m/>
    <n v="0"/>
    <n v="0"/>
    <n v="0"/>
    <n v="0"/>
    <n v="-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-1101"/>
    <n v="-118.94"/>
    <n v="0"/>
    <n v="0"/>
    <n v="0"/>
    <n v="0"/>
    <m/>
    <n v="0"/>
    <n v="2.02"/>
    <n v="0"/>
    <n v="0"/>
    <n v="-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5"/>
    <m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-388"/>
    <n v="-48.63"/>
    <n v="-22.1"/>
    <n v="0"/>
    <n v="0"/>
    <n v="0"/>
    <m/>
    <n v="0"/>
    <n v="0.01"/>
    <n v="0"/>
    <n v="0"/>
    <n v="-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7"/>
    <m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-294"/>
    <n v="-29.67"/>
    <n v="0"/>
    <n v="0"/>
    <n v="0"/>
    <n v="0"/>
    <m/>
    <n v="0"/>
    <n v="0.56000000000000005"/>
    <n v="0"/>
    <n v="0"/>
    <n v="-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85999999999999899"/>
    <m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-143"/>
    <n v="-10.28"/>
    <n v="13"/>
    <n v="0"/>
    <n v="0"/>
    <n v="0"/>
    <m/>
    <n v="0"/>
    <n v="0.45"/>
    <n v="0"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000000000000098E-2"/>
    <m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PL-Private Lighting"/>
    <n v="-110.568"/>
    <n v="-50.47"/>
    <n v="0"/>
    <n v="0"/>
    <n v="0"/>
    <n v="0"/>
    <m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5"/>
    <m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29"/>
  </r>
  <r>
    <x v="1"/>
    <m/>
    <m/>
    <s v="Residential"/>
    <s v="RG-Residential"/>
    <n v="-99"/>
    <n v="-5.8"/>
    <n v="4.75"/>
    <n v="0"/>
    <n v="0"/>
    <n v="0"/>
    <m/>
    <n v="0"/>
    <n v="0"/>
    <n v="0"/>
    <n v="0"/>
    <n v="0"/>
    <n v="0"/>
    <n v="-2.79"/>
    <n v="0"/>
    <n v="0"/>
    <n v="-0.18"/>
    <n v="0"/>
    <n v="0"/>
    <n v="0"/>
    <n v="0"/>
    <n v="0"/>
    <n v="0"/>
    <n v="0"/>
    <n v="0"/>
    <n v="0"/>
    <n v="0"/>
    <n v="0"/>
    <n v="0"/>
    <n v="0"/>
    <n v="0"/>
    <n v="0"/>
    <n v="-0.03"/>
    <n v="-0.2"/>
    <m/>
    <n v="0"/>
    <n v="-1.67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-98"/>
    <n v="-12.29"/>
    <n v="-0.43"/>
    <n v="0"/>
    <n v="0"/>
    <n v="0"/>
    <m/>
    <n v="0"/>
    <n v="0"/>
    <n v="0"/>
    <n v="0"/>
    <n v="-3.999999999999989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m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-14"/>
    <n v="0.94"/>
    <n v="-0.87"/>
    <n v="0"/>
    <n v="0"/>
    <n v="0"/>
    <m/>
    <n v="0"/>
    <n v="0.47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0"/>
    <n v="-0.01"/>
    <n v="0.87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8"/>
    <n v="0"/>
    <m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Commercial"/>
    <s v="CB-Commercial"/>
    <n v="100000"/>
    <n v="12700.77"/>
    <n v="0"/>
    <n v="0"/>
    <n v="0"/>
    <n v="0"/>
    <m/>
    <n v="0"/>
    <n v="-22.17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4.6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m/>
    <m/>
    <s v="Commercial"/>
    <s v="CB-Commercial"/>
    <n v="100000"/>
    <n v="12707.04"/>
    <n v="0"/>
    <n v="0"/>
    <n v="0"/>
    <n v="0"/>
    <m/>
    <n v="0"/>
    <n v="-26.6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4.8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m/>
    <m/>
    <s v="Commercial"/>
    <s v="CB-Commercial"/>
    <n v="100000"/>
    <n v="12706.74"/>
    <n v="0"/>
    <n v="0"/>
    <n v="0"/>
    <n v="0"/>
    <m/>
    <n v="0"/>
    <n v="-58.64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5.880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m/>
    <m/>
    <s v="Commercial"/>
    <s v="CB-Commercial"/>
    <n v="100000"/>
    <n v="12711.99"/>
    <n v="0"/>
    <n v="0"/>
    <n v="0"/>
    <n v="0"/>
    <m/>
    <n v="0"/>
    <n v="-19.6900000000000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5.8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m/>
    <m/>
    <s v="Commercial"/>
    <s v="CB-Commercial"/>
    <n v="100000"/>
    <n v="12710.56"/>
    <n v="0"/>
    <n v="0"/>
    <n v="0"/>
    <n v="0"/>
    <m/>
    <n v="0"/>
    <n v="-26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5.1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m/>
    <m/>
    <s v="Residential"/>
    <s v="RG-Residential"/>
    <n v="100000"/>
    <n v="12535"/>
    <n v="0"/>
    <n v="0"/>
    <n v="0"/>
    <n v="0"/>
    <m/>
    <n v="0"/>
    <n v="-25.43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0.9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100000"/>
    <n v="12525.47"/>
    <n v="0"/>
    <n v="0"/>
    <n v="0"/>
    <n v="0"/>
    <m/>
    <n v="0"/>
    <n v="-58.38"/>
    <n v="0"/>
    <n v="0"/>
    <n v="4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5.3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100000"/>
    <n v="12524.47"/>
    <n v="0"/>
    <n v="0"/>
    <n v="0"/>
    <n v="0"/>
    <m/>
    <n v="0"/>
    <n v="-20.62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0.7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100000"/>
    <n v="12514.43"/>
    <n v="0"/>
    <n v="0"/>
    <n v="0"/>
    <n v="0"/>
    <m/>
    <n v="0"/>
    <n v="-30.58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7.5400000000000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100000"/>
    <n v="12534.99"/>
    <n v="0"/>
    <n v="0"/>
    <n v="0"/>
    <n v="0"/>
    <m/>
    <n v="0"/>
    <n v="-19.649999999999999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.9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100000"/>
    <n v="12535"/>
    <n v="0"/>
    <n v="0"/>
    <n v="0"/>
    <n v="0"/>
    <m/>
    <n v="0"/>
    <n v="-40.299999999999997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.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84359"/>
    <n v="10574.4"/>
    <n v="0"/>
    <n v="0"/>
    <n v="0"/>
    <n v="0"/>
    <m/>
    <n v="0"/>
    <n v="-36.200000000000003"/>
    <n v="0"/>
    <n v="0"/>
    <n v="37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15688"/>
    <n v="1966.5"/>
    <n v="0"/>
    <n v="0"/>
    <n v="0"/>
    <n v="0"/>
    <m/>
    <n v="0"/>
    <n v="-6.73"/>
    <n v="0"/>
    <n v="0"/>
    <n v="7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1799"/>
    <n v="196.23"/>
    <n v="0"/>
    <n v="0"/>
    <n v="0"/>
    <n v="0"/>
    <m/>
    <n v="0"/>
    <n v="-2.65"/>
    <n v="0"/>
    <n v="0"/>
    <n v="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1750"/>
    <n v="176.63"/>
    <n v="0"/>
    <n v="0"/>
    <n v="0"/>
    <n v="0"/>
    <m/>
    <n v="0"/>
    <n v="-3.21"/>
    <n v="0"/>
    <n v="0"/>
    <n v="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Commercial"/>
    <s v="CB-Commercial"/>
    <n v="886"/>
    <n v="110.14"/>
    <n v="0"/>
    <n v="0"/>
    <n v="0"/>
    <n v="0"/>
    <m/>
    <n v="0"/>
    <n v="-1.5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3"/>
    <m/>
    <m/>
    <s v="Residential"/>
    <s v="RG-Residential"/>
    <n v="650"/>
    <n v="85.9"/>
    <n v="6.07"/>
    <n v="0"/>
    <n v="0"/>
    <n v="0"/>
    <m/>
    <n v="0"/>
    <n v="-7.0000000000000104E-2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Commercial"/>
    <s v="SH-Small Heating"/>
    <n v="554"/>
    <n v="68.92"/>
    <n v="0"/>
    <n v="0"/>
    <n v="0"/>
    <n v="0"/>
    <m/>
    <n v="0"/>
    <n v="-1.05"/>
    <n v="0"/>
    <n v="0"/>
    <n v="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7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29"/>
  </r>
  <r>
    <x v="3"/>
    <m/>
    <m/>
    <s v="Residential"/>
    <s v="RG-Residential"/>
    <n v="506"/>
    <n v="60.84"/>
    <n v="8.67"/>
    <n v="0"/>
    <n v="0"/>
    <n v="0"/>
    <m/>
    <n v="0"/>
    <n v="-0.62"/>
    <n v="0"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57"/>
    <n v="0.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500"/>
    <n v="62.67"/>
    <n v="10.83"/>
    <n v="0"/>
    <n v="0"/>
    <n v="0"/>
    <m/>
    <n v="0"/>
    <n v="-0.51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Residential"/>
    <s v="RG-Residential"/>
    <n v="405"/>
    <n v="50.77"/>
    <n v="0"/>
    <n v="0"/>
    <n v="0"/>
    <n v="0"/>
    <m/>
    <n v="0"/>
    <n v="-0.4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29"/>
  </r>
  <r>
    <x v="3"/>
    <m/>
    <m/>
    <s v="Commercial"/>
    <s v="CB-Commercial"/>
    <n v="160"/>
    <n v="20.34"/>
    <n v="0"/>
    <n v="0"/>
    <n v="0"/>
    <n v="0"/>
    <m/>
    <n v="0"/>
    <n v="-0.28999999999999998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29"/>
  </r>
  <r>
    <x v="1"/>
    <m/>
    <m/>
    <s v="Residential"/>
    <s v="RH-Residential Total Elec"/>
    <n v="134"/>
    <n v="7.67"/>
    <n v="0"/>
    <n v="0"/>
    <n v="0"/>
    <n v="0"/>
    <m/>
    <n v="0"/>
    <n v="0"/>
    <n v="0"/>
    <n v="0"/>
    <n v="0"/>
    <n v="0"/>
    <n v="2.86"/>
    <n v="0"/>
    <n v="0"/>
    <n v="0.24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2.21"/>
    <n v="0"/>
    <n v="0"/>
    <n v="0"/>
    <n v="0"/>
    <m/>
    <x v="0"/>
    <m/>
    <m/>
    <m/>
    <m/>
    <m/>
    <m/>
    <m/>
    <m/>
    <n v="0"/>
    <n v="0"/>
    <n v="0"/>
    <n v="0"/>
    <x v="0"/>
    <x v="15"/>
    <m/>
    <x v="29"/>
  </r>
  <r>
    <x v="0"/>
    <s v=""/>
    <s v="Project Help"/>
    <s v="Residential"/>
    <s v=""/>
    <n v="0"/>
    <n v="0"/>
    <n v="0"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4"/>
    <s v="Gravette"/>
    <s v="Electric"/>
    <s v="Commercial"/>
    <s v="CB-Commercial"/>
    <n v="1447814"/>
    <n v="123683.16"/>
    <n v="8895.09"/>
    <n v="4407.01"/>
    <n v="0"/>
    <n v="0"/>
    <m/>
    <n v="0"/>
    <n v="0"/>
    <n v="32894.32"/>
    <n v="3753.17"/>
    <n v="0"/>
    <n v="4705.4799999999996"/>
    <n v="0"/>
    <n v="5443.84"/>
    <n v="6775.71"/>
    <n v="0"/>
    <n v="0"/>
    <n v="0"/>
    <n v="0"/>
    <n v="0"/>
    <n v="0"/>
    <n v="0"/>
    <n v="0"/>
    <n v="0"/>
    <n v="0"/>
    <n v="0"/>
    <n v="0"/>
    <n v="0"/>
    <n v="0"/>
    <n v="0"/>
    <n v="50"/>
    <n v="-2.9"/>
    <n v="15134.39"/>
    <n v="-7182.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4"/>
    <s v="Gravette"/>
    <s v="Electric"/>
    <s v="Commercial"/>
    <s v="GP-General Power"/>
    <n v="1962286"/>
    <n v="114729.84"/>
    <n v="3713.07"/>
    <n v="356.48"/>
    <n v="0"/>
    <n v="0"/>
    <m/>
    <n v="0"/>
    <n v="0"/>
    <n v="44583.11"/>
    <n v="5160.8"/>
    <n v="0"/>
    <n v="3552.43"/>
    <n v="0"/>
    <n v="5906.48"/>
    <n v="4597.8500000000004"/>
    <n v="0"/>
    <n v="0"/>
    <n v="0"/>
    <n v="6"/>
    <n v="0"/>
    <n v="0"/>
    <n v="0"/>
    <n v="0"/>
    <n v="0"/>
    <n v="0"/>
    <n v="0"/>
    <n v="0"/>
    <n v="0"/>
    <n v="0"/>
    <n v="0"/>
    <n v="0"/>
    <n v="0"/>
    <n v="15198.18"/>
    <n v="-5934.01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0"/>
  </r>
  <r>
    <x v="4"/>
    <s v="Gravette"/>
    <s v="Electric"/>
    <s v="Commercial"/>
    <s v="LS-Special Light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0"/>
  </r>
  <r>
    <x v="4"/>
    <s v="Gravette"/>
    <s v="Electric"/>
    <s v="Industrial"/>
    <s v="CB-Commercial"/>
    <n v="2012"/>
    <n v="170.87"/>
    <n v="14.35"/>
    <n v="9.99"/>
    <n v="0"/>
    <n v="0"/>
    <m/>
    <n v="0"/>
    <n v="0"/>
    <n v="45.71"/>
    <n v="5.29"/>
    <n v="0"/>
    <n v="6.54"/>
    <n v="0"/>
    <n v="7.57"/>
    <n v="9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039999999999999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0"/>
  </r>
  <r>
    <x v="4"/>
    <s v="Gravette"/>
    <s v="Electric"/>
    <s v="Industrial"/>
    <s v="GP-General Power"/>
    <n v="770071"/>
    <n v="51623.39"/>
    <n v="304.35000000000002"/>
    <n v="100"/>
    <n v="0"/>
    <n v="0"/>
    <m/>
    <n v="0"/>
    <n v="0"/>
    <n v="13506.68"/>
    <n v="1563.49"/>
    <n v="0"/>
    <n v="1857.87"/>
    <n v="0"/>
    <n v="2317.91"/>
    <n v="2404.63"/>
    <n v="0"/>
    <n v="0"/>
    <n v="0"/>
    <n v="3101.85"/>
    <n v="0"/>
    <n v="0"/>
    <n v="0"/>
    <n v="0"/>
    <n v="0"/>
    <n v="0"/>
    <n v="0"/>
    <n v="0"/>
    <n v="0"/>
    <n v="0"/>
    <n v="0"/>
    <n v="0"/>
    <n v="0"/>
    <n v="2408.9"/>
    <n v="-2601.58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4"/>
    <s v="Gravette"/>
    <s v="Electric"/>
    <s v="Industrial"/>
    <s v="PT-Transmission"/>
    <n v="7188492"/>
    <n v="350236.72"/>
    <n v="873.45"/>
    <n v="100"/>
    <n v="0"/>
    <n v="0"/>
    <m/>
    <n v="0"/>
    <n v="0"/>
    <n v="163322.54"/>
    <n v="4872.8599999999997"/>
    <n v="0"/>
    <n v="16595.68"/>
    <n v="0"/>
    <n v="18330.650000000001"/>
    <n v="21823.8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9767.509999999998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30"/>
  </r>
  <r>
    <x v="4"/>
    <s v="Gravette"/>
    <s v="Electric"/>
    <s v="Municipal Buildings"/>
    <s v="CB-Commercial"/>
    <n v="84242"/>
    <n v="7180.15"/>
    <n v="789.25"/>
    <n v="0"/>
    <n v="0"/>
    <n v="0"/>
    <m/>
    <n v="0"/>
    <n v="0"/>
    <n v="1913.97"/>
    <n v="221.59"/>
    <n v="0"/>
    <n v="273.8"/>
    <n v="0"/>
    <n v="316.73"/>
    <n v="394.25"/>
    <n v="0"/>
    <n v="0"/>
    <n v="0"/>
    <n v="0"/>
    <n v="0"/>
    <n v="0"/>
    <n v="0"/>
    <n v="0"/>
    <n v="0"/>
    <n v="0"/>
    <n v="0"/>
    <n v="0"/>
    <n v="0"/>
    <n v="0"/>
    <n v="0"/>
    <n v="0"/>
    <n v="0"/>
    <n v="970.48"/>
    <n v="-431.99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4"/>
    <s v="Gravette"/>
    <s v="Electric"/>
    <s v="Municipal Other Lighting"/>
    <s v="CB-Commercial"/>
    <n v="17766"/>
    <n v="1513"/>
    <n v="344.4"/>
    <n v="0"/>
    <n v="0"/>
    <n v="0"/>
    <m/>
    <n v="0"/>
    <n v="0"/>
    <n v="403.63"/>
    <n v="46.71"/>
    <n v="0"/>
    <n v="57.74"/>
    <n v="0"/>
    <n v="66.790000000000006"/>
    <n v="83.14"/>
    <n v="0"/>
    <n v="0"/>
    <n v="0"/>
    <n v="0"/>
    <n v="0"/>
    <n v="0"/>
    <n v="0"/>
    <n v="0"/>
    <n v="0"/>
    <n v="0"/>
    <n v="0"/>
    <n v="0"/>
    <n v="0"/>
    <n v="0"/>
    <n v="0"/>
    <n v="0"/>
    <n v="0"/>
    <n v="226.79"/>
    <n v="-100.67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0"/>
  </r>
  <r>
    <x v="4"/>
    <s v="Gravette"/>
    <s v="Electric"/>
    <s v="Municipal Other Lighting"/>
    <s v="LS-Special Lighting"/>
    <n v="463"/>
    <n v="170.91"/>
    <n v="0"/>
    <n v="0"/>
    <n v="0"/>
    <n v="0"/>
    <m/>
    <n v="0"/>
    <n v="0"/>
    <n v="10.52"/>
    <n v="1.22"/>
    <n v="0"/>
    <n v="0"/>
    <n v="0"/>
    <n v="0.67"/>
    <n v="3.78"/>
    <n v="0"/>
    <n v="0"/>
    <n v="0"/>
    <n v="0"/>
    <n v="0"/>
    <n v="0"/>
    <n v="0"/>
    <n v="0"/>
    <n v="0"/>
    <n v="0"/>
    <n v="0"/>
    <n v="0"/>
    <n v="0"/>
    <n v="0"/>
    <n v="0"/>
    <n v="0"/>
    <n v="0"/>
    <n v="14.62"/>
    <n v="-21.27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0"/>
  </r>
  <r>
    <x v="4"/>
    <s v="Gravette"/>
    <s v="Electric"/>
    <s v="Municipal Pumping"/>
    <s v="CB-Commercial"/>
    <n v="30001"/>
    <n v="2555.09"/>
    <n v="315.7"/>
    <n v="0"/>
    <n v="0"/>
    <n v="0"/>
    <m/>
    <n v="0"/>
    <n v="0"/>
    <n v="681.62"/>
    <n v="78.91"/>
    <n v="0"/>
    <n v="97.5"/>
    <n v="0"/>
    <n v="112.8"/>
    <n v="140.41"/>
    <n v="0"/>
    <n v="0"/>
    <n v="0"/>
    <n v="0"/>
    <n v="0"/>
    <n v="0"/>
    <n v="0"/>
    <n v="0"/>
    <n v="0"/>
    <n v="0"/>
    <n v="0"/>
    <n v="0"/>
    <n v="0"/>
    <n v="0"/>
    <n v="0"/>
    <n v="0"/>
    <n v="0"/>
    <n v="338.79"/>
    <n v="-155.58000000000001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4"/>
    <s v="Gravette"/>
    <s v="Electric"/>
    <s v="Municipal Pumping"/>
    <s v="GP-General Power"/>
    <n v="618019"/>
    <n v="25854.32"/>
    <n v="304.35000000000002"/>
    <n v="0"/>
    <n v="0"/>
    <n v="0"/>
    <m/>
    <n v="0"/>
    <n v="0"/>
    <n v="14041.39"/>
    <n v="1625.39"/>
    <n v="0"/>
    <n v="624.04"/>
    <n v="0"/>
    <n v="1860.23"/>
    <n v="807.71"/>
    <n v="0"/>
    <n v="0"/>
    <n v="0"/>
    <n v="0"/>
    <n v="0"/>
    <n v="0"/>
    <n v="0"/>
    <n v="0"/>
    <n v="0"/>
    <n v="0"/>
    <n v="0"/>
    <n v="0"/>
    <n v="0"/>
    <n v="0"/>
    <n v="0"/>
    <n v="0"/>
    <n v="0"/>
    <n v="3754.06"/>
    <n v="-1310.5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4"/>
    <s v="Gravette"/>
    <s v="Electric"/>
    <s v="Residential"/>
    <s v="NM-Net Metering"/>
    <n v="868"/>
    <n v="-66.430000000000007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30"/>
  </r>
  <r>
    <x v="4"/>
    <s v="Gravette"/>
    <s v="Electric"/>
    <s v="Residential"/>
    <s v="RG-Residential"/>
    <n v="5312265"/>
    <n v="417971.7"/>
    <n v="46580.35"/>
    <n v="21217.3"/>
    <n v="0"/>
    <n v="0"/>
    <m/>
    <n v="0"/>
    <n v="0"/>
    <n v="119888.11"/>
    <n v="13877.56"/>
    <n v="0"/>
    <n v="19576.71"/>
    <n v="0"/>
    <n v="21582.13"/>
    <n v="25908.89"/>
    <n v="0"/>
    <n v="0"/>
    <n v="0"/>
    <n v="0"/>
    <n v="0"/>
    <n v="0"/>
    <n v="0"/>
    <n v="0"/>
    <n v="0"/>
    <n v="0"/>
    <n v="0"/>
    <n v="50"/>
    <n v="0"/>
    <n v="0"/>
    <n v="0"/>
    <n v="250"/>
    <n v="-26.09"/>
    <n v="59445.120000000003"/>
    <n v="-20060.2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4"/>
    <s v="Gravette"/>
    <s v="Lighting"/>
    <s v="Commercial"/>
    <s v="PL-Private Lighting"/>
    <n v="28098.091"/>
    <n v="3865.27"/>
    <n v="0"/>
    <n v="37.82"/>
    <n v="0"/>
    <n v="0"/>
    <m/>
    <n v="0"/>
    <n v="0"/>
    <n v="638.38"/>
    <n v="73.78"/>
    <n v="0"/>
    <n v="0"/>
    <n v="0"/>
    <n v="40.19"/>
    <n v="47.95"/>
    <n v="0"/>
    <n v="0"/>
    <n v="0"/>
    <n v="0"/>
    <n v="0"/>
    <n v="0"/>
    <n v="0"/>
    <n v="0"/>
    <n v="0"/>
    <n v="0"/>
    <n v="0"/>
    <n v="0"/>
    <n v="0"/>
    <n v="0"/>
    <n v="0"/>
    <n v="0"/>
    <n v="0"/>
    <n v="319.54000000000002"/>
    <n v="-166.58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4"/>
    <s v="Gravette"/>
    <s v="Lighting"/>
    <s v="Industrial"/>
    <s v="PL-Private Lighting"/>
    <n v="5882"/>
    <n v="522.32000000000005"/>
    <n v="0"/>
    <n v="8.06"/>
    <n v="0"/>
    <n v="0"/>
    <m/>
    <n v="0"/>
    <n v="0"/>
    <n v="133.63999999999999"/>
    <n v="4.1399999999999997"/>
    <n v="0"/>
    <n v="0"/>
    <n v="0"/>
    <n v="8.4600000000000009"/>
    <n v="10.06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24.2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0"/>
  </r>
  <r>
    <x v="4"/>
    <s v="Gravette"/>
    <s v="Lighting"/>
    <s v="Municipal Buildings"/>
    <s v="PL-Private Lighting"/>
    <n v="65"/>
    <n v="8.11"/>
    <n v="0"/>
    <n v="0"/>
    <n v="0"/>
    <n v="0"/>
    <m/>
    <n v="0"/>
    <n v="0"/>
    <n v="1.48"/>
    <n v="0.17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38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30"/>
  </r>
  <r>
    <x v="4"/>
    <s v="Gravette"/>
    <s v="Lighting"/>
    <s v="Municipal Other Lighting"/>
    <s v="PL-Private Lighting"/>
    <n v="499"/>
    <n v="64.53"/>
    <n v="0"/>
    <n v="0"/>
    <n v="0"/>
    <n v="0"/>
    <m/>
    <n v="0"/>
    <n v="0"/>
    <n v="11.34"/>
    <n v="1.31"/>
    <n v="0"/>
    <n v="0"/>
    <n v="0"/>
    <n v="0.73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6.58"/>
    <n v="-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0"/>
  </r>
  <r>
    <x v="4"/>
    <s v="Gravette"/>
    <s v="Lighting"/>
    <s v="Municipal Street Lighting"/>
    <s v="SPL-Municipal St Lighting"/>
    <n v="46796.887000000002"/>
    <n v="2166.4299999999998"/>
    <n v="0"/>
    <n v="0"/>
    <n v="0"/>
    <n v="0"/>
    <m/>
    <n v="0"/>
    <n v="0"/>
    <n v="1063.23"/>
    <n v="123.08"/>
    <n v="0"/>
    <n v="0"/>
    <n v="0"/>
    <n v="67.400000000000006"/>
    <n v="87.97"/>
    <n v="0"/>
    <n v="0"/>
    <n v="0"/>
    <n v="1599.69"/>
    <n v="0"/>
    <n v="0"/>
    <n v="0"/>
    <n v="0"/>
    <n v="0"/>
    <n v="0"/>
    <n v="0"/>
    <n v="0"/>
    <n v="0"/>
    <n v="0"/>
    <n v="0"/>
    <n v="0"/>
    <n v="0"/>
    <n v="311.57"/>
    <n v="-95.3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0"/>
  </r>
  <r>
    <x v="4"/>
    <s v="Gravette"/>
    <s v="Lighting"/>
    <s v="Residential"/>
    <s v="PL-Private Lighting"/>
    <n v="16460.469000000001"/>
    <n v="2639.6"/>
    <n v="0"/>
    <n v="7.24"/>
    <n v="0"/>
    <n v="0"/>
    <m/>
    <n v="0"/>
    <n v="0"/>
    <n v="373.43"/>
    <n v="42.82"/>
    <n v="0"/>
    <n v="0"/>
    <n v="0"/>
    <n v="22.36"/>
    <n v="27.49"/>
    <n v="0"/>
    <n v="0"/>
    <n v="0"/>
    <n v="0"/>
    <n v="0"/>
    <n v="0"/>
    <n v="0"/>
    <n v="0"/>
    <n v="0"/>
    <n v="0"/>
    <n v="0"/>
    <n v="0"/>
    <n v="0"/>
    <n v="0"/>
    <n v="0"/>
    <n v="0"/>
    <n v="0"/>
    <n v="241.77"/>
    <n v="-120.0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4"/>
    <s v="Gravette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4"/>
    <s v="Neosho"/>
    <s v="Electric"/>
    <s v="Commercial"/>
    <s v="CB-Commercial"/>
    <n v="48850"/>
    <n v="4181.76"/>
    <n v="200.9"/>
    <n v="238.19"/>
    <n v="0"/>
    <n v="0"/>
    <m/>
    <n v="0"/>
    <n v="0"/>
    <n v="1109.8699999999999"/>
    <n v="128.49"/>
    <n v="0"/>
    <n v="158.76"/>
    <n v="0"/>
    <n v="183.71"/>
    <n v="228.62"/>
    <n v="0"/>
    <n v="0"/>
    <n v="0"/>
    <n v="0"/>
    <n v="0"/>
    <n v="0"/>
    <n v="0"/>
    <n v="0"/>
    <n v="0"/>
    <n v="0"/>
    <n v="0"/>
    <n v="0"/>
    <n v="0"/>
    <n v="0"/>
    <n v="0"/>
    <n v="0"/>
    <n v="0"/>
    <n v="588.16"/>
    <n v="-237.5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4"/>
    <s v="Neosho"/>
    <s v="Electric"/>
    <s v="Residential"/>
    <s v="RG-Residential"/>
    <n v="117094"/>
    <n v="9223.58"/>
    <n v="1244.5899999999999"/>
    <n v="556.29"/>
    <n v="0"/>
    <n v="0"/>
    <m/>
    <n v="0"/>
    <n v="0"/>
    <n v="2660.36"/>
    <n v="307.97000000000003"/>
    <n v="0"/>
    <n v="434.38"/>
    <n v="0"/>
    <n v="478.93"/>
    <n v="574.9"/>
    <n v="0"/>
    <n v="0"/>
    <n v="0"/>
    <n v="0"/>
    <n v="0"/>
    <n v="0"/>
    <n v="0"/>
    <n v="0"/>
    <n v="0"/>
    <n v="0"/>
    <n v="0"/>
    <n v="0"/>
    <n v="0"/>
    <n v="0"/>
    <n v="0"/>
    <n v="0"/>
    <n v="0"/>
    <n v="1412.21"/>
    <n v="-452.5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4"/>
    <s v="Neosho"/>
    <s v="Lighting"/>
    <s v="Commercial"/>
    <s v="PL-Private Lighting"/>
    <n v="389"/>
    <n v="58.17"/>
    <n v="0"/>
    <n v="0"/>
    <n v="0"/>
    <n v="0"/>
    <m/>
    <n v="0"/>
    <n v="0"/>
    <n v="8.84"/>
    <n v="1.03"/>
    <n v="0"/>
    <n v="0"/>
    <n v="0"/>
    <n v="0.56000000000000005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6.34"/>
    <n v="-2.7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4"/>
    <s v="Neosho"/>
    <s v="Lighting"/>
    <s v="Residential"/>
    <s v="PL-Private Lighting"/>
    <n v="62"/>
    <n v="12.1"/>
    <n v="0"/>
    <n v="0"/>
    <n v="0"/>
    <n v="0"/>
    <m/>
    <n v="0"/>
    <n v="0"/>
    <n v="1.4"/>
    <n v="0.16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5600000000000000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1"/>
    <s v="Baxter Springs"/>
    <s v="Electric"/>
    <s v="Commercial"/>
    <s v="CB-Commercial"/>
    <n v="1115369"/>
    <n v="92388.18"/>
    <n v="13176"/>
    <n v="3994.97"/>
    <n v="0"/>
    <n v="0"/>
    <m/>
    <n v="0"/>
    <n v="0"/>
    <n v="0"/>
    <n v="0"/>
    <n v="0"/>
    <n v="0"/>
    <n v="31423.81"/>
    <n v="0"/>
    <n v="0"/>
    <n v="1922.9"/>
    <n v="0"/>
    <n v="0"/>
    <n v="0"/>
    <n v="0"/>
    <n v="0"/>
    <n v="0"/>
    <n v="0"/>
    <n v="0"/>
    <n v="0"/>
    <n v="0"/>
    <n v="0"/>
    <n v="0"/>
    <n v="0"/>
    <n v="0"/>
    <n v="0"/>
    <n v="-0.02"/>
    <n v="13126.88"/>
    <n v="0"/>
    <n v="0"/>
    <n v="15209.51"/>
    <n v="0"/>
    <n v="0"/>
    <n v="0"/>
    <m/>
    <x v="0"/>
    <m/>
    <m/>
    <m/>
    <m/>
    <m/>
    <m/>
    <m/>
    <m/>
    <n v="30910.74"/>
    <n v="513.07000000000005"/>
    <n v="0"/>
    <n v="31423.81"/>
    <x v="1"/>
    <x v="5"/>
    <m/>
    <x v="30"/>
  </r>
  <r>
    <x v="1"/>
    <s v="Baxter Springs"/>
    <s v="Electric"/>
    <s v="Commercial"/>
    <s v="GP-General Power"/>
    <n v="1618434"/>
    <n v="105888.08"/>
    <n v="0"/>
    <n v="725"/>
    <n v="0"/>
    <n v="0"/>
    <m/>
    <n v="0"/>
    <n v="0"/>
    <n v="0"/>
    <n v="0"/>
    <n v="0"/>
    <n v="0"/>
    <n v="46271.040000000001"/>
    <n v="0"/>
    <n v="0"/>
    <n v="2832.26"/>
    <n v="0"/>
    <n v="0"/>
    <n v="0"/>
    <n v="0"/>
    <n v="0"/>
    <n v="0"/>
    <n v="0"/>
    <n v="0"/>
    <n v="0"/>
    <n v="0"/>
    <n v="0"/>
    <n v="0"/>
    <n v="0"/>
    <n v="0"/>
    <n v="0"/>
    <n v="0"/>
    <n v="9076.18"/>
    <n v="0"/>
    <n v="0"/>
    <n v="13791.66"/>
    <n v="0"/>
    <n v="0"/>
    <n v="0"/>
    <m/>
    <x v="0"/>
    <m/>
    <m/>
    <m/>
    <m/>
    <m/>
    <m/>
    <m/>
    <m/>
    <n v="45526.559999999998"/>
    <n v="744.48"/>
    <n v="0"/>
    <n v="46271.040000000001"/>
    <x v="1"/>
    <x v="6"/>
    <m/>
    <x v="30"/>
  </r>
  <r>
    <x v="1"/>
    <s v="Baxter Springs"/>
    <s v="Electric"/>
    <s v="Commercial"/>
    <s v="LS-Special Lighting"/>
    <n v="3616"/>
    <n v="491.94"/>
    <n v="0"/>
    <n v="3.12"/>
    <n v="0"/>
    <n v="0"/>
    <m/>
    <n v="0"/>
    <n v="0"/>
    <n v="0"/>
    <n v="0"/>
    <n v="0"/>
    <n v="0"/>
    <n v="103.39"/>
    <n v="0"/>
    <n v="0"/>
    <n v="6.33"/>
    <n v="0"/>
    <n v="0"/>
    <n v="0"/>
    <n v="0"/>
    <n v="0"/>
    <n v="0"/>
    <n v="0"/>
    <n v="0"/>
    <n v="0"/>
    <n v="0"/>
    <n v="0"/>
    <n v="0"/>
    <n v="0"/>
    <n v="0"/>
    <n v="0"/>
    <n v="0"/>
    <n v="51.1"/>
    <n v="0"/>
    <n v="0"/>
    <n v="3.22"/>
    <n v="0"/>
    <n v="0"/>
    <n v="0"/>
    <m/>
    <x v="0"/>
    <m/>
    <m/>
    <m/>
    <m/>
    <m/>
    <m/>
    <m/>
    <m/>
    <n v="101.73"/>
    <n v="1.66"/>
    <n v="0"/>
    <n v="103.39"/>
    <x v="1"/>
    <x v="7"/>
    <m/>
    <x v="30"/>
  </r>
  <r>
    <x v="1"/>
    <s v="Baxter Springs"/>
    <s v="Electric"/>
    <s v="Commercial"/>
    <s v="NM-Net Metering"/>
    <n v="3295"/>
    <n v="-62.8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30"/>
  </r>
  <r>
    <x v="1"/>
    <s v="Baxter Springs"/>
    <s v="Electric"/>
    <s v="Commercial"/>
    <s v="SH-Small Heating"/>
    <n v="117493"/>
    <n v="8469.2000000000007"/>
    <n v="1020.67"/>
    <n v="349.41"/>
    <n v="0"/>
    <n v="0"/>
    <m/>
    <n v="0"/>
    <n v="0"/>
    <n v="0"/>
    <n v="0"/>
    <n v="0"/>
    <n v="0"/>
    <n v="3359.16"/>
    <n v="0"/>
    <n v="0"/>
    <n v="205.6"/>
    <n v="0"/>
    <n v="0"/>
    <n v="0"/>
    <n v="0"/>
    <n v="0"/>
    <n v="0"/>
    <n v="0"/>
    <n v="0"/>
    <n v="0"/>
    <n v="0"/>
    <n v="0"/>
    <n v="0"/>
    <n v="0"/>
    <n v="0"/>
    <n v="0"/>
    <n v="0"/>
    <n v="1309.52"/>
    <n v="0"/>
    <n v="0"/>
    <n v="1856.34"/>
    <n v="0"/>
    <n v="0"/>
    <n v="0"/>
    <m/>
    <x v="0"/>
    <m/>
    <m/>
    <m/>
    <m/>
    <m/>
    <m/>
    <m/>
    <m/>
    <n v="3305.1099999999997"/>
    <n v="54.05"/>
    <n v="0"/>
    <n v="3359.16"/>
    <x v="1"/>
    <x v="12"/>
    <m/>
    <x v="30"/>
  </r>
  <r>
    <x v="1"/>
    <s v="Baxter Springs"/>
    <s v="Electric"/>
    <s v="Commercial"/>
    <s v="TEB-Total Electric Bldg"/>
    <n v="526005"/>
    <n v="36531.699999999997"/>
    <n v="0"/>
    <n v="309.60000000000002"/>
    <n v="0"/>
    <n v="0"/>
    <m/>
    <n v="0"/>
    <n v="0"/>
    <n v="0"/>
    <n v="0"/>
    <n v="0"/>
    <n v="0"/>
    <n v="15038.5"/>
    <n v="0"/>
    <n v="0"/>
    <n v="920.52"/>
    <n v="0"/>
    <n v="0"/>
    <n v="0"/>
    <n v="0"/>
    <n v="0"/>
    <n v="0"/>
    <n v="0"/>
    <n v="0"/>
    <n v="0"/>
    <n v="0"/>
    <n v="0"/>
    <n v="0"/>
    <n v="0"/>
    <n v="0"/>
    <n v="0"/>
    <n v="0"/>
    <n v="5100.6000000000004"/>
    <n v="0"/>
    <n v="0"/>
    <n v="7030.85"/>
    <n v="0"/>
    <n v="0"/>
    <n v="0"/>
    <m/>
    <x v="0"/>
    <m/>
    <m/>
    <m/>
    <m/>
    <m/>
    <m/>
    <m/>
    <m/>
    <n v="14796.54"/>
    <n v="241.96"/>
    <n v="0"/>
    <n v="15038.5"/>
    <x v="1"/>
    <x v="13"/>
    <m/>
    <x v="30"/>
  </r>
  <r>
    <x v="1"/>
    <s v="Baxter Springs"/>
    <s v="Electric"/>
    <s v="Industrial"/>
    <s v="CB-Commercial"/>
    <n v="21374"/>
    <n v="1788.06"/>
    <n v="140"/>
    <n v="63.22"/>
    <n v="0"/>
    <n v="0"/>
    <m/>
    <n v="0"/>
    <n v="0"/>
    <n v="0"/>
    <n v="0"/>
    <n v="0"/>
    <n v="0"/>
    <n v="611.08000000000004"/>
    <n v="0"/>
    <n v="0"/>
    <n v="37.409999999999997"/>
    <n v="0"/>
    <n v="0"/>
    <n v="0"/>
    <n v="0"/>
    <n v="0"/>
    <n v="0"/>
    <n v="0"/>
    <n v="0"/>
    <n v="0"/>
    <n v="0"/>
    <n v="0"/>
    <n v="0"/>
    <n v="0"/>
    <n v="0"/>
    <n v="0"/>
    <n v="0"/>
    <n v="270.12"/>
    <n v="0"/>
    <n v="0"/>
    <n v="297.12"/>
    <n v="0"/>
    <n v="0"/>
    <n v="0"/>
    <m/>
    <x v="0"/>
    <m/>
    <m/>
    <m/>
    <m/>
    <m/>
    <m/>
    <m/>
    <m/>
    <n v="601.25"/>
    <n v="9.83"/>
    <n v="0"/>
    <n v="611.08000000000004"/>
    <x v="2"/>
    <x v="5"/>
    <m/>
    <x v="30"/>
  </r>
  <r>
    <x v="1"/>
    <s v="Baxter Springs"/>
    <s v="Electric"/>
    <s v="Industrial"/>
    <s v="GP-General Power"/>
    <n v="855640"/>
    <n v="58138.14"/>
    <n v="0"/>
    <n v="275"/>
    <n v="0"/>
    <n v="0"/>
    <m/>
    <n v="0"/>
    <n v="0"/>
    <n v="0"/>
    <n v="0"/>
    <n v="0"/>
    <n v="0"/>
    <n v="24366.77"/>
    <n v="0"/>
    <n v="0"/>
    <n v="1497.37"/>
    <n v="0"/>
    <n v="0"/>
    <n v="0"/>
    <n v="0"/>
    <n v="0"/>
    <n v="0"/>
    <n v="0"/>
    <n v="0"/>
    <n v="0"/>
    <n v="0"/>
    <n v="0"/>
    <n v="0"/>
    <n v="0"/>
    <n v="0"/>
    <n v="0"/>
    <n v="0"/>
    <n v="3254.23"/>
    <n v="0"/>
    <n v="0"/>
    <n v="8488.27"/>
    <n v="0"/>
    <n v="0"/>
    <n v="0"/>
    <m/>
    <x v="0"/>
    <m/>
    <m/>
    <m/>
    <m/>
    <m/>
    <m/>
    <m/>
    <m/>
    <n v="23973.18"/>
    <n v="393.59"/>
    <n v="0"/>
    <n v="24366.77"/>
    <x v="2"/>
    <x v="6"/>
    <m/>
    <x v="30"/>
  </r>
  <r>
    <x v="1"/>
    <s v="Baxter Springs"/>
    <s v="Electric"/>
    <s v="Industrial"/>
    <s v="PT-Transmission"/>
    <n v="3246547"/>
    <n v="115996.2"/>
    <n v="0"/>
    <n v="50"/>
    <n v="0"/>
    <n v="0"/>
    <m/>
    <n v="0"/>
    <n v="0"/>
    <n v="0"/>
    <n v="0"/>
    <n v="0"/>
    <n v="0"/>
    <n v="91585.09"/>
    <n v="0"/>
    <n v="0"/>
    <n v="5681.45"/>
    <n v="0"/>
    <n v="0"/>
    <n v="7670.8"/>
    <n v="0"/>
    <n v="0"/>
    <n v="0"/>
    <n v="0"/>
    <n v="0"/>
    <n v="0"/>
    <n v="0"/>
    <n v="0"/>
    <n v="0"/>
    <n v="0"/>
    <n v="0"/>
    <n v="0"/>
    <n v="0"/>
    <n v="10294.51"/>
    <n v="0"/>
    <n v="0"/>
    <n v="20391.95"/>
    <n v="0"/>
    <n v="0"/>
    <n v="0"/>
    <m/>
    <x v="0"/>
    <m/>
    <m/>
    <m/>
    <m/>
    <m/>
    <m/>
    <m/>
    <m/>
    <n v="90091.68"/>
    <n v="1493.41"/>
    <n v="0"/>
    <n v="91585.09"/>
    <x v="2"/>
    <x v="9"/>
    <m/>
    <x v="30"/>
  </r>
  <r>
    <x v="1"/>
    <s v="Baxter Springs"/>
    <s v="Electric"/>
    <s v="Industrial"/>
    <s v="SH-Small Heating"/>
    <n v="1348"/>
    <n v="101.31"/>
    <n v="40"/>
    <n v="0"/>
    <n v="0"/>
    <n v="0"/>
    <m/>
    <n v="0"/>
    <n v="0"/>
    <n v="0"/>
    <n v="0"/>
    <n v="0"/>
    <n v="0"/>
    <n v="38.54"/>
    <n v="0"/>
    <n v="0"/>
    <n v="2.36"/>
    <n v="0"/>
    <n v="0"/>
    <n v="0"/>
    <n v="0"/>
    <n v="0"/>
    <n v="0"/>
    <n v="0"/>
    <n v="0"/>
    <n v="0"/>
    <n v="0"/>
    <n v="0"/>
    <n v="0"/>
    <n v="0"/>
    <n v="0"/>
    <n v="0"/>
    <n v="0"/>
    <n v="16.29"/>
    <n v="0"/>
    <n v="0"/>
    <n v="21.44"/>
    <n v="0"/>
    <n v="0"/>
    <n v="0"/>
    <m/>
    <x v="0"/>
    <m/>
    <m/>
    <m/>
    <m/>
    <m/>
    <m/>
    <m/>
    <m/>
    <n v="37.92"/>
    <n v="0.62"/>
    <n v="0"/>
    <n v="38.54"/>
    <x v="2"/>
    <x v="12"/>
    <m/>
    <x v="30"/>
  </r>
  <r>
    <x v="1"/>
    <s v="Baxter Springs"/>
    <s v="Electric"/>
    <s v="Industrial"/>
    <s v="TEB-Total Electric Bldg"/>
    <n v="9120"/>
    <n v="783.24"/>
    <n v="0"/>
    <n v="0"/>
    <n v="0"/>
    <n v="0"/>
    <m/>
    <n v="0"/>
    <n v="0"/>
    <n v="0"/>
    <n v="0"/>
    <n v="0"/>
    <n v="0"/>
    <n v="260.74"/>
    <n v="0"/>
    <n v="0"/>
    <n v="15.96"/>
    <n v="0"/>
    <n v="0"/>
    <n v="0"/>
    <n v="0"/>
    <n v="0"/>
    <n v="0"/>
    <n v="0"/>
    <n v="0"/>
    <n v="0"/>
    <n v="0"/>
    <n v="0"/>
    <n v="0"/>
    <n v="0"/>
    <n v="0"/>
    <n v="0"/>
    <n v="0"/>
    <n v="11.35"/>
    <n v="0"/>
    <n v="0"/>
    <n v="122.78"/>
    <n v="0"/>
    <n v="0"/>
    <n v="0"/>
    <m/>
    <x v="0"/>
    <m/>
    <m/>
    <m/>
    <m/>
    <m/>
    <m/>
    <m/>
    <m/>
    <n v="256.54000000000002"/>
    <n v="4.2"/>
    <n v="0"/>
    <n v="260.74"/>
    <x v="2"/>
    <x v="13"/>
    <m/>
    <x v="30"/>
  </r>
  <r>
    <x v="1"/>
    <s v="Baxter Springs"/>
    <s v="Electric"/>
    <s v="Interdepartmental"/>
    <s v="CB-Commercial"/>
    <n v="11022"/>
    <n v="919.84"/>
    <n v="40"/>
    <n v="0"/>
    <n v="0"/>
    <n v="0"/>
    <m/>
    <n v="0"/>
    <n v="0"/>
    <n v="0"/>
    <n v="0"/>
    <n v="0"/>
    <n v="0"/>
    <n v="315.12"/>
    <n v="0"/>
    <n v="0"/>
    <n v="19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3.91"/>
    <n v="0"/>
    <n v="0"/>
    <n v="0"/>
    <m/>
    <x v="0"/>
    <m/>
    <m/>
    <m/>
    <m/>
    <m/>
    <m/>
    <m/>
    <m/>
    <n v="310.05"/>
    <n v="5.07"/>
    <n v="0"/>
    <n v="315.12"/>
    <x v="5"/>
    <x v="5"/>
    <m/>
    <x v="30"/>
  </r>
  <r>
    <x v="1"/>
    <s v="Baxter Springs"/>
    <s v="Electric"/>
    <s v="Interdepartmental"/>
    <s v="GP-General Power"/>
    <n v="3920"/>
    <n v="1157.28"/>
    <n v="0"/>
    <n v="0"/>
    <n v="0"/>
    <n v="0"/>
    <m/>
    <n v="0"/>
    <n v="0"/>
    <n v="0"/>
    <n v="0"/>
    <n v="0"/>
    <n v="0"/>
    <n v="112.07"/>
    <n v="0"/>
    <n v="0"/>
    <n v="6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89"/>
    <n v="0"/>
    <n v="0"/>
    <n v="0"/>
    <m/>
    <x v="0"/>
    <m/>
    <m/>
    <m/>
    <m/>
    <m/>
    <m/>
    <m/>
    <m/>
    <n v="110.27"/>
    <n v="1.8"/>
    <n v="0"/>
    <n v="112.07"/>
    <x v="5"/>
    <x v="6"/>
    <m/>
    <x v="30"/>
  </r>
  <r>
    <x v="1"/>
    <s v="Baxter Springs"/>
    <s v="Electric"/>
    <s v="Municipal Buildings"/>
    <s v="CB-Commercial"/>
    <n v="52886"/>
    <n v="4446.9799999999996"/>
    <n v="560"/>
    <n v="0"/>
    <n v="0"/>
    <n v="0"/>
    <m/>
    <n v="0"/>
    <n v="0"/>
    <n v="0"/>
    <n v="0"/>
    <n v="0"/>
    <n v="0"/>
    <n v="1512.01"/>
    <n v="0"/>
    <n v="0"/>
    <n v="92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0.29"/>
    <n v="0"/>
    <n v="0"/>
    <n v="0"/>
    <m/>
    <x v="0"/>
    <m/>
    <m/>
    <m/>
    <m/>
    <m/>
    <m/>
    <m/>
    <m/>
    <n v="1487.68"/>
    <n v="24.33"/>
    <n v="0"/>
    <n v="1512.01"/>
    <x v="3"/>
    <x v="5"/>
    <m/>
    <x v="30"/>
  </r>
  <r>
    <x v="1"/>
    <s v="Baxter Springs"/>
    <s v="Electric"/>
    <s v="Municipal Buildings"/>
    <s v="GP-General Power"/>
    <n v="52720"/>
    <n v="3503.05"/>
    <n v="0"/>
    <n v="0"/>
    <n v="0"/>
    <n v="0"/>
    <m/>
    <n v="0"/>
    <n v="0"/>
    <n v="0"/>
    <n v="0"/>
    <n v="0"/>
    <n v="0"/>
    <n v="1507.27"/>
    <n v="0"/>
    <n v="0"/>
    <n v="9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8.33"/>
    <n v="0"/>
    <n v="0"/>
    <n v="0"/>
    <m/>
    <x v="0"/>
    <m/>
    <m/>
    <m/>
    <m/>
    <m/>
    <m/>
    <m/>
    <m/>
    <n v="1483.02"/>
    <n v="24.25"/>
    <n v="0"/>
    <n v="1507.27"/>
    <x v="3"/>
    <x v="6"/>
    <m/>
    <x v="30"/>
  </r>
  <r>
    <x v="1"/>
    <s v="Baxter Springs"/>
    <s v="Electric"/>
    <s v="Municipal Buildings"/>
    <s v="SH-Small Heating"/>
    <n v="2880"/>
    <n v="207.76"/>
    <n v="20"/>
    <n v="0"/>
    <n v="0"/>
    <n v="0"/>
    <m/>
    <n v="0"/>
    <n v="0"/>
    <n v="0"/>
    <n v="0"/>
    <n v="0"/>
    <n v="0"/>
    <n v="82.34"/>
    <n v="0"/>
    <n v="0"/>
    <n v="5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6"/>
    <n v="0"/>
    <n v="0"/>
    <n v="0"/>
    <m/>
    <x v="0"/>
    <m/>
    <m/>
    <m/>
    <m/>
    <m/>
    <m/>
    <m/>
    <m/>
    <n v="81.02000000000001"/>
    <n v="1.32"/>
    <n v="0"/>
    <n v="82.34"/>
    <x v="3"/>
    <x v="12"/>
    <m/>
    <x v="30"/>
  </r>
  <r>
    <x v="1"/>
    <s v="Baxter Springs"/>
    <s v="Electric"/>
    <s v="Municipal Other Lighting"/>
    <s v="CB-Commercial"/>
    <n v="11489"/>
    <n v="1000.19"/>
    <n v="560"/>
    <n v="0"/>
    <n v="0"/>
    <n v="0"/>
    <m/>
    <n v="0"/>
    <n v="0"/>
    <n v="0"/>
    <n v="0"/>
    <n v="0"/>
    <n v="0"/>
    <n v="328.5"/>
    <n v="0"/>
    <n v="0"/>
    <n v="2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9.02000000000001"/>
    <n v="0"/>
    <n v="0"/>
    <n v="0"/>
    <m/>
    <x v="0"/>
    <m/>
    <m/>
    <m/>
    <m/>
    <m/>
    <m/>
    <m/>
    <m/>
    <n v="323.22000000000003"/>
    <n v="5.28"/>
    <n v="0"/>
    <n v="328.5"/>
    <x v="4"/>
    <x v="5"/>
    <m/>
    <x v="30"/>
  </r>
  <r>
    <x v="1"/>
    <s v="Baxter Springs"/>
    <s v="Electric"/>
    <s v="Municipal Other Lighting"/>
    <s v="LS-Special Lighting"/>
    <n v="5889"/>
    <n v="682.58"/>
    <n v="0"/>
    <n v="0"/>
    <n v="0"/>
    <n v="0"/>
    <m/>
    <n v="0"/>
    <n v="0"/>
    <n v="0"/>
    <n v="0"/>
    <n v="0"/>
    <n v="0"/>
    <n v="168.36"/>
    <n v="0"/>
    <n v="0"/>
    <n v="1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22"/>
    <n v="0"/>
    <n v="0"/>
    <n v="0"/>
    <m/>
    <x v="0"/>
    <m/>
    <m/>
    <m/>
    <m/>
    <m/>
    <m/>
    <m/>
    <m/>
    <n v="165.65"/>
    <n v="2.71"/>
    <n v="0"/>
    <n v="168.36"/>
    <x v="4"/>
    <x v="7"/>
    <m/>
    <x v="30"/>
  </r>
  <r>
    <x v="1"/>
    <s v="Baxter Springs"/>
    <s v="Electric"/>
    <s v="Municipal Pumping"/>
    <s v="CB-Commercial"/>
    <n v="18409"/>
    <n v="1545.51"/>
    <n v="300"/>
    <n v="0"/>
    <n v="0"/>
    <n v="0"/>
    <m/>
    <n v="0"/>
    <n v="0"/>
    <n v="0"/>
    <n v="0"/>
    <n v="0"/>
    <n v="0"/>
    <n v="526.32000000000005"/>
    <n v="0"/>
    <n v="0"/>
    <n v="32.2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4.36"/>
    <n v="0"/>
    <n v="0"/>
    <n v="0"/>
    <m/>
    <x v="0"/>
    <m/>
    <m/>
    <m/>
    <m/>
    <m/>
    <m/>
    <m/>
    <m/>
    <n v="517.85"/>
    <n v="8.4700000000000006"/>
    <n v="0"/>
    <n v="526.32000000000005"/>
    <x v="3"/>
    <x v="5"/>
    <m/>
    <x v="30"/>
  </r>
  <r>
    <x v="1"/>
    <s v="Baxter Springs"/>
    <s v="Electric"/>
    <s v="Municipal Pumping"/>
    <s v="GP-General Power"/>
    <n v="138080"/>
    <n v="9035.9500000000007"/>
    <n v="0"/>
    <n v="0"/>
    <n v="0"/>
    <n v="0"/>
    <m/>
    <n v="0"/>
    <n v="0"/>
    <n v="0"/>
    <n v="0"/>
    <n v="0"/>
    <n v="0"/>
    <n v="3947.7"/>
    <n v="0"/>
    <n v="0"/>
    <n v="241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6.33"/>
    <n v="0"/>
    <n v="0"/>
    <n v="0"/>
    <m/>
    <x v="0"/>
    <m/>
    <m/>
    <m/>
    <m/>
    <m/>
    <m/>
    <m/>
    <m/>
    <n v="3884.18"/>
    <n v="63.52"/>
    <n v="0"/>
    <n v="3947.7"/>
    <x v="3"/>
    <x v="6"/>
    <m/>
    <x v="30"/>
  </r>
  <r>
    <x v="1"/>
    <s v="Baxter Springs"/>
    <s v="Electric"/>
    <s v="Residential"/>
    <s v="NM-Net Metering"/>
    <n v="1398"/>
    <n v="-41.92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30"/>
  </r>
  <r>
    <x v="1"/>
    <s v="Baxter Springs"/>
    <s v="Electric"/>
    <s v="Residential"/>
    <s v="RG-Residential"/>
    <n v="4829877"/>
    <n v="307488.99"/>
    <n v="50409.41"/>
    <n v="24777.200000000001"/>
    <n v="0"/>
    <n v="0"/>
    <m/>
    <n v="0"/>
    <n v="0"/>
    <n v="0"/>
    <n v="0"/>
    <n v="0"/>
    <n v="0"/>
    <n v="137886.34"/>
    <n v="0"/>
    <n v="0"/>
    <n v="8444.0300000000007"/>
    <n v="0"/>
    <n v="0"/>
    <n v="0"/>
    <n v="0"/>
    <n v="0"/>
    <n v="0"/>
    <n v="0"/>
    <n v="0"/>
    <n v="0"/>
    <n v="0"/>
    <n v="160"/>
    <n v="0"/>
    <n v="75"/>
    <n v="0"/>
    <n v="180"/>
    <n v="-3.68"/>
    <n v="16080.7"/>
    <n v="0"/>
    <n v="0"/>
    <n v="83173.75"/>
    <n v="0"/>
    <n v="0"/>
    <n v="0"/>
    <m/>
    <x v="0"/>
    <m/>
    <m/>
    <m/>
    <m/>
    <m/>
    <m/>
    <m/>
    <m/>
    <n v="135664.6"/>
    <n v="2221.7399999999998"/>
    <n v="0"/>
    <n v="137886.34"/>
    <x v="0"/>
    <x v="1"/>
    <m/>
    <x v="30"/>
  </r>
  <r>
    <x v="1"/>
    <s v="Baxter Springs"/>
    <s v="Electric"/>
    <s v="Residential"/>
    <s v="RG-Residential Water Heat"/>
    <n v="758334"/>
    <n v="46554.9"/>
    <n v="6908.87"/>
    <n v="2766.26"/>
    <n v="0"/>
    <n v="0"/>
    <m/>
    <n v="0"/>
    <n v="0"/>
    <n v="0"/>
    <n v="0"/>
    <n v="0"/>
    <n v="0"/>
    <n v="21590.83"/>
    <n v="0"/>
    <n v="0"/>
    <n v="1321.73"/>
    <n v="0"/>
    <n v="0"/>
    <n v="0"/>
    <n v="0"/>
    <n v="0"/>
    <n v="0"/>
    <n v="0"/>
    <n v="0"/>
    <n v="0"/>
    <n v="0"/>
    <n v="0"/>
    <n v="0"/>
    <n v="0"/>
    <n v="0"/>
    <n v="40"/>
    <n v="-0.17"/>
    <n v="2170.85"/>
    <n v="0"/>
    <n v="0"/>
    <n v="13054.62"/>
    <n v="0"/>
    <n v="0"/>
    <n v="0"/>
    <m/>
    <x v="0"/>
    <m/>
    <m/>
    <m/>
    <m/>
    <m/>
    <m/>
    <m/>
    <m/>
    <n v="21242"/>
    <n v="348.83"/>
    <n v="0"/>
    <n v="21590.83"/>
    <x v="0"/>
    <x v="14"/>
    <m/>
    <x v="30"/>
  </r>
  <r>
    <x v="1"/>
    <s v="Baxter Springs"/>
    <s v="Electric"/>
    <s v="Residential"/>
    <s v="RH-Residential Total Elec"/>
    <n v="2276957"/>
    <n v="129848.51"/>
    <n v="20978.12"/>
    <n v="4315.75"/>
    <n v="0"/>
    <n v="0"/>
    <m/>
    <n v="0"/>
    <n v="0"/>
    <n v="0"/>
    <n v="0"/>
    <n v="0"/>
    <n v="0"/>
    <n v="64853.96"/>
    <n v="0"/>
    <n v="0"/>
    <n v="3969.95"/>
    <n v="0"/>
    <n v="0"/>
    <n v="0"/>
    <n v="0"/>
    <n v="0"/>
    <n v="0"/>
    <n v="0"/>
    <n v="0"/>
    <n v="0"/>
    <n v="0"/>
    <n v="20"/>
    <n v="0"/>
    <n v="0"/>
    <n v="0"/>
    <n v="60"/>
    <n v="-0.73"/>
    <n v="5097.3100000000004"/>
    <n v="0"/>
    <n v="0"/>
    <n v="38165.550000000003"/>
    <n v="0"/>
    <n v="0"/>
    <n v="0"/>
    <m/>
    <x v="0"/>
    <m/>
    <m/>
    <m/>
    <m/>
    <m/>
    <m/>
    <m/>
    <m/>
    <n v="63806.559999999998"/>
    <n v="1047.4000000000001"/>
    <n v="0"/>
    <n v="64853.96"/>
    <x v="0"/>
    <x v="15"/>
    <m/>
    <x v="30"/>
  </r>
  <r>
    <x v="1"/>
    <s v="Baxter Springs"/>
    <s v="Lighting"/>
    <s v="Commercial"/>
    <s v="PL-Private Lighting"/>
    <n v="32160.13"/>
    <n v="8186.12"/>
    <n v="0"/>
    <n v="151.29"/>
    <n v="0"/>
    <n v="0"/>
    <m/>
    <n v="0"/>
    <n v="0"/>
    <n v="0"/>
    <n v="0"/>
    <n v="0"/>
    <n v="0"/>
    <n v="919.65"/>
    <n v="0"/>
    <n v="0"/>
    <n v="56.07"/>
    <n v="0"/>
    <n v="0"/>
    <n v="69"/>
    <n v="0"/>
    <n v="0"/>
    <n v="0"/>
    <n v="0"/>
    <n v="0"/>
    <n v="0"/>
    <n v="0"/>
    <n v="0"/>
    <n v="0"/>
    <n v="0"/>
    <n v="0"/>
    <n v="0"/>
    <n v="0"/>
    <n v="783.1"/>
    <n v="0"/>
    <n v="0"/>
    <n v="82.49"/>
    <n v="0"/>
    <n v="0"/>
    <n v="0"/>
    <m/>
    <x v="0"/>
    <m/>
    <m/>
    <m/>
    <m/>
    <m/>
    <m/>
    <m/>
    <m/>
    <n v="904.86"/>
    <n v="14.79"/>
    <n v="0"/>
    <n v="919.65"/>
    <x v="1"/>
    <x v="4"/>
    <m/>
    <x v="30"/>
  </r>
  <r>
    <x v="1"/>
    <s v="Baxter Springs"/>
    <s v="Lighting"/>
    <s v="Industrial"/>
    <s v="PL-Private Lighting"/>
    <n v="11678"/>
    <n v="2404.46"/>
    <n v="0"/>
    <n v="59.97"/>
    <n v="0"/>
    <n v="0"/>
    <m/>
    <n v="0"/>
    <n v="0"/>
    <n v="0"/>
    <n v="0"/>
    <n v="0"/>
    <n v="0"/>
    <n v="332.77"/>
    <n v="0"/>
    <n v="0"/>
    <n v="20.420000000000002"/>
    <n v="0"/>
    <n v="0"/>
    <n v="0"/>
    <n v="0"/>
    <n v="0"/>
    <n v="0"/>
    <n v="0"/>
    <n v="0"/>
    <n v="0"/>
    <n v="0"/>
    <n v="0"/>
    <n v="0"/>
    <n v="0"/>
    <n v="0"/>
    <n v="0"/>
    <n v="0"/>
    <n v="242.86"/>
    <n v="0"/>
    <n v="0"/>
    <n v="29.98"/>
    <n v="0"/>
    <n v="0"/>
    <n v="0"/>
    <m/>
    <x v="0"/>
    <m/>
    <m/>
    <m/>
    <m/>
    <m/>
    <m/>
    <m/>
    <m/>
    <n v="327.39999999999998"/>
    <n v="5.37"/>
    <n v="0"/>
    <n v="332.77"/>
    <x v="2"/>
    <x v="4"/>
    <m/>
    <x v="30"/>
  </r>
  <r>
    <x v="1"/>
    <s v="Baxter Springs"/>
    <s v="Lighting"/>
    <s v="Municipal Buildings"/>
    <s v="PL-Private Lighting"/>
    <n v="157"/>
    <n v="39.520000000000003"/>
    <n v="0"/>
    <n v="0"/>
    <n v="0"/>
    <n v="0"/>
    <m/>
    <n v="0"/>
    <n v="0"/>
    <n v="0"/>
    <n v="0"/>
    <n v="0"/>
    <n v="0"/>
    <n v="4.49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"/>
    <n v="0"/>
    <n v="0"/>
    <n v="0"/>
    <m/>
    <x v="0"/>
    <m/>
    <m/>
    <m/>
    <m/>
    <m/>
    <m/>
    <m/>
    <m/>
    <n v="4.42"/>
    <n v="7.0000000000000007E-2"/>
    <n v="0"/>
    <n v="4.49"/>
    <x v="3"/>
    <x v="4"/>
    <m/>
    <x v="30"/>
  </r>
  <r>
    <x v="1"/>
    <s v="Baxter Springs"/>
    <s v="Lighting"/>
    <s v="Municipal Other Lighting"/>
    <s v="PL-Private Lighting"/>
    <n v="123"/>
    <n v="30.36"/>
    <n v="0"/>
    <n v="0"/>
    <n v="0"/>
    <n v="0"/>
    <m/>
    <n v="0"/>
    <n v="0"/>
    <n v="0"/>
    <n v="0"/>
    <n v="0"/>
    <n v="0"/>
    <n v="3.49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m/>
    <x v="0"/>
    <m/>
    <m/>
    <m/>
    <m/>
    <m/>
    <m/>
    <m/>
    <m/>
    <n v="3.43"/>
    <n v="0.06"/>
    <n v="0"/>
    <n v="3.49"/>
    <x v="4"/>
    <x v="4"/>
    <m/>
    <x v="30"/>
  </r>
  <r>
    <x v="1"/>
    <s v="Baxter Springs"/>
    <s v="Lighting"/>
    <s v="Municipal Street Lighting"/>
    <s v="SPL-Municipal St Lighting"/>
    <n v="51859.540999999997"/>
    <n v="5143.37"/>
    <n v="0"/>
    <n v="0"/>
    <n v="0"/>
    <n v="0"/>
    <m/>
    <n v="0"/>
    <n v="0"/>
    <n v="0"/>
    <n v="0"/>
    <n v="0"/>
    <n v="0"/>
    <n v="1462.95"/>
    <n v="0"/>
    <n v="0"/>
    <n v="90.76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61.28"/>
    <n v="0"/>
    <n v="0"/>
    <n v="0"/>
    <m/>
    <x v="0"/>
    <m/>
    <m/>
    <m/>
    <m/>
    <m/>
    <m/>
    <m/>
    <m/>
    <n v="1439.0900000000001"/>
    <n v="23.86"/>
    <n v="0"/>
    <n v="1462.95"/>
    <x v="4"/>
    <x v="11"/>
    <m/>
    <x v="30"/>
  </r>
  <r>
    <x v="1"/>
    <s v="Baxter Springs"/>
    <s v="Lighting"/>
    <s v="Residential"/>
    <s v="PL-Private Lighting"/>
    <n v="36187.892999999996"/>
    <n v="11088.18"/>
    <n v="0"/>
    <n v="92.22"/>
    <n v="0"/>
    <n v="0"/>
    <m/>
    <n v="0"/>
    <n v="0"/>
    <n v="0"/>
    <n v="0"/>
    <n v="0"/>
    <n v="0"/>
    <n v="1035.6099999999999"/>
    <n v="0"/>
    <n v="0"/>
    <n v="60.76"/>
    <n v="0"/>
    <n v="0"/>
    <n v="0"/>
    <n v="0"/>
    <n v="0"/>
    <n v="0"/>
    <n v="0"/>
    <n v="0"/>
    <n v="0"/>
    <n v="0"/>
    <n v="20"/>
    <n v="0"/>
    <n v="30"/>
    <n v="0"/>
    <n v="0"/>
    <n v="0"/>
    <n v="221.15"/>
    <n v="0"/>
    <n v="0"/>
    <n v="92.92"/>
    <n v="0"/>
    <n v="0"/>
    <n v="0"/>
    <m/>
    <x v="0"/>
    <m/>
    <m/>
    <m/>
    <m/>
    <m/>
    <m/>
    <m/>
    <m/>
    <n v="1018.9599999999999"/>
    <n v="16.649999999999999"/>
    <n v="0"/>
    <n v="1035.6099999999999"/>
    <x v="0"/>
    <x v="4"/>
    <m/>
    <x v="30"/>
  </r>
  <r>
    <x v="1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1"/>
    <s v="Columbus"/>
    <s v="Electric"/>
    <s v="Commercial"/>
    <s v="CB-Commercial"/>
    <n v="814127"/>
    <n v="68101.91"/>
    <n v="8096"/>
    <n v="3390.12"/>
    <n v="0"/>
    <n v="0"/>
    <m/>
    <n v="0"/>
    <n v="0"/>
    <n v="0"/>
    <n v="0"/>
    <n v="0"/>
    <n v="0"/>
    <n v="23196.94"/>
    <n v="0"/>
    <n v="0"/>
    <n v="1419.94"/>
    <n v="0"/>
    <n v="0"/>
    <n v="0"/>
    <n v="0"/>
    <n v="0"/>
    <n v="0"/>
    <n v="0"/>
    <n v="0"/>
    <n v="0"/>
    <n v="0"/>
    <n v="0"/>
    <n v="0"/>
    <n v="0"/>
    <n v="0"/>
    <n v="0"/>
    <n v="-0.13"/>
    <n v="9409.75"/>
    <n v="0"/>
    <n v="0"/>
    <n v="11183.3"/>
    <n v="0"/>
    <n v="0"/>
    <n v="0"/>
    <m/>
    <x v="0"/>
    <m/>
    <m/>
    <m/>
    <m/>
    <m/>
    <m/>
    <m/>
    <m/>
    <n v="22822.44"/>
    <n v="374.5"/>
    <n v="0"/>
    <n v="23196.94"/>
    <x v="1"/>
    <x v="5"/>
    <m/>
    <x v="30"/>
  </r>
  <r>
    <x v="1"/>
    <s v="Columbus"/>
    <s v="Electric"/>
    <s v="Commercial"/>
    <s v="GP-General Power"/>
    <n v="734941"/>
    <n v="52898.97"/>
    <n v="0"/>
    <n v="0"/>
    <n v="0"/>
    <n v="0"/>
    <m/>
    <n v="0"/>
    <n v="0"/>
    <n v="0"/>
    <n v="0"/>
    <n v="0"/>
    <n v="0"/>
    <n v="20982.76"/>
    <n v="0"/>
    <n v="0"/>
    <n v="1286.1400000000001"/>
    <n v="0"/>
    <n v="0"/>
    <n v="663.34"/>
    <n v="0"/>
    <n v="0"/>
    <n v="0"/>
    <n v="0"/>
    <n v="0"/>
    <n v="0"/>
    <n v="0"/>
    <n v="0"/>
    <n v="0"/>
    <n v="0"/>
    <n v="0"/>
    <n v="0"/>
    <n v="0"/>
    <n v="6061.5"/>
    <n v="0"/>
    <n v="0"/>
    <n v="7629.05"/>
    <n v="0"/>
    <n v="0"/>
    <n v="0"/>
    <m/>
    <x v="0"/>
    <m/>
    <m/>
    <m/>
    <m/>
    <m/>
    <m/>
    <m/>
    <m/>
    <n v="20644.689999999999"/>
    <n v="338.07"/>
    <n v="0"/>
    <n v="20982.76"/>
    <x v="1"/>
    <x v="6"/>
    <m/>
    <x v="30"/>
  </r>
  <r>
    <x v="1"/>
    <s v="Columbus"/>
    <s v="Electric"/>
    <s v="Commercial"/>
    <s v="NM-Net Metering"/>
    <n v="1006"/>
    <n v="-30.2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30"/>
  </r>
  <r>
    <x v="1"/>
    <s v="Columbus"/>
    <s v="Electric"/>
    <s v="Commercial"/>
    <s v="SH-Small Heating"/>
    <n v="76353"/>
    <n v="5510.51"/>
    <n v="840"/>
    <n v="350.34"/>
    <n v="0"/>
    <n v="0"/>
    <m/>
    <n v="0"/>
    <n v="0"/>
    <n v="0"/>
    <n v="0"/>
    <n v="0"/>
    <n v="0"/>
    <n v="2182.92"/>
    <n v="0"/>
    <n v="0"/>
    <n v="133.61000000000001"/>
    <n v="0"/>
    <n v="0"/>
    <n v="0"/>
    <n v="0"/>
    <n v="0"/>
    <n v="0"/>
    <n v="0"/>
    <n v="0"/>
    <n v="0"/>
    <n v="0"/>
    <n v="0"/>
    <n v="0"/>
    <n v="0"/>
    <n v="0"/>
    <n v="0"/>
    <n v="0"/>
    <n v="827.06"/>
    <n v="0"/>
    <n v="0"/>
    <n v="1195.1099999999999"/>
    <n v="0"/>
    <n v="0"/>
    <n v="0"/>
    <m/>
    <x v="0"/>
    <m/>
    <m/>
    <m/>
    <m/>
    <m/>
    <m/>
    <m/>
    <m/>
    <n v="2147.8000000000002"/>
    <n v="35.119999999999997"/>
    <n v="0"/>
    <n v="2182.92"/>
    <x v="1"/>
    <x v="12"/>
    <m/>
    <x v="30"/>
  </r>
  <r>
    <x v="1"/>
    <s v="Columbus"/>
    <s v="Electric"/>
    <s v="Commercial"/>
    <s v="TEB-Total Electric Bldg"/>
    <n v="113600"/>
    <n v="8808.52"/>
    <n v="0"/>
    <n v="0"/>
    <n v="0"/>
    <n v="0"/>
    <m/>
    <n v="0"/>
    <n v="0"/>
    <n v="0"/>
    <n v="0"/>
    <n v="0"/>
    <n v="0"/>
    <n v="3247.81"/>
    <n v="0"/>
    <n v="0"/>
    <n v="198.8"/>
    <n v="0"/>
    <n v="0"/>
    <n v="0"/>
    <n v="0"/>
    <n v="0"/>
    <n v="0"/>
    <n v="0"/>
    <n v="0"/>
    <n v="0"/>
    <n v="0"/>
    <n v="0"/>
    <n v="0"/>
    <n v="0"/>
    <n v="0"/>
    <n v="0"/>
    <n v="0"/>
    <n v="973.29"/>
    <n v="0"/>
    <n v="0"/>
    <n v="1503.63"/>
    <n v="0"/>
    <n v="0"/>
    <n v="0"/>
    <m/>
    <x v="0"/>
    <m/>
    <m/>
    <m/>
    <m/>
    <m/>
    <m/>
    <m/>
    <m/>
    <n v="3195.5499999999997"/>
    <n v="52.26"/>
    <n v="0"/>
    <n v="3247.81"/>
    <x v="1"/>
    <x v="13"/>
    <m/>
    <x v="30"/>
  </r>
  <r>
    <x v="1"/>
    <s v="Columbus"/>
    <s v="Electric"/>
    <s v="Industrial"/>
    <s v="CB-Commercial"/>
    <n v="720"/>
    <n v="64.040000000000006"/>
    <n v="20"/>
    <n v="0"/>
    <n v="0"/>
    <n v="0"/>
    <m/>
    <n v="0"/>
    <n v="0"/>
    <n v="0"/>
    <n v="0"/>
    <n v="0"/>
    <n v="0"/>
    <n v="20.58"/>
    <n v="0"/>
    <n v="0"/>
    <n v="1.26"/>
    <n v="0"/>
    <n v="0"/>
    <n v="0"/>
    <n v="0"/>
    <n v="0"/>
    <n v="0"/>
    <n v="0"/>
    <n v="0"/>
    <n v="0"/>
    <n v="0"/>
    <n v="0"/>
    <n v="0"/>
    <n v="0"/>
    <n v="0"/>
    <n v="0"/>
    <n v="0"/>
    <n v="9.26"/>
    <n v="0"/>
    <n v="0"/>
    <n v="9.83"/>
    <n v="0"/>
    <n v="0"/>
    <n v="0"/>
    <m/>
    <x v="0"/>
    <m/>
    <m/>
    <m/>
    <m/>
    <m/>
    <m/>
    <m/>
    <m/>
    <n v="20.25"/>
    <n v="0.33"/>
    <n v="0"/>
    <n v="20.58"/>
    <x v="2"/>
    <x v="5"/>
    <m/>
    <x v="30"/>
  </r>
  <r>
    <x v="1"/>
    <s v="Columbus"/>
    <s v="Electric"/>
    <s v="Industrial"/>
    <s v="GP-General Power"/>
    <n v="373280"/>
    <n v="33255.85"/>
    <n v="0"/>
    <n v="0"/>
    <n v="0"/>
    <n v="0"/>
    <m/>
    <n v="0"/>
    <n v="0"/>
    <n v="0"/>
    <n v="0"/>
    <n v="0"/>
    <n v="0"/>
    <n v="10672.07"/>
    <n v="0"/>
    <n v="0"/>
    <n v="653.24"/>
    <n v="0"/>
    <n v="0"/>
    <n v="0"/>
    <n v="0"/>
    <n v="0"/>
    <n v="0"/>
    <n v="0"/>
    <n v="0"/>
    <n v="0"/>
    <n v="0"/>
    <n v="0"/>
    <n v="0"/>
    <n v="0"/>
    <n v="0"/>
    <n v="0"/>
    <n v="0"/>
    <n v="1566.31"/>
    <n v="0"/>
    <n v="0"/>
    <n v="5939.67"/>
    <n v="0"/>
    <n v="0"/>
    <n v="0"/>
    <m/>
    <x v="0"/>
    <m/>
    <m/>
    <m/>
    <m/>
    <m/>
    <m/>
    <m/>
    <m/>
    <n v="10500.36"/>
    <n v="171.71"/>
    <n v="0"/>
    <n v="10672.07"/>
    <x v="2"/>
    <x v="6"/>
    <m/>
    <x v="30"/>
  </r>
  <r>
    <x v="1"/>
    <s v="Columbus"/>
    <s v="Electric"/>
    <s v="Industrial"/>
    <s v="PT-Transmission"/>
    <n v="1219200"/>
    <n v="58167.1"/>
    <n v="0"/>
    <n v="0"/>
    <n v="0"/>
    <n v="0"/>
    <m/>
    <n v="0"/>
    <n v="0"/>
    <n v="0"/>
    <n v="0"/>
    <n v="0"/>
    <n v="0"/>
    <n v="34393.629999999997"/>
    <n v="0"/>
    <n v="0"/>
    <n v="2133.6"/>
    <n v="0"/>
    <n v="0"/>
    <n v="2620.46"/>
    <n v="0"/>
    <n v="0"/>
    <n v="0"/>
    <n v="0"/>
    <n v="0"/>
    <n v="0"/>
    <n v="0"/>
    <n v="0"/>
    <n v="0"/>
    <n v="0"/>
    <n v="0"/>
    <n v="0"/>
    <n v="0"/>
    <n v="1324.32"/>
    <n v="0"/>
    <n v="0"/>
    <n v="14929.55"/>
    <n v="0"/>
    <n v="0"/>
    <n v="0"/>
    <m/>
    <x v="0"/>
    <m/>
    <m/>
    <m/>
    <m/>
    <m/>
    <m/>
    <m/>
    <m/>
    <n v="33832.799999999996"/>
    <n v="560.83000000000004"/>
    <n v="0"/>
    <n v="34393.629999999997"/>
    <x v="2"/>
    <x v="9"/>
    <m/>
    <x v="30"/>
  </r>
  <r>
    <x v="1"/>
    <s v="Columbus"/>
    <s v="Electric"/>
    <s v="Industrial"/>
    <s v="TEB-Total Electric Bldg"/>
    <n v="4480"/>
    <n v="394.64"/>
    <n v="0"/>
    <n v="0"/>
    <n v="0"/>
    <n v="0"/>
    <m/>
    <n v="0"/>
    <n v="0"/>
    <n v="0"/>
    <n v="0"/>
    <n v="0"/>
    <n v="0"/>
    <n v="128.08000000000001"/>
    <n v="0"/>
    <n v="0"/>
    <n v="7.84"/>
    <n v="0"/>
    <n v="0"/>
    <n v="0"/>
    <n v="0"/>
    <n v="0"/>
    <n v="0"/>
    <n v="0"/>
    <n v="0"/>
    <n v="0"/>
    <n v="0"/>
    <n v="0"/>
    <n v="0"/>
    <n v="0"/>
    <n v="0"/>
    <n v="0"/>
    <n v="0"/>
    <n v="7.08"/>
    <n v="0"/>
    <n v="0"/>
    <n v="58.91"/>
    <n v="0"/>
    <n v="0"/>
    <n v="0"/>
    <m/>
    <x v="0"/>
    <m/>
    <m/>
    <m/>
    <m/>
    <m/>
    <m/>
    <m/>
    <m/>
    <n v="126.02000000000001"/>
    <n v="2.06"/>
    <n v="0"/>
    <n v="128.08000000000001"/>
    <x v="2"/>
    <x v="13"/>
    <m/>
    <x v="30"/>
  </r>
  <r>
    <x v="1"/>
    <s v="Columbus"/>
    <s v="Electric"/>
    <s v="Municipal Buildings"/>
    <s v="CB-Commercial"/>
    <n v="50746"/>
    <n v="4246.6499999999996"/>
    <n v="465.34"/>
    <n v="0"/>
    <n v="0"/>
    <n v="0"/>
    <m/>
    <n v="0"/>
    <n v="0"/>
    <n v="0"/>
    <n v="0"/>
    <n v="0"/>
    <n v="0"/>
    <n v="1450.84"/>
    <n v="0"/>
    <n v="0"/>
    <n v="88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2.68"/>
    <n v="0"/>
    <n v="0"/>
    <n v="0"/>
    <m/>
    <x v="0"/>
    <m/>
    <m/>
    <m/>
    <m/>
    <m/>
    <m/>
    <m/>
    <m/>
    <n v="1427.5"/>
    <n v="23.34"/>
    <n v="0"/>
    <n v="1450.84"/>
    <x v="3"/>
    <x v="5"/>
    <m/>
    <x v="30"/>
  </r>
  <r>
    <x v="1"/>
    <s v="Columbus"/>
    <s v="Electric"/>
    <s v="Municipal Buildings"/>
    <s v="SH-Small Heating"/>
    <n v="8320"/>
    <n v="591.12"/>
    <n v="32.67"/>
    <n v="0"/>
    <n v="0"/>
    <n v="0"/>
    <m/>
    <n v="0"/>
    <n v="0"/>
    <n v="0"/>
    <n v="0"/>
    <n v="0"/>
    <n v="0"/>
    <n v="237.87"/>
    <n v="0"/>
    <n v="0"/>
    <n v="1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1.27000000000001"/>
    <n v="0"/>
    <n v="0"/>
    <n v="0"/>
    <m/>
    <x v="0"/>
    <m/>
    <m/>
    <m/>
    <m/>
    <m/>
    <m/>
    <m/>
    <m/>
    <n v="234.04"/>
    <n v="3.83"/>
    <n v="0"/>
    <n v="237.87"/>
    <x v="3"/>
    <x v="12"/>
    <m/>
    <x v="30"/>
  </r>
  <r>
    <x v="1"/>
    <s v="Columbus"/>
    <s v="Electric"/>
    <s v="Municipal Buildings"/>
    <s v="TEB-Total Electric Bldg"/>
    <n v="14000"/>
    <n v="1094.3399999999999"/>
    <n v="0"/>
    <n v="0"/>
    <n v="0"/>
    <n v="0"/>
    <m/>
    <n v="0"/>
    <n v="0"/>
    <n v="0"/>
    <n v="0"/>
    <n v="0"/>
    <n v="0"/>
    <n v="400.26"/>
    <n v="0"/>
    <n v="0"/>
    <n v="2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6.47"/>
    <n v="0"/>
    <n v="0"/>
    <n v="0"/>
    <m/>
    <x v="0"/>
    <m/>
    <m/>
    <m/>
    <m/>
    <m/>
    <m/>
    <m/>
    <m/>
    <n v="393.82"/>
    <n v="6.44"/>
    <n v="0"/>
    <n v="400.26"/>
    <x v="3"/>
    <x v="13"/>
    <m/>
    <x v="30"/>
  </r>
  <r>
    <x v="1"/>
    <s v="Columbus"/>
    <s v="Electric"/>
    <s v="Municipal Other Lighting"/>
    <s v="CB-Commercial"/>
    <n v="2258"/>
    <n v="201.26"/>
    <n v="340"/>
    <n v="0"/>
    <n v="0"/>
    <n v="0"/>
    <m/>
    <n v="0"/>
    <n v="0"/>
    <n v="0"/>
    <n v="0"/>
    <n v="0"/>
    <n v="0"/>
    <n v="64.56"/>
    <n v="0"/>
    <n v="0"/>
    <n v="3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13"/>
    <n v="0"/>
    <n v="0"/>
    <n v="0"/>
    <m/>
    <x v="0"/>
    <m/>
    <m/>
    <m/>
    <m/>
    <m/>
    <m/>
    <m/>
    <m/>
    <n v="63.52"/>
    <n v="1.04"/>
    <n v="0"/>
    <n v="64.56"/>
    <x v="4"/>
    <x v="5"/>
    <m/>
    <x v="30"/>
  </r>
  <r>
    <x v="1"/>
    <s v="Columbus"/>
    <s v="Electric"/>
    <s v="Municipal Other Lighting"/>
    <s v="GP-General Power"/>
    <n v="13760"/>
    <n v="884.21"/>
    <n v="0"/>
    <n v="0"/>
    <n v="0"/>
    <n v="0"/>
    <m/>
    <n v="0"/>
    <n v="0"/>
    <n v="0"/>
    <n v="0"/>
    <n v="0"/>
    <n v="0"/>
    <n v="393.4"/>
    <n v="0"/>
    <n v="0"/>
    <n v="24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.16"/>
    <n v="0"/>
    <n v="0"/>
    <n v="0"/>
    <m/>
    <x v="0"/>
    <m/>
    <m/>
    <m/>
    <m/>
    <m/>
    <m/>
    <m/>
    <m/>
    <n v="387.07"/>
    <n v="6.33"/>
    <n v="0"/>
    <n v="393.4"/>
    <x v="4"/>
    <x v="6"/>
    <m/>
    <x v="30"/>
  </r>
  <r>
    <x v="1"/>
    <s v="Columbus"/>
    <s v="Electric"/>
    <s v="Municipal Other Lighting"/>
    <s v="LS-Special Lighting"/>
    <n v="2470"/>
    <n v="309.5"/>
    <n v="0"/>
    <n v="0"/>
    <n v="0"/>
    <n v="0"/>
    <m/>
    <n v="0"/>
    <n v="0"/>
    <n v="0"/>
    <n v="0"/>
    <n v="0"/>
    <n v="0"/>
    <n v="70.62"/>
    <n v="0"/>
    <n v="0"/>
    <n v="4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7"/>
    <n v="0"/>
    <n v="0"/>
    <n v="0"/>
    <m/>
    <x v="0"/>
    <m/>
    <m/>
    <m/>
    <m/>
    <m/>
    <m/>
    <m/>
    <m/>
    <n v="69.48"/>
    <n v="1.1399999999999999"/>
    <n v="0"/>
    <n v="70.62"/>
    <x v="4"/>
    <x v="7"/>
    <m/>
    <x v="30"/>
  </r>
  <r>
    <x v="1"/>
    <s v="Columbus"/>
    <s v="Electric"/>
    <s v="Municipal Pumping"/>
    <s v="CB-Commercial"/>
    <n v="17145"/>
    <n v="1454.76"/>
    <n v="340"/>
    <n v="0"/>
    <n v="0"/>
    <n v="0"/>
    <m/>
    <n v="0"/>
    <n v="0"/>
    <n v="0"/>
    <n v="0"/>
    <n v="0"/>
    <n v="0"/>
    <n v="490.18"/>
    <n v="0"/>
    <n v="0"/>
    <n v="3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5.96"/>
    <n v="0"/>
    <n v="0"/>
    <n v="0"/>
    <m/>
    <x v="0"/>
    <m/>
    <m/>
    <m/>
    <m/>
    <m/>
    <m/>
    <m/>
    <m/>
    <n v="482.29"/>
    <n v="7.89"/>
    <n v="0"/>
    <n v="490.18"/>
    <x v="3"/>
    <x v="5"/>
    <m/>
    <x v="30"/>
  </r>
  <r>
    <x v="1"/>
    <s v="Columbus"/>
    <s v="Electric"/>
    <s v="Municipal Pumping"/>
    <s v="GP-General Power"/>
    <n v="19979"/>
    <n v="2887.37"/>
    <n v="0"/>
    <n v="0"/>
    <n v="0"/>
    <n v="0"/>
    <m/>
    <n v="0"/>
    <n v="0"/>
    <n v="0"/>
    <n v="0"/>
    <n v="0"/>
    <n v="0"/>
    <n v="571.20000000000005"/>
    <n v="0"/>
    <n v="0"/>
    <n v="3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6.14"/>
    <n v="0"/>
    <n v="0"/>
    <n v="0"/>
    <m/>
    <x v="0"/>
    <m/>
    <m/>
    <m/>
    <m/>
    <m/>
    <m/>
    <m/>
    <m/>
    <n v="562.01"/>
    <n v="9.19"/>
    <n v="0"/>
    <n v="571.20000000000005"/>
    <x v="3"/>
    <x v="6"/>
    <m/>
    <x v="30"/>
  </r>
  <r>
    <x v="1"/>
    <s v="Columbus"/>
    <s v="Electric"/>
    <s v="Residential"/>
    <s v="NM-Net Meter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30"/>
  </r>
  <r>
    <x v="1"/>
    <s v="Columbus"/>
    <s v="Electric"/>
    <s v="Residential"/>
    <s v="RG-Residential"/>
    <n v="2737997"/>
    <n v="174480.25"/>
    <n v="28961.25"/>
    <n v="12485.79"/>
    <n v="0"/>
    <n v="0"/>
    <m/>
    <n v="0"/>
    <n v="0"/>
    <n v="0"/>
    <n v="0"/>
    <n v="0"/>
    <n v="0"/>
    <n v="78225.649999999994"/>
    <n v="0"/>
    <n v="0"/>
    <n v="4788.8999999999996"/>
    <n v="0"/>
    <n v="0"/>
    <n v="0"/>
    <n v="0"/>
    <n v="0"/>
    <n v="0"/>
    <n v="0"/>
    <n v="0"/>
    <n v="0"/>
    <n v="0"/>
    <n v="160"/>
    <n v="0"/>
    <n v="15"/>
    <n v="0"/>
    <n v="20"/>
    <n v="-1.24"/>
    <n v="7814.7"/>
    <n v="0"/>
    <n v="0"/>
    <n v="46764.17"/>
    <n v="0"/>
    <n v="0"/>
    <n v="0"/>
    <m/>
    <x v="0"/>
    <m/>
    <m/>
    <m/>
    <m/>
    <m/>
    <m/>
    <m/>
    <m/>
    <n v="76966.17"/>
    <n v="1259.48"/>
    <n v="0"/>
    <n v="78225.649999999994"/>
    <x v="0"/>
    <x v="1"/>
    <m/>
    <x v="30"/>
  </r>
  <r>
    <x v="1"/>
    <s v="Columbus"/>
    <s v="Electric"/>
    <s v="Residential"/>
    <s v="RG-Residential Water Heat"/>
    <n v="399560"/>
    <n v="24443.71"/>
    <n v="3760.11"/>
    <n v="1348.16"/>
    <n v="0"/>
    <n v="0"/>
    <m/>
    <n v="0"/>
    <n v="0"/>
    <n v="0"/>
    <n v="0"/>
    <n v="0"/>
    <n v="0"/>
    <n v="11336.16"/>
    <n v="0"/>
    <n v="0"/>
    <n v="693.96"/>
    <n v="0"/>
    <n v="0"/>
    <n v="0"/>
    <n v="0"/>
    <n v="0"/>
    <n v="0"/>
    <n v="0"/>
    <n v="0"/>
    <n v="0"/>
    <n v="0"/>
    <n v="60"/>
    <n v="0"/>
    <n v="0"/>
    <n v="0"/>
    <n v="0"/>
    <n v="-0.46"/>
    <n v="984.72"/>
    <n v="0"/>
    <n v="0"/>
    <n v="6790.34"/>
    <n v="0"/>
    <n v="0"/>
    <n v="0"/>
    <m/>
    <x v="0"/>
    <m/>
    <m/>
    <m/>
    <m/>
    <m/>
    <m/>
    <m/>
    <m/>
    <n v="11152.36"/>
    <n v="183.8"/>
    <n v="0"/>
    <n v="11336.16"/>
    <x v="0"/>
    <x v="14"/>
    <m/>
    <x v="30"/>
  </r>
  <r>
    <x v="1"/>
    <s v="Columbus"/>
    <s v="Electric"/>
    <s v="Residential"/>
    <s v="RH-Residential Total Elec"/>
    <n v="605302"/>
    <n v="34546.879999999997"/>
    <n v="6542.67"/>
    <n v="1854.42"/>
    <n v="0"/>
    <n v="0"/>
    <m/>
    <n v="0"/>
    <n v="0"/>
    <n v="0"/>
    <n v="0"/>
    <n v="0"/>
    <n v="0"/>
    <n v="17256.189999999999"/>
    <n v="0"/>
    <n v="0"/>
    <n v="1056.3699999999999"/>
    <n v="0"/>
    <n v="0"/>
    <n v="0"/>
    <n v="0"/>
    <n v="0"/>
    <n v="0"/>
    <n v="0"/>
    <n v="0"/>
    <n v="0"/>
    <n v="0"/>
    <n v="0"/>
    <n v="0"/>
    <n v="0"/>
    <n v="0"/>
    <n v="0"/>
    <n v="0"/>
    <n v="1449"/>
    <n v="0"/>
    <n v="0"/>
    <n v="10064.530000000001"/>
    <n v="0"/>
    <n v="0"/>
    <n v="0"/>
    <m/>
    <x v="0"/>
    <m/>
    <m/>
    <m/>
    <m/>
    <m/>
    <m/>
    <m/>
    <m/>
    <n v="16977.75"/>
    <n v="278.44"/>
    <n v="0"/>
    <n v="17256.189999999999"/>
    <x v="0"/>
    <x v="15"/>
    <m/>
    <x v="30"/>
  </r>
  <r>
    <x v="1"/>
    <s v="Columbus"/>
    <s v="Lighting"/>
    <s v="Commercial"/>
    <s v="PL-Private Lighting"/>
    <n v="21004"/>
    <n v="5158.9399999999996"/>
    <n v="0"/>
    <n v="0"/>
    <n v="0"/>
    <n v="0"/>
    <m/>
    <n v="0"/>
    <n v="0"/>
    <n v="0"/>
    <n v="0"/>
    <n v="0"/>
    <n v="0"/>
    <n v="600.59"/>
    <n v="0"/>
    <n v="0"/>
    <n v="36.6"/>
    <n v="0"/>
    <n v="0"/>
    <n v="0"/>
    <n v="0"/>
    <n v="0"/>
    <n v="0"/>
    <n v="0"/>
    <n v="0"/>
    <n v="0"/>
    <n v="0"/>
    <n v="0"/>
    <n v="0"/>
    <n v="0"/>
    <n v="0"/>
    <n v="0"/>
    <n v="0"/>
    <n v="472.15"/>
    <n v="0"/>
    <n v="0"/>
    <n v="53.64"/>
    <n v="0"/>
    <n v="0"/>
    <n v="0"/>
    <m/>
    <x v="0"/>
    <m/>
    <m/>
    <m/>
    <m/>
    <m/>
    <m/>
    <m/>
    <m/>
    <n v="590.93000000000006"/>
    <n v="9.66"/>
    <n v="0"/>
    <n v="600.59"/>
    <x v="1"/>
    <x v="4"/>
    <m/>
    <x v="30"/>
  </r>
  <r>
    <x v="1"/>
    <s v="Columbus"/>
    <s v="Lighting"/>
    <s v="Industrial"/>
    <s v="PL-Private Lighting"/>
    <n v="222"/>
    <n v="43.46"/>
    <n v="0"/>
    <n v="0"/>
    <n v="0"/>
    <n v="0"/>
    <m/>
    <n v="0"/>
    <n v="0"/>
    <n v="0"/>
    <n v="0"/>
    <n v="0"/>
    <n v="0"/>
    <n v="6.29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4.22"/>
    <n v="0"/>
    <n v="0"/>
    <n v="0.55000000000000004"/>
    <n v="0"/>
    <n v="0"/>
    <n v="0"/>
    <m/>
    <x v="0"/>
    <m/>
    <m/>
    <m/>
    <m/>
    <m/>
    <m/>
    <m/>
    <m/>
    <n v="6.19"/>
    <n v="0.1"/>
    <n v="0"/>
    <n v="6.29"/>
    <x v="2"/>
    <x v="4"/>
    <m/>
    <x v="30"/>
  </r>
  <r>
    <x v="1"/>
    <s v="Columbus"/>
    <s v="Lighting"/>
    <s v="Municipal Other Lighting"/>
    <s v="PL-Private Lighting"/>
    <n v="212.65700000000001"/>
    <n v="63.87"/>
    <n v="0"/>
    <n v="0"/>
    <n v="0"/>
    <n v="0"/>
    <m/>
    <n v="0"/>
    <n v="0"/>
    <n v="0"/>
    <n v="0"/>
    <n v="0"/>
    <n v="0"/>
    <n v="6.08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5000000000000004"/>
    <n v="0"/>
    <n v="0"/>
    <n v="0"/>
    <m/>
    <x v="0"/>
    <m/>
    <m/>
    <m/>
    <m/>
    <m/>
    <m/>
    <m/>
    <m/>
    <n v="5.98"/>
    <n v="0.1"/>
    <n v="0"/>
    <n v="6.08"/>
    <x v="4"/>
    <x v="4"/>
    <m/>
    <x v="30"/>
  </r>
  <r>
    <x v="1"/>
    <s v="Columbus"/>
    <s v="Lighting"/>
    <s v="Municipal Street Lighting"/>
    <s v="SPL-Municipal St Lighting"/>
    <n v="49456.987999999998"/>
    <n v="5061.3900000000003"/>
    <n v="0"/>
    <n v="0"/>
    <n v="0"/>
    <n v="0"/>
    <m/>
    <n v="0"/>
    <n v="0"/>
    <n v="0"/>
    <n v="0"/>
    <n v="0"/>
    <n v="0"/>
    <n v="1395.19"/>
    <n v="0"/>
    <n v="0"/>
    <n v="86.56"/>
    <n v="0"/>
    <n v="0"/>
    <n v="1599.84"/>
    <n v="0"/>
    <n v="0"/>
    <n v="0"/>
    <n v="0"/>
    <n v="0"/>
    <n v="0"/>
    <n v="0"/>
    <n v="0"/>
    <n v="0"/>
    <n v="0"/>
    <n v="0"/>
    <n v="0"/>
    <n v="0"/>
    <n v="0"/>
    <n v="0"/>
    <n v="0"/>
    <n v="153.82"/>
    <n v="0"/>
    <n v="0"/>
    <n v="0"/>
    <m/>
    <x v="0"/>
    <m/>
    <m/>
    <m/>
    <m/>
    <m/>
    <m/>
    <m/>
    <m/>
    <n v="1372.44"/>
    <n v="22.75"/>
    <n v="0"/>
    <n v="1395.19"/>
    <x v="4"/>
    <x v="11"/>
    <m/>
    <x v="30"/>
  </r>
  <r>
    <x v="1"/>
    <s v="Columbus"/>
    <s v="Lighting"/>
    <s v="Residential"/>
    <s v="PL-Private Lighting"/>
    <n v="14676.432000000001"/>
    <n v="4854.9399999999996"/>
    <n v="0"/>
    <n v="0"/>
    <n v="0"/>
    <n v="0"/>
    <m/>
    <n v="0"/>
    <n v="0"/>
    <n v="0"/>
    <n v="0"/>
    <n v="0"/>
    <n v="0"/>
    <n v="420.46"/>
    <n v="0"/>
    <n v="0"/>
    <n v="24.58"/>
    <n v="0"/>
    <n v="0"/>
    <n v="0"/>
    <n v="0"/>
    <n v="0"/>
    <n v="0"/>
    <n v="0"/>
    <n v="0"/>
    <n v="0"/>
    <n v="0"/>
    <n v="0"/>
    <n v="0"/>
    <n v="0"/>
    <n v="0"/>
    <n v="0"/>
    <n v="-0.02"/>
    <n v="93.52"/>
    <n v="0"/>
    <n v="0"/>
    <n v="37.549999999999997"/>
    <n v="0"/>
    <n v="0"/>
    <n v="0"/>
    <m/>
    <x v="0"/>
    <m/>
    <m/>
    <m/>
    <m/>
    <m/>
    <m/>
    <m/>
    <m/>
    <n v="413.71"/>
    <n v="6.75"/>
    <n v="0"/>
    <n v="420.46"/>
    <x v="0"/>
    <x v="4"/>
    <m/>
    <x v="30"/>
  </r>
  <r>
    <x v="1"/>
    <s v="Columbu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1"/>
    <s v="Neosho"/>
    <s v="Electric"/>
    <s v="Commercial"/>
    <s v="CB-Commercial"/>
    <n v="-875"/>
    <n v="-76.83"/>
    <n v="20"/>
    <n v="-4.75"/>
    <n v="0"/>
    <n v="0"/>
    <m/>
    <n v="0"/>
    <n v="0"/>
    <n v="0"/>
    <n v="0"/>
    <n v="0"/>
    <n v="0"/>
    <n v="-24.68"/>
    <n v="0"/>
    <n v="0"/>
    <n v="-1.54"/>
    <n v="0"/>
    <n v="0"/>
    <n v="0"/>
    <n v="0"/>
    <n v="0"/>
    <n v="0"/>
    <n v="0"/>
    <n v="0"/>
    <n v="0"/>
    <n v="0"/>
    <n v="0"/>
    <n v="0"/>
    <n v="0"/>
    <n v="0"/>
    <n v="0"/>
    <n v="0"/>
    <n v="-8.98"/>
    <n v="0"/>
    <n v="0"/>
    <n v="-11.93"/>
    <n v="0"/>
    <n v="0"/>
    <n v="0"/>
    <m/>
    <x v="0"/>
    <m/>
    <m/>
    <m/>
    <m/>
    <m/>
    <m/>
    <m/>
    <m/>
    <n v="-24.28"/>
    <n v="-0.4"/>
    <n v="0"/>
    <n v="-24.68"/>
    <x v="1"/>
    <x v="5"/>
    <m/>
    <x v="30"/>
  </r>
  <r>
    <x v="3"/>
    <s v="Aurora"/>
    <s v="Electric"/>
    <s v="Commercial"/>
    <s v="CB-Commercial"/>
    <n v="3138657"/>
    <n v="398868.3"/>
    <n v="42123.99"/>
    <n v="12477.4"/>
    <n v="0"/>
    <n v="0"/>
    <m/>
    <n v="-8801.5297709923707"/>
    <n v="20.84"/>
    <n v="0"/>
    <n v="0"/>
    <n v="1412.29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3297.68"/>
    <n v="40"/>
    <n v="-60.34"/>
    <n v="27043.2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Aurora"/>
    <s v="Electric"/>
    <s v="Commercial"/>
    <s v="GP-General Power"/>
    <n v="5644380"/>
    <n v="577587.17000000004"/>
    <n v="10492.99"/>
    <n v="17220.28"/>
    <n v="0"/>
    <n v="0"/>
    <m/>
    <n v="-2425.6"/>
    <n v="0"/>
    <n v="0"/>
    <n v="0"/>
    <n v="2207.83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5347.21"/>
    <n v="0"/>
    <n v="0"/>
    <n v="29904.639999999999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0"/>
  </r>
  <r>
    <x v="3"/>
    <s v="Aurora"/>
    <s v="Electric"/>
    <s v="Commercial"/>
    <s v="LS-Special Lighting"/>
    <n v="2348"/>
    <n v="406.52"/>
    <n v="0"/>
    <n v="3.2"/>
    <n v="0"/>
    <n v="0"/>
    <m/>
    <n v="0"/>
    <n v="0"/>
    <n v="0"/>
    <n v="0"/>
    <n v="1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0"/>
  </r>
  <r>
    <x v="3"/>
    <s v="Aurora"/>
    <s v="Electric"/>
    <s v="Commercial"/>
    <s v="SH-Small Heating"/>
    <n v="177810"/>
    <n v="22121.52"/>
    <n v="2090.5100000000002"/>
    <n v="894.89"/>
    <n v="0"/>
    <n v="0"/>
    <m/>
    <n v="0"/>
    <n v="0"/>
    <n v="0"/>
    <n v="0"/>
    <n v="80.01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12"/>
    <n v="0"/>
    <n v="-13.9"/>
    <n v="1767.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0"/>
  </r>
  <r>
    <x v="3"/>
    <s v="Aurora"/>
    <s v="Electric"/>
    <s v="Commercial"/>
    <s v="TEB-Total Electric Bldg"/>
    <n v="678074"/>
    <n v="71871.039999999994"/>
    <n v="1320.31"/>
    <n v="266.02999999999997"/>
    <n v="0"/>
    <n v="0"/>
    <m/>
    <n v="0"/>
    <n v="0"/>
    <n v="0"/>
    <n v="0"/>
    <n v="305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.12"/>
    <n v="0"/>
    <n v="0"/>
    <n v="3568.69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0"/>
  </r>
  <r>
    <x v="3"/>
    <s v="Aurora"/>
    <s v="Electric"/>
    <s v="Industrial"/>
    <s v="CB-Commercial"/>
    <n v="28427"/>
    <n v="3613.62"/>
    <n v="269.26"/>
    <n v="137.13"/>
    <n v="0"/>
    <n v="0"/>
    <m/>
    <n v="0"/>
    <n v="0"/>
    <n v="0"/>
    <n v="0"/>
    <n v="12.78"/>
    <n v="0"/>
    <n v="0"/>
    <n v="0"/>
    <n v="0"/>
    <n v="0"/>
    <n v="0"/>
    <n v="0"/>
    <n v="38.04"/>
    <n v="0"/>
    <n v="0"/>
    <n v="0"/>
    <n v="0"/>
    <n v="0"/>
    <n v="0"/>
    <n v="0"/>
    <n v="0"/>
    <n v="0"/>
    <n v="15"/>
    <n v="136.59"/>
    <n v="0"/>
    <n v="0"/>
    <n v="297.35000000000002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0"/>
  </r>
  <r>
    <x v="3"/>
    <s v="Aurora"/>
    <s v="Electric"/>
    <s v="Industrial"/>
    <s v="GP-General Power"/>
    <n v="2134815"/>
    <n v="224003.19"/>
    <n v="1320.31"/>
    <n v="3893.77"/>
    <n v="0"/>
    <n v="0"/>
    <m/>
    <n v="0"/>
    <n v="0"/>
    <n v="0"/>
    <n v="0"/>
    <n v="877.18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4711.6400000000003"/>
    <n v="0"/>
    <n v="0"/>
    <n v="11018.12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3"/>
    <s v="Aurora"/>
    <s v="Electric"/>
    <s v="Industrial"/>
    <s v="LP-Large Power"/>
    <n v="3641403"/>
    <n v="329352.93"/>
    <n v="567.1"/>
    <n v="0"/>
    <n v="0"/>
    <n v="0"/>
    <m/>
    <n v="0"/>
    <n v="0"/>
    <n v="0"/>
    <n v="0"/>
    <n v="418.5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7365.39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0"/>
  </r>
  <r>
    <x v="3"/>
    <s v="Aurora"/>
    <s v="Electric"/>
    <s v="Industrial"/>
    <s v="PFM-Feed Mill/Grain Elev"/>
    <n v="36000"/>
    <n v="6309.72"/>
    <n v="82.95"/>
    <n v="188.62"/>
    <n v="0"/>
    <n v="0"/>
    <m/>
    <n v="0"/>
    <n v="0"/>
    <n v="0"/>
    <n v="0"/>
    <n v="16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4.23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30"/>
  </r>
  <r>
    <x v="3"/>
    <s v="Aurora"/>
    <s v="Electric"/>
    <s v="Industrial"/>
    <s v="TEB-Total Electric Bldg"/>
    <n v="216516"/>
    <n v="45971.47"/>
    <n v="69.489999999999995"/>
    <n v="0"/>
    <n v="0"/>
    <n v="0"/>
    <m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2923.61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0"/>
  </r>
  <r>
    <x v="3"/>
    <s v="Aurora"/>
    <s v="Electric"/>
    <s v="Interdepartmental"/>
    <s v="CB-Commercial"/>
    <n v="28361"/>
    <n v="3605.22"/>
    <n v="204.21"/>
    <n v="0"/>
    <n v="0"/>
    <n v="0"/>
    <m/>
    <n v="0"/>
    <n v="0"/>
    <n v="0"/>
    <n v="0"/>
    <n v="12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0"/>
  </r>
  <r>
    <x v="3"/>
    <s v="Aurora"/>
    <s v="Electric"/>
    <s v="Interdepartmental"/>
    <s v="GP-General Power"/>
    <n v="174798"/>
    <n v="13991.85"/>
    <n v="277.95999999999998"/>
    <n v="0"/>
    <n v="0"/>
    <n v="0"/>
    <m/>
    <n v="0"/>
    <n v="0"/>
    <n v="0"/>
    <n v="0"/>
    <n v="78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30"/>
  </r>
  <r>
    <x v="3"/>
    <s v="Aurora"/>
    <s v="Electric"/>
    <s v="Municipal Buildings"/>
    <s v="CB-Commercial"/>
    <n v="57034"/>
    <n v="7250.09"/>
    <n v="1497.54"/>
    <n v="0"/>
    <n v="0"/>
    <n v="0"/>
    <m/>
    <n v="0"/>
    <n v="0"/>
    <n v="0"/>
    <n v="0"/>
    <n v="25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Aurora"/>
    <s v="Electric"/>
    <s v="Municipal Buildings"/>
    <s v="GP-General Power"/>
    <n v="136160"/>
    <n v="13045.39"/>
    <n v="277.95999999999998"/>
    <n v="0"/>
    <n v="0"/>
    <n v="0"/>
    <m/>
    <n v="0"/>
    <n v="0"/>
    <n v="0"/>
    <n v="0"/>
    <n v="6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Aurora"/>
    <s v="Electric"/>
    <s v="Municipal Buildings"/>
    <s v="SH-Small Heating"/>
    <n v="2890"/>
    <n v="359.55"/>
    <n v="45.38"/>
    <n v="0"/>
    <n v="0"/>
    <n v="0"/>
    <m/>
    <n v="0"/>
    <n v="0"/>
    <n v="0"/>
    <n v="0"/>
    <n v="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0"/>
  </r>
  <r>
    <x v="3"/>
    <s v="Aurora"/>
    <s v="Electric"/>
    <s v="Municipal Other Lighting"/>
    <s v="CB-Commercial"/>
    <n v="17277"/>
    <n v="2196.2399999999998"/>
    <n v="748.77"/>
    <n v="0"/>
    <n v="0"/>
    <n v="0"/>
    <m/>
    <n v="0"/>
    <n v="0"/>
    <n v="0"/>
    <n v="0"/>
    <n v="7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0"/>
  </r>
  <r>
    <x v="3"/>
    <s v="Aurora"/>
    <s v="Electric"/>
    <s v="Municipal Other Lighting"/>
    <s v="LS-Special Lighting"/>
    <n v="18648"/>
    <n v="2910.18"/>
    <n v="0"/>
    <n v="0"/>
    <n v="0"/>
    <n v="0"/>
    <m/>
    <n v="0"/>
    <n v="0"/>
    <n v="0"/>
    <n v="0"/>
    <n v="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0"/>
  </r>
  <r>
    <x v="3"/>
    <s v="Aurora"/>
    <s v="Electric"/>
    <s v="Municipal Other Lighting"/>
    <s v="MS-Miscellaneous"/>
    <n v="0"/>
    <n v="0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30"/>
  </r>
  <r>
    <x v="3"/>
    <s v="Aurora"/>
    <s v="Electric"/>
    <s v="Municipal Pumping"/>
    <s v="CB-Commercial"/>
    <n v="85283"/>
    <n v="10841.13"/>
    <n v="1270.6400000000001"/>
    <n v="0"/>
    <n v="0"/>
    <n v="0"/>
    <m/>
    <n v="0"/>
    <n v="0"/>
    <n v="0"/>
    <n v="0"/>
    <n v="38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Aurora"/>
    <s v="Electric"/>
    <s v="Municipal Pumping"/>
    <s v="GP-General Power"/>
    <n v="579316"/>
    <n v="56228.63"/>
    <n v="972.86"/>
    <n v="0"/>
    <n v="0"/>
    <n v="0"/>
    <m/>
    <n v="0"/>
    <n v="0"/>
    <n v="0"/>
    <n v="0"/>
    <n v="26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Aurora"/>
    <s v="Electric"/>
    <s v="Oil Pipeline Pumping"/>
    <s v="GP-General Power"/>
    <n v="169189"/>
    <n v="17848.39"/>
    <n v="138.97999999999999"/>
    <n v="0"/>
    <n v="0"/>
    <n v="0"/>
    <m/>
    <n v="0"/>
    <n v="0"/>
    <n v="0"/>
    <n v="0"/>
    <n v="76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3.16999999999996"/>
    <n v="0"/>
    <n v="0"/>
    <n v="1372.3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3"/>
    <s v="Aurora"/>
    <s v="Electric"/>
    <s v="Residential"/>
    <s v="RGL-Residential Pilot"/>
    <n v="50697"/>
    <n v="6354.86"/>
    <n v="0"/>
    <n v="298.39999999999998"/>
    <n v="0"/>
    <n v="0"/>
    <m/>
    <n v="0"/>
    <n v="0"/>
    <n v="0"/>
    <n v="0"/>
    <n v="22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98"/>
    <n v="0"/>
    <n v="0"/>
    <n v="76.65000000000000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0"/>
  </r>
  <r>
    <x v="3"/>
    <s v="Aurora"/>
    <s v="Electric"/>
    <s v="Residential"/>
    <s v="RG-Residential"/>
    <n v="17525634"/>
    <n v="2196218.9"/>
    <n v="188355.37"/>
    <n v="73029.13"/>
    <n v="0"/>
    <n v="0"/>
    <m/>
    <n v="-83177.234057545502"/>
    <n v="3.92"/>
    <n v="0"/>
    <n v="0"/>
    <n v="7886.74"/>
    <n v="0"/>
    <n v="0"/>
    <n v="0"/>
    <n v="0"/>
    <n v="0"/>
    <n v="0"/>
    <n v="0"/>
    <n v="0"/>
    <n v="0"/>
    <n v="0"/>
    <n v="0"/>
    <n v="0"/>
    <n v="0"/>
    <n v="0"/>
    <n v="0"/>
    <n v="630"/>
    <n v="100"/>
    <n v="195"/>
    <n v="4470.5600000000004"/>
    <n v="320"/>
    <n v="-317.02"/>
    <n v="20099.3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Aurora"/>
    <s v="Lighting"/>
    <s v="Commercial"/>
    <s v="PL-Private Lighting"/>
    <n v="49268.356"/>
    <n v="16101.46"/>
    <n v="0"/>
    <n v="0"/>
    <n v="0"/>
    <n v="0"/>
    <m/>
    <n v="0"/>
    <n v="0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.99"/>
    <n v="0"/>
    <n v="0"/>
    <n v="820.12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3"/>
    <s v="Aurora"/>
    <s v="Lighting"/>
    <s v="Industrial"/>
    <s v="PL-Private Lighting"/>
    <n v="5145.0990000000002"/>
    <n v="1419.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61"/>
    <n v="0"/>
    <n v="0"/>
    <n v="76.7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0"/>
  </r>
  <r>
    <x v="3"/>
    <s v="Aurora"/>
    <s v="Lighting"/>
    <s v="Interdepartmental"/>
    <s v="PL-Private Lighting"/>
    <n v="195"/>
    <n v="45.9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30"/>
  </r>
  <r>
    <x v="3"/>
    <s v="Aurora"/>
    <s v="Lighting"/>
    <s v="Municipal Other Lighting"/>
    <s v="PL-Private Lighting"/>
    <n v="174"/>
    <n v="66.23999999999999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0"/>
  </r>
  <r>
    <x v="3"/>
    <s v="Aurora"/>
    <s v="Lighting"/>
    <s v="Municipal Pumping"/>
    <s v="PL-Private Lighting"/>
    <n v="58"/>
    <n v="20.5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30"/>
  </r>
  <r>
    <x v="3"/>
    <s v="Aurora"/>
    <s v="Lighting"/>
    <s v="Municipal Street Lighting"/>
    <s v="SPL-Municipal St Lighting"/>
    <n v="86161.774000000005"/>
    <n v="12930.97"/>
    <n v="0"/>
    <n v="0"/>
    <n v="0"/>
    <n v="0"/>
    <m/>
    <n v="0"/>
    <n v="0"/>
    <n v="0"/>
    <n v="0"/>
    <n v="0"/>
    <n v="0"/>
    <n v="0"/>
    <n v="0"/>
    <n v="0"/>
    <n v="0"/>
    <n v="0"/>
    <n v="0"/>
    <n v="360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0"/>
  </r>
  <r>
    <x v="3"/>
    <s v="Aurora"/>
    <s v="Lighting"/>
    <s v="Residential"/>
    <s v="PL-Private Lighting"/>
    <n v="50915.052000000003"/>
    <n v="19199.07"/>
    <n v="0"/>
    <n v="0"/>
    <n v="0"/>
    <n v="0"/>
    <m/>
    <n v="0"/>
    <n v="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88"/>
    <n v="0"/>
    <n v="0"/>
    <n v="64.61"/>
    <n v="9.9999999999999794E-3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s v="Aurora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3"/>
    <s v="Baxter Springs"/>
    <s v="Electric"/>
    <s v="Commercial"/>
    <s v="CB-Commercial"/>
    <n v="1"/>
    <n v="0.13"/>
    <n v="22.69"/>
    <n v="1.13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Baxter Springs"/>
    <s v="Electric"/>
    <s v="Residential"/>
    <s v="RG-Residential"/>
    <n v="526"/>
    <n v="65.930000000000007"/>
    <n v="13"/>
    <n v="3.96"/>
    <n v="0"/>
    <n v="0"/>
    <m/>
    <n v="0"/>
    <n v="0"/>
    <n v="0"/>
    <n v="0"/>
    <n v="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Baxter Springs"/>
    <s v="Lighting"/>
    <s v="Commercial"/>
    <s v="PL-Private Lighting"/>
    <n v="31"/>
    <n v="14.1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3"/>
    <s v="Bolivar"/>
    <s v="Electric"/>
    <s v="Commercial"/>
    <s v="CB-Commercial"/>
    <n v="2895245"/>
    <n v="367445.19"/>
    <n v="45035.12"/>
    <n v="8567.51"/>
    <n v="0"/>
    <n v="0"/>
    <m/>
    <n v="-22461.517750012499"/>
    <n v="18.72"/>
    <n v="0"/>
    <n v="0"/>
    <n v="1302.8399999999999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2950.32"/>
    <n v="20"/>
    <n v="-22.91"/>
    <n v="24184.0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Bolivar"/>
    <s v="Electric"/>
    <s v="Commercial"/>
    <s v="GP-General Power"/>
    <n v="4216640"/>
    <n v="421900.92"/>
    <n v="9170.3700000000008"/>
    <n v="2528.2800000000002"/>
    <n v="0"/>
    <n v="0"/>
    <m/>
    <n v="0"/>
    <n v="0"/>
    <n v="0"/>
    <n v="0"/>
    <n v="1897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7.0899999999999"/>
    <n v="0"/>
    <n v="0"/>
    <n v="19334.53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0"/>
  </r>
  <r>
    <x v="3"/>
    <s v="Bolivar"/>
    <s v="Electric"/>
    <s v="Commercial"/>
    <s v="LP-Large Power"/>
    <n v="2432928"/>
    <n v="245397.38"/>
    <n v="1134.2"/>
    <n v="0"/>
    <n v="0"/>
    <n v="0"/>
    <m/>
    <n v="0"/>
    <n v="0"/>
    <n v="0"/>
    <n v="0"/>
    <n v="1094.82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5490.17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30"/>
  </r>
  <r>
    <x v="3"/>
    <s v="Bolivar"/>
    <s v="Electric"/>
    <s v="Commercial"/>
    <s v="LS-Special Lighting"/>
    <n v="2976"/>
    <n v="651.9"/>
    <n v="0"/>
    <n v="1.73"/>
    <n v="0"/>
    <n v="0"/>
    <m/>
    <n v="0"/>
    <n v="0"/>
    <n v="0"/>
    <n v="0"/>
    <n v="1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0"/>
  </r>
  <r>
    <x v="3"/>
    <s v="Bolivar"/>
    <s v="Electric"/>
    <s v="Commercial"/>
    <s v="SH-Small Heating"/>
    <n v="1075894"/>
    <n v="133852.99"/>
    <n v="11272.39"/>
    <n v="3070.8"/>
    <n v="0"/>
    <n v="0"/>
    <m/>
    <n v="0"/>
    <n v="0"/>
    <n v="0"/>
    <n v="0"/>
    <n v="48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3.47"/>
    <n v="0"/>
    <n v="-76.069999999999993"/>
    <n v="8520.2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0"/>
  </r>
  <r>
    <x v="3"/>
    <s v="Bolivar"/>
    <s v="Electric"/>
    <s v="Commercial"/>
    <s v="TEB-Total Electric Bldg"/>
    <n v="3056766"/>
    <n v="338544.02"/>
    <n v="8338.7999999999993"/>
    <n v="2294.06"/>
    <n v="0"/>
    <n v="0"/>
    <m/>
    <n v="0"/>
    <n v="0"/>
    <n v="0"/>
    <n v="0"/>
    <n v="1349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3.56"/>
    <n v="0"/>
    <n v="0"/>
    <n v="13686.72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0"/>
  </r>
  <r>
    <x v="3"/>
    <s v="Bolivar"/>
    <s v="Electric"/>
    <s v="Industrial"/>
    <s v="CB-Commercial"/>
    <n v="31128"/>
    <n v="3956.98"/>
    <n v="181.52"/>
    <n v="161.74"/>
    <n v="0"/>
    <n v="0"/>
    <m/>
    <n v="0"/>
    <n v="0"/>
    <n v="0"/>
    <n v="0"/>
    <n v="14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35"/>
    <n v="0"/>
    <n v="0"/>
    <n v="298.4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0"/>
  </r>
  <r>
    <x v="3"/>
    <s v="Bolivar"/>
    <s v="Electric"/>
    <s v="Industrial"/>
    <s v="GP-General Power"/>
    <n v="1075960"/>
    <n v="113611.74"/>
    <n v="1042.3499999999999"/>
    <n v="3887.43"/>
    <n v="0"/>
    <n v="0"/>
    <m/>
    <n v="0"/>
    <n v="0"/>
    <n v="0"/>
    <n v="0"/>
    <n v="484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77.109999999999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3"/>
    <s v="Bolivar"/>
    <s v="Electric"/>
    <s v="Industrial"/>
    <s v="LP-Large Power"/>
    <n v="840600"/>
    <n v="105942.57"/>
    <n v="567.1"/>
    <n v="0"/>
    <n v="0"/>
    <n v="0"/>
    <m/>
    <n v="0"/>
    <n v="0"/>
    <n v="0"/>
    <n v="0"/>
    <n v="378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58.0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0"/>
  </r>
  <r>
    <x v="3"/>
    <s v="Bolivar"/>
    <s v="Electric"/>
    <s v="Industrial"/>
    <s v="PFM-Feed Mill/Grain Elev"/>
    <n v="3774"/>
    <n v="661.47"/>
    <n v="110.6"/>
    <n v="31.11"/>
    <n v="0"/>
    <n v="0"/>
    <m/>
    <n v="0"/>
    <n v="0"/>
    <n v="0"/>
    <n v="0"/>
    <n v="1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7"/>
    <n v="0"/>
    <n v="0"/>
    <n v="49.45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30"/>
  </r>
  <r>
    <x v="3"/>
    <s v="Bolivar"/>
    <s v="Electric"/>
    <s v="Industrial"/>
    <s v="SH-Small Heating"/>
    <n v="1040"/>
    <n v="129.38999999999999"/>
    <n v="22.69"/>
    <n v="3.05"/>
    <n v="0"/>
    <n v="0"/>
    <m/>
    <n v="0"/>
    <n v="0"/>
    <n v="0"/>
    <n v="0"/>
    <n v="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58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30"/>
  </r>
  <r>
    <x v="3"/>
    <s v="Bolivar"/>
    <s v="Electric"/>
    <s v="Interdepartmental"/>
    <s v="CB-Commercial"/>
    <n v="18989"/>
    <n v="2413.86"/>
    <n v="113.45"/>
    <n v="0"/>
    <n v="0"/>
    <n v="0"/>
    <m/>
    <n v="0"/>
    <n v="0"/>
    <n v="0"/>
    <n v="0"/>
    <n v="8.55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.8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0"/>
  </r>
  <r>
    <x v="3"/>
    <s v="Bolivar"/>
    <s v="Electric"/>
    <s v="Municipal Buildings"/>
    <s v="CB-Commercial"/>
    <n v="60065"/>
    <n v="7635.39"/>
    <n v="2178.2399999999998"/>
    <n v="0"/>
    <n v="0"/>
    <n v="0"/>
    <m/>
    <n v="0"/>
    <n v="0"/>
    <n v="0"/>
    <n v="0"/>
    <n v="27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Bolivar"/>
    <s v="Electric"/>
    <s v="Municipal Buildings"/>
    <s v="GP-General Power"/>
    <n v="95741"/>
    <n v="10377.68"/>
    <n v="277.95999999999998"/>
    <n v="0"/>
    <n v="0"/>
    <n v="0"/>
    <m/>
    <n v="0"/>
    <n v="0"/>
    <n v="0"/>
    <n v="0"/>
    <n v="43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Bolivar"/>
    <s v="Electric"/>
    <s v="Municipal Buildings"/>
    <s v="SH-Small Heating"/>
    <n v="27267"/>
    <n v="3392.3"/>
    <n v="363.04"/>
    <n v="0"/>
    <n v="0"/>
    <n v="0"/>
    <m/>
    <n v="0"/>
    <n v="0"/>
    <n v="0"/>
    <n v="0"/>
    <n v="12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0"/>
  </r>
  <r>
    <x v="3"/>
    <s v="Bolivar"/>
    <s v="Electric"/>
    <s v="Municipal Buildings"/>
    <s v="TEB-Total Electric Bldg"/>
    <n v="18560"/>
    <n v="2082.5500000000002"/>
    <n v="69.489999999999995"/>
    <n v="0"/>
    <n v="0"/>
    <n v="0"/>
    <m/>
    <n v="0"/>
    <n v="0"/>
    <n v="0"/>
    <n v="0"/>
    <n v="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0"/>
  </r>
  <r>
    <x v="3"/>
    <s v="Bolivar"/>
    <s v="Electric"/>
    <s v="Municipal Other Lighting"/>
    <s v="CB-Commercial"/>
    <n v="8504"/>
    <n v="1081.02"/>
    <n v="862.22"/>
    <n v="0"/>
    <n v="0"/>
    <n v="0"/>
    <m/>
    <n v="0"/>
    <n v="0"/>
    <n v="0"/>
    <n v="0"/>
    <n v="3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0"/>
  </r>
  <r>
    <x v="3"/>
    <s v="Bolivar"/>
    <s v="Electric"/>
    <s v="Municipal Other Lighting"/>
    <s v="LS-Special Lighting"/>
    <n v="15321"/>
    <n v="2351.52"/>
    <n v="0"/>
    <n v="0"/>
    <n v="0"/>
    <n v="0"/>
    <m/>
    <n v="0"/>
    <n v="0"/>
    <n v="0"/>
    <n v="0"/>
    <n v="6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0"/>
  </r>
  <r>
    <x v="3"/>
    <s v="Bolivar"/>
    <s v="Electric"/>
    <s v="Municipal Pumping"/>
    <s v="CB-Commercial"/>
    <n v="159320"/>
    <n v="20252.509999999998"/>
    <n v="2677.42"/>
    <n v="0"/>
    <n v="0"/>
    <n v="0"/>
    <m/>
    <n v="0"/>
    <n v="0"/>
    <n v="0"/>
    <n v="0"/>
    <n v="71.70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Bolivar"/>
    <s v="Electric"/>
    <s v="Municipal Pumping"/>
    <s v="GP-General Power"/>
    <n v="359170"/>
    <n v="36196.69"/>
    <n v="833.88"/>
    <n v="0"/>
    <n v="0"/>
    <n v="0"/>
    <m/>
    <n v="0"/>
    <n v="0"/>
    <n v="0"/>
    <n v="0"/>
    <n v="161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Bolivar"/>
    <s v="Electric"/>
    <s v="Municipal Pumping"/>
    <s v="TEB-Total Electric Bldg"/>
    <n v="16068"/>
    <n v="1632.29"/>
    <n v="69.489999999999995"/>
    <n v="0"/>
    <n v="0"/>
    <n v="0"/>
    <m/>
    <n v="0"/>
    <n v="0"/>
    <n v="0"/>
    <n v="0"/>
    <n v="7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0"/>
  </r>
  <r>
    <x v="3"/>
    <s v="Bolivar"/>
    <s v="Electric"/>
    <s v="Oil Pipeline Pumping"/>
    <s v="GP-General Power"/>
    <n v="128000"/>
    <n v="11489.92"/>
    <n v="69.489999999999995"/>
    <n v="0"/>
    <n v="0"/>
    <n v="0"/>
    <m/>
    <n v="0"/>
    <n v="0"/>
    <n v="0"/>
    <n v="0"/>
    <n v="57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4.97"/>
    <n v="0"/>
    <n v="0"/>
    <n v="737.68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3"/>
    <s v="Bolivar"/>
    <s v="Electric"/>
    <s v="Oil Pipeline Pumping"/>
    <s v="LP-Large Power"/>
    <n v="3373161"/>
    <n v="377037.16"/>
    <n v="850.6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588.2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0"/>
  </r>
  <r>
    <x v="3"/>
    <s v="Bolivar"/>
    <s v="Electric"/>
    <s v="Residential"/>
    <s v="RGL-Residential Pilot"/>
    <n v="105013"/>
    <n v="13163.37"/>
    <n v="0"/>
    <n v="333.43"/>
    <n v="0"/>
    <n v="0"/>
    <m/>
    <n v="0"/>
    <n v="0"/>
    <n v="0"/>
    <n v="0"/>
    <n v="47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95"/>
    <n v="0"/>
    <n v="0"/>
    <n v="321.6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0"/>
  </r>
  <r>
    <x v="3"/>
    <s v="Bolivar"/>
    <s v="Electric"/>
    <s v="Residential"/>
    <s v="RG-Residential"/>
    <n v="16323738.4"/>
    <n v="2045520.73"/>
    <n v="181888.74"/>
    <n v="48787.15"/>
    <n v="0"/>
    <n v="0"/>
    <m/>
    <n v="-50678.193648155"/>
    <n v="5.48"/>
    <n v="0"/>
    <n v="0"/>
    <n v="7345.56"/>
    <n v="0"/>
    <n v="0"/>
    <n v="0"/>
    <n v="0"/>
    <n v="0"/>
    <n v="0"/>
    <n v="0"/>
    <n v="0"/>
    <n v="0"/>
    <n v="0"/>
    <n v="0"/>
    <n v="0"/>
    <n v="0"/>
    <n v="0"/>
    <n v="0"/>
    <n v="990"/>
    <n v="50"/>
    <n v="135"/>
    <n v="3951.06"/>
    <n v="520"/>
    <n v="-443.75"/>
    <n v="47420.2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Bolivar"/>
    <s v="Electric"/>
    <s v="Wholesale Municipalities"/>
    <s v="GFR-Lockwood"/>
    <n v="1127351"/>
    <n v="56117.31"/>
    <n v="0"/>
    <n v="0"/>
    <n v="81417.2899999999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30"/>
  </r>
  <r>
    <x v="3"/>
    <s v="Bolivar"/>
    <s v="Lighting"/>
    <s v="Commercial"/>
    <s v="PL-Private Lighting"/>
    <n v="55527.201000000001"/>
    <n v="16694.68"/>
    <n v="0"/>
    <n v="131.47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.27"/>
    <n v="0"/>
    <n v="0"/>
    <n v="463.4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3"/>
    <s v="Bolivar"/>
    <s v="Lighting"/>
    <s v="Industrial"/>
    <s v="PL-Private Lighting"/>
    <n v="515"/>
    <n v="176.82"/>
    <n v="0"/>
    <n v="5.66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69"/>
    <n v="0"/>
    <n v="0"/>
    <n v="11.0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0"/>
  </r>
  <r>
    <x v="3"/>
    <s v="Bolivar"/>
    <s v="Lighting"/>
    <s v="Municipal Other Lighting"/>
    <s v="PL-Private Lighting"/>
    <n v="249"/>
    <n v="84.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0"/>
  </r>
  <r>
    <x v="3"/>
    <s v="Bolivar"/>
    <s v="Lighting"/>
    <s v="Municipal Street Lighting"/>
    <s v="SPL-Municipal St Lighting"/>
    <n v="162648.15900000001"/>
    <n v="25044.95"/>
    <n v="0"/>
    <n v="0"/>
    <n v="0"/>
    <n v="0"/>
    <m/>
    <n v="0"/>
    <n v="0"/>
    <n v="0"/>
    <n v="0"/>
    <n v="0"/>
    <n v="0"/>
    <n v="0"/>
    <n v="0"/>
    <n v="0"/>
    <n v="0"/>
    <n v="0"/>
    <n v="0"/>
    <n v="6872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0"/>
  </r>
  <r>
    <x v="3"/>
    <s v="Bolivar"/>
    <s v="Lighting"/>
    <s v="Residential"/>
    <s v="PL-Private Lighting"/>
    <n v="41658.976999999999"/>
    <n v="15413.65"/>
    <n v="0"/>
    <n v="55.53"/>
    <n v="0"/>
    <n v="0"/>
    <m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94"/>
    <n v="0"/>
    <n v="-0.75"/>
    <n v="253.8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s v="Bolivar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3"/>
    <s v="Branson"/>
    <s v="Electric"/>
    <s v="Commercial"/>
    <s v="CB-Commercial"/>
    <n v="4482439"/>
    <n v="569798.98"/>
    <n v="60951.43"/>
    <n v="9927.59"/>
    <n v="0"/>
    <n v="0"/>
    <m/>
    <n v="-797.70773638968501"/>
    <n v="0"/>
    <n v="0"/>
    <n v="0"/>
    <n v="2016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59.58"/>
    <n v="60"/>
    <n v="-9.9"/>
    <n v="42308.4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Branson"/>
    <s v="Electric"/>
    <s v="Commercial"/>
    <s v="GP-General Power"/>
    <n v="8112777"/>
    <n v="814960.31"/>
    <n v="11535.34"/>
    <n v="11797.4"/>
    <n v="0"/>
    <n v="0"/>
    <m/>
    <n v="0"/>
    <n v="0"/>
    <n v="0"/>
    <n v="0"/>
    <n v="3499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6191.77"/>
    <n v="0"/>
    <n v="0"/>
    <n v="55950.79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0"/>
  </r>
  <r>
    <x v="3"/>
    <s v="Branson"/>
    <s v="Electric"/>
    <s v="Commercial"/>
    <s v="LP-Large Power"/>
    <n v="2618400"/>
    <n v="249567.77"/>
    <n v="567.1"/>
    <n v="1689.19"/>
    <n v="0"/>
    <n v="0"/>
    <m/>
    <n v="0"/>
    <n v="0"/>
    <n v="0"/>
    <n v="0"/>
    <n v="1178.28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30"/>
  </r>
  <r>
    <x v="3"/>
    <s v="Branson"/>
    <s v="Electric"/>
    <s v="Commercial"/>
    <s v="SH-Small Heating"/>
    <n v="3534913"/>
    <n v="439768.58"/>
    <n v="31496.77"/>
    <n v="9122.57"/>
    <n v="0"/>
    <n v="0"/>
    <m/>
    <n v="-1007.63358778626"/>
    <n v="0.73"/>
    <n v="0"/>
    <n v="0"/>
    <n v="159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69.6"/>
    <n v="0"/>
    <n v="-121.07"/>
    <n v="35253.08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0"/>
  </r>
  <r>
    <x v="3"/>
    <s v="Branson"/>
    <s v="Electric"/>
    <s v="Commercial"/>
    <s v="TEB-Total Electric Bldg"/>
    <n v="18449943"/>
    <n v="2029078.82"/>
    <n v="36723.15"/>
    <n v="30293.26"/>
    <n v="0"/>
    <n v="0"/>
    <m/>
    <n v="0"/>
    <n v="0"/>
    <n v="0"/>
    <n v="0"/>
    <n v="8036.24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7209.7"/>
    <n v="20"/>
    <n v="-399.44"/>
    <n v="138233.79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0"/>
  </r>
  <r>
    <x v="3"/>
    <s v="Branson"/>
    <s v="Electric"/>
    <s v="Industrial"/>
    <s v="CB-Commercial"/>
    <n v="5177"/>
    <n v="658.1"/>
    <n v="22.69"/>
    <n v="0"/>
    <n v="0"/>
    <n v="0"/>
    <m/>
    <n v="0"/>
    <n v="0"/>
    <n v="0"/>
    <n v="0"/>
    <n v="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37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0"/>
  </r>
  <r>
    <x v="3"/>
    <s v="Branson"/>
    <s v="Electric"/>
    <s v="Industrial"/>
    <s v="SH-Small Heating"/>
    <n v="17645"/>
    <n v="2195.23"/>
    <n v="158.83000000000001"/>
    <n v="19.170000000000002"/>
    <n v="0"/>
    <n v="0"/>
    <m/>
    <n v="0"/>
    <n v="0"/>
    <n v="0"/>
    <n v="0"/>
    <n v="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2.63999999999999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30"/>
  </r>
  <r>
    <x v="3"/>
    <s v="Branson"/>
    <s v="Electric"/>
    <s v="Industrial"/>
    <s v="TEB-Total Electric Bldg"/>
    <n v="38480"/>
    <n v="4306.38"/>
    <n v="138.97999999999999"/>
    <n v="0"/>
    <n v="0"/>
    <n v="0"/>
    <m/>
    <n v="0"/>
    <n v="0"/>
    <n v="0"/>
    <n v="0"/>
    <n v="17.30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7.69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0"/>
  </r>
  <r>
    <x v="3"/>
    <s v="Branson"/>
    <s v="Electric"/>
    <s v="Interdepartmental"/>
    <s v="CB-Commercial"/>
    <n v="16388"/>
    <n v="2083.23"/>
    <n v="68.069999999999993"/>
    <n v="0"/>
    <n v="0"/>
    <n v="0"/>
    <m/>
    <n v="0"/>
    <n v="0.01"/>
    <n v="0"/>
    <n v="0"/>
    <n v="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.599999999999994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0"/>
  </r>
  <r>
    <x v="3"/>
    <s v="Branson"/>
    <s v="Electric"/>
    <s v="Municipal Buildings"/>
    <s v="CB-Commercial"/>
    <n v="79406"/>
    <n v="10094.02"/>
    <n v="1561.83"/>
    <n v="0"/>
    <n v="0"/>
    <n v="0"/>
    <m/>
    <n v="0"/>
    <n v="0"/>
    <n v="0"/>
    <n v="0"/>
    <n v="3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Branson"/>
    <s v="Electric"/>
    <s v="Municipal Buildings"/>
    <s v="GP-General Power"/>
    <n v="183080"/>
    <n v="20637.7"/>
    <n v="347.45"/>
    <n v="0"/>
    <n v="0"/>
    <n v="0"/>
    <m/>
    <n v="0"/>
    <n v="0"/>
    <n v="0"/>
    <n v="0"/>
    <n v="82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Branson"/>
    <s v="Electric"/>
    <s v="Municipal Buildings"/>
    <s v="SH-Small Heating"/>
    <n v="25192"/>
    <n v="3134.16"/>
    <n v="204.21"/>
    <n v="0"/>
    <n v="0"/>
    <n v="0"/>
    <m/>
    <n v="0"/>
    <n v="0"/>
    <n v="0"/>
    <n v="0"/>
    <n v="1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0"/>
  </r>
  <r>
    <x v="3"/>
    <s v="Branson"/>
    <s v="Electric"/>
    <s v="Municipal Buildings"/>
    <s v="TEB-Total Electric Bldg"/>
    <n v="497760"/>
    <n v="59800.09"/>
    <n v="555.91999999999996"/>
    <n v="0"/>
    <n v="0"/>
    <n v="0"/>
    <m/>
    <n v="0"/>
    <n v="0"/>
    <n v="0"/>
    <n v="0"/>
    <n v="223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0"/>
  </r>
  <r>
    <x v="3"/>
    <s v="Branson"/>
    <s v="Electric"/>
    <s v="Municipal Other Lighting"/>
    <s v="CB-Commercial"/>
    <n v="32123"/>
    <n v="4083.49"/>
    <n v="1406.78"/>
    <n v="0"/>
    <n v="0"/>
    <n v="0"/>
    <m/>
    <n v="0"/>
    <n v="0"/>
    <n v="0"/>
    <n v="0"/>
    <n v="14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0"/>
  </r>
  <r>
    <x v="3"/>
    <s v="Branson"/>
    <s v="Electric"/>
    <s v="Municipal Other Lighting"/>
    <s v="GP-General Power"/>
    <n v="52800"/>
    <n v="5284.67"/>
    <n v="69.489999999999995"/>
    <n v="0"/>
    <n v="0"/>
    <n v="0"/>
    <m/>
    <n v="0"/>
    <n v="0"/>
    <n v="0"/>
    <n v="0"/>
    <n v="2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30"/>
  </r>
  <r>
    <x v="3"/>
    <s v="Branson"/>
    <s v="Electric"/>
    <s v="Municipal Other Lighting"/>
    <s v="LS-Special Lighting"/>
    <n v="1551"/>
    <n v="348.75"/>
    <n v="0"/>
    <n v="0"/>
    <n v="0"/>
    <n v="0"/>
    <m/>
    <n v="0"/>
    <n v="0"/>
    <n v="0"/>
    <n v="0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0"/>
  </r>
  <r>
    <x v="3"/>
    <s v="Branson"/>
    <s v="Electric"/>
    <s v="Municipal Other Lighting"/>
    <s v="SH-Small Heating"/>
    <n v="1416"/>
    <n v="176.17"/>
    <n v="45.38"/>
    <n v="0"/>
    <n v="0"/>
    <n v="0"/>
    <m/>
    <n v="0"/>
    <n v="0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30"/>
  </r>
  <r>
    <x v="3"/>
    <s v="Branson"/>
    <s v="Electric"/>
    <s v="Municipal Pumping"/>
    <s v="CB-Commercial"/>
    <n v="123264"/>
    <n v="15669.2"/>
    <n v="2677.42"/>
    <n v="0"/>
    <n v="0"/>
    <n v="0"/>
    <m/>
    <n v="0"/>
    <n v="0"/>
    <n v="0"/>
    <n v="0"/>
    <n v="55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Branson"/>
    <s v="Electric"/>
    <s v="Municipal Pumping"/>
    <s v="GP-General Power"/>
    <n v="1453163"/>
    <n v="142711.32999999999"/>
    <n v="2015.21"/>
    <n v="0"/>
    <n v="0"/>
    <n v="0"/>
    <m/>
    <n v="0"/>
    <n v="0"/>
    <n v="0"/>
    <n v="0"/>
    <n v="653.94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Branson"/>
    <s v="Electric"/>
    <s v="Residential"/>
    <s v="RGL-Residential Pilot"/>
    <n v="100148"/>
    <n v="12565.71"/>
    <n v="0"/>
    <n v="195.62"/>
    <n v="0"/>
    <n v="0"/>
    <m/>
    <n v="0"/>
    <n v="0.73999999999999899"/>
    <n v="0"/>
    <n v="0"/>
    <n v="45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5"/>
    <n v="0"/>
    <n v="0"/>
    <n v="79.3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0"/>
  </r>
  <r>
    <x v="3"/>
    <s v="Branson"/>
    <s v="Electric"/>
    <s v="Residential"/>
    <s v="RG-Residential"/>
    <n v="20944382.100000001"/>
    <n v="2625224.0099999998"/>
    <n v="236371.29"/>
    <n v="42556.03"/>
    <n v="0"/>
    <n v="0"/>
    <m/>
    <n v="-19309.951145038202"/>
    <n v="1.42"/>
    <n v="0"/>
    <n v="0"/>
    <n v="9424.86"/>
    <n v="0"/>
    <n v="0"/>
    <n v="0"/>
    <n v="0"/>
    <n v="0"/>
    <n v="0"/>
    <n v="0"/>
    <n v="0"/>
    <n v="0"/>
    <n v="0"/>
    <n v="0"/>
    <n v="0"/>
    <n v="0"/>
    <n v="0"/>
    <n v="0"/>
    <n v="480"/>
    <n v="50"/>
    <n v="105"/>
    <n v="4050.34"/>
    <n v="500"/>
    <n v="-376.59"/>
    <n v="19081.6699999999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Branson"/>
    <s v="Lighting"/>
    <s v="Commercial"/>
    <s v="PL-Private Lighting"/>
    <n v="84458.972999999998"/>
    <n v="29104.14"/>
    <n v="0"/>
    <n v="0"/>
    <n v="0"/>
    <n v="0"/>
    <m/>
    <n v="0"/>
    <n v="0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68.99"/>
    <n v="0"/>
    <n v="0"/>
    <n v="1550.97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3"/>
    <s v="Branson"/>
    <s v="Lighting"/>
    <s v="Industrial"/>
    <s v="PL-Private Lighting"/>
    <n v="164"/>
    <n v="58.9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0"/>
  </r>
  <r>
    <x v="3"/>
    <s v="Branson"/>
    <s v="Lighting"/>
    <s v="Municipal Other Lighting"/>
    <s v="PL-Private Lighting"/>
    <n v="386"/>
    <n v="139.8300000000000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0"/>
  </r>
  <r>
    <x v="3"/>
    <s v="Branson"/>
    <s v="Lighting"/>
    <s v="Municipal Street Lighting"/>
    <s v="SPL-Municipal St Lighting"/>
    <n v="170658.98300000001"/>
    <n v="24547.599999999999"/>
    <n v="0"/>
    <n v="0"/>
    <n v="0"/>
    <n v="0"/>
    <m/>
    <n v="0"/>
    <n v="0"/>
    <n v="0"/>
    <n v="0"/>
    <n v="0"/>
    <n v="0"/>
    <n v="0"/>
    <n v="0"/>
    <n v="0"/>
    <n v="0"/>
    <n v="0"/>
    <n v="0"/>
    <n v="19821.50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0"/>
  </r>
  <r>
    <x v="3"/>
    <s v="Branson"/>
    <s v="Lighting"/>
    <s v="Residential"/>
    <s v="PL-Private Lighting"/>
    <n v="24126.028999999999"/>
    <n v="9331.7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91"/>
    <n v="0"/>
    <n v="0"/>
    <n v="46.36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s v="Branso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3"/>
    <s v="Buffalo"/>
    <s v="Electric"/>
    <s v="Commercial"/>
    <s v="CB-Commercial"/>
    <n v="1444"/>
    <n v="183.56"/>
    <n v="90.76"/>
    <n v="10.7"/>
    <n v="0"/>
    <n v="0"/>
    <m/>
    <n v="0"/>
    <n v="0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9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Buffalo"/>
    <s v="Electric"/>
    <s v="Residential"/>
    <s v="RG-Residential"/>
    <n v="20692"/>
    <n v="2593.75"/>
    <n v="208"/>
    <n v="31.17"/>
    <n v="0"/>
    <n v="0"/>
    <m/>
    <n v="0"/>
    <n v="0"/>
    <n v="0"/>
    <n v="0"/>
    <n v="9.30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099999999999998"/>
    <n v="0"/>
    <n v="0"/>
    <n v="57.0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Buffalo"/>
    <s v="Lighting"/>
    <s v="Residential"/>
    <s v="PL-Private Lighting"/>
    <n v="31"/>
    <n v="14.65"/>
    <n v="0"/>
    <n v="0.28999999999999998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s v="Gravette"/>
    <s v="Electric"/>
    <s v="Commercial"/>
    <s v="CB-Commercial"/>
    <n v="17506"/>
    <n v="2225.36"/>
    <n v="158.83000000000001"/>
    <n v="95.58"/>
    <n v="0"/>
    <n v="0"/>
    <m/>
    <n v="0"/>
    <n v="0"/>
    <n v="0"/>
    <n v="0"/>
    <n v="7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3"/>
    <n v="0"/>
    <n v="0"/>
    <n v="161.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Gravette"/>
    <s v="Electric"/>
    <s v="Industrial"/>
    <s v="GP-General Power"/>
    <n v="120382"/>
    <n v="10509.36"/>
    <n v="138.97999999999999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9.24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3"/>
    <s v="Gravette"/>
    <s v="Electric"/>
    <s v="Residential"/>
    <s v="RG-Residential"/>
    <n v="16315"/>
    <n v="2045.08"/>
    <n v="299.87"/>
    <n v="101.53"/>
    <n v="0"/>
    <n v="0"/>
    <m/>
    <n v="0"/>
    <n v="0"/>
    <n v="0"/>
    <n v="0"/>
    <n v="7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58"/>
    <n v="0"/>
    <n v="0"/>
    <n v="50.4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Gravette"/>
    <s v="Lighting"/>
    <s v="Commercial"/>
    <s v="PL-Private Lighting"/>
    <n v="341"/>
    <n v="139.1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9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3"/>
    <s v="Gravette"/>
    <s v="Lighting"/>
    <s v="Residential"/>
    <s v="PL-Private Lighting"/>
    <n v="31"/>
    <n v="25.9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8"/>
    <n v="0"/>
    <n v="0"/>
    <n v="0.3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s v="Greenfield"/>
    <s v="Electric"/>
    <s v="Oil Pipeline Pumping"/>
    <s v="GP-General Power"/>
    <n v="123948"/>
    <n v="19672.96"/>
    <n v="69.489999999999995"/>
    <n v="0"/>
    <n v="0"/>
    <n v="0"/>
    <m/>
    <n v="0"/>
    <n v="0"/>
    <n v="0"/>
    <n v="0"/>
    <n v="55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2.77"/>
    <n v="0"/>
    <n v="0"/>
    <n v="1257.2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3"/>
    <s v="Joplin"/>
    <s v="Electric"/>
    <s v="Commercial"/>
    <s v="CB-Commercial"/>
    <n v="8618897"/>
    <n v="1095520.1599999999"/>
    <n v="84520.99"/>
    <n v="57839.33"/>
    <n v="0"/>
    <n v="0"/>
    <m/>
    <n v="-15274.8091603053"/>
    <n v="-0.27"/>
    <n v="0"/>
    <n v="0"/>
    <n v="3847.2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9345.24"/>
    <n v="80"/>
    <n v="-148.96"/>
    <n v="84111.2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Joplin"/>
    <s v="Electric"/>
    <s v="Commercial"/>
    <s v="GP-General Power"/>
    <n v="21522309"/>
    <n v="2114916.1"/>
    <n v="34456.379999999997"/>
    <n v="33839.03"/>
    <n v="0"/>
    <n v="0"/>
    <m/>
    <n v="0"/>
    <n v="0"/>
    <n v="0"/>
    <n v="0"/>
    <n v="8673.08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16567.900000000001"/>
    <n v="0"/>
    <n v="0"/>
    <n v="128145.13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0"/>
  </r>
  <r>
    <x v="3"/>
    <s v="Joplin"/>
    <s v="Electric"/>
    <s v="Commercial"/>
    <s v="LP-Large Power"/>
    <n v="7533600"/>
    <n v="653817.78"/>
    <n v="850.65"/>
    <n v="240"/>
    <n v="0"/>
    <n v="0"/>
    <m/>
    <n v="0"/>
    <n v="0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30"/>
  </r>
  <r>
    <x v="3"/>
    <s v="Joplin"/>
    <s v="Electric"/>
    <s v="Commercial"/>
    <s v="LS-Special Lighting"/>
    <n v="3482"/>
    <n v="546.89"/>
    <n v="0"/>
    <n v="31.79"/>
    <n v="0"/>
    <n v="0"/>
    <m/>
    <n v="0"/>
    <n v="0"/>
    <n v="0"/>
    <n v="0"/>
    <n v="1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0"/>
  </r>
  <r>
    <x v="3"/>
    <s v="Joplin"/>
    <s v="Electric"/>
    <s v="Commercial"/>
    <s v="SH-Small Heating"/>
    <n v="1093615"/>
    <n v="136057.63"/>
    <n v="10185.549999999999"/>
    <n v="7559.96"/>
    <n v="0"/>
    <n v="0"/>
    <m/>
    <n v="0"/>
    <n v="0"/>
    <n v="0"/>
    <n v="0"/>
    <n v="445.7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796.9"/>
    <n v="0"/>
    <n v="-4.24"/>
    <n v="9270.89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0"/>
  </r>
  <r>
    <x v="3"/>
    <s v="Joplin"/>
    <s v="Electric"/>
    <s v="Commercial"/>
    <s v="TEB-Total Electric Bldg"/>
    <n v="3613221"/>
    <n v="388678.63"/>
    <n v="7240.86"/>
    <n v="6606.12"/>
    <n v="0"/>
    <n v="0"/>
    <m/>
    <n v="0"/>
    <n v="0"/>
    <n v="0"/>
    <n v="0"/>
    <n v="139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49.05"/>
    <n v="0"/>
    <n v="0"/>
    <n v="21987.31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0"/>
  </r>
  <r>
    <x v="3"/>
    <s v="Joplin"/>
    <s v="Electric"/>
    <s v="Industrial"/>
    <s v="CB-Commercial"/>
    <n v="30559"/>
    <n v="3884.62"/>
    <n v="249.59"/>
    <n v="222.18"/>
    <n v="0"/>
    <n v="0"/>
    <m/>
    <n v="0"/>
    <n v="0"/>
    <n v="0"/>
    <n v="0"/>
    <n v="12.51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21.15"/>
    <n v="0"/>
    <n v="0"/>
    <n v="273.85000000000002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0"/>
  </r>
  <r>
    <x v="3"/>
    <s v="Joplin"/>
    <s v="Electric"/>
    <s v="Industrial"/>
    <s v="GP-General Power"/>
    <n v="7941858"/>
    <n v="693422.88"/>
    <n v="3167.35"/>
    <n v="3043.41"/>
    <n v="0"/>
    <n v="0"/>
    <m/>
    <n v="0"/>
    <n v="0"/>
    <n v="0"/>
    <n v="0"/>
    <n v="2138.39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2320.19"/>
    <n v="0"/>
    <n v="0"/>
    <n v="31070.5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3"/>
    <s v="Joplin"/>
    <s v="Electric"/>
    <s v="Industrial"/>
    <s v="LP-Large Power"/>
    <n v="25331154"/>
    <n v="2253806.2000000002"/>
    <n v="3686.15"/>
    <n v="960"/>
    <n v="0"/>
    <n v="0"/>
    <m/>
    <n v="0"/>
    <n v="0"/>
    <n v="0"/>
    <n v="0"/>
    <n v="2154.4699999999998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0"/>
    <n v="0"/>
    <n v="0"/>
    <n v="100499.9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0"/>
  </r>
  <r>
    <x v="3"/>
    <s v="Joplin"/>
    <s v="Electric"/>
    <s v="Industrial"/>
    <s v="SH-Small Heating"/>
    <n v="2311"/>
    <n v="287.51"/>
    <n v="22.69"/>
    <n v="19.87"/>
    <n v="0"/>
    <n v="0"/>
    <m/>
    <n v="0"/>
    <n v="0"/>
    <n v="0"/>
    <n v="0"/>
    <n v="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53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30"/>
  </r>
  <r>
    <x v="3"/>
    <s v="Joplin"/>
    <s v="Electric"/>
    <s v="Industrial"/>
    <s v="TEB-Total Electric Bldg"/>
    <n v="343240"/>
    <n v="40070.660000000003"/>
    <n v="596.22"/>
    <n v="942.94"/>
    <n v="0"/>
    <n v="0"/>
    <m/>
    <n v="0"/>
    <n v="0"/>
    <n v="0"/>
    <n v="0"/>
    <n v="154.46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939.33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0"/>
  </r>
  <r>
    <x v="3"/>
    <s v="Joplin"/>
    <s v="Electric"/>
    <s v="Interdepartmental"/>
    <s v="CB-Commercial"/>
    <n v="67202"/>
    <n v="8542.69"/>
    <n v="158.83000000000001"/>
    <n v="0"/>
    <n v="0"/>
    <n v="0"/>
    <m/>
    <n v="0"/>
    <n v="0"/>
    <n v="0"/>
    <n v="0"/>
    <n v="3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9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0"/>
  </r>
  <r>
    <x v="3"/>
    <s v="Joplin"/>
    <s v="Electric"/>
    <s v="Municipal Buildings"/>
    <s v="CB-Commercial"/>
    <n v="127083"/>
    <n v="16154.67"/>
    <n v="1570.15"/>
    <n v="0"/>
    <n v="0"/>
    <n v="0"/>
    <m/>
    <n v="0"/>
    <n v="0"/>
    <n v="0"/>
    <n v="0"/>
    <n v="57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Joplin"/>
    <s v="Electric"/>
    <s v="Municipal Buildings"/>
    <s v="GP-General Power"/>
    <n v="547050"/>
    <n v="56981.98"/>
    <n v="1042.3499999999999"/>
    <n v="0"/>
    <n v="0"/>
    <n v="0"/>
    <m/>
    <n v="0"/>
    <n v="0"/>
    <n v="0"/>
    <n v="0"/>
    <n v="246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Joplin"/>
    <s v="Electric"/>
    <s v="Municipal Buildings"/>
    <s v="SH-Small Heating"/>
    <n v="1995"/>
    <n v="248.2"/>
    <n v="90.76"/>
    <n v="0"/>
    <n v="0"/>
    <n v="0"/>
    <m/>
    <n v="0"/>
    <n v="0"/>
    <n v="0"/>
    <n v="0"/>
    <n v="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0"/>
  </r>
  <r>
    <x v="3"/>
    <s v="Joplin"/>
    <s v="Electric"/>
    <s v="Municipal Buildings"/>
    <s v="TEB-Total Electric Bldg"/>
    <n v="37640"/>
    <n v="4720.3599999999997"/>
    <n v="208.47"/>
    <n v="0"/>
    <n v="0"/>
    <n v="0"/>
    <m/>
    <n v="0"/>
    <n v="0"/>
    <n v="0"/>
    <n v="0"/>
    <n v="16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0"/>
  </r>
  <r>
    <x v="3"/>
    <s v="Joplin"/>
    <s v="Electric"/>
    <s v="Municipal Other Lighting"/>
    <s v="CB-Commercial"/>
    <n v="50224"/>
    <n v="6384.44"/>
    <n v="1679.06"/>
    <n v="0"/>
    <n v="0"/>
    <n v="0"/>
    <m/>
    <n v="0"/>
    <n v="0"/>
    <n v="0"/>
    <n v="0"/>
    <n v="22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0"/>
  </r>
  <r>
    <x v="3"/>
    <s v="Joplin"/>
    <s v="Electric"/>
    <s v="Municipal Other Lighting"/>
    <s v="GP-General Power"/>
    <n v="66880"/>
    <n v="8262.0400000000009"/>
    <n v="138.97999999999999"/>
    <n v="0"/>
    <n v="0"/>
    <n v="0"/>
    <m/>
    <n v="0"/>
    <n v="0"/>
    <n v="0"/>
    <n v="0"/>
    <n v="3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30"/>
  </r>
  <r>
    <x v="3"/>
    <s v="Joplin"/>
    <s v="Electric"/>
    <s v="Municipal Other Lighting"/>
    <s v="LS-Special Lighting"/>
    <n v="132"/>
    <n v="46.66"/>
    <n v="0"/>
    <n v="0"/>
    <n v="0"/>
    <n v="0"/>
    <m/>
    <n v="0"/>
    <n v="0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0"/>
  </r>
  <r>
    <x v="3"/>
    <s v="Joplin"/>
    <s v="Electric"/>
    <s v="Municipal Other Lighting"/>
    <s v="MS-Miscellaneous"/>
    <n v="11295"/>
    <n v="1122.72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30"/>
  </r>
  <r>
    <x v="3"/>
    <s v="Joplin"/>
    <s v="Electric"/>
    <s v="Municipal Pumping"/>
    <s v="CB-Commercial"/>
    <n v="19450"/>
    <n v="2472.44"/>
    <n v="726.08"/>
    <n v="0"/>
    <n v="0"/>
    <n v="0"/>
    <m/>
    <n v="0"/>
    <n v="0"/>
    <n v="0"/>
    <n v="0"/>
    <n v="8.77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Joplin"/>
    <s v="Electric"/>
    <s v="Municipal Pumping"/>
    <s v="GP-General Power"/>
    <n v="924317"/>
    <n v="91008.16"/>
    <n v="625.41"/>
    <n v="0"/>
    <n v="0"/>
    <n v="0"/>
    <m/>
    <n v="0"/>
    <n v="0"/>
    <n v="0"/>
    <n v="0"/>
    <n v="415.94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Joplin"/>
    <s v="Electric"/>
    <s v="Oil Pipeline Pumping"/>
    <s v="LP-Large Power"/>
    <n v="522434"/>
    <n v="95901.34"/>
    <n v="283.5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26.83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0"/>
  </r>
  <r>
    <x v="3"/>
    <s v="Joplin"/>
    <s v="Electric"/>
    <s v="Residential"/>
    <s v="RGL-Residential Pilot"/>
    <n v="91184"/>
    <n v="11429.94"/>
    <n v="0"/>
    <n v="612.07000000000005"/>
    <n v="0"/>
    <n v="0"/>
    <m/>
    <n v="0"/>
    <n v="0"/>
    <n v="0"/>
    <n v="0"/>
    <n v="4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94"/>
    <n v="0"/>
    <n v="0"/>
    <n v="10.37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0"/>
  </r>
  <r>
    <x v="3"/>
    <s v="Joplin"/>
    <s v="Electric"/>
    <s v="Residential"/>
    <s v="RG-Residential"/>
    <n v="41013301.100000001"/>
    <n v="5140215.6900000004"/>
    <n v="390746.58"/>
    <n v="272131.71999999997"/>
    <n v="0"/>
    <n v="0"/>
    <m/>
    <n v="-85981.368486591193"/>
    <n v="5.48"/>
    <n v="0"/>
    <n v="0"/>
    <n v="18455.71"/>
    <n v="0"/>
    <n v="0"/>
    <n v="0"/>
    <n v="0"/>
    <n v="0"/>
    <n v="0"/>
    <n v="0"/>
    <n v="0"/>
    <n v="0"/>
    <n v="0"/>
    <n v="0"/>
    <n v="0"/>
    <n v="0"/>
    <n v="0"/>
    <n v="0"/>
    <n v="1530"/>
    <n v="50"/>
    <n v="360"/>
    <n v="9577.01"/>
    <n v="1120"/>
    <n v="-1207.77"/>
    <n v="22394.02"/>
    <n v="-0.7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Joplin"/>
    <s v="Lighting"/>
    <s v="Commercial"/>
    <s v="PL-Private Lighting"/>
    <n v="193812.576"/>
    <n v="52780.959999999999"/>
    <n v="0"/>
    <n v="2127.4699999999998"/>
    <n v="0"/>
    <n v="0"/>
    <m/>
    <n v="0"/>
    <n v="0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533.27"/>
    <n v="0"/>
    <n v="-8.6199999999999992"/>
    <n v="3395.1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3"/>
    <s v="Joplin"/>
    <s v="Lighting"/>
    <s v="Industrial"/>
    <s v="PL-Private Lighting"/>
    <n v="24160.081999999999"/>
    <n v="5854.08"/>
    <n v="0"/>
    <n v="316.33999999999997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8.8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0"/>
  </r>
  <r>
    <x v="3"/>
    <s v="Joplin"/>
    <s v="Lighting"/>
    <s v="Municipal Buildings"/>
    <s v="PL-Private Lighting"/>
    <n v="732.10199999999998"/>
    <n v="310.06"/>
    <n v="0"/>
    <n v="0"/>
    <n v="0"/>
    <n v="0"/>
    <m/>
    <n v="0"/>
    <n v="-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30"/>
  </r>
  <r>
    <x v="3"/>
    <s v="Joplin"/>
    <s v="Lighting"/>
    <s v="Municipal Other Lighting"/>
    <s v="PL-Private Lighting"/>
    <n v="4396"/>
    <n v="980.3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0"/>
  </r>
  <r>
    <x v="3"/>
    <s v="Joplin"/>
    <s v="Lighting"/>
    <s v="Municipal Street Lighting"/>
    <s v="SPL-Municipal St Lighting"/>
    <n v="292814.16700000002"/>
    <n v="48260.17"/>
    <n v="0"/>
    <n v="0"/>
    <n v="0"/>
    <n v="0"/>
    <m/>
    <n v="0"/>
    <n v="0"/>
    <n v="0"/>
    <n v="0"/>
    <n v="0"/>
    <n v="0"/>
    <n v="0"/>
    <n v="0"/>
    <n v="0"/>
    <n v="0"/>
    <n v="0"/>
    <n v="0"/>
    <n v="26965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0"/>
  </r>
  <r>
    <x v="3"/>
    <s v="Joplin"/>
    <s v="Lighting"/>
    <s v="Residential"/>
    <s v="PL-Private Lighting"/>
    <n v="56983.955999999998"/>
    <n v="20445.21"/>
    <n v="0"/>
    <n v="506.16"/>
    <n v="0"/>
    <n v="0"/>
    <m/>
    <n v="0"/>
    <n v="0.17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27.8"/>
    <n v="0"/>
    <n v="0"/>
    <n v="121.52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s v="Jopli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3"/>
    <s v="Neosho"/>
    <s v="Electric"/>
    <s v="Commercial"/>
    <s v="CB-Commercial"/>
    <n v="4219262"/>
    <n v="536348.06999999995"/>
    <n v="51833.04"/>
    <n v="15271.77"/>
    <n v="0"/>
    <n v="0"/>
    <m/>
    <n v="-5028"/>
    <n v="39.409999999999997"/>
    <n v="0"/>
    <n v="0"/>
    <n v="1893.59"/>
    <n v="0"/>
    <n v="0"/>
    <n v="0"/>
    <n v="0"/>
    <n v="0"/>
    <n v="0"/>
    <n v="0"/>
    <n v="0"/>
    <n v="0"/>
    <n v="0"/>
    <n v="0"/>
    <n v="0"/>
    <n v="0"/>
    <n v="0"/>
    <n v="0"/>
    <n v="60"/>
    <n v="0"/>
    <n v="60"/>
    <n v="4332.72"/>
    <n v="60"/>
    <n v="-51.46"/>
    <n v="35664.33999999999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Neosho"/>
    <s v="Electric"/>
    <s v="Commercial"/>
    <s v="GP-General Power"/>
    <n v="8148610"/>
    <n v="827752.11"/>
    <n v="15913.21"/>
    <n v="50.55"/>
    <n v="0"/>
    <n v="0"/>
    <m/>
    <n v="0"/>
    <n v="10.24"/>
    <n v="0"/>
    <n v="0"/>
    <n v="3415.34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3316.64"/>
    <n v="0"/>
    <n v="0"/>
    <n v="38102.71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0"/>
  </r>
  <r>
    <x v="3"/>
    <s v="Neosho"/>
    <s v="Electric"/>
    <s v="Commercial"/>
    <s v="LS-Special Lighting"/>
    <n v="112"/>
    <n v="93.32"/>
    <n v="0"/>
    <n v="0"/>
    <n v="0"/>
    <n v="0"/>
    <m/>
    <n v="0"/>
    <n v="0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0"/>
  </r>
  <r>
    <x v="3"/>
    <s v="Neosho"/>
    <s v="Electric"/>
    <s v="Commercial"/>
    <s v="CB-Commercial"/>
    <n v="958"/>
    <n v="120.09"/>
    <n v="10.4"/>
    <n v="6.55"/>
    <n v="0"/>
    <n v="0"/>
    <m/>
    <n v="0"/>
    <n v="0"/>
    <n v="0"/>
    <n v="0"/>
    <n v="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3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Neosho"/>
    <s v="Electric"/>
    <s v="Commercial"/>
    <s v="SH-Small Heating"/>
    <n v="437134"/>
    <n v="54422.05"/>
    <n v="3879.99"/>
    <n v="1607.7"/>
    <n v="0"/>
    <n v="0"/>
    <m/>
    <n v="0"/>
    <n v="2.64"/>
    <n v="0"/>
    <n v="0"/>
    <n v="196.1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43.71"/>
    <n v="0"/>
    <n v="0"/>
    <n v="3814.03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0"/>
  </r>
  <r>
    <x v="3"/>
    <s v="Neosho"/>
    <s v="Electric"/>
    <s v="Commercial"/>
    <s v="TEB-Total Electric Bldg"/>
    <n v="1202070"/>
    <n v="129868.71"/>
    <n v="3196.54"/>
    <n v="0"/>
    <n v="0"/>
    <n v="0"/>
    <m/>
    <n v="0"/>
    <n v="7.37"/>
    <n v="0"/>
    <n v="0"/>
    <n v="540.92999999999995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0"/>
    <n v="0"/>
    <n v="0"/>
    <n v="4227.46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0"/>
  </r>
  <r>
    <x v="3"/>
    <s v="Neosho"/>
    <s v="Electric"/>
    <s v="Industrial"/>
    <s v="CB-Commercial"/>
    <n v="69297"/>
    <n v="8808.98"/>
    <n v="363.04"/>
    <n v="378.14"/>
    <n v="0"/>
    <n v="0"/>
    <m/>
    <n v="0"/>
    <n v="0"/>
    <n v="0"/>
    <n v="0"/>
    <n v="29.43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51.82"/>
    <n v="0"/>
    <n v="0"/>
    <n v="735.82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0"/>
  </r>
  <r>
    <x v="3"/>
    <s v="Neosho"/>
    <s v="Electric"/>
    <s v="Industrial"/>
    <s v="GP-General Power"/>
    <n v="1213952"/>
    <n v="126510.86"/>
    <n v="1320.31"/>
    <n v="0"/>
    <n v="0"/>
    <n v="0"/>
    <m/>
    <n v="0"/>
    <n v="0"/>
    <n v="0"/>
    <n v="0"/>
    <n v="381.82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969.69"/>
    <n v="0"/>
    <n v="0"/>
    <n v="6949.77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3"/>
    <s v="Neosho"/>
    <s v="Electric"/>
    <s v="Industrial"/>
    <s v="LP-Large Power"/>
    <n v="11710441"/>
    <n v="966060.57"/>
    <n v="1134.2"/>
    <n v="0"/>
    <n v="0"/>
    <n v="0"/>
    <m/>
    <n v="0"/>
    <n v="0"/>
    <n v="0"/>
    <n v="0"/>
    <n v="401.33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6543.580000000002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0"/>
  </r>
  <r>
    <x v="3"/>
    <s v="Neosho"/>
    <s v="Electric"/>
    <s v="Industrial"/>
    <s v="TEB-Total Electric Bldg"/>
    <n v="57840"/>
    <n v="5417.78"/>
    <n v="69.489999999999995"/>
    <n v="0"/>
    <n v="0"/>
    <n v="0"/>
    <m/>
    <n v="0"/>
    <n v="0"/>
    <n v="0"/>
    <n v="0"/>
    <n v="26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2.54000000000002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0"/>
  </r>
  <r>
    <x v="3"/>
    <s v="Neosho"/>
    <s v="Electric"/>
    <s v="Interdepartmental"/>
    <s v="CB-Commercial"/>
    <n v="6507"/>
    <n v="827.16"/>
    <n v="181.52"/>
    <n v="0"/>
    <n v="0"/>
    <n v="0"/>
    <m/>
    <n v="0"/>
    <n v="0"/>
    <n v="0"/>
    <n v="0"/>
    <n v="2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33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0"/>
  </r>
  <r>
    <x v="3"/>
    <s v="Neosho"/>
    <s v="Electric"/>
    <s v="Municipal Buildings"/>
    <s v="CB-Commercial"/>
    <n v="130150"/>
    <n v="16544.47"/>
    <n v="2493.63"/>
    <n v="0"/>
    <n v="0"/>
    <n v="0"/>
    <m/>
    <n v="0"/>
    <n v="0"/>
    <n v="0"/>
    <n v="0"/>
    <n v="58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Neosho"/>
    <s v="Electric"/>
    <s v="Municipal Buildings"/>
    <s v="GP-General Power"/>
    <n v="73840"/>
    <n v="7679.86"/>
    <n v="208.47"/>
    <n v="0"/>
    <n v="0"/>
    <n v="0"/>
    <m/>
    <n v="0"/>
    <n v="0"/>
    <n v="0"/>
    <n v="0"/>
    <n v="33.2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Neosho"/>
    <s v="Electric"/>
    <s v="Municipal Buildings"/>
    <s v="SH-Small Heating"/>
    <n v="13953"/>
    <n v="1735.9"/>
    <n v="68.069999999999993"/>
    <n v="0"/>
    <n v="0"/>
    <n v="0"/>
    <m/>
    <n v="0"/>
    <n v="0"/>
    <n v="0"/>
    <n v="0"/>
    <n v="6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0"/>
  </r>
  <r>
    <x v="3"/>
    <s v="Neosho"/>
    <s v="Electric"/>
    <s v="Municipal Buildings"/>
    <s v="TEB-Total Electric Bldg"/>
    <n v="14480"/>
    <n v="1914.63"/>
    <n v="69.489999999999995"/>
    <n v="0"/>
    <n v="0"/>
    <n v="0"/>
    <m/>
    <n v="0"/>
    <n v="0"/>
    <n v="0"/>
    <n v="0"/>
    <n v="6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0"/>
  </r>
  <r>
    <x v="3"/>
    <s v="Neosho"/>
    <s v="Electric"/>
    <s v="Municipal Other Lighting"/>
    <s v="CB-Commercial"/>
    <n v="16581"/>
    <n v="2107.73"/>
    <n v="1134.5"/>
    <n v="0"/>
    <n v="0"/>
    <n v="0"/>
    <m/>
    <n v="0"/>
    <n v="0"/>
    <n v="0"/>
    <n v="0"/>
    <n v="7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0"/>
  </r>
  <r>
    <x v="3"/>
    <s v="Neosho"/>
    <s v="Electric"/>
    <s v="Municipal Other Lighting"/>
    <s v="LS-Special Lighting"/>
    <n v="1496"/>
    <n v="260.67"/>
    <n v="0"/>
    <n v="0"/>
    <n v="0"/>
    <n v="0"/>
    <m/>
    <n v="0"/>
    <n v="0"/>
    <n v="0"/>
    <n v="0"/>
    <n v="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0"/>
  </r>
  <r>
    <x v="3"/>
    <s v="Neosho"/>
    <s v="Electric"/>
    <s v="Municipal Pumping"/>
    <s v="CB-Commercial"/>
    <n v="136132"/>
    <n v="17304.97"/>
    <n v="1633.68"/>
    <n v="0"/>
    <n v="0"/>
    <n v="0"/>
    <m/>
    <n v="0"/>
    <n v="0"/>
    <n v="0"/>
    <n v="0"/>
    <n v="6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Neosho"/>
    <s v="Electric"/>
    <s v="Municipal Pumping"/>
    <s v="GP-General Power"/>
    <n v="698334"/>
    <n v="67687.320000000007"/>
    <n v="1250.82"/>
    <n v="0"/>
    <n v="0"/>
    <n v="0"/>
    <m/>
    <n v="0"/>
    <n v="0"/>
    <n v="0"/>
    <n v="0"/>
    <n v="314.26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Neosho"/>
    <s v="Electric"/>
    <s v="Municipal Pumping"/>
    <s v="TEB-Total Electric Bldg"/>
    <n v="32741"/>
    <n v="3837.06"/>
    <n v="208.47"/>
    <n v="0"/>
    <n v="0"/>
    <n v="0"/>
    <m/>
    <n v="0"/>
    <n v="0"/>
    <n v="0"/>
    <n v="0"/>
    <n v="14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0"/>
  </r>
  <r>
    <x v="3"/>
    <s v="Neosho"/>
    <s v="Electric"/>
    <s v="Oil Pipeline Pumping"/>
    <s v="LP-Large Power"/>
    <n v="1648000"/>
    <n v="146573.53"/>
    <n v="283.5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91.1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0"/>
  </r>
  <r>
    <x v="3"/>
    <s v="Neosho"/>
    <s v="Electric"/>
    <s v="Praxair/ICI"/>
    <s v="SC-P PRAXAIR Transmission"/>
    <n v="5830217"/>
    <n v="403439.07"/>
    <n v="0"/>
    <n v="0"/>
    <n v="0"/>
    <n v="0"/>
    <m/>
    <n v="0"/>
    <n v="0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30"/>
  </r>
  <r>
    <x v="3"/>
    <s v="Neosho"/>
    <s v="Electric"/>
    <s v="Residential"/>
    <s v="RGL-Residential Pilot"/>
    <n v="48584"/>
    <n v="6090.02"/>
    <n v="0"/>
    <n v="174.23"/>
    <n v="0"/>
    <n v="0"/>
    <m/>
    <n v="0"/>
    <n v="0"/>
    <n v="0"/>
    <n v="0"/>
    <n v="21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6300000000000008"/>
    <n v="0"/>
    <n v="0"/>
    <n v="145.8300000000000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0"/>
  </r>
  <r>
    <x v="3"/>
    <s v="Neosho"/>
    <s v="Electric"/>
    <s v="Residential"/>
    <s v="RG-Residential"/>
    <n v="18756075.370000001"/>
    <n v="2349950.5099999998"/>
    <n v="192853.7"/>
    <n v="75036.59"/>
    <n v="0"/>
    <n v="0"/>
    <m/>
    <n v="-94612.372113484802"/>
    <n v="10.7"/>
    <n v="0"/>
    <n v="0"/>
    <n v="8440.4599999999991"/>
    <n v="0"/>
    <n v="0"/>
    <n v="0"/>
    <n v="0"/>
    <n v="0"/>
    <n v="0"/>
    <n v="0"/>
    <n v="0"/>
    <n v="0"/>
    <n v="0"/>
    <n v="0"/>
    <n v="0"/>
    <n v="0"/>
    <n v="0"/>
    <n v="0"/>
    <n v="960"/>
    <n v="150"/>
    <n v="135"/>
    <n v="4810.58"/>
    <n v="400"/>
    <n v="-415.84"/>
    <n v="60673.9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Neosho"/>
    <s v="Lighting"/>
    <s v="Commercial"/>
    <s v="PL-Private Lighting"/>
    <n v="131072.185"/>
    <n v="38877.550000000003"/>
    <n v="0"/>
    <n v="66.489999999999995"/>
    <n v="0"/>
    <n v="0"/>
    <m/>
    <n v="0"/>
    <n v="0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167.64"/>
    <n v="0"/>
    <n v="0"/>
    <n v="1925.4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3"/>
    <s v="Neosho"/>
    <s v="Lighting"/>
    <s v="Industrial"/>
    <s v="PL-Private Lighting"/>
    <n v="12358"/>
    <n v="2823.6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8"/>
    <n v="0"/>
    <n v="0"/>
    <n v="77.930000000000007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0"/>
  </r>
  <r>
    <x v="3"/>
    <s v="Neosho"/>
    <s v="Lighting"/>
    <s v="Municipal Buildings"/>
    <s v="PL-Private Lighting"/>
    <n v="489"/>
    <n v="157.8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30"/>
  </r>
  <r>
    <x v="3"/>
    <s v="Neosho"/>
    <s v="Lighting"/>
    <s v="Municipal Other Lighting"/>
    <s v="PL-Private Lighting"/>
    <n v="441"/>
    <n v="147.4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0"/>
  </r>
  <r>
    <x v="3"/>
    <s v="Neosho"/>
    <s v="Lighting"/>
    <s v="Municipal Street Lighting"/>
    <s v="SPL-Municipal St Lighting"/>
    <n v="158343.95600000001"/>
    <n v="23776.44"/>
    <n v="0"/>
    <n v="0"/>
    <n v="0"/>
    <n v="0"/>
    <m/>
    <n v="0"/>
    <n v="0"/>
    <n v="0"/>
    <n v="0"/>
    <n v="0"/>
    <n v="0"/>
    <n v="0"/>
    <n v="0"/>
    <n v="0"/>
    <n v="0"/>
    <n v="0"/>
    <n v="0"/>
    <n v="768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0"/>
  </r>
  <r>
    <x v="3"/>
    <s v="Neosho"/>
    <s v="Lighting"/>
    <s v="Residential"/>
    <s v="PL-Private Lighting"/>
    <n v="62448.006999999998"/>
    <n v="22857.64"/>
    <n v="0"/>
    <n v="55.26"/>
    <n v="0"/>
    <n v="0"/>
    <m/>
    <n v="0"/>
    <n v="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1.25"/>
    <n v="0"/>
    <n v="0"/>
    <n v="449.48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s v="Neosho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3"/>
    <s v="Ozark"/>
    <s v="Electric"/>
    <s v="Commercial"/>
    <s v="CB-Commercial"/>
    <n v="4307705"/>
    <n v="547558.80000000005"/>
    <n v="53414.53"/>
    <n v="12035.73"/>
    <n v="0"/>
    <n v="0"/>
    <m/>
    <n v="-2412.0519083969498"/>
    <n v="0.27"/>
    <n v="0"/>
    <n v="0"/>
    <n v="1938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22.69"/>
    <n v="20"/>
    <n v="-134.22"/>
    <n v="38033.5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Ozark"/>
    <s v="Electric"/>
    <s v="Commercial"/>
    <s v="GP-General Power"/>
    <n v="7103267"/>
    <n v="723306.37"/>
    <n v="11669.69"/>
    <n v="3586.08"/>
    <n v="0"/>
    <n v="0"/>
    <m/>
    <n v="0"/>
    <n v="6.67"/>
    <n v="0"/>
    <n v="0"/>
    <n v="3040.39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3266.14"/>
    <n v="0"/>
    <n v="0"/>
    <n v="33729.4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0"/>
  </r>
  <r>
    <x v="3"/>
    <s v="Ozark"/>
    <s v="Electric"/>
    <s v="Commercial"/>
    <s v="LS-Special Lighting"/>
    <n v="1398"/>
    <n v="313.39"/>
    <n v="0"/>
    <n v="3.26"/>
    <n v="0"/>
    <n v="0"/>
    <m/>
    <n v="0"/>
    <n v="0"/>
    <n v="0"/>
    <n v="0"/>
    <n v="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0"/>
  </r>
  <r>
    <x v="3"/>
    <s v="Ozark"/>
    <s v="Electric"/>
    <s v="Commercial"/>
    <s v="SH-Small Heating"/>
    <n v="601793"/>
    <n v="74869.42"/>
    <n v="5795.03"/>
    <n v="2452.1"/>
    <n v="0"/>
    <n v="0"/>
    <m/>
    <n v="0"/>
    <n v="0"/>
    <n v="0"/>
    <n v="0"/>
    <n v="270.83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8.28"/>
    <n v="0"/>
    <n v="-33.53"/>
    <n v="5739.81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0"/>
  </r>
  <r>
    <x v="3"/>
    <s v="Ozark"/>
    <s v="Electric"/>
    <s v="Commercial"/>
    <s v="TEB-Total Electric Bldg"/>
    <n v="1517108"/>
    <n v="167680.42000000001"/>
    <n v="2779.6"/>
    <n v="1690.09"/>
    <n v="0"/>
    <n v="0"/>
    <m/>
    <n v="0"/>
    <n v="0"/>
    <n v="0"/>
    <n v="0"/>
    <n v="682.7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87.43"/>
    <n v="0"/>
    <n v="0"/>
    <n v="5422.83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0"/>
  </r>
  <r>
    <x v="3"/>
    <s v="Ozark"/>
    <s v="Electric"/>
    <s v="Industrial"/>
    <s v="CB-Commercial"/>
    <n v="9777"/>
    <n v="1242.8499999999999"/>
    <n v="113.45"/>
    <n v="25.24"/>
    <n v="0"/>
    <n v="0"/>
    <m/>
    <n v="0"/>
    <n v="0"/>
    <n v="0"/>
    <n v="0"/>
    <n v="4.40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69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0"/>
  </r>
  <r>
    <x v="3"/>
    <s v="Ozark"/>
    <s v="Electric"/>
    <s v="Industrial"/>
    <s v="GP-General Power"/>
    <n v="415169"/>
    <n v="45742.81"/>
    <n v="486.43"/>
    <n v="689.95"/>
    <n v="0"/>
    <n v="0"/>
    <m/>
    <n v="0"/>
    <n v="0"/>
    <n v="0"/>
    <n v="0"/>
    <n v="186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99.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3"/>
    <s v="Ozark"/>
    <s v="Electric"/>
    <s v="Industrial"/>
    <s v="TEB-Total Electric Bldg"/>
    <n v="299253"/>
    <n v="43875.040000000001"/>
    <n v="138.97999999999999"/>
    <n v="2178.7399999999998"/>
    <n v="0"/>
    <n v="0"/>
    <m/>
    <n v="0"/>
    <n v="0"/>
    <n v="0"/>
    <n v="0"/>
    <n v="134.66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3498.79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0"/>
  </r>
  <r>
    <x v="3"/>
    <s v="Ozark"/>
    <s v="Electric"/>
    <s v="Interdepartmental"/>
    <s v="CB-Commercial"/>
    <n v="6431"/>
    <n v="817.5"/>
    <n v="68.069999999999993"/>
    <n v="0"/>
    <n v="0"/>
    <n v="0"/>
    <m/>
    <n v="0"/>
    <n v="0"/>
    <n v="0"/>
    <n v="0"/>
    <n v="2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0"/>
  </r>
  <r>
    <x v="3"/>
    <s v="Ozark"/>
    <s v="Electric"/>
    <s v="Municipal Buildings"/>
    <s v="CB-Commercial"/>
    <n v="87702"/>
    <n v="11148.55"/>
    <n v="1297.1099999999999"/>
    <n v="0"/>
    <n v="0"/>
    <n v="0"/>
    <m/>
    <n v="0"/>
    <n v="0"/>
    <n v="0"/>
    <n v="0"/>
    <n v="39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Ozark"/>
    <s v="Electric"/>
    <s v="Municipal Buildings"/>
    <s v="GP-General Power"/>
    <n v="206480"/>
    <n v="20836.650000000001"/>
    <n v="277.95999999999998"/>
    <n v="0"/>
    <n v="0"/>
    <n v="0"/>
    <m/>
    <n v="0"/>
    <n v="0"/>
    <n v="0"/>
    <n v="0"/>
    <n v="9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Ozark"/>
    <s v="Electric"/>
    <s v="Municipal Buildings"/>
    <s v="SH-Small Heating"/>
    <n v="13928"/>
    <n v="1732.8"/>
    <n v="136.13999999999999"/>
    <n v="0"/>
    <n v="0"/>
    <n v="0"/>
    <m/>
    <n v="0"/>
    <n v="0"/>
    <n v="0"/>
    <n v="0"/>
    <n v="6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0"/>
  </r>
  <r>
    <x v="3"/>
    <s v="Ozark"/>
    <s v="Electric"/>
    <s v="Municipal Other Lighting"/>
    <s v="CB-Commercial"/>
    <n v="16768"/>
    <n v="2131.5500000000002"/>
    <n v="635.32000000000005"/>
    <n v="0"/>
    <n v="0"/>
    <n v="0"/>
    <m/>
    <n v="0"/>
    <n v="0"/>
    <n v="0"/>
    <n v="0"/>
    <n v="7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0"/>
  </r>
  <r>
    <x v="3"/>
    <s v="Ozark"/>
    <s v="Electric"/>
    <s v="Municipal Other Lighting"/>
    <s v="LS-Special Lighting"/>
    <n v="7493"/>
    <n v="1185"/>
    <n v="0"/>
    <n v="0"/>
    <n v="0"/>
    <n v="0"/>
    <m/>
    <n v="0"/>
    <n v="0"/>
    <n v="0"/>
    <n v="0"/>
    <n v="3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0"/>
  </r>
  <r>
    <x v="3"/>
    <s v="Ozark"/>
    <s v="Electric"/>
    <s v="Municipal Pumping"/>
    <s v="CB-Commercial"/>
    <n v="118591"/>
    <n v="15075.14"/>
    <n v="1815.2"/>
    <n v="0"/>
    <n v="0"/>
    <n v="0"/>
    <m/>
    <n v="0"/>
    <n v="0"/>
    <n v="0"/>
    <n v="0"/>
    <n v="53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Ozark"/>
    <s v="Electric"/>
    <s v="Municipal Pumping"/>
    <s v="GP-General Power"/>
    <n v="627360"/>
    <n v="67631.070000000007"/>
    <n v="1598.27"/>
    <n v="0"/>
    <n v="0"/>
    <n v="0"/>
    <m/>
    <n v="0"/>
    <n v="0"/>
    <n v="0"/>
    <n v="0"/>
    <n v="282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Ozark"/>
    <s v="Electric"/>
    <s v="Municipal Pumping"/>
    <s v="TEB-Total Electric Bldg"/>
    <n v="54320"/>
    <n v="5887.31"/>
    <n v="138.97999999999999"/>
    <n v="0"/>
    <n v="0"/>
    <n v="0"/>
    <m/>
    <n v="0"/>
    <n v="0"/>
    <n v="0"/>
    <n v="0"/>
    <n v="24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0"/>
  </r>
  <r>
    <x v="3"/>
    <s v="Ozark"/>
    <s v="Electric"/>
    <s v="Residential"/>
    <s v="RGL-Residential Pilot"/>
    <n v="38756"/>
    <n v="4858.08"/>
    <n v="0"/>
    <n v="128.94"/>
    <n v="0"/>
    <n v="0"/>
    <m/>
    <n v="0"/>
    <n v="0"/>
    <n v="0"/>
    <n v="0"/>
    <n v="17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4000000000000004"/>
    <n v="0"/>
    <n v="0"/>
    <n v="35.04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0"/>
  </r>
  <r>
    <x v="3"/>
    <s v="Ozark"/>
    <s v="Electric"/>
    <s v="Residential"/>
    <s v="RG-Residential"/>
    <n v="26645468"/>
    <n v="3339102.24"/>
    <n v="252874.85"/>
    <n v="76183.7"/>
    <n v="0"/>
    <n v="0"/>
    <m/>
    <n v="-85547.513354151699"/>
    <n v="3.65"/>
    <n v="0"/>
    <n v="0"/>
    <n v="11991.09"/>
    <n v="0"/>
    <n v="0"/>
    <n v="0"/>
    <n v="0"/>
    <n v="0"/>
    <n v="0"/>
    <n v="0"/>
    <n v="0"/>
    <n v="0"/>
    <n v="0"/>
    <n v="0"/>
    <n v="0"/>
    <n v="0"/>
    <n v="0"/>
    <n v="0"/>
    <n v="300"/>
    <n v="150"/>
    <n v="90"/>
    <n v="5599.07"/>
    <n v="880"/>
    <n v="-429.73"/>
    <n v="25118.0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Ozark"/>
    <s v="Lighting"/>
    <s v="Commercial"/>
    <s v="PL-Private Lighting"/>
    <n v="50367.777000000002"/>
    <n v="16496.099999999999"/>
    <n v="0"/>
    <n v="139.94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6.3"/>
    <n v="0"/>
    <n v="0"/>
    <n v="465.13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3"/>
    <s v="Ozark"/>
    <s v="Lighting"/>
    <s v="Municipal Other Lighting"/>
    <s v="PL-Private Lighting"/>
    <n v="671"/>
    <n v="188.6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0"/>
  </r>
  <r>
    <x v="3"/>
    <s v="Ozark"/>
    <s v="Lighting"/>
    <s v="Municipal Street Lighting"/>
    <s v="SPL-Municipal St Lighting"/>
    <n v="121925.891"/>
    <n v="19320.919999999998"/>
    <n v="0"/>
    <n v="0"/>
    <n v="0"/>
    <n v="0"/>
    <m/>
    <n v="0"/>
    <n v="0"/>
    <n v="0"/>
    <n v="0"/>
    <n v="0"/>
    <n v="0"/>
    <n v="0"/>
    <n v="0"/>
    <n v="0"/>
    <n v="0"/>
    <n v="0"/>
    <n v="0"/>
    <n v="8678.03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0"/>
  </r>
  <r>
    <x v="3"/>
    <s v="Ozark"/>
    <s v="Lighting"/>
    <s v="Residential"/>
    <s v="PL-Private Lighting"/>
    <n v="26317.596000000001"/>
    <n v="9690.83"/>
    <n v="0"/>
    <n v="36.35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66"/>
    <n v="0"/>
    <n v="0"/>
    <n v="57.6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s v="Ozark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3"/>
    <s v="Pierce City"/>
    <s v="Electric"/>
    <s v="Commercial"/>
    <s v="CB-Commercial"/>
    <n v="9505"/>
    <n v="1208.26"/>
    <n v="68.069999999999993"/>
    <n v="0"/>
    <n v="0"/>
    <n v="0"/>
    <m/>
    <n v="0"/>
    <n v="0"/>
    <n v="0"/>
    <n v="0"/>
    <n v="4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45"/>
    <n v="0"/>
    <n v="0"/>
    <n v="37.4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Pierce City"/>
    <s v="Electric"/>
    <s v="Residential"/>
    <s v="RG-Residential"/>
    <n v="18974"/>
    <n v="2378.4"/>
    <n v="182"/>
    <n v="63.75"/>
    <n v="0"/>
    <n v="0"/>
    <m/>
    <n v="0"/>
    <n v="0"/>
    <n v="0"/>
    <n v="0"/>
    <n v="8.53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9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Pierce City"/>
    <s v="Lighting"/>
    <s v="Residential"/>
    <s v="PL-Private Lighting"/>
    <n v="65"/>
    <n v="15.32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s v="Republic"/>
    <s v="Electric"/>
    <s v="Commercial"/>
    <s v="CB-Commercial"/>
    <n v="678177"/>
    <n v="86193.64"/>
    <n v="9570.6299999999992"/>
    <n v="2356.62"/>
    <n v="0"/>
    <n v="0"/>
    <m/>
    <n v="-943.2"/>
    <n v="0"/>
    <n v="0"/>
    <n v="0"/>
    <n v="305.27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056.99"/>
    <n v="0"/>
    <n v="-11.09"/>
    <n v="5881.94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Republic"/>
    <s v="Electric"/>
    <s v="Commercial"/>
    <s v="GP-General Power"/>
    <n v="461488"/>
    <n v="44916.13"/>
    <n v="1165.1199999999999"/>
    <n v="0"/>
    <n v="0"/>
    <n v="0"/>
    <m/>
    <n v="0"/>
    <n v="0"/>
    <n v="0"/>
    <n v="0"/>
    <n v="207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88.9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0"/>
  </r>
  <r>
    <x v="3"/>
    <s v="Republic"/>
    <s v="Electric"/>
    <s v="Commercial"/>
    <s v="SH-Small Heating"/>
    <n v="58946"/>
    <n v="7333.52"/>
    <n v="550.61"/>
    <n v="135.19999999999999"/>
    <n v="0"/>
    <n v="0"/>
    <m/>
    <n v="0"/>
    <n v="0"/>
    <n v="0"/>
    <n v="0"/>
    <n v="26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.26"/>
    <n v="0"/>
    <n v="0"/>
    <n v="516.09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0"/>
  </r>
  <r>
    <x v="3"/>
    <s v="Republic"/>
    <s v="Electric"/>
    <s v="Commercial"/>
    <s v="TEB-Total Electric Bldg"/>
    <n v="48240"/>
    <n v="5243.7"/>
    <n v="208.47"/>
    <n v="0"/>
    <n v="0"/>
    <n v="0"/>
    <m/>
    <n v="0"/>
    <n v="0"/>
    <n v="0"/>
    <n v="0"/>
    <n v="21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28"/>
    <n v="0"/>
    <n v="0"/>
    <n v="425.95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0"/>
  </r>
  <r>
    <x v="3"/>
    <s v="Republic"/>
    <s v="Electric"/>
    <s v="Industrial"/>
    <s v="CB-Commercial"/>
    <n v="1108"/>
    <n v="140.84"/>
    <n v="22.69"/>
    <n v="4.92"/>
    <n v="0"/>
    <n v="0"/>
    <m/>
    <n v="0"/>
    <n v="0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69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0"/>
  </r>
  <r>
    <x v="3"/>
    <s v="Republic"/>
    <s v="Electric"/>
    <s v="Municipal Buildings"/>
    <s v="CB-Commercial"/>
    <n v="36436"/>
    <n v="4631.71"/>
    <n v="385.73"/>
    <n v="0"/>
    <n v="0"/>
    <n v="0"/>
    <m/>
    <n v="0"/>
    <n v="0"/>
    <n v="0"/>
    <n v="0"/>
    <n v="16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Republic"/>
    <s v="Electric"/>
    <s v="Municipal Buildings"/>
    <s v="GP-General Power"/>
    <n v="92560"/>
    <n v="9504.65"/>
    <n v="208.47"/>
    <n v="0"/>
    <n v="0"/>
    <n v="0"/>
    <m/>
    <n v="0"/>
    <n v="0"/>
    <n v="0"/>
    <n v="0"/>
    <n v="41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Republic"/>
    <s v="Electric"/>
    <s v="Municipal Other Lighting"/>
    <s v="CB-Commercial"/>
    <n v="3260"/>
    <n v="414.4"/>
    <n v="226.9"/>
    <n v="0"/>
    <n v="0"/>
    <n v="0"/>
    <m/>
    <n v="0"/>
    <n v="0"/>
    <n v="0"/>
    <n v="0"/>
    <n v="1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0"/>
  </r>
  <r>
    <x v="3"/>
    <s v="Republic"/>
    <s v="Electric"/>
    <s v="Municipal Other Lighting"/>
    <s v="LS-Special Lighting"/>
    <n v="4"/>
    <n v="46.6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0"/>
  </r>
  <r>
    <x v="3"/>
    <s v="Republic"/>
    <s v="Electric"/>
    <s v="Municipal Pumping"/>
    <s v="CB-Commercial"/>
    <n v="11415"/>
    <n v="1451.07"/>
    <n v="226.9"/>
    <n v="0"/>
    <n v="0"/>
    <n v="0"/>
    <m/>
    <n v="0"/>
    <n v="0"/>
    <n v="0"/>
    <n v="0"/>
    <n v="5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Republic"/>
    <s v="Electric"/>
    <s v="Municipal Pumping"/>
    <s v="GP-General Power"/>
    <n v="61111"/>
    <n v="7825.39"/>
    <n v="277.95999999999998"/>
    <n v="0"/>
    <n v="0"/>
    <n v="0"/>
    <m/>
    <n v="0"/>
    <n v="0"/>
    <n v="0"/>
    <n v="0"/>
    <n v="2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Republic"/>
    <s v="Electric"/>
    <s v="Residential"/>
    <s v="RGL-Residential Pilot"/>
    <n v="4376"/>
    <n v="548.54"/>
    <n v="0"/>
    <n v="16.510000000000002"/>
    <n v="0"/>
    <n v="0"/>
    <m/>
    <n v="0"/>
    <n v="0"/>
    <n v="0"/>
    <n v="0"/>
    <n v="1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4"/>
    <n v="0"/>
    <n v="0"/>
    <n v="5.29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0"/>
  </r>
  <r>
    <x v="3"/>
    <s v="Republic"/>
    <s v="Electric"/>
    <s v="Residential"/>
    <s v="RG-Residential"/>
    <n v="6381923"/>
    <n v="799446.96"/>
    <n v="66311.28"/>
    <n v="22796.36"/>
    <n v="0"/>
    <n v="0"/>
    <m/>
    <n v="-45301.9947660205"/>
    <n v="1.75"/>
    <n v="0"/>
    <n v="0"/>
    <n v="2871.9"/>
    <n v="0"/>
    <n v="0"/>
    <n v="0"/>
    <n v="0"/>
    <n v="0"/>
    <n v="0"/>
    <n v="0"/>
    <n v="0"/>
    <n v="0"/>
    <n v="0"/>
    <n v="0"/>
    <n v="0"/>
    <n v="0"/>
    <n v="0"/>
    <n v="0"/>
    <n v="150"/>
    <n v="0"/>
    <n v="105"/>
    <n v="1478.45"/>
    <n v="180"/>
    <n v="-121.8"/>
    <n v="7929.43"/>
    <n v="-85.99"/>
    <n v="0"/>
    <n v="89.42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Republic"/>
    <s v="Lighting"/>
    <s v="Commercial"/>
    <s v="PL-Private Lighting"/>
    <n v="11742.794"/>
    <n v="4006.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02"/>
    <n v="0"/>
    <n v="0"/>
    <n v="175.2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3"/>
    <s v="Republic"/>
    <s v="Lighting"/>
    <s v="Municipal Buildings"/>
    <s v="PL-Private Lighting"/>
    <n v="31"/>
    <n v="14.1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30"/>
  </r>
  <r>
    <x v="3"/>
    <s v="Republic"/>
    <s v="Lighting"/>
    <s v="Municipal Other Lighting"/>
    <s v="PL-Private Lighting"/>
    <n v="431"/>
    <n v="79.59999999999999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0"/>
  </r>
  <r>
    <x v="3"/>
    <s v="Republic"/>
    <s v="Lighting"/>
    <s v="Municipal Street Lighting"/>
    <s v="SPL-Municipal St Lighting"/>
    <n v="80562.005999999994"/>
    <n v="13735.26"/>
    <n v="0"/>
    <n v="0"/>
    <n v="0"/>
    <n v="0"/>
    <m/>
    <n v="0"/>
    <n v="0"/>
    <n v="0"/>
    <n v="0"/>
    <n v="0"/>
    <n v="0"/>
    <n v="0"/>
    <n v="0"/>
    <n v="0"/>
    <n v="0"/>
    <n v="0"/>
    <n v="0"/>
    <n v="653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0"/>
  </r>
  <r>
    <x v="3"/>
    <s v="Republic"/>
    <s v="Lighting"/>
    <s v="Residential"/>
    <s v="PL-Private Lighting"/>
    <n v="5679.1639999999998"/>
    <n v="1921.46"/>
    <n v="0"/>
    <n v="0"/>
    <n v="0"/>
    <n v="0"/>
    <m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76"/>
    <n v="0"/>
    <n v="0"/>
    <n v="12.98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s v="Republic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3"/>
    <s v="Webb City"/>
    <s v="Electric"/>
    <s v="Commercial"/>
    <s v="CB-Commercial"/>
    <n v="3535168"/>
    <n v="449239.49"/>
    <n v="37812.9"/>
    <n v="12830.13"/>
    <n v="0"/>
    <n v="0"/>
    <m/>
    <n v="-13551.770992366401"/>
    <n v="0.05"/>
    <n v="0"/>
    <n v="0"/>
    <n v="1578.44"/>
    <n v="0"/>
    <n v="0"/>
    <n v="0"/>
    <n v="0"/>
    <n v="0"/>
    <n v="0"/>
    <n v="0"/>
    <n v="0"/>
    <n v="0"/>
    <n v="0"/>
    <n v="0"/>
    <n v="0"/>
    <n v="0"/>
    <n v="0"/>
    <n v="0"/>
    <n v="30"/>
    <n v="0"/>
    <n v="45"/>
    <n v="3031.63"/>
    <n v="0"/>
    <n v="-4.24"/>
    <n v="28624.7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s v="Webb City"/>
    <s v="Electric"/>
    <s v="Commercial"/>
    <s v="GP-General Power"/>
    <n v="5603510"/>
    <n v="564625.63"/>
    <n v="9117.08"/>
    <n v="903.88"/>
    <n v="0"/>
    <n v="0"/>
    <m/>
    <n v="0"/>
    <n v="0"/>
    <n v="0"/>
    <n v="0"/>
    <n v="2268.85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4078.4"/>
    <n v="0"/>
    <n v="0"/>
    <n v="24579.13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0"/>
  </r>
  <r>
    <x v="3"/>
    <s v="Webb City"/>
    <s v="Electric"/>
    <s v="Commercial"/>
    <s v="LS-Special Lighting"/>
    <n v="3120"/>
    <n v="445.19"/>
    <n v="0"/>
    <n v="0"/>
    <n v="0"/>
    <n v="0"/>
    <m/>
    <n v="0"/>
    <n v="0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0"/>
  </r>
  <r>
    <x v="3"/>
    <s v="Webb City"/>
    <s v="Electric"/>
    <s v="Commercial"/>
    <s v="SH-Small Heating"/>
    <n v="306918"/>
    <n v="38172.620000000003"/>
    <n v="2844.58"/>
    <n v="963.15"/>
    <n v="0"/>
    <n v="0"/>
    <m/>
    <n v="-192"/>
    <n v="0"/>
    <n v="0"/>
    <n v="0"/>
    <n v="134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6.12"/>
    <n v="0"/>
    <n v="0"/>
    <n v="2298.1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0"/>
  </r>
  <r>
    <x v="3"/>
    <s v="Webb City"/>
    <s v="Electric"/>
    <s v="Commercial"/>
    <s v="TEB-Total Electric Bldg"/>
    <n v="895720"/>
    <n v="101659.73"/>
    <n v="2740.22"/>
    <n v="134.35"/>
    <n v="0"/>
    <n v="0"/>
    <m/>
    <n v="-2656"/>
    <n v="0"/>
    <n v="0"/>
    <n v="0"/>
    <n v="403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.54"/>
    <n v="0"/>
    <n v="0"/>
    <n v="5487.49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0"/>
  </r>
  <r>
    <x v="3"/>
    <s v="Webb City"/>
    <s v="Electric"/>
    <s v="Industrial"/>
    <s v="CB-Commercial"/>
    <n v="13383"/>
    <n v="1701.23"/>
    <n v="181.52"/>
    <n v="59.23"/>
    <n v="0"/>
    <n v="0"/>
    <m/>
    <n v="0"/>
    <n v="0"/>
    <n v="0"/>
    <n v="0"/>
    <n v="6.02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48.47"/>
    <n v="20"/>
    <n v="0"/>
    <n v="110.17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0"/>
  </r>
  <r>
    <x v="3"/>
    <s v="Webb City"/>
    <s v="Electric"/>
    <s v="Industrial"/>
    <s v="GP-General Power"/>
    <n v="2528886"/>
    <n v="260930.82"/>
    <n v="2015.21"/>
    <n v="80"/>
    <n v="0"/>
    <n v="0"/>
    <m/>
    <n v="0"/>
    <n v="0"/>
    <n v="0"/>
    <n v="0"/>
    <n v="884.88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517.09"/>
    <n v="0"/>
    <n v="0"/>
    <n v="7620.0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3"/>
    <s v="Webb City"/>
    <s v="Electric"/>
    <s v="Industrial"/>
    <s v="LP-Large Power"/>
    <n v="15401316"/>
    <n v="1302260.06"/>
    <n v="2551.9499999999998"/>
    <n v="0"/>
    <n v="0"/>
    <n v="0"/>
    <m/>
    <n v="0"/>
    <n v="0"/>
    <n v="0"/>
    <n v="0"/>
    <n v="1844.71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41988.15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0"/>
  </r>
  <r>
    <x v="3"/>
    <s v="Webb City"/>
    <s v="Electric"/>
    <s v="Industrial"/>
    <s v="PFM-Feed Mill/Grain Elev"/>
    <n v="8640"/>
    <n v="1514.33"/>
    <n v="55.3"/>
    <n v="62.94"/>
    <n v="0"/>
    <n v="0"/>
    <m/>
    <n v="0"/>
    <n v="0"/>
    <n v="0"/>
    <n v="0"/>
    <n v="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.24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30"/>
  </r>
  <r>
    <x v="3"/>
    <s v="Webb City"/>
    <s v="Electric"/>
    <s v="Industrial"/>
    <s v="TEB-Total Electric Bldg"/>
    <n v="611200"/>
    <n v="58075.24"/>
    <n v="138.97999999999999"/>
    <n v="0"/>
    <n v="0"/>
    <n v="0"/>
    <m/>
    <n v="0"/>
    <n v="0"/>
    <n v="0"/>
    <n v="0"/>
    <n v="275.04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61.6000000000004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0"/>
  </r>
  <r>
    <x v="3"/>
    <s v="Webb City"/>
    <s v="Electric"/>
    <s v="Interdepartmental"/>
    <s v="CB-Commercial"/>
    <n v="4725"/>
    <n v="600.64"/>
    <n v="90.76"/>
    <n v="0"/>
    <n v="0"/>
    <n v="0"/>
    <m/>
    <n v="0"/>
    <n v="0"/>
    <n v="0"/>
    <n v="0"/>
    <n v="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0"/>
  </r>
  <r>
    <x v="3"/>
    <s v="Webb City"/>
    <s v="Electric"/>
    <s v="Municipal Buildings"/>
    <s v="CB-Commercial"/>
    <n v="104126"/>
    <n v="13205.75"/>
    <n v="1700.24"/>
    <n v="0"/>
    <n v="0"/>
    <n v="0"/>
    <m/>
    <n v="-884"/>
    <n v="0"/>
    <n v="0"/>
    <n v="0"/>
    <n v="46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Webb City"/>
    <s v="Electric"/>
    <s v="Municipal Buildings"/>
    <s v="GP-General Power"/>
    <n v="110080"/>
    <n v="11858.72"/>
    <n v="347.45"/>
    <n v="0"/>
    <n v="0"/>
    <n v="0"/>
    <m/>
    <n v="0"/>
    <n v="0"/>
    <n v="0"/>
    <n v="0"/>
    <n v="49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Webb City"/>
    <s v="Electric"/>
    <s v="Municipal Buildings"/>
    <s v="SH-Small Heating"/>
    <n v="12320"/>
    <n v="1532.73"/>
    <n v="45.38"/>
    <n v="0"/>
    <n v="0"/>
    <n v="0"/>
    <m/>
    <n v="0"/>
    <n v="0"/>
    <n v="0"/>
    <n v="0"/>
    <n v="5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0"/>
  </r>
  <r>
    <x v="3"/>
    <s v="Webb City"/>
    <s v="Electric"/>
    <s v="Municipal Other Lighting"/>
    <s v="CB-Commercial"/>
    <n v="24642"/>
    <n v="3132.48"/>
    <n v="975.67"/>
    <n v="0"/>
    <n v="0"/>
    <n v="0"/>
    <m/>
    <n v="0"/>
    <n v="0"/>
    <n v="0"/>
    <n v="0"/>
    <n v="11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0"/>
  </r>
  <r>
    <x v="3"/>
    <s v="Webb City"/>
    <s v="Electric"/>
    <s v="Municipal Other Lighting"/>
    <s v="LS-Special Lighting"/>
    <n v="6210"/>
    <n v="985.34"/>
    <n v="0"/>
    <n v="0"/>
    <n v="0"/>
    <n v="0"/>
    <m/>
    <n v="0"/>
    <n v="0"/>
    <n v="0"/>
    <n v="0"/>
    <n v="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0"/>
  </r>
  <r>
    <x v="3"/>
    <s v="Webb City"/>
    <s v="Electric"/>
    <s v="Municipal Pumping"/>
    <s v="CB-Commercial"/>
    <n v="102892"/>
    <n v="13079.58"/>
    <n v="1497.54"/>
    <n v="0"/>
    <n v="0"/>
    <n v="0"/>
    <m/>
    <n v="0"/>
    <n v="0"/>
    <n v="0"/>
    <n v="0"/>
    <n v="46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3"/>
    <s v="Webb City"/>
    <s v="Electric"/>
    <s v="Municipal Pumping"/>
    <s v="GP-General Power"/>
    <n v="543004"/>
    <n v="54972.84"/>
    <n v="1111.8399999999999"/>
    <n v="0"/>
    <n v="0"/>
    <n v="0"/>
    <m/>
    <n v="0"/>
    <n v="0"/>
    <n v="0"/>
    <n v="0"/>
    <n v="244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3"/>
    <s v="Webb City"/>
    <s v="Electric"/>
    <s v="Oil Pipeline Pumping"/>
    <s v="GP-General Power"/>
    <n v="382826"/>
    <n v="34645.25"/>
    <n v="69.489999999999995"/>
    <n v="0"/>
    <n v="0"/>
    <n v="0"/>
    <m/>
    <n v="0"/>
    <n v="0"/>
    <n v="0"/>
    <n v="0"/>
    <n v="17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1.3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3"/>
    <s v="Webb City"/>
    <s v="Electric"/>
    <s v="Residential"/>
    <s v="RGL-Residential Pilot"/>
    <n v="47966"/>
    <n v="6012.52"/>
    <n v="0"/>
    <n v="246.74"/>
    <n v="0"/>
    <n v="0"/>
    <m/>
    <n v="0"/>
    <n v="0"/>
    <n v="0"/>
    <n v="0"/>
    <n v="21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89"/>
    <n v="0"/>
    <n v="0"/>
    <n v="53.02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0"/>
  </r>
  <r>
    <x v="3"/>
    <s v="Webb City"/>
    <s v="Electric"/>
    <s v="Residential"/>
    <s v="RG-Residential"/>
    <n v="27765991"/>
    <n v="3479297.32"/>
    <n v="245603.09"/>
    <n v="125272.61"/>
    <n v="0"/>
    <n v="0"/>
    <m/>
    <n v="-155624.44368761001"/>
    <n v="28.97"/>
    <n v="0"/>
    <n v="0"/>
    <n v="12492.3"/>
    <n v="0"/>
    <n v="0"/>
    <n v="0"/>
    <n v="0"/>
    <n v="0"/>
    <n v="0"/>
    <n v="0"/>
    <n v="0"/>
    <n v="0"/>
    <n v="0"/>
    <n v="0"/>
    <n v="0"/>
    <n v="0"/>
    <n v="0"/>
    <n v="0"/>
    <n v="750"/>
    <n v="100"/>
    <n v="225"/>
    <n v="6395.47"/>
    <n v="640"/>
    <n v="-465.16"/>
    <n v="25157.4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s v="Webb City"/>
    <s v="Lighting"/>
    <s v="Commercial"/>
    <s v="PL-Private Lighting"/>
    <n v="68494.031000000003"/>
    <n v="20555.57"/>
    <n v="0"/>
    <n v="35.03"/>
    <n v="0"/>
    <n v="0"/>
    <m/>
    <n v="0"/>
    <n v="-0.11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9.79"/>
    <n v="0"/>
    <n v="0"/>
    <n v="976.2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3"/>
    <s v="Webb City"/>
    <s v="Lighting"/>
    <s v="Industrial"/>
    <s v="PL-Private Lighting"/>
    <n v="2308"/>
    <n v="941.1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9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0"/>
  </r>
  <r>
    <x v="3"/>
    <s v="Webb City"/>
    <s v="Lighting"/>
    <s v="Interdepartmental"/>
    <s v="PL-Private Lighting"/>
    <n v="58"/>
    <n v="20.5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30"/>
  </r>
  <r>
    <x v="3"/>
    <s v="Webb City"/>
    <s v="Lighting"/>
    <s v="Municipal Other Lighting"/>
    <s v="PL-Private Lighting"/>
    <n v="930"/>
    <n v="335.4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0"/>
  </r>
  <r>
    <x v="3"/>
    <s v="Webb City"/>
    <s v="Lighting"/>
    <s v="Municipal Street Lighting"/>
    <s v="SPL-Municipal St Lighting"/>
    <n v="104527.731"/>
    <n v="15563.12"/>
    <n v="0"/>
    <n v="0"/>
    <n v="0"/>
    <n v="0"/>
    <m/>
    <n v="0"/>
    <n v="0"/>
    <n v="0"/>
    <n v="0"/>
    <n v="0"/>
    <n v="0"/>
    <n v="0"/>
    <n v="0"/>
    <n v="0"/>
    <n v="0"/>
    <n v="0"/>
    <n v="0"/>
    <n v="8839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0"/>
  </r>
  <r>
    <x v="3"/>
    <s v="Webb City"/>
    <s v="Lighting"/>
    <s v="Residential"/>
    <s v="PL-Private Lighting"/>
    <n v="66297.126999999993"/>
    <n v="24580.79"/>
    <n v="0"/>
    <n v="16.2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21"/>
    <n v="0"/>
    <n v="0"/>
    <n v="51.76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s v="Webb City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2"/>
    <s v="Baxter Springs"/>
    <s v="Electric"/>
    <s v="Commercial"/>
    <s v="CB-Commercial"/>
    <n v="1162211"/>
    <n v="112336.54"/>
    <n v="14828.05"/>
    <n v="3875.17"/>
    <n v="74608.5399999999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520.45000000000005"/>
    <n v="0"/>
    <n v="0"/>
    <n v="0"/>
    <n v="0"/>
    <n v="0"/>
    <n v="0"/>
    <n v="558.33000000000004"/>
    <n v="8"/>
    <n v="-3.34"/>
    <n v="10347.209999999999"/>
    <n v="-15753.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2"/>
    <s v="Baxter Springs"/>
    <s v="Electric"/>
    <s v="Commercial"/>
    <s v="GP-General Power"/>
    <n v="1802819"/>
    <n v="128094.91"/>
    <n v="0"/>
    <n v="0"/>
    <n v="113523.55"/>
    <n v="0"/>
    <m/>
    <n v="0"/>
    <n v="0"/>
    <n v="0"/>
    <n v="0"/>
    <n v="0"/>
    <n v="0"/>
    <n v="0"/>
    <n v="0"/>
    <n v="0"/>
    <n v="0"/>
    <n v="0"/>
    <n v="0"/>
    <n v="0"/>
    <n v="0"/>
    <n v="0"/>
    <n v="0"/>
    <n v="667.02"/>
    <n v="0"/>
    <n v="0"/>
    <n v="0"/>
    <n v="0"/>
    <n v="0"/>
    <n v="0"/>
    <n v="61.69"/>
    <n v="0"/>
    <n v="0"/>
    <n v="8711.0300000000007"/>
    <n v="-11393.83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0"/>
  </r>
  <r>
    <x v="2"/>
    <s v="Baxter Springs"/>
    <s v="Electric"/>
    <s v="Commercial"/>
    <s v="LS-Special Lighting"/>
    <n v="1072.5"/>
    <n v="210.63"/>
    <n v="0"/>
    <n v="0"/>
    <n v="67.5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5"/>
    <n v="0"/>
    <n v="0"/>
    <n v="0"/>
    <n v="0"/>
    <n v="0"/>
    <n v="0"/>
    <n v="0.72"/>
    <n v="0"/>
    <n v="0"/>
    <n v="0"/>
    <n v="-37.47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0"/>
  </r>
  <r>
    <x v="2"/>
    <s v="Baxter Springs"/>
    <s v="Electric"/>
    <s v="Commercial"/>
    <s v="NEB-Optional Net Bill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30"/>
  </r>
  <r>
    <x v="2"/>
    <s v="Baxter Springs"/>
    <s v="Electric"/>
    <s v="Commercial"/>
    <s v="PT-Transmission"/>
    <n v="2025600"/>
    <n v="90285.82"/>
    <n v="0"/>
    <n v="0"/>
    <n v="90840.06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425.38"/>
    <n v="0"/>
    <n v="0"/>
    <n v="0"/>
    <n v="0"/>
    <n v="0"/>
    <n v="0"/>
    <n v="0"/>
    <n v="0"/>
    <n v="0"/>
    <n v="0"/>
    <n v="-10310.299999999999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30"/>
  </r>
  <r>
    <x v="2"/>
    <s v="Baxter Springs"/>
    <s v="Electric"/>
    <s v="Commercial"/>
    <s v="TEB-Total Electric Bldg"/>
    <n v="377318"/>
    <n v="30569.86"/>
    <n v="1428"/>
    <n v="0"/>
    <n v="23759.72"/>
    <n v="0"/>
    <m/>
    <n v="0"/>
    <n v="0"/>
    <n v="0"/>
    <n v="0"/>
    <n v="0"/>
    <n v="0"/>
    <n v="0"/>
    <n v="0"/>
    <n v="0"/>
    <n v="0"/>
    <n v="0"/>
    <n v="0"/>
    <n v="0"/>
    <n v="0"/>
    <n v="0"/>
    <n v="0"/>
    <n v="260.36"/>
    <n v="0"/>
    <n v="0"/>
    <n v="0"/>
    <n v="0"/>
    <n v="0"/>
    <n v="0"/>
    <n v="0"/>
    <n v="0"/>
    <n v="0"/>
    <n v="1677.68"/>
    <n v="-1467.78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0"/>
  </r>
  <r>
    <x v="2"/>
    <s v="Baxter Springs"/>
    <s v="Electric"/>
    <s v="Industrial"/>
    <s v="CB-Commercial"/>
    <n v="0"/>
    <n v="0.56000000000000005"/>
    <n v="4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2"/>
    <n v="0"/>
    <n v="0"/>
    <n v="1.1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0"/>
  </r>
  <r>
    <x v="2"/>
    <s v="Baxter Springs"/>
    <s v="Electric"/>
    <s v="Industrial"/>
    <s v="GP-General Power"/>
    <n v="457616"/>
    <n v="32163.25"/>
    <n v="0"/>
    <n v="115.92"/>
    <n v="28816.080000000002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169.33"/>
    <n v="0"/>
    <n v="0"/>
    <n v="0"/>
    <n v="0"/>
    <n v="0"/>
    <n v="0"/>
    <n v="38.520000000000003"/>
    <n v="0"/>
    <n v="0"/>
    <n v="5429.14"/>
    <n v="-2892.14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0"/>
  </r>
  <r>
    <x v="2"/>
    <s v="Baxter Springs"/>
    <s v="Electric"/>
    <s v="Industrial"/>
    <s v="PT-Transmission"/>
    <n v="2061489"/>
    <n v="108166.53"/>
    <n v="0"/>
    <n v="0"/>
    <n v="106067.9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432.91"/>
    <n v="0"/>
    <n v="0"/>
    <n v="0"/>
    <n v="0"/>
    <n v="0"/>
    <n v="0"/>
    <n v="1865.54"/>
    <n v="0"/>
    <n v="0"/>
    <n v="2058.19"/>
    <n v="-10492.98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30"/>
  </r>
  <r>
    <x v="2"/>
    <s v="Baxter Springs"/>
    <s v="Electric"/>
    <s v="Municipal Buildings"/>
    <s v="CB-Commercial"/>
    <n v="54633"/>
    <n v="5352.53"/>
    <n v="718"/>
    <n v="0"/>
    <n v="3432.58"/>
    <n v="0"/>
    <m/>
    <n v="0"/>
    <n v="0"/>
    <n v="0"/>
    <n v="0"/>
    <n v="0"/>
    <n v="0"/>
    <n v="0"/>
    <n v="0"/>
    <n v="0"/>
    <n v="0"/>
    <n v="0"/>
    <n v="0"/>
    <n v="0"/>
    <n v="0"/>
    <n v="0"/>
    <n v="0"/>
    <n v="24.57"/>
    <n v="0"/>
    <n v="0"/>
    <n v="0"/>
    <n v="0"/>
    <n v="0"/>
    <n v="0"/>
    <n v="0"/>
    <n v="0"/>
    <n v="0"/>
    <n v="0"/>
    <n v="-744.08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2"/>
    <s v="Baxter Springs"/>
    <s v="Electric"/>
    <s v="Municipal Buildings"/>
    <s v="GP-General Power"/>
    <n v="10320"/>
    <n v="1498.68"/>
    <n v="0"/>
    <n v="0"/>
    <n v="649.85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82"/>
    <n v="0"/>
    <n v="0"/>
    <n v="0"/>
    <n v="0"/>
    <n v="0"/>
    <n v="0"/>
    <n v="0"/>
    <n v="0"/>
    <n v="0"/>
    <n v="0"/>
    <n v="-65.22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2"/>
    <s v="Baxter Springs"/>
    <s v="Electric"/>
    <s v="Municipal Buildings"/>
    <s v="TEB-Total Electric Bldg"/>
    <n v="1422"/>
    <n v="136.63999999999999"/>
    <n v="51"/>
    <n v="0"/>
    <n v="89.5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98"/>
    <n v="0"/>
    <n v="0"/>
    <n v="0"/>
    <n v="0"/>
    <n v="0"/>
    <n v="0"/>
    <n v="0"/>
    <n v="0"/>
    <n v="0"/>
    <n v="0"/>
    <n v="-5.53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0"/>
  </r>
  <r>
    <x v="2"/>
    <s v="Baxter Springs"/>
    <s v="Electric"/>
    <s v="Municipal Other Lighting"/>
    <s v="CB-Commercial"/>
    <n v="1017"/>
    <n v="123.06"/>
    <n v="220"/>
    <n v="0"/>
    <n v="68.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n v="0"/>
    <n v="0"/>
    <n v="0"/>
    <n v="0"/>
    <n v="-13.85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0"/>
  </r>
  <r>
    <x v="2"/>
    <s v="Baxter Springs"/>
    <s v="Electric"/>
    <s v="Municipal Other Lighting"/>
    <s v="LS-Special Lighting"/>
    <n v="160"/>
    <n v="32.11"/>
    <n v="0"/>
    <n v="0"/>
    <n v="10.08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n v="-5.59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0"/>
  </r>
  <r>
    <x v="2"/>
    <s v="Baxter Springs"/>
    <s v="Electric"/>
    <s v="Municipal Pumping"/>
    <s v="CB-Commercial"/>
    <n v="40801"/>
    <n v="4097.7"/>
    <n v="740"/>
    <n v="0"/>
    <n v="2680.9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8.37"/>
    <n v="0"/>
    <n v="0"/>
    <n v="0"/>
    <n v="0"/>
    <n v="0"/>
    <n v="0"/>
    <n v="0"/>
    <n v="0"/>
    <n v="0"/>
    <n v="0"/>
    <n v="-555.70000000000005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0"/>
  </r>
  <r>
    <x v="2"/>
    <s v="Baxter Springs"/>
    <s v="Electric"/>
    <s v="Municipal Pumping"/>
    <s v="GP-General Power"/>
    <n v="65680"/>
    <n v="5414.4"/>
    <n v="0"/>
    <n v="0"/>
    <n v="4135.8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4.29"/>
    <n v="0"/>
    <n v="0"/>
    <n v="0"/>
    <n v="0"/>
    <n v="0"/>
    <n v="0"/>
    <n v="0"/>
    <n v="0"/>
    <n v="0"/>
    <n v="0"/>
    <n v="-415.1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0"/>
  </r>
  <r>
    <x v="2"/>
    <s v="Baxter Springs"/>
    <s v="Electric"/>
    <s v="Oil Pipeline Pumping"/>
    <s v="PT-Transmission"/>
    <n v="548000"/>
    <n v="37573.74"/>
    <n v="0"/>
    <n v="0"/>
    <n v="24575.61"/>
    <n v="0"/>
    <m/>
    <n v="0"/>
    <n v="0"/>
    <n v="0"/>
    <n v="0"/>
    <n v="0"/>
    <n v="0"/>
    <n v="0"/>
    <n v="0"/>
    <n v="0"/>
    <n v="0"/>
    <n v="0"/>
    <n v="0"/>
    <n v="0"/>
    <n v="0"/>
    <n v="0"/>
    <n v="0"/>
    <n v="115.08"/>
    <n v="0"/>
    <n v="0"/>
    <n v="0"/>
    <n v="0"/>
    <n v="0"/>
    <n v="0"/>
    <n v="0"/>
    <n v="0"/>
    <n v="0"/>
    <n v="3642.46"/>
    <n v="-2789.32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30"/>
  </r>
  <r>
    <x v="2"/>
    <s v="Baxter Springs"/>
    <s v="Electric"/>
    <s v="Residential"/>
    <s v="NEB-Optional Net Billing"/>
    <n v="1157"/>
    <n v="-2.77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30"/>
  </r>
  <r>
    <x v="2"/>
    <s v="Baxter Springs"/>
    <s v="Electric"/>
    <s v="Residential"/>
    <s v="RG-Residential"/>
    <n v="3562350"/>
    <n v="295815.76"/>
    <n v="35856.76"/>
    <n v="16404.21"/>
    <n v="224573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137.19"/>
    <n v="0"/>
    <n v="0"/>
    <n v="0"/>
    <n v="75"/>
    <n v="0"/>
    <n v="65"/>
    <n v="2818.85"/>
    <n v="64"/>
    <n v="-12.45"/>
    <n v="21114.639999999999"/>
    <n v="-33441.37000000000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2"/>
    <s v="Baxter Springs"/>
    <s v="Electric"/>
    <s v="Residential"/>
    <s v="RH-Residential Total Elec"/>
    <n v="1355036"/>
    <n v="99536.27"/>
    <n v="11493.74"/>
    <n v="2701.63"/>
    <n v="84880.9600000000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809.61"/>
    <n v="0"/>
    <n v="0"/>
    <n v="0"/>
    <n v="0"/>
    <n v="0"/>
    <n v="13"/>
    <n v="836.58"/>
    <n v="0"/>
    <n v="-5.07"/>
    <n v="4938.38"/>
    <n v="-8027.01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30"/>
  </r>
  <r>
    <x v="2"/>
    <s v="Baxter Springs"/>
    <s v="Lighting"/>
    <s v="Commercial"/>
    <s v="PL-Private Lighting"/>
    <n v="43935.112000000001"/>
    <n v="9107.7900000000009"/>
    <n v="0"/>
    <n v="0"/>
    <n v="2740.87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63"/>
    <n v="0"/>
    <n v="0"/>
    <n v="0"/>
    <n v="0"/>
    <n v="0"/>
    <n v="0"/>
    <n v="39.56"/>
    <n v="0"/>
    <n v="0"/>
    <n v="415.82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2"/>
    <s v="Baxter Springs"/>
    <s v="Lighting"/>
    <s v="Industrial"/>
    <s v="PL-Private Lighting"/>
    <n v="1059"/>
    <n v="306.32"/>
    <n v="0"/>
    <n v="0"/>
    <n v="63.9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0"/>
    <n v="0"/>
    <n v="0"/>
    <n v="34.090000000000003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0"/>
  </r>
  <r>
    <x v="2"/>
    <s v="Baxter Springs"/>
    <s v="Lighting"/>
    <s v="Municipal Other Lighting"/>
    <s v="PL-Private Lighting"/>
    <n v="321"/>
    <n v="84.54"/>
    <n v="0"/>
    <n v="0"/>
    <n v="20.2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0"/>
  </r>
  <r>
    <x v="2"/>
    <s v="Baxter Springs"/>
    <s v="Lighting"/>
    <s v="Municipal Street Lighting"/>
    <s v="SPL-Municipal St Lighting"/>
    <n v="41616.781999999999"/>
    <n v="5506.1"/>
    <n v="0"/>
    <n v="0"/>
    <n v="1899.02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9.98"/>
    <n v="0"/>
    <n v="0"/>
    <n v="0"/>
    <n v="0"/>
    <n v="0"/>
    <n v="0"/>
    <n v="0"/>
    <n v="0"/>
    <n v="0"/>
    <n v="0"/>
    <n v="-734.13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0"/>
  </r>
  <r>
    <x v="2"/>
    <s v="Baxter Springs"/>
    <s v="Lighting"/>
    <s v="Residential"/>
    <s v="PL-Private Lighting"/>
    <n v="33388.04"/>
    <n v="8210.74"/>
    <n v="0"/>
    <n v="0"/>
    <n v="2101.65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32"/>
    <n v="0"/>
    <n v="0"/>
    <n v="0"/>
    <n v="0"/>
    <n v="0"/>
    <n v="0"/>
    <n v="46.48"/>
    <n v="0"/>
    <n v="0"/>
    <n v="238.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2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0"/>
  </r>
  <r>
    <x v="2"/>
    <s v="Gravette"/>
    <s v="Electric"/>
    <s v="Commercial"/>
    <s v="CB-Commercial"/>
    <n v="125"/>
    <n v="15.31"/>
    <n v="40"/>
    <n v="0"/>
    <n v="7.8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3.71"/>
    <n v="-1.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2"/>
    <s v="Gravette"/>
    <s v="Electric"/>
    <s v="Residential"/>
    <s v="RG-Residential"/>
    <n v="7663"/>
    <n v="625.04"/>
    <n v="117.08"/>
    <n v="0"/>
    <n v="482.55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59"/>
    <n v="0"/>
    <n v="0"/>
    <n v="0"/>
    <n v="0"/>
    <n v="0"/>
    <n v="0"/>
    <n v="4.6100000000000003"/>
    <n v="0"/>
    <n v="0"/>
    <n v="17.64"/>
    <n v="-71.95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2"/>
    <s v="Gravette"/>
    <s v="Lighting"/>
    <s v="Residential"/>
    <s v="PL-Private Lighting"/>
    <n v="31"/>
    <n v="9.44"/>
    <n v="0"/>
    <n v="0"/>
    <n v="1.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.17"/>
    <n v="0"/>
    <n v="0"/>
    <n v="0.16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2"/>
    <s v="Neosho"/>
    <s v="Electric"/>
    <s v="Commercial"/>
    <s v="CB-Commercial"/>
    <n v="2086"/>
    <n v="215.65"/>
    <n v="60"/>
    <n v="0"/>
    <n v="131.3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94"/>
    <n v="0"/>
    <n v="0"/>
    <n v="0"/>
    <n v="0"/>
    <n v="0"/>
    <n v="0"/>
    <n v="0"/>
    <n v="0"/>
    <n v="0"/>
    <n v="23.85"/>
    <n v="-28.42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2"/>
    <s v="Neosho"/>
    <s v="Electric"/>
    <s v="Commercial"/>
    <s v="GP-General Power"/>
    <n v="52000"/>
    <n v="3272.42"/>
    <n v="0"/>
    <n v="0"/>
    <n v="3274.44"/>
    <n v="0"/>
    <m/>
    <n v="0"/>
    <n v="0"/>
    <n v="0"/>
    <n v="0"/>
    <n v="0"/>
    <n v="0"/>
    <n v="0"/>
    <n v="0"/>
    <n v="0"/>
    <n v="0"/>
    <n v="0"/>
    <n v="0"/>
    <n v="0"/>
    <n v="0"/>
    <n v="0"/>
    <n v="0"/>
    <n v="19.239999999999998"/>
    <n v="0"/>
    <n v="0"/>
    <n v="0"/>
    <n v="0"/>
    <n v="0"/>
    <n v="0"/>
    <n v="0"/>
    <n v="0"/>
    <n v="0"/>
    <n v="0"/>
    <n v="-328.64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0"/>
  </r>
  <r>
    <x v="2"/>
    <s v="Neosho"/>
    <s v="Electric"/>
    <s v="Residential"/>
    <s v="RG-Residential"/>
    <n v="8508"/>
    <n v="696.03"/>
    <n v="100.5"/>
    <n v="2.15"/>
    <n v="520.69000000000005"/>
    <n v="0"/>
    <m/>
    <n v="0"/>
    <n v="0"/>
    <n v="0"/>
    <n v="0"/>
    <n v="0.11"/>
    <n v="0"/>
    <n v="0"/>
    <n v="0"/>
    <n v="0"/>
    <n v="0"/>
    <n v="0"/>
    <n v="0"/>
    <n v="0"/>
    <n v="0"/>
    <n v="0"/>
    <n v="0"/>
    <n v="4.96"/>
    <n v="0"/>
    <n v="0"/>
    <n v="0"/>
    <n v="0"/>
    <n v="0"/>
    <n v="0"/>
    <n v="11.03"/>
    <n v="0"/>
    <n v="0"/>
    <n v="18.39"/>
    <n v="-77.65000000000000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2"/>
    <s v="Neosho"/>
    <s v="Lighting"/>
    <s v="Commercial"/>
    <s v="PL-Private Lighting"/>
    <n v="1436"/>
    <n v="188.32"/>
    <n v="0"/>
    <n v="0"/>
    <n v="90.4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0"/>
  </r>
  <r>
    <x v="2"/>
    <s v="Neosho"/>
    <s v="Lighting"/>
    <s v="Residential"/>
    <s v="PL-Private Lighting"/>
    <n v="161"/>
    <n v="30.34"/>
    <n v="0"/>
    <n v="0"/>
    <n v="10.1300000000000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34"/>
    <n v="0"/>
    <n v="0"/>
    <n v="0.5699999999999999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3"/>
    <m/>
    <m/>
    <s v="Residential"/>
    <s v="RG-Residential"/>
    <m/>
    <n v="6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30"/>
  </r>
  <r>
    <x v="3"/>
    <s v="LP-Large Power"/>
    <m/>
    <s v="Industrial"/>
    <s v="LP-Large Power"/>
    <m/>
    <n v="93018.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7"/>
    <m/>
    <x v="30"/>
  </r>
  <r>
    <x v="3"/>
    <s v="LP-Large Power"/>
    <m/>
    <s v="Commercial"/>
    <s v="LP-Large Power"/>
    <m/>
    <n v="75043.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7"/>
    <m/>
    <x v="30"/>
  </r>
  <r>
    <x v="3"/>
    <s v="GP-General Power"/>
    <m/>
    <s v="Commercial"/>
    <s v="GP-General Power"/>
    <m/>
    <n v="59983.1899999999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30"/>
  </r>
  <r>
    <x v="3"/>
    <m/>
    <m/>
    <s v="Commercial"/>
    <s v="CB-Commercial"/>
    <n v="-100000"/>
    <n v="-12712"/>
    <n v="0"/>
    <n v="-637.86"/>
    <n v="0"/>
    <n v="0"/>
    <m/>
    <n v="0"/>
    <n v="0"/>
    <n v="0"/>
    <n v="0"/>
    <n v="-45"/>
    <n v="0"/>
    <n v="0"/>
    <n v="0"/>
    <n v="0"/>
    <n v="0"/>
    <m/>
    <m/>
    <m/>
    <m/>
    <m/>
    <m/>
    <m/>
    <m/>
    <m/>
    <m/>
    <m/>
    <m/>
    <m/>
    <n v="0"/>
    <n v="0"/>
    <n v="0"/>
    <n v="-1016.7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m/>
    <m/>
    <s v="Commercial"/>
    <s v="CB-Commercial"/>
    <n v="-100000"/>
    <n v="-12711.99"/>
    <n v="0"/>
    <n v="-765.43"/>
    <n v="0"/>
    <n v="0"/>
    <m/>
    <n v="0"/>
    <n v="0"/>
    <n v="0"/>
    <n v="0"/>
    <n v="-45"/>
    <n v="0"/>
    <n v="0"/>
    <n v="0"/>
    <n v="0"/>
    <n v="0"/>
    <m/>
    <m/>
    <m/>
    <m/>
    <m/>
    <m/>
    <m/>
    <m/>
    <m/>
    <m/>
    <m/>
    <m/>
    <m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m/>
    <m/>
    <s v="Commercial"/>
    <s v="CB-Commercial"/>
    <n v="-31955"/>
    <n v="-4062.11"/>
    <n v="0"/>
    <n v="0"/>
    <n v="0"/>
    <n v="0"/>
    <m/>
    <n v="0"/>
    <n v="0"/>
    <n v="0"/>
    <n v="0"/>
    <n v="-14.38"/>
    <n v="0"/>
    <n v="0"/>
    <n v="0"/>
    <n v="0"/>
    <n v="0"/>
    <m/>
    <m/>
    <m/>
    <m/>
    <m/>
    <m/>
    <m/>
    <m/>
    <m/>
    <m/>
    <m/>
    <m/>
    <m/>
    <n v="0"/>
    <n v="0"/>
    <n v="0"/>
    <n v="-243.5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m/>
    <m/>
    <s v="Residential"/>
    <s v="RG-Residential"/>
    <n v="-22345"/>
    <n v="-2800.95"/>
    <n v="-13"/>
    <n v="-141.19999999999999"/>
    <n v="0"/>
    <n v="0"/>
    <m/>
    <n v="0"/>
    <n v="0"/>
    <n v="0"/>
    <n v="0"/>
    <n v="-10.06"/>
    <n v="0"/>
    <n v="0"/>
    <n v="0"/>
    <n v="0"/>
    <n v="0"/>
    <m/>
    <m/>
    <m/>
    <m/>
    <m/>
    <m/>
    <m/>
    <m/>
    <m/>
    <m/>
    <m/>
    <m/>
    <m/>
    <n v="0"/>
    <n v="0"/>
    <n v="0"/>
    <n v="-81.1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-5911"/>
    <n v="-744.06"/>
    <n v="-179.83"/>
    <n v="-18.309999999999999"/>
    <n v="0"/>
    <n v="0"/>
    <m/>
    <n v="0"/>
    <n v="3.97"/>
    <n v="0"/>
    <n v="0"/>
    <n v="-2.58"/>
    <n v="0"/>
    <n v="0"/>
    <n v="0"/>
    <n v="0"/>
    <n v="0"/>
    <m/>
    <m/>
    <m/>
    <m/>
    <m/>
    <m/>
    <m/>
    <m/>
    <m/>
    <m/>
    <m/>
    <m/>
    <m/>
    <n v="0"/>
    <n v="0"/>
    <n v="0"/>
    <n v="-2.2599999999999998"/>
    <n v="7.0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Commercial"/>
    <s v="SH-Small Heating"/>
    <n v="-3782"/>
    <n v="-470.52"/>
    <n v="0"/>
    <n v="-9.44"/>
    <n v="0"/>
    <n v="0"/>
    <m/>
    <n v="0"/>
    <n v="0"/>
    <n v="0"/>
    <n v="0"/>
    <n v="-1.7"/>
    <n v="0"/>
    <n v="0"/>
    <n v="0"/>
    <n v="0"/>
    <n v="0"/>
    <m/>
    <m/>
    <m/>
    <m/>
    <m/>
    <m/>
    <m/>
    <m/>
    <m/>
    <m/>
    <m/>
    <m/>
    <m/>
    <n v="0"/>
    <n v="0"/>
    <n v="0"/>
    <n v="-39.450000000000003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0"/>
  </r>
  <r>
    <x v="3"/>
    <m/>
    <m/>
    <s v="Residential"/>
    <s v="RG-Residential"/>
    <n v="-2664"/>
    <n v="-333.93"/>
    <n v="-13"/>
    <n v="-17.41"/>
    <n v="0"/>
    <n v="0"/>
    <m/>
    <n v="0"/>
    <n v="0"/>
    <n v="0"/>
    <n v="0"/>
    <n v="-1.2"/>
    <n v="0"/>
    <n v="0"/>
    <n v="0"/>
    <n v="0"/>
    <n v="0"/>
    <m/>
    <m/>
    <m/>
    <m/>
    <m/>
    <m/>
    <m/>
    <m/>
    <m/>
    <m/>
    <m/>
    <m/>
    <m/>
    <n v="0"/>
    <n v="0"/>
    <n v="0"/>
    <n v="-9.1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-2270"/>
    <n v="-284.54000000000002"/>
    <n v="13"/>
    <n v="-8.9"/>
    <n v="0"/>
    <n v="0"/>
    <m/>
    <n v="0"/>
    <n v="0"/>
    <n v="0"/>
    <n v="0"/>
    <n v="-1.02"/>
    <n v="0"/>
    <n v="0"/>
    <n v="0"/>
    <n v="0"/>
    <n v="0"/>
    <m/>
    <m/>
    <m/>
    <m/>
    <m/>
    <m/>
    <m/>
    <m/>
    <m/>
    <m/>
    <m/>
    <m/>
    <m/>
    <n v="-0.19"/>
    <n v="0"/>
    <n v="0"/>
    <n v="-1.3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-1476"/>
    <n v="-185.03"/>
    <n v="-41.6"/>
    <n v="-4.55"/>
    <n v="0"/>
    <n v="0"/>
    <m/>
    <n v="0"/>
    <n v="0.51"/>
    <n v="0"/>
    <n v="0"/>
    <n v="-0.66"/>
    <n v="0"/>
    <n v="0"/>
    <n v="0"/>
    <n v="0"/>
    <n v="0"/>
    <m/>
    <m/>
    <m/>
    <m/>
    <m/>
    <m/>
    <m/>
    <m/>
    <m/>
    <m/>
    <m/>
    <m/>
    <m/>
    <n v="0"/>
    <n v="0"/>
    <n v="-4.24"/>
    <n v="-6.7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-812"/>
    <n v="-101.78"/>
    <n v="-18.2"/>
    <n v="-6.01"/>
    <n v="0"/>
    <n v="0"/>
    <m/>
    <n v="0"/>
    <n v="0"/>
    <n v="0"/>
    <n v="0"/>
    <n v="-0.37"/>
    <n v="0"/>
    <n v="0"/>
    <n v="0"/>
    <n v="0"/>
    <n v="0"/>
    <m/>
    <m/>
    <m/>
    <m/>
    <m/>
    <m/>
    <m/>
    <m/>
    <m/>
    <m/>
    <m/>
    <m/>
    <m/>
    <n v="0"/>
    <n v="0"/>
    <n v="0"/>
    <n v="-3.1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-616"/>
    <n v="-77.209999999999994"/>
    <n v="-10.4"/>
    <n v="-1.75"/>
    <n v="0"/>
    <n v="0"/>
    <m/>
    <n v="0"/>
    <n v="0"/>
    <n v="0"/>
    <n v="0"/>
    <n v="-0.28000000000000003"/>
    <n v="0"/>
    <n v="0"/>
    <n v="0"/>
    <n v="0"/>
    <n v="0"/>
    <m/>
    <m/>
    <m/>
    <m/>
    <m/>
    <m/>
    <m/>
    <m/>
    <m/>
    <m/>
    <m/>
    <m/>
    <m/>
    <n v="0"/>
    <n v="0"/>
    <n v="0"/>
    <n v="-0.2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-558"/>
    <n v="-69.94"/>
    <n v="-41.6"/>
    <n v="-2.23"/>
    <n v="0"/>
    <n v="0"/>
    <m/>
    <n v="0"/>
    <n v="0.17"/>
    <n v="0"/>
    <n v="0"/>
    <n v="-0.25"/>
    <n v="0"/>
    <n v="0"/>
    <n v="0"/>
    <n v="0"/>
    <n v="0"/>
    <m/>
    <m/>
    <m/>
    <m/>
    <m/>
    <m/>
    <m/>
    <m/>
    <m/>
    <m/>
    <m/>
    <m/>
    <m/>
    <n v="0"/>
    <n v="0"/>
    <n v="0"/>
    <n v="-3.3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-458"/>
    <n v="-57.41"/>
    <n v="0"/>
    <n v="-2.31"/>
    <n v="0"/>
    <n v="0"/>
    <m/>
    <n v="0"/>
    <n v="0"/>
    <n v="0"/>
    <n v="0"/>
    <n v="-0.21"/>
    <n v="0"/>
    <n v="0"/>
    <n v="0"/>
    <n v="0"/>
    <n v="0"/>
    <m/>
    <m/>
    <m/>
    <m/>
    <m/>
    <m/>
    <m/>
    <m/>
    <m/>
    <m/>
    <m/>
    <m/>
    <m/>
    <n v="0"/>
    <n v="0"/>
    <n v="0"/>
    <n v="-1.5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-446"/>
    <n v="-121.56"/>
    <n v="-13"/>
    <n v="0"/>
    <n v="0"/>
    <n v="0"/>
    <m/>
    <m/>
    <n v="0"/>
    <n v="0"/>
    <n v="0"/>
    <n v="-0.2"/>
    <n v="0"/>
    <n v="0"/>
    <n v="0"/>
    <n v="0"/>
    <n v="0"/>
    <m/>
    <m/>
    <m/>
    <m/>
    <m/>
    <m/>
    <m/>
    <m/>
    <m/>
    <m/>
    <m/>
    <m/>
    <m/>
    <n v="-7.0000000000000007E-2"/>
    <n v="0"/>
    <n v="0"/>
    <n v="-0.1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-336"/>
    <n v="-42.11"/>
    <n v="0"/>
    <n v="-0.84"/>
    <n v="0"/>
    <n v="0"/>
    <m/>
    <n v="0"/>
    <n v="0"/>
    <n v="0"/>
    <n v="0"/>
    <n v="-0.15"/>
    <n v="0"/>
    <n v="0"/>
    <n v="0"/>
    <n v="0"/>
    <n v="0"/>
    <m/>
    <m/>
    <m/>
    <m/>
    <m/>
    <m/>
    <m/>
    <m/>
    <m/>
    <m/>
    <m/>
    <m/>
    <m/>
    <n v="0"/>
    <n v="0"/>
    <n v="0"/>
    <n v="-0.4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1"/>
    <m/>
    <m/>
    <s v="Residential"/>
    <s v="RG-Residential Water Heat"/>
    <n v="-287"/>
    <n v="-17.97"/>
    <n v="2.38"/>
    <n v="-2.04"/>
    <n v="0"/>
    <n v="0"/>
    <m/>
    <n v="0"/>
    <n v="0"/>
    <n v="0"/>
    <n v="0"/>
    <n v="0"/>
    <n v="0"/>
    <n v="-8.2100000000000009"/>
    <n v="0"/>
    <n v="0"/>
    <n v="-0.5"/>
    <m/>
    <m/>
    <m/>
    <m/>
    <m/>
    <m/>
    <m/>
    <m/>
    <m/>
    <m/>
    <m/>
    <m/>
    <m/>
    <n v="0"/>
    <n v="0"/>
    <n v="0"/>
    <n v="-1.08"/>
    <n v="0"/>
    <n v="0"/>
    <n v="-4.97"/>
    <n v="0"/>
    <n v="0"/>
    <n v="0"/>
    <m/>
    <x v="0"/>
    <m/>
    <m/>
    <m/>
    <m/>
    <m/>
    <m/>
    <m/>
    <m/>
    <n v="-8.08"/>
    <n v="-0.13"/>
    <n v="0"/>
    <n v="-8.2100000000000009"/>
    <x v="0"/>
    <x v="14"/>
    <m/>
    <x v="30"/>
  </r>
  <r>
    <x v="3"/>
    <m/>
    <m/>
    <s v="Residential"/>
    <s v="RG-Residential"/>
    <n v="-245"/>
    <n v="-30.72"/>
    <n v="-8.23"/>
    <n v="-1.17"/>
    <n v="0"/>
    <n v="0"/>
    <m/>
    <n v="0"/>
    <n v="0"/>
    <n v="0"/>
    <n v="0"/>
    <n v="-0.11"/>
    <n v="0"/>
    <n v="0"/>
    <n v="0"/>
    <n v="0"/>
    <n v="0"/>
    <m/>
    <m/>
    <m/>
    <m/>
    <m/>
    <m/>
    <m/>
    <m/>
    <m/>
    <m/>
    <m/>
    <m/>
    <m/>
    <n v="0"/>
    <n v="0"/>
    <n v="0"/>
    <n v="-0.48"/>
    <n v="0"/>
    <n v="0"/>
    <n v="0"/>
    <n v="0"/>
    <n v="0"/>
    <n v="0"/>
    <m/>
    <x v="0"/>
    <m/>
    <m/>
    <m/>
    <m/>
    <m/>
    <m/>
    <m/>
    <m/>
    <m/>
    <m/>
    <m/>
    <m/>
    <x v="0"/>
    <x v="1"/>
    <m/>
    <x v="30"/>
  </r>
  <r>
    <x v="3"/>
    <m/>
    <m/>
    <s v="Residential"/>
    <s v="RG-Residential"/>
    <n v="-241"/>
    <n v="-30.21"/>
    <n v="0"/>
    <n v="0"/>
    <n v="0"/>
    <n v="0"/>
    <m/>
    <n v="0"/>
    <n v="0"/>
    <n v="0"/>
    <n v="0"/>
    <n v="-0.12"/>
    <n v="0"/>
    <n v="0"/>
    <n v="0"/>
    <n v="0"/>
    <n v="0"/>
    <m/>
    <m/>
    <m/>
    <m/>
    <m/>
    <m/>
    <m/>
    <m/>
    <m/>
    <m/>
    <m/>
    <m/>
    <m/>
    <n v="0"/>
    <n v="0"/>
    <n v="0"/>
    <n v="-0.3"/>
    <n v="0"/>
    <n v="0"/>
    <n v="0"/>
    <n v="0"/>
    <n v="0"/>
    <n v="0"/>
    <m/>
    <x v="0"/>
    <m/>
    <m/>
    <m/>
    <m/>
    <m/>
    <m/>
    <m/>
    <m/>
    <m/>
    <m/>
    <m/>
    <m/>
    <x v="0"/>
    <x v="1"/>
    <m/>
    <x v="30"/>
  </r>
  <r>
    <x v="3"/>
    <m/>
    <m/>
    <s v="Commercial"/>
    <s v="PL-Private Lighting"/>
    <n v="-110.2"/>
    <n v="-45.9"/>
    <n v="0"/>
    <n v="0"/>
    <n v="0"/>
    <n v="0"/>
    <m/>
    <n v="0"/>
    <n v="0"/>
    <n v="0"/>
    <n v="0"/>
    <n v="0"/>
    <n v="0"/>
    <n v="0"/>
    <n v="0"/>
    <n v="0"/>
    <n v="0"/>
    <m/>
    <m/>
    <m/>
    <m/>
    <m/>
    <m/>
    <m/>
    <m/>
    <m/>
    <m/>
    <m/>
    <m/>
    <m/>
    <n v="0"/>
    <n v="0"/>
    <n v="0"/>
    <n v="-3.81"/>
    <n v="0"/>
    <n v="0"/>
    <n v="0"/>
    <n v="0"/>
    <n v="0"/>
    <n v="0"/>
    <m/>
    <x v="0"/>
    <m/>
    <m/>
    <m/>
    <m/>
    <m/>
    <m/>
    <m/>
    <m/>
    <m/>
    <m/>
    <m/>
    <m/>
    <x v="1"/>
    <x v="4"/>
    <m/>
    <x v="30"/>
  </r>
  <r>
    <x v="3"/>
    <m/>
    <m/>
    <s v="Residential"/>
    <s v="RG-Residential"/>
    <n v="-99"/>
    <n v="-12.41"/>
    <n v="-0.43"/>
    <n v="0"/>
    <n v="0"/>
    <n v="0"/>
    <m/>
    <n v="0"/>
    <n v="0"/>
    <n v="0"/>
    <n v="0"/>
    <n v="-0.04"/>
    <n v="0"/>
    <n v="0"/>
    <n v="0"/>
    <n v="0"/>
    <n v="0"/>
    <m/>
    <m/>
    <m/>
    <m/>
    <m/>
    <m/>
    <m/>
    <m/>
    <m/>
    <m/>
    <m/>
    <m/>
    <m/>
    <n v="0"/>
    <n v="0"/>
    <n v="0"/>
    <n v="-0.03"/>
    <n v="0"/>
    <n v="0"/>
    <n v="0"/>
    <n v="0"/>
    <n v="0"/>
    <n v="0"/>
    <m/>
    <x v="0"/>
    <m/>
    <m/>
    <m/>
    <m/>
    <m/>
    <m/>
    <m/>
    <m/>
    <m/>
    <m/>
    <m/>
    <m/>
    <x v="0"/>
    <x v="1"/>
    <m/>
    <x v="30"/>
  </r>
  <r>
    <x v="3"/>
    <m/>
    <m/>
    <s v="Commercial"/>
    <s v="SH-Small Heating"/>
    <n v="-40"/>
    <n v="-4.9800000000000004"/>
    <n v="0"/>
    <n v="-0.1"/>
    <n v="0"/>
    <n v="0"/>
    <m/>
    <n v="0"/>
    <n v="0"/>
    <n v="0"/>
    <n v="0"/>
    <n v="-0.02"/>
    <n v="0"/>
    <n v="0"/>
    <n v="0"/>
    <n v="0"/>
    <n v="0"/>
    <m/>
    <m/>
    <m/>
    <m/>
    <m/>
    <m/>
    <m/>
    <m/>
    <m/>
    <m/>
    <m/>
    <m/>
    <m/>
    <n v="0"/>
    <n v="0"/>
    <n v="0"/>
    <n v="-0.42"/>
    <n v="0"/>
    <n v="0"/>
    <n v="0"/>
    <n v="0"/>
    <n v="0"/>
    <n v="0"/>
    <m/>
    <x v="0"/>
    <m/>
    <m/>
    <m/>
    <m/>
    <m/>
    <m/>
    <m/>
    <m/>
    <m/>
    <m/>
    <m/>
    <m/>
    <x v="1"/>
    <x v="12"/>
    <m/>
    <x v="30"/>
  </r>
  <r>
    <x v="3"/>
    <m/>
    <m/>
    <s v="Residential"/>
    <s v="PL-Private Lighting"/>
    <n v="-27.535"/>
    <n v="-11.14"/>
    <n v="0"/>
    <n v="-0.72"/>
    <n v="0"/>
    <n v="0"/>
    <m/>
    <n v="0"/>
    <n v="0"/>
    <n v="0"/>
    <n v="0"/>
    <n v="0"/>
    <n v="0"/>
    <n v="0"/>
    <n v="0"/>
    <n v="0"/>
    <n v="0"/>
    <m/>
    <m/>
    <m/>
    <m/>
    <m/>
    <m/>
    <m/>
    <m/>
    <m/>
    <m/>
    <m/>
    <m/>
    <m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m/>
    <x v="0"/>
    <x v="4"/>
    <m/>
    <x v="30"/>
  </r>
  <r>
    <x v="3"/>
    <m/>
    <m/>
    <s v="Residential"/>
    <s v="PL-Private Lighting"/>
    <n v="-2.1640000000000099"/>
    <n v="-0.51"/>
    <n v="0"/>
    <n v="0"/>
    <n v="0"/>
    <n v="0"/>
    <m/>
    <n v="0"/>
    <n v="0"/>
    <n v="0"/>
    <n v="0"/>
    <n v="0"/>
    <n v="0"/>
    <n v="0"/>
    <n v="0"/>
    <n v="0"/>
    <n v="0"/>
    <m/>
    <m/>
    <m/>
    <m/>
    <m/>
    <m/>
    <m/>
    <m/>
    <m/>
    <m/>
    <m/>
    <m/>
    <m/>
    <n v="0"/>
    <n v="0"/>
    <n v="0"/>
    <n v="-0.01"/>
    <n v="0"/>
    <n v="0"/>
    <n v="0"/>
    <n v="0"/>
    <n v="0"/>
    <n v="0"/>
    <m/>
    <x v="0"/>
    <m/>
    <m/>
    <m/>
    <m/>
    <m/>
    <m/>
    <m/>
    <m/>
    <m/>
    <m/>
    <m/>
    <m/>
    <x v="0"/>
    <x v="4"/>
    <m/>
    <x v="30"/>
  </r>
  <r>
    <x v="3"/>
    <m/>
    <m/>
    <s v="Industrial"/>
    <s v="LP-Large Power"/>
    <n v="0"/>
    <n v="-35978.370000000003"/>
    <n v="0"/>
    <n v="0"/>
    <n v="0"/>
    <n v="0"/>
    <m/>
    <n v="0"/>
    <n v="0"/>
    <n v="0"/>
    <n v="0"/>
    <n v="0"/>
    <n v="0"/>
    <n v="0"/>
    <n v="0"/>
    <n v="0"/>
    <n v="0"/>
    <m/>
    <m/>
    <m/>
    <m/>
    <m/>
    <m/>
    <m/>
    <m/>
    <m/>
    <m/>
    <m/>
    <m/>
    <m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m/>
    <x v="2"/>
    <x v="17"/>
    <m/>
    <x v="30"/>
  </r>
  <r>
    <x v="3"/>
    <m/>
    <m/>
    <s v="Commercial"/>
    <s v="LP-Large Power"/>
    <n v="0"/>
    <n v="-20963.97"/>
    <n v="0"/>
    <n v="0"/>
    <n v="0"/>
    <n v="0"/>
    <m/>
    <n v="0"/>
    <n v="0"/>
    <n v="0"/>
    <n v="0"/>
    <n v="0"/>
    <n v="0"/>
    <n v="0"/>
    <n v="0"/>
    <n v="0"/>
    <n v="0"/>
    <m/>
    <m/>
    <m/>
    <m/>
    <m/>
    <m/>
    <m/>
    <m/>
    <m/>
    <m/>
    <m/>
    <m/>
    <m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m/>
    <x v="1"/>
    <x v="17"/>
    <m/>
    <x v="30"/>
  </r>
  <r>
    <x v="3"/>
    <m/>
    <m/>
    <s v="Commercial"/>
    <s v="LP-Large Power"/>
    <n v="0"/>
    <n v="-18101.53"/>
    <n v="0"/>
    <n v="0"/>
    <n v="0"/>
    <n v="0"/>
    <m/>
    <n v="0"/>
    <n v="0"/>
    <n v="0"/>
    <n v="0"/>
    <n v="0"/>
    <n v="0"/>
    <n v="0"/>
    <n v="0"/>
    <n v="0"/>
    <n v="0"/>
    <m/>
    <m/>
    <m/>
    <m/>
    <m/>
    <m/>
    <m/>
    <m/>
    <m/>
    <m/>
    <m/>
    <m/>
    <m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m/>
    <x v="1"/>
    <x v="17"/>
    <m/>
    <x v="30"/>
  </r>
  <r>
    <x v="3"/>
    <m/>
    <m/>
    <s v="Residential"/>
    <s v="RG-Residential"/>
    <n v="0"/>
    <n v="-158.91999999999999"/>
    <n v="0"/>
    <n v="0"/>
    <n v="0"/>
    <n v="0"/>
    <m/>
    <n v="0"/>
    <n v="0"/>
    <n v="0"/>
    <n v="0"/>
    <n v="0"/>
    <n v="0"/>
    <n v="0"/>
    <n v="0"/>
    <n v="0"/>
    <n v="0"/>
    <m/>
    <m/>
    <m/>
    <m/>
    <m/>
    <m/>
    <m/>
    <m/>
    <m/>
    <m/>
    <m/>
    <m/>
    <m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m/>
    <x v="0"/>
    <x v="1"/>
    <m/>
    <x v="30"/>
  </r>
  <r>
    <x v="3"/>
    <m/>
    <m/>
    <s v="Residential"/>
    <s v="RG-Residential"/>
    <n v="0"/>
    <n v="-4.6399999999999997"/>
    <n v="0"/>
    <n v="0"/>
    <n v="0"/>
    <n v="0"/>
    <m/>
    <n v="0"/>
    <n v="0"/>
    <n v="0"/>
    <n v="0"/>
    <n v="-3.5527136788004998E-17"/>
    <n v="0"/>
    <n v="0"/>
    <n v="0"/>
    <n v="0"/>
    <n v="0"/>
    <m/>
    <m/>
    <m/>
    <m/>
    <m/>
    <m/>
    <m/>
    <m/>
    <m/>
    <m/>
    <m/>
    <m/>
    <m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m/>
    <x v="0"/>
    <x v="1"/>
    <m/>
    <x v="30"/>
  </r>
  <r>
    <x v="3"/>
    <m/>
    <m/>
    <s v="Commercial"/>
    <s v="CB-Commercial"/>
    <n v="100000"/>
    <n v="12711.99"/>
    <n v="0"/>
    <n v="0"/>
    <n v="0"/>
    <n v="0"/>
    <m/>
    <n v="0"/>
    <n v="-0.3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2"/>
    <m/>
    <m/>
    <s v="Commercial"/>
    <s v="CB-Commercial"/>
    <n v="100000"/>
    <n v="9111.4699999999993"/>
    <n v="0"/>
    <n v="0"/>
    <n v="4563.3100000000004"/>
    <n v="0"/>
    <m/>
    <n v="0"/>
    <n v="0"/>
    <n v="0"/>
    <n v="0"/>
    <n v="0"/>
    <n v="0"/>
    <n v="0"/>
    <n v="0"/>
    <n v="0"/>
    <n v="0"/>
    <n v="0"/>
    <n v="0"/>
    <n v="0"/>
    <n v="0"/>
    <n v="0"/>
    <n v="0"/>
    <n v="45"/>
    <n v="0"/>
    <n v="0"/>
    <n v="0"/>
    <n v="0"/>
    <n v="0"/>
    <n v="0"/>
    <n v="0"/>
    <n v="0"/>
    <n v="0"/>
    <n v="802.6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m/>
    <m/>
    <s v="Commercial"/>
    <s v="CB-Commercial"/>
    <n v="99976"/>
    <n v="12708.95"/>
    <n v="12.1"/>
    <n v="0"/>
    <n v="0"/>
    <n v="0"/>
    <m/>
    <n v="0"/>
    <n v="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8.0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2"/>
    <m/>
    <m/>
    <s v="Residential"/>
    <s v="RG-Residential"/>
    <n v="10000"/>
    <n v="800.2"/>
    <n v="0"/>
    <n v="0"/>
    <n v="456.31"/>
    <n v="0"/>
    <m/>
    <n v="0"/>
    <n v="0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61.2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2"/>
    <m/>
    <m/>
    <s v="Commercial"/>
    <s v="CB-Commercial"/>
    <n v="9440"/>
    <n v="876.61"/>
    <n v="0"/>
    <n v="0"/>
    <n v="430.83"/>
    <n v="0"/>
    <m/>
    <n v="0"/>
    <n v="0"/>
    <n v="0"/>
    <n v="0"/>
    <n v="0"/>
    <n v="0"/>
    <n v="0"/>
    <n v="0"/>
    <n v="0"/>
    <n v="0"/>
    <n v="0"/>
    <n v="0"/>
    <n v="0"/>
    <n v="0"/>
    <n v="0"/>
    <n v="0"/>
    <n v="4.25"/>
    <n v="0"/>
    <n v="0"/>
    <n v="0"/>
    <n v="0"/>
    <n v="0"/>
    <n v="0"/>
    <n v="0"/>
    <n v="0"/>
    <n v="0"/>
    <n v="76.760000000000005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0"/>
  </r>
  <r>
    <x v="3"/>
    <m/>
    <m/>
    <s v="Residential"/>
    <s v="RG-Residential"/>
    <n v="4000"/>
    <n v="501.4"/>
    <n v="0"/>
    <n v="0"/>
    <n v="0"/>
    <n v="0"/>
    <m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6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2"/>
    <m/>
    <m/>
    <s v="Residential"/>
    <s v="RG-Residential"/>
    <n v="3229"/>
    <n v="264.08"/>
    <n v="0"/>
    <n v="0"/>
    <n v="147.35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94"/>
    <n v="0"/>
    <n v="0"/>
    <n v="0"/>
    <n v="0"/>
    <n v="0"/>
    <n v="0"/>
    <n v="0"/>
    <n v="0"/>
    <n v="0"/>
    <n v="17.9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1826"/>
    <n v="228.89"/>
    <n v="0"/>
    <n v="0"/>
    <n v="0"/>
    <n v="0"/>
    <m/>
    <n v="0"/>
    <n v="0"/>
    <n v="0"/>
    <n v="0"/>
    <n v="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1101"/>
    <n v="118.94"/>
    <n v="0"/>
    <n v="0"/>
    <n v="0"/>
    <n v="0"/>
    <m/>
    <n v="0"/>
    <n v="-2.02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388"/>
    <n v="48.63"/>
    <n v="22.1"/>
    <n v="0"/>
    <n v="0"/>
    <n v="0"/>
    <m/>
    <n v="0"/>
    <n v="-0.01"/>
    <n v="0"/>
    <n v="0"/>
    <n v="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294"/>
    <n v="29.67"/>
    <n v="0"/>
    <n v="0"/>
    <n v="0"/>
    <n v="0"/>
    <m/>
    <n v="0"/>
    <n v="-0.56000000000000005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599999999999989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143"/>
    <n v="10.28"/>
    <n v="-13"/>
    <n v="0"/>
    <n v="0"/>
    <n v="0"/>
    <m/>
    <n v="0"/>
    <n v="-0.45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0000000000000098E-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PL-Private Lighting"/>
    <n v="110.568"/>
    <n v="50.47"/>
    <n v="0"/>
    <n v="0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0"/>
  </r>
  <r>
    <x v="1"/>
    <m/>
    <m/>
    <s v="Residential"/>
    <s v="RG-Residential"/>
    <n v="99"/>
    <n v="5.8"/>
    <n v="-4.75"/>
    <n v="0"/>
    <n v="0"/>
    <n v="0"/>
    <m/>
    <n v="0"/>
    <n v="0"/>
    <n v="0"/>
    <n v="0"/>
    <n v="0"/>
    <n v="0"/>
    <n v="2.79"/>
    <n v="0"/>
    <n v="0"/>
    <n v="0.18"/>
    <n v="0"/>
    <n v="0"/>
    <n v="0"/>
    <n v="0"/>
    <n v="0"/>
    <n v="0"/>
    <n v="0"/>
    <n v="0"/>
    <n v="0"/>
    <n v="0"/>
    <n v="0"/>
    <n v="0"/>
    <n v="0"/>
    <n v="0"/>
    <n v="0"/>
    <n v="0.03"/>
    <n v="0.2"/>
    <n v="0"/>
    <n v="0"/>
    <n v="1.67"/>
    <n v="0"/>
    <n v="0"/>
    <n v="0"/>
    <m/>
    <x v="0"/>
    <m/>
    <m/>
    <m/>
    <m/>
    <m/>
    <m/>
    <m/>
    <m/>
    <n v="2.74"/>
    <n v="0.05"/>
    <n v="0"/>
    <n v="2.79"/>
    <x v="0"/>
    <x v="1"/>
    <m/>
    <x v="30"/>
  </r>
  <r>
    <x v="3"/>
    <m/>
    <m/>
    <s v="Residential"/>
    <s v="RG-Residential"/>
    <n v="98"/>
    <n v="12.29"/>
    <n v="0.43"/>
    <n v="0"/>
    <n v="0"/>
    <n v="0"/>
    <m/>
    <n v="0"/>
    <n v="0"/>
    <n v="0"/>
    <n v="0"/>
    <n v="3.999999999999989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14"/>
    <n v="-0.94"/>
    <n v="0.87"/>
    <n v="0"/>
    <n v="0"/>
    <n v="0"/>
    <m/>
    <n v="0"/>
    <n v="-0.47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3"/>
    <m/>
    <m/>
    <s v="Residential"/>
    <s v="RG-Residential"/>
    <n v="0"/>
    <n v="0.01"/>
    <n v="-0.87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98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0"/>
  </r>
  <r>
    <x v="0"/>
    <s v=""/>
    <s v="Project Help"/>
    <s v="Residential"/>
    <s v=""/>
    <n v="0"/>
    <n v="0"/>
    <n v="0"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4"/>
    <s v="Gravette"/>
    <s v="Electric"/>
    <s v="Commercial"/>
    <s v="CB-Commercial"/>
    <n v="1370592"/>
    <n v="117022.59"/>
    <n v="8910.8799999999992"/>
    <n v="4397.6000000000004"/>
    <n v="0"/>
    <n v="0"/>
    <m/>
    <n v="0"/>
    <n v="0"/>
    <n v="31139.77"/>
    <n v="3564.97"/>
    <n v="0"/>
    <n v="4454.45"/>
    <n v="0"/>
    <n v="5153.57"/>
    <n v="6414.35"/>
    <n v="0"/>
    <n v="0"/>
    <n v="0"/>
    <n v="0"/>
    <n v="0"/>
    <n v="0"/>
    <n v="0"/>
    <n v="0"/>
    <n v="0"/>
    <n v="0"/>
    <n v="0"/>
    <n v="0"/>
    <n v="0"/>
    <n v="0"/>
    <n v="0"/>
    <n v="0"/>
    <n v="-2.25"/>
    <n v="14015.03"/>
    <n v="-6822.98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4"/>
    <s v="Gravette"/>
    <s v="Electric"/>
    <s v="Commercial"/>
    <s v="GP-General Power"/>
    <n v="2132341"/>
    <n v="127837.68"/>
    <n v="3713.07"/>
    <n v="346.83"/>
    <n v="0"/>
    <n v="0"/>
    <m/>
    <n v="0"/>
    <n v="0"/>
    <n v="48446.79"/>
    <n v="5608.07"/>
    <n v="0"/>
    <n v="4016.58"/>
    <n v="0"/>
    <n v="6418.35"/>
    <n v="5198.7"/>
    <n v="0"/>
    <n v="0"/>
    <n v="0"/>
    <n v="6"/>
    <n v="0"/>
    <n v="0"/>
    <n v="0"/>
    <n v="0"/>
    <n v="0"/>
    <n v="0"/>
    <n v="0"/>
    <n v="0"/>
    <n v="0"/>
    <n v="0"/>
    <n v="0"/>
    <n v="0"/>
    <n v="0"/>
    <n v="16457.439999999999"/>
    <n v="-6590.6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1"/>
  </r>
  <r>
    <x v="4"/>
    <s v="Gravette"/>
    <s v="Electric"/>
    <s v="Commercial"/>
    <s v="LS-Special Light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1"/>
  </r>
  <r>
    <x v="4"/>
    <s v="Gravette"/>
    <s v="Electric"/>
    <s v="Industrial"/>
    <s v="CB-Commercial"/>
    <n v="1726"/>
    <n v="146.25"/>
    <n v="14.35"/>
    <n v="8.6300000000000008"/>
    <n v="0"/>
    <n v="0"/>
    <m/>
    <n v="0"/>
    <n v="0"/>
    <n v="39.21"/>
    <n v="4.54"/>
    <n v="0"/>
    <n v="5.61"/>
    <n v="0"/>
    <n v="6.49"/>
    <n v="8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6999999999999993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1"/>
  </r>
  <r>
    <x v="4"/>
    <s v="Gravette"/>
    <s v="Electric"/>
    <s v="Industrial"/>
    <s v="GP-General Power"/>
    <n v="740519"/>
    <n v="48227.29"/>
    <n v="304.35000000000002"/>
    <n v="100"/>
    <n v="0"/>
    <n v="0"/>
    <m/>
    <n v="0"/>
    <n v="0"/>
    <n v="12359.23"/>
    <n v="1430.67"/>
    <n v="0"/>
    <n v="1742"/>
    <n v="0"/>
    <n v="2228.96"/>
    <n v="2254.6799999999998"/>
    <n v="0"/>
    <n v="0"/>
    <n v="0"/>
    <n v="3101.85"/>
    <n v="0"/>
    <n v="0"/>
    <n v="0"/>
    <n v="0"/>
    <n v="0"/>
    <n v="0"/>
    <n v="0"/>
    <n v="0"/>
    <n v="0"/>
    <n v="0"/>
    <n v="0"/>
    <n v="0"/>
    <n v="0"/>
    <n v="2114.44"/>
    <n v="-2431.44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4"/>
    <s v="Gravette"/>
    <s v="Electric"/>
    <s v="Industrial"/>
    <s v="PT-Transmission"/>
    <n v="7522092"/>
    <n v="351622.25"/>
    <n v="873.45"/>
    <n v="100"/>
    <n v="0"/>
    <n v="0"/>
    <m/>
    <n v="0"/>
    <n v="0"/>
    <n v="170901.93"/>
    <n v="4740.3100000000004"/>
    <n v="0"/>
    <n v="16573.14"/>
    <n v="0"/>
    <n v="19181.330000000002"/>
    <n v="21794.15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9845.509999999998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31"/>
  </r>
  <r>
    <x v="4"/>
    <s v="Gravette"/>
    <s v="Electric"/>
    <s v="Municipal Buildings"/>
    <s v="CB-Commercial"/>
    <n v="83124"/>
    <n v="7085.45"/>
    <n v="789.25"/>
    <n v="0"/>
    <n v="0"/>
    <n v="0"/>
    <m/>
    <n v="0"/>
    <n v="0"/>
    <n v="1888.56"/>
    <n v="218.63"/>
    <n v="0"/>
    <n v="270.14999999999998"/>
    <n v="0"/>
    <n v="312.55"/>
    <n v="389"/>
    <n v="0"/>
    <n v="0"/>
    <n v="0"/>
    <n v="0"/>
    <n v="0"/>
    <n v="0"/>
    <n v="0"/>
    <n v="0"/>
    <n v="0"/>
    <n v="0"/>
    <n v="0"/>
    <n v="0"/>
    <n v="0"/>
    <n v="0"/>
    <n v="0"/>
    <n v="0"/>
    <n v="0"/>
    <n v="957.23"/>
    <n v="-426.8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4"/>
    <s v="Gravette"/>
    <s v="Electric"/>
    <s v="Municipal Other Lighting"/>
    <s v="CB-Commercial"/>
    <n v="15808"/>
    <n v="1343.37"/>
    <n v="344.4"/>
    <n v="0"/>
    <n v="0"/>
    <n v="0"/>
    <m/>
    <n v="0"/>
    <n v="0"/>
    <n v="359.15"/>
    <n v="41.58"/>
    <n v="0"/>
    <n v="51.38"/>
    <n v="0"/>
    <n v="59.44"/>
    <n v="73.98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204.48"/>
    <n v="-91.49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1"/>
  </r>
  <r>
    <x v="4"/>
    <s v="Gravette"/>
    <s v="Electric"/>
    <s v="Municipal Other Lighting"/>
    <s v="LS-Special Lighting"/>
    <n v="750"/>
    <n v="282.77999999999997"/>
    <n v="0"/>
    <n v="0"/>
    <n v="0"/>
    <n v="0"/>
    <m/>
    <n v="0"/>
    <n v="0"/>
    <n v="17.04"/>
    <n v="1.97"/>
    <n v="0"/>
    <n v="0"/>
    <n v="0"/>
    <n v="1.08"/>
    <n v="6.13"/>
    <n v="0"/>
    <n v="0"/>
    <n v="0"/>
    <n v="0"/>
    <n v="0"/>
    <n v="0"/>
    <n v="0"/>
    <n v="0"/>
    <n v="0"/>
    <n v="0"/>
    <n v="0"/>
    <n v="0"/>
    <n v="0"/>
    <n v="0"/>
    <n v="0"/>
    <n v="0"/>
    <n v="0"/>
    <n v="24.86"/>
    <n v="-35.200000000000003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1"/>
  </r>
  <r>
    <x v="4"/>
    <s v="Gravette"/>
    <s v="Electric"/>
    <s v="Municipal Pumping"/>
    <s v="CB-Commercial"/>
    <n v="26811"/>
    <n v="2284.4699999999998"/>
    <n v="315.7"/>
    <n v="0"/>
    <n v="0"/>
    <n v="0"/>
    <m/>
    <n v="0"/>
    <n v="0"/>
    <n v="609.12"/>
    <n v="70.510000000000005"/>
    <n v="0"/>
    <n v="87.15"/>
    <n v="0"/>
    <n v="100.8"/>
    <n v="125.47"/>
    <n v="0"/>
    <n v="0"/>
    <n v="0"/>
    <n v="0"/>
    <n v="0"/>
    <n v="0"/>
    <n v="0"/>
    <n v="0"/>
    <n v="0"/>
    <n v="0"/>
    <n v="0"/>
    <n v="0"/>
    <n v="0"/>
    <n v="0"/>
    <n v="0"/>
    <n v="0"/>
    <n v="0"/>
    <n v="306.18"/>
    <n v="-140.9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4"/>
    <s v="Gravette"/>
    <s v="Electric"/>
    <s v="Municipal Pumping"/>
    <s v="GP-General Power"/>
    <n v="511239"/>
    <n v="24303.439999999999"/>
    <n v="304.35000000000002"/>
    <n v="0"/>
    <n v="0"/>
    <n v="0"/>
    <m/>
    <n v="0"/>
    <n v="0"/>
    <n v="11615.35"/>
    <n v="1344.56"/>
    <n v="0"/>
    <n v="633.17999999999995"/>
    <n v="0"/>
    <n v="1538.83"/>
    <n v="819.52"/>
    <n v="0"/>
    <n v="0"/>
    <n v="0"/>
    <n v="0"/>
    <n v="0"/>
    <n v="0"/>
    <n v="0"/>
    <n v="0"/>
    <n v="0"/>
    <n v="0"/>
    <n v="0"/>
    <n v="0"/>
    <n v="0"/>
    <n v="0"/>
    <n v="0"/>
    <n v="0"/>
    <n v="0"/>
    <n v="3373.08"/>
    <n v="-1232.8499999999999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4"/>
    <s v="Gravette"/>
    <s v="Electric"/>
    <s v="Residential"/>
    <s v="NM-Net Metering"/>
    <n v="745"/>
    <n v="-57.17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31"/>
  </r>
  <r>
    <x v="4"/>
    <s v="Gravette"/>
    <s v="Electric"/>
    <s v="Residential"/>
    <s v="RG-Residential"/>
    <n v="5196941"/>
    <n v="408434.36"/>
    <n v="46461.51"/>
    <n v="20757.919999999998"/>
    <n v="0"/>
    <n v="0"/>
    <m/>
    <n v="0"/>
    <n v="0"/>
    <n v="117208.59"/>
    <n v="13566.2"/>
    <n v="0"/>
    <n v="19139.27"/>
    <n v="0"/>
    <n v="21099.58"/>
    <n v="25329.86"/>
    <n v="0"/>
    <n v="0"/>
    <n v="0"/>
    <n v="0"/>
    <n v="0"/>
    <n v="0"/>
    <n v="0"/>
    <n v="0"/>
    <n v="0"/>
    <n v="0"/>
    <n v="0"/>
    <n v="0"/>
    <n v="0"/>
    <n v="0"/>
    <n v="0"/>
    <n v="350"/>
    <n v="-10.02"/>
    <n v="58162.35"/>
    <n v="-19645.8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4"/>
    <s v="Gravette"/>
    <s v="Lighting"/>
    <s v="Commercial"/>
    <s v="PL-Private Lighting"/>
    <n v="28487.599999999999"/>
    <n v="3923.7"/>
    <n v="0"/>
    <n v="37.82"/>
    <n v="0"/>
    <n v="0"/>
    <m/>
    <n v="0"/>
    <n v="0"/>
    <n v="647.23"/>
    <n v="74.8"/>
    <n v="0"/>
    <n v="0"/>
    <n v="0"/>
    <n v="40.76"/>
    <n v="48.61"/>
    <n v="0"/>
    <n v="0"/>
    <n v="0"/>
    <n v="0"/>
    <n v="0"/>
    <n v="0"/>
    <n v="0"/>
    <n v="0"/>
    <n v="0"/>
    <n v="0"/>
    <n v="0"/>
    <n v="0"/>
    <n v="0"/>
    <n v="0"/>
    <n v="0"/>
    <n v="0"/>
    <n v="0"/>
    <n v="325.64"/>
    <n v="-171.36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4"/>
    <s v="Gravette"/>
    <s v="Lighting"/>
    <s v="Industrial"/>
    <s v="PL-Private Lighting"/>
    <n v="5882"/>
    <n v="522.32000000000005"/>
    <n v="0"/>
    <n v="8.06"/>
    <n v="0"/>
    <n v="0"/>
    <m/>
    <n v="0"/>
    <n v="0"/>
    <n v="133.63999999999999"/>
    <n v="4.1399999999999997"/>
    <n v="0"/>
    <n v="0"/>
    <n v="0"/>
    <n v="8.4600000000000009"/>
    <n v="10.06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24.29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1"/>
  </r>
  <r>
    <x v="4"/>
    <s v="Gravette"/>
    <s v="Lighting"/>
    <s v="Municipal Buildings"/>
    <s v="PL-Private Lighting"/>
    <n v="65"/>
    <n v="8.11"/>
    <n v="0"/>
    <n v="0"/>
    <n v="0"/>
    <n v="0"/>
    <m/>
    <n v="0"/>
    <n v="0"/>
    <n v="1.48"/>
    <n v="0.17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38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31"/>
  </r>
  <r>
    <x v="4"/>
    <s v="Gravette"/>
    <s v="Lighting"/>
    <s v="Municipal Other Lighting"/>
    <s v="PL-Private Lighting"/>
    <n v="499"/>
    <n v="64.53"/>
    <n v="0"/>
    <n v="0"/>
    <n v="0"/>
    <n v="0"/>
    <m/>
    <n v="0"/>
    <n v="0"/>
    <n v="11.34"/>
    <n v="1.31"/>
    <n v="0"/>
    <n v="0"/>
    <n v="0"/>
    <n v="0.73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6.58"/>
    <n v="-3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1"/>
  </r>
  <r>
    <x v="4"/>
    <s v="Gravette"/>
    <s v="Lighting"/>
    <s v="Municipal Street Lighting"/>
    <s v="SPL-Municipal St Lighting"/>
    <n v="50987.652999999998"/>
    <n v="2166.4299999999998"/>
    <n v="0"/>
    <n v="0"/>
    <n v="0"/>
    <n v="0"/>
    <m/>
    <n v="0"/>
    <n v="0"/>
    <n v="1158.45"/>
    <n v="134.09"/>
    <n v="0"/>
    <n v="0"/>
    <n v="0"/>
    <n v="73.42"/>
    <n v="95.85"/>
    <n v="0"/>
    <n v="0"/>
    <n v="0"/>
    <n v="1599.69"/>
    <n v="0"/>
    <n v="0"/>
    <n v="0"/>
    <n v="0"/>
    <n v="0"/>
    <n v="0"/>
    <n v="0"/>
    <n v="0"/>
    <n v="0"/>
    <n v="0"/>
    <n v="0"/>
    <n v="0"/>
    <n v="0"/>
    <n v="322.48"/>
    <n v="-95.32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1"/>
  </r>
  <r>
    <x v="4"/>
    <s v="Gravette"/>
    <s v="Lighting"/>
    <s v="Residential"/>
    <s v="PL-Private Lighting"/>
    <n v="16344.562"/>
    <n v="2609.09"/>
    <n v="0"/>
    <n v="7.31"/>
    <n v="0"/>
    <n v="0"/>
    <m/>
    <n v="0"/>
    <n v="0"/>
    <n v="370.53"/>
    <n v="42.58"/>
    <n v="0"/>
    <n v="0"/>
    <n v="0"/>
    <n v="22.24"/>
    <n v="27.22"/>
    <n v="0"/>
    <n v="0"/>
    <n v="0"/>
    <n v="0"/>
    <n v="0"/>
    <n v="0"/>
    <n v="0"/>
    <n v="0"/>
    <n v="0"/>
    <n v="0"/>
    <n v="0"/>
    <n v="0"/>
    <n v="0"/>
    <n v="0"/>
    <n v="0"/>
    <n v="0"/>
    <n v="0"/>
    <n v="239.61"/>
    <n v="-117.98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4"/>
    <s v="Gravette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4"/>
    <s v="Neosho"/>
    <s v="Electric"/>
    <s v="Commercial"/>
    <s v="CB-Commercial"/>
    <n v="50134"/>
    <n v="4290.91"/>
    <n v="200.9"/>
    <n v="244.21"/>
    <n v="0"/>
    <n v="0"/>
    <m/>
    <n v="0"/>
    <n v="0"/>
    <n v="1139.02"/>
    <n v="131.84"/>
    <n v="0"/>
    <n v="162.94"/>
    <n v="0"/>
    <n v="188.51"/>
    <n v="234.62"/>
    <n v="0"/>
    <n v="0"/>
    <n v="0"/>
    <n v="0"/>
    <n v="0"/>
    <n v="0"/>
    <n v="0"/>
    <n v="0"/>
    <n v="0"/>
    <n v="0"/>
    <n v="0"/>
    <n v="0"/>
    <n v="0"/>
    <n v="0"/>
    <n v="0"/>
    <n v="0"/>
    <n v="0"/>
    <n v="603.20000000000005"/>
    <n v="-243.45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4"/>
    <s v="Neosho"/>
    <s v="Electric"/>
    <s v="Residential"/>
    <s v="RG-Residential"/>
    <n v="113125"/>
    <n v="8904"/>
    <n v="1251.2"/>
    <n v="540.27"/>
    <n v="0"/>
    <n v="0"/>
    <m/>
    <n v="0"/>
    <n v="0"/>
    <n v="2570.19"/>
    <n v="297.47000000000003"/>
    <n v="0"/>
    <n v="419.71"/>
    <n v="0"/>
    <n v="462.7"/>
    <n v="555.47"/>
    <n v="0"/>
    <n v="0"/>
    <n v="0"/>
    <n v="0"/>
    <n v="0"/>
    <n v="0"/>
    <n v="0"/>
    <n v="0"/>
    <n v="0"/>
    <n v="0"/>
    <n v="0"/>
    <n v="0"/>
    <n v="0"/>
    <n v="0"/>
    <n v="0"/>
    <n v="0"/>
    <n v="-0.18"/>
    <n v="1368.74"/>
    <n v="-439.7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4"/>
    <s v="Neosho"/>
    <s v="Lighting"/>
    <s v="Commercial"/>
    <s v="PL-Private Lighting"/>
    <n v="389"/>
    <n v="58.17"/>
    <n v="0"/>
    <n v="0"/>
    <n v="0"/>
    <n v="0"/>
    <m/>
    <n v="0"/>
    <n v="0"/>
    <n v="8.84"/>
    <n v="1.03"/>
    <n v="0"/>
    <n v="0"/>
    <n v="0"/>
    <n v="0.56000000000000005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6.34"/>
    <n v="-2.71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4"/>
    <s v="Neosho"/>
    <s v="Lighting"/>
    <s v="Residential"/>
    <s v="PL-Private Lighting"/>
    <n v="62"/>
    <n v="12.1"/>
    <n v="0"/>
    <n v="0"/>
    <n v="0"/>
    <n v="0"/>
    <m/>
    <n v="0"/>
    <n v="0"/>
    <n v="1.4"/>
    <n v="0.16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56000000000000005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1"/>
    <s v="Baxter Springs"/>
    <s v="Electric"/>
    <s v="Commercial"/>
    <s v="CB-Commercial"/>
    <n v="1112923"/>
    <n v="92366.33"/>
    <n v="13242"/>
    <n v="4079.96"/>
    <n v="0"/>
    <n v="0"/>
    <m/>
    <n v="0"/>
    <n v="0"/>
    <n v="0"/>
    <n v="0"/>
    <n v="0"/>
    <n v="0"/>
    <n v="36816.32"/>
    <n v="0"/>
    <n v="0"/>
    <n v="1922.99"/>
    <n v="0"/>
    <n v="0"/>
    <n v="0"/>
    <n v="0"/>
    <n v="0"/>
    <n v="0"/>
    <n v="0"/>
    <n v="0"/>
    <n v="0"/>
    <n v="0"/>
    <n v="0"/>
    <n v="0"/>
    <n v="0"/>
    <n v="0"/>
    <n v="0"/>
    <n v="0"/>
    <n v="13732.82"/>
    <n v="0"/>
    <n v="0"/>
    <n v="15475.35"/>
    <n v="0"/>
    <n v="0"/>
    <n v="0"/>
    <m/>
    <x v="0"/>
    <m/>
    <m/>
    <m/>
    <m/>
    <m/>
    <m/>
    <m/>
    <m/>
    <n v="36304.379999999997"/>
    <n v="511.94"/>
    <n v="0"/>
    <n v="36816.32"/>
    <x v="1"/>
    <x v="5"/>
    <m/>
    <x v="31"/>
  </r>
  <r>
    <x v="1"/>
    <s v="Baxter Springs"/>
    <s v="Electric"/>
    <s v="Commercial"/>
    <s v="GP-General Power"/>
    <n v="1555954"/>
    <n v="103331.67"/>
    <n v="0"/>
    <n v="725"/>
    <n v="0"/>
    <n v="0"/>
    <m/>
    <n v="0"/>
    <n v="0"/>
    <n v="0"/>
    <n v="0"/>
    <n v="0"/>
    <n v="0"/>
    <n v="52186.68"/>
    <n v="0"/>
    <n v="0"/>
    <n v="2722.92"/>
    <n v="0"/>
    <n v="0"/>
    <n v="0"/>
    <n v="0"/>
    <n v="0"/>
    <n v="0"/>
    <n v="0"/>
    <n v="0"/>
    <n v="0"/>
    <n v="0"/>
    <n v="0"/>
    <n v="0"/>
    <n v="0"/>
    <n v="0"/>
    <n v="0"/>
    <n v="0"/>
    <n v="9574.01"/>
    <n v="0"/>
    <n v="0"/>
    <n v="13874.21"/>
    <n v="0"/>
    <n v="0"/>
    <n v="0"/>
    <m/>
    <x v="0"/>
    <m/>
    <m/>
    <m/>
    <m/>
    <m/>
    <m/>
    <m/>
    <m/>
    <n v="51470.94"/>
    <n v="715.74"/>
    <n v="0"/>
    <n v="52186.68"/>
    <x v="1"/>
    <x v="6"/>
    <m/>
    <x v="31"/>
  </r>
  <r>
    <x v="1"/>
    <s v="Baxter Springs"/>
    <s v="Electric"/>
    <s v="Commercial"/>
    <s v="LS-Special Lighting"/>
    <n v="6711.7619999999997"/>
    <n v="488.76"/>
    <n v="0"/>
    <n v="3.38"/>
    <n v="0"/>
    <n v="0"/>
    <m/>
    <n v="0"/>
    <n v="0"/>
    <n v="0"/>
    <n v="0"/>
    <n v="0"/>
    <n v="0"/>
    <n v="142.54"/>
    <n v="0"/>
    <n v="0"/>
    <n v="7.44"/>
    <n v="0"/>
    <n v="0"/>
    <n v="0"/>
    <n v="0"/>
    <n v="0"/>
    <n v="0"/>
    <n v="0"/>
    <n v="0"/>
    <n v="0"/>
    <n v="0"/>
    <n v="0"/>
    <n v="0"/>
    <n v="0"/>
    <n v="0"/>
    <n v="0"/>
    <n v="0"/>
    <n v="57.65"/>
    <n v="0"/>
    <n v="-34.86"/>
    <n v="3.82"/>
    <n v="0"/>
    <n v="0"/>
    <n v="0"/>
    <m/>
    <x v="0"/>
    <m/>
    <m/>
    <m/>
    <m/>
    <m/>
    <m/>
    <m/>
    <m/>
    <n v="139.44999999999999"/>
    <n v="3.09"/>
    <n v="0"/>
    <n v="142.54"/>
    <x v="1"/>
    <x v="7"/>
    <m/>
    <x v="31"/>
  </r>
  <r>
    <x v="1"/>
    <s v="Baxter Springs"/>
    <s v="Electric"/>
    <s v="Commercial"/>
    <s v="NM-Net Metering"/>
    <n v="2961"/>
    <n v="-122.63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31"/>
  </r>
  <r>
    <x v="1"/>
    <s v="Baxter Springs"/>
    <s v="Electric"/>
    <s v="Commercial"/>
    <s v="SH-Small Heating"/>
    <n v="116483"/>
    <n v="8397.4599999999991"/>
    <n v="1058.67"/>
    <n v="367.35"/>
    <n v="0"/>
    <n v="0"/>
    <m/>
    <n v="0"/>
    <n v="0"/>
    <n v="0"/>
    <n v="0"/>
    <n v="0"/>
    <n v="0"/>
    <n v="3906.84"/>
    <n v="0"/>
    <n v="0"/>
    <n v="203.83"/>
    <n v="0"/>
    <n v="0"/>
    <n v="0"/>
    <n v="0"/>
    <n v="0"/>
    <n v="0"/>
    <n v="0"/>
    <n v="0"/>
    <n v="0"/>
    <n v="0"/>
    <n v="0"/>
    <n v="0"/>
    <n v="0"/>
    <n v="0"/>
    <n v="0"/>
    <n v="0"/>
    <n v="1350.99"/>
    <n v="0"/>
    <n v="0"/>
    <n v="1866.84"/>
    <n v="0"/>
    <n v="0"/>
    <n v="0"/>
    <m/>
    <x v="0"/>
    <m/>
    <m/>
    <m/>
    <m/>
    <m/>
    <m/>
    <m/>
    <m/>
    <n v="3853.26"/>
    <n v="53.58"/>
    <n v="0"/>
    <n v="3906.84"/>
    <x v="1"/>
    <x v="12"/>
    <m/>
    <x v="31"/>
  </r>
  <r>
    <x v="1"/>
    <s v="Baxter Springs"/>
    <s v="Electric"/>
    <s v="Commercial"/>
    <s v="TEB-Total Electric Bldg"/>
    <n v="589729"/>
    <n v="40473.9"/>
    <n v="0"/>
    <n v="309.68"/>
    <n v="0"/>
    <n v="0"/>
    <m/>
    <n v="0"/>
    <n v="0"/>
    <n v="0"/>
    <n v="0"/>
    <n v="0"/>
    <n v="0"/>
    <n v="19779.54"/>
    <n v="0"/>
    <n v="0"/>
    <n v="1032.02"/>
    <n v="0"/>
    <n v="0"/>
    <n v="0"/>
    <n v="0"/>
    <n v="0"/>
    <n v="0"/>
    <n v="0"/>
    <n v="0"/>
    <n v="0"/>
    <n v="0"/>
    <n v="0"/>
    <n v="0"/>
    <n v="0"/>
    <n v="0"/>
    <n v="0"/>
    <n v="0"/>
    <n v="5999.44"/>
    <n v="0"/>
    <n v="0"/>
    <n v="7999.11"/>
    <n v="0"/>
    <n v="0"/>
    <n v="0"/>
    <m/>
    <x v="0"/>
    <m/>
    <m/>
    <m/>
    <m/>
    <m/>
    <m/>
    <m/>
    <m/>
    <n v="19508.260000000002"/>
    <n v="271.27999999999997"/>
    <n v="0"/>
    <n v="19779.54"/>
    <x v="1"/>
    <x v="13"/>
    <m/>
    <x v="31"/>
  </r>
  <r>
    <x v="1"/>
    <s v="Baxter Springs"/>
    <s v="Electric"/>
    <s v="Industrial"/>
    <s v="CB-Commercial"/>
    <n v="18837"/>
    <n v="1578.57"/>
    <n v="140"/>
    <n v="63.1"/>
    <n v="0"/>
    <n v="0"/>
    <m/>
    <n v="0"/>
    <n v="0"/>
    <n v="0"/>
    <n v="0"/>
    <n v="0"/>
    <n v="0"/>
    <n v="631.79"/>
    <n v="0"/>
    <n v="0"/>
    <n v="32.96"/>
    <n v="0"/>
    <n v="0"/>
    <n v="0"/>
    <n v="0"/>
    <n v="0"/>
    <n v="0"/>
    <n v="0"/>
    <n v="0"/>
    <n v="0"/>
    <n v="0"/>
    <n v="0"/>
    <n v="0"/>
    <n v="0"/>
    <n v="0"/>
    <n v="0"/>
    <n v="0"/>
    <n v="248.16"/>
    <n v="0"/>
    <n v="0"/>
    <n v="265.41000000000003"/>
    <n v="0"/>
    <n v="0"/>
    <n v="0"/>
    <m/>
    <x v="0"/>
    <m/>
    <m/>
    <m/>
    <m/>
    <m/>
    <m/>
    <m/>
    <m/>
    <n v="623.12"/>
    <n v="8.67"/>
    <n v="0"/>
    <n v="631.79"/>
    <x v="2"/>
    <x v="5"/>
    <m/>
    <x v="31"/>
  </r>
  <r>
    <x v="1"/>
    <s v="Baxter Springs"/>
    <s v="Electric"/>
    <s v="Industrial"/>
    <s v="GP-General Power"/>
    <n v="843080"/>
    <n v="58785.8"/>
    <n v="0"/>
    <n v="275"/>
    <n v="0"/>
    <n v="0"/>
    <m/>
    <n v="0"/>
    <n v="0"/>
    <n v="0"/>
    <n v="0"/>
    <n v="0"/>
    <n v="0"/>
    <n v="26919.62"/>
    <n v="0"/>
    <n v="0"/>
    <n v="1475.39"/>
    <n v="0"/>
    <n v="0"/>
    <n v="0"/>
    <n v="0"/>
    <n v="0"/>
    <n v="0"/>
    <n v="0"/>
    <n v="0"/>
    <n v="0"/>
    <n v="0"/>
    <n v="0"/>
    <n v="0"/>
    <n v="0"/>
    <n v="0"/>
    <n v="0"/>
    <n v="0"/>
    <n v="3286.64"/>
    <n v="0"/>
    <n v="0"/>
    <n v="9051.9500000000007"/>
    <n v="0"/>
    <n v="0"/>
    <n v="0"/>
    <m/>
    <x v="0"/>
    <m/>
    <m/>
    <m/>
    <m/>
    <m/>
    <m/>
    <m/>
    <m/>
    <n v="26531.8"/>
    <n v="387.82"/>
    <n v="0"/>
    <n v="26919.62"/>
    <x v="2"/>
    <x v="6"/>
    <m/>
    <x v="31"/>
  </r>
  <r>
    <x v="1"/>
    <s v="Baxter Springs"/>
    <s v="Electric"/>
    <s v="Industrial"/>
    <s v="PT-Transmission"/>
    <n v="3287007"/>
    <n v="119407.44"/>
    <n v="0"/>
    <n v="50"/>
    <n v="0"/>
    <n v="0"/>
    <m/>
    <n v="0"/>
    <n v="0"/>
    <n v="0"/>
    <n v="0"/>
    <n v="0"/>
    <n v="0"/>
    <n v="93975.53"/>
    <n v="0"/>
    <n v="0"/>
    <n v="5752.26"/>
    <n v="0"/>
    <n v="0"/>
    <n v="7670.8"/>
    <n v="0"/>
    <n v="0"/>
    <n v="0"/>
    <n v="0"/>
    <n v="0"/>
    <n v="0"/>
    <n v="0"/>
    <n v="0"/>
    <n v="0"/>
    <n v="0"/>
    <n v="0"/>
    <n v="0"/>
    <n v="0"/>
    <n v="11014.61"/>
    <n v="0"/>
    <n v="0"/>
    <n v="22929.79"/>
    <n v="0"/>
    <n v="0"/>
    <n v="0"/>
    <m/>
    <x v="0"/>
    <m/>
    <m/>
    <m/>
    <m/>
    <m/>
    <m/>
    <m/>
    <m/>
    <n v="92463.51"/>
    <n v="1512.02"/>
    <n v="0"/>
    <n v="93975.53"/>
    <x v="2"/>
    <x v="9"/>
    <m/>
    <x v="31"/>
  </r>
  <r>
    <x v="1"/>
    <s v="Baxter Springs"/>
    <s v="Electric"/>
    <s v="Industrial"/>
    <s v="SH-Small Heating"/>
    <n v="2099"/>
    <n v="153.63"/>
    <n v="40"/>
    <n v="0"/>
    <n v="0"/>
    <n v="0"/>
    <m/>
    <n v="0"/>
    <n v="0"/>
    <n v="0"/>
    <n v="0"/>
    <n v="0"/>
    <n v="0"/>
    <n v="70.400000000000006"/>
    <n v="0"/>
    <n v="0"/>
    <n v="3.67"/>
    <n v="0"/>
    <n v="0"/>
    <n v="0"/>
    <n v="0"/>
    <n v="0"/>
    <n v="0"/>
    <n v="0"/>
    <n v="0"/>
    <n v="0"/>
    <n v="0"/>
    <n v="0"/>
    <n v="0"/>
    <n v="0"/>
    <n v="0"/>
    <n v="0"/>
    <n v="0"/>
    <n v="24.11"/>
    <n v="0"/>
    <n v="0"/>
    <n v="33.65"/>
    <n v="0"/>
    <n v="0"/>
    <n v="0"/>
    <m/>
    <x v="0"/>
    <m/>
    <m/>
    <m/>
    <m/>
    <m/>
    <m/>
    <m/>
    <m/>
    <n v="69.430000000000007"/>
    <n v="0.97"/>
    <n v="0"/>
    <n v="70.400000000000006"/>
    <x v="2"/>
    <x v="12"/>
    <m/>
    <x v="31"/>
  </r>
  <r>
    <x v="1"/>
    <s v="Baxter Springs"/>
    <s v="Electric"/>
    <s v="Industrial"/>
    <s v="TEB-Total Electric Bldg"/>
    <n v="9680"/>
    <n v="830.14"/>
    <n v="0"/>
    <n v="0"/>
    <n v="0"/>
    <n v="0"/>
    <m/>
    <n v="0"/>
    <n v="0"/>
    <n v="0"/>
    <n v="0"/>
    <n v="0"/>
    <n v="0"/>
    <n v="324.67"/>
    <n v="0"/>
    <n v="0"/>
    <n v="16.940000000000001"/>
    <n v="0"/>
    <n v="0"/>
    <n v="0"/>
    <n v="0"/>
    <n v="0"/>
    <n v="0"/>
    <n v="0"/>
    <n v="0"/>
    <n v="0"/>
    <n v="0"/>
    <n v="0"/>
    <n v="0"/>
    <n v="0"/>
    <n v="0"/>
    <n v="0"/>
    <n v="0"/>
    <n v="12.5"/>
    <n v="0"/>
    <n v="0"/>
    <n v="131.36000000000001"/>
    <n v="0"/>
    <n v="0"/>
    <n v="0"/>
    <m/>
    <x v="0"/>
    <m/>
    <m/>
    <m/>
    <m/>
    <m/>
    <m/>
    <m/>
    <m/>
    <n v="320.22000000000003"/>
    <n v="4.45"/>
    <n v="0"/>
    <n v="324.67"/>
    <x v="2"/>
    <x v="13"/>
    <m/>
    <x v="31"/>
  </r>
  <r>
    <x v="1"/>
    <s v="Baxter Springs"/>
    <s v="Electric"/>
    <s v="Interdepartmental"/>
    <s v="CB-Commercial"/>
    <n v="9441"/>
    <n v="789.21"/>
    <n v="40"/>
    <n v="0"/>
    <n v="0"/>
    <n v="0"/>
    <m/>
    <n v="0"/>
    <n v="0"/>
    <n v="0"/>
    <n v="0"/>
    <n v="0"/>
    <n v="0"/>
    <n v="316.66000000000003"/>
    <n v="0"/>
    <n v="0"/>
    <n v="16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.03"/>
    <n v="0"/>
    <n v="0"/>
    <n v="0"/>
    <m/>
    <x v="0"/>
    <m/>
    <m/>
    <m/>
    <m/>
    <m/>
    <m/>
    <m/>
    <m/>
    <n v="312.32000000000005"/>
    <n v="4.34"/>
    <n v="0"/>
    <n v="316.66000000000003"/>
    <x v="5"/>
    <x v="5"/>
    <m/>
    <x v="31"/>
  </r>
  <r>
    <x v="1"/>
    <s v="Baxter Springs"/>
    <s v="Electric"/>
    <s v="Interdepartmental"/>
    <s v="GP-General Power"/>
    <n v="3520"/>
    <n v="1143.68"/>
    <n v="0"/>
    <n v="0"/>
    <n v="0"/>
    <n v="0"/>
    <m/>
    <n v="0"/>
    <n v="0"/>
    <n v="0"/>
    <n v="0"/>
    <n v="0"/>
    <n v="0"/>
    <n v="118.06"/>
    <n v="0"/>
    <n v="0"/>
    <n v="6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79"/>
    <n v="0"/>
    <n v="0"/>
    <n v="0"/>
    <m/>
    <x v="0"/>
    <m/>
    <m/>
    <m/>
    <m/>
    <m/>
    <m/>
    <m/>
    <m/>
    <n v="116.44"/>
    <n v="1.62"/>
    <n v="0"/>
    <n v="118.06"/>
    <x v="5"/>
    <x v="6"/>
    <m/>
    <x v="31"/>
  </r>
  <r>
    <x v="1"/>
    <s v="Baxter Springs"/>
    <s v="Electric"/>
    <s v="Municipal Buildings"/>
    <s v="CB-Commercial"/>
    <n v="52185"/>
    <n v="4393.55"/>
    <n v="568"/>
    <n v="0"/>
    <n v="0"/>
    <n v="0"/>
    <m/>
    <n v="0"/>
    <n v="0"/>
    <n v="0"/>
    <n v="0"/>
    <n v="0"/>
    <n v="0"/>
    <n v="1750.27"/>
    <n v="0"/>
    <n v="0"/>
    <n v="91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4.83"/>
    <n v="0"/>
    <n v="0"/>
    <n v="0"/>
    <m/>
    <x v="0"/>
    <m/>
    <m/>
    <m/>
    <m/>
    <m/>
    <m/>
    <m/>
    <m/>
    <n v="1726.26"/>
    <n v="24.01"/>
    <n v="0"/>
    <n v="1750.27"/>
    <x v="3"/>
    <x v="5"/>
    <m/>
    <x v="31"/>
  </r>
  <r>
    <x v="1"/>
    <s v="Baxter Springs"/>
    <s v="Electric"/>
    <s v="Municipal Buildings"/>
    <s v="GP-General Power"/>
    <n v="54960"/>
    <n v="3778.7"/>
    <n v="0"/>
    <n v="0"/>
    <n v="0"/>
    <n v="0"/>
    <m/>
    <n v="0"/>
    <n v="0"/>
    <n v="0"/>
    <n v="0"/>
    <n v="0"/>
    <n v="0"/>
    <n v="1843.35"/>
    <n v="0"/>
    <n v="0"/>
    <n v="96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6.48"/>
    <n v="0"/>
    <n v="0"/>
    <n v="0"/>
    <m/>
    <x v="0"/>
    <m/>
    <m/>
    <m/>
    <m/>
    <m/>
    <m/>
    <m/>
    <m/>
    <n v="1818.07"/>
    <n v="25.28"/>
    <n v="0"/>
    <n v="1843.35"/>
    <x v="3"/>
    <x v="6"/>
    <m/>
    <x v="31"/>
  </r>
  <r>
    <x v="1"/>
    <s v="Baxter Springs"/>
    <s v="Electric"/>
    <s v="Municipal Buildings"/>
    <s v="SH-Small Heating"/>
    <n v="3280"/>
    <n v="235.62"/>
    <n v="20"/>
    <n v="0"/>
    <n v="0"/>
    <n v="0"/>
    <m/>
    <n v="0"/>
    <n v="0"/>
    <n v="0"/>
    <n v="0"/>
    <n v="0"/>
    <n v="0"/>
    <n v="110.01"/>
    <n v="0"/>
    <n v="0"/>
    <n v="5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58"/>
    <n v="0"/>
    <n v="0"/>
    <n v="0"/>
    <m/>
    <x v="0"/>
    <m/>
    <m/>
    <m/>
    <m/>
    <m/>
    <m/>
    <m/>
    <m/>
    <n v="108.5"/>
    <n v="1.51"/>
    <n v="0"/>
    <n v="110.01"/>
    <x v="3"/>
    <x v="12"/>
    <m/>
    <x v="31"/>
  </r>
  <r>
    <x v="1"/>
    <s v="Baxter Springs"/>
    <s v="Electric"/>
    <s v="Municipal Other Lighting"/>
    <s v="CB-Commercial"/>
    <n v="10572"/>
    <n v="924.07"/>
    <n v="560"/>
    <n v="0"/>
    <n v="0"/>
    <n v="0"/>
    <m/>
    <n v="0"/>
    <n v="0"/>
    <n v="0"/>
    <n v="0"/>
    <n v="0"/>
    <n v="0"/>
    <n v="354.59"/>
    <n v="0"/>
    <n v="0"/>
    <n v="18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94999999999999"/>
    <n v="0"/>
    <n v="0"/>
    <n v="0"/>
    <m/>
    <x v="0"/>
    <m/>
    <m/>
    <m/>
    <m/>
    <m/>
    <m/>
    <m/>
    <m/>
    <n v="349.72999999999996"/>
    <n v="4.8600000000000003"/>
    <n v="0"/>
    <n v="354.59"/>
    <x v="4"/>
    <x v="5"/>
    <m/>
    <x v="31"/>
  </r>
  <r>
    <x v="1"/>
    <s v="Baxter Springs"/>
    <s v="Electric"/>
    <s v="Municipal Other Lighting"/>
    <s v="LS-Special Lighting"/>
    <n v="1962.117"/>
    <n v="189.4"/>
    <n v="0"/>
    <n v="0"/>
    <n v="0"/>
    <n v="0"/>
    <m/>
    <n v="0"/>
    <n v="0"/>
    <n v="0"/>
    <n v="0"/>
    <n v="0"/>
    <n v="0"/>
    <n v="42.63"/>
    <n v="0"/>
    <n v="0"/>
    <n v="2.22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7799999999999994"/>
    <n v="1.1499999999999999"/>
    <n v="0"/>
    <n v="0"/>
    <n v="0"/>
    <m/>
    <x v="0"/>
    <m/>
    <m/>
    <m/>
    <m/>
    <m/>
    <m/>
    <m/>
    <m/>
    <n v="41.730000000000004"/>
    <n v="0.9"/>
    <n v="0"/>
    <n v="42.63"/>
    <x v="4"/>
    <x v="7"/>
    <m/>
    <x v="31"/>
  </r>
  <r>
    <x v="1"/>
    <s v="Baxter Springs"/>
    <s v="Electric"/>
    <s v="Municipal Pumping"/>
    <s v="CB-Commercial"/>
    <n v="18471"/>
    <n v="1550.11"/>
    <n v="300"/>
    <n v="0"/>
    <n v="0"/>
    <n v="0"/>
    <m/>
    <n v="0"/>
    <n v="0"/>
    <n v="0"/>
    <n v="0"/>
    <n v="0"/>
    <n v="0"/>
    <n v="619.51"/>
    <n v="0"/>
    <n v="0"/>
    <n v="3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0.04000000000002"/>
    <n v="0"/>
    <n v="0"/>
    <n v="0"/>
    <m/>
    <x v="0"/>
    <m/>
    <m/>
    <m/>
    <m/>
    <m/>
    <m/>
    <m/>
    <m/>
    <n v="611.01"/>
    <n v="8.5"/>
    <n v="0"/>
    <n v="619.51"/>
    <x v="3"/>
    <x v="5"/>
    <m/>
    <x v="31"/>
  </r>
  <r>
    <x v="1"/>
    <s v="Baxter Springs"/>
    <s v="Electric"/>
    <s v="Municipal Pumping"/>
    <s v="GP-General Power"/>
    <n v="139440"/>
    <n v="9043.9500000000007"/>
    <n v="0"/>
    <n v="0"/>
    <n v="0"/>
    <n v="0"/>
    <m/>
    <n v="0"/>
    <n v="0"/>
    <n v="0"/>
    <n v="0"/>
    <n v="0"/>
    <n v="0"/>
    <n v="4676.8100000000004"/>
    <n v="0"/>
    <n v="0"/>
    <n v="244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4.54"/>
    <n v="0"/>
    <n v="0"/>
    <n v="0"/>
    <m/>
    <x v="0"/>
    <m/>
    <m/>
    <m/>
    <m/>
    <m/>
    <m/>
    <m/>
    <m/>
    <n v="4612.67"/>
    <n v="64.14"/>
    <n v="0"/>
    <n v="4676.8100000000004"/>
    <x v="3"/>
    <x v="6"/>
    <m/>
    <x v="31"/>
  </r>
  <r>
    <x v="1"/>
    <s v="Baxter Springs"/>
    <s v="Electric"/>
    <s v="Residential"/>
    <s v="NM-Net Metering"/>
    <n v="1608"/>
    <n v="-49.3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31"/>
  </r>
  <r>
    <x v="1"/>
    <s v="Baxter Springs"/>
    <s v="Electric"/>
    <s v="Residential"/>
    <s v="RG-Residential"/>
    <n v="4528747"/>
    <n v="288982.59999999998"/>
    <n v="50370.53"/>
    <n v="24609.4"/>
    <n v="0"/>
    <n v="0"/>
    <m/>
    <n v="0"/>
    <n v="0"/>
    <n v="0"/>
    <n v="0"/>
    <n v="0"/>
    <n v="0"/>
    <n v="151674.22"/>
    <n v="0"/>
    <n v="0"/>
    <n v="7915.11"/>
    <n v="0"/>
    <n v="0"/>
    <n v="0"/>
    <n v="0"/>
    <n v="0"/>
    <n v="0"/>
    <n v="0"/>
    <n v="0"/>
    <n v="0"/>
    <n v="0"/>
    <n v="280"/>
    <n v="0"/>
    <n v="75"/>
    <n v="0"/>
    <n v="240"/>
    <n v="-4.38"/>
    <n v="15906.14"/>
    <n v="0"/>
    <n v="0"/>
    <n v="79049.02"/>
    <n v="0"/>
    <n v="0"/>
    <n v="0"/>
    <m/>
    <x v="0"/>
    <m/>
    <m/>
    <m/>
    <m/>
    <m/>
    <m/>
    <m/>
    <m/>
    <n v="149591"/>
    <n v="2083.2199999999998"/>
    <n v="0"/>
    <n v="151674.22"/>
    <x v="0"/>
    <x v="1"/>
    <m/>
    <x v="31"/>
  </r>
  <r>
    <x v="1"/>
    <s v="Baxter Springs"/>
    <s v="Electric"/>
    <s v="Residential"/>
    <s v="RG-Residential Water Heat"/>
    <n v="698206"/>
    <n v="42896.35"/>
    <n v="6909.83"/>
    <n v="2667.53"/>
    <n v="0"/>
    <n v="0"/>
    <m/>
    <n v="0"/>
    <n v="0"/>
    <n v="0"/>
    <n v="0"/>
    <n v="0"/>
    <n v="0"/>
    <n v="23319.26"/>
    <n v="0"/>
    <n v="0"/>
    <n v="1217.06"/>
    <n v="0"/>
    <n v="0"/>
    <n v="0"/>
    <n v="0"/>
    <n v="0"/>
    <n v="0"/>
    <n v="0"/>
    <n v="0"/>
    <n v="0"/>
    <n v="0"/>
    <n v="20"/>
    <n v="0"/>
    <n v="0"/>
    <n v="0"/>
    <n v="20"/>
    <n v="-0.67"/>
    <n v="2099.5500000000002"/>
    <n v="0"/>
    <n v="0"/>
    <n v="12209.3"/>
    <n v="0"/>
    <n v="0"/>
    <n v="0"/>
    <m/>
    <x v="0"/>
    <m/>
    <m/>
    <m/>
    <m/>
    <m/>
    <m/>
    <m/>
    <m/>
    <n v="22998.09"/>
    <n v="321.17"/>
    <n v="0"/>
    <n v="23319.26"/>
    <x v="0"/>
    <x v="14"/>
    <m/>
    <x v="31"/>
  </r>
  <r>
    <x v="1"/>
    <s v="Baxter Springs"/>
    <s v="Electric"/>
    <s v="Residential"/>
    <s v="RH-Residential Total Elec"/>
    <n v="2120539"/>
    <n v="120980.22"/>
    <n v="20842.669999999998"/>
    <n v="4275.32"/>
    <n v="0"/>
    <n v="0"/>
    <m/>
    <n v="0"/>
    <n v="0"/>
    <n v="0"/>
    <n v="0"/>
    <n v="108.18"/>
    <n v="0"/>
    <n v="70758.179999999993"/>
    <n v="0"/>
    <n v="0"/>
    <n v="3698.8"/>
    <n v="0"/>
    <n v="0"/>
    <n v="0"/>
    <n v="0"/>
    <n v="0"/>
    <n v="0"/>
    <n v="0"/>
    <n v="0"/>
    <n v="0"/>
    <n v="0"/>
    <n v="40"/>
    <n v="0"/>
    <n v="45"/>
    <n v="0"/>
    <n v="40"/>
    <n v="-2.0499999999999998"/>
    <n v="5022.84"/>
    <n v="0"/>
    <n v="0"/>
    <n v="36131.24"/>
    <n v="0"/>
    <n v="0"/>
    <n v="0"/>
    <m/>
    <x v="0"/>
    <m/>
    <m/>
    <m/>
    <m/>
    <m/>
    <m/>
    <m/>
    <m/>
    <n v="69782.73"/>
    <n v="975.45"/>
    <n v="0"/>
    <n v="70758.179999999993"/>
    <x v="0"/>
    <x v="15"/>
    <m/>
    <x v="31"/>
  </r>
  <r>
    <x v="1"/>
    <s v="Baxter Springs"/>
    <s v="Lighting"/>
    <s v="Commercial"/>
    <s v="PL-Private Lighting"/>
    <n v="32302.262999999999"/>
    <n v="8513.1299999999992"/>
    <n v="0"/>
    <n v="158.84"/>
    <n v="0"/>
    <n v="0"/>
    <m/>
    <n v="0"/>
    <n v="0"/>
    <n v="0"/>
    <n v="0"/>
    <n v="0"/>
    <n v="0"/>
    <n v="1083.6500000000001"/>
    <n v="0"/>
    <n v="0"/>
    <n v="56.33"/>
    <n v="0"/>
    <n v="0"/>
    <n v="69"/>
    <n v="0"/>
    <n v="0"/>
    <n v="0"/>
    <n v="0"/>
    <n v="0"/>
    <n v="0"/>
    <n v="0"/>
    <n v="0"/>
    <n v="0"/>
    <n v="0"/>
    <n v="0"/>
    <n v="0"/>
    <n v="0"/>
    <n v="802"/>
    <n v="0"/>
    <n v="283.55"/>
    <n v="83.95"/>
    <n v="0"/>
    <n v="0"/>
    <n v="0"/>
    <m/>
    <x v="0"/>
    <m/>
    <m/>
    <m/>
    <m/>
    <m/>
    <m/>
    <m/>
    <m/>
    <n v="1068.7900000000002"/>
    <n v="14.86"/>
    <n v="0"/>
    <n v="1083.6500000000001"/>
    <x v="1"/>
    <x v="4"/>
    <m/>
    <x v="31"/>
  </r>
  <r>
    <x v="1"/>
    <s v="Baxter Springs"/>
    <s v="Lighting"/>
    <s v="Industrial"/>
    <s v="PL-Private Lighting"/>
    <n v="11678"/>
    <n v="2420.15"/>
    <n v="0"/>
    <n v="61.13"/>
    <n v="0"/>
    <n v="0"/>
    <m/>
    <n v="0"/>
    <n v="0"/>
    <n v="0"/>
    <n v="0"/>
    <n v="0"/>
    <n v="0"/>
    <n v="377.15"/>
    <n v="0"/>
    <n v="0"/>
    <n v="20.420000000000002"/>
    <n v="0"/>
    <n v="0"/>
    <n v="0"/>
    <n v="0"/>
    <n v="0"/>
    <n v="0"/>
    <n v="0"/>
    <n v="0"/>
    <n v="0"/>
    <n v="0"/>
    <n v="0"/>
    <n v="0"/>
    <n v="0"/>
    <n v="0"/>
    <n v="0"/>
    <n v="0"/>
    <n v="246.65"/>
    <n v="0"/>
    <n v="15.69"/>
    <n v="30.36"/>
    <n v="0"/>
    <n v="0"/>
    <n v="0"/>
    <m/>
    <x v="0"/>
    <m/>
    <m/>
    <m/>
    <m/>
    <m/>
    <m/>
    <m/>
    <m/>
    <n v="371.78"/>
    <n v="5.37"/>
    <n v="0"/>
    <n v="377.15"/>
    <x v="2"/>
    <x v="4"/>
    <m/>
    <x v="31"/>
  </r>
  <r>
    <x v="1"/>
    <s v="Baxter Springs"/>
    <s v="Lighting"/>
    <s v="Municipal Buildings"/>
    <s v="PL-Private Lighting"/>
    <n v="157"/>
    <n v="42.09"/>
    <n v="0"/>
    <n v="0"/>
    <n v="0"/>
    <n v="0"/>
    <m/>
    <n v="0"/>
    <n v="0"/>
    <n v="0"/>
    <n v="0"/>
    <n v="0"/>
    <n v="0"/>
    <n v="5.27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41"/>
    <n v="0"/>
    <n v="0"/>
    <n v="0"/>
    <m/>
    <x v="0"/>
    <m/>
    <m/>
    <m/>
    <m/>
    <m/>
    <m/>
    <m/>
    <m/>
    <n v="5.1999999999999993"/>
    <n v="7.0000000000000007E-2"/>
    <n v="0"/>
    <n v="5.27"/>
    <x v="3"/>
    <x v="4"/>
    <m/>
    <x v="31"/>
  </r>
  <r>
    <x v="1"/>
    <s v="Baxter Springs"/>
    <s v="Lighting"/>
    <s v="Municipal Other Lighting"/>
    <s v="PL-Private Lighting"/>
    <n v="123"/>
    <n v="30.54"/>
    <n v="0"/>
    <n v="0"/>
    <n v="0"/>
    <n v="0"/>
    <m/>
    <n v="0"/>
    <n v="0"/>
    <n v="0"/>
    <n v="0"/>
    <n v="0"/>
    <n v="0"/>
    <n v="3.81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8"/>
    <n v="0.32"/>
    <n v="0"/>
    <n v="0"/>
    <n v="0"/>
    <m/>
    <x v="0"/>
    <m/>
    <m/>
    <m/>
    <m/>
    <m/>
    <m/>
    <m/>
    <m/>
    <n v="3.75"/>
    <n v="0.06"/>
    <n v="0"/>
    <n v="3.81"/>
    <x v="4"/>
    <x v="4"/>
    <m/>
    <x v="31"/>
  </r>
  <r>
    <x v="1"/>
    <s v="Baxter Springs"/>
    <s v="Lighting"/>
    <s v="Municipal Street Lighting"/>
    <s v="SPL-Municipal St Lighting"/>
    <n v="56503.678999999996"/>
    <n v="5143.37"/>
    <n v="0"/>
    <n v="0"/>
    <n v="0"/>
    <n v="0"/>
    <m/>
    <n v="0"/>
    <n v="0"/>
    <n v="0"/>
    <n v="0"/>
    <n v="0"/>
    <n v="0"/>
    <n v="1615.44"/>
    <n v="0"/>
    <n v="0"/>
    <n v="98.89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81.95"/>
    <n v="0"/>
    <n v="0"/>
    <n v="0"/>
    <m/>
    <x v="0"/>
    <m/>
    <m/>
    <m/>
    <m/>
    <m/>
    <m/>
    <m/>
    <m/>
    <n v="1589.45"/>
    <n v="25.99"/>
    <n v="0"/>
    <n v="1615.44"/>
    <x v="4"/>
    <x v="11"/>
    <m/>
    <x v="31"/>
  </r>
  <r>
    <x v="1"/>
    <s v="Baxter Springs"/>
    <s v="Lighting"/>
    <s v="Residential"/>
    <s v="PL-Private Lighting"/>
    <n v="36113.830999999998"/>
    <n v="12434.03"/>
    <n v="0"/>
    <n v="109.76"/>
    <n v="0"/>
    <n v="0"/>
    <m/>
    <n v="0"/>
    <n v="0"/>
    <n v="0"/>
    <n v="0"/>
    <n v="0"/>
    <n v="0"/>
    <n v="1211.6199999999999"/>
    <n v="0"/>
    <n v="0"/>
    <n v="60.71"/>
    <n v="0"/>
    <n v="0"/>
    <n v="0"/>
    <n v="0"/>
    <n v="0"/>
    <n v="0"/>
    <n v="0"/>
    <n v="0"/>
    <n v="0"/>
    <n v="0"/>
    <n v="0"/>
    <n v="0"/>
    <n v="0"/>
    <n v="0"/>
    <n v="0"/>
    <n v="0"/>
    <n v="227.64"/>
    <n v="0"/>
    <n v="1358.76"/>
    <n v="93.77"/>
    <n v="0"/>
    <n v="0"/>
    <n v="0"/>
    <m/>
    <x v="0"/>
    <m/>
    <m/>
    <m/>
    <m/>
    <m/>
    <m/>
    <m/>
    <m/>
    <n v="1195.01"/>
    <n v="16.61"/>
    <n v="0"/>
    <n v="1211.6199999999999"/>
    <x v="0"/>
    <x v="4"/>
    <m/>
    <x v="31"/>
  </r>
  <r>
    <x v="1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1"/>
    <s v="Columbus"/>
    <s v="Electric"/>
    <s v="Commercial"/>
    <s v="CB-Commercial"/>
    <n v="777470"/>
    <n v="65102.28"/>
    <n v="8038"/>
    <n v="3313"/>
    <n v="0"/>
    <n v="0"/>
    <m/>
    <n v="0"/>
    <n v="0"/>
    <n v="0"/>
    <n v="0"/>
    <n v="0"/>
    <n v="0"/>
    <n v="26016.9"/>
    <n v="0"/>
    <n v="0"/>
    <n v="1357.47"/>
    <n v="0"/>
    <n v="0"/>
    <n v="0"/>
    <n v="0"/>
    <n v="0"/>
    <n v="0"/>
    <n v="0"/>
    <n v="0"/>
    <n v="0"/>
    <n v="0"/>
    <n v="0"/>
    <n v="0"/>
    <n v="0"/>
    <n v="0"/>
    <n v="0"/>
    <n v="0"/>
    <n v="9282.4500000000007"/>
    <n v="0"/>
    <n v="0"/>
    <n v="10929.38"/>
    <n v="0"/>
    <n v="0"/>
    <n v="0"/>
    <m/>
    <x v="0"/>
    <m/>
    <m/>
    <m/>
    <m/>
    <m/>
    <m/>
    <m/>
    <m/>
    <n v="25659.260000000002"/>
    <n v="357.64"/>
    <n v="0"/>
    <n v="26016.9"/>
    <x v="1"/>
    <x v="5"/>
    <m/>
    <x v="31"/>
  </r>
  <r>
    <x v="1"/>
    <s v="Columbus"/>
    <s v="Electric"/>
    <s v="Commercial"/>
    <s v="GP-General Power"/>
    <n v="893853"/>
    <n v="64588.5"/>
    <n v="0"/>
    <n v="0"/>
    <n v="0"/>
    <n v="0"/>
    <m/>
    <n v="0"/>
    <n v="0"/>
    <n v="0"/>
    <n v="0"/>
    <n v="0"/>
    <n v="0"/>
    <n v="29559.21"/>
    <n v="0"/>
    <n v="0"/>
    <n v="1564.24"/>
    <n v="0"/>
    <n v="0"/>
    <n v="663.34"/>
    <n v="0"/>
    <n v="0"/>
    <n v="0"/>
    <n v="0"/>
    <n v="0"/>
    <n v="0"/>
    <n v="0"/>
    <n v="0"/>
    <n v="0"/>
    <n v="0"/>
    <n v="0"/>
    <n v="0"/>
    <n v="0"/>
    <n v="7383.51"/>
    <n v="0"/>
    <n v="0"/>
    <n v="9746.51"/>
    <n v="0"/>
    <n v="0"/>
    <n v="0"/>
    <m/>
    <x v="0"/>
    <m/>
    <m/>
    <m/>
    <m/>
    <m/>
    <m/>
    <m/>
    <m/>
    <n v="29148.04"/>
    <n v="411.17"/>
    <n v="0"/>
    <n v="29559.21"/>
    <x v="1"/>
    <x v="6"/>
    <m/>
    <x v="31"/>
  </r>
  <r>
    <x v="1"/>
    <s v="Columbus"/>
    <s v="Electric"/>
    <s v="Commercial"/>
    <s v="NM-Net Meter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31"/>
  </r>
  <r>
    <x v="1"/>
    <s v="Columbus"/>
    <s v="Electric"/>
    <s v="Commercial"/>
    <s v="SH-Small Heating"/>
    <n v="75586"/>
    <n v="5459.67"/>
    <n v="840"/>
    <n v="342.71"/>
    <n v="0"/>
    <n v="0"/>
    <m/>
    <n v="0"/>
    <n v="0"/>
    <n v="0"/>
    <n v="0"/>
    <n v="0"/>
    <n v="0"/>
    <n v="2535.13"/>
    <n v="0"/>
    <n v="0"/>
    <n v="132.28"/>
    <n v="0"/>
    <n v="0"/>
    <n v="0"/>
    <n v="0"/>
    <n v="0"/>
    <n v="0"/>
    <n v="0"/>
    <n v="0"/>
    <n v="0"/>
    <n v="0"/>
    <n v="0"/>
    <n v="0"/>
    <n v="0"/>
    <n v="0"/>
    <n v="0"/>
    <n v="0"/>
    <n v="869.65"/>
    <n v="0"/>
    <n v="0"/>
    <n v="1211.46"/>
    <n v="0"/>
    <n v="0"/>
    <n v="0"/>
    <m/>
    <x v="0"/>
    <m/>
    <m/>
    <m/>
    <m/>
    <m/>
    <m/>
    <m/>
    <m/>
    <n v="2500.36"/>
    <n v="34.770000000000003"/>
    <n v="0"/>
    <n v="2535.13"/>
    <x v="1"/>
    <x v="12"/>
    <m/>
    <x v="31"/>
  </r>
  <r>
    <x v="1"/>
    <s v="Columbus"/>
    <s v="Electric"/>
    <s v="Commercial"/>
    <s v="TEB-Total Electric Bldg"/>
    <n v="115920"/>
    <n v="8967.7000000000007"/>
    <n v="0"/>
    <n v="0"/>
    <n v="0"/>
    <n v="0"/>
    <m/>
    <n v="0"/>
    <n v="0"/>
    <n v="0"/>
    <n v="0"/>
    <n v="0"/>
    <n v="0"/>
    <n v="3887.95"/>
    <n v="0"/>
    <n v="0"/>
    <n v="202.86"/>
    <n v="0"/>
    <n v="0"/>
    <n v="0"/>
    <n v="0"/>
    <n v="0"/>
    <n v="0"/>
    <n v="0"/>
    <n v="0"/>
    <n v="0"/>
    <n v="0"/>
    <n v="0"/>
    <n v="0"/>
    <n v="0"/>
    <n v="0"/>
    <n v="0"/>
    <n v="0"/>
    <n v="1046.28"/>
    <n v="0"/>
    <n v="0"/>
    <n v="1573.05"/>
    <n v="0"/>
    <n v="0"/>
    <n v="0"/>
    <m/>
    <x v="0"/>
    <m/>
    <m/>
    <m/>
    <m/>
    <m/>
    <m/>
    <m/>
    <m/>
    <n v="3834.6299999999997"/>
    <n v="53.32"/>
    <n v="0"/>
    <n v="3887.95"/>
    <x v="1"/>
    <x v="13"/>
    <m/>
    <x v="31"/>
  </r>
  <r>
    <x v="1"/>
    <s v="Columbus"/>
    <s v="Electric"/>
    <s v="Industrial"/>
    <s v="CB-Commercial"/>
    <n v="800"/>
    <n v="70.650000000000006"/>
    <n v="20"/>
    <n v="0"/>
    <n v="0"/>
    <n v="0"/>
    <m/>
    <n v="0"/>
    <n v="0"/>
    <n v="0"/>
    <n v="0"/>
    <n v="0"/>
    <n v="0"/>
    <n v="26.83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10.4"/>
    <n v="0"/>
    <n v="0"/>
    <n v="11.27"/>
    <n v="0"/>
    <n v="0"/>
    <n v="0"/>
    <m/>
    <x v="0"/>
    <m/>
    <m/>
    <m/>
    <m/>
    <m/>
    <m/>
    <m/>
    <m/>
    <n v="26.459999999999997"/>
    <n v="0.37"/>
    <n v="0"/>
    <n v="26.83"/>
    <x v="2"/>
    <x v="5"/>
    <m/>
    <x v="31"/>
  </r>
  <r>
    <x v="1"/>
    <s v="Columbus"/>
    <s v="Electric"/>
    <s v="Industrial"/>
    <s v="GP-General Power"/>
    <n v="408200"/>
    <n v="35249.96"/>
    <n v="0"/>
    <n v="0"/>
    <n v="0"/>
    <n v="0"/>
    <m/>
    <n v="0"/>
    <n v="0"/>
    <n v="0"/>
    <n v="0"/>
    <n v="0"/>
    <n v="0"/>
    <n v="13691.03"/>
    <n v="0"/>
    <n v="0"/>
    <n v="714.35"/>
    <n v="0"/>
    <n v="0"/>
    <n v="0"/>
    <n v="0"/>
    <n v="0"/>
    <n v="0"/>
    <n v="0"/>
    <n v="0"/>
    <n v="0"/>
    <n v="0"/>
    <n v="0"/>
    <n v="0"/>
    <n v="0"/>
    <n v="0"/>
    <n v="0"/>
    <n v="0"/>
    <n v="1810.32"/>
    <n v="0"/>
    <n v="0"/>
    <n v="6282.66"/>
    <n v="0"/>
    <n v="0"/>
    <n v="0"/>
    <m/>
    <x v="0"/>
    <m/>
    <m/>
    <m/>
    <m/>
    <m/>
    <m/>
    <m/>
    <m/>
    <n v="13503.26"/>
    <n v="187.77"/>
    <n v="0"/>
    <n v="13691.03"/>
    <x v="2"/>
    <x v="6"/>
    <m/>
    <x v="31"/>
  </r>
  <r>
    <x v="1"/>
    <s v="Columbus"/>
    <s v="Electric"/>
    <s v="Industrial"/>
    <s v="PT-Transmission"/>
    <n v="482400"/>
    <n v="42913.18"/>
    <n v="0"/>
    <n v="0"/>
    <n v="0"/>
    <n v="0"/>
    <m/>
    <n v="0"/>
    <n v="0"/>
    <n v="0"/>
    <n v="0"/>
    <n v="0"/>
    <n v="0"/>
    <n v="13791.81"/>
    <n v="0"/>
    <n v="0"/>
    <n v="844.2"/>
    <n v="0"/>
    <n v="0"/>
    <n v="2620.46"/>
    <n v="0"/>
    <n v="0"/>
    <n v="0"/>
    <n v="0"/>
    <n v="0"/>
    <n v="0"/>
    <n v="0"/>
    <n v="0"/>
    <n v="0"/>
    <n v="0"/>
    <n v="0"/>
    <n v="0"/>
    <n v="0"/>
    <n v="868.54"/>
    <n v="0"/>
    <n v="0"/>
    <n v="15617.99"/>
    <n v="0"/>
    <n v="0"/>
    <n v="0"/>
    <m/>
    <x v="0"/>
    <m/>
    <m/>
    <m/>
    <m/>
    <m/>
    <m/>
    <m/>
    <m/>
    <n v="13569.91"/>
    <n v="221.9"/>
    <n v="0"/>
    <n v="13791.81"/>
    <x v="2"/>
    <x v="9"/>
    <m/>
    <x v="31"/>
  </r>
  <r>
    <x v="1"/>
    <s v="Columbus"/>
    <s v="Electric"/>
    <s v="Industrial"/>
    <s v="TEB-Total Electric Bldg"/>
    <n v="4400"/>
    <n v="387.94"/>
    <n v="0"/>
    <n v="0"/>
    <n v="0"/>
    <n v="0"/>
    <m/>
    <n v="0"/>
    <n v="0"/>
    <n v="0"/>
    <n v="0"/>
    <n v="0"/>
    <n v="0"/>
    <n v="147.58000000000001"/>
    <n v="0"/>
    <n v="0"/>
    <n v="7.7"/>
    <n v="0"/>
    <n v="0"/>
    <n v="0"/>
    <n v="0"/>
    <n v="0"/>
    <n v="0"/>
    <n v="0"/>
    <n v="0"/>
    <n v="0"/>
    <n v="0"/>
    <n v="0"/>
    <n v="0"/>
    <n v="0"/>
    <n v="0"/>
    <n v="0"/>
    <n v="0"/>
    <n v="7.22"/>
    <n v="0"/>
    <n v="0"/>
    <n v="59.71"/>
    <n v="0"/>
    <n v="0"/>
    <n v="0"/>
    <m/>
    <x v="0"/>
    <m/>
    <m/>
    <m/>
    <m/>
    <m/>
    <m/>
    <m/>
    <m/>
    <n v="145.56"/>
    <n v="2.02"/>
    <n v="0"/>
    <n v="147.58000000000001"/>
    <x v="2"/>
    <x v="13"/>
    <m/>
    <x v="31"/>
  </r>
  <r>
    <x v="1"/>
    <s v="Columbus"/>
    <s v="Electric"/>
    <s v="Municipal Buildings"/>
    <s v="CB-Commercial"/>
    <n v="45497"/>
    <n v="3813.79"/>
    <n v="480"/>
    <n v="0"/>
    <n v="0"/>
    <n v="0"/>
    <m/>
    <n v="0"/>
    <n v="0"/>
    <n v="0"/>
    <n v="0"/>
    <n v="0"/>
    <n v="0"/>
    <n v="1525.97"/>
    <n v="0"/>
    <n v="0"/>
    <n v="79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1.04999999999995"/>
    <n v="0"/>
    <n v="0"/>
    <n v="0"/>
    <m/>
    <x v="0"/>
    <m/>
    <m/>
    <m/>
    <m/>
    <m/>
    <m/>
    <m/>
    <m/>
    <n v="1505.04"/>
    <n v="20.93"/>
    <n v="0"/>
    <n v="1525.97"/>
    <x v="3"/>
    <x v="5"/>
    <m/>
    <x v="31"/>
  </r>
  <r>
    <x v="1"/>
    <s v="Columbus"/>
    <s v="Electric"/>
    <s v="Municipal Buildings"/>
    <s v="SH-Small Heating"/>
    <n v="8200"/>
    <n v="585.42999999999995"/>
    <n v="40"/>
    <n v="0"/>
    <n v="0"/>
    <n v="0"/>
    <m/>
    <n v="0"/>
    <n v="0"/>
    <n v="0"/>
    <n v="0"/>
    <n v="0"/>
    <n v="0"/>
    <n v="275.02"/>
    <n v="0"/>
    <n v="0"/>
    <n v="14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1.44999999999999"/>
    <n v="0"/>
    <n v="0"/>
    <n v="0"/>
    <m/>
    <x v="0"/>
    <m/>
    <m/>
    <m/>
    <m/>
    <m/>
    <m/>
    <m/>
    <m/>
    <n v="271.25"/>
    <n v="3.77"/>
    <n v="0"/>
    <n v="275.02"/>
    <x v="3"/>
    <x v="12"/>
    <m/>
    <x v="31"/>
  </r>
  <r>
    <x v="1"/>
    <s v="Columbus"/>
    <s v="Electric"/>
    <s v="Municipal Buildings"/>
    <s v="TEB-Total Electric Bldg"/>
    <n v="13280"/>
    <n v="1051.6099999999999"/>
    <n v="0"/>
    <n v="0"/>
    <n v="0"/>
    <n v="0"/>
    <m/>
    <n v="0"/>
    <n v="0"/>
    <n v="0"/>
    <n v="0"/>
    <n v="0"/>
    <n v="0"/>
    <n v="445.41"/>
    <n v="0"/>
    <n v="0"/>
    <n v="23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.21"/>
    <n v="0"/>
    <n v="0"/>
    <n v="0"/>
    <m/>
    <x v="0"/>
    <m/>
    <m/>
    <m/>
    <m/>
    <m/>
    <m/>
    <m/>
    <m/>
    <n v="439.3"/>
    <n v="6.11"/>
    <n v="0"/>
    <n v="445.41"/>
    <x v="3"/>
    <x v="13"/>
    <m/>
    <x v="31"/>
  </r>
  <r>
    <x v="1"/>
    <s v="Columbus"/>
    <s v="Electric"/>
    <s v="Municipal Other Lighting"/>
    <s v="CB-Commercial"/>
    <n v="2089"/>
    <n v="186.2"/>
    <n v="340"/>
    <n v="0"/>
    <n v="0"/>
    <n v="0"/>
    <m/>
    <n v="0"/>
    <n v="0"/>
    <n v="0"/>
    <n v="0"/>
    <n v="0"/>
    <n v="0"/>
    <n v="70.05"/>
    <n v="0"/>
    <n v="0"/>
    <n v="3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42"/>
    <n v="0"/>
    <n v="0"/>
    <n v="0"/>
    <m/>
    <x v="0"/>
    <m/>
    <m/>
    <m/>
    <m/>
    <m/>
    <m/>
    <m/>
    <m/>
    <n v="69.09"/>
    <n v="0.96"/>
    <n v="0"/>
    <n v="70.05"/>
    <x v="4"/>
    <x v="5"/>
    <m/>
    <x v="31"/>
  </r>
  <r>
    <x v="1"/>
    <s v="Columbus"/>
    <s v="Electric"/>
    <s v="Municipal Other Lighting"/>
    <s v="GP-General Power"/>
    <n v="22000"/>
    <n v="1452.01"/>
    <n v="0"/>
    <n v="0"/>
    <n v="0"/>
    <n v="0"/>
    <m/>
    <n v="0"/>
    <n v="0"/>
    <n v="0"/>
    <n v="0"/>
    <n v="0"/>
    <n v="0"/>
    <n v="737.88"/>
    <n v="0"/>
    <n v="0"/>
    <n v="38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6.28"/>
    <n v="0"/>
    <n v="0"/>
    <n v="0"/>
    <m/>
    <x v="0"/>
    <m/>
    <m/>
    <m/>
    <m/>
    <m/>
    <m/>
    <m/>
    <m/>
    <n v="727.76"/>
    <n v="10.119999999999999"/>
    <n v="0"/>
    <n v="737.88"/>
    <x v="4"/>
    <x v="6"/>
    <m/>
    <x v="31"/>
  </r>
  <r>
    <x v="1"/>
    <s v="Columbus"/>
    <s v="Electric"/>
    <s v="Municipal Other Lighting"/>
    <s v="LS-Special Lighting"/>
    <n v="973.68799999999999"/>
    <n v="126.78"/>
    <n v="0"/>
    <n v="0"/>
    <n v="0"/>
    <n v="0"/>
    <m/>
    <n v="0"/>
    <n v="0"/>
    <n v="0"/>
    <n v="0"/>
    <n v="0"/>
    <n v="0"/>
    <n v="25.09"/>
    <n v="0"/>
    <n v="0"/>
    <n v="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2"/>
    <n v="0.67"/>
    <n v="0"/>
    <n v="0"/>
    <n v="0"/>
    <m/>
    <x v="0"/>
    <m/>
    <m/>
    <m/>
    <m/>
    <m/>
    <m/>
    <m/>
    <m/>
    <n v="24.64"/>
    <n v="0.45"/>
    <n v="0"/>
    <n v="25.09"/>
    <x v="4"/>
    <x v="7"/>
    <m/>
    <x v="31"/>
  </r>
  <r>
    <x v="1"/>
    <s v="Columbus"/>
    <s v="Electric"/>
    <s v="Municipal Pumping"/>
    <s v="CB-Commercial"/>
    <n v="12315"/>
    <n v="1047.6400000000001"/>
    <n v="340"/>
    <n v="0"/>
    <n v="0"/>
    <n v="0"/>
    <m/>
    <n v="0"/>
    <n v="0"/>
    <n v="0"/>
    <n v="0"/>
    <n v="0"/>
    <n v="0"/>
    <n v="413.05"/>
    <n v="0"/>
    <n v="0"/>
    <n v="21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3.5"/>
    <n v="0"/>
    <n v="0"/>
    <n v="0"/>
    <m/>
    <x v="0"/>
    <m/>
    <m/>
    <m/>
    <m/>
    <m/>
    <m/>
    <m/>
    <m/>
    <n v="407.39"/>
    <n v="5.66"/>
    <n v="0"/>
    <n v="413.05"/>
    <x v="3"/>
    <x v="5"/>
    <m/>
    <x v="31"/>
  </r>
  <r>
    <x v="1"/>
    <s v="Columbus"/>
    <s v="Electric"/>
    <s v="Municipal Pumping"/>
    <s v="GP-General Power"/>
    <n v="17034"/>
    <n v="2693.13"/>
    <n v="0"/>
    <n v="0"/>
    <n v="0"/>
    <n v="0"/>
    <m/>
    <n v="0"/>
    <n v="0"/>
    <n v="0"/>
    <n v="0"/>
    <n v="0"/>
    <n v="0"/>
    <n v="571.32000000000005"/>
    <n v="0"/>
    <n v="0"/>
    <n v="29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9.44000000000005"/>
    <n v="0"/>
    <n v="0"/>
    <n v="0"/>
    <m/>
    <x v="0"/>
    <m/>
    <m/>
    <m/>
    <m/>
    <m/>
    <m/>
    <m/>
    <m/>
    <n v="563.48"/>
    <n v="7.84"/>
    <n v="0"/>
    <n v="571.32000000000005"/>
    <x v="3"/>
    <x v="6"/>
    <m/>
    <x v="31"/>
  </r>
  <r>
    <x v="1"/>
    <s v="Columbus"/>
    <s v="Electric"/>
    <s v="Residential"/>
    <s v="NM-Net Metering"/>
    <n v="23"/>
    <n v="-0.9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31"/>
  </r>
  <r>
    <x v="1"/>
    <s v="Columbus"/>
    <s v="Electric"/>
    <s v="Residential"/>
    <s v="RG-Residential"/>
    <n v="2586460"/>
    <n v="165202.81"/>
    <n v="28859.11"/>
    <n v="12059.72"/>
    <n v="0"/>
    <n v="0"/>
    <m/>
    <n v="0"/>
    <n v="0"/>
    <n v="0"/>
    <n v="0"/>
    <n v="0"/>
    <n v="0"/>
    <n v="86682.8"/>
    <n v="0"/>
    <n v="0"/>
    <n v="4523.84"/>
    <n v="0"/>
    <n v="0"/>
    <n v="0"/>
    <n v="0"/>
    <n v="0"/>
    <n v="0"/>
    <n v="0"/>
    <n v="0"/>
    <n v="0"/>
    <n v="0"/>
    <n v="80"/>
    <n v="0"/>
    <n v="15"/>
    <n v="0"/>
    <n v="160"/>
    <n v="-1.25"/>
    <n v="7675.8"/>
    <n v="0"/>
    <n v="0"/>
    <n v="45183.5"/>
    <n v="0"/>
    <n v="0"/>
    <n v="0"/>
    <m/>
    <x v="0"/>
    <m/>
    <m/>
    <m/>
    <m/>
    <m/>
    <m/>
    <m/>
    <m/>
    <n v="85493.03"/>
    <n v="1189.77"/>
    <n v="0"/>
    <n v="86682.8"/>
    <x v="0"/>
    <x v="1"/>
    <m/>
    <x v="31"/>
  </r>
  <r>
    <x v="1"/>
    <s v="Columbus"/>
    <s v="Electric"/>
    <s v="Residential"/>
    <s v="RG-Residential Water Heat"/>
    <n v="383003"/>
    <n v="23424.15"/>
    <n v="3714.51"/>
    <n v="1291.6500000000001"/>
    <n v="0"/>
    <n v="0"/>
    <m/>
    <n v="0"/>
    <n v="0"/>
    <n v="0"/>
    <n v="0"/>
    <n v="0"/>
    <n v="0"/>
    <n v="12740.94"/>
    <n v="0"/>
    <n v="0"/>
    <n v="664.84"/>
    <n v="0"/>
    <n v="0"/>
    <n v="0"/>
    <n v="0"/>
    <n v="0"/>
    <n v="0"/>
    <n v="0"/>
    <n v="0"/>
    <n v="0"/>
    <n v="0"/>
    <n v="0"/>
    <n v="0"/>
    <n v="0"/>
    <n v="0"/>
    <n v="0"/>
    <n v="-0.26"/>
    <n v="973.95"/>
    <n v="0"/>
    <n v="0"/>
    <n v="6670.44"/>
    <n v="0"/>
    <n v="0"/>
    <n v="0"/>
    <m/>
    <x v="0"/>
    <m/>
    <m/>
    <m/>
    <m/>
    <m/>
    <m/>
    <m/>
    <m/>
    <n v="12564.76"/>
    <n v="176.18"/>
    <n v="0"/>
    <n v="12740.94"/>
    <x v="0"/>
    <x v="14"/>
    <m/>
    <x v="31"/>
  </r>
  <r>
    <x v="1"/>
    <s v="Columbus"/>
    <s v="Electric"/>
    <s v="Residential"/>
    <s v="RH-Residential Total Elec"/>
    <n v="598859"/>
    <n v="34184.22"/>
    <n v="6486.62"/>
    <n v="1829.61"/>
    <n v="0"/>
    <n v="0"/>
    <m/>
    <n v="0"/>
    <n v="0"/>
    <n v="0"/>
    <n v="0"/>
    <n v="0"/>
    <n v="0"/>
    <n v="20035.830000000002"/>
    <n v="0"/>
    <n v="0"/>
    <n v="1045.3699999999999"/>
    <n v="0"/>
    <n v="0"/>
    <n v="0"/>
    <n v="0"/>
    <n v="0"/>
    <n v="0"/>
    <n v="0"/>
    <n v="0"/>
    <n v="0"/>
    <n v="0"/>
    <n v="20"/>
    <n v="0"/>
    <n v="15"/>
    <n v="0"/>
    <n v="20"/>
    <n v="-0.42"/>
    <n v="1480.63"/>
    <n v="0"/>
    <n v="0"/>
    <n v="10213.83"/>
    <n v="0"/>
    <n v="0"/>
    <n v="0"/>
    <m/>
    <x v="0"/>
    <m/>
    <m/>
    <m/>
    <m/>
    <m/>
    <m/>
    <m/>
    <m/>
    <n v="19760.350000000002"/>
    <n v="275.48"/>
    <n v="0"/>
    <n v="20035.830000000002"/>
    <x v="0"/>
    <x v="15"/>
    <m/>
    <x v="31"/>
  </r>
  <r>
    <x v="1"/>
    <s v="Columbus"/>
    <s v="Lighting"/>
    <s v="Commercial"/>
    <s v="PL-Private Lighting"/>
    <n v="21004"/>
    <n v="5289.99"/>
    <n v="0"/>
    <n v="0"/>
    <n v="0"/>
    <n v="0"/>
    <m/>
    <n v="0"/>
    <n v="0"/>
    <n v="0"/>
    <n v="0"/>
    <n v="0"/>
    <n v="0"/>
    <n v="703.86"/>
    <n v="0"/>
    <n v="0"/>
    <n v="36.6"/>
    <n v="0"/>
    <n v="0"/>
    <n v="0"/>
    <n v="0"/>
    <n v="0"/>
    <n v="0"/>
    <n v="0"/>
    <n v="0"/>
    <n v="0"/>
    <n v="0"/>
    <n v="0"/>
    <n v="0"/>
    <n v="0"/>
    <n v="0"/>
    <n v="0"/>
    <n v="0"/>
    <n v="480.73"/>
    <n v="0"/>
    <n v="131.05000000000001"/>
    <n v="54.58"/>
    <n v="0"/>
    <n v="0"/>
    <n v="0"/>
    <m/>
    <x v="0"/>
    <m/>
    <m/>
    <m/>
    <m/>
    <m/>
    <m/>
    <m/>
    <m/>
    <n v="694.2"/>
    <n v="9.66"/>
    <n v="0"/>
    <n v="703.86"/>
    <x v="1"/>
    <x v="4"/>
    <m/>
    <x v="31"/>
  </r>
  <r>
    <x v="1"/>
    <s v="Columbus"/>
    <s v="Lighting"/>
    <s v="Industrial"/>
    <s v="PL-Private Lighting"/>
    <n v="222"/>
    <n v="46.03"/>
    <n v="0"/>
    <n v="0"/>
    <n v="0"/>
    <n v="0"/>
    <m/>
    <n v="0"/>
    <n v="0"/>
    <n v="0"/>
    <n v="0"/>
    <n v="0"/>
    <n v="0"/>
    <n v="6.67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4.24"/>
    <n v="0"/>
    <n v="2.57"/>
    <n v="0.57999999999999996"/>
    <n v="0"/>
    <n v="0"/>
    <n v="0"/>
    <m/>
    <x v="0"/>
    <m/>
    <m/>
    <m/>
    <m/>
    <m/>
    <m/>
    <m/>
    <m/>
    <n v="6.57"/>
    <n v="0.1"/>
    <n v="0"/>
    <n v="6.67"/>
    <x v="2"/>
    <x v="4"/>
    <m/>
    <x v="31"/>
  </r>
  <r>
    <x v="1"/>
    <s v="Columbus"/>
    <s v="Lighting"/>
    <s v="Municipal Other Lighting"/>
    <s v="PL-Private Lighting"/>
    <n v="290"/>
    <n v="88.56"/>
    <n v="0"/>
    <n v="0"/>
    <n v="0"/>
    <n v="0"/>
    <m/>
    <n v="0"/>
    <n v="0"/>
    <n v="0"/>
    <n v="0"/>
    <n v="0"/>
    <n v="0"/>
    <n v="9.73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6"/>
    <n v="0.75"/>
    <n v="0"/>
    <n v="0"/>
    <n v="0"/>
    <m/>
    <x v="0"/>
    <m/>
    <m/>
    <m/>
    <m/>
    <m/>
    <m/>
    <m/>
    <m/>
    <n v="9.6"/>
    <n v="0.13"/>
    <n v="0"/>
    <n v="9.73"/>
    <x v="4"/>
    <x v="4"/>
    <m/>
    <x v="31"/>
  </r>
  <r>
    <x v="1"/>
    <s v="Columbus"/>
    <s v="Lighting"/>
    <s v="Municipal Street Lighting"/>
    <s v="SPL-Municipal St Lighting"/>
    <n v="53885.972000000002"/>
    <n v="5061.3900000000003"/>
    <n v="0"/>
    <n v="0"/>
    <n v="0"/>
    <n v="0"/>
    <m/>
    <n v="0"/>
    <n v="0"/>
    <n v="0"/>
    <n v="0"/>
    <n v="0"/>
    <n v="0"/>
    <n v="1540.6"/>
    <n v="0"/>
    <n v="0"/>
    <n v="94.3"/>
    <n v="0"/>
    <n v="0"/>
    <n v="1599.84"/>
    <n v="0"/>
    <n v="0"/>
    <n v="0"/>
    <n v="0"/>
    <n v="0"/>
    <n v="0"/>
    <n v="0"/>
    <n v="0"/>
    <n v="0"/>
    <n v="0"/>
    <n v="0"/>
    <n v="0"/>
    <n v="0"/>
    <n v="0"/>
    <n v="0"/>
    <n v="0"/>
    <n v="173.52"/>
    <n v="0"/>
    <n v="0"/>
    <n v="0"/>
    <m/>
    <x v="0"/>
    <m/>
    <m/>
    <m/>
    <m/>
    <m/>
    <m/>
    <m/>
    <m/>
    <n v="1515.81"/>
    <n v="24.79"/>
    <n v="0"/>
    <n v="1540.6"/>
    <x v="4"/>
    <x v="11"/>
    <m/>
    <x v="31"/>
  </r>
  <r>
    <x v="1"/>
    <s v="Columbus"/>
    <s v="Lighting"/>
    <s v="Residential"/>
    <s v="PL-Private Lighting"/>
    <n v="14644.736000000001"/>
    <n v="5184.01"/>
    <n v="0"/>
    <n v="0"/>
    <n v="0"/>
    <n v="0"/>
    <m/>
    <n v="0"/>
    <n v="0"/>
    <n v="0"/>
    <n v="0"/>
    <n v="0"/>
    <n v="0"/>
    <n v="491.54"/>
    <n v="0"/>
    <n v="0"/>
    <n v="24.53"/>
    <n v="0"/>
    <n v="0"/>
    <n v="0"/>
    <n v="0"/>
    <n v="0"/>
    <n v="0"/>
    <n v="0"/>
    <n v="0"/>
    <n v="0"/>
    <n v="0"/>
    <n v="0"/>
    <n v="0"/>
    <n v="0"/>
    <n v="0"/>
    <n v="0"/>
    <n v="0"/>
    <n v="95.99"/>
    <n v="0"/>
    <n v="344.21"/>
    <n v="37.96"/>
    <n v="0"/>
    <n v="0"/>
    <n v="0"/>
    <m/>
    <x v="0"/>
    <m/>
    <m/>
    <m/>
    <m/>
    <m/>
    <m/>
    <m/>
    <m/>
    <n v="484.8"/>
    <n v="6.74"/>
    <n v="0"/>
    <n v="491.54"/>
    <x v="0"/>
    <x v="4"/>
    <m/>
    <x v="31"/>
  </r>
  <r>
    <x v="1"/>
    <s v="Columbu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1"/>
    <s v="Neosho"/>
    <s v="Electric"/>
    <s v="Commercial"/>
    <s v="CB-Commercial"/>
    <n v="2"/>
    <n v="0.18"/>
    <n v="20"/>
    <n v="1.01"/>
    <n v="0"/>
    <n v="0"/>
    <m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1"/>
    <n v="0"/>
    <n v="0"/>
    <n v="0.03"/>
    <n v="0"/>
    <n v="0"/>
    <n v="0"/>
    <m/>
    <x v="0"/>
    <m/>
    <m/>
    <m/>
    <m/>
    <m/>
    <m/>
    <m/>
    <m/>
    <n v="7.0000000000000007E-2"/>
    <n v="0"/>
    <n v="0"/>
    <n v="7.0000000000000007E-2"/>
    <x v="1"/>
    <x v="5"/>
    <m/>
    <x v="31"/>
  </r>
  <r>
    <x v="3"/>
    <s v="Aurora"/>
    <s v="Electric"/>
    <s v="Commercial"/>
    <s v="CB-Commercial"/>
    <n v="3211067"/>
    <n v="408168.16"/>
    <n v="42381.83"/>
    <n v="12102.14"/>
    <n v="0"/>
    <n v="0"/>
    <m/>
    <n v="-3797.4351145038199"/>
    <n v="0"/>
    <n v="0"/>
    <n v="0"/>
    <n v="1444.95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4525.8100000000004"/>
    <n v="20"/>
    <n v="-3.53"/>
    <n v="28145.8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Aurora"/>
    <s v="Electric"/>
    <s v="Commercial"/>
    <s v="GP-General Power"/>
    <n v="5483179"/>
    <n v="569271.55000000005"/>
    <n v="10497.62"/>
    <n v="15401.45"/>
    <n v="0"/>
    <n v="0"/>
    <m/>
    <n v="-1237.5999999999999"/>
    <n v="0"/>
    <n v="0"/>
    <n v="0"/>
    <n v="2173.6799999999998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733.59"/>
    <n v="0"/>
    <n v="-43.9"/>
    <n v="27645.37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1"/>
  </r>
  <r>
    <x v="3"/>
    <s v="Aurora"/>
    <s v="Electric"/>
    <s v="Commercial"/>
    <s v="LS-Special Lighting"/>
    <n v="6045"/>
    <n v="980.65"/>
    <n v="0"/>
    <n v="9.5"/>
    <n v="0"/>
    <n v="0"/>
    <m/>
    <n v="0"/>
    <n v="0"/>
    <n v="0"/>
    <n v="0"/>
    <n v="2.47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1"/>
  </r>
  <r>
    <x v="3"/>
    <s v="Aurora"/>
    <s v="Electric"/>
    <s v="Commercial"/>
    <s v="SH-Small Heating"/>
    <n v="182059"/>
    <n v="22650.13"/>
    <n v="2080.6799999999998"/>
    <n v="858.83"/>
    <n v="0"/>
    <n v="0"/>
    <m/>
    <n v="0"/>
    <n v="0"/>
    <n v="0"/>
    <n v="0"/>
    <n v="81.9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79.64999999999998"/>
    <n v="0"/>
    <n v="0"/>
    <n v="1796.15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1"/>
  </r>
  <r>
    <x v="3"/>
    <s v="Aurora"/>
    <s v="Electric"/>
    <s v="Commercial"/>
    <s v="TEB-Total Electric Bldg"/>
    <n v="726925"/>
    <n v="78180.11"/>
    <n v="1320.31"/>
    <n v="268.77999999999997"/>
    <n v="0"/>
    <n v="0"/>
    <m/>
    <n v="0"/>
    <n v="0"/>
    <n v="0"/>
    <n v="0"/>
    <n v="327.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4.04"/>
    <n v="0"/>
    <n v="0"/>
    <n v="3499.03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1"/>
  </r>
  <r>
    <x v="3"/>
    <s v="Aurora"/>
    <s v="Electric"/>
    <s v="Industrial"/>
    <s v="CB-Commercial"/>
    <n v="30244"/>
    <n v="3844.6"/>
    <n v="226.9"/>
    <n v="151.5"/>
    <n v="0"/>
    <n v="0"/>
    <m/>
    <n v="0"/>
    <n v="0"/>
    <n v="0"/>
    <n v="0"/>
    <n v="1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.900000000000006"/>
    <n v="0"/>
    <n v="0"/>
    <n v="319.6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1"/>
  </r>
  <r>
    <x v="3"/>
    <s v="Aurora"/>
    <s v="Electric"/>
    <s v="Industrial"/>
    <s v="GP-General Power"/>
    <n v="2436486"/>
    <n v="247360.42"/>
    <n v="1320.31"/>
    <n v="4266.63"/>
    <n v="0"/>
    <n v="0"/>
    <m/>
    <n v="0"/>
    <n v="0"/>
    <n v="0"/>
    <n v="0"/>
    <n v="1000.18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5526.2"/>
    <n v="0"/>
    <n v="0"/>
    <n v="12179.5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3"/>
    <s v="Aurora"/>
    <s v="Electric"/>
    <s v="Industrial"/>
    <s v="LP-Large Power"/>
    <n v="3609003"/>
    <n v="326718.48"/>
    <n v="567.1"/>
    <n v="0"/>
    <n v="0"/>
    <n v="0"/>
    <m/>
    <n v="0"/>
    <n v="0"/>
    <n v="0"/>
    <n v="0"/>
    <n v="420.12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7372.28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1"/>
  </r>
  <r>
    <x v="3"/>
    <s v="Aurora"/>
    <s v="Electric"/>
    <s v="Industrial"/>
    <s v="PFM-Feed Mill/Grain Elev"/>
    <n v="45920"/>
    <n v="8048.4"/>
    <n v="82.95"/>
    <n v="210.12"/>
    <n v="0"/>
    <n v="0"/>
    <m/>
    <n v="0"/>
    <n v="0"/>
    <n v="0"/>
    <n v="0"/>
    <n v="2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1.57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31"/>
  </r>
  <r>
    <x v="3"/>
    <s v="Aurora"/>
    <s v="Electric"/>
    <s v="Industrial"/>
    <s v="TEB-Total Electric Bldg"/>
    <n v="192982"/>
    <n v="32572.68"/>
    <n v="69.489999999999995"/>
    <n v="0"/>
    <n v="0"/>
    <n v="0"/>
    <m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2072.77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1"/>
  </r>
  <r>
    <x v="3"/>
    <s v="Aurora"/>
    <s v="Electric"/>
    <s v="Interdepartmental"/>
    <s v="CB-Commercial"/>
    <n v="27436"/>
    <n v="3487.63"/>
    <n v="204.21"/>
    <n v="0"/>
    <n v="0"/>
    <n v="0"/>
    <m/>
    <n v="0"/>
    <n v="0"/>
    <n v="0"/>
    <n v="0"/>
    <n v="1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1"/>
  </r>
  <r>
    <x v="3"/>
    <s v="Aurora"/>
    <s v="Electric"/>
    <s v="Interdepartmental"/>
    <s v="GP-General Power"/>
    <n v="194432"/>
    <n v="15688.33"/>
    <n v="277.95999999999998"/>
    <n v="0"/>
    <n v="0"/>
    <n v="0"/>
    <m/>
    <n v="0"/>
    <n v="0"/>
    <n v="0"/>
    <n v="0"/>
    <n v="87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6"/>
    <m/>
    <x v="31"/>
  </r>
  <r>
    <x v="3"/>
    <s v="Aurora"/>
    <s v="Electric"/>
    <s v="Municipal Buildings"/>
    <s v="CB-Commercial"/>
    <n v="56277"/>
    <n v="7153.86"/>
    <n v="1515.69"/>
    <n v="0"/>
    <n v="0"/>
    <n v="0"/>
    <m/>
    <n v="0"/>
    <n v="0"/>
    <n v="0"/>
    <n v="0"/>
    <n v="25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Aurora"/>
    <s v="Electric"/>
    <s v="Municipal Buildings"/>
    <s v="GP-General Power"/>
    <n v="146880"/>
    <n v="13653.28"/>
    <n v="277.95999999999998"/>
    <n v="0"/>
    <n v="0"/>
    <n v="0"/>
    <m/>
    <n v="0"/>
    <n v="0"/>
    <n v="0"/>
    <n v="0"/>
    <n v="66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Aurora"/>
    <s v="Electric"/>
    <s v="Municipal Buildings"/>
    <s v="SH-Small Heating"/>
    <n v="3071"/>
    <n v="382.07"/>
    <n v="45.38"/>
    <n v="0"/>
    <n v="0"/>
    <n v="0"/>
    <m/>
    <n v="0"/>
    <n v="0"/>
    <n v="0"/>
    <n v="0"/>
    <n v="1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1"/>
  </r>
  <r>
    <x v="3"/>
    <s v="Aurora"/>
    <s v="Electric"/>
    <s v="Municipal Other Lighting"/>
    <s v="CB-Commercial"/>
    <n v="17126"/>
    <n v="2177.0700000000002"/>
    <n v="828.93"/>
    <n v="0"/>
    <n v="0"/>
    <n v="0"/>
    <m/>
    <n v="0"/>
    <n v="0"/>
    <n v="0"/>
    <n v="0"/>
    <n v="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1"/>
  </r>
  <r>
    <x v="3"/>
    <s v="Aurora"/>
    <s v="Electric"/>
    <s v="Municipal Other Lighting"/>
    <s v="LS-Special Lighting"/>
    <n v="11868"/>
    <n v="2043.32"/>
    <n v="0"/>
    <n v="0"/>
    <n v="0"/>
    <n v="0"/>
    <m/>
    <n v="0"/>
    <n v="0"/>
    <n v="0"/>
    <n v="0"/>
    <n v="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1"/>
  </r>
  <r>
    <x v="3"/>
    <s v="Aurora"/>
    <s v="Electric"/>
    <s v="Municipal Other Lighting"/>
    <s v="MS-Miscellaneous"/>
    <n v="0"/>
    <n v="0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31"/>
  </r>
  <r>
    <x v="3"/>
    <s v="Aurora"/>
    <s v="Electric"/>
    <s v="Municipal Pumping"/>
    <s v="CB-Commercial"/>
    <n v="85829"/>
    <n v="10910.47"/>
    <n v="1270.6400000000001"/>
    <n v="0"/>
    <n v="0"/>
    <n v="0"/>
    <m/>
    <n v="0"/>
    <n v="0"/>
    <n v="0"/>
    <n v="0"/>
    <n v="3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Aurora"/>
    <s v="Electric"/>
    <s v="Municipal Pumping"/>
    <s v="GP-General Power"/>
    <n v="595168"/>
    <n v="57267.27"/>
    <n v="972.86"/>
    <n v="0"/>
    <n v="0"/>
    <n v="0"/>
    <m/>
    <n v="0"/>
    <n v="0"/>
    <n v="0"/>
    <n v="0"/>
    <n v="267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Aurora"/>
    <s v="Electric"/>
    <s v="Oil Pipeline Pumping"/>
    <s v="GP-General Power"/>
    <n v="156036"/>
    <n v="17594.560000000001"/>
    <n v="138.97999999999999"/>
    <n v="0"/>
    <n v="0"/>
    <n v="0"/>
    <m/>
    <n v="0"/>
    <n v="0"/>
    <n v="0"/>
    <n v="0"/>
    <n v="7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9.95"/>
    <n v="0"/>
    <n v="0"/>
    <n v="1351.9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3"/>
    <s v="Aurora"/>
    <s v="Electric"/>
    <s v="Residential"/>
    <s v="RGL-Residential Pilot"/>
    <n v="47955"/>
    <n v="6011.17"/>
    <n v="0"/>
    <n v="271.7"/>
    <n v="0"/>
    <n v="0"/>
    <m/>
    <n v="0"/>
    <n v="0"/>
    <n v="0"/>
    <n v="0"/>
    <n v="21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74"/>
    <n v="0"/>
    <n v="0"/>
    <n v="63.5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1"/>
  </r>
  <r>
    <x v="3"/>
    <s v="Aurora"/>
    <s v="Electric"/>
    <s v="Residential"/>
    <s v="RG-Residential"/>
    <n v="18068003"/>
    <n v="2263657.42"/>
    <n v="188134.61"/>
    <n v="74339.039999999994"/>
    <n v="0"/>
    <n v="0"/>
    <m/>
    <n v="-58397.396359365797"/>
    <n v="3.28"/>
    <n v="0"/>
    <n v="0"/>
    <n v="8130.84"/>
    <n v="0"/>
    <n v="0"/>
    <n v="0"/>
    <n v="0"/>
    <n v="0"/>
    <n v="0"/>
    <n v="0"/>
    <n v="0"/>
    <n v="0"/>
    <n v="0"/>
    <n v="0"/>
    <n v="0"/>
    <n v="0"/>
    <n v="0"/>
    <n v="0"/>
    <n v="480"/>
    <n v="50"/>
    <n v="90"/>
    <n v="5144.62"/>
    <n v="380"/>
    <n v="-445.55"/>
    <n v="19999.57"/>
    <n v="0.08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Aurora"/>
    <s v="Lighting"/>
    <s v="Commercial"/>
    <s v="PL-Private Lighting"/>
    <n v="49184.248"/>
    <n v="16176.2"/>
    <n v="0"/>
    <n v="0"/>
    <n v="0"/>
    <n v="0"/>
    <m/>
    <n v="0"/>
    <n v="0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87.67"/>
    <n v="0"/>
    <n v="-3.38"/>
    <n v="82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3"/>
    <s v="Aurora"/>
    <s v="Lighting"/>
    <s v="Industrial"/>
    <s v="PL-Private Lighting"/>
    <n v="5111"/>
    <n v="1416.3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25"/>
    <n v="0"/>
    <n v="0"/>
    <n v="76.52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1"/>
  </r>
  <r>
    <x v="3"/>
    <s v="Aurora"/>
    <s v="Lighting"/>
    <s v="Interdepartmental"/>
    <s v="PL-Private Lighting"/>
    <n v="195"/>
    <n v="45.9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31"/>
  </r>
  <r>
    <x v="3"/>
    <s v="Aurora"/>
    <s v="Lighting"/>
    <s v="Municipal Other Lighting"/>
    <s v="PL-Private Lighting"/>
    <n v="174"/>
    <n v="66.23999999999999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1"/>
  </r>
  <r>
    <x v="3"/>
    <s v="Aurora"/>
    <s v="Lighting"/>
    <s v="Municipal Pumping"/>
    <s v="PL-Private Lighting"/>
    <n v="58"/>
    <n v="20.5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31"/>
  </r>
  <r>
    <x v="3"/>
    <s v="Aurora"/>
    <s v="Lighting"/>
    <s v="Municipal Street Lighting"/>
    <s v="SPL-Municipal St Lighting"/>
    <n v="101514.189"/>
    <n v="14235.75"/>
    <n v="0"/>
    <n v="0"/>
    <n v="0"/>
    <n v="0"/>
    <m/>
    <n v="0"/>
    <n v="0"/>
    <n v="0"/>
    <n v="0"/>
    <n v="0"/>
    <n v="0"/>
    <n v="0"/>
    <n v="0"/>
    <n v="0"/>
    <n v="0"/>
    <n v="0"/>
    <n v="0"/>
    <n v="366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1"/>
  </r>
  <r>
    <x v="3"/>
    <s v="Aurora"/>
    <s v="Lighting"/>
    <s v="Residential"/>
    <s v="PL-Private Lighting"/>
    <n v="51257.688000000002"/>
    <n v="19259.2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69"/>
    <n v="0"/>
    <n v="0"/>
    <n v="64.59999999999999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s v="Aurora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3"/>
    <s v="Baxter Springs"/>
    <s v="Electric"/>
    <s v="Commercial"/>
    <s v="CB-Commercial"/>
    <n v="1"/>
    <n v="0.13"/>
    <n v="22.69"/>
    <n v="1.13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2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Baxter Springs"/>
    <s v="Electric"/>
    <s v="Residential"/>
    <s v="RG-Residential"/>
    <n v="559"/>
    <n v="70.069999999999993"/>
    <n v="13"/>
    <n v="4.17"/>
    <n v="0"/>
    <n v="0"/>
    <m/>
    <n v="0"/>
    <n v="0"/>
    <n v="0"/>
    <n v="0"/>
    <n v="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Baxter Springs"/>
    <s v="Lighting"/>
    <s v="Commercial"/>
    <s v="PL-Private Lighting"/>
    <n v="31"/>
    <n v="14.1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3"/>
    <s v="Bolivar"/>
    <s v="Electric"/>
    <s v="Commercial"/>
    <s v="CB-Commercial"/>
    <n v="2755064"/>
    <n v="350075.66"/>
    <n v="45172.77"/>
    <n v="8335.74"/>
    <n v="0"/>
    <n v="0"/>
    <m/>
    <n v="-29088.799999999999"/>
    <n v="0"/>
    <n v="0"/>
    <n v="0"/>
    <n v="1239.8"/>
    <n v="0"/>
    <n v="0"/>
    <n v="0"/>
    <n v="0"/>
    <n v="0"/>
    <n v="0"/>
    <n v="0"/>
    <n v="0"/>
    <n v="0"/>
    <n v="0"/>
    <n v="0"/>
    <n v="0"/>
    <n v="0"/>
    <n v="0"/>
    <n v="0"/>
    <n v="-30"/>
    <n v="50"/>
    <n v="0"/>
    <n v="4118.6400000000003"/>
    <n v="40"/>
    <n v="-77.680000000000007"/>
    <n v="23186.88000000000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Bolivar"/>
    <s v="Electric"/>
    <s v="Commercial"/>
    <s v="GP-General Power"/>
    <n v="4023960"/>
    <n v="417644.78"/>
    <n v="9073.07"/>
    <n v="2447.0700000000002"/>
    <n v="0"/>
    <n v="0"/>
    <m/>
    <n v="0"/>
    <n v="0"/>
    <n v="0"/>
    <n v="0"/>
    <n v="181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29.89"/>
    <n v="0"/>
    <n v="0"/>
    <n v="17969.88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1"/>
  </r>
  <r>
    <x v="3"/>
    <s v="Bolivar"/>
    <s v="Electric"/>
    <s v="Commercial"/>
    <s v="LP-Large Power"/>
    <n v="2608861"/>
    <n v="225097.95"/>
    <n v="1134.2"/>
    <n v="0"/>
    <n v="0"/>
    <n v="0"/>
    <m/>
    <n v="0"/>
    <n v="0"/>
    <n v="0"/>
    <n v="0"/>
    <n v="1173.99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6001.59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31"/>
  </r>
  <r>
    <x v="3"/>
    <s v="Bolivar"/>
    <s v="Electric"/>
    <s v="Commercial"/>
    <s v="LS-Special Lighting"/>
    <n v="6464"/>
    <n v="1161.19"/>
    <n v="0"/>
    <n v="3.8"/>
    <n v="0"/>
    <n v="0"/>
    <m/>
    <n v="0"/>
    <n v="0"/>
    <n v="0"/>
    <n v="0"/>
    <n v="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94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1"/>
  </r>
  <r>
    <x v="3"/>
    <s v="Bolivar"/>
    <s v="Electric"/>
    <s v="Commercial"/>
    <s v="SH-Small Heating"/>
    <n v="983792"/>
    <n v="122382.31"/>
    <n v="11200.56"/>
    <n v="2857.81"/>
    <n v="0"/>
    <n v="0"/>
    <m/>
    <n v="-1365.6"/>
    <n v="0"/>
    <n v="0"/>
    <n v="0"/>
    <n v="44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9.1300000000001"/>
    <n v="20"/>
    <n v="0"/>
    <n v="7799.3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1"/>
  </r>
  <r>
    <x v="3"/>
    <s v="Bolivar"/>
    <s v="Electric"/>
    <s v="Commercial"/>
    <s v="TEB-Total Electric Bldg"/>
    <n v="2955249"/>
    <n v="337444.29"/>
    <n v="8352.7000000000007"/>
    <n v="2178.0100000000002"/>
    <n v="0"/>
    <n v="0"/>
    <m/>
    <n v="0"/>
    <n v="0"/>
    <n v="0"/>
    <n v="0"/>
    <n v="1305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5.37"/>
    <n v="0"/>
    <n v="0"/>
    <n v="12906.82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1"/>
  </r>
  <r>
    <x v="3"/>
    <s v="Bolivar"/>
    <s v="Electric"/>
    <s v="Industrial"/>
    <s v="CB-Commercial"/>
    <n v="29194"/>
    <n v="3711.12"/>
    <n v="181.52"/>
    <n v="148.44999999999999"/>
    <n v="0"/>
    <n v="0"/>
    <m/>
    <n v="0"/>
    <n v="0"/>
    <n v="0"/>
    <n v="0"/>
    <n v="1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.22"/>
    <n v="0"/>
    <n v="0"/>
    <n v="285.29000000000002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1"/>
  </r>
  <r>
    <x v="3"/>
    <s v="Bolivar"/>
    <s v="Electric"/>
    <s v="Industrial"/>
    <s v="GP-General Power"/>
    <n v="1009560"/>
    <n v="113486.47"/>
    <n v="1042.3499999999999"/>
    <n v="3526.78"/>
    <n v="0"/>
    <n v="0"/>
    <m/>
    <n v="0"/>
    <n v="0"/>
    <n v="0"/>
    <n v="0"/>
    <n v="45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66"/>
    <n v="0"/>
    <n v="0"/>
    <n v="4988.229999999999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3"/>
    <s v="Bolivar"/>
    <s v="Electric"/>
    <s v="Industrial"/>
    <s v="LP-Large Power"/>
    <n v="831600"/>
    <n v="71800.22"/>
    <n v="567.1"/>
    <n v="0"/>
    <n v="0"/>
    <n v="0"/>
    <m/>
    <n v="0"/>
    <n v="0"/>
    <n v="0"/>
    <n v="0"/>
    <n v="37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76.100000000000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1"/>
  </r>
  <r>
    <x v="3"/>
    <s v="Bolivar"/>
    <s v="Electric"/>
    <s v="Industrial"/>
    <s v="PFM-Feed Mill/Grain Elev"/>
    <n v="3204"/>
    <n v="561.55999999999995"/>
    <n v="110.6"/>
    <n v="24.83"/>
    <n v="0"/>
    <n v="0"/>
    <m/>
    <n v="0"/>
    <n v="0"/>
    <n v="0"/>
    <n v="0"/>
    <n v="1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270000000000003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31"/>
  </r>
  <r>
    <x v="3"/>
    <s v="Bolivar"/>
    <s v="Electric"/>
    <s v="Industrial"/>
    <s v="SH-Small Heating"/>
    <n v="1200"/>
    <n v="149.30000000000001"/>
    <n v="22.69"/>
    <n v="3.45"/>
    <n v="0"/>
    <n v="0"/>
    <m/>
    <n v="0"/>
    <n v="0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41"/>
    <n v="0"/>
    <n v="0"/>
    <n v="14.22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31"/>
  </r>
  <r>
    <x v="3"/>
    <s v="Bolivar"/>
    <s v="Electric"/>
    <s v="Interdepartmental"/>
    <s v="CB-Commercial"/>
    <n v="17427"/>
    <n v="2215.31"/>
    <n v="113.45"/>
    <n v="0"/>
    <n v="0"/>
    <n v="0"/>
    <m/>
    <n v="0"/>
    <n v="0"/>
    <n v="0"/>
    <n v="0"/>
    <n v="7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57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1"/>
  </r>
  <r>
    <x v="3"/>
    <s v="Bolivar"/>
    <s v="Electric"/>
    <s v="Municipal Buildings"/>
    <s v="CB-Commercial"/>
    <n v="58578"/>
    <n v="7446.34"/>
    <n v="2178.2399999999998"/>
    <n v="0"/>
    <n v="0"/>
    <n v="0"/>
    <m/>
    <n v="0"/>
    <n v="0"/>
    <n v="0"/>
    <n v="0"/>
    <n v="2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Bolivar"/>
    <s v="Electric"/>
    <s v="Municipal Buildings"/>
    <s v="GP-General Power"/>
    <n v="81687"/>
    <n v="9515.57"/>
    <n v="277.95999999999998"/>
    <n v="0"/>
    <n v="0"/>
    <n v="0"/>
    <m/>
    <n v="0"/>
    <n v="0"/>
    <n v="0"/>
    <n v="0"/>
    <n v="36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Bolivar"/>
    <s v="Electric"/>
    <s v="Municipal Buildings"/>
    <s v="SH-Small Heating"/>
    <n v="25579"/>
    <n v="3182.32"/>
    <n v="363.04"/>
    <n v="0"/>
    <n v="0"/>
    <n v="0"/>
    <m/>
    <n v="0"/>
    <n v="0"/>
    <n v="0"/>
    <n v="0"/>
    <n v="11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1"/>
  </r>
  <r>
    <x v="3"/>
    <s v="Bolivar"/>
    <s v="Electric"/>
    <s v="Municipal Buildings"/>
    <s v="TEB-Total Electric Bldg"/>
    <n v="16000"/>
    <n v="1854.98"/>
    <n v="69.489999999999995"/>
    <n v="0"/>
    <n v="0"/>
    <n v="0"/>
    <m/>
    <n v="0"/>
    <n v="0"/>
    <n v="0"/>
    <n v="0"/>
    <n v="7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1"/>
  </r>
  <r>
    <x v="3"/>
    <s v="Bolivar"/>
    <s v="Electric"/>
    <s v="Municipal Other Lighting"/>
    <s v="CB-Commercial"/>
    <n v="7713"/>
    <n v="980.45"/>
    <n v="862.22"/>
    <n v="0"/>
    <n v="0"/>
    <n v="0"/>
    <m/>
    <n v="0"/>
    <n v="0"/>
    <n v="0"/>
    <n v="0"/>
    <n v="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1"/>
  </r>
  <r>
    <x v="3"/>
    <s v="Bolivar"/>
    <s v="Electric"/>
    <s v="Municipal Other Lighting"/>
    <s v="LS-Special Lighting"/>
    <n v="7285"/>
    <n v="1240.96"/>
    <n v="0"/>
    <n v="0"/>
    <n v="0"/>
    <n v="0"/>
    <m/>
    <n v="0"/>
    <n v="0"/>
    <n v="0"/>
    <n v="0"/>
    <n v="3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1"/>
  </r>
  <r>
    <x v="3"/>
    <s v="Bolivar"/>
    <s v="Electric"/>
    <s v="Municipal Pumping"/>
    <s v="CB-Commercial"/>
    <n v="144149"/>
    <n v="18324.02"/>
    <n v="2677.42"/>
    <n v="0"/>
    <n v="0"/>
    <n v="0"/>
    <m/>
    <n v="0"/>
    <n v="0"/>
    <n v="0"/>
    <n v="0"/>
    <n v="64.84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Bolivar"/>
    <s v="Electric"/>
    <s v="Municipal Pumping"/>
    <s v="GP-General Power"/>
    <n v="336096"/>
    <n v="34155.199999999997"/>
    <n v="833.88"/>
    <n v="0"/>
    <n v="0"/>
    <n v="0"/>
    <m/>
    <n v="0"/>
    <n v="0"/>
    <n v="0"/>
    <n v="0"/>
    <n v="151.22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Bolivar"/>
    <s v="Electric"/>
    <s v="Municipal Pumping"/>
    <s v="TEB-Total Electric Bldg"/>
    <n v="17634"/>
    <n v="1744.55"/>
    <n v="69.489999999999995"/>
    <n v="0"/>
    <n v="0"/>
    <n v="0"/>
    <m/>
    <n v="0"/>
    <n v="0"/>
    <n v="0"/>
    <n v="0"/>
    <n v="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1"/>
  </r>
  <r>
    <x v="3"/>
    <s v="Bolivar"/>
    <s v="Electric"/>
    <s v="Oil Pipeline Pumping"/>
    <s v="GP-General Power"/>
    <n v="108800"/>
    <n v="10367.709999999999"/>
    <n v="69.489999999999995"/>
    <n v="0"/>
    <n v="0"/>
    <n v="0"/>
    <m/>
    <n v="0"/>
    <n v="0"/>
    <n v="0"/>
    <n v="0"/>
    <n v="4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4.82"/>
    <n v="0"/>
    <n v="0"/>
    <n v="665.8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3"/>
    <s v="Bolivar"/>
    <s v="Electric"/>
    <s v="Oil Pipeline Pumping"/>
    <s v="LP-Large Power"/>
    <n v="2485506"/>
    <n v="248435.68"/>
    <n v="850.6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297.21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1"/>
  </r>
  <r>
    <x v="3"/>
    <s v="Bolivar"/>
    <s v="Electric"/>
    <s v="Residential"/>
    <s v="RGL-Residential Pilot"/>
    <n v="96608"/>
    <n v="12109.75"/>
    <n v="0"/>
    <n v="311.16000000000003"/>
    <n v="0"/>
    <n v="0"/>
    <m/>
    <n v="0"/>
    <n v="0"/>
    <n v="0"/>
    <n v="0"/>
    <n v="43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74"/>
    <n v="20"/>
    <n v="0"/>
    <n v="292.11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1"/>
  </r>
  <r>
    <x v="3"/>
    <s v="Bolivar"/>
    <s v="Electric"/>
    <s v="Residential"/>
    <s v="RG-Residential"/>
    <n v="15165641.199999999"/>
    <n v="1900634.73"/>
    <n v="181499.31"/>
    <n v="45683"/>
    <n v="0"/>
    <n v="0"/>
    <m/>
    <n v="-32289.627480915999"/>
    <n v="-1.86"/>
    <n v="0"/>
    <n v="0"/>
    <n v="6824.41"/>
    <n v="0"/>
    <n v="0"/>
    <n v="0"/>
    <n v="0"/>
    <n v="0"/>
    <n v="0"/>
    <n v="0"/>
    <n v="0"/>
    <n v="0"/>
    <n v="0"/>
    <n v="0"/>
    <n v="0"/>
    <n v="0"/>
    <n v="0"/>
    <n v="0"/>
    <n v="240"/>
    <n v="100"/>
    <n v="60"/>
    <n v="4444.24"/>
    <n v="460"/>
    <n v="-427.26"/>
    <n v="44243.0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Bolivar"/>
    <s v="Electric"/>
    <s v="Wholesale Municipalities"/>
    <s v="GFR-Lockwood"/>
    <n v="1189023"/>
    <n v="58289.91"/>
    <n v="0"/>
    <n v="0"/>
    <n v="33566.1200000000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6"/>
    <x v="30"/>
    <m/>
    <x v="31"/>
  </r>
  <r>
    <x v="3"/>
    <s v="Bolivar"/>
    <s v="Lighting"/>
    <s v="Commercial"/>
    <s v="PL-Private Lighting"/>
    <n v="55567.904000000002"/>
    <n v="16696.52"/>
    <n v="0"/>
    <n v="130.96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23"/>
    <n v="0"/>
    <n v="0"/>
    <n v="671.54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3"/>
    <s v="Bolivar"/>
    <s v="Lighting"/>
    <s v="Industrial"/>
    <s v="PL-Private Lighting"/>
    <n v="515"/>
    <n v="176.82"/>
    <n v="0"/>
    <n v="5.66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8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1"/>
  </r>
  <r>
    <x v="3"/>
    <s v="Bolivar"/>
    <s v="Lighting"/>
    <s v="Municipal Other Lighting"/>
    <s v="PL-Private Lighting"/>
    <n v="249"/>
    <n v="84.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1"/>
  </r>
  <r>
    <x v="3"/>
    <s v="Bolivar"/>
    <s v="Lighting"/>
    <s v="Municipal Street Lighting"/>
    <s v="SPL-Municipal St Lighting"/>
    <n v="176115.10699999999"/>
    <n v="24782.66"/>
    <n v="0"/>
    <n v="0"/>
    <n v="0"/>
    <n v="0"/>
    <m/>
    <n v="0"/>
    <n v="0"/>
    <n v="0"/>
    <n v="0"/>
    <n v="0"/>
    <n v="0"/>
    <n v="0"/>
    <n v="0"/>
    <n v="0"/>
    <n v="0"/>
    <n v="0"/>
    <n v="0"/>
    <n v="6884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1"/>
  </r>
  <r>
    <x v="3"/>
    <s v="Bolivar"/>
    <s v="Lighting"/>
    <s v="Residential"/>
    <s v="PL-Private Lighting"/>
    <n v="41473.671999999999"/>
    <n v="15381.8"/>
    <n v="0"/>
    <n v="56.63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47"/>
    <n v="0"/>
    <n v="0"/>
    <n v="253.46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s v="Bolivar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3"/>
    <s v="Branson"/>
    <s v="Electric"/>
    <s v="Commercial"/>
    <s v="CB-Commercial"/>
    <n v="3912856"/>
    <n v="497398.74"/>
    <n v="60925.61"/>
    <n v="9201.56"/>
    <n v="0"/>
    <n v="0"/>
    <m/>
    <n v="0"/>
    <n v="0"/>
    <n v="0"/>
    <n v="0"/>
    <n v="1760.2"/>
    <n v="0"/>
    <n v="0"/>
    <n v="0"/>
    <n v="0"/>
    <n v="0"/>
    <n v="0"/>
    <n v="0"/>
    <n v="0"/>
    <n v="0"/>
    <n v="0"/>
    <n v="0"/>
    <n v="0"/>
    <n v="0"/>
    <n v="0"/>
    <n v="0"/>
    <n v="120"/>
    <n v="0"/>
    <n v="0"/>
    <n v="5131.6400000000003"/>
    <n v="20"/>
    <n v="-343.77"/>
    <n v="38007.19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Branson"/>
    <s v="Electric"/>
    <s v="Commercial"/>
    <s v="GP-General Power"/>
    <n v="7458736"/>
    <n v="766129.42"/>
    <n v="11572.4"/>
    <n v="10970.81"/>
    <n v="0"/>
    <n v="0"/>
    <m/>
    <n v="0"/>
    <n v="0"/>
    <n v="0"/>
    <n v="0"/>
    <n v="3225.96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7397.27"/>
    <n v="0"/>
    <n v="-1206.3"/>
    <n v="52395.51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1"/>
  </r>
  <r>
    <x v="3"/>
    <s v="Branson"/>
    <s v="Electric"/>
    <s v="Commercial"/>
    <s v="LP-Large Power"/>
    <n v="3062400"/>
    <n v="257681.54"/>
    <n v="567.1"/>
    <n v="1760.92"/>
    <n v="0"/>
    <n v="0"/>
    <m/>
    <n v="0"/>
    <n v="0"/>
    <n v="0"/>
    <n v="0"/>
    <n v="1378.08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31"/>
  </r>
  <r>
    <x v="3"/>
    <s v="Branson"/>
    <s v="Electric"/>
    <s v="Commercial"/>
    <s v="RG-Residential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"/>
    <m/>
    <x v="31"/>
  </r>
  <r>
    <x v="3"/>
    <s v="Branson"/>
    <s v="Electric"/>
    <s v="Commercial"/>
    <s v="SH-Small Heating"/>
    <n v="3302974"/>
    <n v="410925.95"/>
    <n v="31376.49"/>
    <n v="8590.65"/>
    <n v="0"/>
    <n v="0"/>
    <m/>
    <n v="0"/>
    <n v="0"/>
    <n v="0"/>
    <n v="0"/>
    <n v="1486.45"/>
    <n v="0"/>
    <n v="0"/>
    <n v="0"/>
    <n v="0"/>
    <n v="0"/>
    <n v="0"/>
    <n v="0"/>
    <n v="0"/>
    <n v="0"/>
    <n v="0"/>
    <n v="0"/>
    <n v="0"/>
    <n v="0"/>
    <n v="0"/>
    <n v="0"/>
    <n v="60"/>
    <n v="0"/>
    <n v="15"/>
    <n v="4301.3"/>
    <n v="0"/>
    <n v="-100.88"/>
    <n v="33253.17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1"/>
  </r>
  <r>
    <x v="3"/>
    <s v="Branson"/>
    <s v="Electric"/>
    <s v="Commercial"/>
    <s v="TEB-Total Electric Bldg"/>
    <n v="16926947"/>
    <n v="1903325.48"/>
    <n v="36804.22"/>
    <n v="27701.8"/>
    <n v="0"/>
    <n v="0"/>
    <m/>
    <n v="0"/>
    <n v="0"/>
    <n v="0"/>
    <n v="0"/>
    <n v="7479.64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24712.09"/>
    <n v="0"/>
    <n v="-57.29"/>
    <n v="127695.64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1"/>
  </r>
  <r>
    <x v="3"/>
    <s v="Branson"/>
    <s v="Electric"/>
    <s v="Industrial"/>
    <s v="CB-Commercial"/>
    <n v="4487"/>
    <n v="570.38"/>
    <n v="22.69"/>
    <n v="0"/>
    <n v="0"/>
    <n v="0"/>
    <m/>
    <n v="0"/>
    <n v="0"/>
    <n v="0"/>
    <n v="0"/>
    <n v="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79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1"/>
  </r>
  <r>
    <x v="3"/>
    <s v="Branson"/>
    <s v="Electric"/>
    <s v="Industrial"/>
    <s v="SH-Small Heating"/>
    <n v="21557"/>
    <n v="2681.94"/>
    <n v="158.83000000000001"/>
    <n v="20.39"/>
    <n v="0"/>
    <n v="0"/>
    <m/>
    <n v="0"/>
    <n v="0"/>
    <n v="0"/>
    <n v="0"/>
    <n v="9.71000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2.82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31"/>
  </r>
  <r>
    <x v="3"/>
    <s v="Branson"/>
    <s v="Electric"/>
    <s v="Industrial"/>
    <s v="TEB-Total Electric Bldg"/>
    <n v="34640"/>
    <n v="4071.94"/>
    <n v="138.97999999999999"/>
    <n v="0"/>
    <n v="0"/>
    <n v="0"/>
    <m/>
    <n v="0"/>
    <n v="0"/>
    <n v="0"/>
    <n v="0"/>
    <n v="15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44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1"/>
  </r>
  <r>
    <x v="3"/>
    <s v="Branson"/>
    <s v="Electric"/>
    <s v="Interdepartmental"/>
    <s v="CB-Commercial"/>
    <n v="15541"/>
    <n v="1975.58"/>
    <n v="136.13999999999999"/>
    <n v="0"/>
    <n v="0"/>
    <n v="0"/>
    <m/>
    <n v="0"/>
    <n v="0"/>
    <n v="0"/>
    <n v="0"/>
    <n v="6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.849999999999994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1"/>
  </r>
  <r>
    <x v="3"/>
    <s v="Branson"/>
    <s v="Electric"/>
    <s v="Municipal Buildings"/>
    <s v="CB-Commercial"/>
    <n v="82954"/>
    <n v="10545.01"/>
    <n v="1882.51"/>
    <n v="0"/>
    <n v="0"/>
    <n v="0"/>
    <m/>
    <n v="0"/>
    <n v="-2.21"/>
    <n v="0"/>
    <n v="0"/>
    <n v="37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Branson"/>
    <s v="Electric"/>
    <s v="Municipal Buildings"/>
    <s v="GP-General Power"/>
    <n v="165160"/>
    <n v="19166"/>
    <n v="347.45"/>
    <n v="0"/>
    <n v="0"/>
    <n v="0"/>
    <m/>
    <n v="0"/>
    <n v="0"/>
    <n v="0"/>
    <n v="0"/>
    <n v="74.31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Branson"/>
    <s v="Electric"/>
    <s v="Municipal Buildings"/>
    <s v="SH-Small Heating"/>
    <n v="25305"/>
    <n v="3148.21"/>
    <n v="226.9"/>
    <n v="0"/>
    <n v="0"/>
    <n v="0"/>
    <m/>
    <n v="0"/>
    <n v="0"/>
    <n v="0"/>
    <n v="0"/>
    <n v="11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1"/>
  </r>
  <r>
    <x v="3"/>
    <s v="Branson"/>
    <s v="Electric"/>
    <s v="Municipal Buildings"/>
    <s v="TEB-Total Electric Bldg"/>
    <n v="436920"/>
    <n v="52710.93"/>
    <n v="555.91999999999996"/>
    <n v="0"/>
    <n v="0"/>
    <n v="0"/>
    <m/>
    <n v="0"/>
    <n v="0"/>
    <n v="0"/>
    <n v="0"/>
    <n v="196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1"/>
  </r>
  <r>
    <x v="3"/>
    <s v="Branson"/>
    <s v="Electric"/>
    <s v="Municipal Other Lighting"/>
    <s v="CB-Commercial"/>
    <n v="35348"/>
    <n v="4493.41"/>
    <n v="1429.47"/>
    <n v="0"/>
    <n v="0"/>
    <n v="0"/>
    <m/>
    <n v="0"/>
    <n v="-0.02"/>
    <n v="0"/>
    <n v="0"/>
    <n v="15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1"/>
  </r>
  <r>
    <x v="3"/>
    <s v="Branson"/>
    <s v="Electric"/>
    <s v="Municipal Other Lighting"/>
    <s v="GP-General Power"/>
    <n v="46800"/>
    <n v="4738.9399999999996"/>
    <n v="69.489999999999995"/>
    <n v="0"/>
    <n v="0"/>
    <n v="0"/>
    <m/>
    <n v="0"/>
    <n v="0"/>
    <n v="0"/>
    <n v="0"/>
    <n v="21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31"/>
  </r>
  <r>
    <x v="3"/>
    <s v="Branson"/>
    <s v="Electric"/>
    <s v="Municipal Other Lighting"/>
    <s v="LS-Special Lighting"/>
    <n v="994"/>
    <n v="301.12"/>
    <n v="0"/>
    <n v="0"/>
    <n v="0"/>
    <n v="0"/>
    <m/>
    <n v="0"/>
    <n v="0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1"/>
  </r>
  <r>
    <x v="3"/>
    <s v="Branson"/>
    <s v="Electric"/>
    <s v="Municipal Other Lighting"/>
    <s v="SH-Small Heating"/>
    <n v="1308"/>
    <n v="162.72999999999999"/>
    <n v="45.38"/>
    <n v="0"/>
    <n v="0"/>
    <n v="0"/>
    <m/>
    <n v="0"/>
    <n v="0"/>
    <n v="0"/>
    <n v="0"/>
    <n v="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2"/>
    <m/>
    <x v="31"/>
  </r>
  <r>
    <x v="3"/>
    <s v="Branson"/>
    <s v="Electric"/>
    <s v="Municipal Pumping"/>
    <s v="CB-Commercial"/>
    <n v="118584"/>
    <n v="15074.25"/>
    <n v="2674.4"/>
    <n v="0"/>
    <n v="0"/>
    <n v="0"/>
    <m/>
    <n v="0"/>
    <n v="0"/>
    <n v="0"/>
    <n v="0"/>
    <n v="53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Branson"/>
    <s v="Electric"/>
    <s v="Municipal Pumping"/>
    <s v="GP-General Power"/>
    <n v="1324733"/>
    <n v="132531.71"/>
    <n v="2015.21"/>
    <n v="0"/>
    <n v="0"/>
    <n v="0"/>
    <m/>
    <n v="0"/>
    <n v="0"/>
    <n v="0"/>
    <n v="0"/>
    <n v="596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Branson"/>
    <s v="Electric"/>
    <s v="Residential"/>
    <s v="RG-Residential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Branson"/>
    <s v="Electric"/>
    <s v="Residential"/>
    <s v="RGL-Residential Pilot"/>
    <n v="85137"/>
    <n v="10671.93"/>
    <n v="0"/>
    <n v="169.34"/>
    <n v="0"/>
    <n v="0"/>
    <m/>
    <n v="0"/>
    <n v="0"/>
    <n v="0"/>
    <n v="0"/>
    <n v="38.2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15"/>
    <n v="0"/>
    <n v="-10.48"/>
    <n v="69.31999999999999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1"/>
  </r>
  <r>
    <x v="3"/>
    <s v="Branson"/>
    <s v="Electric"/>
    <s v="Residential"/>
    <s v="RG-Residential"/>
    <n v="18700321.699999999"/>
    <n v="2344004.83"/>
    <n v="235613.79"/>
    <n v="38046.379999999997"/>
    <n v="0"/>
    <n v="0"/>
    <m/>
    <n v="-15600.1172440791"/>
    <n v="0"/>
    <n v="0"/>
    <n v="0"/>
    <n v="8415.41"/>
    <n v="0"/>
    <n v="0"/>
    <n v="0"/>
    <n v="0"/>
    <n v="0"/>
    <n v="0"/>
    <n v="0"/>
    <n v="0"/>
    <n v="0"/>
    <n v="0"/>
    <n v="0"/>
    <n v="0"/>
    <n v="0"/>
    <n v="0"/>
    <n v="0"/>
    <n v="750"/>
    <n v="100"/>
    <n v="135"/>
    <n v="4564.3599999999997"/>
    <n v="560"/>
    <n v="-541.70000000000005"/>
    <n v="17093.1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Branson"/>
    <s v="Lighting"/>
    <s v="Commercial"/>
    <s v="PL-Private Lighting"/>
    <n v="84441.455000000002"/>
    <n v="29147.13"/>
    <n v="0"/>
    <n v="0"/>
    <n v="0"/>
    <n v="0"/>
    <m/>
    <n v="0"/>
    <n v="0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29.97999999999999"/>
    <n v="0"/>
    <n v="-13.27"/>
    <n v="1553.69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3"/>
    <s v="Branson"/>
    <s v="Lighting"/>
    <s v="Industrial"/>
    <s v="PL-Private Lighting"/>
    <n v="164"/>
    <n v="58.9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1"/>
  </r>
  <r>
    <x v="3"/>
    <s v="Branson"/>
    <s v="Lighting"/>
    <s v="Municipal Other Lighting"/>
    <s v="PL-Private Lighting"/>
    <n v="386"/>
    <n v="139.8300000000000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1"/>
  </r>
  <r>
    <x v="3"/>
    <s v="Branson"/>
    <s v="Lighting"/>
    <s v="Municipal Street Lighting"/>
    <s v="SPL-Municipal St Lighting"/>
    <n v="185941.87700000001"/>
    <n v="24547.599999999999"/>
    <n v="0"/>
    <n v="0"/>
    <n v="0"/>
    <n v="0"/>
    <m/>
    <n v="0"/>
    <n v="0"/>
    <n v="0"/>
    <n v="0"/>
    <n v="0"/>
    <n v="0"/>
    <n v="0"/>
    <n v="0"/>
    <n v="0"/>
    <n v="0"/>
    <n v="0"/>
    <n v="0"/>
    <n v="19821.50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1"/>
  </r>
  <r>
    <x v="3"/>
    <s v="Branson"/>
    <s v="Lighting"/>
    <s v="Residential"/>
    <s v="PL-Private Lighting"/>
    <n v="23926.491999999998"/>
    <n v="9270.32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93"/>
    <n v="20"/>
    <n v="0"/>
    <n v="45.93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s v="Branso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3"/>
    <s v="Buffalo"/>
    <s v="Electric"/>
    <s v="Commercial"/>
    <s v="CB-Commercial"/>
    <n v="1469"/>
    <n v="186.75"/>
    <n v="90.76"/>
    <n v="10.92"/>
    <n v="0"/>
    <n v="0"/>
    <m/>
    <n v="0"/>
    <n v="0"/>
    <n v="0"/>
    <n v="0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"/>
    <n v="0"/>
    <n v="0"/>
    <n v="23.28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Buffalo"/>
    <s v="Electric"/>
    <s v="Residential"/>
    <s v="RG-Residential"/>
    <n v="18559"/>
    <n v="2326.35"/>
    <n v="214.5"/>
    <n v="29.09"/>
    <n v="0"/>
    <n v="0"/>
    <m/>
    <n v="0"/>
    <n v="0"/>
    <n v="0"/>
    <n v="0"/>
    <n v="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499999999999998"/>
    <n v="0"/>
    <n v="-16.73"/>
    <n v="51.0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Buffalo"/>
    <s v="Lighting"/>
    <s v="Residential"/>
    <s v="PL-Private Lighting"/>
    <n v="31"/>
    <n v="14.65"/>
    <n v="0"/>
    <n v="0.28999999999999998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.44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s v="Gravette"/>
    <s v="Electric"/>
    <s v="Commercial"/>
    <s v="CB-Commercial"/>
    <n v="13624"/>
    <n v="1731.86"/>
    <n v="158.83000000000001"/>
    <n v="72.430000000000007"/>
    <n v="0"/>
    <n v="0"/>
    <m/>
    <n v="0"/>
    <n v="0"/>
    <n v="0"/>
    <n v="0"/>
    <n v="6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3"/>
    <n v="0"/>
    <n v="0"/>
    <n v="122.3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Gravette"/>
    <s v="Electric"/>
    <s v="Industrial"/>
    <s v="GP-General Power"/>
    <n v="125479"/>
    <n v="10812.64"/>
    <n v="138.97999999999999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1.7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3"/>
    <s v="Gravette"/>
    <s v="Electric"/>
    <s v="Residential"/>
    <s v="RG-Residential"/>
    <n v="14093"/>
    <n v="1766.57"/>
    <n v="308.97000000000003"/>
    <n v="88.97"/>
    <n v="0"/>
    <n v="0"/>
    <m/>
    <n v="0"/>
    <n v="0"/>
    <n v="0"/>
    <n v="0"/>
    <n v="6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3"/>
    <n v="0"/>
    <n v="-6.17"/>
    <n v="45.5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Gravette"/>
    <s v="Lighting"/>
    <s v="Commercial"/>
    <s v="PL-Private Lighting"/>
    <n v="341"/>
    <n v="139.1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9"/>
    <n v="0"/>
    <n v="0"/>
    <n v="1.2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3"/>
    <s v="Gravette"/>
    <s v="Lighting"/>
    <s v="Residential"/>
    <s v="PL-Private Lighting"/>
    <n v="31"/>
    <n v="25.9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.3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s v="Greenfield"/>
    <s v="Electric"/>
    <s v="Oil Pipeline Pumping"/>
    <s v="GP-General Power"/>
    <n v="225930"/>
    <n v="26988.92"/>
    <n v="69.489999999999995"/>
    <n v="0"/>
    <n v="0"/>
    <n v="0"/>
    <m/>
    <n v="0"/>
    <n v="0"/>
    <n v="0"/>
    <n v="0"/>
    <n v="101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6.88"/>
    <n v="0"/>
    <n v="0"/>
    <n v="1724.6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3"/>
    <s v="Joplin"/>
    <s v="Electric"/>
    <s v="Commercial"/>
    <s v="CB-Commercial"/>
    <n v="8276433"/>
    <n v="1052011.99"/>
    <n v="84831.84"/>
    <n v="56361.85"/>
    <n v="0"/>
    <n v="0"/>
    <m/>
    <n v="-9895.1019488615202"/>
    <n v="-0.59"/>
    <n v="0"/>
    <n v="0"/>
    <n v="3695.09"/>
    <n v="0"/>
    <n v="0"/>
    <n v="0"/>
    <n v="0"/>
    <n v="0"/>
    <n v="0"/>
    <n v="0"/>
    <n v="111.8"/>
    <n v="0"/>
    <n v="0"/>
    <n v="0"/>
    <n v="0"/>
    <n v="0"/>
    <n v="0"/>
    <n v="0"/>
    <n v="60"/>
    <n v="0"/>
    <n v="45"/>
    <n v="13368.31"/>
    <n v="120"/>
    <n v="-247.43"/>
    <n v="81480.1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Joplin"/>
    <s v="Electric"/>
    <s v="Commercial"/>
    <s v="GP-General Power"/>
    <n v="21092298"/>
    <n v="2093432.31"/>
    <n v="34423.949999999997"/>
    <n v="33756.57"/>
    <n v="0"/>
    <n v="0"/>
    <m/>
    <n v="0"/>
    <n v="0"/>
    <n v="0"/>
    <n v="0"/>
    <n v="8533.27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17855.91"/>
    <n v="0"/>
    <n v="0"/>
    <n v="124242.35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1"/>
  </r>
  <r>
    <x v="3"/>
    <s v="Joplin"/>
    <s v="Electric"/>
    <s v="Commercial"/>
    <s v="LP-Large Power"/>
    <n v="7603200"/>
    <n v="635477.43000000005"/>
    <n v="850.65"/>
    <n v="240"/>
    <n v="0"/>
    <n v="0"/>
    <m/>
    <n v="0"/>
    <n v="0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31"/>
  </r>
  <r>
    <x v="3"/>
    <s v="Joplin"/>
    <s v="Electric"/>
    <s v="Commercial"/>
    <s v="LS-Special Lighting"/>
    <n v="2046"/>
    <n v="347.5"/>
    <n v="0"/>
    <n v="19.350000000000001"/>
    <n v="0"/>
    <n v="0"/>
    <m/>
    <n v="0"/>
    <n v="0"/>
    <n v="0"/>
    <n v="0"/>
    <n v="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1"/>
  </r>
  <r>
    <x v="3"/>
    <s v="Joplin"/>
    <s v="Electric"/>
    <s v="Commercial"/>
    <s v="SH-Small Heating"/>
    <n v="1038941"/>
    <n v="129255.59"/>
    <n v="10190.84"/>
    <n v="7243.14"/>
    <n v="0"/>
    <n v="0"/>
    <m/>
    <n v="0"/>
    <n v="0"/>
    <n v="0"/>
    <n v="0"/>
    <n v="42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75.37"/>
    <n v="20"/>
    <n v="-39"/>
    <n v="8863.06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1"/>
  </r>
  <r>
    <x v="3"/>
    <s v="Joplin"/>
    <s v="Electric"/>
    <s v="Commercial"/>
    <s v="TEB-Total Electric Bldg"/>
    <n v="3719767"/>
    <n v="398836.31"/>
    <n v="7296.45"/>
    <n v="6586.89"/>
    <n v="0"/>
    <n v="0"/>
    <m/>
    <n v="0"/>
    <n v="0"/>
    <n v="0"/>
    <n v="0"/>
    <n v="142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89.78"/>
    <n v="40"/>
    <n v="0"/>
    <n v="22045.48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1"/>
  </r>
  <r>
    <x v="3"/>
    <s v="Joplin"/>
    <s v="Electric"/>
    <s v="Industrial"/>
    <s v="CB-Commercial"/>
    <n v="28315"/>
    <n v="3599.36"/>
    <n v="249.59"/>
    <n v="201.66"/>
    <n v="0"/>
    <n v="0"/>
    <m/>
    <n v="0"/>
    <n v="0"/>
    <n v="0"/>
    <n v="0"/>
    <n v="11.49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250.7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1"/>
  </r>
  <r>
    <x v="3"/>
    <s v="Joplin"/>
    <s v="Electric"/>
    <s v="Industrial"/>
    <s v="GP-General Power"/>
    <n v="7825008"/>
    <n v="686473.3"/>
    <n v="3167.35"/>
    <n v="3014.59"/>
    <n v="0"/>
    <n v="0"/>
    <m/>
    <n v="0"/>
    <n v="0"/>
    <n v="0"/>
    <n v="0"/>
    <n v="2134.19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4366.68"/>
    <n v="0"/>
    <n v="0"/>
    <n v="30971.3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3"/>
    <s v="Joplin"/>
    <s v="Electric"/>
    <s v="Industrial"/>
    <s v="LP-Large Power"/>
    <n v="26686701"/>
    <n v="2302335.11"/>
    <n v="3686.15"/>
    <n v="960"/>
    <n v="0"/>
    <n v="0"/>
    <m/>
    <n v="0"/>
    <n v="0"/>
    <n v="0"/>
    <n v="0"/>
    <n v="2319.52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0"/>
    <n v="0"/>
    <n v="0"/>
    <n v="102872.7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1"/>
  </r>
  <r>
    <x v="3"/>
    <s v="Joplin"/>
    <s v="Electric"/>
    <s v="Industrial"/>
    <s v="SH-Small Heating"/>
    <n v="2015"/>
    <n v="250.69"/>
    <n v="22.69"/>
    <n v="17.510000000000002"/>
    <n v="0"/>
    <n v="0"/>
    <m/>
    <n v="0"/>
    <n v="0"/>
    <n v="0"/>
    <n v="0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93"/>
    <n v="0"/>
    <n v="0"/>
    <n v="0"/>
    <n v="0"/>
    <n v="0"/>
    <n v="0"/>
    <m/>
    <x v="0"/>
    <m/>
    <m/>
    <m/>
    <m/>
    <m/>
    <m/>
    <m/>
    <m/>
    <n v="0"/>
    <n v="0"/>
    <n v="0"/>
    <n v="0"/>
    <x v="2"/>
    <x v="12"/>
    <m/>
    <x v="31"/>
  </r>
  <r>
    <x v="3"/>
    <s v="Joplin"/>
    <s v="Electric"/>
    <s v="Industrial"/>
    <s v="TEB-Total Electric Bldg"/>
    <n v="359200"/>
    <n v="41248.75"/>
    <n v="596.22"/>
    <n v="995.29"/>
    <n v="0"/>
    <n v="0"/>
    <m/>
    <n v="0"/>
    <n v="0"/>
    <n v="0"/>
    <n v="0"/>
    <n v="161.63999999999999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921.73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1"/>
  </r>
  <r>
    <x v="3"/>
    <s v="Joplin"/>
    <s v="Electric"/>
    <s v="Interdepartmental"/>
    <s v="CB-Commercial"/>
    <n v="61575"/>
    <n v="7827.39"/>
    <n v="158.83000000000001"/>
    <n v="0"/>
    <n v="0"/>
    <n v="0"/>
    <m/>
    <n v="0"/>
    <n v="0"/>
    <n v="0"/>
    <n v="0"/>
    <n v="27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1"/>
  </r>
  <r>
    <x v="3"/>
    <s v="Joplin"/>
    <s v="Electric"/>
    <s v="Municipal Buildings"/>
    <s v="CB-Commercial"/>
    <n v="120382"/>
    <n v="15302.82"/>
    <n v="1565.61"/>
    <n v="0"/>
    <n v="0"/>
    <n v="0"/>
    <m/>
    <n v="0"/>
    <n v="0"/>
    <n v="0"/>
    <n v="0"/>
    <n v="54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Joplin"/>
    <s v="Electric"/>
    <s v="Municipal Buildings"/>
    <s v="GP-General Power"/>
    <n v="538988"/>
    <n v="57280.18"/>
    <n v="1042.3499999999999"/>
    <n v="0"/>
    <n v="0"/>
    <n v="0"/>
    <m/>
    <n v="0"/>
    <n v="0"/>
    <n v="0"/>
    <n v="0"/>
    <n v="242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Joplin"/>
    <s v="Electric"/>
    <s v="Municipal Buildings"/>
    <s v="SH-Small Heating"/>
    <n v="2107"/>
    <n v="262.14"/>
    <n v="90.76"/>
    <n v="0"/>
    <n v="0"/>
    <n v="0"/>
    <m/>
    <n v="0"/>
    <n v="0"/>
    <n v="0"/>
    <n v="0"/>
    <n v="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1"/>
  </r>
  <r>
    <x v="3"/>
    <s v="Joplin"/>
    <s v="Electric"/>
    <s v="Municipal Buildings"/>
    <s v="TEB-Total Electric Bldg"/>
    <n v="25640"/>
    <n v="3453.77"/>
    <n v="217.73"/>
    <n v="0"/>
    <n v="0"/>
    <n v="0"/>
    <m/>
    <n v="0"/>
    <n v="0"/>
    <n v="0"/>
    <n v="0"/>
    <n v="1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5.7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1"/>
  </r>
  <r>
    <x v="3"/>
    <s v="Joplin"/>
    <s v="Electric"/>
    <s v="Municipal Other Lighting"/>
    <s v="CB-Commercial"/>
    <n v="41237"/>
    <n v="5241.9799999999996"/>
    <n v="1679.06"/>
    <n v="0"/>
    <n v="0"/>
    <n v="0"/>
    <m/>
    <n v="0"/>
    <n v="0"/>
    <n v="0"/>
    <n v="0"/>
    <n v="18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1"/>
  </r>
  <r>
    <x v="3"/>
    <s v="Joplin"/>
    <s v="Electric"/>
    <s v="Municipal Other Lighting"/>
    <s v="GP-General Power"/>
    <n v="22880"/>
    <n v="3721.27"/>
    <n v="138.97999999999999"/>
    <n v="0"/>
    <n v="0"/>
    <n v="0"/>
    <m/>
    <n v="0"/>
    <n v="0"/>
    <n v="0"/>
    <n v="0"/>
    <n v="1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6"/>
    <m/>
    <x v="31"/>
  </r>
  <r>
    <x v="3"/>
    <s v="Joplin"/>
    <s v="Electric"/>
    <s v="Municipal Other Lighting"/>
    <s v="LS-Special Lighting"/>
    <n v="184"/>
    <n v="93.32"/>
    <n v="0"/>
    <n v="0"/>
    <n v="0"/>
    <n v="0"/>
    <m/>
    <n v="0"/>
    <n v="0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1"/>
  </r>
  <r>
    <x v="3"/>
    <s v="Joplin"/>
    <s v="Electric"/>
    <s v="Municipal Other Lighting"/>
    <s v="MS-Miscellaneous"/>
    <n v="11295"/>
    <n v="1122.72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22"/>
    <m/>
    <x v="31"/>
  </r>
  <r>
    <x v="3"/>
    <s v="Joplin"/>
    <s v="Electric"/>
    <s v="Municipal Pumping"/>
    <s v="CB-Commercial"/>
    <n v="16655"/>
    <n v="2117.17"/>
    <n v="726.08"/>
    <n v="0"/>
    <n v="0"/>
    <n v="0"/>
    <m/>
    <n v="0"/>
    <n v="0"/>
    <n v="0"/>
    <n v="0"/>
    <n v="7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Joplin"/>
    <s v="Electric"/>
    <s v="Municipal Pumping"/>
    <s v="GP-General Power"/>
    <n v="900456"/>
    <n v="81916.960000000006"/>
    <n v="625.41"/>
    <n v="0"/>
    <n v="0"/>
    <n v="0"/>
    <m/>
    <n v="0"/>
    <n v="0"/>
    <n v="0"/>
    <n v="0"/>
    <n v="405.2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Joplin"/>
    <s v="Electric"/>
    <s v="Oil Pipeline Pumping"/>
    <s v="LP-Large Power"/>
    <n v="450727"/>
    <n v="72565.42"/>
    <n v="283.5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61.67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1"/>
  </r>
  <r>
    <x v="3"/>
    <s v="Joplin"/>
    <s v="Electric"/>
    <s v="Residential"/>
    <s v="RGL-Residential Pilot"/>
    <n v="86611"/>
    <n v="10856.7"/>
    <n v="0"/>
    <n v="581.41999999999996"/>
    <n v="0"/>
    <n v="0"/>
    <m/>
    <n v="0"/>
    <n v="0"/>
    <n v="0"/>
    <n v="0"/>
    <n v="38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59"/>
    <n v="20"/>
    <n v="0"/>
    <n v="8.7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1"/>
  </r>
  <r>
    <x v="3"/>
    <s v="Joplin"/>
    <s v="Electric"/>
    <s v="Residential"/>
    <s v="RG-Residential"/>
    <n v="39326963.030000001"/>
    <n v="4930343.63"/>
    <n v="390166.76"/>
    <n v="262850.12"/>
    <n v="0"/>
    <n v="0"/>
    <m/>
    <n v="-69087.987166083098"/>
    <n v="-0.92"/>
    <n v="0"/>
    <n v="0"/>
    <n v="17698.330000000002"/>
    <n v="0"/>
    <n v="0"/>
    <n v="0"/>
    <n v="0"/>
    <n v="0"/>
    <n v="0"/>
    <n v="0"/>
    <n v="0"/>
    <n v="0"/>
    <n v="0"/>
    <n v="0"/>
    <n v="0"/>
    <n v="0"/>
    <n v="0"/>
    <n v="0"/>
    <n v="1650"/>
    <n v="300"/>
    <n v="285"/>
    <n v="11089.8"/>
    <n v="1300"/>
    <n v="-871.81"/>
    <n v="21401.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Joplin"/>
    <s v="Lighting"/>
    <s v="Commercial"/>
    <s v="PL-Private Lighting"/>
    <n v="192468.83900000001"/>
    <n v="52624.02"/>
    <n v="0"/>
    <n v="2114.31"/>
    <n v="0"/>
    <n v="0"/>
    <m/>
    <n v="0"/>
    <n v="0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45"/>
    <n v="357.34"/>
    <n v="0"/>
    <n v="-3.9"/>
    <n v="3394.89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3"/>
    <s v="Joplin"/>
    <s v="Lighting"/>
    <s v="Industrial"/>
    <s v="PL-Private Lighting"/>
    <n v="19470"/>
    <n v="4965.17"/>
    <n v="0"/>
    <n v="289.11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8.44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1"/>
  </r>
  <r>
    <x v="3"/>
    <s v="Joplin"/>
    <s v="Lighting"/>
    <s v="Municipal Buildings"/>
    <s v="PL-Private Lighting"/>
    <n v="591"/>
    <n v="214.2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31"/>
  </r>
  <r>
    <x v="3"/>
    <s v="Joplin"/>
    <s v="Lighting"/>
    <s v="Municipal Other Lighting"/>
    <s v="PL-Private Lighting"/>
    <n v="4396"/>
    <n v="980.3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1"/>
  </r>
  <r>
    <x v="3"/>
    <s v="Joplin"/>
    <s v="Lighting"/>
    <s v="Municipal Street Lighting"/>
    <s v="SPL-Municipal St Lighting"/>
    <n v="481205.68"/>
    <n v="74918.06"/>
    <n v="0"/>
    <n v="0"/>
    <n v="0"/>
    <n v="0"/>
    <m/>
    <n v="0"/>
    <n v="0"/>
    <n v="0"/>
    <n v="0"/>
    <n v="0"/>
    <n v="0"/>
    <n v="0"/>
    <n v="0"/>
    <n v="0"/>
    <n v="0"/>
    <n v="0"/>
    <n v="0"/>
    <n v="26961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1"/>
  </r>
  <r>
    <x v="3"/>
    <s v="Joplin"/>
    <s v="Lighting"/>
    <s v="Residential"/>
    <s v="PL-Private Lighting"/>
    <n v="57023.101000000002"/>
    <n v="20443.62"/>
    <n v="0"/>
    <n v="509.82"/>
    <n v="0"/>
    <n v="0"/>
    <m/>
    <n v="0"/>
    <n v="0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32.22"/>
    <n v="0"/>
    <n v="0"/>
    <n v="120.6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s v="Jopli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3"/>
    <s v="Neosho"/>
    <s v="Electric"/>
    <s v="Commercial"/>
    <s v="CB-Commercial"/>
    <n v="4029937"/>
    <n v="512281.29"/>
    <n v="52191.49"/>
    <n v="14472.5"/>
    <n v="0"/>
    <n v="0"/>
    <m/>
    <n v="0"/>
    <n v="0"/>
    <n v="0"/>
    <n v="0"/>
    <n v="1808.09"/>
    <n v="0"/>
    <n v="0"/>
    <n v="0"/>
    <n v="0"/>
    <n v="0"/>
    <n v="0"/>
    <n v="0"/>
    <n v="0"/>
    <n v="0"/>
    <n v="0"/>
    <n v="0"/>
    <n v="0"/>
    <n v="0"/>
    <n v="0"/>
    <n v="0"/>
    <n v="30"/>
    <n v="0"/>
    <n v="45"/>
    <n v="5229.4399999999996"/>
    <n v="80"/>
    <n v="-79.06"/>
    <n v="33808.3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Neosho"/>
    <s v="Electric"/>
    <s v="Commercial"/>
    <s v="GP-General Power"/>
    <n v="8091397"/>
    <n v="836313.87"/>
    <n v="15788.13"/>
    <n v="156.61000000000001"/>
    <n v="0"/>
    <n v="0"/>
    <m/>
    <n v="0"/>
    <n v="0"/>
    <n v="0"/>
    <n v="0"/>
    <n v="3418.6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5044.79"/>
    <n v="20"/>
    <n v="0"/>
    <n v="37000.36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1"/>
  </r>
  <r>
    <x v="3"/>
    <s v="Neosho"/>
    <s v="Electric"/>
    <s v="Commercial"/>
    <s v="LS-Special Lighting"/>
    <n v="5241"/>
    <n v="905.7"/>
    <n v="0"/>
    <n v="21.97"/>
    <n v="0"/>
    <n v="0"/>
    <m/>
    <n v="0"/>
    <n v="0"/>
    <n v="0"/>
    <n v="0"/>
    <n v="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1"/>
  </r>
  <r>
    <x v="3"/>
    <s v="Neosho"/>
    <s v="Electric"/>
    <s v="Commercial"/>
    <s v="SH-Small Heating"/>
    <n v="404023"/>
    <n v="50264.82"/>
    <n v="3879.99"/>
    <n v="1455.14"/>
    <n v="0"/>
    <n v="0"/>
    <m/>
    <n v="0"/>
    <n v="0"/>
    <n v="0"/>
    <n v="0"/>
    <n v="18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1.78"/>
    <n v="0"/>
    <n v="0"/>
    <n v="3429.81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1"/>
  </r>
  <r>
    <x v="3"/>
    <s v="Neosho"/>
    <s v="Electric"/>
    <s v="Commercial"/>
    <s v="TEB-Total Electric Bldg"/>
    <n v="1186269"/>
    <n v="130531.51"/>
    <n v="3196.54"/>
    <n v="0"/>
    <n v="0"/>
    <n v="0"/>
    <m/>
    <n v="0"/>
    <n v="0"/>
    <n v="0"/>
    <n v="0"/>
    <n v="533.79999999999995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520.13"/>
    <n v="0"/>
    <n v="0"/>
    <n v="4055.08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1"/>
  </r>
  <r>
    <x v="3"/>
    <s v="Neosho"/>
    <s v="Electric"/>
    <s v="Industrial"/>
    <s v="CB-Commercial"/>
    <n v="68268"/>
    <n v="8678.18"/>
    <n v="363.04"/>
    <n v="363.51"/>
    <n v="0"/>
    <n v="0"/>
    <m/>
    <n v="0"/>
    <n v="0"/>
    <n v="0"/>
    <n v="0"/>
    <n v="28.99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54.81"/>
    <n v="0"/>
    <n v="0"/>
    <n v="728.8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1"/>
  </r>
  <r>
    <x v="3"/>
    <s v="Neosho"/>
    <s v="Electric"/>
    <s v="Industrial"/>
    <s v="GP-General Power"/>
    <n v="1244228"/>
    <n v="128130.29"/>
    <n v="1320.31"/>
    <n v="0"/>
    <n v="0"/>
    <n v="0"/>
    <m/>
    <n v="0"/>
    <n v="0"/>
    <n v="0"/>
    <n v="0"/>
    <n v="395.78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211.95"/>
    <n v="0"/>
    <n v="0"/>
    <n v="7013.79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3"/>
    <s v="Neosho"/>
    <s v="Electric"/>
    <s v="Industrial"/>
    <s v="LP-Large Power"/>
    <n v="12385075"/>
    <n v="977038.52"/>
    <n v="1134.2"/>
    <n v="0"/>
    <n v="0"/>
    <n v="0"/>
    <m/>
    <n v="0"/>
    <n v="0"/>
    <n v="0"/>
    <n v="0"/>
    <n v="440.86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4484.1899999999996"/>
    <n v="0"/>
    <n v="0"/>
    <n v="16668.14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1"/>
  </r>
  <r>
    <x v="3"/>
    <s v="Neosho"/>
    <s v="Electric"/>
    <s v="Industrial"/>
    <s v="TEB-Total Electric Bldg"/>
    <n v="72240"/>
    <n v="6620.48"/>
    <n v="69.489999999999995"/>
    <n v="0"/>
    <n v="0"/>
    <n v="0"/>
    <m/>
    <n v="0"/>
    <n v="0"/>
    <n v="0"/>
    <n v="0"/>
    <n v="3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3.27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1"/>
  </r>
  <r>
    <x v="3"/>
    <s v="Neosho"/>
    <s v="Electric"/>
    <s v="Interdepartmental"/>
    <s v="CB-Commercial"/>
    <n v="5881"/>
    <n v="747.59"/>
    <n v="181.52"/>
    <n v="0"/>
    <n v="0"/>
    <n v="0"/>
    <m/>
    <n v="0"/>
    <n v="0"/>
    <n v="0"/>
    <n v="0"/>
    <n v="2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23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1"/>
  </r>
  <r>
    <x v="3"/>
    <s v="Neosho"/>
    <s v="Electric"/>
    <s v="Municipal Buildings"/>
    <s v="CB-Commercial"/>
    <n v="111246"/>
    <n v="14141.45"/>
    <n v="2473.21"/>
    <n v="0"/>
    <n v="0"/>
    <n v="0"/>
    <m/>
    <n v="0"/>
    <n v="0"/>
    <n v="0"/>
    <n v="0"/>
    <n v="5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Neosho"/>
    <s v="Electric"/>
    <s v="Municipal Buildings"/>
    <s v="GP-General Power"/>
    <n v="80920"/>
    <n v="8305.24"/>
    <n v="208.47"/>
    <n v="0"/>
    <n v="0"/>
    <n v="0"/>
    <m/>
    <n v="0"/>
    <n v="0"/>
    <n v="0"/>
    <n v="0"/>
    <n v="36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Neosho"/>
    <s v="Electric"/>
    <s v="Municipal Buildings"/>
    <s v="SH-Small Heating"/>
    <n v="12940"/>
    <n v="1609.87"/>
    <n v="68.069999999999993"/>
    <n v="0"/>
    <n v="0"/>
    <n v="0"/>
    <m/>
    <n v="0"/>
    <n v="0"/>
    <n v="0"/>
    <n v="0"/>
    <n v="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1"/>
  </r>
  <r>
    <x v="3"/>
    <s v="Neosho"/>
    <s v="Electric"/>
    <s v="Municipal Buildings"/>
    <s v="TEB-Total Electric Bldg"/>
    <n v="15360"/>
    <n v="2053.4"/>
    <n v="69.489999999999995"/>
    <n v="0"/>
    <n v="0"/>
    <n v="0"/>
    <m/>
    <n v="0"/>
    <n v="0"/>
    <n v="0"/>
    <n v="0"/>
    <n v="6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1"/>
  </r>
  <r>
    <x v="3"/>
    <s v="Neosho"/>
    <s v="Electric"/>
    <s v="Municipal Other Lighting"/>
    <s v="CB-Commercial"/>
    <n v="11750"/>
    <n v="1493.61"/>
    <n v="1134.5"/>
    <n v="0"/>
    <n v="0"/>
    <n v="0"/>
    <m/>
    <n v="0"/>
    <n v="0"/>
    <n v="0"/>
    <n v="0"/>
    <n v="5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1"/>
  </r>
  <r>
    <x v="3"/>
    <s v="Neosho"/>
    <s v="Electric"/>
    <s v="Municipal Other Lighting"/>
    <s v="LS-Special Lighting"/>
    <n v="1588"/>
    <n v="276.33"/>
    <n v="0"/>
    <n v="0"/>
    <n v="0"/>
    <n v="0"/>
    <m/>
    <n v="0"/>
    <n v="0"/>
    <n v="0"/>
    <n v="0"/>
    <n v="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1"/>
  </r>
  <r>
    <x v="3"/>
    <s v="Neosho"/>
    <s v="Electric"/>
    <s v="Municipal Pumping"/>
    <s v="CB-Commercial"/>
    <n v="126055"/>
    <n v="16024.02"/>
    <n v="1633.68"/>
    <n v="0"/>
    <n v="0"/>
    <n v="0"/>
    <m/>
    <n v="0"/>
    <n v="0"/>
    <n v="0"/>
    <n v="0"/>
    <n v="56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Neosho"/>
    <s v="Electric"/>
    <s v="Municipal Pumping"/>
    <s v="GP-General Power"/>
    <n v="657914"/>
    <n v="65429.61"/>
    <n v="1250.82"/>
    <n v="0"/>
    <n v="0"/>
    <n v="0"/>
    <m/>
    <n v="0"/>
    <n v="0"/>
    <n v="0"/>
    <n v="0"/>
    <n v="296.06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Neosho"/>
    <s v="Electric"/>
    <s v="Municipal Pumping"/>
    <s v="TEB-Total Electric Bldg"/>
    <n v="30865"/>
    <n v="3697.76"/>
    <n v="208.47"/>
    <n v="0"/>
    <n v="0"/>
    <n v="0"/>
    <m/>
    <n v="0"/>
    <n v="0"/>
    <n v="0"/>
    <n v="0"/>
    <n v="1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1"/>
  </r>
  <r>
    <x v="3"/>
    <s v="Neosho"/>
    <s v="Electric"/>
    <s v="Oil Pipeline Pumping"/>
    <s v="LP-Large Power"/>
    <n v="12000"/>
    <n v="22881.85"/>
    <n v="283.5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5.17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1"/>
  </r>
  <r>
    <x v="3"/>
    <s v="Neosho"/>
    <s v="Electric"/>
    <s v="Praxair/ICI"/>
    <s v="SC-P PRAXAIR Transmission"/>
    <n v="6018093"/>
    <n v="412294.85"/>
    <n v="0"/>
    <n v="0"/>
    <n v="0"/>
    <n v="0"/>
    <m/>
    <n v="0"/>
    <n v="0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31"/>
    <m/>
    <x v="31"/>
  </r>
  <r>
    <x v="3"/>
    <s v="Neosho"/>
    <s v="Electric"/>
    <s v="Residential"/>
    <s v="RGL-Residential Pilot"/>
    <n v="45057"/>
    <n v="5647.91"/>
    <n v="0"/>
    <n v="159.49"/>
    <n v="0"/>
    <n v="0"/>
    <m/>
    <n v="0"/>
    <n v="0"/>
    <n v="0"/>
    <n v="0"/>
    <n v="2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2100000000000009"/>
    <n v="0"/>
    <n v="0"/>
    <n v="134.87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1"/>
  </r>
  <r>
    <x v="3"/>
    <s v="Neosho"/>
    <s v="Electric"/>
    <s v="Residential"/>
    <s v="RG-Residential"/>
    <n v="17415455.199999999"/>
    <n v="2182593.62"/>
    <n v="192726.18"/>
    <n v="69468.84"/>
    <n v="0"/>
    <n v="0"/>
    <m/>
    <n v="-50414.577255823096"/>
    <n v="5.89"/>
    <n v="0"/>
    <n v="0"/>
    <n v="7837.5"/>
    <n v="0"/>
    <n v="0"/>
    <n v="0"/>
    <n v="0"/>
    <n v="0"/>
    <n v="0"/>
    <n v="0"/>
    <n v="0"/>
    <n v="0"/>
    <n v="0"/>
    <n v="0"/>
    <n v="0"/>
    <n v="0"/>
    <n v="0"/>
    <n v="0"/>
    <n v="1440"/>
    <n v="450"/>
    <n v="210"/>
    <n v="5493.78"/>
    <n v="740"/>
    <n v="-500.81"/>
    <n v="56649.5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Neosho"/>
    <s v="Lighting"/>
    <s v="Commercial"/>
    <s v="PL-Private Lighting"/>
    <n v="130513.269"/>
    <n v="38627.699999999997"/>
    <n v="0"/>
    <n v="66.489999999999995"/>
    <n v="0"/>
    <n v="0"/>
    <m/>
    <n v="0"/>
    <n v="0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60.05"/>
    <n v="0"/>
    <n v="0"/>
    <n v="1908.9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3"/>
    <s v="Neosho"/>
    <s v="Lighting"/>
    <s v="Industrial"/>
    <s v="PL-Private Lighting"/>
    <n v="12358"/>
    <n v="2823.6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48"/>
    <n v="0"/>
    <n v="0"/>
    <n v="77.930000000000007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1"/>
  </r>
  <r>
    <x v="3"/>
    <s v="Neosho"/>
    <s v="Lighting"/>
    <s v="Municipal Buildings"/>
    <s v="PL-Private Lighting"/>
    <n v="489"/>
    <n v="157.8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31"/>
  </r>
  <r>
    <x v="3"/>
    <s v="Neosho"/>
    <s v="Lighting"/>
    <s v="Municipal Other Lighting"/>
    <s v="PL-Private Lighting"/>
    <n v="441"/>
    <n v="147.4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1"/>
  </r>
  <r>
    <x v="3"/>
    <s v="Neosho"/>
    <s v="Lighting"/>
    <s v="Municipal Street Lighting"/>
    <s v="SPL-Municipal St Lighting"/>
    <n v="158872.45499999999"/>
    <n v="21539.77"/>
    <n v="0"/>
    <n v="0"/>
    <n v="0"/>
    <n v="0"/>
    <m/>
    <n v="0"/>
    <n v="0"/>
    <n v="0"/>
    <n v="0"/>
    <n v="0"/>
    <n v="0"/>
    <n v="0"/>
    <n v="0"/>
    <n v="0"/>
    <n v="0"/>
    <n v="0"/>
    <n v="0"/>
    <n v="768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1"/>
  </r>
  <r>
    <x v="3"/>
    <s v="Neosho"/>
    <s v="Lighting"/>
    <s v="Residential"/>
    <s v="PL-Private Lighting"/>
    <n v="63197.089"/>
    <n v="23233.48"/>
    <n v="0"/>
    <n v="54.92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91"/>
    <n v="0"/>
    <n v="0"/>
    <n v="454.77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s v="Neosho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3"/>
    <s v="Ozark"/>
    <s v="Electric"/>
    <s v="Commercial"/>
    <s v="CB-Commercial"/>
    <n v="4123130"/>
    <n v="524060.41"/>
    <n v="53325.27"/>
    <n v="11660.93"/>
    <n v="0"/>
    <n v="0"/>
    <m/>
    <n v="-8277.0541962860098"/>
    <n v="0"/>
    <n v="0"/>
    <n v="0"/>
    <n v="1855.47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6335.38"/>
    <n v="40"/>
    <n v="-245.11"/>
    <n v="36608.2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Ozark"/>
    <s v="Electric"/>
    <s v="Commercial"/>
    <s v="GP-General Power"/>
    <n v="7083561"/>
    <n v="734780.45"/>
    <n v="11743.81"/>
    <n v="3417.38"/>
    <n v="0"/>
    <n v="0"/>
    <m/>
    <n v="0"/>
    <n v="0"/>
    <n v="0"/>
    <n v="0"/>
    <n v="3008.33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4098.7"/>
    <n v="0"/>
    <n v="-4.28"/>
    <n v="33141.99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1"/>
  </r>
  <r>
    <x v="3"/>
    <s v="Ozark"/>
    <s v="Electric"/>
    <s v="Commercial"/>
    <s v="LS-Special Lighting"/>
    <n v="2198"/>
    <n v="447.08"/>
    <n v="0"/>
    <n v="3.26"/>
    <n v="0"/>
    <n v="0"/>
    <m/>
    <n v="0"/>
    <n v="0"/>
    <n v="0"/>
    <n v="0"/>
    <n v="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1"/>
  </r>
  <r>
    <x v="3"/>
    <s v="Ozark"/>
    <s v="Electric"/>
    <s v="Commercial"/>
    <s v="SH-Small Heating"/>
    <n v="559224"/>
    <n v="69463.91"/>
    <n v="5780.66"/>
    <n v="2248.36"/>
    <n v="0"/>
    <n v="0"/>
    <m/>
    <n v="-7078.2307692307704"/>
    <n v="0"/>
    <n v="0"/>
    <n v="0"/>
    <n v="251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9.96"/>
    <n v="0"/>
    <n v="-2.94"/>
    <n v="5225.1000000000004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1"/>
  </r>
  <r>
    <x v="3"/>
    <s v="Ozark"/>
    <s v="Electric"/>
    <s v="Commercial"/>
    <s v="TEB-Total Electric Bldg"/>
    <n v="1583817"/>
    <n v="176246.08"/>
    <n v="2779.6"/>
    <n v="1780.41"/>
    <n v="0"/>
    <n v="0"/>
    <m/>
    <n v="0"/>
    <n v="0"/>
    <n v="0"/>
    <n v="0"/>
    <n v="712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2.47"/>
    <n v="0"/>
    <n v="0"/>
    <n v="5351.44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1"/>
  </r>
  <r>
    <x v="3"/>
    <s v="Ozark"/>
    <s v="Electric"/>
    <s v="Industrial"/>
    <s v="CB-Commercial"/>
    <n v="9703"/>
    <n v="1233.44"/>
    <n v="113.45"/>
    <n v="25.24"/>
    <n v="0"/>
    <n v="0"/>
    <m/>
    <n v="0"/>
    <n v="0"/>
    <n v="0"/>
    <n v="0"/>
    <n v="4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05"/>
    <n v="0"/>
    <n v="0"/>
    <n v="96.49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1"/>
  </r>
  <r>
    <x v="3"/>
    <s v="Ozark"/>
    <s v="Electric"/>
    <s v="Industrial"/>
    <s v="GP-General Power"/>
    <n v="333342"/>
    <n v="39754.79"/>
    <n v="486.43"/>
    <n v="556.66999999999996"/>
    <n v="0"/>
    <n v="0"/>
    <m/>
    <n v="0"/>
    <n v="0"/>
    <n v="0"/>
    <n v="0"/>
    <n v="1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4.62"/>
    <n v="0"/>
    <n v="0"/>
    <n v="2435.25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3"/>
    <s v="Ozark"/>
    <s v="Electric"/>
    <s v="Industrial"/>
    <s v="TEB-Total Electric Bldg"/>
    <n v="327015"/>
    <n v="46832.52"/>
    <n v="138.97999999999999"/>
    <n v="2329.44"/>
    <n v="0"/>
    <n v="0"/>
    <m/>
    <n v="0"/>
    <n v="0"/>
    <n v="0"/>
    <n v="0"/>
    <n v="147.16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3737.32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1"/>
  </r>
  <r>
    <x v="3"/>
    <s v="Ozark"/>
    <s v="Electric"/>
    <s v="Interdepartmental"/>
    <s v="CB-Commercial"/>
    <n v="5456"/>
    <n v="693.56"/>
    <n v="68.069999999999993"/>
    <n v="0"/>
    <n v="0"/>
    <n v="0"/>
    <m/>
    <n v="0"/>
    <n v="0"/>
    <n v="0"/>
    <n v="0"/>
    <n v="2.45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1"/>
  </r>
  <r>
    <x v="3"/>
    <s v="Ozark"/>
    <s v="Electric"/>
    <s v="Municipal Buildings"/>
    <s v="CB-Commercial"/>
    <n v="74695"/>
    <n v="9495.16"/>
    <n v="1334.17"/>
    <n v="0"/>
    <n v="0"/>
    <n v="0"/>
    <m/>
    <n v="0"/>
    <n v="0"/>
    <n v="0"/>
    <n v="0"/>
    <n v="3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Ozark"/>
    <s v="Electric"/>
    <s v="Municipal Buildings"/>
    <s v="GP-General Power"/>
    <n v="151920"/>
    <n v="17015.38"/>
    <n v="277.95999999999998"/>
    <n v="0"/>
    <n v="0"/>
    <n v="0"/>
    <m/>
    <n v="0"/>
    <n v="0"/>
    <n v="0"/>
    <n v="0"/>
    <n v="68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Ozark"/>
    <s v="Electric"/>
    <s v="Municipal Buildings"/>
    <s v="SH-Small Heating"/>
    <n v="13776"/>
    <n v="1713.89"/>
    <n v="136.13999999999999"/>
    <n v="0"/>
    <n v="0"/>
    <n v="0"/>
    <m/>
    <n v="0"/>
    <n v="0"/>
    <n v="0"/>
    <n v="0"/>
    <n v="6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1"/>
  </r>
  <r>
    <x v="3"/>
    <s v="Ozark"/>
    <s v="Electric"/>
    <s v="Municipal Other Lighting"/>
    <s v="CB-Commercial"/>
    <n v="10336"/>
    <n v="1313.91"/>
    <n v="635.32000000000005"/>
    <n v="0"/>
    <n v="0"/>
    <n v="0"/>
    <m/>
    <n v="0"/>
    <n v="0"/>
    <n v="0"/>
    <n v="0"/>
    <n v="4.65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1"/>
  </r>
  <r>
    <x v="3"/>
    <s v="Ozark"/>
    <s v="Electric"/>
    <s v="Municipal Other Lighting"/>
    <s v="LS-Special Lighting"/>
    <n v="5342"/>
    <n v="926.57"/>
    <n v="0"/>
    <n v="0"/>
    <n v="0"/>
    <n v="0"/>
    <m/>
    <n v="0"/>
    <n v="0"/>
    <n v="0"/>
    <n v="0"/>
    <n v="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1"/>
  </r>
  <r>
    <x v="3"/>
    <s v="Ozark"/>
    <s v="Electric"/>
    <s v="Municipal Pumping"/>
    <s v="CB-Commercial"/>
    <n v="110604"/>
    <n v="14059.86"/>
    <n v="1819.74"/>
    <n v="0"/>
    <n v="0"/>
    <n v="0"/>
    <m/>
    <n v="0"/>
    <n v="0"/>
    <n v="0"/>
    <n v="0"/>
    <n v="49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Ozark"/>
    <s v="Electric"/>
    <s v="Municipal Pumping"/>
    <s v="GP-General Power"/>
    <n v="501256"/>
    <n v="59801.96"/>
    <n v="1598.27"/>
    <n v="0"/>
    <n v="0"/>
    <n v="0"/>
    <m/>
    <n v="0"/>
    <n v="71.239999999999995"/>
    <n v="0"/>
    <n v="0"/>
    <n v="225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Ozark"/>
    <s v="Electric"/>
    <s v="Municipal Pumping"/>
    <s v="TEB-Total Electric Bldg"/>
    <n v="41680"/>
    <n v="4866.9399999999996"/>
    <n v="138.97999999999999"/>
    <n v="0"/>
    <n v="0"/>
    <n v="0"/>
    <m/>
    <n v="0"/>
    <n v="0"/>
    <n v="0"/>
    <n v="0"/>
    <n v="18.76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1"/>
  </r>
  <r>
    <x v="3"/>
    <s v="Ozark"/>
    <s v="Electric"/>
    <s v="Residential"/>
    <s v="RG-Residential"/>
    <n v="25"/>
    <n v="3.18"/>
    <n v="11.35"/>
    <n v="0"/>
    <n v="0"/>
    <n v="0"/>
    <m/>
    <n v="0"/>
    <n v="0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Ozark"/>
    <s v="Electric"/>
    <s v="Residential"/>
    <s v="RGL-Residential Pilot"/>
    <n v="34261"/>
    <n v="4294.62"/>
    <n v="0"/>
    <n v="114.64"/>
    <n v="0"/>
    <n v="0"/>
    <m/>
    <n v="0"/>
    <n v="0"/>
    <n v="0"/>
    <n v="0"/>
    <n v="15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1"/>
    <n v="0"/>
    <n v="0"/>
    <n v="29.63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1"/>
  </r>
  <r>
    <x v="3"/>
    <s v="Ozark"/>
    <s v="Electric"/>
    <s v="Residential"/>
    <s v="RG-Residential"/>
    <n v="24189692.988000002"/>
    <n v="3031670.78"/>
    <n v="253100.35"/>
    <n v="68290.539999999994"/>
    <n v="0"/>
    <n v="0"/>
    <m/>
    <n v="-44686.781914268897"/>
    <n v="-6.52"/>
    <n v="0"/>
    <n v="0"/>
    <n v="10885.38"/>
    <n v="0"/>
    <n v="0"/>
    <n v="0"/>
    <n v="0"/>
    <n v="0"/>
    <n v="0"/>
    <n v="0"/>
    <n v="0"/>
    <n v="0"/>
    <n v="0"/>
    <n v="0"/>
    <n v="0"/>
    <n v="0"/>
    <n v="0"/>
    <n v="0"/>
    <n v="1020"/>
    <n v="300"/>
    <n v="165"/>
    <n v="6186.89"/>
    <n v="1000"/>
    <n v="-419.27"/>
    <n v="21956.73"/>
    <n v="9.34"/>
    <n v="-88.37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Ozark"/>
    <s v="Lighting"/>
    <s v="Commercial"/>
    <s v="PL-Private Lighting"/>
    <n v="50051.14"/>
    <n v="16379.7"/>
    <n v="0"/>
    <n v="139.91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.29"/>
    <n v="0"/>
    <n v="-6.55"/>
    <n v="714.4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3"/>
    <s v="Ozark"/>
    <s v="Lighting"/>
    <s v="Municipal Other Lighting"/>
    <s v="PL-Private Lighting"/>
    <n v="671"/>
    <n v="188.6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1"/>
  </r>
  <r>
    <x v="3"/>
    <s v="Ozark"/>
    <s v="Lighting"/>
    <s v="Municipal Street Lighting"/>
    <s v="SPL-Municipal St Lighting"/>
    <n v="165762.76"/>
    <n v="24746.58"/>
    <n v="0"/>
    <n v="0"/>
    <n v="0"/>
    <n v="0"/>
    <m/>
    <n v="0"/>
    <n v="0"/>
    <n v="0"/>
    <n v="0"/>
    <n v="0"/>
    <n v="0"/>
    <n v="0"/>
    <n v="0"/>
    <n v="0"/>
    <n v="0"/>
    <n v="0"/>
    <n v="0"/>
    <n v="8682.54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1"/>
  </r>
  <r>
    <x v="3"/>
    <s v="Ozark"/>
    <s v="Lighting"/>
    <s v="Residential"/>
    <s v="PL-Private Lighting"/>
    <n v="26468.998"/>
    <n v="9739.58"/>
    <n v="0"/>
    <n v="38.26"/>
    <n v="0"/>
    <n v="0"/>
    <m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6"/>
    <n v="0"/>
    <n v="0"/>
    <n v="58.72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s v="Ozark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3"/>
    <s v="Pierce City"/>
    <s v="Electric"/>
    <s v="Commercial"/>
    <s v="CB-Commercial"/>
    <n v="10907"/>
    <n v="1386.49"/>
    <n v="68.069999999999993"/>
    <n v="0"/>
    <n v="0"/>
    <n v="0"/>
    <m/>
    <n v="0"/>
    <n v="0"/>
    <n v="0"/>
    <n v="0"/>
    <n v="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76"/>
    <n v="0"/>
    <n v="0"/>
    <n v="42.23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Pierce City"/>
    <s v="Electric"/>
    <s v="Residential"/>
    <s v="RG-Residential"/>
    <n v="18960"/>
    <n v="2376.62"/>
    <n v="182"/>
    <n v="60.29"/>
    <n v="0"/>
    <n v="0"/>
    <m/>
    <n v="0"/>
    <n v="0"/>
    <n v="0"/>
    <n v="0"/>
    <n v="8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14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Pierce City"/>
    <s v="Lighting"/>
    <s v="Residential"/>
    <s v="PL-Private Lighting"/>
    <n v="65"/>
    <n v="15.32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s v="Republic"/>
    <s v="Electric"/>
    <s v="Commercial"/>
    <s v="CB-Commercial"/>
    <n v="752201"/>
    <n v="95618.880000000005"/>
    <n v="9627.36"/>
    <n v="2525.19"/>
    <n v="0"/>
    <n v="0"/>
    <m/>
    <n v="0"/>
    <n v="0"/>
    <n v="0"/>
    <n v="0"/>
    <n v="338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6.17"/>
    <n v="0"/>
    <n v="-24.68"/>
    <n v="6346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Republic"/>
    <s v="Electric"/>
    <s v="Commercial"/>
    <s v="GP-General Power"/>
    <n v="460826"/>
    <n v="44617.05"/>
    <n v="1181.33"/>
    <n v="0"/>
    <n v="0"/>
    <n v="0"/>
    <m/>
    <n v="0"/>
    <n v="0"/>
    <n v="0"/>
    <n v="0"/>
    <n v="20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9.53"/>
    <n v="0"/>
    <n v="0"/>
    <n v="2798.22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1"/>
  </r>
  <r>
    <x v="3"/>
    <s v="Republic"/>
    <s v="Electric"/>
    <s v="Commercial"/>
    <s v="SH-Small Heating"/>
    <n v="63688"/>
    <n v="7923.48"/>
    <n v="544.55999999999995"/>
    <n v="142.65"/>
    <n v="0"/>
    <n v="0"/>
    <m/>
    <n v="0"/>
    <n v="0"/>
    <n v="0"/>
    <n v="0"/>
    <n v="28.67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92.77"/>
    <n v="0"/>
    <n v="0"/>
    <n v="550.14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1"/>
  </r>
  <r>
    <x v="3"/>
    <s v="Republic"/>
    <s v="Electric"/>
    <s v="Commercial"/>
    <s v="TEB-Total Electric Bldg"/>
    <n v="54720"/>
    <n v="5826.96"/>
    <n v="208.47"/>
    <n v="0"/>
    <n v="0"/>
    <n v="0"/>
    <m/>
    <n v="0"/>
    <n v="0"/>
    <n v="0"/>
    <n v="0"/>
    <n v="2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0.64999999999998"/>
    <n v="0"/>
    <n v="0"/>
    <n v="466.62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1"/>
  </r>
  <r>
    <x v="3"/>
    <s v="Republic"/>
    <s v="Electric"/>
    <s v="Industrial"/>
    <s v="CB-Commercial"/>
    <n v="1514"/>
    <n v="192.46"/>
    <n v="22.69"/>
    <n v="6.47"/>
    <n v="0"/>
    <n v="0"/>
    <m/>
    <n v="0"/>
    <n v="0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03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1"/>
  </r>
  <r>
    <x v="3"/>
    <s v="Republic"/>
    <s v="Electric"/>
    <s v="Municipal Buildings"/>
    <s v="CB-Commercial"/>
    <n v="37879"/>
    <n v="4815.1400000000003"/>
    <n v="391.02"/>
    <n v="0"/>
    <n v="0"/>
    <n v="0"/>
    <m/>
    <n v="0"/>
    <n v="0"/>
    <n v="0"/>
    <n v="0"/>
    <n v="17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Republic"/>
    <s v="Electric"/>
    <s v="Municipal Buildings"/>
    <s v="GP-General Power"/>
    <n v="90000"/>
    <n v="9299.01"/>
    <n v="208.47"/>
    <n v="0"/>
    <n v="0"/>
    <n v="0"/>
    <m/>
    <n v="0"/>
    <n v="0"/>
    <n v="0"/>
    <n v="0"/>
    <n v="4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Republic"/>
    <s v="Electric"/>
    <s v="Municipal Other Lighting"/>
    <s v="CB-Commercial"/>
    <n v="2859"/>
    <n v="363.42"/>
    <n v="226.9"/>
    <n v="0"/>
    <n v="0"/>
    <n v="0"/>
    <m/>
    <n v="0"/>
    <n v="0"/>
    <n v="0"/>
    <n v="0"/>
    <n v="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1"/>
  </r>
  <r>
    <x v="3"/>
    <s v="Republic"/>
    <s v="Electric"/>
    <s v="Municipal Other Lighting"/>
    <s v="LS-Special Lighting"/>
    <n v="8"/>
    <n v="46.6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1"/>
  </r>
  <r>
    <x v="3"/>
    <s v="Republic"/>
    <s v="Electric"/>
    <s v="Municipal Pumping"/>
    <s v="CB-Commercial"/>
    <n v="12366"/>
    <n v="1571.95"/>
    <n v="226.9"/>
    <n v="0"/>
    <n v="0"/>
    <n v="0"/>
    <m/>
    <n v="0"/>
    <n v="0"/>
    <n v="0"/>
    <n v="0"/>
    <n v="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Republic"/>
    <s v="Electric"/>
    <s v="Municipal Pumping"/>
    <s v="GP-General Power"/>
    <n v="61292"/>
    <n v="7663.62"/>
    <n v="277.95999999999998"/>
    <n v="0"/>
    <n v="0"/>
    <n v="0"/>
    <m/>
    <n v="0"/>
    <n v="0"/>
    <n v="0"/>
    <n v="0"/>
    <n v="27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Republic"/>
    <s v="Electric"/>
    <s v="Residential"/>
    <s v="RGL-Residential Pilot"/>
    <n v="4790"/>
    <n v="600.41999999999996"/>
    <n v="0"/>
    <n v="18.079999999999998"/>
    <n v="0"/>
    <n v="0"/>
    <m/>
    <n v="0"/>
    <n v="0"/>
    <n v="0"/>
    <n v="0"/>
    <n v="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5.77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1"/>
  </r>
  <r>
    <x v="3"/>
    <s v="Republic"/>
    <s v="Electric"/>
    <s v="Residential"/>
    <s v="RG-Residential"/>
    <n v="7156281"/>
    <n v="896674.95"/>
    <n v="66884.58"/>
    <n v="25415.95"/>
    <n v="0"/>
    <n v="0"/>
    <m/>
    <n v="-28118.7847494253"/>
    <n v="0"/>
    <n v="0"/>
    <n v="0"/>
    <n v="3220.39"/>
    <n v="0"/>
    <n v="0"/>
    <n v="0"/>
    <n v="0"/>
    <n v="0"/>
    <n v="0"/>
    <n v="0"/>
    <n v="0"/>
    <n v="0"/>
    <n v="0"/>
    <n v="0"/>
    <n v="0"/>
    <n v="0"/>
    <n v="0"/>
    <n v="0"/>
    <n v="300"/>
    <n v="0"/>
    <n v="30"/>
    <n v="1647.88"/>
    <n v="360"/>
    <n v="-35.909999999999997"/>
    <n v="8667.879999999999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Republic"/>
    <s v="Lighting"/>
    <s v="Commercial"/>
    <s v="PL-Private Lighting"/>
    <n v="11720.132"/>
    <n v="4006.03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04"/>
    <n v="0"/>
    <n v="0"/>
    <n v="175.18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3"/>
    <s v="Republic"/>
    <s v="Lighting"/>
    <s v="Municipal Buildings"/>
    <s v="PL-Private Lighting"/>
    <n v="31"/>
    <n v="14.1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4"/>
    <m/>
    <x v="31"/>
  </r>
  <r>
    <x v="3"/>
    <s v="Republic"/>
    <s v="Lighting"/>
    <s v="Municipal Other Lighting"/>
    <s v="PL-Private Lighting"/>
    <n v="431"/>
    <n v="79.59999999999999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1"/>
  </r>
  <r>
    <x v="3"/>
    <s v="Republic"/>
    <s v="Lighting"/>
    <s v="Municipal Street Lighting"/>
    <s v="SPL-Municipal St Lighting"/>
    <n v="90909.695000000007"/>
    <n v="14437.5"/>
    <n v="0"/>
    <n v="0"/>
    <n v="0"/>
    <n v="0"/>
    <m/>
    <n v="0"/>
    <n v="0"/>
    <n v="0"/>
    <n v="0"/>
    <n v="0"/>
    <n v="0"/>
    <n v="0"/>
    <n v="0"/>
    <n v="0"/>
    <n v="0"/>
    <n v="0"/>
    <n v="0"/>
    <n v="6549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1"/>
  </r>
  <r>
    <x v="3"/>
    <s v="Republic"/>
    <s v="Lighting"/>
    <s v="Residential"/>
    <s v="PL-Private Lighting"/>
    <n v="5509.6059999999998"/>
    <n v="1860.67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22"/>
    <n v="0"/>
    <n v="0"/>
    <n v="12.5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s v="Republic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3"/>
    <s v="Webb City"/>
    <s v="Electric"/>
    <s v="Commercial"/>
    <s v="CB-Commercial"/>
    <n v="3138852"/>
    <n v="397297.1"/>
    <n v="37971.74"/>
    <n v="10976.69"/>
    <n v="0"/>
    <n v="0"/>
    <m/>
    <n v="-580.79999999999995"/>
    <n v="0"/>
    <n v="0"/>
    <n v="0"/>
    <n v="1401.5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4135.21"/>
    <n v="0"/>
    <n v="-56.15"/>
    <n v="24690.31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s v="Webb City"/>
    <s v="Electric"/>
    <s v="Commercial"/>
    <s v="GP-General Power"/>
    <n v="5791519"/>
    <n v="595165.98"/>
    <n v="9172.68"/>
    <n v="909.92"/>
    <n v="0"/>
    <n v="0"/>
    <m/>
    <n v="-19839.541547277899"/>
    <n v="0"/>
    <n v="0"/>
    <n v="0"/>
    <n v="2369.5700000000002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4832.5"/>
    <n v="20"/>
    <n v="0"/>
    <n v="23734.46"/>
    <n v="0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1"/>
  </r>
  <r>
    <x v="3"/>
    <s v="Webb City"/>
    <s v="Electric"/>
    <s v="Commercial"/>
    <s v="LS-Special Lighting"/>
    <n v="6240"/>
    <n v="852.57"/>
    <n v="0"/>
    <n v="0"/>
    <n v="0"/>
    <n v="0"/>
    <m/>
    <n v="0"/>
    <n v="0"/>
    <n v="0"/>
    <n v="0"/>
    <n v="2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1"/>
  </r>
  <r>
    <x v="3"/>
    <s v="Webb City"/>
    <s v="Electric"/>
    <s v="Commercial"/>
    <s v="SH-Small Heating"/>
    <n v="318055"/>
    <n v="39569.46"/>
    <n v="2824.15"/>
    <n v="1011.69"/>
    <n v="0"/>
    <n v="0"/>
    <m/>
    <n v="0"/>
    <n v="0"/>
    <n v="0"/>
    <n v="0"/>
    <n v="139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8.29999999999995"/>
    <n v="0"/>
    <n v="-56.4"/>
    <n v="2408.23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1"/>
  </r>
  <r>
    <x v="3"/>
    <s v="Webb City"/>
    <s v="Electric"/>
    <s v="Commercial"/>
    <s v="TEB-Total Electric Bldg"/>
    <n v="911577"/>
    <n v="103737.37"/>
    <n v="2779.6"/>
    <n v="136.4"/>
    <n v="0"/>
    <n v="0"/>
    <m/>
    <n v="-21024"/>
    <n v="0"/>
    <n v="0"/>
    <n v="0"/>
    <n v="41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5.78"/>
    <n v="0"/>
    <n v="0"/>
    <n v="5553.04"/>
    <n v="0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1"/>
  </r>
  <r>
    <x v="3"/>
    <s v="Webb City"/>
    <s v="Electric"/>
    <s v="Industrial"/>
    <s v="CB-Commercial"/>
    <n v="13697"/>
    <n v="1741.15"/>
    <n v="181.52"/>
    <n v="58.36"/>
    <n v="0"/>
    <n v="0"/>
    <m/>
    <n v="0"/>
    <n v="0"/>
    <n v="0"/>
    <n v="0"/>
    <n v="6.17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37.71"/>
    <n v="0"/>
    <n v="0"/>
    <n v="112.09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1"/>
  </r>
  <r>
    <x v="3"/>
    <s v="Webb City"/>
    <s v="Electric"/>
    <s v="Industrial"/>
    <s v="GP-General Power"/>
    <n v="2554186"/>
    <n v="265778.61"/>
    <n v="2015.21"/>
    <n v="80"/>
    <n v="0"/>
    <n v="0"/>
    <m/>
    <n v="0"/>
    <n v="0"/>
    <n v="0"/>
    <n v="0"/>
    <n v="895.35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607.25"/>
    <n v="0"/>
    <n v="0"/>
    <n v="7807.51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3"/>
    <s v="Webb City"/>
    <s v="Electric"/>
    <s v="Industrial"/>
    <s v="LP-Large Power"/>
    <n v="15400535"/>
    <n v="1308976.21"/>
    <n v="2551.9499999999998"/>
    <n v="0"/>
    <n v="0"/>
    <n v="0"/>
    <m/>
    <n v="0"/>
    <n v="0"/>
    <n v="0"/>
    <n v="0"/>
    <n v="1801.13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23874.75"/>
    <n v="0"/>
    <n v="0"/>
    <n v="42402.96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1"/>
  </r>
  <r>
    <x v="3"/>
    <s v="Webb City"/>
    <s v="Electric"/>
    <s v="Industrial"/>
    <s v="PFM-Feed Mill/Grain Elev"/>
    <n v="11840"/>
    <n v="2075.1999999999998"/>
    <n v="55.3"/>
    <n v="85.43"/>
    <n v="0"/>
    <n v="0"/>
    <m/>
    <n v="0"/>
    <n v="0"/>
    <n v="0"/>
    <n v="0"/>
    <n v="5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9.13"/>
    <n v="0"/>
    <n v="0"/>
    <n v="0"/>
    <n v="0"/>
    <n v="0"/>
    <n v="0"/>
    <m/>
    <x v="0"/>
    <m/>
    <m/>
    <m/>
    <m/>
    <m/>
    <m/>
    <m/>
    <m/>
    <n v="0"/>
    <n v="0"/>
    <n v="0"/>
    <n v="0"/>
    <x v="2"/>
    <x v="18"/>
    <m/>
    <x v="31"/>
  </r>
  <r>
    <x v="3"/>
    <s v="Webb City"/>
    <s v="Electric"/>
    <s v="Industrial"/>
    <s v="TEB-Total Electric Bldg"/>
    <n v="564400"/>
    <n v="55569.46"/>
    <n v="138.97999999999999"/>
    <n v="0"/>
    <n v="0"/>
    <n v="0"/>
    <m/>
    <n v="0"/>
    <n v="0"/>
    <n v="0"/>
    <n v="0"/>
    <n v="253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60.1899999999996"/>
    <n v="0"/>
    <n v="0"/>
    <n v="0"/>
    <n v="0"/>
    <n v="0"/>
    <n v="0"/>
    <m/>
    <x v="0"/>
    <m/>
    <m/>
    <m/>
    <m/>
    <m/>
    <m/>
    <m/>
    <m/>
    <n v="0"/>
    <n v="0"/>
    <n v="0"/>
    <n v="0"/>
    <x v="2"/>
    <x v="13"/>
    <m/>
    <x v="31"/>
  </r>
  <r>
    <x v="3"/>
    <s v="Webb City"/>
    <s v="Electric"/>
    <s v="Interdepartmental"/>
    <s v="CB-Commercial"/>
    <n v="5607"/>
    <n v="712.76"/>
    <n v="111.94"/>
    <n v="0"/>
    <n v="0"/>
    <n v="0"/>
    <m/>
    <n v="0"/>
    <n v="0"/>
    <n v="0"/>
    <n v="0"/>
    <n v="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93"/>
    <n v="0"/>
    <n v="0"/>
    <n v="0"/>
    <n v="0"/>
    <n v="0"/>
    <n v="0"/>
    <m/>
    <x v="0"/>
    <m/>
    <m/>
    <m/>
    <m/>
    <m/>
    <m/>
    <m/>
    <m/>
    <n v="0"/>
    <n v="0"/>
    <n v="0"/>
    <n v="0"/>
    <x v="5"/>
    <x v="5"/>
    <m/>
    <x v="31"/>
  </r>
  <r>
    <x v="3"/>
    <s v="Webb City"/>
    <s v="Electric"/>
    <s v="Municipal Buildings"/>
    <s v="CB-Commercial"/>
    <n v="97645"/>
    <n v="12395.88"/>
    <n v="1679.06"/>
    <n v="0"/>
    <n v="0"/>
    <n v="0"/>
    <m/>
    <n v="-400"/>
    <n v="0"/>
    <n v="0"/>
    <n v="0"/>
    <n v="43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Webb City"/>
    <s v="Electric"/>
    <s v="Municipal Buildings"/>
    <s v="GP-General Power"/>
    <n v="102720"/>
    <n v="11160.36"/>
    <n v="347.45"/>
    <n v="0"/>
    <n v="0"/>
    <n v="0"/>
    <m/>
    <n v="0"/>
    <n v="0"/>
    <n v="0"/>
    <n v="0"/>
    <n v="46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Webb City"/>
    <s v="Electric"/>
    <s v="Municipal Buildings"/>
    <s v="SH-Small Heating"/>
    <n v="12400"/>
    <n v="1542.69"/>
    <n v="45.38"/>
    <n v="0"/>
    <n v="0"/>
    <n v="0"/>
    <m/>
    <n v="0"/>
    <n v="0"/>
    <n v="0"/>
    <n v="0"/>
    <n v="5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12"/>
    <m/>
    <x v="31"/>
  </r>
  <r>
    <x v="3"/>
    <s v="Webb City"/>
    <s v="Electric"/>
    <s v="Municipal Other Lighting"/>
    <s v="CB-Commercial"/>
    <n v="23894"/>
    <n v="3037.37"/>
    <n v="975.67"/>
    <n v="0"/>
    <n v="0"/>
    <n v="0"/>
    <m/>
    <n v="0"/>
    <n v="0"/>
    <n v="0"/>
    <n v="0"/>
    <n v="1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1"/>
  </r>
  <r>
    <x v="3"/>
    <s v="Webb City"/>
    <s v="Electric"/>
    <s v="Municipal Other Lighting"/>
    <s v="LS-Special Lighting"/>
    <n v="3007"/>
    <n v="606.11"/>
    <n v="0"/>
    <n v="0"/>
    <n v="0"/>
    <n v="0"/>
    <m/>
    <n v="0"/>
    <n v="0"/>
    <n v="0"/>
    <n v="0"/>
    <n v="1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1"/>
  </r>
  <r>
    <x v="3"/>
    <s v="Webb City"/>
    <s v="Electric"/>
    <s v="Municipal Pumping"/>
    <s v="CB-Commercial"/>
    <n v="95774"/>
    <n v="12174.71"/>
    <n v="1497.54"/>
    <n v="0"/>
    <n v="0"/>
    <n v="0"/>
    <m/>
    <n v="0"/>
    <n v="0"/>
    <n v="0"/>
    <n v="0"/>
    <n v="43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3"/>
    <s v="Webb City"/>
    <s v="Electric"/>
    <s v="Municipal Pumping"/>
    <s v="GP-General Power"/>
    <n v="496416"/>
    <n v="50850.74"/>
    <n v="1111.8399999999999"/>
    <n v="0"/>
    <n v="0"/>
    <n v="0"/>
    <m/>
    <n v="0"/>
    <n v="0"/>
    <n v="0"/>
    <n v="0"/>
    <n v="22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3"/>
    <s v="Webb City"/>
    <s v="Electric"/>
    <s v="Oil Pipeline Pumping"/>
    <s v="GP-General Power"/>
    <n v="385964"/>
    <n v="35805.449999999997"/>
    <n v="69.489999999999995"/>
    <n v="0"/>
    <n v="0"/>
    <n v="0"/>
    <m/>
    <n v="0"/>
    <n v="0"/>
    <n v="0"/>
    <n v="0"/>
    <n v="173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0.66"/>
    <n v="0"/>
    <n v="0"/>
    <n v="1964.66"/>
    <n v="0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3"/>
    <s v="Webb City"/>
    <s v="Electric"/>
    <s v="Residential"/>
    <s v="RGL-Residential Pilot"/>
    <n v="44416"/>
    <n v="5567.52"/>
    <n v="0"/>
    <n v="231.59"/>
    <n v="0"/>
    <n v="0"/>
    <m/>
    <n v="0"/>
    <n v="0"/>
    <n v="0"/>
    <n v="0"/>
    <n v="19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18"/>
    <n v="0"/>
    <n v="0"/>
    <n v="49.76"/>
    <n v="0"/>
    <n v="0"/>
    <n v="0"/>
    <n v="0"/>
    <n v="0"/>
    <n v="0"/>
    <m/>
    <x v="0"/>
    <m/>
    <m/>
    <m/>
    <m/>
    <m/>
    <m/>
    <m/>
    <m/>
    <n v="0"/>
    <n v="0"/>
    <n v="0"/>
    <n v="0"/>
    <x v="0"/>
    <x v="25"/>
    <m/>
    <x v="31"/>
  </r>
  <r>
    <x v="3"/>
    <s v="Webb City"/>
    <s v="Electric"/>
    <s v="Residential"/>
    <s v="RG-Residential"/>
    <n v="25972137"/>
    <n v="3255772.51"/>
    <n v="245981.06"/>
    <n v="117284.15"/>
    <n v="0"/>
    <n v="0"/>
    <m/>
    <n v="-60467.9034974518"/>
    <n v="0"/>
    <n v="0"/>
    <n v="0"/>
    <n v="11685.99"/>
    <n v="0"/>
    <n v="0"/>
    <n v="0"/>
    <n v="0"/>
    <n v="0"/>
    <n v="0"/>
    <n v="0"/>
    <n v="0"/>
    <n v="0"/>
    <n v="0"/>
    <n v="0"/>
    <n v="0"/>
    <n v="0"/>
    <n v="0"/>
    <n v="0"/>
    <n v="990"/>
    <n v="150"/>
    <n v="270"/>
    <n v="7470.45"/>
    <n v="840"/>
    <n v="-494.41"/>
    <n v="23414.7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s v="Webb City"/>
    <s v="Lighting"/>
    <s v="Commercial"/>
    <s v="PL-Private Lighting"/>
    <n v="67553.437000000005"/>
    <n v="20483.71"/>
    <n v="0"/>
    <n v="33.58"/>
    <n v="0"/>
    <n v="0"/>
    <m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93"/>
    <n v="0"/>
    <n v="-8.76"/>
    <n v="902.56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3"/>
    <s v="Webb City"/>
    <s v="Lighting"/>
    <s v="Industrial"/>
    <s v="PL-Private Lighting"/>
    <n v="2308"/>
    <n v="941.1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8"/>
    <n v="0"/>
    <n v="0"/>
    <n v="47.91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1"/>
  </r>
  <r>
    <x v="3"/>
    <s v="Webb City"/>
    <s v="Lighting"/>
    <s v="Interdepartmental"/>
    <s v="PL-Private Lighting"/>
    <n v="58"/>
    <n v="20.5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5"/>
    <x v="4"/>
    <m/>
    <x v="31"/>
  </r>
  <r>
    <x v="3"/>
    <s v="Webb City"/>
    <s v="Lighting"/>
    <s v="Municipal Other Lighting"/>
    <s v="PL-Private Lighting"/>
    <n v="930"/>
    <n v="335.4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1"/>
  </r>
  <r>
    <x v="3"/>
    <s v="Webb City"/>
    <s v="Lighting"/>
    <s v="Municipal Street Lighting"/>
    <s v="SPL-Municipal St Lighting"/>
    <n v="129151.387"/>
    <n v="18092.39"/>
    <n v="0"/>
    <n v="0"/>
    <n v="0"/>
    <n v="0"/>
    <m/>
    <n v="0"/>
    <n v="0"/>
    <n v="0"/>
    <n v="0"/>
    <n v="0"/>
    <n v="0"/>
    <n v="0"/>
    <n v="0"/>
    <n v="0"/>
    <n v="0"/>
    <n v="0"/>
    <n v="0"/>
    <n v="8866.12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1"/>
  </r>
  <r>
    <x v="3"/>
    <s v="Webb City"/>
    <s v="Lighting"/>
    <s v="Residential"/>
    <s v="PL-Private Lighting"/>
    <n v="66080.273000000001"/>
    <n v="24516.76"/>
    <n v="0"/>
    <n v="16.41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090000000000003"/>
    <n v="0"/>
    <n v="0"/>
    <n v="50.69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s v="Webb City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2"/>
    <s v="Baxter Springs"/>
    <s v="Electric"/>
    <s v="Commercial"/>
    <s v="CB-Commercial"/>
    <n v="1317719"/>
    <n v="126587.51"/>
    <n v="14847.38"/>
    <n v="3587.41"/>
    <n v="61221.84"/>
    <n v="0"/>
    <m/>
    <n v="0"/>
    <n v="0"/>
    <n v="0"/>
    <n v="0"/>
    <n v="0"/>
    <n v="0"/>
    <n v="0"/>
    <n v="0"/>
    <n v="0"/>
    <n v="0"/>
    <n v="0"/>
    <n v="0"/>
    <n v="0"/>
    <n v="0"/>
    <n v="0"/>
    <n v="0"/>
    <n v="590.04"/>
    <n v="0"/>
    <n v="0"/>
    <n v="0"/>
    <n v="0"/>
    <n v="0"/>
    <n v="13"/>
    <n v="815.21"/>
    <n v="0"/>
    <n v="-0.98"/>
    <n v="10333.75"/>
    <n v="-17856.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2"/>
    <s v="Baxter Springs"/>
    <s v="Electric"/>
    <s v="Commercial"/>
    <s v="GP-General Power"/>
    <n v="1972088"/>
    <n v="137481.65"/>
    <n v="0"/>
    <n v="0"/>
    <n v="92088.6"/>
    <n v="0"/>
    <m/>
    <n v="0"/>
    <n v="0"/>
    <n v="0"/>
    <n v="0"/>
    <n v="0"/>
    <n v="0"/>
    <n v="0"/>
    <n v="0"/>
    <n v="0"/>
    <n v="0"/>
    <n v="0"/>
    <n v="0"/>
    <n v="0"/>
    <n v="0"/>
    <n v="0"/>
    <n v="0"/>
    <n v="729.69"/>
    <n v="0"/>
    <n v="0"/>
    <n v="0"/>
    <n v="0"/>
    <n v="0"/>
    <n v="0"/>
    <n v="451.68"/>
    <n v="0"/>
    <n v="0"/>
    <n v="7722.13"/>
    <n v="-12463.59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1"/>
  </r>
  <r>
    <x v="2"/>
    <s v="Baxter Springs"/>
    <s v="Electric"/>
    <s v="Commercial"/>
    <s v="LS-Special Lighting"/>
    <n v="5615"/>
    <n v="641.5"/>
    <n v="0"/>
    <n v="0"/>
    <n v="262.19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34"/>
    <n v="0"/>
    <n v="0"/>
    <n v="0"/>
    <n v="0"/>
    <n v="0"/>
    <n v="0"/>
    <n v="0"/>
    <n v="0"/>
    <n v="0"/>
    <n v="0"/>
    <n v="-196.18"/>
    <n v="0"/>
    <n v="0"/>
    <n v="0"/>
    <n v="0"/>
    <n v="0"/>
    <m/>
    <x v="0"/>
    <m/>
    <m/>
    <m/>
    <m/>
    <m/>
    <m/>
    <m/>
    <m/>
    <n v="0"/>
    <n v="0"/>
    <n v="0"/>
    <n v="0"/>
    <x v="1"/>
    <x v="7"/>
    <m/>
    <x v="31"/>
  </r>
  <r>
    <x v="2"/>
    <s v="Baxter Springs"/>
    <s v="Electric"/>
    <s v="Commercial"/>
    <s v="NEB-Optional Net Bill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0"/>
    <m/>
    <x v="31"/>
  </r>
  <r>
    <x v="2"/>
    <s v="Baxter Springs"/>
    <s v="Electric"/>
    <s v="Commercial"/>
    <s v="PT-Transmission"/>
    <n v="2054400"/>
    <n v="90938.13"/>
    <n v="0"/>
    <n v="0"/>
    <n v="127138.6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431.42"/>
    <n v="0"/>
    <n v="0"/>
    <n v="0"/>
    <n v="0"/>
    <n v="0"/>
    <n v="0"/>
    <n v="0"/>
    <n v="0"/>
    <n v="0"/>
    <n v="0"/>
    <n v="-10456.9"/>
    <n v="0"/>
    <n v="0"/>
    <n v="0"/>
    <n v="0"/>
    <n v="0"/>
    <m/>
    <x v="0"/>
    <m/>
    <m/>
    <m/>
    <m/>
    <m/>
    <m/>
    <m/>
    <m/>
    <n v="0"/>
    <n v="0"/>
    <n v="0"/>
    <n v="0"/>
    <x v="1"/>
    <x v="9"/>
    <m/>
    <x v="31"/>
  </r>
  <r>
    <x v="2"/>
    <s v="Baxter Springs"/>
    <s v="Electric"/>
    <s v="Commercial"/>
    <s v="TEB-Total Electric Bldg"/>
    <n v="332382"/>
    <n v="27049.119999999999"/>
    <n v="1428"/>
    <n v="0"/>
    <n v="15520.93"/>
    <n v="0"/>
    <m/>
    <n v="0"/>
    <n v="0"/>
    <n v="0"/>
    <n v="0"/>
    <n v="0"/>
    <n v="0"/>
    <n v="0"/>
    <n v="0"/>
    <n v="0"/>
    <n v="0"/>
    <n v="0"/>
    <n v="0"/>
    <n v="0"/>
    <n v="0"/>
    <n v="0"/>
    <n v="0"/>
    <n v="229.36"/>
    <n v="0"/>
    <n v="0"/>
    <n v="0"/>
    <n v="0"/>
    <n v="0"/>
    <n v="0"/>
    <n v="4.4800000000000004"/>
    <n v="0"/>
    <n v="0"/>
    <n v="1132.53"/>
    <n v="-1292.99"/>
    <n v="0"/>
    <n v="0"/>
    <n v="0"/>
    <n v="0"/>
    <n v="0"/>
    <m/>
    <x v="0"/>
    <m/>
    <m/>
    <m/>
    <m/>
    <m/>
    <m/>
    <m/>
    <m/>
    <n v="0"/>
    <n v="0"/>
    <n v="0"/>
    <n v="0"/>
    <x v="1"/>
    <x v="13"/>
    <m/>
    <x v="31"/>
  </r>
  <r>
    <x v="2"/>
    <s v="Baxter Springs"/>
    <s v="Electric"/>
    <s v="Industrial"/>
    <s v="CB-Commercial"/>
    <n v="0"/>
    <n v="0.56000000000000005"/>
    <n v="4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1.18"/>
    <n v="0"/>
    <n v="0"/>
    <n v="0"/>
    <n v="0"/>
    <n v="0"/>
    <n v="0"/>
    <m/>
    <x v="0"/>
    <m/>
    <m/>
    <m/>
    <m/>
    <m/>
    <m/>
    <m/>
    <m/>
    <n v="0"/>
    <n v="0"/>
    <n v="0"/>
    <n v="0"/>
    <x v="2"/>
    <x v="5"/>
    <m/>
    <x v="31"/>
  </r>
  <r>
    <x v="2"/>
    <s v="Baxter Springs"/>
    <s v="Electric"/>
    <s v="Industrial"/>
    <s v="GP-General Power"/>
    <n v="393048"/>
    <n v="29472.77"/>
    <n v="0"/>
    <n v="81.599999999999994"/>
    <n v="18353.77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145.44"/>
    <n v="0"/>
    <n v="0"/>
    <n v="0"/>
    <n v="0"/>
    <n v="0"/>
    <n v="0"/>
    <n v="761.57"/>
    <n v="0"/>
    <n v="0"/>
    <n v="4185.88"/>
    <n v="-2484.0700000000002"/>
    <n v="0"/>
    <n v="0"/>
    <n v="0"/>
    <n v="0"/>
    <n v="0"/>
    <m/>
    <x v="0"/>
    <m/>
    <m/>
    <m/>
    <m/>
    <m/>
    <m/>
    <m/>
    <m/>
    <n v="0"/>
    <n v="0"/>
    <n v="0"/>
    <n v="0"/>
    <x v="2"/>
    <x v="6"/>
    <m/>
    <x v="31"/>
  </r>
  <r>
    <x v="2"/>
    <s v="Baxter Springs"/>
    <s v="Electric"/>
    <s v="Industrial"/>
    <s v="PT-Transmission"/>
    <n v="2220789"/>
    <n v="113470.28"/>
    <n v="0"/>
    <n v="0"/>
    <n v="122580.52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466.37"/>
    <n v="0"/>
    <n v="0"/>
    <n v="0"/>
    <n v="0"/>
    <n v="0"/>
    <n v="0"/>
    <n v="1565.8"/>
    <n v="0"/>
    <n v="0"/>
    <n v="2441.5100000000002"/>
    <n v="-11303.81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31"/>
  </r>
  <r>
    <x v="2"/>
    <s v="Baxter Springs"/>
    <s v="Electric"/>
    <s v="Municipal Buildings"/>
    <s v="CB-Commercial"/>
    <n v="52432"/>
    <n v="5148.3500000000004"/>
    <n v="720"/>
    <n v="0"/>
    <n v="2448.36"/>
    <n v="0"/>
    <m/>
    <n v="0"/>
    <n v="0"/>
    <n v="0"/>
    <n v="0"/>
    <n v="0"/>
    <n v="0"/>
    <n v="0"/>
    <n v="0"/>
    <n v="0"/>
    <n v="0"/>
    <n v="0"/>
    <n v="0"/>
    <n v="0"/>
    <n v="0"/>
    <n v="0"/>
    <n v="0"/>
    <n v="23.6"/>
    <n v="0"/>
    <n v="0"/>
    <n v="0"/>
    <n v="0"/>
    <n v="0"/>
    <n v="0"/>
    <n v="0"/>
    <n v="0"/>
    <n v="0"/>
    <n v="0"/>
    <n v="-714.13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2"/>
    <s v="Baxter Springs"/>
    <s v="Electric"/>
    <s v="Municipal Buildings"/>
    <s v="GP-General Power"/>
    <n v="10560"/>
    <n v="1510.66"/>
    <n v="0"/>
    <n v="0"/>
    <n v="493.11"/>
    <n v="0"/>
    <m/>
    <n v="0"/>
    <n v="0"/>
    <n v="0"/>
    <n v="0"/>
    <n v="0"/>
    <n v="0"/>
    <n v="0"/>
    <n v="0"/>
    <n v="0"/>
    <n v="0"/>
    <n v="0"/>
    <n v="0"/>
    <n v="0"/>
    <n v="0"/>
    <n v="0"/>
    <n v="0"/>
    <n v="3.91"/>
    <n v="0"/>
    <n v="0"/>
    <n v="0"/>
    <n v="0"/>
    <n v="0"/>
    <n v="0"/>
    <n v="0"/>
    <n v="0"/>
    <n v="0"/>
    <n v="0"/>
    <n v="-66.739999999999995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2"/>
    <s v="Baxter Springs"/>
    <s v="Electric"/>
    <s v="Municipal Buildings"/>
    <s v="TEB-Total Electric Bldg"/>
    <n v="931"/>
    <n v="95.86"/>
    <n v="51"/>
    <n v="0"/>
    <n v="43.4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64"/>
    <n v="0"/>
    <n v="0"/>
    <n v="0"/>
    <n v="0"/>
    <n v="0"/>
    <n v="0"/>
    <n v="0"/>
    <n v="0"/>
    <n v="0"/>
    <n v="0"/>
    <n v="-3.62"/>
    <n v="0"/>
    <n v="0"/>
    <n v="0"/>
    <n v="0"/>
    <n v="0"/>
    <m/>
    <x v="0"/>
    <m/>
    <m/>
    <m/>
    <m/>
    <m/>
    <m/>
    <m/>
    <m/>
    <n v="0"/>
    <n v="0"/>
    <n v="0"/>
    <n v="0"/>
    <x v="3"/>
    <x v="13"/>
    <m/>
    <x v="31"/>
  </r>
  <r>
    <x v="2"/>
    <s v="Baxter Springs"/>
    <s v="Electric"/>
    <s v="Municipal Other Lighting"/>
    <s v="CB-Commercial"/>
    <n v="1821"/>
    <n v="217.9"/>
    <n v="220"/>
    <n v="0"/>
    <n v="85.0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81"/>
    <n v="0"/>
    <n v="0"/>
    <n v="0"/>
    <n v="0"/>
    <n v="0"/>
    <n v="0"/>
    <n v="0"/>
    <n v="0"/>
    <n v="0"/>
    <n v="0"/>
    <n v="-24.8"/>
    <n v="0"/>
    <n v="0"/>
    <n v="0"/>
    <n v="0"/>
    <n v="0"/>
    <m/>
    <x v="0"/>
    <m/>
    <m/>
    <m/>
    <m/>
    <m/>
    <m/>
    <m/>
    <m/>
    <n v="0"/>
    <n v="0"/>
    <n v="0"/>
    <n v="0"/>
    <x v="4"/>
    <x v="5"/>
    <m/>
    <x v="31"/>
  </r>
  <r>
    <x v="2"/>
    <s v="Baxter Springs"/>
    <s v="Electric"/>
    <s v="Municipal Other Lighting"/>
    <s v="LS-Special Lighting"/>
    <n v="160"/>
    <n v="32.11"/>
    <n v="0"/>
    <n v="0"/>
    <n v="7.4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n v="-5.59"/>
    <n v="0"/>
    <n v="0"/>
    <n v="0"/>
    <n v="0"/>
    <n v="0"/>
    <m/>
    <x v="0"/>
    <m/>
    <m/>
    <m/>
    <m/>
    <m/>
    <m/>
    <m/>
    <m/>
    <n v="0"/>
    <n v="0"/>
    <n v="0"/>
    <n v="0"/>
    <x v="4"/>
    <x v="7"/>
    <m/>
    <x v="31"/>
  </r>
  <r>
    <x v="2"/>
    <s v="Baxter Springs"/>
    <s v="Electric"/>
    <s v="Municipal Pumping"/>
    <s v="CB-Commercial"/>
    <n v="43995"/>
    <n v="4327.5600000000004"/>
    <n v="740"/>
    <n v="0"/>
    <n v="2054.39"/>
    <n v="0"/>
    <m/>
    <n v="0"/>
    <n v="0"/>
    <n v="0"/>
    <n v="0"/>
    <n v="0"/>
    <n v="0"/>
    <n v="0"/>
    <n v="0"/>
    <n v="0"/>
    <n v="0"/>
    <n v="0"/>
    <n v="0"/>
    <n v="0"/>
    <n v="0"/>
    <n v="0"/>
    <n v="0"/>
    <n v="19.79"/>
    <n v="0"/>
    <n v="0"/>
    <n v="0"/>
    <n v="0"/>
    <n v="0"/>
    <n v="0"/>
    <n v="0"/>
    <n v="0"/>
    <n v="0"/>
    <n v="0"/>
    <n v="-599.24"/>
    <n v="0"/>
    <n v="0"/>
    <n v="0"/>
    <n v="0"/>
    <n v="0"/>
    <m/>
    <x v="0"/>
    <m/>
    <m/>
    <m/>
    <m/>
    <m/>
    <m/>
    <m/>
    <m/>
    <n v="0"/>
    <n v="0"/>
    <n v="0"/>
    <n v="0"/>
    <x v="3"/>
    <x v="5"/>
    <m/>
    <x v="31"/>
  </r>
  <r>
    <x v="2"/>
    <s v="Baxter Springs"/>
    <s v="Electric"/>
    <s v="Municipal Pumping"/>
    <s v="GP-General Power"/>
    <n v="69440"/>
    <n v="5713.02"/>
    <n v="0"/>
    <n v="0"/>
    <n v="3242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5.69"/>
    <n v="0"/>
    <n v="0"/>
    <n v="0"/>
    <n v="0"/>
    <n v="0"/>
    <n v="0"/>
    <n v="0"/>
    <n v="0"/>
    <n v="0"/>
    <n v="0"/>
    <n v="-438.86"/>
    <n v="0"/>
    <n v="0"/>
    <n v="0"/>
    <n v="0"/>
    <n v="0"/>
    <m/>
    <x v="0"/>
    <m/>
    <m/>
    <m/>
    <m/>
    <m/>
    <m/>
    <m/>
    <m/>
    <n v="0"/>
    <n v="0"/>
    <n v="0"/>
    <n v="0"/>
    <x v="3"/>
    <x v="6"/>
    <m/>
    <x v="31"/>
  </r>
  <r>
    <x v="2"/>
    <s v="Baxter Springs"/>
    <s v="Electric"/>
    <s v="Oil Pipeline Pumping"/>
    <s v="PT-Transmission"/>
    <n v="12000"/>
    <n v="14506.45"/>
    <n v="0"/>
    <n v="0"/>
    <n v="742.63"/>
    <n v="0"/>
    <m/>
    <n v="0"/>
    <n v="0"/>
    <n v="0"/>
    <n v="0"/>
    <n v="0"/>
    <n v="0"/>
    <n v="0"/>
    <n v="0"/>
    <n v="0"/>
    <n v="0"/>
    <n v="0"/>
    <n v="0"/>
    <n v="0"/>
    <n v="0"/>
    <n v="0"/>
    <n v="0"/>
    <n v="2.52"/>
    <n v="0"/>
    <n v="0"/>
    <n v="0"/>
    <n v="0"/>
    <n v="0"/>
    <n v="0"/>
    <n v="0"/>
    <n v="0"/>
    <n v="0"/>
    <n v="892.2"/>
    <n v="-61.08"/>
    <n v="0"/>
    <n v="0"/>
    <n v="0"/>
    <n v="0"/>
    <n v="0"/>
    <m/>
    <x v="0"/>
    <m/>
    <m/>
    <m/>
    <m/>
    <m/>
    <m/>
    <m/>
    <m/>
    <n v="0"/>
    <n v="0"/>
    <n v="0"/>
    <n v="0"/>
    <x v="2"/>
    <x v="9"/>
    <m/>
    <x v="31"/>
  </r>
  <r>
    <x v="2"/>
    <s v="Baxter Springs"/>
    <s v="Electric"/>
    <s v="Residential"/>
    <s v="NEB-Optional Net Billing"/>
    <n v="636"/>
    <n v="-1.72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0"/>
    <m/>
    <x v="31"/>
  </r>
  <r>
    <x v="2"/>
    <s v="Baxter Springs"/>
    <s v="Electric"/>
    <s v="Residential"/>
    <s v="RG-Residential"/>
    <n v="3601690"/>
    <n v="303496.61"/>
    <n v="35860.93"/>
    <n v="14668.52"/>
    <n v="168224.27"/>
    <n v="0"/>
    <m/>
    <n v="0"/>
    <n v="0"/>
    <n v="0"/>
    <n v="0"/>
    <n v="0"/>
    <n v="0"/>
    <n v="0"/>
    <n v="0"/>
    <n v="0"/>
    <n v="0"/>
    <n v="0"/>
    <n v="0"/>
    <n v="0"/>
    <n v="0"/>
    <n v="0"/>
    <n v="0"/>
    <n v="2160.46"/>
    <n v="0"/>
    <n v="0"/>
    <n v="0"/>
    <n v="125"/>
    <n v="0"/>
    <n v="26"/>
    <n v="3227.54"/>
    <n v="40"/>
    <n v="-15.13"/>
    <n v="18960.04"/>
    <n v="-33808.51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2"/>
    <s v="Baxter Springs"/>
    <s v="Electric"/>
    <s v="Residential"/>
    <s v="RH-Residential Total Elec"/>
    <n v="1385680"/>
    <n v="103511.76"/>
    <n v="11465.43"/>
    <n v="2488.62"/>
    <n v="64655.12"/>
    <n v="0"/>
    <m/>
    <n v="0"/>
    <n v="0"/>
    <n v="0"/>
    <n v="0"/>
    <n v="0"/>
    <n v="0"/>
    <n v="0"/>
    <n v="0"/>
    <n v="0"/>
    <n v="0"/>
    <n v="0"/>
    <n v="0"/>
    <n v="0"/>
    <n v="0"/>
    <n v="0"/>
    <n v="0"/>
    <n v="830.45"/>
    <n v="0"/>
    <n v="0"/>
    <n v="0"/>
    <n v="25"/>
    <n v="0"/>
    <n v="13"/>
    <n v="937.86"/>
    <n v="8"/>
    <n v="-2.68"/>
    <n v="4518"/>
    <n v="-8233.2199999999993"/>
    <n v="0"/>
    <n v="0"/>
    <n v="0"/>
    <n v="0"/>
    <n v="0"/>
    <m/>
    <x v="0"/>
    <m/>
    <m/>
    <m/>
    <m/>
    <m/>
    <m/>
    <m/>
    <m/>
    <n v="0"/>
    <n v="0"/>
    <n v="0"/>
    <n v="0"/>
    <x v="0"/>
    <x v="15"/>
    <m/>
    <x v="31"/>
  </r>
  <r>
    <x v="2"/>
    <s v="Baxter Springs"/>
    <s v="Lighting"/>
    <s v="Commercial"/>
    <s v="PL-Private Lighting"/>
    <n v="43937.031999999999"/>
    <n v="9109.89"/>
    <n v="0"/>
    <n v="0"/>
    <n v="2075.85"/>
    <n v="0"/>
    <m/>
    <n v="0"/>
    <n v="0"/>
    <n v="0"/>
    <n v="0"/>
    <n v="0"/>
    <n v="0"/>
    <n v="0"/>
    <n v="0"/>
    <n v="0"/>
    <n v="0"/>
    <n v="0"/>
    <n v="0"/>
    <n v="0"/>
    <n v="0"/>
    <n v="0"/>
    <n v="0"/>
    <n v="10.64"/>
    <n v="0"/>
    <n v="0"/>
    <n v="0"/>
    <n v="0"/>
    <n v="0"/>
    <n v="0"/>
    <n v="34.46"/>
    <n v="0"/>
    <n v="0"/>
    <n v="393.19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2"/>
    <s v="Baxter Springs"/>
    <s v="Lighting"/>
    <s v="Industrial"/>
    <s v="PL-Private Lighting"/>
    <n v="1059"/>
    <n v="306.32"/>
    <n v="0"/>
    <n v="0"/>
    <n v="52.0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26"/>
    <n v="0"/>
    <n v="0"/>
    <n v="0"/>
    <n v="0"/>
    <n v="0"/>
    <n v="0"/>
    <n v="6.11"/>
    <n v="0"/>
    <n v="0"/>
    <n v="32.86"/>
    <n v="0"/>
    <n v="0"/>
    <n v="0"/>
    <n v="0"/>
    <n v="0"/>
    <n v="0"/>
    <m/>
    <x v="0"/>
    <m/>
    <m/>
    <m/>
    <m/>
    <m/>
    <m/>
    <m/>
    <m/>
    <n v="0"/>
    <n v="0"/>
    <n v="0"/>
    <n v="0"/>
    <x v="2"/>
    <x v="4"/>
    <m/>
    <x v="31"/>
  </r>
  <r>
    <x v="2"/>
    <s v="Baxter Springs"/>
    <s v="Lighting"/>
    <s v="Municipal Other Lighting"/>
    <s v="PL-Private Lighting"/>
    <n v="321"/>
    <n v="84.54"/>
    <n v="0"/>
    <n v="0"/>
    <n v="15"/>
    <n v="0"/>
    <m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4"/>
    <x v="4"/>
    <m/>
    <x v="31"/>
  </r>
  <r>
    <x v="2"/>
    <s v="Baxter Springs"/>
    <s v="Lighting"/>
    <s v="Municipal Street Lighting"/>
    <s v="SPL-Municipal St Lighting"/>
    <n v="45343.658000000003"/>
    <n v="5506.1"/>
    <n v="0"/>
    <n v="0"/>
    <n v="2855.3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10.89"/>
    <n v="0"/>
    <n v="0"/>
    <n v="0"/>
    <n v="0"/>
    <n v="0"/>
    <n v="0"/>
    <n v="0"/>
    <n v="0"/>
    <n v="0"/>
    <n v="0"/>
    <n v="-799.86"/>
    <n v="0"/>
    <n v="0"/>
    <n v="0"/>
    <n v="0"/>
    <n v="0"/>
    <m/>
    <x v="0"/>
    <m/>
    <m/>
    <m/>
    <m/>
    <m/>
    <m/>
    <m/>
    <m/>
    <n v="0"/>
    <n v="0"/>
    <n v="0"/>
    <n v="0"/>
    <x v="4"/>
    <x v="11"/>
    <m/>
    <x v="31"/>
  </r>
  <r>
    <x v="2"/>
    <s v="Baxter Springs"/>
    <s v="Lighting"/>
    <s v="Residential"/>
    <s v="PL-Private Lighting"/>
    <n v="33382.099000000002"/>
    <n v="8219.67"/>
    <n v="0"/>
    <n v="0"/>
    <n v="1561.09"/>
    <n v="0"/>
    <m/>
    <n v="0"/>
    <n v="0"/>
    <n v="0"/>
    <n v="0"/>
    <n v="0"/>
    <n v="0"/>
    <n v="0"/>
    <n v="0"/>
    <n v="0"/>
    <n v="0"/>
    <n v="0"/>
    <n v="0"/>
    <n v="0"/>
    <n v="0"/>
    <n v="0"/>
    <n v="0"/>
    <n v="9.2899999999999991"/>
    <n v="0"/>
    <n v="0"/>
    <n v="0"/>
    <n v="25"/>
    <n v="0"/>
    <n v="0"/>
    <n v="49.52"/>
    <n v="0"/>
    <n v="0"/>
    <n v="225.2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2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0"/>
    <m/>
    <x v="31"/>
  </r>
  <r>
    <x v="2"/>
    <s v="Gravette"/>
    <s v="Electric"/>
    <s v="Commercial"/>
    <s v="CB-Commercial"/>
    <n v="190"/>
    <n v="22.97"/>
    <n v="40"/>
    <n v="0"/>
    <n v="8.869999999999999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4.2300000000000004"/>
    <n v="-2.59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2"/>
    <s v="Gravette"/>
    <s v="Electric"/>
    <s v="Residential"/>
    <s v="RG-Residential"/>
    <n v="8345"/>
    <n v="713.99"/>
    <n v="131.25"/>
    <n v="0"/>
    <n v="389.66"/>
    <n v="0"/>
    <m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2.77"/>
    <n v="0"/>
    <n v="-0.17"/>
    <n v="17.36"/>
    <n v="-78.36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2"/>
    <s v="Gravette"/>
    <s v="Lighting"/>
    <s v="Residential"/>
    <s v="PL-Private Lighting"/>
    <n v="31"/>
    <n v="9.44"/>
    <n v="0"/>
    <n v="0"/>
    <n v="1.4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0.15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2"/>
    <s v="Neosho"/>
    <s v="Electric"/>
    <s v="Commercial"/>
    <s v="CB-Commercial"/>
    <n v="2854"/>
    <n v="286.22000000000003"/>
    <n v="60"/>
    <n v="0"/>
    <n v="133.28"/>
    <n v="0"/>
    <m/>
    <n v="0"/>
    <n v="0"/>
    <n v="0"/>
    <n v="0"/>
    <n v="0"/>
    <n v="0"/>
    <n v="0"/>
    <n v="0"/>
    <n v="0"/>
    <n v="0"/>
    <n v="0"/>
    <n v="0"/>
    <n v="0"/>
    <n v="0"/>
    <n v="0"/>
    <n v="0"/>
    <n v="1.29"/>
    <n v="0"/>
    <n v="0"/>
    <n v="0"/>
    <n v="0"/>
    <n v="0"/>
    <n v="0"/>
    <n v="0"/>
    <n v="0"/>
    <n v="0"/>
    <n v="28.1"/>
    <n v="-38.86999999999999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2"/>
    <s v="Neosho"/>
    <s v="Electric"/>
    <s v="Commercial"/>
    <s v="GP-General Power"/>
    <n v="56400"/>
    <n v="3402.57"/>
    <n v="0"/>
    <n v="0"/>
    <n v="2633.65"/>
    <n v="0"/>
    <m/>
    <n v="0"/>
    <n v="0"/>
    <n v="0"/>
    <n v="0"/>
    <n v="0"/>
    <n v="0"/>
    <n v="0"/>
    <n v="0"/>
    <n v="0"/>
    <n v="0"/>
    <n v="0"/>
    <n v="0"/>
    <n v="0"/>
    <n v="0"/>
    <n v="0"/>
    <n v="0"/>
    <n v="20.87"/>
    <n v="0"/>
    <n v="0"/>
    <n v="0"/>
    <n v="0"/>
    <n v="0"/>
    <n v="0"/>
    <n v="0"/>
    <n v="0"/>
    <n v="0"/>
    <n v="0"/>
    <n v="-356.45"/>
    <n v="0"/>
    <n v="0"/>
    <n v="0"/>
    <n v="0"/>
    <n v="0"/>
    <m/>
    <x v="0"/>
    <m/>
    <m/>
    <m/>
    <m/>
    <m/>
    <m/>
    <m/>
    <m/>
    <n v="0"/>
    <n v="0"/>
    <n v="0"/>
    <n v="0"/>
    <x v="1"/>
    <x v="6"/>
    <m/>
    <x v="31"/>
  </r>
  <r>
    <x v="2"/>
    <s v="Neosho"/>
    <s v="Electric"/>
    <s v="Residential"/>
    <s v="RG-Residential"/>
    <n v="9636"/>
    <n v="817.17"/>
    <n v="100.5"/>
    <n v="2.36"/>
    <n v="437.26"/>
    <n v="0"/>
    <m/>
    <n v="0"/>
    <n v="0"/>
    <n v="0"/>
    <n v="0"/>
    <n v="0.12"/>
    <n v="0"/>
    <n v="0"/>
    <n v="0"/>
    <n v="0"/>
    <n v="0"/>
    <n v="0"/>
    <n v="0"/>
    <n v="0"/>
    <n v="0"/>
    <n v="0"/>
    <n v="0"/>
    <n v="5.6"/>
    <n v="0"/>
    <n v="0"/>
    <n v="0"/>
    <n v="0"/>
    <n v="0"/>
    <n v="0"/>
    <n v="11.39"/>
    <n v="0"/>
    <n v="0"/>
    <n v="18.52"/>
    <n v="-87.94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2"/>
    <s v="Neosho"/>
    <s v="Lighting"/>
    <s v="Commercial"/>
    <s v="PL-Private Lighting"/>
    <n v="1436"/>
    <n v="188.32"/>
    <n v="0"/>
    <n v="0"/>
    <n v="67.0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2"/>
    <s v="Neosho"/>
    <s v="Lighting"/>
    <s v="Residential"/>
    <s v="PL-Private Lighting"/>
    <n v="161"/>
    <n v="30.34"/>
    <n v="0"/>
    <n v="0"/>
    <n v="7.53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5"/>
    <n v="0"/>
    <n v="0"/>
    <n v="0"/>
    <n v="0"/>
    <n v="0"/>
    <n v="0"/>
    <n v="0.18"/>
    <n v="0"/>
    <n v="0"/>
    <n v="0.52"/>
    <n v="0"/>
    <n v="0"/>
    <n v="0"/>
    <n v="0"/>
    <n v="0"/>
    <n v="0"/>
    <m/>
    <x v="0"/>
    <m/>
    <m/>
    <m/>
    <m/>
    <m/>
    <m/>
    <m/>
    <m/>
    <m/>
    <m/>
    <m/>
    <m/>
    <x v="0"/>
    <x v="4"/>
    <m/>
    <x v="31"/>
  </r>
  <r>
    <x v="3"/>
    <m/>
    <m/>
    <s v="Residential"/>
    <s v="RG-Residential"/>
    <m/>
    <n v="6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m/>
    <m/>
    <m/>
    <x v="0"/>
    <x v="1"/>
    <m/>
    <x v="31"/>
  </r>
  <r>
    <x v="3"/>
    <s v="LP-Large Power"/>
    <m/>
    <s v="Industrial"/>
    <s v="LP-Large Power"/>
    <m/>
    <n v="92832.63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31"/>
  </r>
  <r>
    <x v="4"/>
    <s v="LP-Large Power"/>
    <m/>
    <s v="Commercial"/>
    <s v="LP-Large Power"/>
    <m/>
    <n v="122669.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31"/>
  </r>
  <r>
    <x v="3"/>
    <s v="GP-General Power"/>
    <m/>
    <s v="Commercial"/>
    <s v="GP-General Power"/>
    <m/>
    <n v="11332.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31"/>
  </r>
  <r>
    <x v="3"/>
    <m/>
    <m/>
    <s v="Residential"/>
    <s v="RG-Residential"/>
    <n v="-11898"/>
    <n v="-1491.41"/>
    <n v="0"/>
    <n v="0"/>
    <n v="0"/>
    <n v="0"/>
    <m/>
    <n v="0"/>
    <n v="0"/>
    <n v="0"/>
    <n v="0"/>
    <n v="-5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10005"/>
    <n v="-1255.25"/>
    <n v="0"/>
    <n v="0"/>
    <n v="0"/>
    <n v="0"/>
    <m/>
    <n v="0"/>
    <n v="0"/>
    <n v="0"/>
    <n v="0"/>
    <n v="-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4"/>
    <m/>
    <m/>
    <s v="Commercial"/>
    <s v="CB-Commercial"/>
    <n v="-6590"/>
    <n v="-562.61"/>
    <n v="14.35"/>
    <n v="0"/>
    <n v="0"/>
    <n v="0"/>
    <m/>
    <n v="0"/>
    <n v="0"/>
    <n v="-149.72999999999999"/>
    <n v="-17.329999999999998"/>
    <n v="0"/>
    <n v="-21.42"/>
    <n v="0"/>
    <n v="-24.77"/>
    <n v="-30.84"/>
    <n v="0"/>
    <n v="0"/>
    <n v="0"/>
    <n v="0"/>
    <n v="0"/>
    <n v="0"/>
    <n v="0"/>
    <n v="0"/>
    <n v="0"/>
    <n v="0"/>
    <n v="0"/>
    <n v="0"/>
    <n v="0"/>
    <n v="0"/>
    <n v="0"/>
    <n v="0"/>
    <n v="0"/>
    <n v="-57.19"/>
    <n v="29.7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m/>
    <m/>
    <s v="Residential"/>
    <s v="RG-Residential"/>
    <n v="-3763"/>
    <n v="-471.69"/>
    <n v="0"/>
    <n v="0"/>
    <n v="0"/>
    <n v="0"/>
    <m/>
    <n v="0"/>
    <n v="0"/>
    <n v="0"/>
    <n v="0"/>
    <n v="-1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9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3487"/>
    <n v="-437.1"/>
    <n v="-47.66"/>
    <n v="0"/>
    <n v="0"/>
    <n v="0"/>
    <m/>
    <n v="0"/>
    <n v="0.15"/>
    <n v="0"/>
    <n v="0"/>
    <n v="-1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5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3377"/>
    <n v="-423.31"/>
    <n v="-72.8"/>
    <n v="0"/>
    <n v="0"/>
    <n v="0"/>
    <m/>
    <n v="0"/>
    <n v="1.99"/>
    <n v="0"/>
    <n v="0"/>
    <n v="-1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7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3184"/>
    <n v="-399.11"/>
    <n v="-72.37"/>
    <n v="0"/>
    <n v="0"/>
    <n v="0"/>
    <m/>
    <n v="0"/>
    <n v="1.7"/>
    <n v="0"/>
    <n v="0"/>
    <n v="-1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36"/>
    <n v="-11.1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2818"/>
    <n v="-353.23"/>
    <n v="-46.8"/>
    <n v="0"/>
    <n v="0"/>
    <n v="0"/>
    <m/>
    <n v="0"/>
    <n v="0"/>
    <n v="0"/>
    <n v="0"/>
    <n v="-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529999999999999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2685"/>
    <n v="-336.56"/>
    <n v="-43.33"/>
    <n v="0"/>
    <n v="0"/>
    <n v="0"/>
    <m/>
    <n v="0"/>
    <n v="0"/>
    <n v="0"/>
    <n v="0"/>
    <n v="-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050000000000000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2453"/>
    <n v="-307.49"/>
    <n v="-41.17"/>
    <n v="0"/>
    <n v="0"/>
    <n v="0"/>
    <m/>
    <n v="0"/>
    <n v="0.25"/>
    <n v="0"/>
    <n v="0"/>
    <n v="-1.1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279999999999999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2228"/>
    <n v="-279.29000000000002"/>
    <n v="-42.9"/>
    <n v="0"/>
    <n v="0"/>
    <n v="0"/>
    <m/>
    <n v="0"/>
    <n v="0"/>
    <n v="0"/>
    <n v="0"/>
    <n v="-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64"/>
    <n v="-7.6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2140"/>
    <n v="-268.26"/>
    <n v="-46.37"/>
    <n v="0"/>
    <n v="0"/>
    <n v="0"/>
    <m/>
    <n v="0"/>
    <n v="0"/>
    <n v="0"/>
    <n v="0"/>
    <n v="-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4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2097"/>
    <n v="-262.86"/>
    <n v="-47.24"/>
    <n v="0"/>
    <n v="0"/>
    <n v="0"/>
    <m/>
    <n v="0"/>
    <n v="0"/>
    <n v="0"/>
    <n v="0"/>
    <n v="-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1779"/>
    <n v="-223"/>
    <n v="-47.24"/>
    <n v="0"/>
    <n v="0"/>
    <n v="0"/>
    <m/>
    <n v="0"/>
    <n v="0"/>
    <n v="0"/>
    <n v="0"/>
    <n v="-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4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-1500"/>
    <n v="-188.03"/>
    <n v="-47.24"/>
    <n v="0"/>
    <n v="0"/>
    <n v="0"/>
    <m/>
    <n v="0"/>
    <n v="0"/>
    <n v="0"/>
    <n v="0"/>
    <n v="-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58"/>
    <n v="0"/>
    <n v="0"/>
    <n v="0"/>
    <n v="0"/>
    <n v="0"/>
    <n v="0"/>
    <m/>
    <x v="0"/>
    <m/>
    <m/>
    <m/>
    <m/>
    <m/>
    <m/>
    <m/>
    <m/>
    <m/>
    <m/>
    <m/>
    <m/>
    <x v="0"/>
    <x v="1"/>
    <m/>
    <x v="31"/>
  </r>
  <r>
    <x v="3"/>
    <m/>
    <m/>
    <s v="Residential"/>
    <s v="RG-Residential"/>
    <n v="-1091"/>
    <n v="-136.76"/>
    <n v="-39.43"/>
    <n v="0"/>
    <n v="0"/>
    <n v="0"/>
    <m/>
    <n v="0"/>
    <n v="0"/>
    <n v="0"/>
    <n v="0"/>
    <n v="-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1900000000000004"/>
    <n v="0"/>
    <n v="0"/>
    <n v="0"/>
    <n v="0"/>
    <n v="0"/>
    <n v="0"/>
    <m/>
    <x v="0"/>
    <m/>
    <m/>
    <m/>
    <m/>
    <m/>
    <m/>
    <m/>
    <m/>
    <m/>
    <m/>
    <m/>
    <m/>
    <x v="0"/>
    <x v="1"/>
    <m/>
    <x v="31"/>
  </r>
  <r>
    <x v="3"/>
    <m/>
    <m/>
    <s v="Residential"/>
    <s v="RG-Residential"/>
    <n v="-1000"/>
    <n v="-125.35"/>
    <n v="0"/>
    <n v="0"/>
    <n v="0"/>
    <n v="0"/>
    <m/>
    <n v="0"/>
    <n v="0"/>
    <n v="0"/>
    <n v="0"/>
    <n v="-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m/>
    <m/>
    <m/>
    <m/>
    <x v="0"/>
    <x v="1"/>
    <m/>
    <x v="31"/>
  </r>
  <r>
    <x v="3"/>
    <m/>
    <m/>
    <s v="Residential"/>
    <s v="RG-Residential"/>
    <n v="-443"/>
    <n v="-58.19"/>
    <n v="6.07"/>
    <n v="0"/>
    <n v="0"/>
    <n v="0"/>
    <m/>
    <n v="0"/>
    <n v="0"/>
    <n v="0"/>
    <n v="0"/>
    <n v="-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8"/>
    <n v="0"/>
    <n v="0"/>
    <n v="0"/>
    <n v="0"/>
    <n v="0"/>
    <n v="0"/>
    <m/>
    <x v="0"/>
    <m/>
    <m/>
    <m/>
    <m/>
    <m/>
    <m/>
    <m/>
    <m/>
    <m/>
    <m/>
    <m/>
    <m/>
    <x v="0"/>
    <x v="1"/>
    <m/>
    <x v="31"/>
  </r>
  <r>
    <x v="4"/>
    <m/>
    <m/>
    <s v="Commercial"/>
    <s v="PL-Private Lighting"/>
    <n v="-175.99600000000001"/>
    <n v="-22.84"/>
    <n v="0"/>
    <n v="0"/>
    <n v="0"/>
    <n v="0"/>
    <m/>
    <n v="0"/>
    <n v="0"/>
    <n v="-4"/>
    <n v="-0.46"/>
    <n v="0"/>
    <n v="0"/>
    <n v="0"/>
    <n v="-0.26"/>
    <n v="-0.28999999999999998"/>
    <n v="0"/>
    <n v="0"/>
    <n v="0"/>
    <n v="0"/>
    <n v="0"/>
    <n v="0"/>
    <n v="0"/>
    <n v="0"/>
    <n v="0"/>
    <n v="0"/>
    <n v="0"/>
    <n v="0"/>
    <n v="0"/>
    <n v="0"/>
    <n v="0"/>
    <n v="0"/>
    <n v="-0.21"/>
    <n v="-1.97"/>
    <n v="0.95"/>
    <n v="0"/>
    <n v="0"/>
    <n v="0"/>
    <n v="0"/>
    <n v="0"/>
    <m/>
    <x v="0"/>
    <m/>
    <m/>
    <m/>
    <m/>
    <m/>
    <m/>
    <m/>
    <m/>
    <m/>
    <m/>
    <m/>
    <m/>
    <x v="1"/>
    <x v="4"/>
    <m/>
    <x v="31"/>
  </r>
  <r>
    <x v="3"/>
    <m/>
    <m/>
    <s v="Residential"/>
    <s v="PL-Private Lighting"/>
    <n v="-101.83499999999999"/>
    <n v="-2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6"/>
    <n v="0"/>
    <n v="0"/>
    <n v="0"/>
    <n v="0"/>
    <n v="0"/>
    <n v="0"/>
    <m/>
    <x v="0"/>
    <m/>
    <m/>
    <m/>
    <m/>
    <m/>
    <m/>
    <m/>
    <m/>
    <m/>
    <m/>
    <m/>
    <m/>
    <x v="0"/>
    <x v="4"/>
    <m/>
    <x v="31"/>
  </r>
  <r>
    <x v="3"/>
    <m/>
    <m/>
    <s v="Residential"/>
    <s v="RG-Residential"/>
    <n v="-90"/>
    <n v="-11.28"/>
    <n v="0"/>
    <n v="0"/>
    <n v="0"/>
    <n v="0"/>
    <m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1"/>
    <n v="0"/>
    <n v="0"/>
    <n v="0"/>
    <n v="0"/>
    <n v="0"/>
    <n v="0"/>
    <m/>
    <x v="0"/>
    <m/>
    <m/>
    <m/>
    <m/>
    <m/>
    <m/>
    <m/>
    <m/>
    <m/>
    <m/>
    <m/>
    <m/>
    <x v="0"/>
    <x v="1"/>
    <m/>
    <x v="31"/>
  </r>
  <r>
    <x v="3"/>
    <m/>
    <m/>
    <s v="Residential"/>
    <s v="RG-Residential"/>
    <n v="-77"/>
    <n v="-9.65"/>
    <n v="0"/>
    <n v="0"/>
    <n v="0"/>
    <n v="0"/>
    <m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"/>
    <n v="0"/>
    <n v="0"/>
    <n v="0"/>
    <n v="0"/>
    <n v="0"/>
    <n v="0"/>
    <m/>
    <x v="0"/>
    <m/>
    <m/>
    <m/>
    <m/>
    <m/>
    <m/>
    <m/>
    <m/>
    <m/>
    <m/>
    <m/>
    <m/>
    <x v="0"/>
    <x v="1"/>
    <m/>
    <x v="31"/>
  </r>
  <r>
    <x v="3"/>
    <m/>
    <m/>
    <s v="Residential"/>
    <s v="PL-Private Lighting"/>
    <n v="-32.5"/>
    <n v="-8.8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n v="0"/>
    <n v="0"/>
    <n v="0"/>
    <n v="0"/>
    <n v="0"/>
    <n v="0"/>
    <m/>
    <x v="0"/>
    <m/>
    <m/>
    <m/>
    <m/>
    <m/>
    <m/>
    <m/>
    <m/>
    <m/>
    <m/>
    <m/>
    <m/>
    <x v="0"/>
    <x v="4"/>
    <m/>
    <x v="31"/>
  </r>
  <r>
    <x v="3"/>
    <m/>
    <m/>
    <s v="Residential"/>
    <s v="RG-Residential"/>
    <n v="-2"/>
    <n v="-0.2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9999999999999308E-3"/>
    <n v="0"/>
    <n v="0"/>
    <n v="0"/>
    <n v="0"/>
    <n v="0"/>
    <n v="0"/>
    <m/>
    <x v="0"/>
    <m/>
    <m/>
    <m/>
    <m/>
    <m/>
    <m/>
    <m/>
    <m/>
    <m/>
    <m/>
    <m/>
    <m/>
    <x v="0"/>
    <x v="1"/>
    <m/>
    <x v="31"/>
  </r>
  <r>
    <x v="3"/>
    <m/>
    <m/>
    <s v="Residential"/>
    <s v="RG-Residential"/>
    <n v="0"/>
    <n v="-18.57999999999999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6"/>
    <n v="0"/>
    <n v="0"/>
    <n v="0"/>
    <n v="0"/>
    <n v="0"/>
    <n v="0"/>
    <m/>
    <x v="0"/>
    <m/>
    <m/>
    <m/>
    <m/>
    <m/>
    <m/>
    <m/>
    <m/>
    <m/>
    <m/>
    <m/>
    <m/>
    <x v="0"/>
    <x v="1"/>
    <m/>
    <x v="31"/>
  </r>
  <r>
    <x v="3"/>
    <m/>
    <m/>
    <s v="Commercial"/>
    <s v="CB-Commercial"/>
    <n v="100000"/>
    <n v="12712"/>
    <n v="0"/>
    <n v="637.86"/>
    <n v="0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6.73"/>
    <n v="0"/>
    <n v="0"/>
    <n v="0"/>
    <n v="0"/>
    <n v="0"/>
    <n v="0"/>
    <m/>
    <x v="0"/>
    <m/>
    <m/>
    <m/>
    <m/>
    <m/>
    <m/>
    <m/>
    <m/>
    <m/>
    <m/>
    <m/>
    <m/>
    <x v="1"/>
    <x v="5"/>
    <m/>
    <x v="31"/>
  </r>
  <r>
    <x v="3"/>
    <m/>
    <m/>
    <s v="Commercial"/>
    <s v="CB-Commercial"/>
    <n v="100000"/>
    <n v="12711.99"/>
    <n v="0"/>
    <n v="765.43"/>
    <n v="0"/>
    <n v="0"/>
    <m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m/>
    <m/>
    <s v="Commercial"/>
    <s v="CB-Commercial"/>
    <n v="31955"/>
    <n v="4062.11"/>
    <n v="0"/>
    <n v="0"/>
    <n v="0"/>
    <n v="0"/>
    <m/>
    <n v="0"/>
    <n v="0"/>
    <n v="0"/>
    <n v="0"/>
    <n v="14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3.57"/>
    <n v="0"/>
    <n v="0"/>
    <n v="0"/>
    <n v="0"/>
    <n v="0"/>
    <n v="0"/>
    <m/>
    <x v="0"/>
    <m/>
    <m/>
    <m/>
    <m/>
    <m/>
    <m/>
    <m/>
    <m/>
    <n v="0"/>
    <n v="0"/>
    <n v="0"/>
    <n v="0"/>
    <x v="1"/>
    <x v="5"/>
    <m/>
    <x v="31"/>
  </r>
  <r>
    <x v="3"/>
    <m/>
    <m/>
    <s v="Residential"/>
    <s v="RG-Residential"/>
    <n v="22345"/>
    <n v="2800.95"/>
    <n v="13"/>
    <n v="141.19999999999999"/>
    <n v="0"/>
    <n v="0"/>
    <m/>
    <n v="0"/>
    <n v="0"/>
    <n v="0"/>
    <n v="0"/>
    <n v="1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.19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5911"/>
    <n v="744.06"/>
    <n v="179.83"/>
    <n v="18.309999999999999"/>
    <n v="0"/>
    <n v="0"/>
    <m/>
    <n v="0"/>
    <n v="-3.97"/>
    <n v="0"/>
    <n v="0"/>
    <n v="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2599999999999998"/>
    <n v="-7.03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Commercial"/>
    <s v="SH-Small Heating"/>
    <n v="3782"/>
    <n v="470.52"/>
    <n v="0"/>
    <n v="9.44"/>
    <n v="0"/>
    <n v="0"/>
    <m/>
    <n v="0"/>
    <n v="0"/>
    <n v="0"/>
    <n v="0"/>
    <n v="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450000000000003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1"/>
  </r>
  <r>
    <x v="3"/>
    <m/>
    <m/>
    <s v="Residential"/>
    <s v="RG-Residential"/>
    <n v="2664"/>
    <n v="333.93"/>
    <n v="13"/>
    <n v="17.41"/>
    <n v="0"/>
    <n v="0"/>
    <m/>
    <n v="0"/>
    <n v="0"/>
    <n v="0"/>
    <n v="0"/>
    <n v="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14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2270"/>
    <n v="284.54000000000002"/>
    <n v="-13"/>
    <n v="8.9"/>
    <n v="0"/>
    <n v="0"/>
    <m/>
    <n v="0"/>
    <n v="0"/>
    <n v="0"/>
    <n v="0"/>
    <n v="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9"/>
    <n v="0"/>
    <n v="0"/>
    <n v="1.36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1476"/>
    <n v="185.03"/>
    <n v="41.6"/>
    <n v="4.55"/>
    <n v="0"/>
    <n v="0"/>
    <m/>
    <n v="0"/>
    <n v="-0.51"/>
    <n v="0"/>
    <n v="0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24"/>
    <n v="6.7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812"/>
    <n v="101.78"/>
    <n v="18.2"/>
    <n v="6.01"/>
    <n v="0"/>
    <n v="0"/>
    <m/>
    <n v="0"/>
    <n v="0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1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616"/>
    <n v="77.209999999999994"/>
    <n v="10.4"/>
    <n v="1.75"/>
    <n v="0"/>
    <n v="0"/>
    <m/>
    <n v="0"/>
    <n v="0"/>
    <n v="0"/>
    <n v="0"/>
    <n v="0.280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1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558"/>
    <n v="69.94"/>
    <n v="41.6"/>
    <n v="2.23"/>
    <n v="0"/>
    <n v="0"/>
    <m/>
    <n v="0"/>
    <n v="-0.17"/>
    <n v="0"/>
    <n v="0"/>
    <n v="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5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458"/>
    <n v="57.41"/>
    <n v="0"/>
    <n v="2.31"/>
    <n v="0"/>
    <n v="0"/>
    <m/>
    <n v="0"/>
    <n v="0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2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446"/>
    <n v="121.56"/>
    <n v="13"/>
    <n v="0"/>
    <n v="0"/>
    <n v="0"/>
    <m/>
    <n v="0"/>
    <n v="0"/>
    <n v="0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.17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336"/>
    <n v="42.11"/>
    <n v="0"/>
    <n v="0.84"/>
    <n v="0"/>
    <n v="0"/>
    <m/>
    <n v="0"/>
    <n v="0"/>
    <n v="0"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0"/>
    <n v="0"/>
    <n v="0"/>
    <n v="0"/>
    <n v="0"/>
    <n v="0"/>
    <m/>
    <x v="0"/>
    <m/>
    <m/>
    <m/>
    <m/>
    <m/>
    <m/>
    <m/>
    <m/>
    <n v="2.74"/>
    <n v="0.05"/>
    <n v="0"/>
    <n v="2.79"/>
    <x v="0"/>
    <x v="1"/>
    <m/>
    <x v="31"/>
  </r>
  <r>
    <x v="1"/>
    <m/>
    <m/>
    <s v="Residential"/>
    <s v="RG-Residential Water Heat"/>
    <n v="287"/>
    <n v="17.97"/>
    <n v="-2.38"/>
    <n v="2.04"/>
    <n v="0"/>
    <n v="0"/>
    <m/>
    <n v="0"/>
    <n v="0"/>
    <n v="0"/>
    <n v="0"/>
    <n v="0"/>
    <n v="0"/>
    <n v="8.2100000000000009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1.08"/>
    <n v="0"/>
    <n v="0"/>
    <n v="4.97"/>
    <n v="0"/>
    <n v="0"/>
    <n v="0"/>
    <m/>
    <x v="0"/>
    <m/>
    <m/>
    <m/>
    <m/>
    <m/>
    <m/>
    <m/>
    <m/>
    <n v="0"/>
    <n v="0"/>
    <n v="0"/>
    <n v="0"/>
    <x v="0"/>
    <x v="14"/>
    <m/>
    <x v="31"/>
  </r>
  <r>
    <x v="3"/>
    <m/>
    <m/>
    <s v="Residential"/>
    <s v="RG-Residential"/>
    <n v="245"/>
    <n v="30.72"/>
    <n v="8.23"/>
    <n v="1.17"/>
    <n v="0"/>
    <n v="0"/>
    <m/>
    <n v="0"/>
    <n v="0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8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241"/>
    <n v="30.21"/>
    <n v="0"/>
    <n v="0"/>
    <n v="0"/>
    <n v="0"/>
    <m/>
    <n v="0"/>
    <n v="0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Commercial"/>
    <s v="PL-Private Lighting"/>
    <n v="110.2"/>
    <n v="45.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1"/>
    <n v="0"/>
    <n v="0"/>
    <n v="0"/>
    <n v="0"/>
    <n v="0"/>
    <n v="0"/>
    <m/>
    <x v="0"/>
    <m/>
    <m/>
    <m/>
    <m/>
    <m/>
    <m/>
    <m/>
    <m/>
    <n v="0"/>
    <n v="0"/>
    <n v="0"/>
    <n v="0"/>
    <x v="1"/>
    <x v="4"/>
    <m/>
    <x v="31"/>
  </r>
  <r>
    <x v="3"/>
    <m/>
    <m/>
    <s v="Residential"/>
    <s v="RG-Residential"/>
    <n v="99"/>
    <n v="12.41"/>
    <n v="0.43"/>
    <n v="0"/>
    <n v="0"/>
    <n v="0"/>
    <m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Commercial"/>
    <s v="SH-Small Heating"/>
    <n v="40"/>
    <n v="4.9800000000000004"/>
    <n v="0"/>
    <n v="0.1"/>
    <n v="0"/>
    <n v="0"/>
    <m/>
    <n v="0"/>
    <n v="0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0"/>
    <n v="0"/>
    <n v="0"/>
    <n v="0"/>
    <n v="0"/>
    <n v="0"/>
    <m/>
    <x v="0"/>
    <m/>
    <m/>
    <m/>
    <m/>
    <m/>
    <m/>
    <m/>
    <m/>
    <n v="0"/>
    <n v="0"/>
    <n v="0"/>
    <n v="0"/>
    <x v="1"/>
    <x v="12"/>
    <m/>
    <x v="31"/>
  </r>
  <r>
    <x v="3"/>
    <m/>
    <m/>
    <s v="Residential"/>
    <s v="PL-Private Lighting"/>
    <n v="27.535"/>
    <n v="11.14"/>
    <n v="0"/>
    <n v="0.72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m/>
    <m/>
    <s v="Residential"/>
    <s v="PL-Private Lighting"/>
    <n v="2.1640000000000099"/>
    <n v="0.5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m/>
    <x v="0"/>
    <m/>
    <m/>
    <m/>
    <m/>
    <m/>
    <m/>
    <m/>
    <m/>
    <n v="0"/>
    <n v="0"/>
    <n v="0"/>
    <n v="0"/>
    <x v="0"/>
    <x v="4"/>
    <m/>
    <x v="31"/>
  </r>
  <r>
    <x v="3"/>
    <m/>
    <m/>
    <s v="Industrial"/>
    <s v="LP-Large Power"/>
    <n v="0"/>
    <n v="35978.370000000003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2"/>
    <x v="17"/>
    <m/>
    <x v="31"/>
  </r>
  <r>
    <x v="3"/>
    <m/>
    <m/>
    <s v="Commercial"/>
    <s v="LP-Large Power"/>
    <n v="0"/>
    <n v="20963.97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31"/>
  </r>
  <r>
    <x v="3"/>
    <m/>
    <m/>
    <s v="Commercial"/>
    <s v="LP-Large Power"/>
    <n v="0"/>
    <n v="18101.53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1"/>
    <x v="17"/>
    <m/>
    <x v="31"/>
  </r>
  <r>
    <x v="3"/>
    <m/>
    <m/>
    <s v="Residential"/>
    <s v="RG-Residential"/>
    <n v="0"/>
    <n v="158.9199999999999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3"/>
    <m/>
    <m/>
    <s v="Residential"/>
    <s v="RG-Residential"/>
    <n v="0"/>
    <n v="4.6399999999999997"/>
    <n v="0"/>
    <n v="0"/>
    <n v="0"/>
    <n v="0"/>
    <m/>
    <n v="0"/>
    <n v="0"/>
    <n v="0"/>
    <n v="0"/>
    <n v="3.5527136788004998E-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0"/>
    <m/>
    <m/>
    <m/>
    <m/>
    <m/>
    <m/>
    <m/>
    <m/>
    <n v="0"/>
    <n v="0"/>
    <n v="0"/>
    <n v="0"/>
    <x v="0"/>
    <x v="1"/>
    <m/>
    <x v="31"/>
  </r>
  <r>
    <x v="0"/>
    <s v=""/>
    <s v="Project Help"/>
    <s v="Residential"/>
    <s v=""/>
    <n v="0"/>
    <n v="0"/>
    <n v="0"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4"/>
    <s v="Gravette"/>
    <s v="Electric"/>
    <s v="Commercial"/>
    <s v="CB-Commercial"/>
    <n v="1197429"/>
    <n v="96894.24"/>
    <n v="8935.75"/>
    <n v="3656.83"/>
    <n v="0"/>
    <n v="0"/>
    <m/>
    <n v="0"/>
    <n v="0"/>
    <n v="27205.64"/>
    <n v="3109.49"/>
    <n v="0"/>
    <n v="3891.77"/>
    <n v="0"/>
    <n v="4502.2299999999996"/>
    <n v="5604.13"/>
    <n v="0"/>
    <n v="0"/>
    <n v="0"/>
    <n v="0"/>
    <n v="0"/>
    <n v="0"/>
    <n v="0"/>
    <n v="0"/>
    <n v="0"/>
    <n v="0"/>
    <n v="0"/>
    <n v="0"/>
    <n v="0"/>
    <n v="0"/>
    <n v="0"/>
    <n v="0"/>
    <n v="0"/>
    <n v="12150.76"/>
    <n v="-5733.82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4"/>
    <s v="Gravette"/>
    <s v="Electric"/>
    <s v="Commercial"/>
    <s v="GP-General Power"/>
    <n v="1754341"/>
    <n v="109604.31"/>
    <n v="3713.07"/>
    <n v="340.56"/>
    <n v="0"/>
    <n v="0"/>
    <m/>
    <n v="0"/>
    <n v="0"/>
    <n v="39858.660000000003"/>
    <n v="4613.93"/>
    <n v="0"/>
    <n v="3713.08"/>
    <n v="0"/>
    <n v="5280.58"/>
    <n v="4805.87"/>
    <n v="0"/>
    <n v="0"/>
    <n v="0"/>
    <n v="6"/>
    <n v="0"/>
    <n v="0"/>
    <n v="0"/>
    <n v="0"/>
    <n v="0"/>
    <n v="0"/>
    <n v="0"/>
    <n v="0"/>
    <n v="0"/>
    <n v="0"/>
    <n v="0"/>
    <n v="0"/>
    <n v="0"/>
    <n v="14402.85"/>
    <n v="-5677.17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2"/>
  </r>
  <r>
    <x v="4"/>
    <s v="Gravette"/>
    <s v="Electric"/>
    <s v="Commercial"/>
    <s v="LS-Special Lighting"/>
    <n v="680"/>
    <n v="91.34"/>
    <n v="0"/>
    <n v="0"/>
    <n v="0"/>
    <n v="0"/>
    <m/>
    <n v="0"/>
    <n v="0"/>
    <n v="15.45"/>
    <n v="1.79"/>
    <n v="0"/>
    <n v="0"/>
    <n v="0"/>
    <n v="0.98"/>
    <n v="5.56"/>
    <n v="0"/>
    <n v="0"/>
    <n v="0"/>
    <n v="0"/>
    <n v="0"/>
    <n v="0"/>
    <n v="0"/>
    <n v="0"/>
    <n v="0"/>
    <n v="0"/>
    <n v="0"/>
    <n v="0"/>
    <n v="0"/>
    <n v="0"/>
    <n v="0"/>
    <n v="0"/>
    <n v="0"/>
    <n v="8.82"/>
    <n v="-11.37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2"/>
  </r>
  <r>
    <x v="4"/>
    <s v="Gravette"/>
    <s v="Electric"/>
    <s v="Industrial"/>
    <s v="CB-Commercial"/>
    <n v="1324"/>
    <n v="111.64"/>
    <n v="14.35"/>
    <n v="6.73"/>
    <n v="0"/>
    <n v="0"/>
    <m/>
    <n v="0"/>
    <n v="0"/>
    <n v="30.08"/>
    <n v="3.48"/>
    <n v="0"/>
    <n v="4.3"/>
    <n v="0"/>
    <n v="4.9800000000000004"/>
    <n v="6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83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2"/>
  </r>
  <r>
    <x v="4"/>
    <s v="Gravette"/>
    <s v="Electric"/>
    <s v="Industrial"/>
    <s v="GP-General Power"/>
    <n v="761055"/>
    <n v="48017.61"/>
    <n v="304.35000000000002"/>
    <n v="100"/>
    <n v="0"/>
    <n v="0"/>
    <m/>
    <n v="0"/>
    <n v="0"/>
    <n v="13196.05"/>
    <n v="1527.53"/>
    <n v="0"/>
    <n v="1712.03"/>
    <n v="0"/>
    <n v="2290.77"/>
    <n v="2215.88"/>
    <n v="0"/>
    <n v="0"/>
    <n v="0"/>
    <n v="3101.85"/>
    <n v="0"/>
    <n v="0"/>
    <n v="0"/>
    <n v="0"/>
    <n v="0"/>
    <n v="0"/>
    <n v="0"/>
    <n v="0"/>
    <n v="0"/>
    <n v="0"/>
    <n v="0"/>
    <n v="0"/>
    <n v="0"/>
    <n v="2317.5500000000002"/>
    <n v="-2420.9299999999998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4"/>
    <s v="Gravette"/>
    <s v="Electric"/>
    <s v="Industrial"/>
    <s v="PT-Transmission"/>
    <n v="6977292"/>
    <n v="344850.97"/>
    <n v="873.45"/>
    <n v="100"/>
    <n v="0"/>
    <n v="0"/>
    <m/>
    <n v="0"/>
    <n v="0"/>
    <n v="158524.07"/>
    <n v="4569.8900000000003"/>
    <n v="0"/>
    <n v="16373.02"/>
    <n v="0"/>
    <n v="17792.09"/>
    <n v="21530.99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9464.29"/>
    <n v="0"/>
    <n v="0"/>
    <n v="0"/>
    <n v="0"/>
    <n v="0"/>
    <n v="0"/>
    <x v="0"/>
    <m/>
    <m/>
    <m/>
    <m/>
    <m/>
    <m/>
    <m/>
    <m/>
    <n v="0"/>
    <n v="0"/>
    <n v="0"/>
    <n v="0"/>
    <x v="2"/>
    <x v="9"/>
    <m/>
    <x v="32"/>
  </r>
  <r>
    <x v="4"/>
    <s v="Gravette"/>
    <s v="Electric"/>
    <s v="Municipal Buildings"/>
    <s v="CB-Commercial"/>
    <n v="65547"/>
    <n v="5407.44"/>
    <n v="789.25"/>
    <n v="0"/>
    <n v="0"/>
    <n v="0"/>
    <m/>
    <n v="0"/>
    <n v="0"/>
    <n v="1489.22"/>
    <n v="172.38"/>
    <n v="0"/>
    <n v="213.05"/>
    <n v="0"/>
    <n v="246.47"/>
    <n v="306.77"/>
    <n v="0"/>
    <n v="0"/>
    <n v="0"/>
    <n v="0"/>
    <n v="0"/>
    <n v="0"/>
    <n v="0"/>
    <n v="0"/>
    <n v="0"/>
    <n v="0"/>
    <n v="0"/>
    <n v="0"/>
    <n v="0"/>
    <n v="0"/>
    <n v="0"/>
    <n v="0"/>
    <n v="0"/>
    <n v="749.93"/>
    <n v="-335.87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4"/>
    <s v="Gravette"/>
    <s v="Electric"/>
    <s v="Municipal Other Lighting"/>
    <s v="CB-Commercial"/>
    <n v="8050"/>
    <n v="678.14"/>
    <n v="344.4"/>
    <n v="0"/>
    <n v="0"/>
    <n v="0"/>
    <m/>
    <n v="0"/>
    <n v="0"/>
    <n v="182.9"/>
    <n v="21.18"/>
    <n v="0"/>
    <n v="26.15"/>
    <n v="0"/>
    <n v="30.28"/>
    <n v="37.68"/>
    <n v="0"/>
    <n v="0"/>
    <n v="0"/>
    <n v="0"/>
    <n v="0"/>
    <n v="0"/>
    <n v="0"/>
    <n v="0"/>
    <n v="0"/>
    <n v="0"/>
    <n v="0"/>
    <n v="0"/>
    <n v="0"/>
    <n v="0"/>
    <n v="0"/>
    <n v="0"/>
    <n v="0"/>
    <n v="117.67"/>
    <n v="-55.43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2"/>
  </r>
  <r>
    <x v="4"/>
    <s v="Gravette"/>
    <s v="Electric"/>
    <s v="Municipal Other Lighting"/>
    <s v="LS-Special Lighting"/>
    <n v="1313"/>
    <n v="307.70999999999998"/>
    <n v="0"/>
    <n v="0"/>
    <n v="0"/>
    <n v="0"/>
    <m/>
    <n v="0"/>
    <n v="0"/>
    <n v="29.83"/>
    <n v="3.46"/>
    <n v="0"/>
    <n v="0"/>
    <n v="0"/>
    <n v="1.88"/>
    <n v="10.73"/>
    <n v="0"/>
    <n v="0"/>
    <n v="0"/>
    <n v="0"/>
    <n v="0"/>
    <n v="0"/>
    <n v="0"/>
    <n v="0"/>
    <n v="0"/>
    <n v="0"/>
    <n v="0"/>
    <n v="0"/>
    <n v="0"/>
    <n v="0"/>
    <n v="0"/>
    <n v="0"/>
    <n v="0"/>
    <n v="28.36"/>
    <n v="-38.299999999999997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2"/>
  </r>
  <r>
    <x v="4"/>
    <s v="Gravette"/>
    <s v="Electric"/>
    <s v="Municipal Pumping"/>
    <s v="CB-Commercial"/>
    <n v="26959"/>
    <n v="2270.61"/>
    <n v="315.7"/>
    <n v="0"/>
    <n v="0"/>
    <n v="0"/>
    <m/>
    <n v="0"/>
    <n v="0"/>
    <n v="612.52"/>
    <n v="70.91"/>
    <n v="0"/>
    <n v="87.63"/>
    <n v="0"/>
    <n v="101.37"/>
    <n v="126.17"/>
    <n v="0"/>
    <n v="0"/>
    <n v="0"/>
    <n v="0"/>
    <n v="0"/>
    <n v="0"/>
    <n v="0"/>
    <n v="0"/>
    <n v="0"/>
    <n v="0"/>
    <n v="0"/>
    <n v="0"/>
    <n v="0"/>
    <n v="0"/>
    <n v="0"/>
    <n v="0"/>
    <n v="0"/>
    <n v="306.25"/>
    <n v="-140.19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4"/>
    <s v="Gravette"/>
    <s v="Electric"/>
    <s v="Municipal Pumping"/>
    <s v="GP-General Power"/>
    <n v="498258"/>
    <n v="23901.39"/>
    <n v="304.35000000000002"/>
    <n v="0"/>
    <n v="0"/>
    <n v="0"/>
    <m/>
    <n v="0"/>
    <n v="0"/>
    <n v="11320.42"/>
    <n v="1310.42"/>
    <n v="0"/>
    <n v="624.99"/>
    <n v="0"/>
    <n v="1499.75"/>
    <n v="808.91"/>
    <n v="0"/>
    <n v="0"/>
    <n v="0"/>
    <n v="0"/>
    <n v="0"/>
    <n v="0"/>
    <n v="0"/>
    <n v="0"/>
    <n v="0"/>
    <n v="0"/>
    <n v="0"/>
    <n v="0"/>
    <n v="0"/>
    <n v="0"/>
    <n v="0"/>
    <n v="0"/>
    <n v="0"/>
    <n v="3306.58"/>
    <n v="-1212.7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4"/>
    <s v="Gravette"/>
    <s v="Electric"/>
    <s v="Residential"/>
    <s v="NM-Net Metering"/>
    <n v="2031"/>
    <n v="-154.62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2"/>
  </r>
  <r>
    <x v="4"/>
    <s v="Gravette"/>
    <s v="Electric"/>
    <s v="Residential"/>
    <s v="RG-Residential"/>
    <n v="3954616"/>
    <n v="301853.74"/>
    <n v="46800.43"/>
    <n v="15809.82"/>
    <n v="0"/>
    <n v="0"/>
    <m/>
    <n v="0"/>
    <n v="0"/>
    <n v="88864.74"/>
    <n v="10286.67"/>
    <n v="0"/>
    <n v="14510.67"/>
    <n v="0"/>
    <n v="15997.38"/>
    <n v="19204.2"/>
    <n v="0"/>
    <n v="0"/>
    <n v="0"/>
    <n v="0"/>
    <n v="0"/>
    <n v="0"/>
    <n v="0"/>
    <n v="0"/>
    <n v="0"/>
    <n v="0"/>
    <n v="0"/>
    <n v="25"/>
    <n v="0"/>
    <n v="0"/>
    <n v="0"/>
    <n v="150"/>
    <n v="-16.29"/>
    <n v="44339.23"/>
    <n v="-15076.88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4"/>
    <s v="Gravette"/>
    <s v="Lighting"/>
    <s v="Commercial"/>
    <s v="PL-Private Lighting"/>
    <n v="28472.735000000001"/>
    <n v="3920.83"/>
    <n v="0"/>
    <n v="37.82"/>
    <n v="0"/>
    <n v="0"/>
    <m/>
    <n v="0"/>
    <n v="0"/>
    <n v="646.89"/>
    <n v="74.77"/>
    <n v="0"/>
    <n v="0"/>
    <n v="0"/>
    <n v="40.729999999999997"/>
    <n v="48.59"/>
    <n v="0"/>
    <n v="0"/>
    <n v="0"/>
    <n v="0"/>
    <n v="0"/>
    <n v="0"/>
    <n v="0"/>
    <n v="0"/>
    <n v="0"/>
    <n v="0"/>
    <n v="0"/>
    <n v="0"/>
    <n v="0"/>
    <n v="0"/>
    <n v="0"/>
    <n v="0"/>
    <n v="-0.21"/>
    <n v="325.42"/>
    <n v="-171.3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4"/>
    <s v="Gravette"/>
    <s v="Lighting"/>
    <s v="Industrial"/>
    <s v="PL-Private Lighting"/>
    <n v="5882"/>
    <n v="522.32000000000005"/>
    <n v="0"/>
    <n v="8.06"/>
    <n v="0"/>
    <n v="0"/>
    <m/>
    <n v="0"/>
    <n v="0"/>
    <n v="133.63999999999999"/>
    <n v="4.1399999999999997"/>
    <n v="0"/>
    <n v="0"/>
    <n v="0"/>
    <n v="8.4600000000000009"/>
    <n v="10.06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24.29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2"/>
  </r>
  <r>
    <x v="4"/>
    <s v="Gravette"/>
    <s v="Lighting"/>
    <s v="Municipal Buildings"/>
    <s v="PL-Private Lighting"/>
    <n v="65"/>
    <n v="8.11"/>
    <n v="0"/>
    <n v="0"/>
    <n v="0"/>
    <n v="0"/>
    <m/>
    <n v="0"/>
    <n v="0"/>
    <n v="1.48"/>
    <n v="0.17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38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2"/>
  </r>
  <r>
    <x v="4"/>
    <s v="Gravette"/>
    <s v="Lighting"/>
    <s v="Municipal Other Lighting"/>
    <s v="PL-Private Lighting"/>
    <n v="499"/>
    <n v="64.53"/>
    <n v="0"/>
    <n v="0"/>
    <n v="0"/>
    <n v="0"/>
    <m/>
    <n v="0"/>
    <n v="0"/>
    <n v="11.34"/>
    <n v="1.31"/>
    <n v="0"/>
    <n v="0"/>
    <n v="0"/>
    <n v="0.73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6.58"/>
    <n v="-3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2"/>
  </r>
  <r>
    <x v="4"/>
    <s v="Gravette"/>
    <s v="Lighting"/>
    <s v="Municipal Street Lighting"/>
    <s v="SPL-Municipal St Lighting"/>
    <n v="55178.419000000002"/>
    <n v="2166.4299999999998"/>
    <n v="0"/>
    <n v="0"/>
    <n v="0"/>
    <n v="0"/>
    <m/>
    <n v="0"/>
    <n v="0"/>
    <n v="1253.6600000000001"/>
    <n v="145.11000000000001"/>
    <n v="0"/>
    <n v="0"/>
    <n v="0"/>
    <n v="79.45"/>
    <n v="103.74"/>
    <n v="0"/>
    <n v="0"/>
    <n v="0"/>
    <n v="1599.69"/>
    <n v="0"/>
    <n v="0"/>
    <n v="0"/>
    <n v="0"/>
    <n v="0"/>
    <n v="0"/>
    <n v="0"/>
    <n v="0"/>
    <n v="0"/>
    <n v="0"/>
    <n v="0"/>
    <n v="0"/>
    <n v="0"/>
    <n v="333.43"/>
    <n v="-95.32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2"/>
  </r>
  <r>
    <x v="4"/>
    <s v="Gravette"/>
    <s v="Lighting"/>
    <s v="Residential"/>
    <s v="PL-Private Lighting"/>
    <n v="16416.726999999999"/>
    <n v="2632.57"/>
    <n v="0"/>
    <n v="7.18"/>
    <n v="0"/>
    <n v="0"/>
    <m/>
    <n v="0"/>
    <n v="0"/>
    <n v="372.43"/>
    <n v="42.7"/>
    <n v="0"/>
    <n v="0"/>
    <n v="0"/>
    <n v="22.29"/>
    <n v="27.42"/>
    <n v="0"/>
    <n v="0"/>
    <n v="0"/>
    <n v="0"/>
    <n v="0"/>
    <n v="0"/>
    <n v="0"/>
    <n v="0"/>
    <n v="0"/>
    <n v="0"/>
    <n v="0"/>
    <n v="0"/>
    <n v="0"/>
    <n v="0"/>
    <n v="0"/>
    <n v="0"/>
    <n v="0"/>
    <n v="240.89"/>
    <n v="-119.41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4"/>
    <s v="Gravette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4"/>
    <s v="Neosho"/>
    <s v="Electric"/>
    <s v="Commercial"/>
    <s v="CB-Commercial"/>
    <n v="45252"/>
    <n v="2666.62"/>
    <n v="200.9"/>
    <n v="175.53"/>
    <n v="0"/>
    <n v="0"/>
    <m/>
    <n v="0"/>
    <n v="0"/>
    <n v="1028.1400000000001"/>
    <n v="119"/>
    <n v="0"/>
    <n v="147.09"/>
    <n v="0"/>
    <n v="170.15"/>
    <n v="211.78"/>
    <n v="0"/>
    <n v="0"/>
    <n v="0"/>
    <n v="0"/>
    <n v="0"/>
    <n v="0"/>
    <n v="0"/>
    <n v="0"/>
    <n v="0"/>
    <n v="0"/>
    <n v="0"/>
    <n v="0"/>
    <n v="0"/>
    <n v="0"/>
    <n v="0"/>
    <n v="0"/>
    <n v="0"/>
    <n v="433.52"/>
    <n v="-155.43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4"/>
    <s v="Neosho"/>
    <s v="Electric"/>
    <s v="Residential"/>
    <s v="RG-Residential"/>
    <n v="89555"/>
    <n v="6908.07"/>
    <n v="1248.24"/>
    <n v="429.22"/>
    <n v="0"/>
    <n v="0"/>
    <m/>
    <n v="0"/>
    <n v="0"/>
    <n v="2034.66"/>
    <n v="235.56"/>
    <n v="0"/>
    <n v="332.23"/>
    <n v="0"/>
    <n v="366.26"/>
    <n v="439.72"/>
    <n v="0"/>
    <n v="0"/>
    <n v="0"/>
    <n v="0"/>
    <n v="0"/>
    <n v="0"/>
    <n v="0"/>
    <n v="0"/>
    <n v="0"/>
    <n v="0"/>
    <n v="0"/>
    <n v="0"/>
    <n v="0"/>
    <n v="0"/>
    <n v="0"/>
    <n v="25"/>
    <n v="-1.45"/>
    <n v="1092.9100000000001"/>
    <n v="-350.82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4"/>
    <s v="Neosho"/>
    <s v="Lighting"/>
    <s v="Commercial"/>
    <s v="PL-Private Lighting"/>
    <n v="389"/>
    <n v="58.17"/>
    <n v="0"/>
    <n v="0"/>
    <n v="0"/>
    <n v="0"/>
    <m/>
    <n v="0"/>
    <n v="0"/>
    <n v="8.84"/>
    <n v="1.03"/>
    <n v="0"/>
    <n v="0"/>
    <n v="0"/>
    <n v="0.56000000000000005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6.34"/>
    <n v="-2.71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4"/>
    <s v="Neosho"/>
    <s v="Lighting"/>
    <s v="Residential"/>
    <s v="PL-Private Lighting"/>
    <n v="62"/>
    <n v="12.1"/>
    <n v="0"/>
    <n v="0"/>
    <n v="0"/>
    <n v="0"/>
    <m/>
    <n v="0"/>
    <n v="0"/>
    <n v="1.4"/>
    <n v="0.16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56000000000000005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1"/>
    <s v="Baxter Springs"/>
    <s v="Electric"/>
    <s v="Commercial"/>
    <s v="CB-Commercial"/>
    <n v="886274"/>
    <n v="73461.100000000006"/>
    <n v="13238"/>
    <n v="3748.52"/>
    <n v="0"/>
    <n v="0"/>
    <m/>
    <n v="0"/>
    <n v="0"/>
    <n v="0"/>
    <n v="0"/>
    <n v="0"/>
    <n v="0"/>
    <n v="33573.78"/>
    <n v="0"/>
    <n v="0"/>
    <n v="1525.89"/>
    <n v="0"/>
    <n v="0"/>
    <n v="0"/>
    <n v="0"/>
    <n v="0"/>
    <n v="0"/>
    <n v="0"/>
    <n v="0"/>
    <n v="0"/>
    <n v="0"/>
    <n v="0"/>
    <n v="0"/>
    <n v="0"/>
    <n v="0"/>
    <n v="0"/>
    <n v="-0.13"/>
    <n v="11542.86"/>
    <n v="0"/>
    <n v="0"/>
    <n v="12285.3"/>
    <n v="0"/>
    <n v="0"/>
    <n v="0"/>
    <n v="0"/>
    <x v="0"/>
    <m/>
    <m/>
    <m/>
    <m/>
    <m/>
    <m/>
    <m/>
    <m/>
    <n v="33166.089999999997"/>
    <n v="407.69"/>
    <n v="0"/>
    <n v="33573.78"/>
    <x v="1"/>
    <x v="5"/>
    <m/>
    <x v="32"/>
  </r>
  <r>
    <x v="1"/>
    <s v="Baxter Springs"/>
    <s v="Electric"/>
    <s v="Commercial"/>
    <s v="GP-General Power"/>
    <n v="1338449"/>
    <n v="94092.38"/>
    <n v="0"/>
    <n v="725"/>
    <n v="0"/>
    <n v="0"/>
    <m/>
    <n v="0"/>
    <n v="0"/>
    <n v="0"/>
    <n v="0"/>
    <n v="0"/>
    <n v="0"/>
    <n v="51530.29"/>
    <n v="0"/>
    <n v="0"/>
    <n v="2342.29"/>
    <n v="0"/>
    <n v="0"/>
    <n v="0"/>
    <n v="0"/>
    <n v="0"/>
    <n v="0"/>
    <n v="0"/>
    <n v="0"/>
    <n v="0"/>
    <n v="0"/>
    <n v="0"/>
    <n v="0"/>
    <n v="0"/>
    <n v="0"/>
    <n v="0"/>
    <n v="0"/>
    <n v="8930.5"/>
    <n v="0"/>
    <n v="0"/>
    <n v="13208.99"/>
    <n v="0"/>
    <n v="0"/>
    <n v="0"/>
    <n v="0"/>
    <x v="0"/>
    <m/>
    <m/>
    <m/>
    <m/>
    <m/>
    <m/>
    <m/>
    <m/>
    <n v="50914.6"/>
    <n v="615.69000000000005"/>
    <n v="0"/>
    <n v="51530.29"/>
    <x v="1"/>
    <x v="6"/>
    <m/>
    <x v="32"/>
  </r>
  <r>
    <x v="1"/>
    <s v="Baxter Springs"/>
    <s v="Electric"/>
    <s v="Commercial"/>
    <s v="LS-Special Lighting"/>
    <n v="12192"/>
    <n v="646.66999999999996"/>
    <n v="0"/>
    <n v="5.58"/>
    <n v="0"/>
    <n v="0"/>
    <m/>
    <n v="0"/>
    <n v="0"/>
    <n v="0"/>
    <n v="0"/>
    <n v="0"/>
    <n v="0"/>
    <n v="235.77"/>
    <n v="0"/>
    <n v="0"/>
    <n v="10.72"/>
    <n v="0"/>
    <n v="0"/>
    <n v="0"/>
    <n v="0"/>
    <n v="0"/>
    <n v="0"/>
    <n v="0"/>
    <n v="0"/>
    <n v="0"/>
    <n v="0"/>
    <n v="0"/>
    <n v="0"/>
    <n v="0"/>
    <n v="0"/>
    <n v="0"/>
    <n v="0"/>
    <n v="86.31"/>
    <n v="0"/>
    <n v="-85.93"/>
    <n v="5.51"/>
    <n v="0"/>
    <n v="0"/>
    <n v="0"/>
    <n v="0"/>
    <x v="0"/>
    <m/>
    <m/>
    <m/>
    <m/>
    <m/>
    <m/>
    <m/>
    <m/>
    <n v="230.16"/>
    <n v="5.61"/>
    <n v="0"/>
    <n v="235.77"/>
    <x v="1"/>
    <x v="7"/>
    <m/>
    <x v="32"/>
  </r>
  <r>
    <x v="1"/>
    <s v="Baxter Springs"/>
    <s v="Electric"/>
    <s v="Commercial"/>
    <s v="NM-Net Metering"/>
    <n v="2305"/>
    <n v="-114.53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0"/>
    <m/>
    <x v="32"/>
  </r>
  <r>
    <x v="1"/>
    <s v="Baxter Springs"/>
    <s v="Electric"/>
    <s v="Commercial"/>
    <s v="SH-Small Heating"/>
    <n v="89064"/>
    <n v="6478.14"/>
    <n v="1060"/>
    <n v="333.59"/>
    <n v="0"/>
    <n v="0"/>
    <m/>
    <n v="0"/>
    <n v="0"/>
    <n v="0"/>
    <n v="0"/>
    <n v="0"/>
    <n v="0"/>
    <n v="3428.96"/>
    <n v="0"/>
    <n v="0"/>
    <n v="155.88"/>
    <n v="0"/>
    <n v="0"/>
    <n v="0"/>
    <n v="0"/>
    <n v="0"/>
    <n v="0"/>
    <n v="0"/>
    <n v="0"/>
    <n v="0"/>
    <n v="0"/>
    <n v="0"/>
    <n v="0"/>
    <n v="0"/>
    <n v="0"/>
    <n v="0"/>
    <n v="0"/>
    <n v="1112.69"/>
    <n v="0"/>
    <n v="0"/>
    <n v="1427.7"/>
    <n v="0"/>
    <n v="0"/>
    <n v="0"/>
    <n v="0"/>
    <x v="0"/>
    <m/>
    <m/>
    <m/>
    <m/>
    <m/>
    <m/>
    <m/>
    <m/>
    <n v="3387.9900000000002"/>
    <n v="40.97"/>
    <n v="0"/>
    <n v="3428.96"/>
    <x v="1"/>
    <x v="12"/>
    <m/>
    <x v="32"/>
  </r>
  <r>
    <x v="1"/>
    <s v="Baxter Springs"/>
    <s v="Electric"/>
    <s v="Commercial"/>
    <s v="TEB-Total Electric Bldg"/>
    <n v="487566"/>
    <n v="34091.31"/>
    <n v="0"/>
    <n v="312.7"/>
    <n v="0"/>
    <n v="0"/>
    <m/>
    <n v="0"/>
    <n v="0"/>
    <n v="0"/>
    <n v="0"/>
    <n v="0"/>
    <n v="0"/>
    <n v="18771.29"/>
    <n v="0"/>
    <n v="0"/>
    <n v="853.25"/>
    <n v="0"/>
    <n v="0"/>
    <n v="0"/>
    <n v="0"/>
    <n v="0"/>
    <n v="0"/>
    <n v="0"/>
    <n v="0"/>
    <n v="0"/>
    <n v="0"/>
    <n v="0"/>
    <n v="0"/>
    <n v="0"/>
    <n v="0"/>
    <n v="0"/>
    <n v="0"/>
    <n v="5234.25"/>
    <n v="0"/>
    <n v="0"/>
    <n v="6616.28"/>
    <n v="0"/>
    <n v="0"/>
    <n v="0"/>
    <n v="0"/>
    <x v="0"/>
    <m/>
    <m/>
    <m/>
    <m/>
    <m/>
    <m/>
    <m/>
    <m/>
    <n v="18547.010000000002"/>
    <n v="224.28"/>
    <n v="0"/>
    <n v="18771.29"/>
    <x v="1"/>
    <x v="13"/>
    <m/>
    <x v="32"/>
  </r>
  <r>
    <x v="1"/>
    <s v="Baxter Springs"/>
    <s v="Electric"/>
    <s v="Industrial"/>
    <s v="CB-Commercial"/>
    <n v="12922"/>
    <n v="1090.3800000000001"/>
    <n v="140"/>
    <n v="64.11"/>
    <n v="0"/>
    <n v="0"/>
    <m/>
    <n v="0"/>
    <n v="0"/>
    <n v="0"/>
    <n v="0"/>
    <n v="0"/>
    <n v="0"/>
    <n v="497.5"/>
    <n v="0"/>
    <n v="0"/>
    <n v="22.62"/>
    <n v="0"/>
    <n v="0"/>
    <n v="0"/>
    <n v="0"/>
    <n v="0"/>
    <n v="0"/>
    <n v="0"/>
    <n v="0"/>
    <n v="0"/>
    <n v="0"/>
    <n v="0"/>
    <n v="0"/>
    <n v="0"/>
    <n v="0"/>
    <n v="0"/>
    <n v="0"/>
    <n v="182.49"/>
    <n v="0"/>
    <n v="0"/>
    <n v="182.08"/>
    <n v="0"/>
    <n v="0"/>
    <n v="0"/>
    <n v="0"/>
    <x v="0"/>
    <m/>
    <m/>
    <m/>
    <m/>
    <m/>
    <m/>
    <m/>
    <m/>
    <n v="491.56"/>
    <n v="5.94"/>
    <n v="0"/>
    <n v="497.5"/>
    <x v="2"/>
    <x v="5"/>
    <m/>
    <x v="32"/>
  </r>
  <r>
    <x v="1"/>
    <s v="Baxter Springs"/>
    <s v="Electric"/>
    <s v="Industrial"/>
    <s v="GP-General Power"/>
    <n v="851800"/>
    <n v="57599.07"/>
    <n v="0"/>
    <n v="275"/>
    <n v="0"/>
    <n v="0"/>
    <m/>
    <n v="0"/>
    <n v="0"/>
    <n v="0"/>
    <n v="0"/>
    <n v="0"/>
    <n v="0"/>
    <n v="31499.74"/>
    <n v="0"/>
    <n v="0"/>
    <n v="1490.65"/>
    <n v="0"/>
    <n v="0"/>
    <n v="0"/>
    <n v="0"/>
    <n v="0"/>
    <n v="0"/>
    <n v="0"/>
    <n v="0"/>
    <n v="0"/>
    <n v="0"/>
    <n v="0"/>
    <n v="0"/>
    <n v="0"/>
    <n v="0"/>
    <n v="0"/>
    <n v="0"/>
    <n v="3376.24"/>
    <n v="0"/>
    <n v="0"/>
    <n v="8542.41"/>
    <n v="0"/>
    <n v="0"/>
    <n v="0"/>
    <n v="0"/>
    <x v="0"/>
    <m/>
    <m/>
    <m/>
    <m/>
    <m/>
    <m/>
    <m/>
    <m/>
    <n v="31107.91"/>
    <n v="391.83"/>
    <n v="0"/>
    <n v="31499.74"/>
    <x v="2"/>
    <x v="6"/>
    <m/>
    <x v="32"/>
  </r>
  <r>
    <x v="1"/>
    <s v="Baxter Springs"/>
    <s v="Electric"/>
    <s v="Industrial"/>
    <s v="PT-Transmission"/>
    <n v="6030750"/>
    <n v="99457.84"/>
    <n v="0"/>
    <n v="50"/>
    <n v="0"/>
    <n v="0"/>
    <m/>
    <n v="0"/>
    <n v="0"/>
    <n v="0"/>
    <n v="0"/>
    <n v="0"/>
    <n v="0"/>
    <n v="101135.67"/>
    <n v="0"/>
    <n v="0"/>
    <n v="5276.9"/>
    <n v="0"/>
    <n v="0"/>
    <n v="7670.8"/>
    <n v="0"/>
    <n v="0"/>
    <n v="0"/>
    <n v="0"/>
    <n v="0"/>
    <n v="0"/>
    <n v="0"/>
    <n v="0"/>
    <n v="0"/>
    <n v="0"/>
    <n v="0"/>
    <n v="0"/>
    <n v="0"/>
    <n v="10950.87"/>
    <n v="0"/>
    <n v="-14111.95"/>
    <n v="22714.46"/>
    <n v="0"/>
    <n v="0"/>
    <n v="0"/>
    <n v="0"/>
    <x v="0"/>
    <m/>
    <m/>
    <m/>
    <m/>
    <m/>
    <m/>
    <m/>
    <m/>
    <n v="98361.52"/>
    <n v="2774.15"/>
    <n v="0"/>
    <n v="101135.67"/>
    <x v="2"/>
    <x v="9"/>
    <m/>
    <x v="32"/>
  </r>
  <r>
    <x v="1"/>
    <s v="Baxter Springs"/>
    <s v="Electric"/>
    <s v="Industrial"/>
    <s v="SH-Small Heating"/>
    <n v="2920"/>
    <n v="210.81"/>
    <n v="40"/>
    <n v="0"/>
    <n v="0"/>
    <n v="0"/>
    <m/>
    <n v="0"/>
    <n v="0"/>
    <n v="0"/>
    <n v="0"/>
    <n v="0"/>
    <n v="0"/>
    <n v="112.42"/>
    <n v="0"/>
    <n v="0"/>
    <n v="5.1100000000000003"/>
    <n v="0"/>
    <n v="0"/>
    <n v="0"/>
    <n v="0"/>
    <n v="0"/>
    <n v="0"/>
    <n v="0"/>
    <n v="0"/>
    <n v="0"/>
    <n v="0"/>
    <n v="0"/>
    <n v="0"/>
    <n v="0"/>
    <n v="0"/>
    <n v="0"/>
    <n v="0"/>
    <n v="33.21"/>
    <n v="0"/>
    <n v="0"/>
    <n v="46.8"/>
    <n v="0"/>
    <n v="0"/>
    <n v="0"/>
    <n v="0"/>
    <x v="0"/>
    <m/>
    <m/>
    <m/>
    <m/>
    <m/>
    <m/>
    <m/>
    <m/>
    <n v="111.08"/>
    <n v="1.34"/>
    <n v="0"/>
    <n v="112.42"/>
    <x v="2"/>
    <x v="12"/>
    <m/>
    <x v="32"/>
  </r>
  <r>
    <x v="1"/>
    <s v="Baxter Springs"/>
    <s v="Electric"/>
    <s v="Industrial"/>
    <s v="TEB-Total Electric Bldg"/>
    <n v="6640"/>
    <n v="575.54"/>
    <n v="0"/>
    <n v="0"/>
    <n v="0"/>
    <n v="0"/>
    <m/>
    <n v="0"/>
    <n v="0"/>
    <n v="0"/>
    <n v="0"/>
    <n v="0"/>
    <n v="0"/>
    <n v="255.64"/>
    <n v="0"/>
    <n v="0"/>
    <n v="11.62"/>
    <n v="0"/>
    <n v="0"/>
    <n v="0"/>
    <n v="0"/>
    <n v="0"/>
    <n v="0"/>
    <n v="0"/>
    <n v="0"/>
    <n v="0"/>
    <n v="0"/>
    <n v="0"/>
    <n v="0"/>
    <n v="0"/>
    <n v="0"/>
    <n v="0"/>
    <n v="0"/>
    <n v="8.9499999999999993"/>
    <n v="0"/>
    <n v="0"/>
    <n v="90.1"/>
    <n v="0"/>
    <n v="0"/>
    <n v="0"/>
    <n v="0"/>
    <x v="0"/>
    <m/>
    <m/>
    <m/>
    <m/>
    <m/>
    <m/>
    <m/>
    <m/>
    <n v="252.58999999999997"/>
    <n v="3.05"/>
    <n v="0"/>
    <n v="255.64"/>
    <x v="2"/>
    <x v="13"/>
    <m/>
    <x v="32"/>
  </r>
  <r>
    <x v="1"/>
    <s v="Baxter Springs"/>
    <s v="Electric"/>
    <s v="Interdepartmental"/>
    <s v="CB-Commercial"/>
    <n v="5315"/>
    <n v="448.27"/>
    <n v="40"/>
    <n v="0"/>
    <n v="0"/>
    <n v="0"/>
    <m/>
    <n v="0"/>
    <n v="0"/>
    <n v="0"/>
    <n v="0"/>
    <n v="0"/>
    <n v="0"/>
    <n v="204.63"/>
    <n v="0"/>
    <n v="0"/>
    <n v="9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.89"/>
    <n v="0"/>
    <n v="0"/>
    <n v="0"/>
    <n v="0"/>
    <x v="0"/>
    <m/>
    <m/>
    <m/>
    <m/>
    <m/>
    <m/>
    <m/>
    <m/>
    <n v="202.19"/>
    <n v="2.44"/>
    <n v="0"/>
    <n v="204.63"/>
    <x v="5"/>
    <x v="5"/>
    <m/>
    <x v="32"/>
  </r>
  <r>
    <x v="1"/>
    <s v="Baxter Springs"/>
    <s v="Electric"/>
    <s v="Interdepartmental"/>
    <s v="GP-General Power"/>
    <n v="3200"/>
    <n v="1132.8"/>
    <n v="0"/>
    <n v="0"/>
    <n v="0"/>
    <n v="0"/>
    <m/>
    <n v="0"/>
    <n v="0"/>
    <n v="0"/>
    <n v="0"/>
    <n v="0"/>
    <n v="0"/>
    <n v="123.2"/>
    <n v="0"/>
    <n v="0"/>
    <n v="5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22"/>
    <n v="0"/>
    <n v="0"/>
    <n v="0"/>
    <n v="0"/>
    <x v="0"/>
    <m/>
    <m/>
    <m/>
    <m/>
    <m/>
    <m/>
    <m/>
    <m/>
    <n v="121.73"/>
    <n v="1.47"/>
    <n v="0"/>
    <n v="123.2"/>
    <x v="5"/>
    <x v="6"/>
    <m/>
    <x v="32"/>
  </r>
  <r>
    <x v="1"/>
    <s v="Baxter Springs"/>
    <s v="Electric"/>
    <s v="Municipal Buildings"/>
    <s v="CB-Commercial"/>
    <n v="34177"/>
    <n v="2902.26"/>
    <n v="552"/>
    <n v="0"/>
    <n v="0"/>
    <n v="0"/>
    <m/>
    <n v="0"/>
    <n v="0"/>
    <n v="0"/>
    <n v="0"/>
    <n v="0"/>
    <n v="0"/>
    <n v="1255.81"/>
    <n v="0"/>
    <n v="0"/>
    <n v="59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1.54"/>
    <n v="0"/>
    <n v="0"/>
    <n v="0"/>
    <n v="0"/>
    <x v="0"/>
    <m/>
    <m/>
    <m/>
    <m/>
    <m/>
    <m/>
    <m/>
    <m/>
    <n v="1240.0899999999999"/>
    <n v="15.72"/>
    <n v="0"/>
    <n v="1255.81"/>
    <x v="3"/>
    <x v="5"/>
    <m/>
    <x v="32"/>
  </r>
  <r>
    <x v="1"/>
    <s v="Baxter Springs"/>
    <s v="Electric"/>
    <s v="Municipal Buildings"/>
    <s v="GP-General Power"/>
    <n v="44880"/>
    <n v="3301.32"/>
    <n v="0"/>
    <n v="0"/>
    <n v="0"/>
    <n v="0"/>
    <m/>
    <n v="0"/>
    <n v="0"/>
    <n v="0"/>
    <n v="0"/>
    <n v="0"/>
    <n v="0"/>
    <n v="1727.88"/>
    <n v="0"/>
    <n v="0"/>
    <n v="78.54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5.19"/>
    <n v="0"/>
    <n v="0"/>
    <n v="0"/>
    <n v="0"/>
    <x v="0"/>
    <m/>
    <m/>
    <m/>
    <m/>
    <m/>
    <m/>
    <m/>
    <m/>
    <n v="1707.24"/>
    <n v="20.64"/>
    <n v="0"/>
    <n v="1727.88"/>
    <x v="3"/>
    <x v="6"/>
    <m/>
    <x v="32"/>
  </r>
  <r>
    <x v="1"/>
    <s v="Baxter Springs"/>
    <s v="Electric"/>
    <s v="Municipal Buildings"/>
    <s v="SH-Small Heating"/>
    <n v="2400"/>
    <n v="174.34"/>
    <n v="20"/>
    <n v="0"/>
    <n v="0"/>
    <n v="0"/>
    <m/>
    <n v="0"/>
    <n v="0"/>
    <n v="0"/>
    <n v="0"/>
    <n v="0"/>
    <n v="0"/>
    <n v="92.4"/>
    <n v="0"/>
    <n v="0"/>
    <n v="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47"/>
    <n v="0"/>
    <n v="0"/>
    <n v="0"/>
    <n v="0"/>
    <x v="0"/>
    <m/>
    <m/>
    <m/>
    <m/>
    <m/>
    <m/>
    <m/>
    <m/>
    <n v="91.300000000000011"/>
    <n v="1.1000000000000001"/>
    <n v="0"/>
    <n v="92.4"/>
    <x v="3"/>
    <x v="12"/>
    <m/>
    <x v="32"/>
  </r>
  <r>
    <x v="1"/>
    <s v="Baxter Springs"/>
    <s v="Electric"/>
    <s v="Municipal Other Lighting"/>
    <s v="CB-Commercial"/>
    <n v="9235"/>
    <n v="811.18"/>
    <n v="560"/>
    <n v="0"/>
    <n v="0"/>
    <n v="0"/>
    <m/>
    <n v="0"/>
    <n v="0"/>
    <n v="0"/>
    <n v="0"/>
    <n v="0"/>
    <n v="0"/>
    <n v="353.72"/>
    <n v="0"/>
    <n v="0"/>
    <n v="16.14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0.11000000000001"/>
    <n v="0"/>
    <n v="0"/>
    <n v="0"/>
    <n v="0"/>
    <x v="0"/>
    <m/>
    <m/>
    <m/>
    <m/>
    <m/>
    <m/>
    <m/>
    <m/>
    <n v="349.47"/>
    <n v="4.25"/>
    <n v="0"/>
    <n v="353.72"/>
    <x v="4"/>
    <x v="5"/>
    <m/>
    <x v="32"/>
  </r>
  <r>
    <x v="1"/>
    <s v="Baxter Springs"/>
    <s v="Electric"/>
    <s v="Municipal Other Lighting"/>
    <s v="LS-Special Lighting"/>
    <n v="2242"/>
    <n v="238.3"/>
    <n v="0"/>
    <n v="0"/>
    <n v="0"/>
    <n v="0"/>
    <m/>
    <n v="0"/>
    <n v="0"/>
    <n v="0"/>
    <n v="0"/>
    <n v="0"/>
    <n v="0"/>
    <n v="43.15"/>
    <n v="0"/>
    <n v="0"/>
    <n v="1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88"/>
    <n v="1.02"/>
    <n v="0"/>
    <n v="0"/>
    <n v="0"/>
    <n v="0"/>
    <x v="0"/>
    <m/>
    <m/>
    <m/>
    <m/>
    <m/>
    <m/>
    <m/>
    <m/>
    <n v="42.12"/>
    <n v="1.03"/>
    <n v="0"/>
    <n v="43.15"/>
    <x v="4"/>
    <x v="7"/>
    <m/>
    <x v="32"/>
  </r>
  <r>
    <x v="1"/>
    <s v="Baxter Springs"/>
    <s v="Electric"/>
    <s v="Municipal Pumping"/>
    <s v="CB-Commercial"/>
    <n v="17634"/>
    <n v="1482.55"/>
    <n v="300"/>
    <n v="0"/>
    <n v="0"/>
    <n v="0"/>
    <m/>
    <n v="0"/>
    <n v="0"/>
    <n v="0"/>
    <n v="0"/>
    <n v="0"/>
    <n v="0"/>
    <n v="648.73"/>
    <n v="0"/>
    <n v="0"/>
    <n v="3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8.45"/>
    <n v="0"/>
    <n v="0"/>
    <n v="0"/>
    <n v="0"/>
    <x v="0"/>
    <m/>
    <m/>
    <m/>
    <m/>
    <m/>
    <m/>
    <m/>
    <m/>
    <n v="640.62"/>
    <n v="8.11"/>
    <n v="0"/>
    <n v="648.73"/>
    <x v="3"/>
    <x v="5"/>
    <m/>
    <x v="32"/>
  </r>
  <r>
    <x v="1"/>
    <s v="Baxter Springs"/>
    <s v="Electric"/>
    <s v="Municipal Pumping"/>
    <s v="GP-General Power"/>
    <n v="154720"/>
    <n v="9833.6299999999992"/>
    <n v="0"/>
    <n v="0"/>
    <n v="0"/>
    <n v="0"/>
    <m/>
    <n v="0"/>
    <n v="0"/>
    <n v="0"/>
    <n v="0"/>
    <n v="0"/>
    <n v="0"/>
    <n v="5803.56"/>
    <n v="0"/>
    <n v="0"/>
    <n v="27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0.83"/>
    <n v="0"/>
    <n v="0"/>
    <n v="0"/>
    <n v="0"/>
    <x v="0"/>
    <m/>
    <m/>
    <m/>
    <m/>
    <m/>
    <m/>
    <m/>
    <m/>
    <n v="5732.39"/>
    <n v="71.17"/>
    <n v="0"/>
    <n v="5803.56"/>
    <x v="3"/>
    <x v="6"/>
    <m/>
    <x v="32"/>
  </r>
  <r>
    <x v="1"/>
    <s v="Baxter Springs"/>
    <s v="Electric"/>
    <s v="Residential"/>
    <s v="NM-Net Metering"/>
    <n v="2604"/>
    <n v="-129.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2"/>
  </r>
  <r>
    <x v="1"/>
    <s v="Baxter Springs"/>
    <s v="Electric"/>
    <s v="Residential"/>
    <s v="RG-Residential"/>
    <n v="2818213"/>
    <n v="183294.88"/>
    <n v="50352.5"/>
    <n v="16359.96"/>
    <n v="0"/>
    <n v="0"/>
    <m/>
    <n v="0"/>
    <n v="0"/>
    <n v="0"/>
    <n v="0"/>
    <n v="0"/>
    <n v="0"/>
    <n v="108275.84"/>
    <n v="0"/>
    <n v="0"/>
    <n v="4921.76"/>
    <n v="0"/>
    <n v="0"/>
    <n v="0"/>
    <n v="0"/>
    <n v="0"/>
    <n v="0"/>
    <n v="0"/>
    <n v="0"/>
    <n v="0"/>
    <n v="0"/>
    <n v="100"/>
    <n v="0"/>
    <n v="15"/>
    <n v="0"/>
    <n v="80"/>
    <n v="-1.1299999999999999"/>
    <n v="10665.57"/>
    <n v="0"/>
    <n v="0"/>
    <n v="49155.66"/>
    <n v="0"/>
    <n v="0"/>
    <n v="0"/>
    <n v="0"/>
    <x v="0"/>
    <m/>
    <m/>
    <m/>
    <m/>
    <m/>
    <m/>
    <m/>
    <m/>
    <n v="106979.45999999999"/>
    <n v="1296.3800000000001"/>
    <n v="0"/>
    <n v="108275.84"/>
    <x v="0"/>
    <x v="1"/>
    <m/>
    <x v="32"/>
  </r>
  <r>
    <x v="1"/>
    <s v="Baxter Springs"/>
    <s v="Electric"/>
    <s v="Residential"/>
    <s v="RG-Residential Water Heat"/>
    <n v="464072"/>
    <n v="28500.19"/>
    <n v="6862.35"/>
    <n v="1771.48"/>
    <n v="0"/>
    <n v="0"/>
    <m/>
    <n v="0"/>
    <n v="0"/>
    <n v="0"/>
    <n v="0"/>
    <n v="0"/>
    <n v="0"/>
    <n v="17726.23"/>
    <n v="0"/>
    <n v="0"/>
    <n v="805.79"/>
    <n v="0"/>
    <n v="0"/>
    <n v="0"/>
    <n v="0"/>
    <n v="0"/>
    <n v="0"/>
    <n v="0"/>
    <n v="0"/>
    <n v="0"/>
    <n v="0"/>
    <n v="20"/>
    <n v="0"/>
    <n v="0"/>
    <n v="0"/>
    <n v="20"/>
    <n v="0"/>
    <n v="1449.94"/>
    <n v="0"/>
    <n v="0"/>
    <n v="8085.36"/>
    <n v="0"/>
    <n v="0"/>
    <n v="0"/>
    <n v="0"/>
    <x v="0"/>
    <m/>
    <m/>
    <m/>
    <m/>
    <m/>
    <m/>
    <m/>
    <m/>
    <n v="17512.759999999998"/>
    <n v="213.47"/>
    <n v="0"/>
    <n v="17726.23"/>
    <x v="0"/>
    <x v="14"/>
    <m/>
    <x v="32"/>
  </r>
  <r>
    <x v="1"/>
    <s v="Baxter Springs"/>
    <s v="Electric"/>
    <s v="Residential"/>
    <s v="RH-Residential Total Elec"/>
    <n v="1529334"/>
    <n v="87132.08"/>
    <n v="20845.87"/>
    <n v="3214.7"/>
    <n v="0"/>
    <n v="0"/>
    <m/>
    <n v="0"/>
    <n v="0"/>
    <n v="0"/>
    <n v="0"/>
    <n v="0"/>
    <n v="0"/>
    <n v="58601.919999999998"/>
    <n v="0"/>
    <n v="0"/>
    <n v="2664.8"/>
    <n v="0"/>
    <n v="0"/>
    <n v="0"/>
    <n v="0"/>
    <n v="0"/>
    <n v="0"/>
    <n v="0"/>
    <n v="0"/>
    <n v="0"/>
    <n v="0"/>
    <n v="20"/>
    <n v="0"/>
    <n v="15"/>
    <n v="0"/>
    <n v="20"/>
    <n v="-2"/>
    <n v="3847.06"/>
    <n v="0"/>
    <n v="0"/>
    <n v="26041.67"/>
    <n v="0"/>
    <n v="0"/>
    <n v="0"/>
    <n v="0"/>
    <x v="0"/>
    <m/>
    <m/>
    <m/>
    <m/>
    <m/>
    <m/>
    <m/>
    <m/>
    <n v="57898.43"/>
    <n v="703.49"/>
    <n v="0"/>
    <n v="58601.919999999998"/>
    <x v="0"/>
    <x v="15"/>
    <m/>
    <x v="32"/>
  </r>
  <r>
    <x v="1"/>
    <s v="Baxter Springs"/>
    <s v="Lighting"/>
    <s v="Commercial"/>
    <s v="PL-Private Lighting"/>
    <n v="32368"/>
    <n v="8646.77"/>
    <n v="0"/>
    <n v="163.94"/>
    <n v="0"/>
    <n v="0"/>
    <m/>
    <n v="0"/>
    <n v="0"/>
    <n v="0"/>
    <n v="0"/>
    <n v="0"/>
    <n v="0"/>
    <n v="1246.01"/>
    <n v="0"/>
    <n v="0"/>
    <n v="56.44"/>
    <n v="0"/>
    <n v="0"/>
    <n v="69"/>
    <n v="0"/>
    <n v="0"/>
    <n v="0"/>
    <n v="0"/>
    <n v="0"/>
    <n v="0"/>
    <n v="0"/>
    <n v="0"/>
    <n v="0"/>
    <n v="0"/>
    <n v="0"/>
    <n v="0"/>
    <n v="0"/>
    <n v="818.06"/>
    <n v="0"/>
    <n v="393.21"/>
    <n v="84.12"/>
    <n v="0"/>
    <n v="0"/>
    <n v="0"/>
    <n v="0"/>
    <x v="0"/>
    <m/>
    <m/>
    <m/>
    <m/>
    <m/>
    <m/>
    <m/>
    <m/>
    <n v="1231.1199999999999"/>
    <n v="14.89"/>
    <n v="0"/>
    <n v="1246.01"/>
    <x v="1"/>
    <x v="4"/>
    <m/>
    <x v="32"/>
  </r>
  <r>
    <x v="1"/>
    <s v="Baxter Springs"/>
    <s v="Lighting"/>
    <s v="Industrial"/>
    <s v="PL-Private Lighting"/>
    <n v="11678"/>
    <n v="2425.02"/>
    <n v="0"/>
    <n v="61.89"/>
    <n v="0"/>
    <n v="0"/>
    <m/>
    <n v="0"/>
    <n v="0"/>
    <n v="0"/>
    <n v="0"/>
    <n v="0"/>
    <n v="0"/>
    <n v="435.01"/>
    <n v="0"/>
    <n v="0"/>
    <n v="20.420000000000002"/>
    <n v="0"/>
    <n v="0"/>
    <n v="0"/>
    <n v="0"/>
    <n v="0"/>
    <n v="0"/>
    <n v="0"/>
    <n v="0"/>
    <n v="0"/>
    <n v="0"/>
    <n v="0"/>
    <n v="0"/>
    <n v="0"/>
    <n v="0"/>
    <n v="0"/>
    <n v="0"/>
    <n v="251.67"/>
    <n v="0"/>
    <n v="20.56"/>
    <n v="30.36"/>
    <n v="0"/>
    <n v="0"/>
    <n v="0"/>
    <n v="0"/>
    <x v="0"/>
    <m/>
    <m/>
    <m/>
    <m/>
    <m/>
    <m/>
    <m/>
    <m/>
    <n v="429.64"/>
    <n v="5.37"/>
    <n v="0"/>
    <n v="435.01"/>
    <x v="2"/>
    <x v="4"/>
    <m/>
    <x v="32"/>
  </r>
  <r>
    <x v="1"/>
    <s v="Baxter Springs"/>
    <s v="Lighting"/>
    <s v="Municipal Buildings"/>
    <s v="PL-Private Lighting"/>
    <n v="157"/>
    <n v="42.09"/>
    <n v="0"/>
    <n v="0"/>
    <n v="0"/>
    <n v="0"/>
    <m/>
    <n v="0"/>
    <n v="0"/>
    <n v="0"/>
    <n v="0"/>
    <n v="0"/>
    <n v="0"/>
    <n v="6.04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41"/>
    <n v="0"/>
    <n v="0"/>
    <n v="0"/>
    <n v="0"/>
    <x v="0"/>
    <m/>
    <m/>
    <m/>
    <m/>
    <m/>
    <m/>
    <m/>
    <m/>
    <n v="5.97"/>
    <n v="7.0000000000000007E-2"/>
    <n v="0"/>
    <n v="6.04"/>
    <x v="3"/>
    <x v="4"/>
    <m/>
    <x v="32"/>
  </r>
  <r>
    <x v="1"/>
    <s v="Baxter Springs"/>
    <s v="Lighting"/>
    <s v="Municipal Other Lighting"/>
    <s v="PL-Private Lighting"/>
    <n v="123"/>
    <n v="35.5"/>
    <n v="0"/>
    <n v="0"/>
    <n v="0"/>
    <n v="0"/>
    <m/>
    <n v="0"/>
    <n v="0"/>
    <n v="0"/>
    <n v="0"/>
    <n v="0"/>
    <n v="0"/>
    <n v="4.13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2"/>
    <n v="0"/>
    <n v="0"/>
    <n v="0"/>
    <n v="0"/>
    <x v="0"/>
    <m/>
    <m/>
    <m/>
    <m/>
    <m/>
    <m/>
    <m/>
    <m/>
    <n v="4.07"/>
    <n v="0.06"/>
    <n v="0"/>
    <n v="4.13"/>
    <x v="4"/>
    <x v="4"/>
    <m/>
    <x v="32"/>
  </r>
  <r>
    <x v="1"/>
    <s v="Baxter Springs"/>
    <s v="Lighting"/>
    <s v="Municipal Street Lighting"/>
    <s v="SPL-Municipal St Lighting"/>
    <n v="61147.817000000003"/>
    <n v="4693.05"/>
    <n v="0"/>
    <n v="0"/>
    <n v="0"/>
    <n v="0"/>
    <m/>
    <n v="0"/>
    <n v="0"/>
    <n v="0"/>
    <n v="0"/>
    <n v="0"/>
    <n v="0"/>
    <n v="2050.9"/>
    <n v="0"/>
    <n v="0"/>
    <n v="107.01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-450.32"/>
    <n v="196.9"/>
    <n v="0"/>
    <n v="0"/>
    <n v="0"/>
    <n v="0"/>
    <x v="0"/>
    <m/>
    <m/>
    <m/>
    <m/>
    <m/>
    <m/>
    <m/>
    <m/>
    <n v="2022.77"/>
    <n v="28.13"/>
    <n v="0"/>
    <n v="2050.9"/>
    <x v="4"/>
    <x v="11"/>
    <m/>
    <x v="32"/>
  </r>
  <r>
    <x v="1"/>
    <s v="Baxter Springs"/>
    <s v="Lighting"/>
    <s v="Residential"/>
    <s v="PL-Private Lighting"/>
    <n v="35888.748"/>
    <n v="12957.2"/>
    <n v="0"/>
    <n v="111.05"/>
    <n v="0"/>
    <n v="0"/>
    <m/>
    <n v="0"/>
    <n v="0"/>
    <n v="0"/>
    <n v="0"/>
    <n v="0"/>
    <n v="0"/>
    <n v="1380.83"/>
    <n v="0"/>
    <n v="0"/>
    <n v="60.33"/>
    <n v="0"/>
    <n v="0"/>
    <n v="0"/>
    <n v="0"/>
    <n v="0"/>
    <n v="0"/>
    <n v="0"/>
    <n v="0"/>
    <n v="0"/>
    <n v="0"/>
    <n v="0"/>
    <n v="0"/>
    <n v="0"/>
    <n v="0"/>
    <n v="0"/>
    <n v="0"/>
    <n v="229.35"/>
    <n v="0"/>
    <n v="1940.17"/>
    <n v="93.19"/>
    <n v="0"/>
    <n v="0"/>
    <n v="0"/>
    <n v="0"/>
    <x v="0"/>
    <m/>
    <m/>
    <m/>
    <m/>
    <m/>
    <m/>
    <m/>
    <m/>
    <n v="1364.32"/>
    <n v="16.510000000000002"/>
    <n v="0"/>
    <n v="1380.83"/>
    <x v="0"/>
    <x v="4"/>
    <m/>
    <x v="32"/>
  </r>
  <r>
    <x v="1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1"/>
    <s v="Columbus"/>
    <s v="Electric"/>
    <s v="Commercial"/>
    <s v="CB-Commercial"/>
    <n v="641118"/>
    <n v="53688.82"/>
    <n v="8106.01"/>
    <n v="2762.83"/>
    <n v="0"/>
    <n v="0"/>
    <m/>
    <n v="0"/>
    <n v="0"/>
    <n v="0"/>
    <n v="0"/>
    <n v="0"/>
    <n v="0"/>
    <n v="24597.72"/>
    <n v="0"/>
    <n v="0"/>
    <n v="1118.21"/>
    <n v="0"/>
    <n v="0"/>
    <n v="0"/>
    <n v="0"/>
    <n v="0"/>
    <n v="0"/>
    <n v="0"/>
    <n v="0"/>
    <n v="0"/>
    <n v="0"/>
    <n v="20"/>
    <n v="0"/>
    <n v="0"/>
    <n v="0"/>
    <n v="0"/>
    <n v="-0.53"/>
    <n v="7993.65"/>
    <n v="0"/>
    <n v="0"/>
    <n v="9001.9699999999993"/>
    <n v="0"/>
    <n v="0"/>
    <n v="0"/>
    <n v="0"/>
    <x v="0"/>
    <m/>
    <m/>
    <m/>
    <m/>
    <m/>
    <m/>
    <m/>
    <m/>
    <n v="24302.81"/>
    <n v="294.91000000000003"/>
    <n v="0"/>
    <n v="24597.72"/>
    <x v="1"/>
    <x v="5"/>
    <m/>
    <x v="32"/>
  </r>
  <r>
    <x v="1"/>
    <s v="Columbus"/>
    <s v="Electric"/>
    <s v="Commercial"/>
    <s v="GP-General Power"/>
    <n v="835926"/>
    <n v="61365.38"/>
    <n v="0"/>
    <n v="0"/>
    <n v="0"/>
    <n v="0"/>
    <m/>
    <n v="0"/>
    <n v="0"/>
    <n v="0"/>
    <n v="0"/>
    <n v="0"/>
    <n v="0"/>
    <n v="31813.66"/>
    <n v="0"/>
    <n v="0"/>
    <n v="1462.87"/>
    <n v="0"/>
    <n v="0"/>
    <n v="663.34"/>
    <n v="0"/>
    <n v="0"/>
    <n v="0"/>
    <n v="0"/>
    <n v="0"/>
    <n v="0"/>
    <n v="0"/>
    <n v="0"/>
    <n v="0"/>
    <n v="0"/>
    <n v="0"/>
    <n v="0"/>
    <n v="0"/>
    <n v="6795.95"/>
    <n v="0"/>
    <n v="0"/>
    <n v="9335.08"/>
    <n v="0"/>
    <n v="0"/>
    <n v="0"/>
    <n v="0"/>
    <x v="0"/>
    <m/>
    <m/>
    <m/>
    <m/>
    <m/>
    <m/>
    <m/>
    <m/>
    <n v="31429.13"/>
    <n v="384.53"/>
    <n v="0"/>
    <n v="31813.66"/>
    <x v="1"/>
    <x v="6"/>
    <m/>
    <x v="32"/>
  </r>
  <r>
    <x v="1"/>
    <s v="Columbus"/>
    <s v="Electric"/>
    <s v="Commercial"/>
    <s v="NM-Net Metering"/>
    <n v="23"/>
    <n v="-1.139999999999999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0"/>
    <m/>
    <x v="32"/>
  </r>
  <r>
    <x v="1"/>
    <s v="Columbus"/>
    <s v="Electric"/>
    <s v="Commercial"/>
    <s v="SH-Small Heating"/>
    <n v="61604"/>
    <n v="4476.03"/>
    <n v="842.67"/>
    <n v="296.32"/>
    <n v="0"/>
    <n v="0"/>
    <m/>
    <n v="0"/>
    <n v="0"/>
    <n v="0"/>
    <n v="0"/>
    <n v="0"/>
    <n v="0"/>
    <n v="2371.7600000000002"/>
    <n v="0"/>
    <n v="0"/>
    <n v="107.81"/>
    <n v="0"/>
    <n v="0"/>
    <n v="0"/>
    <n v="0"/>
    <n v="0"/>
    <n v="0"/>
    <n v="0"/>
    <n v="0"/>
    <n v="0"/>
    <n v="0"/>
    <n v="0"/>
    <n v="0"/>
    <n v="0"/>
    <n v="0"/>
    <n v="0"/>
    <n v="-0.32"/>
    <n v="744.93"/>
    <n v="0"/>
    <n v="0"/>
    <n v="987.49"/>
    <n v="0"/>
    <n v="0"/>
    <n v="0"/>
    <n v="0"/>
    <x v="0"/>
    <m/>
    <m/>
    <m/>
    <m/>
    <m/>
    <m/>
    <m/>
    <m/>
    <n v="2343.42"/>
    <n v="28.34"/>
    <n v="0"/>
    <n v="2371.7600000000002"/>
    <x v="1"/>
    <x v="12"/>
    <m/>
    <x v="32"/>
  </r>
  <r>
    <x v="1"/>
    <s v="Columbus"/>
    <s v="Electric"/>
    <s v="Commercial"/>
    <s v="TEB-Total Electric Bldg"/>
    <n v="106840"/>
    <n v="8318.5"/>
    <n v="0"/>
    <n v="0"/>
    <n v="0"/>
    <n v="0"/>
    <m/>
    <n v="0"/>
    <n v="0"/>
    <n v="0"/>
    <n v="0"/>
    <n v="0"/>
    <n v="0"/>
    <n v="4113.34"/>
    <n v="0"/>
    <n v="0"/>
    <n v="186.97"/>
    <n v="0"/>
    <n v="0"/>
    <n v="0"/>
    <n v="0"/>
    <n v="0"/>
    <n v="0"/>
    <n v="0"/>
    <n v="0"/>
    <n v="0"/>
    <n v="0"/>
    <n v="0"/>
    <n v="0"/>
    <n v="0"/>
    <n v="0"/>
    <n v="0"/>
    <n v="0"/>
    <n v="986.88"/>
    <n v="0"/>
    <n v="0"/>
    <n v="1449.82"/>
    <n v="0"/>
    <n v="0"/>
    <n v="0"/>
    <n v="0"/>
    <x v="0"/>
    <m/>
    <m/>
    <m/>
    <m/>
    <m/>
    <m/>
    <m/>
    <m/>
    <n v="4064.19"/>
    <n v="49.15"/>
    <n v="0"/>
    <n v="4113.34"/>
    <x v="1"/>
    <x v="13"/>
    <m/>
    <x v="32"/>
  </r>
  <r>
    <x v="1"/>
    <s v="Columbus"/>
    <s v="Electric"/>
    <s v="Industrial"/>
    <s v="CB-Commercial"/>
    <n v="640"/>
    <n v="57.04"/>
    <n v="20"/>
    <n v="0"/>
    <n v="0"/>
    <n v="0"/>
    <m/>
    <n v="0"/>
    <n v="0"/>
    <n v="0"/>
    <n v="0"/>
    <n v="0"/>
    <n v="0"/>
    <n v="24.64"/>
    <n v="0"/>
    <n v="0"/>
    <n v="1.1200000000000001"/>
    <n v="0"/>
    <n v="0"/>
    <n v="0"/>
    <n v="0"/>
    <n v="0"/>
    <n v="0"/>
    <n v="0"/>
    <n v="0"/>
    <n v="0"/>
    <n v="0"/>
    <n v="0"/>
    <n v="0"/>
    <n v="0"/>
    <n v="0"/>
    <n v="0"/>
    <n v="0"/>
    <n v="8.9600000000000009"/>
    <n v="0"/>
    <n v="0"/>
    <n v="9.02"/>
    <n v="0"/>
    <n v="0"/>
    <n v="0"/>
    <n v="0"/>
    <x v="0"/>
    <m/>
    <m/>
    <m/>
    <m/>
    <m/>
    <m/>
    <m/>
    <m/>
    <n v="24.35"/>
    <n v="0.28999999999999998"/>
    <n v="0"/>
    <n v="24.64"/>
    <x v="2"/>
    <x v="5"/>
    <m/>
    <x v="32"/>
  </r>
  <r>
    <x v="1"/>
    <s v="Columbus"/>
    <s v="Electric"/>
    <s v="Industrial"/>
    <s v="GP-General Power"/>
    <n v="331960"/>
    <n v="32614.99"/>
    <n v="0"/>
    <n v="0"/>
    <n v="0"/>
    <n v="0"/>
    <m/>
    <n v="0"/>
    <n v="0"/>
    <n v="0"/>
    <n v="0"/>
    <n v="0"/>
    <n v="0"/>
    <n v="12780.46"/>
    <n v="0"/>
    <n v="0"/>
    <n v="580.92999999999995"/>
    <n v="0"/>
    <n v="0"/>
    <n v="0"/>
    <n v="0"/>
    <n v="0"/>
    <n v="0"/>
    <n v="0"/>
    <n v="0"/>
    <n v="0"/>
    <n v="0"/>
    <n v="0"/>
    <n v="0"/>
    <n v="0"/>
    <n v="0"/>
    <n v="0"/>
    <n v="0"/>
    <n v="1670.51"/>
    <n v="0"/>
    <n v="0"/>
    <n v="6276.09"/>
    <n v="0"/>
    <n v="0"/>
    <n v="0"/>
    <n v="0"/>
    <x v="0"/>
    <m/>
    <m/>
    <m/>
    <m/>
    <m/>
    <m/>
    <m/>
    <m/>
    <n v="12627.759999999998"/>
    <n v="152.69999999999999"/>
    <n v="0"/>
    <n v="12780.46"/>
    <x v="2"/>
    <x v="6"/>
    <m/>
    <x v="32"/>
  </r>
  <r>
    <x v="1"/>
    <s v="Columbus"/>
    <s v="Electric"/>
    <s v="Industrial"/>
    <s v="PT-Transmission"/>
    <n v="3432000"/>
    <n v="60637.42"/>
    <n v="0"/>
    <n v="0"/>
    <n v="0"/>
    <n v="0"/>
    <m/>
    <n v="0"/>
    <n v="0"/>
    <n v="0"/>
    <n v="0"/>
    <n v="0"/>
    <n v="0"/>
    <n v="57554.64"/>
    <n v="0"/>
    <n v="0"/>
    <n v="3003"/>
    <n v="0"/>
    <n v="0"/>
    <n v="2620.46"/>
    <n v="0"/>
    <n v="0"/>
    <n v="0"/>
    <n v="0"/>
    <n v="0"/>
    <n v="0"/>
    <n v="0"/>
    <n v="0"/>
    <n v="0"/>
    <n v="0"/>
    <n v="0"/>
    <n v="0"/>
    <n v="0"/>
    <n v="1772.06"/>
    <n v="0"/>
    <n v="-8030.88"/>
    <n v="15503.15"/>
    <n v="0"/>
    <n v="0"/>
    <n v="0"/>
    <n v="0"/>
    <x v="0"/>
    <m/>
    <m/>
    <m/>
    <m/>
    <m/>
    <m/>
    <m/>
    <m/>
    <n v="55975.92"/>
    <n v="1578.72"/>
    <n v="0"/>
    <n v="57554.64"/>
    <x v="2"/>
    <x v="9"/>
    <m/>
    <x v="32"/>
  </r>
  <r>
    <x v="1"/>
    <s v="Columbus"/>
    <s v="Electric"/>
    <s v="Industrial"/>
    <s v="TEB-Total Electric Bldg"/>
    <n v="3680"/>
    <n v="327.64"/>
    <n v="0"/>
    <n v="0"/>
    <n v="0"/>
    <n v="0"/>
    <m/>
    <n v="0"/>
    <n v="0"/>
    <n v="0"/>
    <n v="0"/>
    <n v="0"/>
    <n v="0"/>
    <n v="141.68"/>
    <n v="0"/>
    <n v="0"/>
    <n v="6.44"/>
    <n v="0"/>
    <n v="0"/>
    <n v="0"/>
    <n v="0"/>
    <n v="0"/>
    <n v="0"/>
    <n v="0"/>
    <n v="0"/>
    <n v="0"/>
    <n v="0"/>
    <n v="0"/>
    <n v="0"/>
    <n v="0"/>
    <n v="0"/>
    <n v="0"/>
    <n v="0"/>
    <n v="6.3"/>
    <n v="0"/>
    <n v="0"/>
    <n v="49.94"/>
    <n v="0"/>
    <n v="0"/>
    <n v="0"/>
    <n v="0"/>
    <x v="0"/>
    <m/>
    <m/>
    <m/>
    <m/>
    <m/>
    <m/>
    <m/>
    <m/>
    <n v="139.99"/>
    <n v="1.69"/>
    <n v="0"/>
    <n v="141.68"/>
    <x v="2"/>
    <x v="13"/>
    <m/>
    <x v="32"/>
  </r>
  <r>
    <x v="1"/>
    <s v="Columbus"/>
    <s v="Electric"/>
    <s v="Municipal Buildings"/>
    <s v="CB-Commercial"/>
    <n v="37871"/>
    <n v="3181.45"/>
    <n v="480"/>
    <n v="0"/>
    <n v="0"/>
    <n v="0"/>
    <m/>
    <n v="0"/>
    <n v="0"/>
    <n v="0"/>
    <n v="0"/>
    <n v="0"/>
    <n v="0"/>
    <n v="1458.03"/>
    <n v="0"/>
    <n v="0"/>
    <n v="66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3.6"/>
    <n v="0"/>
    <n v="0"/>
    <n v="0"/>
    <n v="0"/>
    <x v="0"/>
    <m/>
    <m/>
    <m/>
    <m/>
    <m/>
    <m/>
    <m/>
    <m/>
    <n v="1440.61"/>
    <n v="17.420000000000002"/>
    <n v="0"/>
    <n v="1458.03"/>
    <x v="3"/>
    <x v="5"/>
    <m/>
    <x v="32"/>
  </r>
  <r>
    <x v="1"/>
    <s v="Columbus"/>
    <s v="Electric"/>
    <s v="Municipal Buildings"/>
    <s v="SH-Small Heating"/>
    <n v="4720"/>
    <n v="343.12"/>
    <n v="40"/>
    <n v="0"/>
    <n v="0"/>
    <n v="0"/>
    <m/>
    <n v="0"/>
    <n v="0"/>
    <n v="0"/>
    <n v="0"/>
    <n v="0"/>
    <n v="0"/>
    <n v="181.72"/>
    <n v="0"/>
    <n v="0"/>
    <n v="8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.67"/>
    <n v="0"/>
    <n v="0"/>
    <n v="0"/>
    <n v="0"/>
    <x v="0"/>
    <m/>
    <m/>
    <m/>
    <m/>
    <m/>
    <m/>
    <m/>
    <m/>
    <n v="179.55"/>
    <n v="2.17"/>
    <n v="0"/>
    <n v="181.72"/>
    <x v="3"/>
    <x v="12"/>
    <m/>
    <x v="32"/>
  </r>
  <r>
    <x v="1"/>
    <s v="Columbus"/>
    <s v="Electric"/>
    <s v="Municipal Buildings"/>
    <s v="TEB-Total Electric Bldg"/>
    <n v="11120"/>
    <n v="923.41"/>
    <n v="0"/>
    <n v="0"/>
    <n v="0"/>
    <n v="0"/>
    <m/>
    <n v="0"/>
    <n v="0"/>
    <n v="0"/>
    <n v="0"/>
    <n v="0"/>
    <n v="0"/>
    <n v="428.12"/>
    <n v="0"/>
    <n v="0"/>
    <n v="19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.9"/>
    <n v="0"/>
    <n v="0"/>
    <n v="0"/>
    <n v="0"/>
    <x v="0"/>
    <m/>
    <m/>
    <m/>
    <m/>
    <m/>
    <m/>
    <m/>
    <m/>
    <n v="423"/>
    <n v="5.12"/>
    <n v="0"/>
    <n v="428.12"/>
    <x v="3"/>
    <x v="13"/>
    <m/>
    <x v="32"/>
  </r>
  <r>
    <x v="1"/>
    <s v="Columbus"/>
    <s v="Electric"/>
    <s v="Municipal Other Lighting"/>
    <s v="CB-Commercial"/>
    <n v="1992"/>
    <n v="177.55"/>
    <n v="340"/>
    <n v="0"/>
    <n v="0"/>
    <n v="0"/>
    <m/>
    <n v="0"/>
    <n v="0"/>
    <n v="0"/>
    <n v="0"/>
    <n v="0"/>
    <n v="0"/>
    <n v="76.69"/>
    <n v="0"/>
    <n v="0"/>
    <n v="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05"/>
    <n v="0"/>
    <n v="0"/>
    <n v="0"/>
    <n v="0"/>
    <x v="0"/>
    <m/>
    <m/>
    <m/>
    <m/>
    <m/>
    <m/>
    <m/>
    <m/>
    <n v="75.77"/>
    <n v="0.92"/>
    <n v="0"/>
    <n v="76.69"/>
    <x v="4"/>
    <x v="5"/>
    <m/>
    <x v="32"/>
  </r>
  <r>
    <x v="1"/>
    <s v="Columbus"/>
    <s v="Electric"/>
    <s v="Municipal Other Lighting"/>
    <s v="GP-General Power"/>
    <n v="18080"/>
    <n v="1194.8900000000001"/>
    <n v="0"/>
    <n v="0"/>
    <n v="0"/>
    <n v="0"/>
    <m/>
    <n v="0"/>
    <n v="0"/>
    <n v="0"/>
    <n v="0"/>
    <n v="0"/>
    <n v="0"/>
    <n v="696.08"/>
    <n v="0"/>
    <n v="0"/>
    <n v="31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31"/>
    <n v="0"/>
    <n v="0"/>
    <n v="0"/>
    <n v="0"/>
    <x v="0"/>
    <m/>
    <m/>
    <m/>
    <m/>
    <m/>
    <m/>
    <m/>
    <m/>
    <n v="687.76"/>
    <n v="8.32"/>
    <n v="0"/>
    <n v="696.08"/>
    <x v="4"/>
    <x v="6"/>
    <m/>
    <x v="32"/>
  </r>
  <r>
    <x v="1"/>
    <s v="Columbus"/>
    <s v="Electric"/>
    <s v="Municipal Other Lighting"/>
    <s v="LS-Special Lighting"/>
    <n v="16"/>
    <n v="79.09"/>
    <n v="0"/>
    <n v="0"/>
    <n v="0"/>
    <n v="0"/>
    <m/>
    <n v="0"/>
    <n v="0"/>
    <n v="0"/>
    <n v="0"/>
    <n v="0"/>
    <n v="0"/>
    <n v="0.31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1"/>
    <n v="0.01"/>
    <n v="0"/>
    <n v="0"/>
    <n v="0"/>
    <n v="0"/>
    <x v="0"/>
    <m/>
    <m/>
    <m/>
    <m/>
    <m/>
    <m/>
    <m/>
    <m/>
    <n v="0.3"/>
    <n v="0.01"/>
    <n v="0"/>
    <n v="0.31"/>
    <x v="4"/>
    <x v="7"/>
    <m/>
    <x v="32"/>
  </r>
  <r>
    <x v="1"/>
    <s v="Columbus"/>
    <s v="Electric"/>
    <s v="Municipal Pumping"/>
    <s v="CB-Commercial"/>
    <n v="11270"/>
    <n v="962.33"/>
    <n v="340"/>
    <n v="0"/>
    <n v="0"/>
    <n v="0"/>
    <m/>
    <n v="0"/>
    <n v="0"/>
    <n v="0"/>
    <n v="0"/>
    <n v="0"/>
    <n v="0"/>
    <n v="433.9"/>
    <n v="0"/>
    <n v="0"/>
    <n v="19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78"/>
    <n v="0"/>
    <n v="0"/>
    <n v="0"/>
    <n v="0"/>
    <x v="0"/>
    <m/>
    <m/>
    <m/>
    <m/>
    <m/>
    <m/>
    <m/>
    <m/>
    <n v="428.71999999999997"/>
    <n v="5.18"/>
    <n v="0"/>
    <n v="433.9"/>
    <x v="3"/>
    <x v="5"/>
    <m/>
    <x v="32"/>
  </r>
  <r>
    <x v="1"/>
    <s v="Columbus"/>
    <s v="Electric"/>
    <s v="Municipal Pumping"/>
    <s v="GP-General Power"/>
    <n v="14460"/>
    <n v="2310.69"/>
    <n v="0"/>
    <n v="0"/>
    <n v="0"/>
    <n v="0"/>
    <m/>
    <n v="0"/>
    <n v="0"/>
    <n v="0"/>
    <n v="0"/>
    <n v="0"/>
    <n v="0"/>
    <n v="556.71"/>
    <n v="0"/>
    <n v="0"/>
    <n v="25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4.85"/>
    <n v="0"/>
    <n v="0"/>
    <n v="0"/>
    <n v="0"/>
    <x v="0"/>
    <m/>
    <m/>
    <m/>
    <m/>
    <m/>
    <m/>
    <m/>
    <m/>
    <n v="550.06000000000006"/>
    <n v="6.65"/>
    <n v="0"/>
    <n v="556.71"/>
    <x v="3"/>
    <x v="6"/>
    <m/>
    <x v="32"/>
  </r>
  <r>
    <x v="1"/>
    <s v="Columbus"/>
    <s v="Electric"/>
    <s v="Residential"/>
    <s v="NM-Net Metering"/>
    <n v="475"/>
    <n v="-23.6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2"/>
  </r>
  <r>
    <x v="1"/>
    <s v="Columbus"/>
    <s v="Electric"/>
    <s v="Residential"/>
    <s v="RG-Residential"/>
    <n v="1768990"/>
    <n v="114715.24"/>
    <n v="28881.96"/>
    <n v="8840.67"/>
    <n v="0"/>
    <n v="0"/>
    <m/>
    <n v="0"/>
    <n v="0"/>
    <n v="0"/>
    <n v="0"/>
    <n v="0"/>
    <n v="0"/>
    <n v="67993.600000000006"/>
    <n v="0"/>
    <n v="0"/>
    <n v="3091.22"/>
    <n v="0"/>
    <n v="0"/>
    <n v="0"/>
    <n v="0"/>
    <n v="0"/>
    <n v="0"/>
    <n v="0"/>
    <n v="0"/>
    <n v="0"/>
    <n v="0"/>
    <n v="20"/>
    <n v="0"/>
    <n v="0"/>
    <n v="0"/>
    <n v="40"/>
    <n v="-0.56000000000000005"/>
    <n v="5668.95"/>
    <n v="0"/>
    <n v="0"/>
    <n v="30874.04"/>
    <n v="0"/>
    <n v="0"/>
    <n v="0"/>
    <n v="0"/>
    <x v="0"/>
    <m/>
    <m/>
    <m/>
    <m/>
    <m/>
    <m/>
    <m/>
    <m/>
    <n v="67179.86"/>
    <n v="813.74"/>
    <n v="0"/>
    <n v="67993.600000000006"/>
    <x v="0"/>
    <x v="1"/>
    <m/>
    <x v="32"/>
  </r>
  <r>
    <x v="1"/>
    <s v="Columbus"/>
    <s v="Electric"/>
    <s v="Residential"/>
    <s v="RG-Residential Water Heat"/>
    <n v="274557"/>
    <n v="16772.189999999999"/>
    <n v="3721.15"/>
    <n v="990.28"/>
    <n v="0"/>
    <n v="0"/>
    <m/>
    <n v="0"/>
    <n v="0"/>
    <n v="0"/>
    <n v="0"/>
    <n v="0"/>
    <n v="0"/>
    <n v="10437.84"/>
    <n v="0"/>
    <n v="0"/>
    <n v="474.54"/>
    <n v="0"/>
    <n v="0"/>
    <n v="0"/>
    <n v="0"/>
    <n v="0"/>
    <n v="0"/>
    <n v="0"/>
    <n v="0"/>
    <n v="0"/>
    <n v="0"/>
    <n v="0"/>
    <n v="0"/>
    <n v="0"/>
    <n v="0"/>
    <n v="0"/>
    <n v="0"/>
    <n v="745.82"/>
    <n v="0"/>
    <n v="0"/>
    <n v="4761.33"/>
    <n v="0"/>
    <n v="0"/>
    <n v="0"/>
    <n v="0"/>
    <x v="0"/>
    <m/>
    <m/>
    <m/>
    <m/>
    <m/>
    <m/>
    <m/>
    <m/>
    <n v="10311.540000000001"/>
    <n v="126.3"/>
    <n v="0"/>
    <n v="10437.84"/>
    <x v="0"/>
    <x v="14"/>
    <m/>
    <x v="32"/>
  </r>
  <r>
    <x v="1"/>
    <s v="Columbus"/>
    <s v="Electric"/>
    <s v="Residential"/>
    <s v="RH-Residential Total Elec"/>
    <n v="442070"/>
    <n v="25179.66"/>
    <n v="6473.78"/>
    <n v="1402.55"/>
    <n v="0"/>
    <n v="0"/>
    <m/>
    <n v="0"/>
    <n v="0"/>
    <n v="0"/>
    <n v="0"/>
    <n v="0"/>
    <n v="0"/>
    <n v="16937.75"/>
    <n v="0"/>
    <n v="0"/>
    <n v="769.94"/>
    <n v="0"/>
    <n v="0"/>
    <n v="0"/>
    <n v="0"/>
    <n v="0"/>
    <n v="0"/>
    <n v="0"/>
    <n v="0"/>
    <n v="0"/>
    <n v="0"/>
    <n v="20"/>
    <n v="0"/>
    <n v="0"/>
    <n v="0"/>
    <n v="0"/>
    <n v="-0.16"/>
    <n v="1161.0899999999999"/>
    <n v="0"/>
    <n v="0"/>
    <n v="7523.48"/>
    <n v="0"/>
    <n v="0"/>
    <n v="0"/>
    <n v="0"/>
    <x v="0"/>
    <m/>
    <m/>
    <m/>
    <m/>
    <m/>
    <m/>
    <m/>
    <m/>
    <n v="16734.400000000001"/>
    <n v="203.35"/>
    <n v="0"/>
    <n v="16937.75"/>
    <x v="0"/>
    <x v="15"/>
    <m/>
    <x v="32"/>
  </r>
  <r>
    <x v="1"/>
    <s v="Columbus"/>
    <s v="Lighting"/>
    <s v="Commercial"/>
    <s v="PL-Private Lighting"/>
    <n v="21004"/>
    <n v="5426.22"/>
    <n v="0"/>
    <n v="0"/>
    <n v="0"/>
    <n v="0"/>
    <m/>
    <n v="0"/>
    <n v="0"/>
    <n v="0"/>
    <n v="0"/>
    <n v="0"/>
    <n v="0"/>
    <n v="807.76"/>
    <n v="0"/>
    <n v="0"/>
    <n v="36.6"/>
    <n v="0"/>
    <n v="0"/>
    <n v="0"/>
    <n v="0"/>
    <n v="0"/>
    <n v="0"/>
    <n v="0"/>
    <n v="0"/>
    <n v="0"/>
    <n v="0"/>
    <n v="0"/>
    <n v="0"/>
    <n v="0"/>
    <n v="0"/>
    <n v="0"/>
    <n v="0"/>
    <n v="488.78"/>
    <n v="0"/>
    <n v="267.27999999999997"/>
    <n v="54.58"/>
    <n v="0"/>
    <n v="0"/>
    <n v="0"/>
    <n v="0"/>
    <x v="0"/>
    <m/>
    <m/>
    <m/>
    <m/>
    <m/>
    <m/>
    <m/>
    <m/>
    <n v="798.1"/>
    <n v="9.66"/>
    <n v="0"/>
    <n v="807.76"/>
    <x v="1"/>
    <x v="4"/>
    <m/>
    <x v="32"/>
  </r>
  <r>
    <x v="1"/>
    <s v="Columbus"/>
    <s v="Lighting"/>
    <s v="Industrial"/>
    <s v="PL-Private Lighting"/>
    <n v="222"/>
    <n v="48.6"/>
    <n v="0"/>
    <n v="0"/>
    <n v="0"/>
    <n v="0"/>
    <m/>
    <n v="0"/>
    <n v="0"/>
    <n v="0"/>
    <n v="0"/>
    <n v="0"/>
    <n v="0"/>
    <n v="7.77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4.34"/>
    <n v="0"/>
    <n v="5.14"/>
    <n v="0.57999999999999996"/>
    <n v="0"/>
    <n v="0"/>
    <n v="0"/>
    <n v="0"/>
    <x v="0"/>
    <m/>
    <m/>
    <m/>
    <m/>
    <m/>
    <m/>
    <m/>
    <m/>
    <n v="7.67"/>
    <n v="0.1"/>
    <n v="0"/>
    <n v="7.77"/>
    <x v="2"/>
    <x v="4"/>
    <m/>
    <x v="32"/>
  </r>
  <r>
    <x v="1"/>
    <s v="Columbus"/>
    <s v="Lighting"/>
    <s v="Municipal Other Lighting"/>
    <s v="PL-Private Lighting"/>
    <n v="290"/>
    <n v="89.67"/>
    <n v="0"/>
    <n v="0"/>
    <n v="0"/>
    <n v="0"/>
    <m/>
    <n v="0"/>
    <n v="0"/>
    <n v="0"/>
    <n v="0"/>
    <n v="0"/>
    <n v="0"/>
    <n v="11.17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5"/>
    <n v="0"/>
    <n v="0"/>
    <n v="0"/>
    <n v="0"/>
    <x v="0"/>
    <m/>
    <m/>
    <m/>
    <m/>
    <m/>
    <m/>
    <m/>
    <m/>
    <n v="11.04"/>
    <n v="0.13"/>
    <n v="0"/>
    <n v="11.17"/>
    <x v="4"/>
    <x v="4"/>
    <m/>
    <x v="32"/>
  </r>
  <r>
    <x v="1"/>
    <s v="Columbus"/>
    <s v="Lighting"/>
    <s v="Municipal Street Lighting"/>
    <s v="SPL-Municipal St Lighting"/>
    <n v="58314.955999999998"/>
    <n v="3935.59"/>
    <n v="0"/>
    <n v="0"/>
    <n v="0"/>
    <n v="0"/>
    <m/>
    <n v="0"/>
    <n v="0"/>
    <n v="0"/>
    <n v="0"/>
    <n v="0"/>
    <n v="0"/>
    <n v="1955.89"/>
    <n v="0"/>
    <n v="0"/>
    <n v="102.05"/>
    <n v="0"/>
    <n v="0"/>
    <n v="1599.84"/>
    <n v="0"/>
    <n v="0"/>
    <n v="0"/>
    <n v="0"/>
    <n v="0"/>
    <n v="0"/>
    <n v="0"/>
    <n v="0"/>
    <n v="0"/>
    <n v="0"/>
    <n v="0"/>
    <n v="0"/>
    <n v="0"/>
    <n v="0"/>
    <n v="0"/>
    <n v="-1125.8"/>
    <n v="187.78"/>
    <n v="0"/>
    <n v="0"/>
    <n v="0"/>
    <n v="0"/>
    <x v="0"/>
    <m/>
    <m/>
    <m/>
    <m/>
    <m/>
    <m/>
    <m/>
    <m/>
    <n v="1929.0700000000002"/>
    <n v="26.82"/>
    <n v="0"/>
    <n v="1955.89"/>
    <x v="4"/>
    <x v="11"/>
    <m/>
    <x v="32"/>
  </r>
  <r>
    <x v="1"/>
    <s v="Columbus"/>
    <s v="Lighting"/>
    <s v="Residential"/>
    <s v="PL-Private Lighting"/>
    <n v="14416.337"/>
    <n v="5575.56"/>
    <n v="0"/>
    <n v="0"/>
    <n v="0"/>
    <n v="0"/>
    <m/>
    <n v="0"/>
    <n v="0"/>
    <n v="0"/>
    <n v="0"/>
    <n v="0"/>
    <n v="0"/>
    <n v="554.69000000000005"/>
    <n v="0"/>
    <n v="0"/>
    <n v="24.16"/>
    <n v="0"/>
    <n v="0"/>
    <n v="0"/>
    <n v="0"/>
    <n v="0"/>
    <n v="0"/>
    <n v="0"/>
    <n v="0"/>
    <n v="0"/>
    <n v="0"/>
    <n v="0"/>
    <n v="0"/>
    <n v="0"/>
    <n v="0"/>
    <n v="0"/>
    <n v="-0.02"/>
    <n v="94.76"/>
    <n v="0"/>
    <n v="842.99"/>
    <n v="37.380000000000003"/>
    <n v="0"/>
    <n v="0"/>
    <n v="0"/>
    <n v="0"/>
    <x v="0"/>
    <m/>
    <m/>
    <m/>
    <m/>
    <m/>
    <m/>
    <m/>
    <m/>
    <n v="548.06000000000006"/>
    <n v="6.63"/>
    <n v="0"/>
    <n v="554.69000000000005"/>
    <x v="0"/>
    <x v="4"/>
    <m/>
    <x v="32"/>
  </r>
  <r>
    <x v="1"/>
    <s v="Columbu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1"/>
    <s v="Neosho"/>
    <s v="Electric"/>
    <s v="Commercial"/>
    <s v="CB-Commercial"/>
    <n v="8"/>
    <n v="0.71"/>
    <n v="20"/>
    <n v="1.06"/>
    <n v="0"/>
    <n v="0"/>
    <m/>
    <n v="0"/>
    <n v="0"/>
    <n v="0"/>
    <n v="0"/>
    <n v="0"/>
    <n v="0"/>
    <n v="0.31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.11"/>
    <n v="0"/>
    <n v="0"/>
    <n v="0"/>
    <n v="0"/>
    <x v="0"/>
    <m/>
    <m/>
    <m/>
    <m/>
    <m/>
    <m/>
    <m/>
    <m/>
    <n v="0.31"/>
    <n v="0"/>
    <n v="0"/>
    <n v="0.31"/>
    <x v="1"/>
    <x v="5"/>
    <m/>
    <x v="32"/>
  </r>
  <r>
    <x v="3"/>
    <s v="Aurora"/>
    <s v="Electric"/>
    <s v="Commercial"/>
    <s v="CB-Commercial"/>
    <n v="2567155"/>
    <n v="317110.21999999997"/>
    <n v="42256.38"/>
    <n v="9683.2800000000007"/>
    <n v="0"/>
    <n v="0"/>
    <m/>
    <n v="-2391.2213740458001"/>
    <n v="0.04"/>
    <n v="0"/>
    <n v="0"/>
    <n v="1155.34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02.69"/>
    <n v="0"/>
    <n v="-10.33"/>
    <n v="22161.8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Aurora"/>
    <s v="Electric"/>
    <s v="Commercial"/>
    <s v="GP-General Power"/>
    <n v="4560972"/>
    <n v="464604.82"/>
    <n v="10488.35"/>
    <n v="12916.09"/>
    <n v="0"/>
    <n v="0"/>
    <m/>
    <n v="0"/>
    <n v="0"/>
    <n v="0"/>
    <n v="0"/>
    <n v="1811.94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374.38"/>
    <n v="0"/>
    <n v="0"/>
    <n v="22859.8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2"/>
  </r>
  <r>
    <x v="3"/>
    <s v="Aurora"/>
    <s v="Electric"/>
    <s v="Commercial"/>
    <s v="LS-Special Lighting"/>
    <n v="8102"/>
    <n v="1247.77"/>
    <n v="0"/>
    <n v="23.44"/>
    <n v="0"/>
    <n v="0"/>
    <m/>
    <n v="0"/>
    <n v="0"/>
    <n v="0"/>
    <n v="0"/>
    <n v="3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2"/>
  </r>
  <r>
    <x v="3"/>
    <s v="Aurora"/>
    <s v="Electric"/>
    <s v="Commercial"/>
    <s v="SH-Small Heating"/>
    <n v="148734"/>
    <n v="16665.12"/>
    <n v="2107.9"/>
    <n v="657.64"/>
    <n v="0"/>
    <n v="0"/>
    <m/>
    <n v="0"/>
    <n v="0"/>
    <n v="0"/>
    <n v="0"/>
    <n v="66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6.08"/>
    <n v="0"/>
    <n v="0"/>
    <n v="1346.2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2"/>
  </r>
  <r>
    <x v="3"/>
    <s v="Aurora"/>
    <s v="Electric"/>
    <s v="Commercial"/>
    <s v="TEB-Total Electric Bldg"/>
    <n v="582486"/>
    <n v="57265.22"/>
    <n v="1320.31"/>
    <n v="240.89"/>
    <n v="0"/>
    <n v="0"/>
    <m/>
    <n v="0"/>
    <n v="0"/>
    <n v="0"/>
    <n v="0"/>
    <n v="262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.33000000000001"/>
    <n v="0"/>
    <n v="0"/>
    <n v="2718.4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2"/>
  </r>
  <r>
    <x v="3"/>
    <s v="Aurora"/>
    <s v="Electric"/>
    <s v="Industrial"/>
    <s v="CB-Commercial"/>
    <n v="22952"/>
    <n v="2894.66"/>
    <n v="226.9"/>
    <n v="114.38"/>
    <n v="0"/>
    <n v="0"/>
    <m/>
    <n v="0"/>
    <n v="0"/>
    <n v="0"/>
    <n v="0"/>
    <n v="1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56"/>
    <n v="0"/>
    <n v="0"/>
    <n v="244.8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2"/>
  </r>
  <r>
    <x v="3"/>
    <s v="Aurora"/>
    <s v="Electric"/>
    <s v="Industrial"/>
    <s v="GP-General Power"/>
    <n v="2096448"/>
    <n v="222661.04"/>
    <n v="1320.31"/>
    <n v="4094.08"/>
    <n v="0"/>
    <n v="0"/>
    <m/>
    <n v="0"/>
    <n v="0"/>
    <n v="0"/>
    <n v="0"/>
    <n v="855.16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2486.92"/>
    <n v="0"/>
    <n v="0"/>
    <n v="10941.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3"/>
    <s v="Aurora"/>
    <s v="Electric"/>
    <s v="Industrial"/>
    <s v="LP-Large Power"/>
    <n v="3298803"/>
    <n v="290322.74"/>
    <n v="567.1"/>
    <n v="0"/>
    <n v="0"/>
    <n v="0"/>
    <m/>
    <n v="0"/>
    <n v="0"/>
    <n v="0"/>
    <n v="0"/>
    <n v="415.53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3324.28"/>
    <n v="0"/>
    <n v="0"/>
    <n v="6314.5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2"/>
  </r>
  <r>
    <x v="3"/>
    <s v="Aurora"/>
    <s v="Electric"/>
    <s v="Industrial"/>
    <s v="PFM-Feed Mill/Grain Elev"/>
    <n v="33040"/>
    <n v="5709.46"/>
    <n v="82.95"/>
    <n v="49.62"/>
    <n v="0"/>
    <n v="0"/>
    <m/>
    <n v="0"/>
    <n v="0"/>
    <n v="0"/>
    <n v="0"/>
    <n v="14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5.0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8"/>
    <m/>
    <x v="32"/>
  </r>
  <r>
    <x v="3"/>
    <s v="Aurora"/>
    <s v="Electric"/>
    <s v="Industrial"/>
    <s v="TEB-Total Electric Bldg"/>
    <n v="65896"/>
    <n v="19008.32"/>
    <n v="69.489999999999995"/>
    <n v="0"/>
    <n v="0"/>
    <n v="0"/>
    <m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211.4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2"/>
  </r>
  <r>
    <x v="3"/>
    <s v="Aurora"/>
    <s v="Electric"/>
    <s v="Interdepartmental"/>
    <s v="CB-Commercial"/>
    <n v="23736"/>
    <n v="2962.74"/>
    <n v="204.21"/>
    <n v="0"/>
    <n v="0"/>
    <n v="0"/>
    <m/>
    <n v="0"/>
    <n v="0"/>
    <n v="0"/>
    <n v="0"/>
    <n v="1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2"/>
  </r>
  <r>
    <x v="3"/>
    <s v="Aurora"/>
    <s v="Electric"/>
    <s v="Interdepartmental"/>
    <s v="GP-General Power"/>
    <n v="164189"/>
    <n v="13298.32"/>
    <n v="277.95999999999998"/>
    <n v="0"/>
    <n v="0"/>
    <n v="0"/>
    <m/>
    <n v="0"/>
    <n v="0"/>
    <n v="0"/>
    <n v="0"/>
    <n v="7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6"/>
    <m/>
    <x v="32"/>
  </r>
  <r>
    <x v="3"/>
    <s v="Aurora"/>
    <s v="Electric"/>
    <s v="Municipal Buildings"/>
    <s v="CB-Commercial"/>
    <n v="43157"/>
    <n v="5433.24"/>
    <n v="1496.03"/>
    <n v="0"/>
    <n v="0"/>
    <n v="0"/>
    <m/>
    <n v="0"/>
    <n v="0"/>
    <n v="0"/>
    <n v="0"/>
    <n v="19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Aurora"/>
    <s v="Electric"/>
    <s v="Municipal Buildings"/>
    <s v="GP-General Power"/>
    <n v="121120"/>
    <n v="11261.04"/>
    <n v="277.95999999999998"/>
    <n v="0"/>
    <n v="0"/>
    <n v="0"/>
    <m/>
    <n v="0"/>
    <n v="0"/>
    <n v="0"/>
    <n v="0"/>
    <n v="5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Aurora"/>
    <s v="Electric"/>
    <s v="Municipal Buildings"/>
    <s v="SH-Small Heating"/>
    <n v="2073"/>
    <n v="257.91000000000003"/>
    <n v="45.38"/>
    <n v="0"/>
    <n v="0"/>
    <n v="0"/>
    <m/>
    <n v="0"/>
    <n v="0"/>
    <n v="0"/>
    <n v="0"/>
    <n v="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2"/>
  </r>
  <r>
    <x v="3"/>
    <s v="Aurora"/>
    <s v="Electric"/>
    <s v="Municipal Other Lighting"/>
    <s v="CB-Commercial"/>
    <n v="12045"/>
    <n v="1501.97"/>
    <n v="707.93"/>
    <n v="0"/>
    <n v="0"/>
    <n v="0"/>
    <m/>
    <n v="0"/>
    <n v="0"/>
    <n v="0"/>
    <n v="0"/>
    <n v="5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2"/>
  </r>
  <r>
    <x v="3"/>
    <s v="Aurora"/>
    <s v="Electric"/>
    <s v="Municipal Other Lighting"/>
    <s v="LS-Special Lighting"/>
    <n v="7929"/>
    <n v="1546.19"/>
    <n v="0"/>
    <n v="0"/>
    <n v="0"/>
    <n v="0"/>
    <m/>
    <n v="0"/>
    <n v="0"/>
    <n v="0"/>
    <n v="0"/>
    <n v="3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2"/>
  </r>
  <r>
    <x v="3"/>
    <s v="Aurora"/>
    <s v="Electric"/>
    <s v="Municipal Other Lighting"/>
    <s v="MS-Miscellaneous"/>
    <n v="0"/>
    <n v="0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22"/>
    <m/>
    <x v="32"/>
  </r>
  <r>
    <x v="3"/>
    <s v="Aurora"/>
    <s v="Electric"/>
    <s v="Municipal Pumping"/>
    <s v="CB-Commercial"/>
    <n v="68383"/>
    <n v="8604.7999999999993"/>
    <n v="1270.6400000000001"/>
    <n v="0"/>
    <n v="0"/>
    <n v="0"/>
    <m/>
    <n v="0"/>
    <n v="0"/>
    <n v="0"/>
    <n v="0"/>
    <n v="3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Aurora"/>
    <s v="Electric"/>
    <s v="Municipal Pumping"/>
    <s v="GP-General Power"/>
    <n v="513600"/>
    <n v="49228.84"/>
    <n v="972.86"/>
    <n v="0"/>
    <n v="0"/>
    <n v="0"/>
    <m/>
    <n v="0"/>
    <n v="0"/>
    <n v="0"/>
    <n v="0"/>
    <n v="231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Aurora"/>
    <s v="Electric"/>
    <s v="Oil Pipeline Pumping"/>
    <s v="GP-General Power"/>
    <n v="154709"/>
    <n v="17402.009999999998"/>
    <n v="138.97999999999999"/>
    <n v="0"/>
    <n v="0"/>
    <n v="0"/>
    <m/>
    <n v="0"/>
    <n v="0"/>
    <n v="0"/>
    <n v="0"/>
    <n v="69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3.31"/>
    <n v="0"/>
    <n v="0"/>
    <n v="1328.7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3"/>
    <s v="Aurora"/>
    <s v="Electric"/>
    <s v="Residential"/>
    <s v="RGL-Residential Pilot"/>
    <n v="35036"/>
    <n v="4269.97"/>
    <n v="0"/>
    <n v="200.62"/>
    <n v="0"/>
    <n v="0"/>
    <m/>
    <n v="0"/>
    <n v="0"/>
    <n v="0"/>
    <n v="0"/>
    <n v="15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"/>
    <n v="0"/>
    <n v="0"/>
    <n v="50.2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2"/>
  </r>
  <r>
    <x v="3"/>
    <s v="Aurora"/>
    <s v="Electric"/>
    <s v="Residential"/>
    <s v="RG-Residential"/>
    <n v="11884622"/>
    <n v="1451073.55"/>
    <n v="188710.59"/>
    <n v="49962.25"/>
    <n v="0"/>
    <n v="0"/>
    <m/>
    <n v="-8635.6488549618298"/>
    <n v="4.62"/>
    <n v="0"/>
    <n v="0"/>
    <n v="5348.87"/>
    <n v="0"/>
    <n v="0"/>
    <n v="0"/>
    <n v="0"/>
    <n v="0"/>
    <n v="0"/>
    <n v="0"/>
    <n v="0"/>
    <n v="0"/>
    <n v="0"/>
    <n v="0"/>
    <n v="0"/>
    <n v="0"/>
    <n v="0"/>
    <n v="0"/>
    <n v="390"/>
    <n v="150"/>
    <n v="105"/>
    <n v="5308.6"/>
    <n v="480"/>
    <n v="-303.10000000000002"/>
    <n v="13444.89"/>
    <n v="0"/>
    <n v="0"/>
    <n v="0"/>
    <n v="0"/>
    <n v="0"/>
    <n v="0"/>
    <n v="89.51"/>
    <x v="0"/>
    <m/>
    <m/>
    <m/>
    <m/>
    <m/>
    <m/>
    <m/>
    <m/>
    <n v="0"/>
    <n v="0"/>
    <n v="0"/>
    <n v="0"/>
    <x v="0"/>
    <x v="1"/>
    <m/>
    <x v="32"/>
  </r>
  <r>
    <x v="3"/>
    <s v="Aurora"/>
    <s v="Lighting"/>
    <s v="Commercial"/>
    <s v="PL-Private Lighting"/>
    <n v="49297.232000000004"/>
    <n v="16257.72"/>
    <n v="0"/>
    <n v="0"/>
    <n v="0"/>
    <n v="0"/>
    <m/>
    <n v="0"/>
    <n v="0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6"/>
    <n v="0"/>
    <n v="-3.33"/>
    <n v="830.2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s v="Aurora"/>
    <s v="Lighting"/>
    <s v="Industrial"/>
    <s v="PL-Private Lighting"/>
    <n v="5111"/>
    <n v="1416.3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5"/>
    <n v="0"/>
    <n v="0"/>
    <n v="76.5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2"/>
  </r>
  <r>
    <x v="3"/>
    <s v="Aurora"/>
    <s v="Lighting"/>
    <s v="Interdepartmental"/>
    <s v="PL-Private Lighting"/>
    <n v="195"/>
    <n v="45.9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4"/>
    <m/>
    <x v="32"/>
  </r>
  <r>
    <x v="3"/>
    <s v="Aurora"/>
    <s v="Lighting"/>
    <s v="Municipal Other Lighting"/>
    <s v="PL-Private Lighting"/>
    <n v="174"/>
    <n v="66.23999999999999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2"/>
  </r>
  <r>
    <x v="3"/>
    <s v="Aurora"/>
    <s v="Lighting"/>
    <s v="Municipal Pumping"/>
    <s v="PL-Private Lighting"/>
    <n v="58"/>
    <n v="20.5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2"/>
  </r>
  <r>
    <x v="3"/>
    <s v="Aurora"/>
    <s v="Lighting"/>
    <s v="Municipal Street Lighting"/>
    <s v="SPL-Municipal St Lighting"/>
    <n v="100593.31600000001"/>
    <n v="12910.15"/>
    <n v="0"/>
    <n v="0"/>
    <n v="0"/>
    <n v="0"/>
    <m/>
    <n v="0"/>
    <n v="0"/>
    <n v="0"/>
    <n v="0"/>
    <n v="0"/>
    <n v="0"/>
    <n v="0"/>
    <n v="0"/>
    <n v="0"/>
    <n v="0"/>
    <n v="0"/>
    <n v="0"/>
    <n v="366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2"/>
  </r>
  <r>
    <x v="3"/>
    <s v="Aurora"/>
    <s v="Lighting"/>
    <s v="Residential"/>
    <s v="PL-Private Lighting"/>
    <n v="50836.557999999997"/>
    <n v="19141.150000000001"/>
    <n v="0"/>
    <n v="0"/>
    <n v="0"/>
    <n v="0"/>
    <m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04"/>
    <n v="0"/>
    <n v="0"/>
    <n v="64.400000000000006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s v="Aurora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3"/>
    <s v="Baxter Springs"/>
    <s v="Electric"/>
    <s v="Commercial"/>
    <s v="CB-Commercial"/>
    <n v="3"/>
    <n v="0.38"/>
    <n v="22.69"/>
    <n v="1.149999999999999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49999999999999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Baxter Springs"/>
    <s v="Electric"/>
    <s v="Residential"/>
    <s v="RG-Residential"/>
    <n v="272"/>
    <n v="34.1"/>
    <n v="13"/>
    <n v="2.36"/>
    <n v="0"/>
    <n v="0"/>
    <m/>
    <n v="0"/>
    <n v="0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s v="Baxter Springs"/>
    <s v="Lighting"/>
    <s v="Commercial"/>
    <s v="PL-Private Lighting"/>
    <n v="31"/>
    <n v="14.1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s v="Bolivar"/>
    <s v="Electric"/>
    <s v="Commercial"/>
    <s v="CB-Commercial"/>
    <n v="2301090"/>
    <n v="284873.23"/>
    <n v="45219.7"/>
    <n v="7053.86"/>
    <n v="0"/>
    <n v="0"/>
    <m/>
    <n v="-3251.32824427481"/>
    <n v="0"/>
    <n v="0"/>
    <n v="0"/>
    <n v="1035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86.51"/>
    <n v="0"/>
    <n v="-117.34"/>
    <n v="19586.24000000000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Bolivar"/>
    <s v="Electric"/>
    <s v="Commercial"/>
    <s v="GP-General Power"/>
    <n v="3636640"/>
    <n v="361104.44"/>
    <n v="9168.0499999999993"/>
    <n v="2266.33"/>
    <n v="0"/>
    <n v="0"/>
    <m/>
    <n v="0"/>
    <n v="0"/>
    <n v="0"/>
    <n v="0"/>
    <n v="1636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60.1400000000001"/>
    <n v="0"/>
    <n v="0"/>
    <n v="15958.9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2"/>
  </r>
  <r>
    <x v="3"/>
    <s v="Bolivar"/>
    <s v="Electric"/>
    <s v="Commercial"/>
    <s v="LP-Large Power"/>
    <n v="1689709"/>
    <n v="125781.53"/>
    <n v="1134.2"/>
    <n v="0"/>
    <n v="0"/>
    <n v="0"/>
    <m/>
    <n v="0"/>
    <n v="0"/>
    <n v="0"/>
    <n v="0"/>
    <n v="760.37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5449.78"/>
    <n v="0"/>
    <n v="0"/>
    <n v="3283.9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7"/>
    <m/>
    <x v="32"/>
  </r>
  <r>
    <x v="3"/>
    <s v="Bolivar"/>
    <s v="Electric"/>
    <s v="Commercial"/>
    <s v="LS-Special Lighting"/>
    <n v="5819"/>
    <n v="1082.1300000000001"/>
    <n v="0"/>
    <n v="2.21"/>
    <n v="0"/>
    <n v="0"/>
    <m/>
    <n v="0"/>
    <n v="0"/>
    <n v="0"/>
    <n v="0"/>
    <n v="2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2"/>
  </r>
  <r>
    <x v="3"/>
    <s v="Bolivar"/>
    <s v="Electric"/>
    <s v="Commercial"/>
    <s v="SH-Small Heating"/>
    <n v="802226"/>
    <n v="89598.51"/>
    <n v="11169.53"/>
    <n v="2207.37"/>
    <n v="0"/>
    <n v="0"/>
    <m/>
    <n v="-19200"/>
    <n v="0"/>
    <n v="0"/>
    <n v="0"/>
    <n v="36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3.5"/>
    <n v="20"/>
    <n v="-16.53"/>
    <n v="5996.0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2"/>
  </r>
  <r>
    <x v="3"/>
    <s v="Bolivar"/>
    <s v="Electric"/>
    <s v="Commercial"/>
    <s v="TEB-Total Electric Bldg"/>
    <n v="2626808"/>
    <n v="272349.5"/>
    <n v="8352.7000000000007"/>
    <n v="2054.63"/>
    <n v="0"/>
    <n v="0"/>
    <m/>
    <n v="0"/>
    <n v="0"/>
    <n v="0"/>
    <n v="0"/>
    <n v="1159.85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41.05"/>
    <n v="0"/>
    <n v="-17.27"/>
    <n v="10901.6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2"/>
  </r>
  <r>
    <x v="3"/>
    <s v="Bolivar"/>
    <s v="Electric"/>
    <s v="Industrial"/>
    <s v="CB-Commercial"/>
    <n v="27654"/>
    <n v="3475.56"/>
    <n v="181.52"/>
    <n v="146.44"/>
    <n v="0"/>
    <n v="0"/>
    <m/>
    <n v="0"/>
    <n v="0"/>
    <n v="0"/>
    <n v="0"/>
    <n v="12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.81"/>
    <n v="0"/>
    <n v="0"/>
    <n v="263.6000000000000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2"/>
  </r>
  <r>
    <x v="3"/>
    <s v="Bolivar"/>
    <s v="Electric"/>
    <s v="Industrial"/>
    <s v="GP-General Power"/>
    <n v="925640"/>
    <n v="96496"/>
    <n v="1042.3499999999999"/>
    <n v="3203.01"/>
    <n v="0"/>
    <n v="0"/>
    <m/>
    <n v="0"/>
    <n v="0"/>
    <n v="0"/>
    <n v="0"/>
    <n v="416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.81"/>
    <n v="0"/>
    <n v="0"/>
    <n v="4075.8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3"/>
    <s v="Bolivar"/>
    <s v="Electric"/>
    <s v="Industrial"/>
    <s v="LP-Large Power"/>
    <n v="205800"/>
    <n v="8787.2099999999991"/>
    <n v="567.1"/>
    <n v="0"/>
    <n v="0"/>
    <n v="0"/>
    <m/>
    <n v="0"/>
    <n v="0"/>
    <n v="0"/>
    <n v="0"/>
    <n v="92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62.8100000000004"/>
    <n v="0"/>
    <n v="0"/>
    <n v="2769.0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2"/>
  </r>
  <r>
    <x v="3"/>
    <s v="Bolivar"/>
    <s v="Electric"/>
    <s v="Industrial"/>
    <s v="PFM-Feed Mill/Grain Elev"/>
    <n v="3299"/>
    <n v="578.22"/>
    <n v="110.6"/>
    <n v="26.51"/>
    <n v="0"/>
    <n v="0"/>
    <m/>
    <n v="0"/>
    <n v="0"/>
    <n v="0"/>
    <n v="0"/>
    <n v="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18"/>
    <n v="0"/>
    <n v="0"/>
    <n v="42.5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8"/>
    <m/>
    <x v="32"/>
  </r>
  <r>
    <x v="3"/>
    <s v="Bolivar"/>
    <s v="Electric"/>
    <s v="Industrial"/>
    <s v="SH-Small Heating"/>
    <n v="1120"/>
    <n v="125.61"/>
    <n v="22.69"/>
    <n v="2.98"/>
    <n v="0"/>
    <n v="0"/>
    <m/>
    <n v="0"/>
    <n v="0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2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2"/>
    <m/>
    <x v="32"/>
  </r>
  <r>
    <x v="3"/>
    <s v="Bolivar"/>
    <s v="Electric"/>
    <s v="Interdepartmental"/>
    <s v="CB-Commercial"/>
    <n v="18173"/>
    <n v="2190.25"/>
    <n v="113.45"/>
    <n v="0"/>
    <n v="0"/>
    <n v="0"/>
    <m/>
    <n v="0"/>
    <n v="0"/>
    <n v="0"/>
    <n v="0"/>
    <n v="8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.06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2"/>
  </r>
  <r>
    <x v="3"/>
    <s v="Bolivar"/>
    <s v="Electric"/>
    <s v="Municipal Buildings"/>
    <s v="CB-Commercial"/>
    <n v="53006"/>
    <n v="6564.13"/>
    <n v="2132.86"/>
    <n v="0"/>
    <n v="0"/>
    <n v="0"/>
    <m/>
    <n v="0"/>
    <n v="0"/>
    <n v="0"/>
    <n v="0"/>
    <n v="23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Bolivar"/>
    <s v="Electric"/>
    <s v="Municipal Buildings"/>
    <s v="GP-General Power"/>
    <n v="77594"/>
    <n v="7999.97"/>
    <n v="277.95999999999998"/>
    <n v="0"/>
    <n v="0"/>
    <n v="0"/>
    <m/>
    <n v="0"/>
    <n v="0"/>
    <n v="0"/>
    <n v="0"/>
    <n v="34.9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Bolivar"/>
    <s v="Electric"/>
    <s v="Municipal Buildings"/>
    <s v="SH-Small Heating"/>
    <n v="20598"/>
    <n v="2346.96"/>
    <n v="363.04"/>
    <n v="0"/>
    <n v="0"/>
    <n v="0"/>
    <m/>
    <n v="0"/>
    <n v="0"/>
    <n v="0"/>
    <n v="0"/>
    <n v="9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2"/>
  </r>
  <r>
    <x v="3"/>
    <s v="Bolivar"/>
    <s v="Electric"/>
    <s v="Municipal Buildings"/>
    <s v="TEB-Total Electric Bldg"/>
    <n v="13440"/>
    <n v="1274.01"/>
    <n v="69.489999999999995"/>
    <n v="0"/>
    <n v="0"/>
    <n v="0"/>
    <m/>
    <n v="0"/>
    <n v="0"/>
    <n v="0"/>
    <n v="0"/>
    <n v="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2"/>
  </r>
  <r>
    <x v="3"/>
    <s v="Bolivar"/>
    <s v="Electric"/>
    <s v="Municipal Other Lighting"/>
    <s v="CB-Commercial"/>
    <n v="7749"/>
    <n v="967.28"/>
    <n v="862.22"/>
    <n v="0"/>
    <n v="0"/>
    <n v="0"/>
    <m/>
    <n v="0"/>
    <n v="0"/>
    <n v="0"/>
    <n v="0"/>
    <n v="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2"/>
  </r>
  <r>
    <x v="3"/>
    <s v="Bolivar"/>
    <s v="Electric"/>
    <s v="Municipal Other Lighting"/>
    <s v="LS-Special Lighting"/>
    <n v="7231"/>
    <n v="1240.22"/>
    <n v="0"/>
    <n v="0"/>
    <n v="0"/>
    <n v="0"/>
    <m/>
    <n v="0"/>
    <n v="0"/>
    <n v="0"/>
    <n v="0"/>
    <n v="3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2"/>
  </r>
  <r>
    <x v="3"/>
    <s v="Bolivar"/>
    <s v="Electric"/>
    <s v="Municipal Pumping"/>
    <s v="CB-Commercial"/>
    <n v="144026"/>
    <n v="17465.72"/>
    <n v="2654.73"/>
    <n v="0"/>
    <n v="0"/>
    <n v="0"/>
    <m/>
    <n v="0"/>
    <n v="0"/>
    <n v="0"/>
    <n v="0"/>
    <n v="6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Bolivar"/>
    <s v="Electric"/>
    <s v="Municipal Pumping"/>
    <s v="GP-General Power"/>
    <n v="300639"/>
    <n v="29506.53"/>
    <n v="833.88"/>
    <n v="0"/>
    <n v="0"/>
    <n v="0"/>
    <m/>
    <n v="0"/>
    <n v="0"/>
    <n v="0"/>
    <n v="0"/>
    <n v="135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Bolivar"/>
    <s v="Electric"/>
    <s v="Municipal Pumping"/>
    <s v="TEB-Total Electric Bldg"/>
    <n v="19843"/>
    <n v="1904.23"/>
    <n v="69.489999999999995"/>
    <n v="0"/>
    <n v="0"/>
    <n v="0"/>
    <m/>
    <n v="0"/>
    <n v="0"/>
    <n v="0"/>
    <n v="0"/>
    <n v="8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2"/>
  </r>
  <r>
    <x v="3"/>
    <s v="Bolivar"/>
    <s v="Electric"/>
    <s v="Oil Pipeline Pumping"/>
    <s v="GP-General Power"/>
    <n v="107200"/>
    <n v="10270.82"/>
    <n v="69.489999999999995"/>
    <n v="0"/>
    <n v="0"/>
    <n v="0"/>
    <m/>
    <n v="0"/>
    <n v="0"/>
    <n v="0"/>
    <n v="0"/>
    <n v="48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4.15"/>
    <n v="0"/>
    <n v="0"/>
    <n v="659.6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3"/>
    <s v="Bolivar"/>
    <s v="Electric"/>
    <s v="Oil Pipeline Pumping"/>
    <s v="LP-Large Power"/>
    <n v="2186874"/>
    <n v="263831.96999999997"/>
    <n v="850.6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796.24000000000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2"/>
  </r>
  <r>
    <x v="3"/>
    <s v="Bolivar"/>
    <s v="Electric"/>
    <s v="Residential"/>
    <s v="RGL-Residential Pilot"/>
    <n v="73360"/>
    <n v="8874"/>
    <n v="0"/>
    <n v="229.31"/>
    <n v="0"/>
    <n v="0"/>
    <m/>
    <n v="0"/>
    <n v="0"/>
    <n v="0"/>
    <n v="0"/>
    <n v="32.97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58"/>
    <n v="0"/>
    <n v="0"/>
    <n v="217.9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2"/>
  </r>
  <r>
    <x v="3"/>
    <s v="Bolivar"/>
    <s v="Electric"/>
    <s v="Residential"/>
    <s v="RG-Residential"/>
    <n v="11396034"/>
    <n v="1387779.67"/>
    <n v="181865.68"/>
    <n v="34478.29"/>
    <n v="0"/>
    <n v="0"/>
    <m/>
    <n v="-4549.8777843022099"/>
    <n v="1.32"/>
    <n v="0"/>
    <n v="0"/>
    <n v="5128.22"/>
    <n v="0"/>
    <n v="0"/>
    <n v="0"/>
    <n v="0"/>
    <n v="0"/>
    <n v="0"/>
    <n v="0"/>
    <n v="0"/>
    <n v="0"/>
    <n v="0"/>
    <n v="0"/>
    <n v="0"/>
    <n v="0"/>
    <n v="0"/>
    <n v="0"/>
    <n v="840"/>
    <n v="50"/>
    <n v="150"/>
    <n v="4513.3900000000003"/>
    <n v="520"/>
    <n v="-445.76"/>
    <n v="33621.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s v="Bolivar"/>
    <s v="Electric"/>
    <s v="Wholesale Municipalities"/>
    <s v="GFR-Lockwood"/>
    <n v="984274"/>
    <n v="47476.11"/>
    <n v="0"/>
    <n v="0"/>
    <n v="32067.65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6"/>
    <x v="30"/>
    <m/>
    <x v="32"/>
  </r>
  <r>
    <x v="3"/>
    <s v="Bolivar"/>
    <s v="Lighting"/>
    <s v="Commercial"/>
    <s v="PL-Private Lighting"/>
    <n v="55264.053999999996"/>
    <n v="16598.82"/>
    <n v="0"/>
    <n v="130.56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.319999999999993"/>
    <n v="0"/>
    <n v="-2.65"/>
    <n v="669.98"/>
    <n v="-2.8421709430403998E-16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s v="Bolivar"/>
    <s v="Lighting"/>
    <s v="Industrial"/>
    <s v="PL-Private Lighting"/>
    <n v="515"/>
    <n v="176.82"/>
    <n v="0"/>
    <n v="5.66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7"/>
    <n v="0"/>
    <n v="0"/>
    <n v="11.0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2"/>
  </r>
  <r>
    <x v="3"/>
    <s v="Bolivar"/>
    <s v="Lighting"/>
    <s v="Municipal Other Lighting"/>
    <s v="PL-Private Lighting"/>
    <n v="249"/>
    <n v="84.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2"/>
  </r>
  <r>
    <x v="3"/>
    <s v="Bolivar"/>
    <s v="Lighting"/>
    <s v="Municipal Street Lighting"/>
    <s v="SPL-Municipal St Lighting"/>
    <n v="190071.06200000001"/>
    <n v="24674.55"/>
    <n v="0"/>
    <n v="0"/>
    <n v="0"/>
    <n v="0"/>
    <m/>
    <n v="0"/>
    <n v="0"/>
    <n v="0"/>
    <n v="0"/>
    <n v="0"/>
    <n v="0"/>
    <n v="0"/>
    <n v="0"/>
    <n v="0"/>
    <n v="0"/>
    <n v="0"/>
    <n v="0"/>
    <n v="689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2"/>
  </r>
  <r>
    <x v="3"/>
    <s v="Bolivar"/>
    <s v="Lighting"/>
    <s v="Residential"/>
    <s v="PL-Private Lighting"/>
    <n v="41548.862000000001"/>
    <n v="15427.03"/>
    <n v="0"/>
    <n v="57.4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04"/>
    <n v="0"/>
    <n v="0"/>
    <n v="261.3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s v="Bolivar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3"/>
    <s v="Branson"/>
    <s v="Electric"/>
    <s v="Commercial"/>
    <s v="CB-Commercial"/>
    <n v="3415679"/>
    <n v="422046.28"/>
    <n v="60997.56"/>
    <n v="8052.44"/>
    <n v="0"/>
    <n v="0"/>
    <m/>
    <n v="-11750"/>
    <n v="0"/>
    <n v="0"/>
    <n v="0"/>
    <n v="1536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53.13"/>
    <n v="0"/>
    <n v="-119.82"/>
    <n v="33372.2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Branson"/>
    <s v="Electric"/>
    <s v="Commercial"/>
    <s v="GP-General Power"/>
    <n v="6465776"/>
    <n v="655388.21"/>
    <n v="11495.96"/>
    <n v="9319.19"/>
    <n v="0"/>
    <n v="0"/>
    <m/>
    <n v="0"/>
    <n v="0"/>
    <n v="0"/>
    <n v="0"/>
    <n v="2780.88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6113.25"/>
    <n v="20"/>
    <n v="0"/>
    <n v="45558.8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2"/>
  </r>
  <r>
    <x v="3"/>
    <s v="Branson"/>
    <s v="Electric"/>
    <s v="Commercial"/>
    <s v="LP-Large Power"/>
    <n v="2844000"/>
    <n v="227665.89"/>
    <n v="567.1"/>
    <n v="1301.32"/>
    <n v="0"/>
    <n v="0"/>
    <m/>
    <n v="0"/>
    <n v="0"/>
    <n v="0"/>
    <n v="0"/>
    <n v="1279.8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7"/>
    <m/>
    <x v="32"/>
  </r>
  <r>
    <x v="3"/>
    <s v="Branson"/>
    <s v="Electric"/>
    <s v="Commercial"/>
    <s v="CB-Commercial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Branson"/>
    <s v="Electric"/>
    <s v="Commercial"/>
    <s v="SH-Small Heating"/>
    <n v="2624879"/>
    <n v="302762.95"/>
    <n v="31440.77"/>
    <n v="6575.53"/>
    <n v="0"/>
    <n v="0"/>
    <m/>
    <n v="-1693.44294382462"/>
    <n v="0"/>
    <n v="0"/>
    <n v="0"/>
    <n v="1181.33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89.89"/>
    <n v="20"/>
    <n v="-88.35"/>
    <n v="25165.2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2"/>
  </r>
  <r>
    <x v="3"/>
    <s v="Branson"/>
    <s v="Electric"/>
    <s v="Commercial"/>
    <s v="TEB-Total Electric Bldg"/>
    <n v="13750349"/>
    <n v="1503616.61"/>
    <n v="36832"/>
    <n v="22471.43"/>
    <n v="0"/>
    <n v="0"/>
    <m/>
    <n v="0"/>
    <n v="0"/>
    <n v="0"/>
    <n v="0"/>
    <n v="6076.77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2735.76"/>
    <n v="0"/>
    <n v="-166.51"/>
    <n v="102877.8"/>
    <n v="0"/>
    <n v="0"/>
    <n v="0"/>
    <n v="0"/>
    <n v="0"/>
    <n v="0"/>
    <n v="13159.1"/>
    <x v="0"/>
    <m/>
    <m/>
    <m/>
    <m/>
    <m/>
    <m/>
    <m/>
    <m/>
    <n v="0"/>
    <n v="0"/>
    <n v="0"/>
    <n v="0"/>
    <x v="1"/>
    <x v="13"/>
    <m/>
    <x v="32"/>
  </r>
  <r>
    <x v="3"/>
    <s v="Branson"/>
    <s v="Electric"/>
    <s v="Industrial"/>
    <s v="CB-Commercial"/>
    <n v="4019"/>
    <n v="466.58"/>
    <n v="22.69"/>
    <n v="0"/>
    <n v="0"/>
    <n v="0"/>
    <m/>
    <n v="0"/>
    <n v="0"/>
    <n v="0"/>
    <n v="0"/>
    <n v="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1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2"/>
  </r>
  <r>
    <x v="3"/>
    <s v="Branson"/>
    <s v="Electric"/>
    <s v="Industrial"/>
    <s v="SH-Small Heating"/>
    <n v="16568"/>
    <n v="1663.69"/>
    <n v="158.83000000000001"/>
    <n v="14.29"/>
    <n v="0"/>
    <n v="0"/>
    <m/>
    <n v="0"/>
    <n v="0"/>
    <n v="0"/>
    <n v="0"/>
    <n v="7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1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2"/>
    <m/>
    <x v="32"/>
  </r>
  <r>
    <x v="3"/>
    <s v="Branson"/>
    <s v="Electric"/>
    <s v="Industrial"/>
    <s v="TEB-Total Electric Bldg"/>
    <n v="27040"/>
    <n v="2735.04"/>
    <n v="138.97999999999999"/>
    <n v="0"/>
    <n v="0"/>
    <n v="0"/>
    <m/>
    <n v="0"/>
    <n v="0"/>
    <n v="0"/>
    <n v="0"/>
    <n v="12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.8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2"/>
  </r>
  <r>
    <x v="3"/>
    <s v="Branson"/>
    <s v="Electric"/>
    <s v="Interdepartmental"/>
    <s v="CB-Commercial"/>
    <n v="16063"/>
    <n v="1855.32"/>
    <n v="136.13999999999999"/>
    <n v="0"/>
    <n v="0"/>
    <n v="0"/>
    <m/>
    <n v="0"/>
    <n v="0"/>
    <n v="0"/>
    <n v="0"/>
    <n v="7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.11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2"/>
  </r>
  <r>
    <x v="3"/>
    <s v="Branson"/>
    <s v="Electric"/>
    <s v="Municipal Buildings"/>
    <s v="CB-Commercial"/>
    <n v="67133"/>
    <n v="8388.57"/>
    <n v="1724.44"/>
    <n v="0"/>
    <n v="0"/>
    <n v="0"/>
    <m/>
    <n v="0"/>
    <n v="0"/>
    <n v="0"/>
    <n v="0"/>
    <n v="3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Branson"/>
    <s v="Electric"/>
    <s v="Municipal Buildings"/>
    <s v="GP-General Power"/>
    <n v="151640"/>
    <n v="17575.91"/>
    <n v="347.45"/>
    <n v="0"/>
    <n v="0"/>
    <n v="0"/>
    <m/>
    <n v="0"/>
    <n v="0"/>
    <n v="0"/>
    <n v="0"/>
    <n v="68.23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Branson"/>
    <s v="Electric"/>
    <s v="Municipal Buildings"/>
    <s v="SH-Small Heating"/>
    <n v="21999"/>
    <n v="2294.94"/>
    <n v="226.9"/>
    <n v="0"/>
    <n v="0"/>
    <n v="0"/>
    <m/>
    <n v="0"/>
    <n v="0"/>
    <n v="0"/>
    <n v="0"/>
    <n v="9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2"/>
  </r>
  <r>
    <x v="3"/>
    <s v="Branson"/>
    <s v="Electric"/>
    <s v="Municipal Buildings"/>
    <s v="TEB-Total Electric Bldg"/>
    <n v="347360"/>
    <n v="42854.45"/>
    <n v="555.91999999999996"/>
    <n v="0"/>
    <n v="0"/>
    <n v="0"/>
    <m/>
    <n v="0"/>
    <n v="0"/>
    <n v="0"/>
    <n v="0"/>
    <n v="156.3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2"/>
  </r>
  <r>
    <x v="3"/>
    <s v="Branson"/>
    <s v="Electric"/>
    <s v="Municipal Other Lighting"/>
    <s v="CB-Commercial"/>
    <n v="28011"/>
    <n v="3510.32"/>
    <n v="1429.47"/>
    <n v="0"/>
    <n v="0"/>
    <n v="0"/>
    <m/>
    <n v="0"/>
    <n v="0"/>
    <n v="0"/>
    <n v="0"/>
    <n v="1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2"/>
  </r>
  <r>
    <x v="3"/>
    <s v="Branson"/>
    <s v="Electric"/>
    <s v="Municipal Other Lighting"/>
    <s v="GP-General Power"/>
    <n v="36000"/>
    <n v="4101.95"/>
    <n v="69.489999999999995"/>
    <n v="0"/>
    <n v="0"/>
    <n v="0"/>
    <m/>
    <n v="0"/>
    <n v="0"/>
    <n v="0"/>
    <n v="0"/>
    <n v="16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6"/>
    <m/>
    <x v="32"/>
  </r>
  <r>
    <x v="3"/>
    <s v="Branson"/>
    <s v="Electric"/>
    <s v="Municipal Other Lighting"/>
    <s v="LS-Special Lighting"/>
    <n v="1268"/>
    <n v="345.74"/>
    <n v="0"/>
    <n v="0"/>
    <n v="0"/>
    <n v="0"/>
    <m/>
    <n v="0"/>
    <n v="0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2"/>
  </r>
  <r>
    <x v="3"/>
    <s v="Branson"/>
    <s v="Electric"/>
    <s v="Municipal Other Lighting"/>
    <s v="SH-Small Heating"/>
    <n v="1343"/>
    <n v="167.09"/>
    <n v="45.38"/>
    <n v="0"/>
    <n v="0"/>
    <n v="0"/>
    <m/>
    <n v="0"/>
    <n v="0"/>
    <n v="0"/>
    <n v="0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2"/>
    <m/>
    <x v="32"/>
  </r>
  <r>
    <x v="3"/>
    <s v="Branson"/>
    <s v="Electric"/>
    <s v="Municipal Pumping"/>
    <s v="CB-Commercial"/>
    <n v="122150"/>
    <n v="14490.55"/>
    <n v="2679.69"/>
    <n v="0"/>
    <n v="0"/>
    <n v="0"/>
    <m/>
    <n v="0"/>
    <n v="0"/>
    <n v="0"/>
    <n v="0"/>
    <n v="55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Branson"/>
    <s v="Electric"/>
    <s v="Municipal Pumping"/>
    <s v="GP-General Power"/>
    <n v="1181084"/>
    <n v="118894.7"/>
    <n v="1945.72"/>
    <n v="0"/>
    <n v="0"/>
    <n v="0"/>
    <m/>
    <n v="0"/>
    <n v="0"/>
    <n v="0"/>
    <n v="0"/>
    <n v="531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Branson"/>
    <s v="Electric"/>
    <s v="Residential"/>
    <s v="RGL-Residential Pilot"/>
    <n v="64946"/>
    <n v="7870.07"/>
    <n v="0"/>
    <n v="133.27000000000001"/>
    <n v="0"/>
    <n v="0"/>
    <m/>
    <n v="0"/>
    <n v="0"/>
    <n v="0"/>
    <n v="0"/>
    <n v="29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49"/>
    <n v="0"/>
    <n v="0"/>
    <n v="54.47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2"/>
  </r>
  <r>
    <x v="3"/>
    <s v="Branson"/>
    <s v="Electric"/>
    <s v="Residential"/>
    <s v="RG-Residential"/>
    <n v="14180298.9"/>
    <n v="1716453.22"/>
    <n v="235524.51"/>
    <n v="29881.38"/>
    <n v="0"/>
    <n v="0"/>
    <m/>
    <n v="-10820.8018007438"/>
    <n v="0"/>
    <n v="0"/>
    <n v="0"/>
    <n v="6381.85"/>
    <n v="0"/>
    <n v="0"/>
    <n v="0"/>
    <n v="0"/>
    <n v="0"/>
    <n v="0"/>
    <n v="0"/>
    <n v="0"/>
    <n v="0"/>
    <n v="0"/>
    <n v="0"/>
    <n v="0"/>
    <n v="0"/>
    <n v="0"/>
    <n v="0"/>
    <n v="570"/>
    <n v="50"/>
    <n v="45"/>
    <n v="4490.17"/>
    <n v="760"/>
    <n v="-383.86"/>
    <n v="13263.46"/>
    <n v="0"/>
    <n v="0"/>
    <n v="0"/>
    <n v="0"/>
    <n v="0"/>
    <n v="0"/>
    <n v="156.4"/>
    <x v="0"/>
    <m/>
    <m/>
    <m/>
    <m/>
    <m/>
    <m/>
    <m/>
    <m/>
    <n v="0"/>
    <n v="0"/>
    <n v="0"/>
    <n v="0"/>
    <x v="0"/>
    <x v="1"/>
    <m/>
    <x v="32"/>
  </r>
  <r>
    <x v="3"/>
    <s v="Branson"/>
    <s v="Lighting"/>
    <s v="Commercial"/>
    <s v="PL-Private Lighting"/>
    <n v="84104.876999999993"/>
    <n v="29032.28"/>
    <n v="0"/>
    <n v="0"/>
    <n v="0"/>
    <n v="0"/>
    <m/>
    <n v="0"/>
    <n v="0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70.07"/>
    <n v="0"/>
    <n v="-4.3899999999999997"/>
    <n v="1544.6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s v="Branson"/>
    <s v="Lighting"/>
    <s v="Industrial"/>
    <s v="PL-Private Lighting"/>
    <n v="164"/>
    <n v="58.9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2"/>
  </r>
  <r>
    <x v="3"/>
    <s v="Branson"/>
    <s v="Lighting"/>
    <s v="Municipal Other Lighting"/>
    <s v="PL-Private Lighting"/>
    <n v="386"/>
    <n v="139.8300000000000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2"/>
  </r>
  <r>
    <x v="3"/>
    <s v="Branson"/>
    <s v="Lighting"/>
    <s v="Municipal Street Lighting"/>
    <s v="SPL-Municipal St Lighting"/>
    <n v="201209.65700000001"/>
    <n v="24547.39"/>
    <n v="0"/>
    <n v="0"/>
    <n v="0"/>
    <n v="0"/>
    <m/>
    <n v="0"/>
    <n v="0"/>
    <n v="0"/>
    <n v="0"/>
    <n v="0"/>
    <n v="0"/>
    <n v="0"/>
    <n v="0"/>
    <n v="0"/>
    <n v="0"/>
    <n v="0"/>
    <n v="0"/>
    <n v="19823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2"/>
  </r>
  <r>
    <x v="3"/>
    <s v="Branson"/>
    <s v="Lighting"/>
    <s v="Residential"/>
    <s v="PL-Private Lighting"/>
    <n v="24002.09"/>
    <n v="9318.4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17"/>
    <n v="0"/>
    <n v="-0.87"/>
    <n v="47.5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s v="Branso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3"/>
    <s v="Buffalo"/>
    <s v="Electric"/>
    <s v="Commercial"/>
    <s v="CB-Commercial"/>
    <n v="1253"/>
    <n v="159.28"/>
    <n v="90.76"/>
    <n v="9.49"/>
    <n v="0"/>
    <n v="0"/>
    <m/>
    <n v="0"/>
    <n v="0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5"/>
    <n v="0"/>
    <n v="0"/>
    <n v="20.8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Buffalo"/>
    <s v="Electric"/>
    <s v="Residential"/>
    <s v="RG-Residential"/>
    <n v="12977"/>
    <n v="1537.81"/>
    <n v="201.93"/>
    <n v="19.45"/>
    <n v="0"/>
    <n v="0"/>
    <m/>
    <n v="0"/>
    <n v="0"/>
    <n v="0"/>
    <n v="0"/>
    <n v="5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6"/>
    <n v="0"/>
    <n v="0"/>
    <n v="35.7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s v="Buffalo"/>
    <s v="Lighting"/>
    <s v="Residential"/>
    <s v="PL-Private Lighting"/>
    <n v="31"/>
    <n v="14.65"/>
    <n v="0"/>
    <n v="0.28999999999999998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s v="Gravette"/>
    <s v="Electric"/>
    <s v="Commercial"/>
    <s v="CB-Commercial"/>
    <n v="7642"/>
    <n v="905.04"/>
    <n v="158.83000000000001"/>
    <n v="41.51"/>
    <n v="0"/>
    <n v="0"/>
    <m/>
    <n v="0"/>
    <n v="0"/>
    <n v="0"/>
    <n v="0"/>
    <n v="3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75"/>
    <n v="0"/>
    <n v="0"/>
    <n v="70.7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Gravette"/>
    <s v="Electric"/>
    <s v="Industrial"/>
    <s v="GP-General Power"/>
    <n v="111905"/>
    <n v="8967.24"/>
    <n v="138.97999999999999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5.6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3"/>
    <s v="Gravette"/>
    <s v="Electric"/>
    <s v="Residential"/>
    <s v="RG-Residential"/>
    <n v="9700"/>
    <n v="1174.77"/>
    <n v="273"/>
    <n v="61.15"/>
    <n v="0"/>
    <n v="0"/>
    <m/>
    <n v="0"/>
    <n v="0"/>
    <n v="0"/>
    <n v="0"/>
    <n v="4.34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3"/>
    <n v="0"/>
    <n v="0"/>
    <n v="30.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s v="Gravette"/>
    <s v="Lighting"/>
    <s v="Commercial"/>
    <s v="PL-Private Lighting"/>
    <n v="341"/>
    <n v="139.1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25"/>
    <n v="0"/>
    <n v="0"/>
    <n v="1.2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s v="Gravette"/>
    <s v="Lighting"/>
    <s v="Residential"/>
    <s v="PL-Private Lighting"/>
    <n v="31"/>
    <n v="25.9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.39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s v="Greenfield"/>
    <s v="Electric"/>
    <s v="Oil Pipeline Pumping"/>
    <s v="GP-General Power"/>
    <n v="191413"/>
    <n v="24773.360000000001"/>
    <n v="69.489999999999995"/>
    <n v="0"/>
    <n v="0"/>
    <n v="0"/>
    <m/>
    <n v="0"/>
    <n v="0"/>
    <n v="0"/>
    <n v="0"/>
    <n v="86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6.88"/>
    <n v="0"/>
    <n v="0"/>
    <n v="158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3"/>
    <s v="Joplin"/>
    <s v="Electric"/>
    <s v="Commercial"/>
    <s v="CB-Commercial"/>
    <n v="6695453"/>
    <n v="827549.13"/>
    <n v="84410.63"/>
    <n v="46566.42"/>
    <n v="0"/>
    <n v="0"/>
    <m/>
    <n v="-7571.52366412214"/>
    <n v="0.32"/>
    <n v="0"/>
    <n v="0"/>
    <n v="2990.18"/>
    <n v="0"/>
    <n v="0"/>
    <n v="0"/>
    <n v="0"/>
    <n v="0"/>
    <n v="0"/>
    <n v="0"/>
    <n v="55.9"/>
    <n v="0"/>
    <n v="0"/>
    <n v="0"/>
    <n v="0"/>
    <n v="0"/>
    <n v="0"/>
    <n v="0"/>
    <n v="0"/>
    <n v="0"/>
    <n v="15"/>
    <n v="13162.53"/>
    <n v="120"/>
    <n v="-156.72999999999999"/>
    <n v="65795.44"/>
    <n v="0"/>
    <n v="0"/>
    <n v="0"/>
    <n v="0"/>
    <n v="0"/>
    <n v="0"/>
    <n v="51.88"/>
    <x v="0"/>
    <m/>
    <m/>
    <m/>
    <m/>
    <m/>
    <m/>
    <m/>
    <m/>
    <n v="0"/>
    <n v="0"/>
    <n v="0"/>
    <n v="0"/>
    <x v="1"/>
    <x v="5"/>
    <m/>
    <x v="32"/>
  </r>
  <r>
    <x v="3"/>
    <s v="Joplin"/>
    <s v="Electric"/>
    <s v="Commercial"/>
    <s v="GP-General Power"/>
    <n v="18349794"/>
    <n v="1769753.08"/>
    <n v="34588.410000000003"/>
    <n v="33041.72"/>
    <n v="0"/>
    <n v="0"/>
    <m/>
    <n v="0"/>
    <n v="0"/>
    <n v="0"/>
    <n v="0"/>
    <n v="7403.83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12967.94"/>
    <n v="0"/>
    <n v="-210.04"/>
    <n v="106593.4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2"/>
  </r>
  <r>
    <x v="3"/>
    <s v="Joplin"/>
    <s v="Electric"/>
    <s v="Commercial"/>
    <s v="LP-Large Power"/>
    <n v="6602400"/>
    <n v="538157.24"/>
    <n v="850.65"/>
    <n v="240"/>
    <n v="0"/>
    <n v="0"/>
    <m/>
    <n v="0"/>
    <n v="0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7"/>
    <m/>
    <x v="32"/>
  </r>
  <r>
    <x v="3"/>
    <s v="Joplin"/>
    <s v="Electric"/>
    <s v="Commercial"/>
    <s v="LS-Special Lighting"/>
    <n v="3438"/>
    <n v="596.82000000000005"/>
    <n v="0"/>
    <n v="33.29"/>
    <n v="0"/>
    <n v="0"/>
    <m/>
    <n v="0"/>
    <n v="0"/>
    <n v="0"/>
    <n v="0"/>
    <n v="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2"/>
  </r>
  <r>
    <x v="3"/>
    <s v="Joplin"/>
    <s v="Electric"/>
    <s v="Commercial"/>
    <s v="CB-Commercial"/>
    <n v="23"/>
    <n v="2.88"/>
    <n v="1.3"/>
    <n v="0.27"/>
    <n v="0"/>
    <n v="0"/>
    <m/>
    <n v="0"/>
    <n v="0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Joplin"/>
    <s v="Electric"/>
    <s v="Commercial"/>
    <s v="SH-Small Heating"/>
    <n v="853309"/>
    <n v="96407.91"/>
    <n v="10174.19"/>
    <n v="5576.37"/>
    <n v="0"/>
    <n v="0"/>
    <m/>
    <n v="0"/>
    <n v="0"/>
    <n v="0"/>
    <n v="0"/>
    <n v="351.88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969.99"/>
    <n v="20"/>
    <n v="-10.55"/>
    <n v="6860.8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2"/>
  </r>
  <r>
    <x v="3"/>
    <s v="Joplin"/>
    <s v="Electric"/>
    <s v="Commercial"/>
    <s v="TEB-Total Electric Bldg"/>
    <n v="3196006"/>
    <n v="306620.63"/>
    <n v="7296.45"/>
    <n v="6091.12"/>
    <n v="0"/>
    <n v="0"/>
    <m/>
    <n v="0"/>
    <n v="0"/>
    <n v="0"/>
    <n v="0"/>
    <n v="1218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97.26"/>
    <n v="0"/>
    <n v="0"/>
    <n v="17170.4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2"/>
  </r>
  <r>
    <x v="3"/>
    <s v="Joplin"/>
    <s v="Electric"/>
    <s v="Industrial"/>
    <s v="CB-Commercial"/>
    <n v="27621"/>
    <n v="3337.02"/>
    <n v="249.59"/>
    <n v="185.39"/>
    <n v="0"/>
    <n v="0"/>
    <m/>
    <n v="0"/>
    <n v="0"/>
    <n v="0"/>
    <n v="0"/>
    <n v="11.14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21.3"/>
    <n v="0"/>
    <n v="0"/>
    <n v="225.9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2"/>
  </r>
  <r>
    <x v="3"/>
    <s v="Joplin"/>
    <s v="Electric"/>
    <s v="Industrial"/>
    <s v="GP-General Power"/>
    <n v="7496377"/>
    <n v="647091.25"/>
    <n v="3167.35"/>
    <n v="2996.71"/>
    <n v="0"/>
    <n v="0"/>
    <m/>
    <n v="0"/>
    <n v="0"/>
    <n v="0"/>
    <n v="0"/>
    <n v="2002.69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-4104.66"/>
    <n v="0"/>
    <n v="0"/>
    <n v="29095.3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3"/>
    <s v="Joplin"/>
    <s v="Electric"/>
    <s v="Industrial"/>
    <s v="LP-Large Power"/>
    <n v="23492595"/>
    <n v="2146913.0299999998"/>
    <n v="3686.15"/>
    <n v="960"/>
    <n v="0"/>
    <n v="0"/>
    <m/>
    <n v="0"/>
    <n v="0"/>
    <n v="0"/>
    <n v="0"/>
    <n v="2068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0"/>
    <n v="0"/>
    <n v="0"/>
    <n v="96241.6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2"/>
  </r>
  <r>
    <x v="3"/>
    <s v="Joplin"/>
    <s v="Electric"/>
    <s v="Industrial"/>
    <s v="SH-Small Heating"/>
    <n v="1969"/>
    <n v="203.48"/>
    <n v="22.69"/>
    <n v="14.49"/>
    <n v="0"/>
    <n v="0"/>
    <m/>
    <n v="0"/>
    <n v="0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880000000000000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2"/>
    <m/>
    <x v="32"/>
  </r>
  <r>
    <x v="3"/>
    <s v="Joplin"/>
    <s v="Electric"/>
    <s v="Industrial"/>
    <s v="TEB-Total Electric Bldg"/>
    <n v="297160"/>
    <n v="32934.97"/>
    <n v="596.22"/>
    <n v="939.72"/>
    <n v="0"/>
    <n v="0"/>
    <m/>
    <n v="0"/>
    <n v="0"/>
    <n v="0"/>
    <n v="0"/>
    <n v="133.72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610.1699999999999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2"/>
  </r>
  <r>
    <x v="3"/>
    <s v="Joplin"/>
    <s v="Electric"/>
    <s v="Interdepartmental"/>
    <s v="CB-Commercial"/>
    <n v="59446"/>
    <n v="6862.16"/>
    <n v="158.83000000000001"/>
    <n v="0"/>
    <n v="0"/>
    <n v="0"/>
    <m/>
    <n v="0"/>
    <n v="0"/>
    <n v="0"/>
    <n v="0"/>
    <n v="26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599999999999996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2"/>
  </r>
  <r>
    <x v="3"/>
    <s v="Joplin"/>
    <s v="Electric"/>
    <s v="Municipal Buildings"/>
    <s v="CB-Commercial"/>
    <n v="107329"/>
    <n v="12811.58"/>
    <n v="1581.49"/>
    <n v="0"/>
    <n v="0"/>
    <n v="0"/>
    <m/>
    <n v="0"/>
    <n v="0"/>
    <n v="0"/>
    <n v="0"/>
    <n v="48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Joplin"/>
    <s v="Electric"/>
    <s v="Municipal Buildings"/>
    <s v="GP-General Power"/>
    <n v="504730"/>
    <n v="50163.08"/>
    <n v="1042.3499999999999"/>
    <n v="0"/>
    <n v="0"/>
    <n v="0"/>
    <m/>
    <n v="0"/>
    <n v="0"/>
    <n v="0"/>
    <n v="0"/>
    <n v="22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Joplin"/>
    <s v="Electric"/>
    <s v="Municipal Buildings"/>
    <s v="SH-Small Heating"/>
    <n v="1411"/>
    <n v="160.83000000000001"/>
    <n v="90.76"/>
    <n v="0"/>
    <n v="0"/>
    <n v="0"/>
    <m/>
    <n v="0"/>
    <n v="0"/>
    <n v="0"/>
    <n v="0"/>
    <n v="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2"/>
  </r>
  <r>
    <x v="3"/>
    <s v="Joplin"/>
    <s v="Electric"/>
    <s v="Municipal Buildings"/>
    <s v="TEB-Total Electric Bldg"/>
    <n v="11480"/>
    <n v="1730.83"/>
    <n v="178.36"/>
    <n v="0"/>
    <n v="0"/>
    <n v="0"/>
    <m/>
    <n v="0"/>
    <n v="0"/>
    <n v="0"/>
    <n v="0"/>
    <n v="5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2"/>
  </r>
  <r>
    <x v="3"/>
    <s v="Joplin"/>
    <s v="Electric"/>
    <s v="Municipal Other Lighting"/>
    <s v="CB-Commercial"/>
    <n v="35414"/>
    <n v="4469.41"/>
    <n v="1679.06"/>
    <n v="0"/>
    <n v="0"/>
    <n v="0"/>
    <m/>
    <n v="0"/>
    <n v="0"/>
    <n v="0"/>
    <n v="0"/>
    <n v="15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2"/>
  </r>
  <r>
    <x v="3"/>
    <s v="Joplin"/>
    <s v="Electric"/>
    <s v="Municipal Other Lighting"/>
    <s v="GP-General Power"/>
    <n v="13520"/>
    <n v="3075.6"/>
    <n v="138.97999999999999"/>
    <n v="0"/>
    <n v="0"/>
    <n v="0"/>
    <m/>
    <n v="0"/>
    <n v="0"/>
    <n v="0"/>
    <n v="0"/>
    <n v="6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6"/>
    <m/>
    <x v="32"/>
  </r>
  <r>
    <x v="3"/>
    <s v="Joplin"/>
    <s v="Electric"/>
    <s v="Municipal Other Lighting"/>
    <s v="LS-Special Lighting"/>
    <n v="193"/>
    <n v="93.32"/>
    <n v="0"/>
    <n v="0"/>
    <n v="0"/>
    <n v="0"/>
    <m/>
    <n v="0"/>
    <n v="0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2"/>
  </r>
  <r>
    <x v="3"/>
    <s v="Joplin"/>
    <s v="Electric"/>
    <s v="Municipal Other Lighting"/>
    <s v="MS-Miscellaneous"/>
    <n v="11295"/>
    <n v="1122.72"/>
    <n v="19.510000000000002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22"/>
    <m/>
    <x v="32"/>
  </r>
  <r>
    <x v="3"/>
    <s v="Joplin"/>
    <s v="Electric"/>
    <s v="Municipal Pumping"/>
    <s v="CB-Commercial"/>
    <n v="18019"/>
    <n v="2230.9699999999998"/>
    <n v="726.08"/>
    <n v="0"/>
    <n v="0"/>
    <n v="0"/>
    <m/>
    <n v="0"/>
    <n v="0"/>
    <n v="0"/>
    <n v="0"/>
    <n v="8.1199999999999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Joplin"/>
    <s v="Electric"/>
    <s v="Municipal Pumping"/>
    <s v="GP-General Power"/>
    <n v="797713"/>
    <n v="68173.89"/>
    <n v="625.41"/>
    <n v="0"/>
    <n v="0"/>
    <n v="0"/>
    <m/>
    <n v="0"/>
    <n v="0"/>
    <n v="0"/>
    <n v="0"/>
    <n v="358.98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Joplin"/>
    <s v="Electric"/>
    <s v="Oil Pipeline Pumping"/>
    <s v="LP-Large Power"/>
    <n v="169023"/>
    <n v="29703.3"/>
    <n v="283.5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54.2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2"/>
  </r>
  <r>
    <x v="3"/>
    <s v="Joplin"/>
    <s v="Electric"/>
    <s v="Residential"/>
    <s v="RGL-Residential Pilot"/>
    <n v="69821"/>
    <n v="8509.2999999999993"/>
    <n v="0"/>
    <n v="462.76"/>
    <n v="0"/>
    <n v="0"/>
    <m/>
    <n v="0"/>
    <n v="0"/>
    <n v="0"/>
    <n v="0"/>
    <n v="31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500000000000007"/>
    <n v="0"/>
    <n v="0"/>
    <n v="6.8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2"/>
  </r>
  <r>
    <x v="3"/>
    <s v="Joplin"/>
    <s v="Electric"/>
    <s v="Residential"/>
    <s v="RG-Residential"/>
    <n v="27841018"/>
    <n v="3384598.63"/>
    <n v="390774.44"/>
    <n v="187174.91"/>
    <n v="0"/>
    <n v="0"/>
    <m/>
    <n v="-384"/>
    <n v="0"/>
    <n v="0"/>
    <n v="0"/>
    <n v="12528.34"/>
    <n v="0"/>
    <n v="0"/>
    <n v="0"/>
    <n v="0"/>
    <n v="0"/>
    <n v="0"/>
    <n v="0"/>
    <n v="0"/>
    <n v="0"/>
    <n v="0"/>
    <n v="0"/>
    <n v="0"/>
    <n v="0"/>
    <n v="0"/>
    <n v="0"/>
    <n v="330"/>
    <n v="50"/>
    <n v="30"/>
    <n v="11330.5"/>
    <n v="1120"/>
    <n v="-816.76"/>
    <n v="14949.81"/>
    <n v="0"/>
    <n v="0"/>
    <n v="0"/>
    <n v="0"/>
    <n v="0"/>
    <n v="0"/>
    <n v="1527.92"/>
    <x v="0"/>
    <m/>
    <m/>
    <m/>
    <m/>
    <m/>
    <m/>
    <m/>
    <m/>
    <n v="0"/>
    <n v="0"/>
    <n v="0"/>
    <n v="0"/>
    <x v="0"/>
    <x v="1"/>
    <m/>
    <x v="32"/>
  </r>
  <r>
    <x v="3"/>
    <s v="Joplin"/>
    <s v="Lighting"/>
    <s v="Commercial"/>
    <s v="PL-Private Lighting"/>
    <n v="186330.60200000001"/>
    <n v="51326.98"/>
    <n v="0"/>
    <n v="2107.1799999999998"/>
    <n v="0"/>
    <n v="0"/>
    <m/>
    <n v="0"/>
    <n v="0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757.06"/>
    <n v="0"/>
    <n v="-3.58"/>
    <n v="3313.4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s v="Joplin"/>
    <s v="Lighting"/>
    <s v="Industrial"/>
    <s v="PL-Private Lighting"/>
    <n v="19470"/>
    <n v="4965.17"/>
    <n v="0"/>
    <n v="289.11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8.4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2"/>
  </r>
  <r>
    <x v="3"/>
    <s v="Joplin"/>
    <s v="Lighting"/>
    <s v="Municipal Buildings"/>
    <s v="PL-Private Lighting"/>
    <n v="591"/>
    <n v="214.2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2"/>
  </r>
  <r>
    <x v="3"/>
    <s v="Joplin"/>
    <s v="Lighting"/>
    <s v="Municipal Other Lighting"/>
    <s v="PL-Private Lighting"/>
    <n v="4396"/>
    <n v="980.3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2"/>
  </r>
  <r>
    <x v="3"/>
    <s v="Joplin"/>
    <s v="Lighting"/>
    <s v="Municipal Street Lighting"/>
    <s v="SPL-Municipal St Lighting"/>
    <n v="438761.13099999999"/>
    <n v="33919.699999999997"/>
    <n v="0"/>
    <n v="0"/>
    <n v="0"/>
    <n v="0"/>
    <m/>
    <n v="0"/>
    <n v="0"/>
    <n v="0"/>
    <n v="0"/>
    <n v="0"/>
    <n v="0"/>
    <n v="0"/>
    <n v="0"/>
    <n v="0"/>
    <n v="0"/>
    <n v="0"/>
    <n v="0"/>
    <n v="26987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2"/>
  </r>
  <r>
    <x v="3"/>
    <s v="Joplin"/>
    <s v="Lighting"/>
    <s v="Residential"/>
    <s v="PL-Private Lighting"/>
    <n v="57369.508999999998"/>
    <n v="20586.57"/>
    <n v="0"/>
    <n v="513.19000000000005"/>
    <n v="0"/>
    <n v="0"/>
    <m/>
    <n v="0"/>
    <n v="0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30.57"/>
    <n v="0"/>
    <n v="0"/>
    <n v="121.9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s v="Joplin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3"/>
    <s v="Neosho"/>
    <s v="Electric"/>
    <s v="Commercial"/>
    <s v="CB-Commercial"/>
    <n v="3094014"/>
    <n v="372044.03"/>
    <n v="51733.22"/>
    <n v="10971.89"/>
    <n v="0"/>
    <n v="0"/>
    <m/>
    <n v="-226"/>
    <n v="0"/>
    <n v="0"/>
    <n v="0"/>
    <n v="1388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44.2299999999996"/>
    <n v="20"/>
    <n v="-109.96"/>
    <n v="25856.9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Neosho"/>
    <s v="Electric"/>
    <s v="Commercial"/>
    <s v="GP-General Power"/>
    <n v="6869774"/>
    <n v="656187.56000000006"/>
    <n v="15913.21"/>
    <n v="64.3"/>
    <n v="0"/>
    <n v="0"/>
    <m/>
    <n v="0"/>
    <n v="0"/>
    <n v="0"/>
    <n v="0"/>
    <n v="2894.05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6653.36"/>
    <n v="40"/>
    <n v="-216.57"/>
    <n v="29643.36000000000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2"/>
  </r>
  <r>
    <x v="3"/>
    <s v="Neosho"/>
    <s v="Electric"/>
    <s v="Commercial"/>
    <s v="LS-Special Lighting"/>
    <n v="4968"/>
    <n v="768.37"/>
    <n v="0"/>
    <n v="0"/>
    <n v="0"/>
    <n v="0"/>
    <m/>
    <n v="0"/>
    <n v="0"/>
    <n v="0"/>
    <n v="0"/>
    <n v="2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2"/>
  </r>
  <r>
    <x v="3"/>
    <s v="Neosho"/>
    <s v="Electric"/>
    <s v="Commercial"/>
    <s v="CB-Commercial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Neosho"/>
    <s v="Electric"/>
    <s v="Commercial"/>
    <s v="SH-Small Heating"/>
    <n v="304347"/>
    <n v="32467.63"/>
    <n v="3879.99"/>
    <n v="934.63"/>
    <n v="0"/>
    <n v="0"/>
    <m/>
    <n v="0"/>
    <n v="0"/>
    <n v="0"/>
    <n v="0"/>
    <n v="136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2.33000000000004"/>
    <n v="20"/>
    <n v="0"/>
    <n v="2309.2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2"/>
  </r>
  <r>
    <x v="3"/>
    <s v="Neosho"/>
    <s v="Electric"/>
    <s v="Commercial"/>
    <s v="TEB-Total Electric Bldg"/>
    <n v="1054969"/>
    <n v="103332.32"/>
    <n v="3196.54"/>
    <n v="0"/>
    <n v="0"/>
    <n v="0"/>
    <m/>
    <n v="0"/>
    <n v="0"/>
    <n v="0"/>
    <n v="0"/>
    <n v="474.76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491.03"/>
    <n v="0"/>
    <n v="0"/>
    <n v="3173.7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2"/>
  </r>
  <r>
    <x v="3"/>
    <s v="Neosho"/>
    <s v="Electric"/>
    <s v="Industrial"/>
    <s v="CB-Commercial"/>
    <n v="59492"/>
    <n v="6887.07"/>
    <n v="380.44"/>
    <n v="291.06"/>
    <n v="0"/>
    <n v="0"/>
    <m/>
    <n v="0"/>
    <n v="0"/>
    <n v="0"/>
    <n v="0"/>
    <n v="25.07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49.84"/>
    <n v="0"/>
    <n v="0"/>
    <n v="576.3300000000000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2"/>
  </r>
  <r>
    <x v="3"/>
    <s v="Neosho"/>
    <s v="Electric"/>
    <s v="Industrial"/>
    <s v="GP-General Power"/>
    <n v="1042006"/>
    <n v="104679.35"/>
    <n v="1320.31"/>
    <n v="0"/>
    <n v="0"/>
    <n v="0"/>
    <m/>
    <n v="0"/>
    <n v="0"/>
    <n v="0"/>
    <n v="0"/>
    <n v="328.97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661.79"/>
    <n v="0"/>
    <n v="0"/>
    <n v="5671.2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3"/>
    <s v="Neosho"/>
    <s v="Electric"/>
    <s v="Industrial"/>
    <s v="LP-Large Power"/>
    <n v="11647785"/>
    <n v="943289.53"/>
    <n v="1134.2"/>
    <n v="0"/>
    <n v="0"/>
    <n v="0"/>
    <m/>
    <n v="0"/>
    <n v="0"/>
    <n v="0"/>
    <n v="0"/>
    <n v="396.36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5853.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2"/>
  </r>
  <r>
    <x v="3"/>
    <s v="Neosho"/>
    <s v="Electric"/>
    <s v="Industrial"/>
    <s v="TEB-Total Electric Bldg"/>
    <n v="77280"/>
    <n v="6934.78"/>
    <n v="69.489999999999995"/>
    <n v="0"/>
    <n v="0"/>
    <n v="0"/>
    <m/>
    <n v="0"/>
    <n v="0"/>
    <n v="0"/>
    <n v="0"/>
    <n v="3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1.7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2"/>
  </r>
  <r>
    <x v="3"/>
    <s v="Neosho"/>
    <s v="Electric"/>
    <s v="Interdepartmental"/>
    <s v="CB-Commercial"/>
    <n v="5068"/>
    <n v="609.30999999999995"/>
    <n v="181.52"/>
    <n v="0"/>
    <n v="0"/>
    <n v="0"/>
    <m/>
    <n v="0"/>
    <n v="0"/>
    <n v="0"/>
    <n v="0"/>
    <n v="2.27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34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2"/>
  </r>
  <r>
    <x v="3"/>
    <s v="Neosho"/>
    <s v="Electric"/>
    <s v="Municipal Buildings"/>
    <s v="CB-Commercial"/>
    <n v="77717"/>
    <n v="9442.11"/>
    <n v="2473.21"/>
    <n v="0"/>
    <n v="0"/>
    <n v="0"/>
    <m/>
    <n v="0"/>
    <n v="0"/>
    <n v="0"/>
    <n v="0"/>
    <n v="3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Neosho"/>
    <s v="Electric"/>
    <s v="Municipal Buildings"/>
    <s v="GP-General Power"/>
    <n v="68280"/>
    <n v="7408.43"/>
    <n v="208.47"/>
    <n v="0"/>
    <n v="0"/>
    <n v="0"/>
    <m/>
    <n v="0"/>
    <n v="0"/>
    <n v="0"/>
    <n v="0"/>
    <n v="3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Neosho"/>
    <s v="Electric"/>
    <s v="Municipal Buildings"/>
    <s v="SH-Small Heating"/>
    <n v="8935"/>
    <n v="865.68"/>
    <n v="68.069999999999993"/>
    <n v="0"/>
    <n v="0"/>
    <n v="0"/>
    <m/>
    <n v="0"/>
    <n v="0"/>
    <n v="0"/>
    <n v="0"/>
    <n v="4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2"/>
  </r>
  <r>
    <x v="3"/>
    <s v="Neosho"/>
    <s v="Electric"/>
    <s v="Municipal Buildings"/>
    <s v="TEB-Total Electric Bldg"/>
    <n v="12960"/>
    <n v="1808.98"/>
    <n v="69.489999999999995"/>
    <n v="0"/>
    <n v="0"/>
    <n v="0"/>
    <m/>
    <n v="0"/>
    <n v="0"/>
    <n v="0"/>
    <n v="0"/>
    <n v="5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2"/>
  </r>
  <r>
    <x v="3"/>
    <s v="Neosho"/>
    <s v="Electric"/>
    <s v="Municipal Other Lighting"/>
    <s v="CB-Commercial"/>
    <n v="6742"/>
    <n v="850.65"/>
    <n v="1134.5"/>
    <n v="0"/>
    <n v="0"/>
    <n v="0"/>
    <m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2"/>
  </r>
  <r>
    <x v="3"/>
    <s v="Neosho"/>
    <s v="Electric"/>
    <s v="Municipal Other Lighting"/>
    <s v="LS-Special Lighting"/>
    <n v="1302"/>
    <n v="219.23"/>
    <n v="0"/>
    <n v="0"/>
    <n v="0"/>
    <n v="0"/>
    <m/>
    <n v="0"/>
    <n v="0"/>
    <n v="0"/>
    <n v="0"/>
    <n v="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2"/>
  </r>
  <r>
    <x v="3"/>
    <s v="Neosho"/>
    <s v="Electric"/>
    <s v="Municipal Pumping"/>
    <s v="CB-Commercial"/>
    <n v="140894"/>
    <n v="16862.27"/>
    <n v="1633.68"/>
    <n v="0"/>
    <n v="0"/>
    <n v="0"/>
    <m/>
    <n v="0"/>
    <n v="0"/>
    <n v="0"/>
    <n v="0"/>
    <n v="6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Neosho"/>
    <s v="Electric"/>
    <s v="Municipal Pumping"/>
    <s v="GP-General Power"/>
    <n v="632245"/>
    <n v="59028.84"/>
    <n v="1250.82"/>
    <n v="0"/>
    <n v="0"/>
    <n v="0"/>
    <m/>
    <n v="0"/>
    <n v="0"/>
    <n v="0"/>
    <n v="0"/>
    <n v="284.51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Neosho"/>
    <s v="Electric"/>
    <s v="Municipal Pumping"/>
    <s v="TEB-Total Electric Bldg"/>
    <n v="34973"/>
    <n v="3219.43"/>
    <n v="208.47"/>
    <n v="0"/>
    <n v="0"/>
    <n v="0"/>
    <m/>
    <n v="0"/>
    <n v="0"/>
    <n v="0"/>
    <n v="0"/>
    <n v="15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2"/>
  </r>
  <r>
    <x v="3"/>
    <s v="Neosho"/>
    <s v="Electric"/>
    <s v="Oil Pipeline Pumping"/>
    <s v="LP-Large Power"/>
    <n v="812000"/>
    <n v="104271.36"/>
    <n v="283.55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16.4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2"/>
  </r>
  <r>
    <x v="3"/>
    <s v="Neosho"/>
    <s v="Electric"/>
    <s v="Praxair/ICI"/>
    <s v="SC-P PRAXAIR Transmission"/>
    <n v="5799914"/>
    <n v="402546.23"/>
    <n v="0"/>
    <n v="0"/>
    <n v="0"/>
    <n v="0"/>
    <m/>
    <n v="0"/>
    <n v="0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31"/>
    <m/>
    <x v="32"/>
  </r>
  <r>
    <x v="3"/>
    <s v="Neosho"/>
    <s v="Electric"/>
    <s v="Residential"/>
    <s v="RGL-Residential Pilot"/>
    <n v="34277"/>
    <n v="4119.84"/>
    <n v="0"/>
    <n v="115.49"/>
    <n v="0"/>
    <n v="0"/>
    <m/>
    <n v="0"/>
    <n v="0"/>
    <n v="0"/>
    <n v="0"/>
    <n v="1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02"/>
    <n v="0"/>
    <n v="0"/>
    <n v="97.47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2"/>
  </r>
  <r>
    <x v="3"/>
    <s v="Neosho"/>
    <s v="Electric"/>
    <s v="Residential"/>
    <s v="RG-Residential"/>
    <n v="12357275.800000001"/>
    <n v="1483410.94"/>
    <n v="192939.2"/>
    <n v="48548.86"/>
    <n v="0"/>
    <n v="0"/>
    <m/>
    <n v="-3352.2290076335898"/>
    <n v="-13.07"/>
    <n v="0"/>
    <n v="0"/>
    <n v="5561.39"/>
    <n v="0"/>
    <n v="0"/>
    <n v="0"/>
    <n v="0"/>
    <n v="0"/>
    <n v="0"/>
    <n v="0"/>
    <n v="0"/>
    <n v="0"/>
    <n v="0"/>
    <n v="0"/>
    <n v="0"/>
    <n v="0"/>
    <n v="0"/>
    <n v="0"/>
    <n v="90"/>
    <n v="100"/>
    <n v="15"/>
    <n v="5494.64"/>
    <n v="540"/>
    <n v="-373.04"/>
    <n v="39883.699999999997"/>
    <n v="0"/>
    <n v="0"/>
    <n v="0"/>
    <n v="0"/>
    <n v="0"/>
    <n v="0"/>
    <n v="277.51"/>
    <x v="0"/>
    <m/>
    <m/>
    <m/>
    <m/>
    <m/>
    <m/>
    <m/>
    <m/>
    <n v="0"/>
    <n v="0"/>
    <n v="0"/>
    <n v="0"/>
    <x v="0"/>
    <x v="1"/>
    <m/>
    <x v="32"/>
  </r>
  <r>
    <x v="3"/>
    <s v="Neosho"/>
    <s v="Lighting"/>
    <s v="Commercial"/>
    <s v="PL-Private Lighting"/>
    <n v="130467.336"/>
    <n v="38625.019999999997"/>
    <n v="0"/>
    <n v="66.489999999999995"/>
    <n v="0"/>
    <n v="0"/>
    <m/>
    <n v="0"/>
    <n v="0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21.93"/>
    <n v="0"/>
    <n v="-1.03"/>
    <n v="1909.5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s v="Neosho"/>
    <s v="Lighting"/>
    <s v="Industrial"/>
    <s v="PL-Private Lighting"/>
    <n v="12358"/>
    <n v="2823.6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.93000000000000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2"/>
  </r>
  <r>
    <x v="3"/>
    <s v="Neosho"/>
    <s v="Lighting"/>
    <s v="Municipal Buildings"/>
    <s v="PL-Private Lighting"/>
    <n v="489"/>
    <n v="157.8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2"/>
  </r>
  <r>
    <x v="3"/>
    <s v="Neosho"/>
    <s v="Lighting"/>
    <s v="Municipal Other Lighting"/>
    <s v="PL-Private Lighting"/>
    <n v="441"/>
    <n v="147.4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2"/>
  </r>
  <r>
    <x v="3"/>
    <s v="Neosho"/>
    <s v="Lighting"/>
    <s v="Municipal Street Lighting"/>
    <s v="SPL-Municipal St Lighting"/>
    <n v="171930.465"/>
    <n v="21539.77"/>
    <n v="0"/>
    <n v="0"/>
    <n v="0"/>
    <n v="0"/>
    <m/>
    <n v="0"/>
    <n v="0"/>
    <n v="0"/>
    <n v="0"/>
    <n v="0"/>
    <n v="0"/>
    <n v="0"/>
    <n v="0"/>
    <n v="0"/>
    <n v="0"/>
    <n v="0"/>
    <n v="0"/>
    <n v="768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2"/>
  </r>
  <r>
    <x v="3"/>
    <s v="Neosho"/>
    <s v="Lighting"/>
    <s v="Residential"/>
    <s v="PL-Private Lighting"/>
    <n v="62804.485999999997"/>
    <n v="23127.74"/>
    <n v="0"/>
    <n v="54.99"/>
    <n v="0"/>
    <n v="0"/>
    <m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88"/>
    <n v="0"/>
    <n v="-2.04"/>
    <n v="448.4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s v="Neosho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3"/>
    <s v="Ozark"/>
    <s v="Electric"/>
    <s v="Commercial"/>
    <s v="CB-Commercial"/>
    <n v="3397900"/>
    <n v="417801.26"/>
    <n v="53096.13"/>
    <n v="9365.2999999999993"/>
    <n v="0"/>
    <n v="0"/>
    <m/>
    <n v="-3691.2"/>
    <n v="0"/>
    <n v="0"/>
    <n v="0"/>
    <n v="1529.05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6202.35"/>
    <n v="100"/>
    <n v="-221.19"/>
    <n v="30421.6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Ozark"/>
    <s v="Electric"/>
    <s v="Commercial"/>
    <s v="GP-General Power"/>
    <n v="6038260"/>
    <n v="601569.04"/>
    <n v="11815.61"/>
    <n v="2678.56"/>
    <n v="0"/>
    <n v="0"/>
    <m/>
    <n v="0"/>
    <n v="0"/>
    <n v="0"/>
    <n v="0"/>
    <n v="2579.6999999999998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4677.29"/>
    <n v="0"/>
    <n v="0"/>
    <n v="28751.8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2"/>
  </r>
  <r>
    <x v="3"/>
    <s v="Ozark"/>
    <s v="Electric"/>
    <s v="Commercial"/>
    <s v="LS-Special Lighting"/>
    <n v="2325"/>
    <n v="461.41"/>
    <n v="0"/>
    <n v="3.26"/>
    <n v="0"/>
    <n v="0"/>
    <m/>
    <n v="0"/>
    <n v="0"/>
    <n v="0"/>
    <n v="0"/>
    <n v="1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2"/>
  </r>
  <r>
    <x v="3"/>
    <s v="Ozark"/>
    <s v="Electric"/>
    <s v="Commercial"/>
    <s v="SH-Small Heating"/>
    <n v="503627"/>
    <n v="53734.99"/>
    <n v="5898.64"/>
    <n v="1744.18"/>
    <n v="0"/>
    <n v="0"/>
    <m/>
    <n v="-2481.6"/>
    <n v="0"/>
    <n v="0"/>
    <n v="0"/>
    <n v="226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9.81"/>
    <n v="80"/>
    <n v="0"/>
    <n v="4219.5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2"/>
  </r>
  <r>
    <x v="3"/>
    <s v="Ozark"/>
    <s v="Electric"/>
    <s v="Commercial"/>
    <s v="TEB-Total Electric Bldg"/>
    <n v="1427782"/>
    <n v="136876.68"/>
    <n v="2779.6"/>
    <n v="1335.14"/>
    <n v="0"/>
    <n v="0"/>
    <m/>
    <n v="0"/>
    <n v="0"/>
    <n v="0"/>
    <n v="0"/>
    <n v="64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2.53"/>
    <n v="0"/>
    <n v="0"/>
    <n v="4490.390000000000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2"/>
  </r>
  <r>
    <x v="3"/>
    <s v="Ozark"/>
    <s v="Electric"/>
    <s v="Industrial"/>
    <s v="CB-Commercial"/>
    <n v="8904"/>
    <n v="1119.8499999999999"/>
    <n v="116.47"/>
    <n v="23.57"/>
    <n v="0"/>
    <n v="0"/>
    <m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7"/>
    <n v="0"/>
    <n v="0"/>
    <n v="90.1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2"/>
  </r>
  <r>
    <x v="3"/>
    <s v="Ozark"/>
    <s v="Electric"/>
    <s v="Industrial"/>
    <s v="GP-General Power"/>
    <n v="355208"/>
    <n v="40544.85"/>
    <n v="486.43"/>
    <n v="571.69000000000005"/>
    <n v="0"/>
    <n v="0"/>
    <m/>
    <n v="0"/>
    <n v="0"/>
    <n v="0"/>
    <n v="0"/>
    <n v="159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7.13"/>
    <n v="0"/>
    <n v="0"/>
    <n v="2476.7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3"/>
    <s v="Ozark"/>
    <s v="Electric"/>
    <s v="Industrial"/>
    <s v="TEB-Total Electric Bldg"/>
    <n v="298853"/>
    <n v="43888.39"/>
    <n v="138.97999999999999"/>
    <n v="2181.21"/>
    <n v="0"/>
    <n v="0"/>
    <m/>
    <n v="0"/>
    <n v="0"/>
    <n v="0"/>
    <n v="0"/>
    <n v="134.47999999999999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3501.2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2"/>
  </r>
  <r>
    <x v="3"/>
    <s v="Ozark"/>
    <s v="Electric"/>
    <s v="Interdepartmental"/>
    <s v="CB-Commercial"/>
    <n v="5469"/>
    <n v="694.59"/>
    <n v="68.069999999999993"/>
    <n v="0"/>
    <n v="0"/>
    <n v="0"/>
    <m/>
    <n v="0"/>
    <n v="0"/>
    <n v="0"/>
    <n v="0"/>
    <n v="2.47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2"/>
  </r>
  <r>
    <x v="3"/>
    <s v="Ozark"/>
    <s v="Electric"/>
    <s v="Municipal Buildings"/>
    <s v="CB-Commercial"/>
    <n v="58333"/>
    <n v="6970.48"/>
    <n v="1329.63"/>
    <n v="0"/>
    <n v="0"/>
    <n v="0"/>
    <m/>
    <n v="0"/>
    <n v="0"/>
    <n v="0"/>
    <n v="0"/>
    <n v="26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Ozark"/>
    <s v="Electric"/>
    <s v="Municipal Buildings"/>
    <s v="GP-General Power"/>
    <n v="141920"/>
    <n v="14381.51"/>
    <n v="277.95999999999998"/>
    <n v="0"/>
    <n v="0"/>
    <n v="0"/>
    <m/>
    <n v="0"/>
    <n v="0"/>
    <n v="0"/>
    <n v="0"/>
    <n v="6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Ozark"/>
    <s v="Electric"/>
    <s v="Municipal Buildings"/>
    <s v="SH-Small Heating"/>
    <n v="10369"/>
    <n v="1066.79"/>
    <n v="136.13999999999999"/>
    <n v="0"/>
    <n v="0"/>
    <n v="0"/>
    <m/>
    <n v="0"/>
    <n v="0"/>
    <n v="0"/>
    <n v="0"/>
    <n v="4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2"/>
  </r>
  <r>
    <x v="3"/>
    <s v="Ozark"/>
    <s v="Electric"/>
    <s v="Municipal Other Lighting"/>
    <s v="CB-Commercial"/>
    <n v="6214"/>
    <n v="766.95"/>
    <n v="635.32000000000005"/>
    <n v="0"/>
    <n v="0"/>
    <n v="0"/>
    <m/>
    <n v="0"/>
    <n v="0"/>
    <n v="0"/>
    <n v="0"/>
    <n v="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2"/>
  </r>
  <r>
    <x v="3"/>
    <s v="Ozark"/>
    <s v="Electric"/>
    <s v="Municipal Other Lighting"/>
    <s v="LS-Special Lighting"/>
    <n v="4683"/>
    <n v="840.65"/>
    <n v="0"/>
    <n v="0"/>
    <n v="0"/>
    <n v="0"/>
    <m/>
    <n v="0"/>
    <n v="0"/>
    <n v="0"/>
    <n v="0"/>
    <n v="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2"/>
  </r>
  <r>
    <x v="3"/>
    <s v="Ozark"/>
    <s v="Electric"/>
    <s v="Municipal Pumping"/>
    <s v="CB-Commercial"/>
    <n v="111789"/>
    <n v="13305.34"/>
    <n v="1792.51"/>
    <n v="0"/>
    <n v="0"/>
    <n v="0"/>
    <m/>
    <n v="0"/>
    <n v="0"/>
    <n v="0"/>
    <n v="0"/>
    <n v="5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Ozark"/>
    <s v="Electric"/>
    <s v="Municipal Pumping"/>
    <s v="GP-General Power"/>
    <n v="562562"/>
    <n v="59245.82"/>
    <n v="1598.27"/>
    <n v="0"/>
    <n v="0"/>
    <n v="0"/>
    <m/>
    <n v="0"/>
    <n v="0"/>
    <n v="0"/>
    <n v="0"/>
    <n v="253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Ozark"/>
    <s v="Electric"/>
    <s v="Municipal Pumping"/>
    <s v="TEB-Total Electric Bldg"/>
    <n v="30360"/>
    <n v="2942.97"/>
    <n v="138.97999999999999"/>
    <n v="0"/>
    <n v="0"/>
    <n v="0"/>
    <m/>
    <n v="0"/>
    <n v="0"/>
    <n v="0"/>
    <n v="0"/>
    <n v="1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2"/>
  </r>
  <r>
    <x v="3"/>
    <s v="Ozark"/>
    <s v="Electric"/>
    <s v="Residential"/>
    <s v="RGL-Residential Pilot"/>
    <n v="25669"/>
    <n v="3112.57"/>
    <n v="0"/>
    <n v="84.89"/>
    <n v="0"/>
    <n v="0"/>
    <m/>
    <n v="0"/>
    <n v="0"/>
    <n v="0"/>
    <n v="0"/>
    <n v="11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48"/>
    <n v="0"/>
    <n v="0"/>
    <n v="22.9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2"/>
  </r>
  <r>
    <x v="3"/>
    <s v="Ozark"/>
    <s v="Electric"/>
    <s v="Residential"/>
    <s v="RG-Residential"/>
    <n v="17179251"/>
    <n v="2065529.01"/>
    <n v="253834.98"/>
    <n v="46874.47"/>
    <n v="0"/>
    <n v="0"/>
    <m/>
    <n v="-9466.7877862595396"/>
    <n v="0.38"/>
    <n v="0"/>
    <n v="0"/>
    <n v="7730.48"/>
    <n v="0"/>
    <n v="0"/>
    <n v="0"/>
    <n v="0"/>
    <n v="0"/>
    <n v="0"/>
    <n v="0"/>
    <n v="0"/>
    <n v="0"/>
    <n v="0"/>
    <n v="0"/>
    <n v="0"/>
    <n v="0"/>
    <n v="0"/>
    <n v="0"/>
    <n v="420"/>
    <n v="50"/>
    <n v="45"/>
    <n v="6104.09"/>
    <n v="460"/>
    <n v="-364.71"/>
    <n v="14567.08"/>
    <n v="0"/>
    <n v="-230.56"/>
    <n v="0"/>
    <n v="0"/>
    <n v="0"/>
    <n v="0"/>
    <n v="170.12"/>
    <x v="0"/>
    <m/>
    <m/>
    <m/>
    <m/>
    <m/>
    <m/>
    <m/>
    <m/>
    <n v="0"/>
    <n v="0"/>
    <n v="0"/>
    <n v="0"/>
    <x v="0"/>
    <x v="1"/>
    <m/>
    <x v="32"/>
  </r>
  <r>
    <x v="3"/>
    <s v="Ozark"/>
    <s v="Lighting"/>
    <s v="Commercial"/>
    <s v="PL-Private Lighting"/>
    <n v="49701.188999999998"/>
    <n v="16259.03"/>
    <n v="0"/>
    <n v="131.74"/>
    <n v="0"/>
    <n v="0"/>
    <m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.03"/>
    <n v="0"/>
    <n v="0"/>
    <n v="714.2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s v="Ozark"/>
    <s v="Lighting"/>
    <s v="Municipal Other Lighting"/>
    <s v="PL-Private Lighting"/>
    <n v="671"/>
    <n v="188.6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2"/>
  </r>
  <r>
    <x v="3"/>
    <s v="Ozark"/>
    <s v="Lighting"/>
    <s v="Municipal Street Lighting"/>
    <s v="SPL-Municipal St Lighting"/>
    <n v="143317.45499999999"/>
    <n v="19285.23"/>
    <n v="0"/>
    <n v="0"/>
    <n v="0"/>
    <n v="0"/>
    <m/>
    <n v="0"/>
    <n v="0"/>
    <n v="0"/>
    <n v="0"/>
    <n v="0"/>
    <n v="0"/>
    <n v="0"/>
    <n v="0"/>
    <n v="0"/>
    <n v="0"/>
    <n v="0"/>
    <n v="0"/>
    <n v="8690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2"/>
  </r>
  <r>
    <x v="3"/>
    <s v="Ozark"/>
    <s v="Lighting"/>
    <s v="Residential"/>
    <s v="PL-Private Lighting"/>
    <n v="25766.1"/>
    <n v="9529.27"/>
    <n v="0"/>
    <n v="38.19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5"/>
    <n v="0"/>
    <n v="-1.39"/>
    <n v="57.4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s v="Ozark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3"/>
    <s v="Pierce City"/>
    <s v="Electric"/>
    <s v="Commercial"/>
    <s v="CB-Commercial"/>
    <n v="8004"/>
    <n v="1017.47"/>
    <n v="68.069999999999993"/>
    <n v="0"/>
    <n v="0"/>
    <n v="0"/>
    <m/>
    <n v="0"/>
    <n v="0"/>
    <n v="0"/>
    <n v="0"/>
    <n v="3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.97"/>
    <n v="0"/>
    <n v="0"/>
    <n v="30.2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Pierce City"/>
    <s v="Electric"/>
    <s v="Residential"/>
    <s v="RG-Residential"/>
    <n v="12192"/>
    <n v="1513.87"/>
    <n v="186.77"/>
    <n v="40.82"/>
    <n v="0"/>
    <n v="0"/>
    <m/>
    <n v="0"/>
    <n v="0"/>
    <n v="0"/>
    <n v="0"/>
    <n v="5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9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s v="Pierce City"/>
    <s v="Lighting"/>
    <s v="Residential"/>
    <s v="PL-Private Lighting"/>
    <n v="65"/>
    <n v="15.32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s v="Republic"/>
    <s v="Electric"/>
    <s v="Commercial"/>
    <s v="CB-Commercial"/>
    <n v="557571"/>
    <n v="69308.27"/>
    <n v="9666.7000000000007"/>
    <n v="1893.06"/>
    <n v="0"/>
    <n v="0"/>
    <m/>
    <n v="0"/>
    <n v="0"/>
    <n v="0"/>
    <n v="0"/>
    <n v="25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3.5"/>
    <n v="0"/>
    <n v="-1.3"/>
    <n v="4779.7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Republic"/>
    <s v="Electric"/>
    <s v="Commercial"/>
    <s v="GP-General Power"/>
    <n v="363326"/>
    <n v="35026.82"/>
    <n v="1181.33"/>
    <n v="0"/>
    <n v="0"/>
    <n v="0"/>
    <m/>
    <n v="0"/>
    <n v="0"/>
    <n v="0"/>
    <n v="0"/>
    <n v="163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6.17999999999995"/>
    <n v="0"/>
    <n v="0"/>
    <n v="2266.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2"/>
  </r>
  <r>
    <x v="3"/>
    <s v="Republic"/>
    <s v="Electric"/>
    <s v="Commercial"/>
    <s v="SH-Small Heating"/>
    <n v="49765"/>
    <n v="6002.87"/>
    <n v="544.55999999999995"/>
    <n v="99.06"/>
    <n v="0"/>
    <n v="0"/>
    <m/>
    <n v="0"/>
    <n v="0"/>
    <n v="0"/>
    <n v="0"/>
    <n v="22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.239999999999995"/>
    <n v="20"/>
    <n v="0"/>
    <n v="423.4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2"/>
  </r>
  <r>
    <x v="3"/>
    <s v="Republic"/>
    <s v="Electric"/>
    <s v="Commercial"/>
    <s v="TEB-Total Electric Bldg"/>
    <n v="46320"/>
    <n v="5053.3999999999996"/>
    <n v="208.47"/>
    <n v="0"/>
    <n v="0"/>
    <n v="0"/>
    <m/>
    <n v="0"/>
    <n v="0"/>
    <n v="0"/>
    <n v="0"/>
    <n v="20.8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2.22"/>
    <n v="0"/>
    <n v="0"/>
    <n v="414.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2"/>
  </r>
  <r>
    <x v="3"/>
    <s v="Republic"/>
    <s v="Electric"/>
    <s v="Industrial"/>
    <s v="CB-Commercial"/>
    <n v="1077"/>
    <n v="136.9"/>
    <n v="22.69"/>
    <n v="4.8"/>
    <n v="0"/>
    <n v="0"/>
    <m/>
    <n v="0"/>
    <n v="0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3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2"/>
  </r>
  <r>
    <x v="3"/>
    <s v="Republic"/>
    <s v="Electric"/>
    <s v="Municipal Buildings"/>
    <s v="CB-Commercial"/>
    <n v="28674"/>
    <n v="3625.84"/>
    <n v="385.73"/>
    <n v="0"/>
    <n v="0"/>
    <n v="0"/>
    <m/>
    <n v="0"/>
    <n v="0"/>
    <n v="0"/>
    <n v="0"/>
    <n v="1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Republic"/>
    <s v="Electric"/>
    <s v="Municipal Buildings"/>
    <s v="GP-General Power"/>
    <n v="64320"/>
    <n v="6644.4"/>
    <n v="208.47"/>
    <n v="0"/>
    <n v="0"/>
    <n v="0"/>
    <m/>
    <n v="0"/>
    <n v="0"/>
    <n v="0"/>
    <n v="0"/>
    <n v="28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Republic"/>
    <s v="Electric"/>
    <s v="Municipal Other Lighting"/>
    <s v="CB-Commercial"/>
    <n v="4796"/>
    <n v="609.66"/>
    <n v="226.9"/>
    <n v="0"/>
    <n v="0"/>
    <n v="0"/>
    <m/>
    <n v="0"/>
    <n v="0"/>
    <n v="0"/>
    <n v="0"/>
    <n v="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2"/>
  </r>
  <r>
    <x v="3"/>
    <s v="Republic"/>
    <s v="Electric"/>
    <s v="Municipal Other Lighting"/>
    <s v="LS-Special Lighting"/>
    <n v="3"/>
    <n v="46.6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2"/>
  </r>
  <r>
    <x v="3"/>
    <s v="Republic"/>
    <s v="Electric"/>
    <s v="Municipal Pumping"/>
    <s v="CB-Commercial"/>
    <n v="9465"/>
    <n v="1193.52"/>
    <n v="226.9"/>
    <n v="0"/>
    <n v="0"/>
    <n v="0"/>
    <m/>
    <n v="0"/>
    <n v="0"/>
    <n v="0"/>
    <n v="0"/>
    <n v="4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Republic"/>
    <s v="Electric"/>
    <s v="Municipal Pumping"/>
    <s v="GP-General Power"/>
    <n v="51355"/>
    <n v="6059.13"/>
    <n v="277.95999999999998"/>
    <n v="0"/>
    <n v="0"/>
    <n v="0"/>
    <m/>
    <n v="0"/>
    <n v="0"/>
    <n v="0"/>
    <n v="0"/>
    <n v="2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Republic"/>
    <s v="Electric"/>
    <s v="Residential"/>
    <s v="RGL-Residential Pilot"/>
    <n v="3658"/>
    <n v="458.53"/>
    <n v="0"/>
    <n v="13.82"/>
    <n v="0"/>
    <n v="0"/>
    <m/>
    <n v="0"/>
    <n v="0"/>
    <n v="0"/>
    <n v="0"/>
    <n v="1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3"/>
    <n v="0"/>
    <n v="0"/>
    <n v="4.400000000000000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2"/>
  </r>
  <r>
    <x v="3"/>
    <s v="Republic"/>
    <s v="Electric"/>
    <s v="Residential"/>
    <s v="RG-Residential"/>
    <n v="4713362"/>
    <n v="584812.82999999996"/>
    <n v="67015.87"/>
    <n v="17236.89"/>
    <n v="0"/>
    <n v="0"/>
    <m/>
    <n v="-1909.5419847328201"/>
    <n v="0"/>
    <n v="0"/>
    <n v="0"/>
    <n v="2121.39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1754.15"/>
    <n v="140"/>
    <n v="-119.39"/>
    <n v="5812.7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s v="Republic"/>
    <s v="Lighting"/>
    <s v="Commercial"/>
    <s v="PL-Private Lighting"/>
    <n v="11729.269"/>
    <n v="4014.5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08"/>
    <n v="0"/>
    <n v="0"/>
    <n v="176.0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s v="Republic"/>
    <s v="Lighting"/>
    <s v="Municipal Buildings"/>
    <s v="PL-Private Lighting"/>
    <n v="31"/>
    <n v="14.1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2"/>
  </r>
  <r>
    <x v="3"/>
    <s v="Republic"/>
    <s v="Lighting"/>
    <s v="Municipal Other Lighting"/>
    <s v="PL-Private Lighting"/>
    <n v="431"/>
    <n v="79.59999999999999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2"/>
  </r>
  <r>
    <x v="3"/>
    <s v="Republic"/>
    <s v="Lighting"/>
    <s v="Municipal Street Lighting"/>
    <s v="SPL-Municipal St Lighting"/>
    <n v="94681.183999999994"/>
    <n v="13717.61"/>
    <n v="0"/>
    <n v="0"/>
    <n v="0"/>
    <n v="0"/>
    <m/>
    <n v="0"/>
    <n v="0"/>
    <n v="0"/>
    <n v="0"/>
    <n v="0"/>
    <n v="0"/>
    <n v="0"/>
    <n v="0"/>
    <n v="0"/>
    <n v="0"/>
    <n v="0"/>
    <n v="0"/>
    <n v="6549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2"/>
  </r>
  <r>
    <x v="3"/>
    <s v="Republic"/>
    <s v="Lighting"/>
    <s v="Residential"/>
    <s v="PL-Private Lighting"/>
    <n v="5427.1"/>
    <n v="1837.7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89"/>
    <n v="0"/>
    <n v="0"/>
    <n v="12.39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s v="Republic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3"/>
    <s v="Webb City"/>
    <s v="Electric"/>
    <s v="Commercial"/>
    <s v="CB-Commercial"/>
    <n v="2662942"/>
    <n v="326815.48"/>
    <n v="38054.879999999997"/>
    <n v="9424.51"/>
    <n v="0"/>
    <n v="0"/>
    <m/>
    <n v="-2935.2"/>
    <n v="0"/>
    <n v="0"/>
    <n v="0"/>
    <n v="1189.4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3968.14"/>
    <n v="20"/>
    <n v="-81.319999999999993"/>
    <n v="21202.8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s v="Webb City"/>
    <s v="Electric"/>
    <s v="Commercial"/>
    <s v="GP-General Power"/>
    <n v="4883055"/>
    <n v="481621.7"/>
    <n v="9172.68"/>
    <n v="909.48"/>
    <n v="0"/>
    <n v="0"/>
    <m/>
    <n v="-27560.400000000001"/>
    <n v="0"/>
    <n v="0"/>
    <n v="0"/>
    <n v="1993.39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4590.8599999999997"/>
    <n v="0"/>
    <n v="0"/>
    <n v="20331.2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2"/>
  </r>
  <r>
    <x v="3"/>
    <s v="Webb City"/>
    <s v="Electric"/>
    <s v="Commercial"/>
    <s v="LS-Special Lighting"/>
    <n v="9040"/>
    <n v="1218.1600000000001"/>
    <n v="0"/>
    <n v="0"/>
    <n v="0"/>
    <n v="0"/>
    <m/>
    <n v="0"/>
    <n v="0"/>
    <n v="0"/>
    <n v="0"/>
    <n v="4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2"/>
  </r>
  <r>
    <x v="3"/>
    <s v="Webb City"/>
    <s v="Electric"/>
    <s v="Commercial"/>
    <s v="SH-Small Heating"/>
    <n v="268913"/>
    <n v="31629.23"/>
    <n v="2824.15"/>
    <n v="930.35"/>
    <n v="0"/>
    <n v="0"/>
    <m/>
    <n v="0"/>
    <n v="0"/>
    <n v="0"/>
    <n v="0"/>
    <n v="118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5.98"/>
    <n v="20"/>
    <n v="0"/>
    <n v="2038.5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2"/>
  </r>
  <r>
    <x v="3"/>
    <s v="Webb City"/>
    <s v="Electric"/>
    <s v="Commercial"/>
    <s v="TEB-Total Electric Bldg"/>
    <n v="822195"/>
    <n v="89709.34"/>
    <n v="2779.6"/>
    <n v="125.44"/>
    <n v="0"/>
    <n v="0"/>
    <m/>
    <n v="0"/>
    <n v="0"/>
    <n v="0"/>
    <n v="0"/>
    <n v="37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2.41"/>
    <n v="0"/>
    <n v="0"/>
    <n v="4895.2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2"/>
  </r>
  <r>
    <x v="3"/>
    <s v="Webb City"/>
    <s v="Electric"/>
    <s v="Industrial"/>
    <s v="CB-Commercial"/>
    <n v="10383"/>
    <n v="1319.88"/>
    <n v="181.52"/>
    <n v="58.52"/>
    <n v="0"/>
    <n v="0"/>
    <m/>
    <n v="0"/>
    <n v="0.16"/>
    <n v="0"/>
    <n v="0"/>
    <n v="4.67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81.97"/>
    <n v="0"/>
    <n v="0"/>
    <n v="94.5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2"/>
  </r>
  <r>
    <x v="3"/>
    <s v="Webb City"/>
    <s v="Electric"/>
    <s v="Industrial"/>
    <s v="GP-General Power"/>
    <n v="2425371"/>
    <n v="250943.55"/>
    <n v="2015.21"/>
    <n v="80"/>
    <n v="0"/>
    <n v="0"/>
    <m/>
    <n v="0"/>
    <n v="0"/>
    <n v="0"/>
    <n v="0"/>
    <n v="843.3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2930.47"/>
    <n v="0"/>
    <n v="0"/>
    <n v="7230.6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3"/>
    <s v="Webb City"/>
    <s v="Electric"/>
    <s v="Industrial"/>
    <s v="LP-Large Power"/>
    <n v="14272301"/>
    <n v="1261077.1399999999"/>
    <n v="2551.9499999999998"/>
    <n v="0"/>
    <n v="0"/>
    <n v="0"/>
    <m/>
    <n v="0"/>
    <n v="0"/>
    <n v="0"/>
    <n v="0"/>
    <n v="1709.14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7123.81"/>
    <n v="0"/>
    <n v="0"/>
    <n v="40662.08000000000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2"/>
  </r>
  <r>
    <x v="3"/>
    <s v="Webb City"/>
    <s v="Electric"/>
    <s v="Industrial"/>
    <s v="PFM-Feed Mill/Grain Elev"/>
    <n v="11960"/>
    <n v="1921.36"/>
    <n v="55.3"/>
    <n v="79.28"/>
    <n v="0"/>
    <n v="0"/>
    <m/>
    <n v="0"/>
    <n v="0"/>
    <n v="0"/>
    <n v="0"/>
    <n v="5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.01"/>
    <n v="0"/>
    <n v="0"/>
    <n v="147.6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8"/>
    <m/>
    <x v="32"/>
  </r>
  <r>
    <x v="3"/>
    <s v="Webb City"/>
    <s v="Electric"/>
    <s v="Industrial"/>
    <s v="TEB-Total Electric Bldg"/>
    <n v="562800"/>
    <n v="44320.85"/>
    <n v="138.97999999999999"/>
    <n v="0"/>
    <n v="0"/>
    <n v="0"/>
    <m/>
    <n v="0"/>
    <n v="0"/>
    <n v="0"/>
    <n v="0"/>
    <n v="25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63.6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2"/>
  </r>
  <r>
    <x v="3"/>
    <s v="Webb City"/>
    <s v="Electric"/>
    <s v="Interdepartmental"/>
    <s v="CB-Commercial"/>
    <n v="5960"/>
    <n v="729.25"/>
    <n v="113.45"/>
    <n v="0"/>
    <n v="0"/>
    <n v="0"/>
    <m/>
    <n v="0"/>
    <n v="0"/>
    <n v="0"/>
    <n v="0"/>
    <n v="2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8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2"/>
  </r>
  <r>
    <x v="3"/>
    <s v="Webb City"/>
    <s v="Electric"/>
    <s v="Municipal Buildings"/>
    <s v="CB-Commercial"/>
    <n v="129033"/>
    <n v="15166.26"/>
    <n v="1701.75"/>
    <n v="0"/>
    <n v="0"/>
    <n v="0"/>
    <m/>
    <n v="0"/>
    <n v="0"/>
    <n v="0"/>
    <n v="0"/>
    <n v="58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Webb City"/>
    <s v="Electric"/>
    <s v="Municipal Buildings"/>
    <s v="GP-General Power"/>
    <n v="76800"/>
    <n v="8232.64"/>
    <n v="347.45"/>
    <n v="0"/>
    <n v="0"/>
    <n v="0"/>
    <m/>
    <n v="0"/>
    <n v="0"/>
    <n v="0"/>
    <n v="0"/>
    <n v="3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Webb City"/>
    <s v="Electric"/>
    <s v="Municipal Buildings"/>
    <s v="SH-Small Heating"/>
    <n v="10080"/>
    <n v="1254.06"/>
    <n v="45.38"/>
    <n v="0"/>
    <n v="0"/>
    <n v="0"/>
    <m/>
    <n v="0"/>
    <n v="0"/>
    <n v="0"/>
    <n v="0"/>
    <n v="4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2"/>
  </r>
  <r>
    <x v="3"/>
    <s v="Webb City"/>
    <s v="Electric"/>
    <s v="Municipal Other Lighting"/>
    <s v="CB-Commercial"/>
    <n v="24147"/>
    <n v="3055.68"/>
    <n v="975.67"/>
    <n v="0"/>
    <n v="0"/>
    <n v="0"/>
    <m/>
    <n v="0"/>
    <n v="0"/>
    <n v="0"/>
    <n v="0"/>
    <n v="1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2"/>
  </r>
  <r>
    <x v="3"/>
    <s v="Webb City"/>
    <s v="Electric"/>
    <s v="Municipal Other Lighting"/>
    <s v="LS-Special Lighting"/>
    <n v="4247"/>
    <n v="796.77"/>
    <n v="0"/>
    <n v="0"/>
    <n v="0"/>
    <n v="0"/>
    <m/>
    <n v="0"/>
    <n v="0"/>
    <n v="0"/>
    <n v="0"/>
    <n v="1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2"/>
  </r>
  <r>
    <x v="3"/>
    <s v="Webb City"/>
    <s v="Electric"/>
    <s v="Municipal Pumping"/>
    <s v="CB-Commercial"/>
    <n v="96088"/>
    <n v="11848.2"/>
    <n v="1497.54"/>
    <n v="0"/>
    <n v="0"/>
    <n v="0"/>
    <m/>
    <n v="0"/>
    <n v="0"/>
    <n v="0"/>
    <n v="0"/>
    <n v="43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3"/>
    <s v="Webb City"/>
    <s v="Electric"/>
    <s v="Municipal Pumping"/>
    <s v="GP-General Power"/>
    <n v="491341"/>
    <n v="46802.15"/>
    <n v="1111.8399999999999"/>
    <n v="0"/>
    <n v="0"/>
    <n v="0"/>
    <m/>
    <n v="0"/>
    <n v="0"/>
    <n v="0"/>
    <n v="0"/>
    <n v="221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3"/>
    <s v="Webb City"/>
    <s v="Electric"/>
    <s v="Oil Pipeline Pumping"/>
    <s v="GP-General Power"/>
    <n v="343602"/>
    <n v="33100.910000000003"/>
    <n v="69.489999999999995"/>
    <n v="0"/>
    <n v="0"/>
    <n v="0"/>
    <m/>
    <n v="0"/>
    <n v="0"/>
    <n v="0"/>
    <n v="0"/>
    <n v="154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00.66"/>
    <n v="0"/>
    <n v="0"/>
    <n v="1816.2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3"/>
    <s v="Webb City"/>
    <s v="Electric"/>
    <s v="Residential"/>
    <s v="RGL-Residential Pilot"/>
    <n v="33090"/>
    <n v="4040.05"/>
    <n v="0"/>
    <n v="165.38"/>
    <n v="0"/>
    <n v="0"/>
    <m/>
    <n v="0"/>
    <n v="0"/>
    <n v="0"/>
    <n v="0"/>
    <n v="14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58"/>
    <n v="0"/>
    <n v="0"/>
    <n v="36.0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2"/>
  </r>
  <r>
    <x v="3"/>
    <s v="Webb City"/>
    <s v="Electric"/>
    <s v="Residential"/>
    <s v="RG-Residential"/>
    <n v="18171892"/>
    <n v="2180827.25"/>
    <n v="246457.21"/>
    <n v="80303.899999999994"/>
    <n v="0"/>
    <n v="0"/>
    <m/>
    <n v="-16859.618320610702"/>
    <n v="-0.03"/>
    <n v="0"/>
    <n v="0"/>
    <n v="8177.35"/>
    <n v="0"/>
    <n v="0"/>
    <n v="0"/>
    <n v="0"/>
    <n v="0"/>
    <n v="0"/>
    <n v="0"/>
    <n v="0"/>
    <n v="0"/>
    <n v="0"/>
    <n v="0"/>
    <n v="0"/>
    <n v="0"/>
    <n v="0"/>
    <n v="0"/>
    <n v="240"/>
    <n v="0"/>
    <n v="45"/>
    <n v="7298.69"/>
    <n v="720"/>
    <n v="-415.36"/>
    <n v="15934.41"/>
    <n v="0"/>
    <n v="0"/>
    <n v="0"/>
    <n v="0"/>
    <n v="0"/>
    <n v="0"/>
    <n v="979.13"/>
    <x v="0"/>
    <m/>
    <m/>
    <m/>
    <m/>
    <m/>
    <m/>
    <m/>
    <m/>
    <n v="0"/>
    <n v="0"/>
    <n v="0"/>
    <n v="0"/>
    <x v="0"/>
    <x v="1"/>
    <m/>
    <x v="32"/>
  </r>
  <r>
    <x v="3"/>
    <s v="Webb City"/>
    <s v="Lighting"/>
    <s v="Commercial"/>
    <s v="PL-Private Lighting"/>
    <n v="64999.855000000003"/>
    <n v="19765.79"/>
    <n v="0"/>
    <n v="33.53"/>
    <n v="0"/>
    <n v="0"/>
    <m/>
    <n v="0"/>
    <n v="0.57999999999999996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38999999999999"/>
    <n v="0"/>
    <n v="0"/>
    <n v="917.89"/>
    <n v="0.95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s v="Webb City"/>
    <s v="Lighting"/>
    <s v="Industrial"/>
    <s v="PL-Private Lighting"/>
    <n v="2308"/>
    <n v="941.16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93"/>
    <n v="0"/>
    <n v="0"/>
    <n v="47.9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2"/>
  </r>
  <r>
    <x v="3"/>
    <s v="Webb City"/>
    <s v="Lighting"/>
    <s v="Interdepartmental"/>
    <s v="PL-Private Lighting"/>
    <n v="58"/>
    <n v="20.5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4"/>
    <m/>
    <x v="32"/>
  </r>
  <r>
    <x v="3"/>
    <s v="Webb City"/>
    <s v="Lighting"/>
    <s v="Municipal Other Lighting"/>
    <s v="PL-Private Lighting"/>
    <n v="930"/>
    <n v="335.41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2"/>
  </r>
  <r>
    <x v="3"/>
    <s v="Webb City"/>
    <s v="Lighting"/>
    <s v="Municipal Street Lighting"/>
    <s v="SPL-Municipal St Lighting"/>
    <n v="123448.65399999999"/>
    <n v="15663.58"/>
    <n v="0"/>
    <n v="0"/>
    <n v="0"/>
    <n v="0"/>
    <m/>
    <n v="0"/>
    <n v="0"/>
    <n v="0"/>
    <n v="0"/>
    <n v="0"/>
    <n v="0"/>
    <n v="0"/>
    <n v="0"/>
    <n v="0"/>
    <n v="0"/>
    <n v="0"/>
    <n v="0"/>
    <n v="8933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2"/>
  </r>
  <r>
    <x v="3"/>
    <s v="Webb City"/>
    <s v="Lighting"/>
    <s v="Residential"/>
    <s v="PL-Private Lighting"/>
    <n v="65983.929999999993"/>
    <n v="24457.89"/>
    <n v="0"/>
    <n v="16.91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35"/>
    <n v="0"/>
    <n v="0"/>
    <n v="49.9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s v="Webb City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2"/>
    <s v="Baxter Springs"/>
    <s v="Electric"/>
    <s v="Commercial"/>
    <s v="CB-Commercial"/>
    <n v="1031535"/>
    <n v="100021.94"/>
    <n v="14851.38"/>
    <n v="2984.94"/>
    <n v="46624.05"/>
    <n v="0"/>
    <m/>
    <n v="0"/>
    <n v="0"/>
    <n v="0"/>
    <n v="0"/>
    <n v="0"/>
    <n v="0"/>
    <n v="0"/>
    <n v="0"/>
    <n v="0"/>
    <n v="0"/>
    <n v="0"/>
    <n v="0"/>
    <n v="0"/>
    <n v="0"/>
    <n v="0"/>
    <n v="0"/>
    <n v="-71.8"/>
    <n v="0"/>
    <n v="0"/>
    <n v="0"/>
    <n v="0"/>
    <n v="0"/>
    <n v="0"/>
    <n v="694.25"/>
    <n v="8"/>
    <n v="-7.54"/>
    <n v="8580.049999999999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2"/>
    <s v="Baxter Springs"/>
    <s v="Electric"/>
    <s v="Commercial"/>
    <s v="GP-General Power"/>
    <n v="1670512"/>
    <n v="121036.28"/>
    <n v="0"/>
    <n v="0"/>
    <n v="75891.3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.49"/>
    <n v="0"/>
    <n v="0"/>
    <n v="6804.3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2"/>
  </r>
  <r>
    <x v="2"/>
    <s v="Baxter Springs"/>
    <s v="Electric"/>
    <s v="Commercial"/>
    <s v="LS-Special Lighting"/>
    <n v="6839"/>
    <n v="729.08"/>
    <n v="0"/>
    <n v="0"/>
    <n v="310.69"/>
    <n v="0"/>
    <m/>
    <n v="0"/>
    <n v="0"/>
    <n v="0"/>
    <n v="0"/>
    <n v="0"/>
    <n v="0"/>
    <n v="0"/>
    <n v="0"/>
    <n v="0"/>
    <n v="0"/>
    <n v="0"/>
    <n v="0"/>
    <n v="0"/>
    <n v="0"/>
    <n v="0"/>
    <n v="0"/>
    <n v="-0.22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2"/>
  </r>
  <r>
    <x v="2"/>
    <s v="Baxter Springs"/>
    <s v="Electric"/>
    <s v="Commercial"/>
    <s v="NEB-Optional Net Billing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0"/>
    <m/>
    <x v="32"/>
  </r>
  <r>
    <x v="2"/>
    <s v="Baxter Springs"/>
    <s v="Electric"/>
    <s v="Commercial"/>
    <s v="PT-Transmission"/>
    <n v="1790400"/>
    <n v="81100.100000000006"/>
    <n v="0"/>
    <n v="0"/>
    <n v="82165.039999999994"/>
    <n v="0"/>
    <m/>
    <n v="0"/>
    <n v="0"/>
    <n v="0"/>
    <n v="0"/>
    <n v="0"/>
    <n v="0"/>
    <n v="0"/>
    <n v="0"/>
    <n v="0"/>
    <n v="0"/>
    <n v="0"/>
    <n v="0"/>
    <n v="4665.22"/>
    <n v="0"/>
    <n v="0"/>
    <n v="0"/>
    <n v="375.98"/>
    <n v="0"/>
    <n v="0"/>
    <n v="0"/>
    <n v="0"/>
    <n v="0"/>
    <n v="0"/>
    <n v="2387.9"/>
    <n v="0"/>
    <n v="0"/>
    <n v="0"/>
    <n v="-9113.14"/>
    <n v="0"/>
    <n v="0"/>
    <n v="0"/>
    <n v="0"/>
    <n v="0"/>
    <n v="0"/>
    <x v="0"/>
    <m/>
    <m/>
    <m/>
    <m/>
    <m/>
    <m/>
    <m/>
    <m/>
    <n v="0"/>
    <n v="0"/>
    <n v="0"/>
    <n v="0"/>
    <x v="1"/>
    <x v="9"/>
    <m/>
    <x v="32"/>
  </r>
  <r>
    <x v="2"/>
    <s v="Baxter Springs"/>
    <s v="Electric"/>
    <s v="Commercial"/>
    <s v="TEB-Total Electric Bldg"/>
    <n v="345978"/>
    <n v="27081.62"/>
    <n v="1536.8"/>
    <n v="0"/>
    <n v="15717.78"/>
    <n v="0"/>
    <m/>
    <n v="0"/>
    <n v="0"/>
    <n v="0"/>
    <n v="0"/>
    <n v="0"/>
    <n v="0"/>
    <n v="0"/>
    <n v="0"/>
    <n v="0"/>
    <n v="0"/>
    <n v="0"/>
    <n v="0"/>
    <n v="0"/>
    <n v="0"/>
    <n v="0"/>
    <n v="0"/>
    <n v="-34.58"/>
    <n v="0"/>
    <n v="0"/>
    <n v="0"/>
    <n v="0"/>
    <n v="0"/>
    <n v="0"/>
    <n v="201.67"/>
    <n v="0"/>
    <n v="-0.57999999999999996"/>
    <n v="1394.6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2"/>
  </r>
  <r>
    <x v="2"/>
    <s v="Baxter Springs"/>
    <s v="Electric"/>
    <s v="Industrial"/>
    <s v="CB-Commercial"/>
    <n v="0"/>
    <n v="0.56000000000000005"/>
    <n v="4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2"/>
  </r>
  <r>
    <x v="2"/>
    <s v="Baxter Springs"/>
    <s v="Electric"/>
    <s v="Industrial"/>
    <s v="GP-General Power"/>
    <n v="382520"/>
    <n v="28298.66"/>
    <n v="0"/>
    <n v="66.81"/>
    <n v="17377.88"/>
    <n v="0"/>
    <m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579.34"/>
    <n v="0"/>
    <n v="0"/>
    <n v="3941.2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2"/>
  </r>
  <r>
    <x v="2"/>
    <s v="Baxter Springs"/>
    <s v="Electric"/>
    <s v="Industrial"/>
    <s v="PT-Transmission"/>
    <n v="2249589"/>
    <n v="115388.63"/>
    <n v="0"/>
    <n v="0"/>
    <n v="101996.13"/>
    <n v="0"/>
    <m/>
    <n v="0"/>
    <n v="0"/>
    <n v="0"/>
    <n v="0"/>
    <n v="0"/>
    <n v="0"/>
    <n v="0"/>
    <n v="0"/>
    <n v="0"/>
    <n v="0"/>
    <n v="0"/>
    <n v="0"/>
    <n v="6905.05"/>
    <n v="0"/>
    <n v="0"/>
    <n v="0"/>
    <n v="242.78"/>
    <n v="0"/>
    <n v="0"/>
    <n v="0"/>
    <n v="0"/>
    <n v="0"/>
    <n v="0"/>
    <n v="0"/>
    <n v="0"/>
    <n v="0"/>
    <n v="1911.94"/>
    <n v="-6368.55"/>
    <n v="0"/>
    <n v="0"/>
    <n v="0"/>
    <n v="0"/>
    <n v="0"/>
    <n v="0"/>
    <x v="0"/>
    <m/>
    <m/>
    <m/>
    <m/>
    <m/>
    <m/>
    <m/>
    <m/>
    <n v="0"/>
    <n v="0"/>
    <n v="0"/>
    <n v="0"/>
    <x v="2"/>
    <x v="9"/>
    <m/>
    <x v="32"/>
  </r>
  <r>
    <x v="2"/>
    <s v="Baxter Springs"/>
    <s v="Electric"/>
    <s v="Municipal Buildings"/>
    <s v="CB-Commercial"/>
    <n v="43302"/>
    <n v="4299.8500000000004"/>
    <n v="720"/>
    <n v="0"/>
    <n v="1967.2"/>
    <n v="0"/>
    <m/>
    <n v="0"/>
    <n v="0"/>
    <n v="0"/>
    <n v="0"/>
    <n v="0"/>
    <n v="0"/>
    <n v="0"/>
    <n v="0"/>
    <n v="0"/>
    <n v="0"/>
    <n v="0"/>
    <n v="0"/>
    <n v="0"/>
    <n v="0"/>
    <n v="0"/>
    <n v="0"/>
    <n v="-3.01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2"/>
    <s v="Baxter Springs"/>
    <s v="Electric"/>
    <s v="Municipal Buildings"/>
    <s v="GP-General Power"/>
    <n v="11200"/>
    <n v="1547.24"/>
    <n v="0"/>
    <n v="0"/>
    <n v="508.82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2"/>
    <s v="Baxter Springs"/>
    <s v="Electric"/>
    <s v="Municipal Buildings"/>
    <s v="TEB-Total Electric Bldg"/>
    <n v="602"/>
    <n v="51.16"/>
    <n v="51"/>
    <n v="0"/>
    <n v="27.35"/>
    <n v="0"/>
    <m/>
    <n v="0"/>
    <n v="0"/>
    <n v="0"/>
    <n v="0"/>
    <n v="0"/>
    <n v="0"/>
    <n v="0"/>
    <n v="0"/>
    <n v="0"/>
    <n v="0"/>
    <n v="0"/>
    <n v="0"/>
    <n v="0"/>
    <n v="0"/>
    <n v="0"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2"/>
  </r>
  <r>
    <x v="2"/>
    <s v="Baxter Springs"/>
    <s v="Electric"/>
    <s v="Municipal Other Lighting"/>
    <s v="CB-Commercial"/>
    <n v="1274"/>
    <n v="153.37"/>
    <n v="220"/>
    <n v="0"/>
    <n v="57.86"/>
    <n v="0"/>
    <m/>
    <n v="0"/>
    <n v="0"/>
    <n v="0"/>
    <n v="0"/>
    <n v="0"/>
    <n v="0"/>
    <n v="0"/>
    <n v="0"/>
    <n v="0"/>
    <n v="0"/>
    <n v="0"/>
    <n v="0"/>
    <n v="0"/>
    <n v="0"/>
    <n v="0"/>
    <n v="0"/>
    <n v="-0.08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2"/>
  </r>
  <r>
    <x v="2"/>
    <s v="Baxter Springs"/>
    <s v="Electric"/>
    <s v="Municipal Other Lighting"/>
    <s v="LS-Special Lighting"/>
    <n v="240"/>
    <n v="39.18"/>
    <n v="0"/>
    <n v="0"/>
    <n v="10.9"/>
    <n v="0"/>
    <m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2"/>
  </r>
  <r>
    <x v="2"/>
    <s v="Baxter Springs"/>
    <s v="Electric"/>
    <s v="Municipal Pumping"/>
    <s v="CB-Commercial"/>
    <n v="44662"/>
    <n v="4402.82"/>
    <n v="740"/>
    <n v="0"/>
    <n v="2028.99"/>
    <n v="0"/>
    <m/>
    <n v="0"/>
    <n v="0"/>
    <n v="0"/>
    <n v="0"/>
    <n v="0"/>
    <n v="0"/>
    <n v="0"/>
    <n v="0"/>
    <n v="0"/>
    <n v="0"/>
    <n v="0"/>
    <n v="0"/>
    <n v="0"/>
    <n v="0"/>
    <n v="0"/>
    <n v="0"/>
    <n v="-3.14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2"/>
  </r>
  <r>
    <x v="2"/>
    <s v="Baxter Springs"/>
    <s v="Electric"/>
    <s v="Municipal Pumping"/>
    <s v="GP-General Power"/>
    <n v="65280"/>
    <n v="5386.39"/>
    <n v="0"/>
    <n v="0"/>
    <n v="2965.6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2"/>
  </r>
  <r>
    <x v="2"/>
    <s v="Baxter Springs"/>
    <s v="Electric"/>
    <s v="Oil Pipeline Pumping"/>
    <s v="PT-Transmission"/>
    <n v="12000"/>
    <n v="14506.45"/>
    <n v="0"/>
    <n v="0"/>
    <n v="550.70000000000005"/>
    <n v="0"/>
    <m/>
    <n v="0"/>
    <n v="0"/>
    <n v="0"/>
    <n v="0"/>
    <n v="0"/>
    <n v="0"/>
    <n v="0"/>
    <n v="0"/>
    <n v="0"/>
    <n v="0"/>
    <n v="0"/>
    <n v="0"/>
    <n v="0"/>
    <n v="0"/>
    <n v="0"/>
    <n v="0"/>
    <n v="2.52"/>
    <n v="0"/>
    <n v="0"/>
    <n v="0"/>
    <n v="0"/>
    <n v="0"/>
    <n v="0"/>
    <n v="0"/>
    <n v="0"/>
    <n v="0"/>
    <n v="880.96"/>
    <n v="-61.08"/>
    <n v="0"/>
    <n v="0"/>
    <n v="0"/>
    <n v="0"/>
    <n v="0"/>
    <n v="0"/>
    <x v="0"/>
    <m/>
    <m/>
    <m/>
    <m/>
    <m/>
    <m/>
    <m/>
    <m/>
    <n v="0"/>
    <n v="0"/>
    <n v="0"/>
    <n v="0"/>
    <x v="2"/>
    <x v="9"/>
    <m/>
    <x v="32"/>
  </r>
  <r>
    <x v="2"/>
    <s v="Baxter Springs"/>
    <s v="Electric"/>
    <s v="Residential"/>
    <s v="NEB-Optional Net Billing"/>
    <n v="512"/>
    <n v="-1.2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2"/>
  </r>
  <r>
    <x v="2"/>
    <s v="Baxter Springs"/>
    <s v="Electric"/>
    <s v="Residential"/>
    <s v="RG-Residential"/>
    <n v="2507460"/>
    <n v="205992.89"/>
    <n v="35827.589999999997"/>
    <n v="10032.33"/>
    <n v="113895.51"/>
    <n v="-14.24"/>
    <m/>
    <n v="0"/>
    <n v="0"/>
    <n v="0"/>
    <n v="0"/>
    <n v="0"/>
    <n v="0"/>
    <n v="0"/>
    <n v="0"/>
    <n v="0"/>
    <n v="0"/>
    <n v="0"/>
    <n v="0"/>
    <n v="0"/>
    <n v="0"/>
    <n v="0"/>
    <n v="0"/>
    <n v="-172.12"/>
    <n v="0"/>
    <n v="0"/>
    <n v="0"/>
    <n v="0"/>
    <n v="0"/>
    <n v="13"/>
    <n v="3306.1"/>
    <n v="32"/>
    <n v="-9.1"/>
    <n v="13078.38"/>
    <n v="-31.32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2"/>
    <s v="Baxter Springs"/>
    <s v="Electric"/>
    <s v="Residential"/>
    <s v="RH-Residential Total Elec"/>
    <n v="1034592"/>
    <n v="74627.27"/>
    <n v="11443.76"/>
    <n v="1819.35"/>
    <n v="46921.9"/>
    <n v="0"/>
    <m/>
    <n v="0"/>
    <n v="0"/>
    <n v="0"/>
    <n v="0"/>
    <n v="0"/>
    <n v="0"/>
    <n v="0"/>
    <n v="0"/>
    <n v="0"/>
    <n v="0"/>
    <n v="0"/>
    <n v="0"/>
    <n v="0"/>
    <n v="0"/>
    <n v="0"/>
    <n v="0"/>
    <n v="-70.8"/>
    <n v="0"/>
    <n v="0"/>
    <n v="0"/>
    <n v="0"/>
    <n v="0"/>
    <n v="0"/>
    <n v="970.96"/>
    <n v="16"/>
    <n v="-1.34"/>
    <n v="3326.01"/>
    <n v="-12.44"/>
    <n v="0"/>
    <n v="0"/>
    <n v="0"/>
    <n v="0"/>
    <n v="0"/>
    <n v="0"/>
    <x v="0"/>
    <m/>
    <m/>
    <m/>
    <m/>
    <m/>
    <m/>
    <m/>
    <m/>
    <n v="0"/>
    <n v="0"/>
    <n v="0"/>
    <n v="0"/>
    <x v="0"/>
    <x v="15"/>
    <m/>
    <x v="32"/>
  </r>
  <r>
    <x v="2"/>
    <s v="Baxter Springs"/>
    <s v="Lighting"/>
    <s v="Commercial"/>
    <s v="PL-Private Lighting"/>
    <n v="43763.332999999999"/>
    <n v="9063.73"/>
    <n v="0"/>
    <n v="0"/>
    <n v="1989.28"/>
    <n v="0"/>
    <m/>
    <n v="0"/>
    <n v="0"/>
    <n v="0"/>
    <n v="0"/>
    <n v="0"/>
    <n v="0"/>
    <n v="0"/>
    <n v="0"/>
    <n v="0"/>
    <n v="0"/>
    <n v="0"/>
    <n v="0"/>
    <n v="0"/>
    <n v="0"/>
    <n v="0"/>
    <n v="0"/>
    <n v="-0.68"/>
    <n v="0"/>
    <n v="0"/>
    <n v="0"/>
    <n v="0"/>
    <n v="0"/>
    <n v="0"/>
    <n v="8.08"/>
    <n v="0"/>
    <n v="-0.12"/>
    <n v="384.6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2"/>
    <s v="Baxter Springs"/>
    <s v="Lighting"/>
    <s v="Industrial"/>
    <s v="PL-Private Lighting"/>
    <n v="1059"/>
    <n v="306.32"/>
    <n v="0"/>
    <n v="0"/>
    <n v="48.3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5.43"/>
    <n v="0"/>
    <n v="0"/>
    <n v="32.5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2"/>
  </r>
  <r>
    <x v="2"/>
    <s v="Baxter Springs"/>
    <s v="Lighting"/>
    <s v="Municipal Other Lighting"/>
    <s v="PL-Private Lighting"/>
    <n v="321"/>
    <n v="84.54"/>
    <n v="0"/>
    <n v="0"/>
    <n v="14.57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2"/>
  </r>
  <r>
    <x v="2"/>
    <s v="Baxter Springs"/>
    <s v="Lighting"/>
    <s v="Municipal Street Lighting"/>
    <s v="SPL-Municipal St Lighting"/>
    <n v="49070.534"/>
    <n v="5506.1"/>
    <n v="0"/>
    <n v="0"/>
    <n v="2291.39"/>
    <n v="0"/>
    <m/>
    <n v="0"/>
    <n v="0"/>
    <n v="0"/>
    <n v="0"/>
    <n v="0"/>
    <n v="0"/>
    <n v="0"/>
    <n v="0"/>
    <n v="0"/>
    <n v="0"/>
    <n v="0"/>
    <n v="0"/>
    <n v="1032.1600000000001"/>
    <n v="0"/>
    <n v="0"/>
    <n v="0"/>
    <n v="11.8"/>
    <n v="0"/>
    <n v="0"/>
    <n v="0"/>
    <n v="0"/>
    <n v="0"/>
    <n v="0"/>
    <n v="0"/>
    <n v="0"/>
    <n v="0"/>
    <n v="0"/>
    <n v="-865.6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2"/>
  </r>
  <r>
    <x v="2"/>
    <s v="Baxter Springs"/>
    <s v="Lighting"/>
    <s v="Residential"/>
    <s v="PL-Private Lighting"/>
    <n v="33346.557999999997"/>
    <n v="8206.91"/>
    <n v="0"/>
    <n v="0"/>
    <n v="1514.73"/>
    <n v="0"/>
    <m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0"/>
    <n v="0"/>
    <n v="0"/>
    <n v="60.71"/>
    <n v="0"/>
    <n v="0"/>
    <n v="225.4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2"/>
    <s v="Baxter Springs"/>
    <s v="Project Help"/>
    <s v="Residential"/>
    <s v="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2"/>
  </r>
  <r>
    <x v="2"/>
    <s v="Gravette"/>
    <s v="Electric"/>
    <s v="Commercial"/>
    <s v="CB-Commercial"/>
    <n v="119"/>
    <n v="14.6"/>
    <n v="40"/>
    <n v="0"/>
    <n v="5.4"/>
    <n v="0"/>
    <m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3.5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2"/>
    <s v="Gravette"/>
    <s v="Electric"/>
    <s v="Residential"/>
    <s v="RG-Residential"/>
    <n v="5500"/>
    <n v="442.09"/>
    <n v="118.33"/>
    <n v="0"/>
    <n v="249.87"/>
    <n v="0"/>
    <m/>
    <n v="0"/>
    <n v="0"/>
    <n v="0"/>
    <n v="0"/>
    <n v="0"/>
    <n v="0"/>
    <n v="0"/>
    <n v="0"/>
    <n v="0"/>
    <n v="0"/>
    <n v="0"/>
    <n v="0"/>
    <n v="0"/>
    <n v="0"/>
    <n v="0"/>
    <n v="0"/>
    <n v="-0.39"/>
    <n v="0"/>
    <n v="0"/>
    <n v="0"/>
    <n v="0"/>
    <n v="0"/>
    <n v="0"/>
    <n v="4.72"/>
    <n v="0"/>
    <n v="0"/>
    <n v="11.3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2"/>
    <s v="Gravette"/>
    <s v="Lighting"/>
    <s v="Residential"/>
    <s v="PL-Private Lighting"/>
    <n v="31"/>
    <n v="9.44"/>
    <n v="0"/>
    <n v="0"/>
    <n v="1.4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.1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2"/>
    <s v="Neosho"/>
    <s v="Electric"/>
    <s v="Commercial"/>
    <s v="CB-Commercial"/>
    <n v="1548"/>
    <n v="167.43"/>
    <n v="60"/>
    <n v="0"/>
    <n v="70.33"/>
    <n v="0"/>
    <m/>
    <n v="0"/>
    <n v="0"/>
    <n v="0"/>
    <n v="0"/>
    <n v="0"/>
    <n v="0"/>
    <n v="0"/>
    <n v="0"/>
    <n v="0"/>
    <n v="0"/>
    <n v="0"/>
    <n v="0"/>
    <n v="0"/>
    <n v="0"/>
    <n v="0"/>
    <n v="0"/>
    <n v="-0.11"/>
    <n v="0"/>
    <n v="0"/>
    <n v="0"/>
    <n v="0"/>
    <n v="0"/>
    <n v="0"/>
    <n v="0"/>
    <n v="0"/>
    <n v="0"/>
    <n v="17.39999999999999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2"/>
    <s v="Neosho"/>
    <s v="Electric"/>
    <s v="Commercial"/>
    <s v="GP-General Power"/>
    <n v="54800"/>
    <n v="3352.05"/>
    <n v="0"/>
    <n v="0"/>
    <n v="2489.56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2"/>
  </r>
  <r>
    <x v="2"/>
    <s v="Neosho"/>
    <s v="Electric"/>
    <s v="Residential"/>
    <s v="RG-Residential"/>
    <n v="6413"/>
    <n v="548.38"/>
    <n v="97.9"/>
    <n v="1.43"/>
    <n v="284.79000000000002"/>
    <n v="0"/>
    <m/>
    <n v="0"/>
    <n v="0"/>
    <n v="0"/>
    <n v="0"/>
    <n v="0.06"/>
    <n v="0"/>
    <n v="0"/>
    <n v="0"/>
    <n v="0"/>
    <n v="0"/>
    <n v="0"/>
    <n v="0"/>
    <n v="0"/>
    <n v="0"/>
    <n v="0"/>
    <n v="0"/>
    <n v="-0.43"/>
    <n v="0"/>
    <n v="0"/>
    <n v="0"/>
    <n v="0"/>
    <n v="0"/>
    <n v="0"/>
    <n v="17.5"/>
    <n v="0"/>
    <n v="-2.92"/>
    <n v="12.6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2"/>
    <s v="Neosho"/>
    <s v="Lighting"/>
    <s v="Commercial"/>
    <s v="PL-Private Lighting"/>
    <n v="1436"/>
    <n v="188.32"/>
    <n v="0"/>
    <n v="0"/>
    <n v="65.239999999999995"/>
    <n v="0"/>
    <m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2"/>
    <s v="Neosho"/>
    <s v="Lighting"/>
    <s v="Residential"/>
    <s v="PL-Private Lighting"/>
    <n v="161"/>
    <n v="30.34"/>
    <n v="0"/>
    <n v="0"/>
    <n v="7.31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5"/>
    <n v="0"/>
    <n v="0"/>
    <n v="0.5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m/>
    <m/>
    <s v="Residential"/>
    <s v="RG-Residential"/>
    <m/>
    <n v="6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32"/>
  </r>
  <r>
    <x v="3"/>
    <m/>
    <m/>
    <s v="Commerc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51.25"/>
    <x v="0"/>
    <m/>
    <m/>
    <m/>
    <m/>
    <m/>
    <m/>
    <m/>
    <m/>
    <n v="0"/>
    <n v="0"/>
    <n v="0"/>
    <n v="0"/>
    <x v="1"/>
    <x v="5"/>
    <m/>
    <x v="32"/>
  </r>
  <r>
    <x v="3"/>
    <m/>
    <m/>
    <s v="Commercial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25513.56"/>
    <x v="0"/>
    <m/>
    <m/>
    <m/>
    <m/>
    <m/>
    <m/>
    <m/>
    <m/>
    <n v="0"/>
    <n v="0"/>
    <n v="0"/>
    <n v="0"/>
    <x v="1"/>
    <x v="13"/>
    <m/>
    <x v="32"/>
  </r>
  <r>
    <x v="3"/>
    <m/>
    <m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4542.82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-100000"/>
    <n v="-10133.17"/>
    <n v="0"/>
    <n v="0"/>
    <n v="0"/>
    <n v="0"/>
    <m/>
    <n v="0"/>
    <n v="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8.1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-100000"/>
    <n v="-10107.75"/>
    <n v="0"/>
    <n v="0"/>
    <n v="0"/>
    <n v="0"/>
    <m/>
    <n v="0"/>
    <n v="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.5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-5402"/>
    <n v="-668.02"/>
    <n v="-75.400000000000006"/>
    <n v="0"/>
    <n v="0"/>
    <n v="0"/>
    <m/>
    <n v="0"/>
    <n v="1.53"/>
    <n v="0"/>
    <n v="0"/>
    <n v="-2.43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-4450"/>
    <n v="-555.66999999999996"/>
    <n v="-74.099999999999994"/>
    <n v="0"/>
    <n v="0"/>
    <n v="0"/>
    <m/>
    <n v="0"/>
    <n v="1.46"/>
    <n v="0"/>
    <n v="0"/>
    <n v="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-4153"/>
    <n v="-432.84"/>
    <n v="0"/>
    <n v="0"/>
    <n v="0"/>
    <n v="0"/>
    <m/>
    <n v="0"/>
    <n v="0"/>
    <n v="0"/>
    <n v="0"/>
    <n v="-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8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-1096"/>
    <n v="-136.82"/>
    <n v="-17.77"/>
    <n v="0"/>
    <n v="0"/>
    <n v="0"/>
    <m/>
    <n v="0"/>
    <n v="0"/>
    <n v="0"/>
    <n v="0"/>
    <n v="-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9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-267"/>
    <n v="-33.47"/>
    <n v="0"/>
    <n v="0"/>
    <n v="0"/>
    <n v="0"/>
    <m/>
    <n v="0"/>
    <n v="0"/>
    <n v="0"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-79"/>
    <n v="-7.97"/>
    <n v="0"/>
    <n v="0"/>
    <n v="0"/>
    <n v="0"/>
    <m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PL-Private Lighting"/>
    <n v="-49.6"/>
    <n v="-22.6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7999999999999996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2"/>
    <m/>
    <m/>
    <s v="Residential"/>
    <s v="PL-Private Lighting"/>
    <n v="-39"/>
    <n v="-6.27"/>
    <n v="0"/>
    <n v="0"/>
    <n v="-1.74"/>
    <n v="0"/>
    <m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-0.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m/>
    <m/>
    <s v="Commercial"/>
    <s v="PL-Private Lighting"/>
    <n v="-5.93700000000001"/>
    <n v="-2.5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m/>
    <m/>
    <s v="Residential"/>
    <s v="RG-Residential"/>
    <n v="11898"/>
    <n v="1491.41"/>
    <n v="0"/>
    <n v="0"/>
    <n v="0"/>
    <n v="0"/>
    <m/>
    <n v="0"/>
    <n v="0"/>
    <n v="0"/>
    <n v="0"/>
    <n v="5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10005"/>
    <n v="1255.25"/>
    <n v="0"/>
    <n v="0"/>
    <n v="0"/>
    <n v="0"/>
    <m/>
    <n v="0"/>
    <n v="0"/>
    <n v="0"/>
    <n v="0"/>
    <n v="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4"/>
    <m/>
    <m/>
    <s v="Commercial"/>
    <s v="CB-Commercial"/>
    <n v="6590"/>
    <n v="562.61"/>
    <n v="-14.35"/>
    <n v="0"/>
    <n v="0"/>
    <n v="0"/>
    <m/>
    <n v="0"/>
    <n v="0"/>
    <n v="149.72999999999999"/>
    <n v="17.329999999999998"/>
    <n v="0"/>
    <n v="21.42"/>
    <n v="0"/>
    <n v="24.77"/>
    <n v="30.84"/>
    <n v="0"/>
    <n v="0"/>
    <n v="0"/>
    <n v="0"/>
    <n v="0"/>
    <n v="0"/>
    <n v="0"/>
    <n v="0"/>
    <n v="0"/>
    <n v="0"/>
    <n v="0"/>
    <n v="0"/>
    <n v="0"/>
    <n v="0"/>
    <n v="0"/>
    <n v="0"/>
    <n v="0"/>
    <n v="57.19"/>
    <n v="-29.7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2"/>
  </r>
  <r>
    <x v="3"/>
    <m/>
    <m/>
    <s v="Residential"/>
    <s v="RG-Residential"/>
    <n v="3763"/>
    <n v="471.69"/>
    <n v="0"/>
    <n v="0"/>
    <n v="0"/>
    <n v="0"/>
    <m/>
    <n v="0"/>
    <n v="0"/>
    <n v="0"/>
    <n v="0"/>
    <n v="1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9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3487"/>
    <n v="437.1"/>
    <n v="47.66"/>
    <n v="0"/>
    <n v="0"/>
    <n v="0"/>
    <m/>
    <n v="0"/>
    <n v="-0.15"/>
    <n v="0"/>
    <n v="0"/>
    <n v="1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5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3377"/>
    <n v="423.31"/>
    <n v="72.8"/>
    <n v="0"/>
    <n v="0"/>
    <n v="0"/>
    <m/>
    <n v="0"/>
    <n v="-1.99"/>
    <n v="0"/>
    <n v="0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7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3184"/>
    <n v="399.11"/>
    <n v="72.37"/>
    <n v="0"/>
    <n v="0"/>
    <n v="0"/>
    <m/>
    <n v="0"/>
    <n v="-1.7"/>
    <n v="0"/>
    <n v="0"/>
    <n v="1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36"/>
    <n v="11.17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2818"/>
    <n v="353.23"/>
    <n v="46.8"/>
    <n v="0"/>
    <n v="0"/>
    <n v="0"/>
    <m/>
    <n v="0"/>
    <n v="0"/>
    <n v="0"/>
    <n v="0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29999999999999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2685"/>
    <n v="336.56"/>
    <n v="43.33"/>
    <n v="0"/>
    <n v="0"/>
    <n v="0"/>
    <m/>
    <n v="0"/>
    <n v="0"/>
    <n v="0"/>
    <n v="0"/>
    <n v="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0500000000000007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2453"/>
    <n v="307.49"/>
    <n v="41.17"/>
    <n v="0"/>
    <n v="0"/>
    <n v="0"/>
    <m/>
    <n v="0"/>
    <n v="-0.25"/>
    <n v="0"/>
    <n v="0"/>
    <n v="1.1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279999999999999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2228"/>
    <n v="279.29000000000002"/>
    <n v="42.9"/>
    <n v="0"/>
    <n v="0"/>
    <n v="0"/>
    <m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4"/>
    <n v="7.6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2140"/>
    <n v="268.26"/>
    <n v="46.37"/>
    <n v="0"/>
    <n v="0"/>
    <n v="0"/>
    <m/>
    <n v="0"/>
    <n v="0"/>
    <n v="0"/>
    <n v="0"/>
    <n v="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4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2097"/>
    <n v="262.86"/>
    <n v="47.24"/>
    <n v="0"/>
    <n v="0"/>
    <n v="0"/>
    <m/>
    <n v="0"/>
    <n v="0"/>
    <n v="0"/>
    <n v="0"/>
    <n v="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1779"/>
    <n v="223"/>
    <n v="47.24"/>
    <n v="0"/>
    <n v="0"/>
    <n v="0"/>
    <m/>
    <n v="0"/>
    <n v="0"/>
    <n v="0"/>
    <n v="0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1500"/>
    <n v="188.03"/>
    <n v="47.24"/>
    <n v="0"/>
    <n v="0"/>
    <n v="0"/>
    <m/>
    <n v="0"/>
    <n v="0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5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1091"/>
    <n v="136.76"/>
    <n v="39.43"/>
    <n v="0"/>
    <n v="0"/>
    <n v="0"/>
    <m/>
    <n v="0"/>
    <n v="0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90000000000000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1000"/>
    <n v="125.35"/>
    <n v="0"/>
    <n v="0"/>
    <n v="0"/>
    <n v="0"/>
    <m/>
    <n v="0"/>
    <n v="0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443"/>
    <n v="58.19"/>
    <n v="-6.07"/>
    <n v="0"/>
    <n v="0"/>
    <n v="0"/>
    <m/>
    <n v="0"/>
    <n v="0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4"/>
    <m/>
    <m/>
    <s v="Commercial"/>
    <s v="PL-Private Lighting"/>
    <n v="175.99600000000001"/>
    <n v="22.84"/>
    <n v="0"/>
    <n v="0"/>
    <n v="0"/>
    <n v="0"/>
    <m/>
    <n v="0"/>
    <n v="0"/>
    <n v="4"/>
    <n v="0.46"/>
    <n v="0"/>
    <n v="0"/>
    <n v="0"/>
    <n v="0.26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.21"/>
    <n v="1.97"/>
    <n v="-0.95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2"/>
  </r>
  <r>
    <x v="3"/>
    <m/>
    <m/>
    <s v="Residential"/>
    <s v="PL-Private Lighting"/>
    <n v="101.83499999999999"/>
    <n v="24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6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m/>
    <m/>
    <s v="Residential"/>
    <s v="RG-Residential"/>
    <n v="90"/>
    <n v="11.28"/>
    <n v="0"/>
    <n v="0"/>
    <n v="0"/>
    <n v="0"/>
    <m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77"/>
    <n v="9.65"/>
    <n v="0"/>
    <n v="0"/>
    <n v="0"/>
    <n v="0"/>
    <m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PL-Private Lighting"/>
    <n v="32.5"/>
    <n v="8.89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2"/>
  </r>
  <r>
    <x v="3"/>
    <m/>
    <m/>
    <s v="Residential"/>
    <s v="RG-Residential"/>
    <n v="2"/>
    <n v="0.25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9999999999999308E-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3"/>
    <m/>
    <m/>
    <s v="Residential"/>
    <s v="RG-Residential"/>
    <n v="0"/>
    <n v="18.579999999999998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2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4"/>
    <s v="Gravette"/>
    <s v="Electric"/>
    <s v="Commercial"/>
    <s v="CB-Commercial"/>
    <n v="805811"/>
    <n v="50588.72"/>
    <n v="8959.2199999999993"/>
    <n v="2221.27"/>
    <n v="0"/>
    <n v="0"/>
    <n v="0"/>
    <n v="0"/>
    <n v="0"/>
    <n v="18308.09"/>
    <n v="2102.13"/>
    <n v="0"/>
    <n v="2618.91"/>
    <n v="0"/>
    <n v="3029.86"/>
    <n v="3770.96"/>
    <n v="0"/>
    <n v="0"/>
    <n v="0"/>
    <n v="0"/>
    <n v="0"/>
    <n v="0"/>
    <n v="0"/>
    <n v="0"/>
    <n v="0"/>
    <n v="0"/>
    <n v="0"/>
    <n v="0"/>
    <n v="0"/>
    <n v="0"/>
    <n v="0"/>
    <n v="0"/>
    <n v="-32.81"/>
    <n v="7331.87"/>
    <n v="-3224.36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4"/>
    <s v="Gravette"/>
    <s v="Electric"/>
    <s v="Commercial"/>
    <s v="GP-General Power"/>
    <n v="1283187"/>
    <n v="76440.86"/>
    <n v="3713.07"/>
    <n v="299.60000000000002"/>
    <n v="0"/>
    <n v="0"/>
    <n v="0"/>
    <n v="0"/>
    <n v="0"/>
    <n v="29154"/>
    <n v="3374.79"/>
    <n v="0"/>
    <n v="3060.84"/>
    <n v="0"/>
    <n v="3862.39"/>
    <n v="3961.66"/>
    <n v="0"/>
    <n v="0"/>
    <n v="0"/>
    <n v="6"/>
    <n v="0"/>
    <n v="0"/>
    <n v="0"/>
    <n v="0"/>
    <n v="0"/>
    <n v="0"/>
    <n v="0"/>
    <n v="0"/>
    <n v="0"/>
    <n v="0"/>
    <n v="0"/>
    <n v="0"/>
    <n v="0"/>
    <n v="9950.57"/>
    <n v="-4015.72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3"/>
  </r>
  <r>
    <x v="4"/>
    <s v="Gravette"/>
    <s v="Electric"/>
    <s v="Commercial"/>
    <s v="LS-Special Lighting"/>
    <n v="640"/>
    <n v="85.97"/>
    <n v="0"/>
    <n v="0"/>
    <n v="0"/>
    <n v="0"/>
    <n v="0"/>
    <n v="0"/>
    <n v="0"/>
    <n v="14.54"/>
    <n v="1.68"/>
    <n v="0"/>
    <n v="0"/>
    <n v="0"/>
    <n v="0.92"/>
    <n v="5.23"/>
    <n v="0"/>
    <n v="0"/>
    <n v="0"/>
    <n v="0"/>
    <n v="0"/>
    <n v="0"/>
    <n v="0"/>
    <n v="0"/>
    <n v="0"/>
    <n v="0"/>
    <n v="0"/>
    <n v="0"/>
    <n v="0"/>
    <n v="0"/>
    <n v="0"/>
    <n v="0"/>
    <n v="0"/>
    <n v="8.31"/>
    <n v="-10.7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3"/>
  </r>
  <r>
    <x v="4"/>
    <s v="Gravette"/>
    <s v="Electric"/>
    <s v="Industrial"/>
    <s v="CB-Commercial"/>
    <n v="1044"/>
    <n v="76.11"/>
    <n v="14.35"/>
    <n v="4.97"/>
    <n v="0"/>
    <n v="0"/>
    <n v="0"/>
    <n v="0"/>
    <n v="0"/>
    <n v="23.72"/>
    <n v="2.75"/>
    <n v="0"/>
    <n v="3.39"/>
    <n v="0"/>
    <n v="3.93"/>
    <n v="4.88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000000000000004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3"/>
  </r>
  <r>
    <x v="4"/>
    <s v="Gravette"/>
    <s v="Electric"/>
    <s v="Industrial"/>
    <s v="GP-General Power"/>
    <n v="635923"/>
    <n v="38243.46"/>
    <n v="304.35000000000002"/>
    <n v="100"/>
    <n v="0"/>
    <n v="0"/>
    <n v="0"/>
    <n v="0"/>
    <n v="0"/>
    <n v="10776.18"/>
    <n v="1247.43"/>
    <n v="0"/>
    <n v="1730.71"/>
    <n v="0"/>
    <n v="1914.13"/>
    <n v="2240.0500000000002"/>
    <n v="0"/>
    <n v="0"/>
    <n v="0"/>
    <n v="3101.85"/>
    <n v="0"/>
    <n v="0"/>
    <n v="0"/>
    <n v="0"/>
    <n v="0"/>
    <n v="0"/>
    <n v="0"/>
    <n v="0"/>
    <n v="0"/>
    <n v="0"/>
    <n v="0"/>
    <n v="0"/>
    <n v="0"/>
    <n v="1979.31"/>
    <n v="-1931.24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4"/>
    <s v="Gravette"/>
    <s v="Electric"/>
    <s v="Industrial"/>
    <s v="PT-Transmission"/>
    <n v="6461292"/>
    <n v="231504.57"/>
    <n v="873.45"/>
    <n v="100"/>
    <n v="0"/>
    <n v="0"/>
    <n v="0"/>
    <n v="0"/>
    <n v="0"/>
    <n v="146800.54999999999"/>
    <n v="4412.09"/>
    <n v="0"/>
    <n v="15612"/>
    <n v="0"/>
    <n v="16476.29"/>
    <n v="20530.23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3082.88"/>
    <n v="0"/>
    <n v="0"/>
    <n v="0"/>
    <n v="0"/>
    <n v="0"/>
    <n v="0"/>
    <x v="0"/>
    <m/>
    <m/>
    <m/>
    <m/>
    <m/>
    <m/>
    <m/>
    <m/>
    <n v="0"/>
    <n v="0"/>
    <n v="0"/>
    <n v="0"/>
    <x v="2"/>
    <x v="9"/>
    <m/>
    <x v="33"/>
  </r>
  <r>
    <x v="4"/>
    <s v="Gravette"/>
    <s v="Electric"/>
    <s v="Municipal Buildings"/>
    <s v="CB-Commercial"/>
    <n v="39160"/>
    <n v="2677.72"/>
    <n v="789.25"/>
    <n v="0"/>
    <n v="0"/>
    <n v="0"/>
    <n v="0"/>
    <n v="0"/>
    <n v="0"/>
    <n v="889.73"/>
    <n v="102.98"/>
    <n v="0"/>
    <n v="127.27"/>
    <n v="0"/>
    <n v="147.25"/>
    <n v="183.27"/>
    <n v="0"/>
    <n v="0"/>
    <n v="0"/>
    <n v="0"/>
    <n v="0"/>
    <n v="0"/>
    <n v="0"/>
    <n v="0"/>
    <n v="0"/>
    <n v="0"/>
    <n v="0"/>
    <n v="0"/>
    <n v="0"/>
    <n v="0"/>
    <n v="0"/>
    <n v="0"/>
    <n v="0"/>
    <n v="427"/>
    <n v="-187.94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4"/>
    <s v="Gravette"/>
    <s v="Electric"/>
    <s v="Municipal Other Lighting"/>
    <s v="CB-Commercial"/>
    <n v="4333"/>
    <n v="326.63"/>
    <n v="344.4"/>
    <n v="0"/>
    <n v="0"/>
    <n v="0"/>
    <n v="0"/>
    <n v="0"/>
    <n v="0"/>
    <n v="98.43"/>
    <n v="11.39"/>
    <n v="0"/>
    <n v="14.07"/>
    <n v="0"/>
    <n v="16.29"/>
    <n v="20.26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73.41"/>
    <n v="-36.380000000000003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3"/>
  </r>
  <r>
    <x v="4"/>
    <s v="Gravette"/>
    <s v="Electric"/>
    <s v="Municipal Other Lighting"/>
    <s v="LS-Special Lighting"/>
    <n v="865"/>
    <n v="250.2"/>
    <n v="0"/>
    <n v="0"/>
    <n v="0"/>
    <n v="0"/>
    <n v="0"/>
    <n v="0"/>
    <n v="0"/>
    <n v="19.66"/>
    <n v="2.27"/>
    <n v="0"/>
    <n v="0"/>
    <n v="0"/>
    <n v="1.25"/>
    <n v="7.06"/>
    <n v="0"/>
    <n v="0"/>
    <n v="0"/>
    <n v="0"/>
    <n v="0"/>
    <n v="0"/>
    <n v="0"/>
    <n v="0"/>
    <n v="0"/>
    <n v="0"/>
    <n v="0"/>
    <n v="0"/>
    <n v="0"/>
    <n v="0"/>
    <n v="0"/>
    <n v="0"/>
    <n v="0"/>
    <n v="22.45"/>
    <n v="-31.14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3"/>
  </r>
  <r>
    <x v="4"/>
    <s v="Gravette"/>
    <s v="Electric"/>
    <s v="Municipal Pumping"/>
    <s v="CB-Commercial"/>
    <n v="29815"/>
    <n v="1837.9"/>
    <n v="315.7"/>
    <n v="0"/>
    <n v="0"/>
    <n v="0"/>
    <n v="0"/>
    <n v="0"/>
    <n v="0"/>
    <n v="677.41"/>
    <n v="78.42"/>
    <n v="0"/>
    <n v="96.9"/>
    <n v="0"/>
    <n v="112.09"/>
    <n v="139.54"/>
    <n v="0"/>
    <n v="0"/>
    <n v="0"/>
    <n v="0"/>
    <n v="0"/>
    <n v="0"/>
    <n v="0"/>
    <n v="0"/>
    <n v="0"/>
    <n v="0"/>
    <n v="0"/>
    <n v="0"/>
    <n v="0"/>
    <n v="0"/>
    <n v="0"/>
    <n v="0"/>
    <n v="0"/>
    <n v="279.42"/>
    <n v="-116.71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4"/>
    <s v="Gravette"/>
    <s v="Electric"/>
    <s v="Municipal Pumping"/>
    <s v="GP-General Power"/>
    <n v="432492"/>
    <n v="18945.86"/>
    <n v="304.35000000000002"/>
    <n v="0"/>
    <n v="0"/>
    <n v="0"/>
    <n v="0"/>
    <n v="0"/>
    <n v="0"/>
    <n v="9826.2199999999993"/>
    <n v="1137.45"/>
    <n v="0"/>
    <n v="600.96"/>
    <n v="0"/>
    <n v="1301.8"/>
    <n v="777.8"/>
    <n v="0"/>
    <n v="0"/>
    <n v="0"/>
    <n v="0"/>
    <n v="0"/>
    <n v="0"/>
    <n v="0"/>
    <n v="0"/>
    <n v="0"/>
    <n v="0"/>
    <n v="0"/>
    <n v="0"/>
    <n v="0"/>
    <n v="0"/>
    <n v="0"/>
    <n v="0"/>
    <n v="0"/>
    <n v="2742.22"/>
    <n v="-964.44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4"/>
    <s v="Gravette"/>
    <s v="Electric"/>
    <s v="Residential"/>
    <s v="NM-Net Metering"/>
    <n v="2337"/>
    <n v="-17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3"/>
  </r>
  <r>
    <x v="4"/>
    <s v="Gravette"/>
    <s v="Electric"/>
    <s v="Residential"/>
    <s v="RG-Residential"/>
    <n v="2563123"/>
    <n v="184064.74"/>
    <n v="46982.53"/>
    <n v="10275.799999999999"/>
    <n v="0"/>
    <n v="0"/>
    <n v="0"/>
    <n v="0"/>
    <n v="0"/>
    <n v="57363.29"/>
    <n v="6640.12"/>
    <n v="0"/>
    <n v="9366.7199999999993"/>
    <n v="0"/>
    <n v="10326.33"/>
    <n v="12396.69"/>
    <n v="0"/>
    <n v="0"/>
    <n v="0"/>
    <n v="0"/>
    <n v="0"/>
    <n v="0"/>
    <n v="0"/>
    <n v="0"/>
    <n v="0"/>
    <n v="0"/>
    <n v="0"/>
    <n v="0"/>
    <n v="0"/>
    <n v="0"/>
    <n v="0"/>
    <n v="275"/>
    <n v="-28.2"/>
    <n v="29051.57"/>
    <n v="-9976.86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4"/>
    <s v="Gravette"/>
    <s v="Lighting"/>
    <s v="Commercial"/>
    <s v="PL-Private Lighting"/>
    <n v="28483.737000000001"/>
    <n v="3922.98"/>
    <n v="0"/>
    <n v="37.82"/>
    <n v="0"/>
    <n v="0"/>
    <n v="0"/>
    <n v="0"/>
    <n v="0"/>
    <n v="647.15"/>
    <n v="74.790000000000006"/>
    <n v="0"/>
    <n v="0"/>
    <n v="0"/>
    <n v="40.75"/>
    <n v="48.6"/>
    <n v="0"/>
    <n v="0"/>
    <n v="0"/>
    <n v="0"/>
    <n v="0"/>
    <n v="0"/>
    <n v="0"/>
    <n v="0"/>
    <n v="0"/>
    <n v="0"/>
    <n v="0"/>
    <n v="0"/>
    <n v="0"/>
    <n v="0"/>
    <n v="0"/>
    <n v="0"/>
    <n v="-0.28000000000000003"/>
    <n v="325.58999999999997"/>
    <n v="-171.34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4"/>
    <s v="Gravette"/>
    <s v="Lighting"/>
    <s v="Industrial"/>
    <s v="PL-Private Lighting"/>
    <n v="5882"/>
    <n v="522.32000000000005"/>
    <n v="0"/>
    <n v="8.06"/>
    <n v="0"/>
    <n v="0"/>
    <n v="0"/>
    <n v="0"/>
    <n v="0"/>
    <n v="133.63999999999999"/>
    <n v="4.1399999999999997"/>
    <n v="0"/>
    <n v="0"/>
    <n v="0"/>
    <n v="8.4600000000000009"/>
    <n v="10.06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24.29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3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1.48"/>
    <n v="0.17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38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3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1.34"/>
    <n v="1.31"/>
    <n v="0"/>
    <n v="0"/>
    <n v="0"/>
    <n v="0.73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6.58"/>
    <n v="-3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3"/>
  </r>
  <r>
    <x v="4"/>
    <s v="Gravette"/>
    <s v="Lighting"/>
    <s v="Municipal Street Lighting"/>
    <s v="SPL-Municipal St Lighting"/>
    <n v="63560.415999999997"/>
    <n v="2166.58"/>
    <n v="0"/>
    <n v="0"/>
    <n v="0"/>
    <n v="0"/>
    <n v="0"/>
    <n v="0"/>
    <n v="0"/>
    <n v="1444.09"/>
    <n v="167.18"/>
    <n v="0"/>
    <n v="0"/>
    <n v="0"/>
    <n v="91.53"/>
    <n v="119.5"/>
    <n v="0"/>
    <n v="0"/>
    <n v="0"/>
    <n v="1601.91"/>
    <n v="0"/>
    <n v="0"/>
    <n v="0"/>
    <n v="0"/>
    <n v="0"/>
    <n v="0"/>
    <n v="0"/>
    <n v="0"/>
    <n v="0"/>
    <n v="0"/>
    <n v="0"/>
    <n v="0"/>
    <n v="0"/>
    <n v="355.32"/>
    <n v="-95.32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3"/>
  </r>
  <r>
    <x v="4"/>
    <s v="Gravette"/>
    <s v="Lighting"/>
    <s v="Residential"/>
    <s v="PL-Private Lighting"/>
    <n v="16882.862000000001"/>
    <n v="2707.85"/>
    <n v="0"/>
    <n v="7.25"/>
    <n v="0"/>
    <n v="0"/>
    <n v="0"/>
    <n v="0"/>
    <n v="0"/>
    <n v="383.02"/>
    <n v="43.92"/>
    <n v="0"/>
    <n v="0"/>
    <n v="0"/>
    <n v="22.94"/>
    <n v="28.19"/>
    <n v="0"/>
    <n v="0"/>
    <n v="0"/>
    <n v="0"/>
    <n v="0"/>
    <n v="0"/>
    <n v="0"/>
    <n v="0"/>
    <n v="0"/>
    <n v="0"/>
    <n v="0"/>
    <n v="0"/>
    <n v="0"/>
    <n v="0"/>
    <n v="0"/>
    <n v="0"/>
    <n v="-0.13"/>
    <n v="247.97"/>
    <n v="-124.49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4"/>
    <s v="Neosho"/>
    <s v="Electric"/>
    <s v="Commercial"/>
    <s v="CB-Commercial"/>
    <n v="30321"/>
    <n v="1841.24"/>
    <n v="200.9"/>
    <n v="122.17"/>
    <n v="0"/>
    <n v="0"/>
    <n v="0"/>
    <n v="0"/>
    <n v="0"/>
    <n v="688.89"/>
    <n v="79.760000000000005"/>
    <n v="0"/>
    <n v="98.53"/>
    <n v="0"/>
    <n v="114.01"/>
    <n v="141.91"/>
    <n v="0"/>
    <n v="0"/>
    <n v="0"/>
    <n v="0"/>
    <n v="0"/>
    <n v="0"/>
    <n v="0"/>
    <n v="0"/>
    <n v="0"/>
    <n v="0"/>
    <n v="0"/>
    <n v="0"/>
    <n v="0"/>
    <n v="0"/>
    <n v="0"/>
    <n v="0"/>
    <n v="0"/>
    <n v="301.88"/>
    <n v="-110.68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4"/>
    <s v="Neosho"/>
    <s v="Electric"/>
    <s v="Residential"/>
    <s v="RG-Residential"/>
    <n v="58272"/>
    <n v="4340.0600000000004"/>
    <n v="1252.6600000000001"/>
    <n v="291.99"/>
    <n v="0"/>
    <n v="0"/>
    <n v="0"/>
    <n v="0"/>
    <n v="0"/>
    <n v="1323.92"/>
    <n v="153.26"/>
    <n v="0"/>
    <n v="216.17"/>
    <n v="0"/>
    <n v="238.39"/>
    <n v="286.10000000000002"/>
    <n v="0"/>
    <n v="0"/>
    <n v="0"/>
    <n v="0"/>
    <n v="0"/>
    <n v="0"/>
    <n v="0"/>
    <n v="0"/>
    <n v="0"/>
    <n v="0"/>
    <n v="0"/>
    <n v="0"/>
    <n v="0"/>
    <n v="0"/>
    <n v="0"/>
    <n v="0"/>
    <n v="-0.23"/>
    <n v="739.65"/>
    <n v="-240.33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8.84"/>
    <n v="1.03"/>
    <n v="0"/>
    <n v="0"/>
    <n v="0"/>
    <n v="0.56000000000000005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6.34"/>
    <n v="-2.71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1.4"/>
    <n v="0.16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56000000000000005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1"/>
    <s v="Baxter Springs"/>
    <s v="Electric"/>
    <s v="Commercial"/>
    <s v="CB-Commercial"/>
    <n v="672055"/>
    <n v="55808.14"/>
    <n v="13234"/>
    <n v="3292.38"/>
    <n v="0"/>
    <n v="0"/>
    <n v="0"/>
    <n v="0"/>
    <n v="0"/>
    <n v="0"/>
    <n v="0"/>
    <n v="0"/>
    <n v="0"/>
    <n v="22353.49"/>
    <n v="0"/>
    <n v="0"/>
    <n v="1155.6600000000001"/>
    <n v="0"/>
    <n v="0"/>
    <n v="0"/>
    <n v="0"/>
    <n v="0"/>
    <n v="0"/>
    <n v="0"/>
    <n v="0"/>
    <n v="0"/>
    <n v="0"/>
    <n v="20"/>
    <n v="0"/>
    <n v="0"/>
    <n v="0"/>
    <n v="0"/>
    <n v="-0.22"/>
    <n v="8743.7000000000007"/>
    <n v="0"/>
    <n v="0"/>
    <n v="9304.59"/>
    <n v="0"/>
    <n v="0"/>
    <n v="0"/>
    <n v="0"/>
    <x v="0"/>
    <m/>
    <m/>
    <m/>
    <m/>
    <m/>
    <m/>
    <m/>
    <m/>
    <n v="22044.34"/>
    <n v="309.14999999999998"/>
    <n v="0"/>
    <n v="22353.49"/>
    <x v="1"/>
    <x v="5"/>
    <m/>
    <x v="33"/>
  </r>
  <r>
    <x v="1"/>
    <s v="Baxter Springs"/>
    <s v="Electric"/>
    <s v="Commercial"/>
    <s v="GP-General Power"/>
    <n v="1052245"/>
    <n v="79147.97"/>
    <n v="0"/>
    <n v="725"/>
    <n v="0"/>
    <n v="0"/>
    <n v="0"/>
    <n v="0"/>
    <n v="0"/>
    <n v="0"/>
    <n v="0"/>
    <n v="0"/>
    <n v="0"/>
    <n v="35618.5"/>
    <n v="0"/>
    <n v="0"/>
    <n v="1841.43"/>
    <n v="0"/>
    <n v="0"/>
    <n v="0"/>
    <n v="0"/>
    <n v="0"/>
    <n v="0"/>
    <n v="0"/>
    <n v="0"/>
    <n v="0"/>
    <n v="0"/>
    <n v="0"/>
    <n v="0"/>
    <n v="0"/>
    <n v="0"/>
    <n v="0"/>
    <n v="0"/>
    <n v="6505.31"/>
    <n v="0"/>
    <n v="0"/>
    <n v="11541.13"/>
    <n v="0"/>
    <n v="0"/>
    <n v="0"/>
    <n v="0"/>
    <x v="0"/>
    <m/>
    <m/>
    <m/>
    <m/>
    <m/>
    <m/>
    <m/>
    <m/>
    <n v="35134.47"/>
    <n v="484.03"/>
    <n v="0"/>
    <n v="35618.5"/>
    <x v="1"/>
    <x v="6"/>
    <m/>
    <x v="33"/>
  </r>
  <r>
    <x v="1"/>
    <s v="Baxter Springs"/>
    <s v="Electric"/>
    <s v="Commercial"/>
    <s v="LS-Special Lighting"/>
    <n v="12606"/>
    <n v="761.12"/>
    <n v="0"/>
    <n v="10.69"/>
    <n v="0"/>
    <n v="0"/>
    <n v="0"/>
    <n v="0"/>
    <n v="0"/>
    <n v="0"/>
    <n v="0"/>
    <n v="0"/>
    <n v="0"/>
    <n v="213.35"/>
    <n v="0"/>
    <n v="0"/>
    <n v="11.02"/>
    <n v="0"/>
    <n v="0"/>
    <n v="0"/>
    <n v="0"/>
    <n v="0"/>
    <n v="0"/>
    <n v="0"/>
    <n v="0"/>
    <n v="0"/>
    <n v="0"/>
    <n v="0"/>
    <n v="0"/>
    <n v="0"/>
    <n v="0"/>
    <n v="0"/>
    <n v="0"/>
    <n v="88.71"/>
    <n v="0"/>
    <n v="-89.26"/>
    <n v="5.67"/>
    <n v="0"/>
    <n v="0"/>
    <n v="0"/>
    <n v="0"/>
    <x v="0"/>
    <m/>
    <m/>
    <m/>
    <m/>
    <m/>
    <m/>
    <m/>
    <m/>
    <n v="207.54999999999998"/>
    <n v="5.8"/>
    <n v="0"/>
    <n v="213.35"/>
    <x v="1"/>
    <x v="7"/>
    <m/>
    <x v="33"/>
  </r>
  <r>
    <x v="1"/>
    <s v="Baxter Springs"/>
    <s v="Electric"/>
    <s v="Commercial"/>
    <s v="NM-Net Metering"/>
    <n v="1090"/>
    <n v="-37.27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0"/>
    <m/>
    <x v="33"/>
  </r>
  <r>
    <x v="1"/>
    <s v="Baxter Springs"/>
    <s v="Electric"/>
    <s v="Commercial"/>
    <s v="SH-Small Heating"/>
    <n v="71389"/>
    <n v="5226.84"/>
    <n v="1064.67"/>
    <n v="298.3"/>
    <n v="0"/>
    <n v="0"/>
    <n v="0"/>
    <n v="0"/>
    <n v="0"/>
    <n v="0"/>
    <n v="0"/>
    <n v="0"/>
    <n v="0"/>
    <n v="2416.52"/>
    <n v="0"/>
    <n v="0"/>
    <n v="124.93"/>
    <n v="0"/>
    <n v="0"/>
    <n v="0"/>
    <n v="0"/>
    <n v="0"/>
    <n v="0"/>
    <n v="0"/>
    <n v="0"/>
    <n v="0"/>
    <n v="0"/>
    <n v="0"/>
    <n v="0"/>
    <n v="0"/>
    <n v="0"/>
    <n v="0"/>
    <n v="0"/>
    <n v="888.05"/>
    <n v="0"/>
    <n v="0"/>
    <n v="1144.3599999999999"/>
    <n v="0"/>
    <n v="0"/>
    <n v="0"/>
    <n v="0"/>
    <x v="0"/>
    <m/>
    <m/>
    <m/>
    <m/>
    <m/>
    <m/>
    <m/>
    <m/>
    <n v="2383.6799999999998"/>
    <n v="32.840000000000003"/>
    <n v="0"/>
    <n v="2416.52"/>
    <x v="1"/>
    <x v="12"/>
    <m/>
    <x v="33"/>
  </r>
  <r>
    <x v="1"/>
    <s v="Baxter Springs"/>
    <s v="Electric"/>
    <s v="Commercial"/>
    <s v="TEB-Total Electric Bldg"/>
    <n v="389489"/>
    <n v="27817.64"/>
    <n v="0"/>
    <n v="306.99"/>
    <n v="0"/>
    <n v="0"/>
    <n v="0"/>
    <n v="0"/>
    <n v="0"/>
    <n v="0"/>
    <n v="0"/>
    <n v="0"/>
    <n v="0"/>
    <n v="13184.22"/>
    <n v="0"/>
    <n v="0"/>
    <n v="681.62"/>
    <n v="0"/>
    <n v="0"/>
    <n v="0"/>
    <n v="0"/>
    <n v="0"/>
    <n v="0"/>
    <n v="0"/>
    <n v="0"/>
    <n v="0"/>
    <n v="0"/>
    <n v="0"/>
    <n v="0"/>
    <n v="0"/>
    <n v="0"/>
    <n v="0"/>
    <n v="0"/>
    <n v="4072.48"/>
    <n v="0"/>
    <n v="0"/>
    <n v="5285.39"/>
    <n v="0"/>
    <n v="0"/>
    <n v="0"/>
    <n v="0"/>
    <x v="0"/>
    <m/>
    <m/>
    <m/>
    <m/>
    <m/>
    <m/>
    <m/>
    <m/>
    <n v="13005.06"/>
    <n v="179.16"/>
    <n v="0"/>
    <n v="13184.22"/>
    <x v="1"/>
    <x v="13"/>
    <m/>
    <x v="33"/>
  </r>
  <r>
    <x v="1"/>
    <s v="Baxter Springs"/>
    <s v="Electric"/>
    <s v="Industrial"/>
    <s v="CB-Commercial"/>
    <n v="12608"/>
    <n v="1066.95"/>
    <n v="140"/>
    <n v="65.7"/>
    <n v="0"/>
    <n v="0"/>
    <n v="0"/>
    <n v="0"/>
    <n v="0"/>
    <n v="0"/>
    <n v="0"/>
    <n v="0"/>
    <n v="0"/>
    <n v="426.78"/>
    <n v="0"/>
    <n v="0"/>
    <n v="22.06"/>
    <n v="0"/>
    <n v="0"/>
    <n v="0"/>
    <n v="0"/>
    <n v="0"/>
    <n v="0"/>
    <n v="0"/>
    <n v="0"/>
    <n v="0"/>
    <n v="0"/>
    <n v="0"/>
    <n v="0"/>
    <n v="0"/>
    <n v="0"/>
    <n v="0"/>
    <n v="0"/>
    <n v="172.77"/>
    <n v="0"/>
    <n v="0"/>
    <n v="177.65"/>
    <n v="0"/>
    <n v="0"/>
    <n v="0"/>
    <n v="0"/>
    <x v="0"/>
    <m/>
    <m/>
    <m/>
    <m/>
    <m/>
    <m/>
    <m/>
    <m/>
    <n v="420.97999999999996"/>
    <n v="5.8"/>
    <n v="0"/>
    <n v="426.78"/>
    <x v="2"/>
    <x v="5"/>
    <m/>
    <x v="33"/>
  </r>
  <r>
    <x v="1"/>
    <s v="Baxter Springs"/>
    <s v="Electric"/>
    <s v="Industrial"/>
    <s v="GP-General Power"/>
    <n v="744200"/>
    <n v="51587.61"/>
    <n v="0"/>
    <n v="275"/>
    <n v="0"/>
    <n v="0"/>
    <n v="0"/>
    <n v="0"/>
    <n v="0"/>
    <n v="0"/>
    <n v="0"/>
    <n v="0"/>
    <n v="0"/>
    <n v="26187.200000000001"/>
    <n v="0"/>
    <n v="0"/>
    <n v="1302.3499999999999"/>
    <n v="0"/>
    <n v="0"/>
    <n v="0"/>
    <n v="0"/>
    <n v="0"/>
    <n v="0"/>
    <n v="0"/>
    <n v="0"/>
    <n v="0"/>
    <n v="0"/>
    <n v="0"/>
    <n v="0"/>
    <n v="0"/>
    <n v="0"/>
    <n v="0"/>
    <n v="0"/>
    <n v="2890.38"/>
    <n v="0"/>
    <n v="0"/>
    <n v="7774.51"/>
    <n v="0"/>
    <n v="0"/>
    <n v="0"/>
    <n v="0"/>
    <x v="0"/>
    <m/>
    <m/>
    <m/>
    <m/>
    <m/>
    <m/>
    <m/>
    <m/>
    <n v="25844.87"/>
    <n v="342.33"/>
    <n v="0"/>
    <n v="26187.200000000001"/>
    <x v="2"/>
    <x v="6"/>
    <m/>
    <x v="33"/>
  </r>
  <r>
    <x v="1"/>
    <s v="Baxter Springs"/>
    <s v="Electric"/>
    <s v="Industrial"/>
    <s v="PT-Transmission"/>
    <n v="5677426"/>
    <n v="107606.1"/>
    <n v="0"/>
    <n v="50"/>
    <n v="0"/>
    <n v="0"/>
    <n v="0"/>
    <n v="0"/>
    <n v="0"/>
    <n v="0"/>
    <n v="0"/>
    <n v="0"/>
    <n v="0"/>
    <n v="109290.44"/>
    <n v="0"/>
    <n v="0"/>
    <n v="4967.74"/>
    <n v="0"/>
    <n v="0"/>
    <n v="7670.8"/>
    <n v="0"/>
    <n v="0"/>
    <n v="0"/>
    <n v="0"/>
    <n v="0"/>
    <n v="0"/>
    <n v="0"/>
    <n v="0"/>
    <n v="0"/>
    <n v="0"/>
    <n v="0"/>
    <n v="0"/>
    <n v="0"/>
    <n v="10852.93"/>
    <n v="0"/>
    <n v="-13285.18"/>
    <n v="20880.96"/>
    <n v="0"/>
    <n v="0"/>
    <n v="0"/>
    <n v="0"/>
    <x v="0"/>
    <m/>
    <m/>
    <m/>
    <m/>
    <m/>
    <m/>
    <m/>
    <m/>
    <n v="106678.82"/>
    <n v="2611.62"/>
    <n v="0"/>
    <n v="109290.44"/>
    <x v="2"/>
    <x v="9"/>
    <m/>
    <x v="33"/>
  </r>
  <r>
    <x v="1"/>
    <s v="Baxter Springs"/>
    <s v="Electric"/>
    <s v="Industrial"/>
    <s v="SH-Small Heating"/>
    <n v="6871"/>
    <n v="485.92"/>
    <n v="40"/>
    <n v="0"/>
    <n v="0"/>
    <n v="0"/>
    <n v="0"/>
    <n v="0"/>
    <n v="0"/>
    <n v="0"/>
    <n v="0"/>
    <n v="0"/>
    <n v="0"/>
    <n v="232.58"/>
    <n v="0"/>
    <n v="0"/>
    <n v="12.02"/>
    <n v="0"/>
    <n v="0"/>
    <n v="0"/>
    <n v="0"/>
    <n v="0"/>
    <n v="0"/>
    <n v="0"/>
    <n v="0"/>
    <n v="0"/>
    <n v="0"/>
    <n v="0"/>
    <n v="0"/>
    <n v="0"/>
    <n v="0"/>
    <n v="0"/>
    <n v="0"/>
    <n v="70.45"/>
    <n v="0"/>
    <n v="0"/>
    <n v="110.15"/>
    <n v="0"/>
    <n v="0"/>
    <n v="0"/>
    <n v="0"/>
    <x v="0"/>
    <m/>
    <m/>
    <m/>
    <m/>
    <m/>
    <m/>
    <m/>
    <m/>
    <n v="229.42000000000002"/>
    <n v="3.16"/>
    <n v="0"/>
    <n v="232.58"/>
    <x v="2"/>
    <x v="12"/>
    <m/>
    <x v="33"/>
  </r>
  <r>
    <x v="1"/>
    <s v="Baxter Springs"/>
    <s v="Electric"/>
    <s v="Industrial"/>
    <s v="TEB-Total Electric Bldg"/>
    <n v="6160"/>
    <n v="535.34"/>
    <n v="0"/>
    <n v="0"/>
    <n v="0"/>
    <n v="0"/>
    <n v="0"/>
    <n v="0"/>
    <n v="0"/>
    <n v="0"/>
    <n v="0"/>
    <n v="0"/>
    <n v="0"/>
    <n v="208.52"/>
    <n v="0"/>
    <n v="0"/>
    <n v="10.78"/>
    <n v="0"/>
    <n v="0"/>
    <n v="0"/>
    <n v="0"/>
    <n v="0"/>
    <n v="0"/>
    <n v="0"/>
    <n v="0"/>
    <n v="0"/>
    <n v="0"/>
    <n v="0"/>
    <n v="0"/>
    <n v="0"/>
    <n v="0"/>
    <n v="0"/>
    <n v="0"/>
    <n v="8.0500000000000007"/>
    <n v="0"/>
    <n v="0"/>
    <n v="83.59"/>
    <n v="0"/>
    <n v="0"/>
    <n v="0"/>
    <n v="0"/>
    <x v="0"/>
    <m/>
    <m/>
    <m/>
    <m/>
    <m/>
    <m/>
    <m/>
    <m/>
    <n v="205.69"/>
    <n v="2.83"/>
    <n v="0"/>
    <n v="208.52"/>
    <x v="2"/>
    <x v="13"/>
    <m/>
    <x v="33"/>
  </r>
  <r>
    <x v="1"/>
    <s v="Baxter Springs"/>
    <s v="Electric"/>
    <s v="Interdepartmental"/>
    <s v="CB-Commercial"/>
    <n v="5147"/>
    <n v="434.4"/>
    <n v="40"/>
    <n v="0"/>
    <n v="0"/>
    <n v="0"/>
    <n v="0"/>
    <n v="0"/>
    <n v="0"/>
    <n v="0"/>
    <n v="0"/>
    <n v="0"/>
    <n v="0"/>
    <n v="174.23"/>
    <n v="0"/>
    <n v="0"/>
    <n v="9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.52"/>
    <n v="0"/>
    <n v="0"/>
    <n v="0"/>
    <n v="0"/>
    <x v="0"/>
    <m/>
    <m/>
    <m/>
    <m/>
    <m/>
    <m/>
    <m/>
    <m/>
    <n v="171.85999999999999"/>
    <n v="2.37"/>
    <n v="0"/>
    <n v="174.23"/>
    <x v="5"/>
    <x v="5"/>
    <m/>
    <x v="33"/>
  </r>
  <r>
    <x v="1"/>
    <s v="Baxter Springs"/>
    <s v="Electric"/>
    <s v="Interdepartmental"/>
    <s v="GP-General Power"/>
    <n v="2560"/>
    <n v="1111.04"/>
    <n v="0"/>
    <n v="0"/>
    <n v="0"/>
    <n v="0"/>
    <n v="0"/>
    <n v="0"/>
    <n v="0"/>
    <n v="0"/>
    <n v="0"/>
    <n v="0"/>
    <n v="0"/>
    <n v="86.65"/>
    <n v="0"/>
    <n v="0"/>
    <n v="4.48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.05"/>
    <n v="0"/>
    <n v="0"/>
    <n v="0"/>
    <n v="0"/>
    <x v="0"/>
    <m/>
    <m/>
    <m/>
    <m/>
    <m/>
    <m/>
    <m/>
    <m/>
    <n v="85.47"/>
    <n v="1.18"/>
    <n v="0"/>
    <n v="86.65"/>
    <x v="5"/>
    <x v="6"/>
    <m/>
    <x v="33"/>
  </r>
  <r>
    <x v="1"/>
    <s v="Baxter Springs"/>
    <s v="Electric"/>
    <s v="Municipal Buildings"/>
    <s v="CB-Commercial"/>
    <n v="21991"/>
    <n v="1886.84"/>
    <n v="560"/>
    <n v="0"/>
    <n v="0"/>
    <n v="0"/>
    <n v="0"/>
    <n v="0"/>
    <n v="0"/>
    <n v="0"/>
    <n v="0"/>
    <n v="0"/>
    <n v="0"/>
    <n v="744.4"/>
    <n v="0"/>
    <n v="0"/>
    <n v="38.47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9.86"/>
    <n v="0"/>
    <n v="0"/>
    <n v="0"/>
    <n v="0"/>
    <x v="0"/>
    <m/>
    <m/>
    <m/>
    <m/>
    <m/>
    <m/>
    <m/>
    <m/>
    <n v="734.28"/>
    <n v="10.119999999999999"/>
    <n v="0"/>
    <n v="744.4"/>
    <x v="3"/>
    <x v="5"/>
    <m/>
    <x v="33"/>
  </r>
  <r>
    <x v="1"/>
    <s v="Baxter Springs"/>
    <s v="Electric"/>
    <s v="Municipal Buildings"/>
    <s v="GP-General Power"/>
    <n v="35360"/>
    <n v="2857.95"/>
    <n v="0"/>
    <n v="0"/>
    <n v="0"/>
    <n v="0"/>
    <n v="0"/>
    <n v="0"/>
    <n v="0"/>
    <n v="0"/>
    <n v="0"/>
    <n v="0"/>
    <n v="0"/>
    <n v="1196.93"/>
    <n v="0"/>
    <n v="0"/>
    <n v="61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6.33"/>
    <n v="0"/>
    <n v="0"/>
    <n v="0"/>
    <n v="0"/>
    <x v="0"/>
    <m/>
    <m/>
    <m/>
    <m/>
    <m/>
    <m/>
    <m/>
    <m/>
    <n v="1180.6600000000001"/>
    <n v="16.27"/>
    <n v="0"/>
    <n v="1196.93"/>
    <x v="3"/>
    <x v="6"/>
    <m/>
    <x v="33"/>
  </r>
  <r>
    <x v="1"/>
    <s v="Baxter Springs"/>
    <s v="Electric"/>
    <s v="Municipal Buildings"/>
    <s v="SH-Small Heating"/>
    <n v="1920"/>
    <n v="140.91999999999999"/>
    <n v="20"/>
    <n v="0"/>
    <n v="0"/>
    <n v="0"/>
    <n v="0"/>
    <n v="0"/>
    <n v="0"/>
    <n v="0"/>
    <n v="0"/>
    <n v="0"/>
    <n v="0"/>
    <n v="64.989999999999995"/>
    <n v="0"/>
    <n v="0"/>
    <n v="3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78"/>
    <n v="0"/>
    <n v="0"/>
    <n v="0"/>
    <n v="0"/>
    <x v="0"/>
    <m/>
    <m/>
    <m/>
    <m/>
    <m/>
    <m/>
    <m/>
    <m/>
    <n v="64.11"/>
    <n v="0.88"/>
    <n v="0"/>
    <n v="64.989999999999995"/>
    <x v="3"/>
    <x v="12"/>
    <m/>
    <x v="33"/>
  </r>
  <r>
    <x v="1"/>
    <s v="Baxter Springs"/>
    <s v="Electric"/>
    <s v="Municipal Other Lighting"/>
    <s v="CB-Commercial"/>
    <n v="7848"/>
    <n v="693.5"/>
    <n v="560"/>
    <n v="0"/>
    <n v="0"/>
    <n v="0"/>
    <n v="0"/>
    <n v="0"/>
    <n v="0"/>
    <n v="0"/>
    <n v="0"/>
    <n v="0"/>
    <n v="0"/>
    <n v="265.64"/>
    <n v="0"/>
    <n v="0"/>
    <n v="13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56"/>
    <n v="0"/>
    <n v="0"/>
    <n v="0"/>
    <n v="0"/>
    <x v="0"/>
    <m/>
    <m/>
    <m/>
    <m/>
    <m/>
    <m/>
    <m/>
    <m/>
    <n v="262.02999999999997"/>
    <n v="3.61"/>
    <n v="0"/>
    <n v="265.64"/>
    <x v="4"/>
    <x v="5"/>
    <m/>
    <x v="33"/>
  </r>
  <r>
    <x v="1"/>
    <s v="Baxter Springs"/>
    <s v="Electric"/>
    <s v="Municipal Other Lighting"/>
    <s v="LS-Special Lighting"/>
    <n v="1444"/>
    <n v="122.63"/>
    <n v="0"/>
    <n v="0"/>
    <n v="0"/>
    <n v="0"/>
    <n v="0"/>
    <n v="0"/>
    <n v="0"/>
    <n v="0"/>
    <n v="0"/>
    <n v="0"/>
    <n v="0"/>
    <n v="24.44"/>
    <n v="0"/>
    <n v="0"/>
    <n v="1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3"/>
    <n v="0.65"/>
    <n v="0"/>
    <n v="0"/>
    <n v="0"/>
    <n v="0"/>
    <x v="0"/>
    <m/>
    <m/>
    <m/>
    <m/>
    <m/>
    <m/>
    <m/>
    <m/>
    <n v="23.78"/>
    <n v="0.66"/>
    <n v="0"/>
    <n v="24.44"/>
    <x v="4"/>
    <x v="7"/>
    <m/>
    <x v="33"/>
  </r>
  <r>
    <x v="1"/>
    <s v="Baxter Springs"/>
    <s v="Electric"/>
    <s v="Municipal Pumping"/>
    <s v="CB-Commercial"/>
    <n v="18642"/>
    <n v="1571.36"/>
    <n v="300"/>
    <n v="0"/>
    <n v="0"/>
    <n v="0"/>
    <n v="0"/>
    <n v="0"/>
    <n v="0"/>
    <n v="0"/>
    <n v="0"/>
    <n v="0"/>
    <n v="0"/>
    <n v="631.03"/>
    <n v="0"/>
    <n v="0"/>
    <n v="32.6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.67"/>
    <n v="0"/>
    <n v="0"/>
    <n v="0"/>
    <n v="0"/>
    <x v="0"/>
    <m/>
    <m/>
    <m/>
    <m/>
    <m/>
    <m/>
    <m/>
    <m/>
    <n v="622.44999999999993"/>
    <n v="8.58"/>
    <n v="0"/>
    <n v="631.03"/>
    <x v="3"/>
    <x v="5"/>
    <m/>
    <x v="33"/>
  </r>
  <r>
    <x v="1"/>
    <s v="Baxter Springs"/>
    <s v="Electric"/>
    <s v="Municipal Pumping"/>
    <s v="GP-General Power"/>
    <n v="142800"/>
    <n v="9639.48"/>
    <n v="0"/>
    <n v="0"/>
    <n v="0"/>
    <n v="0"/>
    <n v="0"/>
    <n v="0"/>
    <n v="0"/>
    <n v="0"/>
    <n v="0"/>
    <n v="0"/>
    <n v="0"/>
    <n v="4833.78"/>
    <n v="0"/>
    <n v="0"/>
    <n v="249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66"/>
    <n v="0"/>
    <n v="0"/>
    <n v="0"/>
    <n v="0"/>
    <x v="0"/>
    <m/>
    <m/>
    <m/>
    <m/>
    <m/>
    <m/>
    <m/>
    <m/>
    <n v="4768.09"/>
    <n v="65.69"/>
    <n v="0"/>
    <n v="4833.78"/>
    <x v="3"/>
    <x v="6"/>
    <m/>
    <x v="33"/>
  </r>
  <r>
    <x v="1"/>
    <s v="Baxter Springs"/>
    <s v="Electric"/>
    <s v="Residential"/>
    <s v="NM-Net Metering"/>
    <n v="2702"/>
    <n v="-123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3"/>
  </r>
  <r>
    <x v="1"/>
    <s v="Baxter Springs"/>
    <s v="Electric"/>
    <s v="Residential"/>
    <s v="RG-Residential"/>
    <n v="2207504"/>
    <n v="144977.79"/>
    <n v="50504.04"/>
    <n v="12563.46"/>
    <n v="0"/>
    <n v="0"/>
    <n v="0"/>
    <n v="0"/>
    <n v="0"/>
    <n v="0"/>
    <n v="0"/>
    <n v="0"/>
    <n v="0"/>
    <n v="74564.12"/>
    <n v="0"/>
    <n v="0"/>
    <n v="3855.12"/>
    <n v="0"/>
    <n v="0"/>
    <n v="0"/>
    <n v="0"/>
    <n v="0"/>
    <n v="0"/>
    <n v="0"/>
    <n v="0"/>
    <n v="0"/>
    <n v="0"/>
    <n v="60"/>
    <n v="0"/>
    <n v="0"/>
    <n v="0"/>
    <n v="120"/>
    <n v="-0.77"/>
    <n v="8311.98"/>
    <n v="0"/>
    <n v="0"/>
    <n v="38502.71"/>
    <n v="0"/>
    <n v="0"/>
    <n v="0"/>
    <n v="0"/>
    <x v="0"/>
    <m/>
    <m/>
    <m/>
    <m/>
    <m/>
    <m/>
    <m/>
    <m/>
    <n v="73548.67"/>
    <n v="1015.45"/>
    <n v="0"/>
    <n v="74564.12"/>
    <x v="0"/>
    <x v="1"/>
    <m/>
    <x v="33"/>
  </r>
  <r>
    <x v="1"/>
    <s v="Baxter Springs"/>
    <s v="Electric"/>
    <s v="Residential"/>
    <s v="RG-Residential Water Heat"/>
    <n v="377109"/>
    <n v="23204.27"/>
    <n v="6863.78"/>
    <n v="1447.12"/>
    <n v="0"/>
    <n v="0"/>
    <n v="0"/>
    <n v="0"/>
    <n v="0"/>
    <n v="0"/>
    <n v="0"/>
    <n v="0"/>
    <n v="0"/>
    <n v="12663.74"/>
    <n v="0"/>
    <n v="0"/>
    <n v="654.66999999999996"/>
    <n v="0"/>
    <n v="0"/>
    <n v="0"/>
    <n v="0"/>
    <n v="0"/>
    <n v="0"/>
    <n v="0"/>
    <n v="0"/>
    <n v="0"/>
    <n v="0"/>
    <n v="0"/>
    <n v="0"/>
    <n v="0"/>
    <n v="0"/>
    <n v="0"/>
    <n v="-0.34"/>
    <n v="1168.08"/>
    <n v="0"/>
    <n v="0"/>
    <n v="6569.26"/>
    <n v="0"/>
    <n v="0"/>
    <n v="0"/>
    <n v="0"/>
    <x v="0"/>
    <m/>
    <m/>
    <m/>
    <m/>
    <m/>
    <m/>
    <m/>
    <m/>
    <n v="12490.27"/>
    <n v="173.47"/>
    <n v="0"/>
    <n v="12663.74"/>
    <x v="0"/>
    <x v="14"/>
    <m/>
    <x v="33"/>
  </r>
  <r>
    <x v="1"/>
    <s v="Baxter Springs"/>
    <s v="Electric"/>
    <s v="Residential"/>
    <s v="RH-Residential Total Elec"/>
    <n v="1472228"/>
    <n v="83833.2"/>
    <n v="20797.900000000001"/>
    <n v="3218.97"/>
    <n v="0"/>
    <n v="0"/>
    <n v="0"/>
    <n v="0"/>
    <n v="0"/>
    <n v="0"/>
    <n v="0"/>
    <n v="0"/>
    <n v="0"/>
    <n v="49588.99"/>
    <n v="0"/>
    <n v="0"/>
    <n v="2563.59"/>
    <n v="0"/>
    <n v="0"/>
    <n v="0"/>
    <n v="0"/>
    <n v="0"/>
    <n v="0"/>
    <n v="0"/>
    <n v="0"/>
    <n v="0"/>
    <n v="0"/>
    <n v="0"/>
    <n v="0"/>
    <n v="0"/>
    <n v="0"/>
    <n v="0"/>
    <n v="-0.54"/>
    <n v="3653.77"/>
    <n v="0"/>
    <n v="0"/>
    <n v="25050.28"/>
    <n v="0"/>
    <n v="0"/>
    <n v="0"/>
    <n v="0"/>
    <x v="0"/>
    <m/>
    <m/>
    <m/>
    <m/>
    <m/>
    <m/>
    <m/>
    <m/>
    <n v="48911.77"/>
    <n v="677.22"/>
    <n v="0"/>
    <n v="49588.99"/>
    <x v="0"/>
    <x v="15"/>
    <m/>
    <x v="33"/>
  </r>
  <r>
    <x v="1"/>
    <s v="Baxter Springs"/>
    <s v="Lighting"/>
    <s v="Commercial"/>
    <s v="PL-Private Lighting"/>
    <n v="32334.598999999998"/>
    <n v="8243.61"/>
    <n v="0"/>
    <n v="162.51"/>
    <n v="0"/>
    <n v="0"/>
    <n v="0"/>
    <n v="0"/>
    <n v="0"/>
    <n v="0"/>
    <n v="0"/>
    <n v="0"/>
    <n v="0"/>
    <n v="1094.4100000000001"/>
    <n v="0"/>
    <n v="0"/>
    <n v="56.39"/>
    <n v="0"/>
    <n v="0"/>
    <n v="69"/>
    <n v="0"/>
    <n v="0"/>
    <n v="0"/>
    <n v="0"/>
    <n v="0"/>
    <n v="0"/>
    <n v="0"/>
    <n v="0"/>
    <n v="0"/>
    <n v="15"/>
    <n v="0"/>
    <n v="0"/>
    <n v="0"/>
    <n v="805.22"/>
    <n v="0"/>
    <n v="393.21"/>
    <n v="84.04"/>
    <n v="0"/>
    <n v="0"/>
    <n v="0"/>
    <n v="0"/>
    <x v="0"/>
    <m/>
    <m/>
    <m/>
    <m/>
    <m/>
    <m/>
    <m/>
    <m/>
    <n v="1079.5400000000002"/>
    <n v="14.87"/>
    <n v="0"/>
    <n v="1094.4100000000001"/>
    <x v="1"/>
    <x v="4"/>
    <m/>
    <x v="33"/>
  </r>
  <r>
    <x v="1"/>
    <s v="Baxter Springs"/>
    <s v="Lighting"/>
    <s v="Industrial"/>
    <s v="PL-Private Lighting"/>
    <n v="11678"/>
    <n v="2404.46"/>
    <n v="0"/>
    <n v="61.33"/>
    <n v="0"/>
    <n v="0"/>
    <n v="0"/>
    <n v="0"/>
    <n v="0"/>
    <n v="0"/>
    <n v="0"/>
    <n v="0"/>
    <n v="0"/>
    <n v="408.96"/>
    <n v="0"/>
    <n v="0"/>
    <n v="20.420000000000002"/>
    <n v="0"/>
    <n v="0"/>
    <n v="0"/>
    <n v="0"/>
    <n v="0"/>
    <n v="0"/>
    <n v="0"/>
    <n v="0"/>
    <n v="0"/>
    <n v="0"/>
    <n v="0"/>
    <n v="0"/>
    <n v="0"/>
    <n v="0"/>
    <n v="0"/>
    <n v="0"/>
    <n v="249.78"/>
    <n v="0"/>
    <n v="20.56"/>
    <n v="30.36"/>
    <n v="0"/>
    <n v="0"/>
    <n v="0"/>
    <n v="0"/>
    <x v="0"/>
    <m/>
    <m/>
    <m/>
    <m/>
    <m/>
    <m/>
    <m/>
    <m/>
    <n v="403.59"/>
    <n v="5.37"/>
    <n v="0"/>
    <n v="408.96"/>
    <x v="2"/>
    <x v="4"/>
    <m/>
    <x v="33"/>
  </r>
  <r>
    <x v="1"/>
    <s v="Baxter Springs"/>
    <s v="Lighting"/>
    <s v="Municipal Buildings"/>
    <s v="PL-Private Lighting"/>
    <n v="157"/>
    <n v="39.520000000000003"/>
    <n v="0"/>
    <n v="0"/>
    <n v="0"/>
    <n v="0"/>
    <n v="0"/>
    <n v="0"/>
    <n v="0"/>
    <n v="0"/>
    <n v="0"/>
    <n v="0"/>
    <n v="0"/>
    <n v="5.31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41"/>
    <n v="0"/>
    <n v="0"/>
    <n v="0"/>
    <n v="0"/>
    <x v="0"/>
    <m/>
    <m/>
    <m/>
    <m/>
    <m/>
    <m/>
    <m/>
    <m/>
    <n v="5.2399999999999993"/>
    <n v="7.0000000000000007E-2"/>
    <n v="0"/>
    <n v="5.31"/>
    <x v="3"/>
    <x v="4"/>
    <m/>
    <x v="33"/>
  </r>
  <r>
    <x v="1"/>
    <s v="Baxter Springs"/>
    <s v="Lighting"/>
    <s v="Municipal Other Lighting"/>
    <s v="PL-Private Lighting"/>
    <n v="123"/>
    <n v="30.36"/>
    <n v="0"/>
    <n v="0"/>
    <n v="0"/>
    <n v="0"/>
    <n v="0"/>
    <n v="0"/>
    <n v="0"/>
    <n v="0"/>
    <n v="0"/>
    <n v="0"/>
    <n v="0"/>
    <n v="4.46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2"/>
    <n v="0"/>
    <n v="0"/>
    <n v="0"/>
    <n v="0"/>
    <x v="0"/>
    <m/>
    <m/>
    <m/>
    <m/>
    <m/>
    <m/>
    <m/>
    <m/>
    <n v="4.4000000000000004"/>
    <n v="0.06"/>
    <n v="0"/>
    <n v="4.46"/>
    <x v="4"/>
    <x v="4"/>
    <m/>
    <x v="33"/>
  </r>
  <r>
    <x v="1"/>
    <s v="Baxter Springs"/>
    <s v="Lighting"/>
    <s v="Municipal Street Lighting"/>
    <s v="SPL-Municipal St Lighting"/>
    <n v="70436.092999999993"/>
    <n v="5143.37"/>
    <n v="0"/>
    <n v="0"/>
    <n v="0"/>
    <n v="0"/>
    <n v="0"/>
    <n v="0"/>
    <n v="0"/>
    <n v="0"/>
    <n v="0"/>
    <n v="0"/>
    <n v="0"/>
    <n v="2711.79"/>
    <n v="0"/>
    <n v="0"/>
    <n v="123.27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-450.32"/>
    <n v="226.8"/>
    <n v="0"/>
    <n v="0"/>
    <n v="0"/>
    <n v="0"/>
    <x v="0"/>
    <m/>
    <m/>
    <m/>
    <m/>
    <m/>
    <m/>
    <m/>
    <m/>
    <n v="2679.39"/>
    <n v="32.4"/>
    <n v="0"/>
    <n v="2711.79"/>
    <x v="4"/>
    <x v="11"/>
    <m/>
    <x v="33"/>
  </r>
  <r>
    <x v="1"/>
    <s v="Baxter Springs"/>
    <s v="Lighting"/>
    <s v="Residential"/>
    <s v="PL-Private Lighting"/>
    <n v="36099.476000000002"/>
    <n v="11047.95"/>
    <n v="0"/>
    <n v="110.74"/>
    <n v="0"/>
    <n v="0"/>
    <n v="0"/>
    <n v="0"/>
    <n v="0"/>
    <n v="0"/>
    <n v="0"/>
    <n v="0"/>
    <n v="0"/>
    <n v="1221.81"/>
    <n v="0"/>
    <n v="0"/>
    <n v="60.69"/>
    <n v="0"/>
    <n v="0"/>
    <n v="0"/>
    <n v="0"/>
    <n v="0"/>
    <n v="0"/>
    <n v="0"/>
    <n v="0"/>
    <n v="0"/>
    <n v="0"/>
    <n v="0"/>
    <n v="0"/>
    <n v="0"/>
    <n v="0"/>
    <n v="0"/>
    <n v="0"/>
    <n v="227.33"/>
    <n v="0"/>
    <n v="1940.35"/>
    <n v="93.74"/>
    <n v="0"/>
    <n v="0"/>
    <n v="0"/>
    <n v="0"/>
    <x v="0"/>
    <m/>
    <m/>
    <m/>
    <m/>
    <m/>
    <m/>
    <m/>
    <m/>
    <n v="1205.2"/>
    <n v="16.61"/>
    <n v="0"/>
    <n v="1221.81"/>
    <x v="0"/>
    <x v="4"/>
    <m/>
    <x v="33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1"/>
    <s v="Columbus"/>
    <s v="Electric"/>
    <s v="Commercial"/>
    <s v="CB-Commercial"/>
    <n v="415652"/>
    <n v="34937.65"/>
    <n v="8128"/>
    <n v="1919.97"/>
    <n v="0"/>
    <n v="0"/>
    <n v="0"/>
    <n v="0"/>
    <n v="0"/>
    <n v="0"/>
    <n v="0"/>
    <n v="0"/>
    <n v="0"/>
    <n v="14022.86"/>
    <n v="0"/>
    <n v="0"/>
    <n v="724.96"/>
    <n v="0"/>
    <n v="0"/>
    <n v="0"/>
    <n v="0"/>
    <n v="0"/>
    <n v="0"/>
    <n v="0"/>
    <n v="0"/>
    <n v="0"/>
    <n v="0"/>
    <n v="0"/>
    <n v="0"/>
    <n v="0"/>
    <n v="0"/>
    <n v="0"/>
    <n v="-0.13"/>
    <n v="5320.53"/>
    <n v="0"/>
    <n v="0"/>
    <n v="5836.92"/>
    <n v="0"/>
    <n v="0"/>
    <n v="0"/>
    <n v="0"/>
    <x v="0"/>
    <m/>
    <m/>
    <m/>
    <m/>
    <m/>
    <m/>
    <m/>
    <m/>
    <n v="13831.66"/>
    <n v="191.2"/>
    <n v="0"/>
    <n v="14022.86"/>
    <x v="1"/>
    <x v="5"/>
    <m/>
    <x v="33"/>
  </r>
  <r>
    <x v="1"/>
    <s v="Columbus"/>
    <s v="Electric"/>
    <s v="Commercial"/>
    <s v="GP-General Power"/>
    <n v="634204"/>
    <n v="51927.62"/>
    <n v="0"/>
    <n v="0"/>
    <n v="0"/>
    <n v="0"/>
    <n v="0"/>
    <n v="0"/>
    <n v="0"/>
    <n v="0"/>
    <n v="0"/>
    <n v="0"/>
    <n v="0"/>
    <n v="21787.14"/>
    <n v="0"/>
    <n v="0"/>
    <n v="1109.8499999999999"/>
    <n v="0"/>
    <n v="0"/>
    <n v="663.34"/>
    <n v="0"/>
    <n v="0"/>
    <n v="0"/>
    <n v="0"/>
    <n v="0"/>
    <n v="0"/>
    <n v="0"/>
    <n v="0"/>
    <n v="0"/>
    <n v="0"/>
    <n v="0"/>
    <n v="0"/>
    <n v="0"/>
    <n v="5207.25"/>
    <n v="0"/>
    <n v="0"/>
    <n v="8492.6200000000008"/>
    <n v="0"/>
    <n v="0"/>
    <n v="0"/>
    <n v="0"/>
    <x v="0"/>
    <m/>
    <m/>
    <m/>
    <m/>
    <m/>
    <m/>
    <m/>
    <m/>
    <n v="21495.41"/>
    <n v="291.73"/>
    <n v="0"/>
    <n v="21787.14"/>
    <x v="1"/>
    <x v="6"/>
    <m/>
    <x v="33"/>
  </r>
  <r>
    <x v="1"/>
    <s v="Columbu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0"/>
    <m/>
    <x v="33"/>
  </r>
  <r>
    <x v="1"/>
    <s v="Columbus"/>
    <s v="Electric"/>
    <s v="Commercial"/>
    <s v="SH-Small Heating"/>
    <n v="41615"/>
    <n v="3068.16"/>
    <n v="835.33"/>
    <n v="206.15"/>
    <n v="0"/>
    <n v="0"/>
    <n v="0"/>
    <n v="0"/>
    <n v="0"/>
    <n v="0"/>
    <n v="0"/>
    <n v="0"/>
    <n v="0"/>
    <n v="1408.67"/>
    <n v="0"/>
    <n v="0"/>
    <n v="72.83"/>
    <n v="0"/>
    <n v="0"/>
    <n v="0"/>
    <n v="0"/>
    <n v="0"/>
    <n v="0"/>
    <n v="0"/>
    <n v="0"/>
    <n v="0"/>
    <n v="0"/>
    <n v="0"/>
    <n v="0"/>
    <n v="0"/>
    <n v="0"/>
    <n v="0"/>
    <n v="0"/>
    <n v="510.83"/>
    <n v="0"/>
    <n v="0"/>
    <n v="667.09"/>
    <n v="0"/>
    <n v="0"/>
    <n v="0"/>
    <n v="0"/>
    <x v="0"/>
    <m/>
    <m/>
    <m/>
    <m/>
    <m/>
    <m/>
    <m/>
    <m/>
    <n v="1389.53"/>
    <n v="19.14"/>
    <n v="0"/>
    <n v="1408.67"/>
    <x v="1"/>
    <x v="12"/>
    <m/>
    <x v="33"/>
  </r>
  <r>
    <x v="1"/>
    <s v="Columbus"/>
    <s v="Electric"/>
    <s v="Commercial"/>
    <s v="TEB-Total Electric Bldg"/>
    <n v="79520"/>
    <n v="6381.84"/>
    <n v="0"/>
    <n v="0"/>
    <n v="0"/>
    <n v="0"/>
    <n v="0"/>
    <n v="0"/>
    <n v="0"/>
    <n v="0"/>
    <n v="0"/>
    <n v="0"/>
    <n v="0"/>
    <n v="2694.72"/>
    <n v="0"/>
    <n v="0"/>
    <n v="139.16"/>
    <n v="0"/>
    <n v="0"/>
    <n v="0"/>
    <n v="0"/>
    <n v="0"/>
    <n v="0"/>
    <n v="0"/>
    <n v="0"/>
    <n v="0"/>
    <n v="0"/>
    <n v="0"/>
    <n v="0"/>
    <n v="0"/>
    <n v="0"/>
    <n v="0"/>
    <n v="-1.01"/>
    <n v="679.52"/>
    <n v="0"/>
    <n v="0"/>
    <n v="1079.08"/>
    <n v="0"/>
    <n v="0"/>
    <n v="0"/>
    <n v="0"/>
    <x v="0"/>
    <m/>
    <m/>
    <m/>
    <m/>
    <m/>
    <m/>
    <m/>
    <m/>
    <n v="2658.14"/>
    <n v="36.58"/>
    <n v="0"/>
    <n v="2694.72"/>
    <x v="1"/>
    <x v="13"/>
    <m/>
    <x v="33"/>
  </r>
  <r>
    <x v="1"/>
    <s v="Columbus"/>
    <s v="Electric"/>
    <s v="Industrial"/>
    <s v="CB-Commercial"/>
    <n v="320"/>
    <n v="28.52"/>
    <n v="20"/>
    <n v="0"/>
    <n v="0"/>
    <n v="0"/>
    <n v="0"/>
    <n v="0"/>
    <n v="0"/>
    <n v="0"/>
    <n v="0"/>
    <n v="0"/>
    <n v="0"/>
    <n v="10.83"/>
    <n v="0"/>
    <n v="0"/>
    <n v="0.56000000000000005"/>
    <n v="0"/>
    <n v="0"/>
    <n v="0"/>
    <n v="0"/>
    <n v="0"/>
    <n v="0"/>
    <n v="0"/>
    <n v="0"/>
    <n v="0"/>
    <n v="0"/>
    <n v="0"/>
    <n v="0"/>
    <n v="0"/>
    <n v="0"/>
    <n v="0"/>
    <n v="0"/>
    <n v="5.15"/>
    <n v="0"/>
    <n v="0"/>
    <n v="4.51"/>
    <n v="0"/>
    <n v="0"/>
    <n v="0"/>
    <n v="0"/>
    <x v="0"/>
    <m/>
    <m/>
    <m/>
    <m/>
    <m/>
    <m/>
    <m/>
    <m/>
    <n v="10.68"/>
    <n v="0.15"/>
    <n v="0"/>
    <n v="10.83"/>
    <x v="2"/>
    <x v="5"/>
    <m/>
    <x v="33"/>
  </r>
  <r>
    <x v="1"/>
    <s v="Columbus"/>
    <s v="Electric"/>
    <s v="Industrial"/>
    <s v="GP-General Power"/>
    <n v="284240"/>
    <n v="30065.34"/>
    <n v="0"/>
    <n v="0"/>
    <n v="0"/>
    <n v="0"/>
    <n v="0"/>
    <n v="0"/>
    <n v="0"/>
    <n v="0"/>
    <n v="0"/>
    <n v="0"/>
    <n v="0"/>
    <n v="9621.51"/>
    <n v="0"/>
    <n v="0"/>
    <n v="497.42"/>
    <n v="0"/>
    <n v="0"/>
    <n v="0"/>
    <n v="0"/>
    <n v="0"/>
    <n v="0"/>
    <n v="0"/>
    <n v="0"/>
    <n v="0"/>
    <n v="0"/>
    <n v="0"/>
    <n v="0"/>
    <n v="0"/>
    <n v="0"/>
    <n v="0"/>
    <n v="0"/>
    <n v="1536.35"/>
    <n v="0"/>
    <n v="0"/>
    <n v="5953.23"/>
    <n v="0"/>
    <n v="0"/>
    <n v="0"/>
    <n v="0"/>
    <x v="0"/>
    <m/>
    <m/>
    <m/>
    <m/>
    <m/>
    <m/>
    <m/>
    <m/>
    <n v="9490.76"/>
    <n v="130.75"/>
    <n v="0"/>
    <n v="9621.51"/>
    <x v="2"/>
    <x v="6"/>
    <m/>
    <x v="33"/>
  </r>
  <r>
    <x v="1"/>
    <s v="Columbus"/>
    <s v="Electric"/>
    <s v="Industrial"/>
    <s v="PT-Transmission"/>
    <n v="969600"/>
    <n v="38429.339999999997"/>
    <n v="0"/>
    <n v="0"/>
    <n v="0"/>
    <n v="0"/>
    <n v="0"/>
    <n v="0"/>
    <n v="0"/>
    <n v="0"/>
    <n v="0"/>
    <n v="0"/>
    <n v="0"/>
    <n v="18664.8"/>
    <n v="0"/>
    <n v="0"/>
    <n v="848.4"/>
    <n v="0"/>
    <n v="0"/>
    <n v="2620.46"/>
    <n v="0"/>
    <n v="0"/>
    <n v="0"/>
    <n v="0"/>
    <n v="0"/>
    <n v="0"/>
    <n v="0"/>
    <n v="0"/>
    <n v="0"/>
    <n v="0"/>
    <n v="0"/>
    <n v="0"/>
    <n v="0"/>
    <n v="777.79"/>
    <n v="0"/>
    <n v="-2268.87"/>
    <n v="7850.75"/>
    <n v="0"/>
    <n v="0"/>
    <n v="0"/>
    <n v="0"/>
    <x v="0"/>
    <m/>
    <m/>
    <m/>
    <m/>
    <m/>
    <m/>
    <m/>
    <m/>
    <n v="18218.78"/>
    <n v="446.02"/>
    <n v="0"/>
    <n v="18664.8"/>
    <x v="2"/>
    <x v="9"/>
    <m/>
    <x v="33"/>
  </r>
  <r>
    <x v="1"/>
    <s v="Columbus"/>
    <s v="Electric"/>
    <s v="Industrial"/>
    <s v="TEB-Total Electric Bldg"/>
    <n v="3200"/>
    <n v="287.44"/>
    <n v="0"/>
    <n v="0"/>
    <n v="0"/>
    <n v="0"/>
    <n v="0"/>
    <n v="0"/>
    <n v="0"/>
    <n v="0"/>
    <n v="0"/>
    <n v="0"/>
    <n v="0"/>
    <n v="108.32"/>
    <n v="0"/>
    <n v="0"/>
    <n v="5.6"/>
    <n v="0"/>
    <n v="0"/>
    <n v="0"/>
    <n v="0"/>
    <n v="0"/>
    <n v="0"/>
    <n v="0"/>
    <n v="0"/>
    <n v="0"/>
    <n v="0"/>
    <n v="0"/>
    <n v="0"/>
    <n v="0"/>
    <n v="0"/>
    <n v="0"/>
    <n v="0"/>
    <n v="5.33"/>
    <n v="0"/>
    <n v="0"/>
    <n v="43.42"/>
    <n v="0"/>
    <n v="0"/>
    <n v="0"/>
    <n v="0"/>
    <x v="0"/>
    <m/>
    <m/>
    <m/>
    <m/>
    <m/>
    <m/>
    <m/>
    <m/>
    <n v="106.85"/>
    <n v="1.47"/>
    <n v="0"/>
    <n v="108.32"/>
    <x v="2"/>
    <x v="13"/>
    <m/>
    <x v="33"/>
  </r>
  <r>
    <x v="1"/>
    <s v="Columbus"/>
    <s v="Electric"/>
    <s v="Municipal Buildings"/>
    <s v="CB-Commercial"/>
    <n v="33919"/>
    <n v="2851.33"/>
    <n v="480"/>
    <n v="0"/>
    <n v="0"/>
    <n v="0"/>
    <n v="0"/>
    <n v="0"/>
    <n v="0"/>
    <n v="0"/>
    <n v="0"/>
    <n v="0"/>
    <n v="0"/>
    <n v="1148.1600000000001"/>
    <n v="0"/>
    <n v="0"/>
    <n v="59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7.92"/>
    <n v="0"/>
    <n v="0"/>
    <n v="0"/>
    <n v="0"/>
    <x v="0"/>
    <m/>
    <m/>
    <m/>
    <m/>
    <m/>
    <m/>
    <m/>
    <m/>
    <n v="1132.5600000000002"/>
    <n v="15.6"/>
    <n v="0"/>
    <n v="1148.1600000000001"/>
    <x v="3"/>
    <x v="5"/>
    <m/>
    <x v="33"/>
  </r>
  <r>
    <x v="1"/>
    <s v="Columbus"/>
    <s v="Electric"/>
    <s v="Municipal Buildings"/>
    <s v="SH-Small Heating"/>
    <n v="4560"/>
    <n v="331.98"/>
    <n v="40"/>
    <n v="0"/>
    <n v="0"/>
    <n v="0"/>
    <n v="0"/>
    <n v="0"/>
    <n v="0"/>
    <n v="0"/>
    <n v="0"/>
    <n v="0"/>
    <n v="0"/>
    <n v="154.35"/>
    <n v="0"/>
    <n v="0"/>
    <n v="7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.099999999999994"/>
    <n v="0"/>
    <n v="0"/>
    <n v="0"/>
    <n v="0"/>
    <x v="0"/>
    <m/>
    <m/>
    <m/>
    <m/>
    <m/>
    <m/>
    <m/>
    <m/>
    <n v="152.25"/>
    <n v="2.1"/>
    <n v="0"/>
    <n v="154.35"/>
    <x v="3"/>
    <x v="12"/>
    <m/>
    <x v="33"/>
  </r>
  <r>
    <x v="1"/>
    <s v="Columbus"/>
    <s v="Electric"/>
    <s v="Municipal Buildings"/>
    <s v="TEB-Total Electric Bldg"/>
    <n v="7680"/>
    <n v="662.64"/>
    <n v="0"/>
    <n v="0"/>
    <n v="0"/>
    <n v="0"/>
    <n v="0"/>
    <n v="0"/>
    <n v="0"/>
    <n v="0"/>
    <n v="0"/>
    <n v="0"/>
    <n v="0"/>
    <n v="259.97000000000003"/>
    <n v="0"/>
    <n v="0"/>
    <n v="1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.22"/>
    <n v="0"/>
    <n v="0"/>
    <n v="0"/>
    <n v="0"/>
    <x v="0"/>
    <m/>
    <m/>
    <m/>
    <m/>
    <m/>
    <m/>
    <m/>
    <m/>
    <n v="256.44000000000005"/>
    <n v="3.53"/>
    <n v="0"/>
    <n v="259.97000000000003"/>
    <x v="3"/>
    <x v="13"/>
    <m/>
    <x v="33"/>
  </r>
  <r>
    <x v="1"/>
    <s v="Columbus"/>
    <s v="Electric"/>
    <s v="Municipal Other Lighting"/>
    <s v="CB-Commercial"/>
    <n v="1637"/>
    <n v="145.91999999999999"/>
    <n v="340"/>
    <n v="0"/>
    <n v="0"/>
    <n v="0"/>
    <n v="0"/>
    <n v="0"/>
    <n v="0"/>
    <n v="0"/>
    <n v="0"/>
    <n v="0"/>
    <n v="0"/>
    <n v="55.4"/>
    <n v="0"/>
    <n v="0"/>
    <n v="2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05"/>
    <n v="0"/>
    <n v="0"/>
    <n v="0"/>
    <n v="0"/>
    <x v="0"/>
    <m/>
    <m/>
    <m/>
    <m/>
    <m/>
    <m/>
    <m/>
    <m/>
    <n v="54.65"/>
    <n v="0.75"/>
    <n v="0"/>
    <n v="55.4"/>
    <x v="4"/>
    <x v="5"/>
    <m/>
    <x v="33"/>
  </r>
  <r>
    <x v="1"/>
    <s v="Columbus"/>
    <s v="Electric"/>
    <s v="Municipal Other Lighting"/>
    <s v="GP-General Power"/>
    <n v="15920"/>
    <n v="1098.1600000000001"/>
    <n v="0"/>
    <n v="0"/>
    <n v="0"/>
    <n v="0"/>
    <n v="0"/>
    <n v="0"/>
    <n v="0"/>
    <n v="0"/>
    <n v="0"/>
    <n v="0"/>
    <n v="0"/>
    <n v="538.89"/>
    <n v="0"/>
    <n v="0"/>
    <n v="27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.18"/>
    <n v="0"/>
    <n v="0"/>
    <n v="0"/>
    <n v="0"/>
    <x v="0"/>
    <m/>
    <m/>
    <m/>
    <m/>
    <m/>
    <m/>
    <m/>
    <m/>
    <n v="531.56999999999994"/>
    <n v="7.32"/>
    <n v="0"/>
    <n v="538.89"/>
    <x v="4"/>
    <x v="6"/>
    <m/>
    <x v="33"/>
  </r>
  <r>
    <x v="1"/>
    <s v="Columbus"/>
    <s v="Electric"/>
    <s v="Municipal Other Lighting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3"/>
  </r>
  <r>
    <x v="1"/>
    <s v="Columbus"/>
    <s v="Electric"/>
    <s v="Municipal Pumping"/>
    <s v="CB-Commercial"/>
    <n v="10259"/>
    <n v="883.43"/>
    <n v="340"/>
    <n v="0"/>
    <n v="0"/>
    <n v="0"/>
    <n v="0"/>
    <n v="0"/>
    <n v="0"/>
    <n v="0"/>
    <n v="0"/>
    <n v="0"/>
    <n v="0"/>
    <n v="347.28"/>
    <n v="0"/>
    <n v="0"/>
    <n v="17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4.56"/>
    <n v="0"/>
    <n v="0"/>
    <n v="0"/>
    <n v="0"/>
    <x v="0"/>
    <m/>
    <m/>
    <m/>
    <m/>
    <m/>
    <m/>
    <m/>
    <m/>
    <n v="342.55999999999995"/>
    <n v="4.72"/>
    <n v="0"/>
    <n v="347.28"/>
    <x v="3"/>
    <x v="5"/>
    <m/>
    <x v="33"/>
  </r>
  <r>
    <x v="1"/>
    <s v="Columbus"/>
    <s v="Electric"/>
    <s v="Municipal Pumping"/>
    <s v="GP-General Power"/>
    <n v="19094"/>
    <n v="2866.22"/>
    <n v="0"/>
    <n v="0"/>
    <n v="0"/>
    <n v="0"/>
    <n v="0"/>
    <n v="0"/>
    <n v="0"/>
    <n v="0"/>
    <n v="0"/>
    <n v="0"/>
    <n v="0"/>
    <n v="646.33000000000004"/>
    <n v="0"/>
    <n v="0"/>
    <n v="33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0.02"/>
    <n v="0"/>
    <n v="0"/>
    <n v="0"/>
    <n v="0"/>
    <x v="0"/>
    <m/>
    <m/>
    <m/>
    <m/>
    <m/>
    <m/>
    <m/>
    <m/>
    <n v="637.55000000000007"/>
    <n v="8.7799999999999994"/>
    <n v="0"/>
    <n v="646.33000000000004"/>
    <x v="3"/>
    <x v="6"/>
    <m/>
    <x v="33"/>
  </r>
  <r>
    <x v="1"/>
    <s v="Columbus"/>
    <s v="Electric"/>
    <s v="Residential"/>
    <s v="NM-Net Metering"/>
    <n v="538"/>
    <n v="-2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3"/>
  </r>
  <r>
    <x v="1"/>
    <s v="Columbus"/>
    <s v="Electric"/>
    <s v="Residential"/>
    <s v="RG-Residential"/>
    <n v="1092527"/>
    <n v="72310.09"/>
    <n v="28848.66"/>
    <n v="5759.6"/>
    <n v="0"/>
    <n v="0"/>
    <n v="0"/>
    <n v="0"/>
    <n v="0"/>
    <n v="0"/>
    <n v="0"/>
    <n v="0"/>
    <n v="0"/>
    <n v="36894.18"/>
    <n v="0"/>
    <n v="0"/>
    <n v="1907.65"/>
    <n v="0"/>
    <n v="0"/>
    <n v="0"/>
    <n v="0"/>
    <n v="0"/>
    <n v="0"/>
    <n v="0"/>
    <n v="0"/>
    <n v="0"/>
    <n v="0"/>
    <n v="0"/>
    <n v="0"/>
    <n v="0"/>
    <n v="0"/>
    <n v="20"/>
    <n v="-1.1000000000000001"/>
    <n v="3672.79"/>
    <n v="0"/>
    <n v="0"/>
    <n v="19050"/>
    <n v="0"/>
    <n v="0"/>
    <n v="0"/>
    <n v="0"/>
    <x v="0"/>
    <m/>
    <m/>
    <m/>
    <m/>
    <m/>
    <m/>
    <m/>
    <m/>
    <n v="36391.620000000003"/>
    <n v="502.56"/>
    <n v="0"/>
    <n v="36894.18"/>
    <x v="0"/>
    <x v="1"/>
    <m/>
    <x v="33"/>
  </r>
  <r>
    <x v="1"/>
    <s v="Columbus"/>
    <s v="Electric"/>
    <s v="Residential"/>
    <s v="RG-Residential Water Heat"/>
    <n v="186768"/>
    <n v="11365.53"/>
    <n v="3695.98"/>
    <n v="681.86"/>
    <n v="0"/>
    <n v="0"/>
    <n v="0"/>
    <n v="0"/>
    <n v="0"/>
    <n v="0"/>
    <n v="0"/>
    <n v="0"/>
    <n v="0"/>
    <n v="6194.88"/>
    <n v="0"/>
    <n v="0"/>
    <n v="320.3"/>
    <n v="0"/>
    <n v="0"/>
    <n v="0"/>
    <n v="0"/>
    <n v="0"/>
    <n v="0"/>
    <n v="0"/>
    <n v="0"/>
    <n v="0"/>
    <n v="0"/>
    <n v="0"/>
    <n v="0"/>
    <n v="0"/>
    <n v="0"/>
    <n v="20"/>
    <n v="0"/>
    <n v="513.99"/>
    <n v="0"/>
    <n v="0"/>
    <n v="3213.68"/>
    <n v="0"/>
    <n v="0"/>
    <n v="0"/>
    <n v="0"/>
    <x v="0"/>
    <m/>
    <m/>
    <m/>
    <m/>
    <m/>
    <m/>
    <m/>
    <m/>
    <n v="6108.97"/>
    <n v="85.91"/>
    <n v="0"/>
    <n v="6194.88"/>
    <x v="0"/>
    <x v="14"/>
    <m/>
    <x v="33"/>
  </r>
  <r>
    <x v="1"/>
    <s v="Columbus"/>
    <s v="Electric"/>
    <s v="Residential"/>
    <s v="RH-Residential Total Elec"/>
    <n v="337489"/>
    <n v="19210.04"/>
    <n v="6500.85"/>
    <n v="1138.83"/>
    <n v="0"/>
    <n v="0"/>
    <n v="0"/>
    <n v="0"/>
    <n v="0"/>
    <n v="0"/>
    <n v="0"/>
    <n v="0"/>
    <n v="0"/>
    <n v="11362.19"/>
    <n v="0"/>
    <n v="0"/>
    <n v="587.45000000000005"/>
    <n v="0"/>
    <n v="0"/>
    <n v="0"/>
    <n v="0"/>
    <n v="0"/>
    <n v="0"/>
    <n v="0"/>
    <n v="0"/>
    <n v="0"/>
    <n v="0"/>
    <n v="0"/>
    <n v="0"/>
    <n v="0"/>
    <n v="0"/>
    <n v="0"/>
    <n v="0"/>
    <n v="902.92"/>
    <n v="0"/>
    <n v="0"/>
    <n v="5739.88"/>
    <n v="0"/>
    <n v="0"/>
    <n v="0"/>
    <n v="0"/>
    <x v="0"/>
    <m/>
    <m/>
    <m/>
    <m/>
    <m/>
    <m/>
    <m/>
    <m/>
    <n v="11206.95"/>
    <n v="155.24"/>
    <n v="0"/>
    <n v="11362.19"/>
    <x v="0"/>
    <x v="15"/>
    <m/>
    <x v="33"/>
  </r>
  <r>
    <x v="1"/>
    <s v="Columbus"/>
    <s v="Lighting"/>
    <s v="Commercial"/>
    <s v="PL-Private Lighting"/>
    <n v="21106.469000000001"/>
    <n v="5192.41"/>
    <n v="0"/>
    <n v="0"/>
    <n v="0"/>
    <n v="0"/>
    <n v="0"/>
    <n v="0"/>
    <n v="0"/>
    <n v="0"/>
    <n v="0"/>
    <n v="0"/>
    <n v="0"/>
    <n v="715.1"/>
    <n v="0"/>
    <n v="0"/>
    <n v="36.78"/>
    <n v="0"/>
    <n v="0"/>
    <n v="0"/>
    <n v="0"/>
    <n v="0"/>
    <n v="0"/>
    <n v="0"/>
    <n v="0"/>
    <n v="0"/>
    <n v="0"/>
    <n v="0"/>
    <n v="0"/>
    <n v="0"/>
    <n v="0"/>
    <n v="0"/>
    <n v="0"/>
    <n v="484.51"/>
    <n v="0"/>
    <n v="272.42"/>
    <n v="54.85"/>
    <n v="0"/>
    <n v="0"/>
    <n v="0"/>
    <n v="0"/>
    <x v="0"/>
    <m/>
    <m/>
    <m/>
    <m/>
    <m/>
    <m/>
    <m/>
    <m/>
    <n v="705.39"/>
    <n v="9.7100000000000009"/>
    <n v="0"/>
    <n v="715.1"/>
    <x v="1"/>
    <x v="4"/>
    <m/>
    <x v="33"/>
  </r>
  <r>
    <x v="1"/>
    <s v="Columbus"/>
    <s v="Lighting"/>
    <s v="Industrial"/>
    <s v="PL-Private Lighting"/>
    <n v="222"/>
    <n v="43.46"/>
    <n v="0"/>
    <n v="0"/>
    <n v="0"/>
    <n v="0"/>
    <n v="0"/>
    <n v="0"/>
    <n v="0"/>
    <n v="0"/>
    <n v="0"/>
    <n v="0"/>
    <n v="0"/>
    <n v="8.24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4.3600000000000003"/>
    <n v="0"/>
    <n v="5.14"/>
    <n v="0.57999999999999996"/>
    <n v="0"/>
    <n v="0"/>
    <n v="0"/>
    <n v="0"/>
    <x v="0"/>
    <m/>
    <m/>
    <m/>
    <m/>
    <m/>
    <m/>
    <m/>
    <m/>
    <n v="8.14"/>
    <n v="0.1"/>
    <n v="0"/>
    <n v="8.24"/>
    <x v="2"/>
    <x v="4"/>
    <m/>
    <x v="33"/>
  </r>
  <r>
    <x v="1"/>
    <s v="Columbus"/>
    <s v="Lighting"/>
    <s v="Municipal Other Lighting"/>
    <s v="PL-Private Lighting"/>
    <n v="290"/>
    <n v="87.1"/>
    <n v="0"/>
    <n v="0"/>
    <n v="0"/>
    <n v="0"/>
    <n v="0"/>
    <n v="0"/>
    <n v="0"/>
    <n v="0"/>
    <n v="0"/>
    <n v="0"/>
    <n v="0"/>
    <n v="9.82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5"/>
    <n v="0"/>
    <n v="0"/>
    <n v="0"/>
    <n v="0"/>
    <x v="0"/>
    <m/>
    <m/>
    <m/>
    <m/>
    <m/>
    <m/>
    <m/>
    <m/>
    <n v="9.69"/>
    <n v="0.13"/>
    <n v="0"/>
    <n v="9.82"/>
    <x v="4"/>
    <x v="4"/>
    <m/>
    <x v="33"/>
  </r>
  <r>
    <x v="1"/>
    <s v="Columbus"/>
    <s v="Lighting"/>
    <s v="Municipal Street Lighting"/>
    <s v="SPL-Municipal St Lighting"/>
    <n v="67172.923999999999"/>
    <n v="5061.3900000000003"/>
    <n v="0"/>
    <n v="0"/>
    <n v="0"/>
    <n v="0"/>
    <n v="0"/>
    <n v="0"/>
    <n v="0"/>
    <n v="0"/>
    <n v="0"/>
    <n v="0"/>
    <n v="0"/>
    <n v="2586.15"/>
    <n v="0"/>
    <n v="0"/>
    <n v="117.57"/>
    <n v="0"/>
    <n v="0"/>
    <n v="1626.39"/>
    <n v="0"/>
    <n v="0"/>
    <n v="0"/>
    <n v="0"/>
    <n v="0"/>
    <n v="0"/>
    <n v="0"/>
    <n v="0"/>
    <n v="0"/>
    <n v="0"/>
    <n v="0"/>
    <n v="0"/>
    <n v="0"/>
    <n v="0"/>
    <n v="0"/>
    <n v="-1125.8"/>
    <n v="216.29"/>
    <n v="0"/>
    <n v="0"/>
    <n v="0"/>
    <n v="0"/>
    <x v="0"/>
    <m/>
    <m/>
    <m/>
    <m/>
    <m/>
    <m/>
    <m/>
    <m/>
    <n v="2555.25"/>
    <n v="30.9"/>
    <n v="0"/>
    <n v="2586.15"/>
    <x v="4"/>
    <x v="11"/>
    <m/>
    <x v="33"/>
  </r>
  <r>
    <x v="1"/>
    <s v="Columbus"/>
    <s v="Lighting"/>
    <s v="Residential"/>
    <s v="PL-Private Lighting"/>
    <n v="14483.4"/>
    <n v="4774.83"/>
    <n v="0"/>
    <n v="0"/>
    <n v="0"/>
    <n v="0"/>
    <n v="0"/>
    <n v="0"/>
    <n v="0"/>
    <n v="0"/>
    <n v="0"/>
    <n v="0"/>
    <n v="0"/>
    <n v="490.22"/>
    <n v="0"/>
    <n v="0"/>
    <n v="24.26"/>
    <n v="0"/>
    <n v="0"/>
    <n v="0"/>
    <n v="0"/>
    <n v="0"/>
    <n v="0"/>
    <n v="0"/>
    <n v="0"/>
    <n v="0"/>
    <n v="0"/>
    <n v="0"/>
    <n v="0"/>
    <n v="0"/>
    <n v="0"/>
    <n v="0"/>
    <n v="0"/>
    <n v="94.68"/>
    <n v="0"/>
    <n v="842.96"/>
    <n v="37.54"/>
    <n v="0"/>
    <n v="0"/>
    <n v="0"/>
    <n v="0"/>
    <x v="0"/>
    <m/>
    <m/>
    <m/>
    <m/>
    <m/>
    <m/>
    <m/>
    <m/>
    <n v="483.56"/>
    <n v="6.66"/>
    <n v="0"/>
    <n v="490.22"/>
    <x v="0"/>
    <x v="4"/>
    <m/>
    <x v="33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1"/>
    <s v="Neosho"/>
    <s v="Electric"/>
    <s v="Commercial"/>
    <s v="CB-Commercial"/>
    <n v="1"/>
    <n v="0.09"/>
    <n v="20"/>
    <n v="1.01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1"/>
    <n v="0"/>
    <n v="0"/>
    <n v="0.01"/>
    <n v="0"/>
    <n v="0"/>
    <n v="0"/>
    <n v="0"/>
    <x v="0"/>
    <m/>
    <m/>
    <m/>
    <m/>
    <m/>
    <m/>
    <m/>
    <m/>
    <n v="0.03"/>
    <n v="0"/>
    <n v="0"/>
    <n v="0.03"/>
    <x v="1"/>
    <x v="5"/>
    <m/>
    <x v="33"/>
  </r>
  <r>
    <x v="3"/>
    <s v="Aurora"/>
    <s v="Electric"/>
    <s v="Commercial"/>
    <s v="CB-Commercial"/>
    <n v="2025072"/>
    <n v="239666.09"/>
    <n v="42229.120000000003"/>
    <n v="7747.26"/>
    <n v="0"/>
    <n v="0"/>
    <n v="-215.89"/>
    <n v="-7280.6198473282402"/>
    <n v="0"/>
    <n v="0"/>
    <n v="0"/>
    <n v="91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65.58"/>
    <n v="20"/>
    <n v="-56.67"/>
    <n v="17571.0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Aurora"/>
    <s v="Electric"/>
    <s v="Commercial"/>
    <s v="GP-General Power"/>
    <n v="3896615"/>
    <n v="378334"/>
    <n v="10627.34"/>
    <n v="11485.9"/>
    <n v="0"/>
    <n v="0"/>
    <n v="-6.29"/>
    <n v="-1680.5343511450401"/>
    <n v="0"/>
    <n v="0"/>
    <n v="0"/>
    <n v="1553.63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3597.31"/>
    <n v="0"/>
    <n v="0"/>
    <n v="19570.18999999999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3"/>
  </r>
  <r>
    <x v="3"/>
    <s v="Aurora"/>
    <s v="Electric"/>
    <s v="Commercial"/>
    <s v="LS-Special Lighting"/>
    <n v="2947"/>
    <n v="587.72"/>
    <n v="0"/>
    <n v="2.8"/>
    <n v="0"/>
    <n v="0"/>
    <n v="0"/>
    <n v="0"/>
    <n v="0"/>
    <n v="0"/>
    <n v="0"/>
    <n v="1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3"/>
  </r>
  <r>
    <x v="3"/>
    <s v="Aurora"/>
    <s v="Electric"/>
    <s v="Commercial"/>
    <s v="SH-Small Heating"/>
    <n v="146199"/>
    <n v="14969.26"/>
    <n v="2194.13"/>
    <n v="585.21"/>
    <n v="0"/>
    <n v="0"/>
    <n v="0"/>
    <n v="0"/>
    <n v="0"/>
    <n v="0"/>
    <n v="0"/>
    <n v="65.81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5.74"/>
    <n v="0"/>
    <n v="0"/>
    <n v="1201.7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3"/>
  </r>
  <r>
    <x v="3"/>
    <s v="Aurora"/>
    <s v="Electric"/>
    <s v="Commercial"/>
    <s v="TEB-Total Electric Bldg"/>
    <n v="538145"/>
    <n v="50555.09"/>
    <n v="1320.31"/>
    <n v="186.73"/>
    <n v="0"/>
    <n v="0"/>
    <n v="0"/>
    <n v="0"/>
    <n v="0"/>
    <n v="0"/>
    <n v="0"/>
    <n v="24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19999999999999"/>
    <n v="0"/>
    <n v="0"/>
    <n v="2244.429999999999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3"/>
  </r>
  <r>
    <x v="3"/>
    <s v="Aurora"/>
    <s v="Electric"/>
    <s v="Industrial"/>
    <s v="CB-Commercial"/>
    <n v="16697"/>
    <n v="1963.69"/>
    <n v="226.9"/>
    <n v="73.209999999999994"/>
    <n v="0"/>
    <n v="0"/>
    <n v="0"/>
    <n v="0"/>
    <n v="0"/>
    <n v="0"/>
    <n v="0"/>
    <n v="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71"/>
    <n v="0"/>
    <n v="0"/>
    <n v="169.9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3"/>
  </r>
  <r>
    <x v="3"/>
    <s v="Aurora"/>
    <s v="Electric"/>
    <s v="Industrial"/>
    <s v="GP-General Power"/>
    <n v="1985268"/>
    <n v="186559.6"/>
    <n v="1320.31"/>
    <n v="3549.04"/>
    <n v="0"/>
    <n v="0"/>
    <n v="0"/>
    <n v="0"/>
    <n v="0"/>
    <n v="0"/>
    <n v="0"/>
    <n v="796.07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4394.58"/>
    <n v="0"/>
    <n v="0"/>
    <n v="9258.6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3"/>
    <s v="Aurora"/>
    <s v="Electric"/>
    <s v="Industrial"/>
    <s v="LP-Large Power"/>
    <n v="3186603"/>
    <n v="229942.78"/>
    <n v="567.1"/>
    <n v="0"/>
    <n v="0"/>
    <n v="0"/>
    <n v="0"/>
    <n v="0"/>
    <n v="0"/>
    <n v="0"/>
    <n v="0"/>
    <n v="419.04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-3324.28"/>
    <n v="0"/>
    <n v="0"/>
    <n v="5350.5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3"/>
  </r>
  <r>
    <x v="3"/>
    <s v="Aurora"/>
    <s v="Electric"/>
    <s v="Industrial"/>
    <s v="PFM-Feed Mill/Grain Elev"/>
    <n v="19840"/>
    <n v="3171.98"/>
    <n v="82.95"/>
    <n v="5.48"/>
    <n v="0"/>
    <n v="0"/>
    <n v="0"/>
    <n v="0"/>
    <n v="0"/>
    <n v="0"/>
    <n v="0"/>
    <n v="8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2.1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8"/>
    <m/>
    <x v="33"/>
  </r>
  <r>
    <x v="3"/>
    <s v="Aurora"/>
    <s v="Electric"/>
    <s v="Industrial"/>
    <s v="TEB-Total Electric Bldg"/>
    <n v="84724"/>
    <n v="18190.580000000002"/>
    <n v="69.489999999999995"/>
    <n v="0"/>
    <n v="0"/>
    <n v="0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159.5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3"/>
  </r>
  <r>
    <x v="3"/>
    <s v="Aurora"/>
    <s v="Electric"/>
    <s v="Interdepartmental"/>
    <s v="CB-Commercial"/>
    <n v="22042"/>
    <n v="2555.75"/>
    <n v="204.21"/>
    <n v="0"/>
    <n v="0"/>
    <n v="0"/>
    <n v="0"/>
    <n v="0"/>
    <n v="0"/>
    <n v="0"/>
    <n v="0"/>
    <n v="9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3"/>
  </r>
  <r>
    <x v="3"/>
    <s v="Aurora"/>
    <s v="Electric"/>
    <s v="Interdepartmental"/>
    <s v="GP-General Power"/>
    <n v="172812"/>
    <n v="13129.31"/>
    <n v="277.95999999999998"/>
    <n v="0"/>
    <n v="0"/>
    <n v="0"/>
    <n v="0"/>
    <n v="0"/>
    <n v="0"/>
    <n v="0"/>
    <n v="0"/>
    <n v="77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6"/>
    <m/>
    <x v="33"/>
  </r>
  <r>
    <x v="3"/>
    <s v="Aurora"/>
    <s v="Electric"/>
    <s v="Municipal Buildings"/>
    <s v="CB-Commercial"/>
    <n v="33076"/>
    <n v="3995.16"/>
    <n v="1497.54"/>
    <n v="0"/>
    <n v="0"/>
    <n v="0"/>
    <n v="0"/>
    <n v="0"/>
    <n v="0"/>
    <n v="0"/>
    <n v="0"/>
    <n v="14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Aurora"/>
    <s v="Electric"/>
    <s v="Municipal Buildings"/>
    <s v="GP-General Power"/>
    <n v="99680"/>
    <n v="9101.08"/>
    <n v="277.95999999999998"/>
    <n v="0"/>
    <n v="0"/>
    <n v="0"/>
    <n v="0"/>
    <n v="0"/>
    <n v="0"/>
    <n v="0"/>
    <n v="0"/>
    <n v="44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Aurora"/>
    <s v="Electric"/>
    <s v="Municipal Buildings"/>
    <s v="SH-Small Heating"/>
    <n v="1696"/>
    <n v="195.21"/>
    <n v="45.38"/>
    <n v="0"/>
    <n v="0"/>
    <n v="0"/>
    <n v="0"/>
    <n v="0"/>
    <n v="0"/>
    <n v="0"/>
    <n v="0"/>
    <n v="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3"/>
  </r>
  <r>
    <x v="3"/>
    <s v="Aurora"/>
    <s v="Electric"/>
    <s v="Municipal Other Lighting"/>
    <s v="CB-Commercial"/>
    <n v="8176"/>
    <n v="1014.31"/>
    <n v="748.77"/>
    <n v="0"/>
    <n v="0"/>
    <n v="0"/>
    <n v="0"/>
    <n v="0"/>
    <n v="0"/>
    <n v="0"/>
    <n v="0"/>
    <n v="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3"/>
  </r>
  <r>
    <x v="3"/>
    <s v="Aurora"/>
    <s v="Electric"/>
    <s v="Municipal Other Lighting"/>
    <s v="LS-Special Lighting"/>
    <n v="7404"/>
    <n v="1480.91"/>
    <n v="0"/>
    <n v="0"/>
    <n v="0"/>
    <n v="0"/>
    <n v="0"/>
    <n v="0"/>
    <n v="0"/>
    <n v="0"/>
    <n v="0"/>
    <n v="2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3"/>
  </r>
  <r>
    <x v="3"/>
    <s v="Aurora"/>
    <s v="Electric"/>
    <s v="Municipal Other Lighting"/>
    <s v="MS-Miscellaneous"/>
    <n v="0"/>
    <n v="0"/>
    <n v="19.5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22"/>
    <m/>
    <x v="33"/>
  </r>
  <r>
    <x v="3"/>
    <s v="Aurora"/>
    <s v="Electric"/>
    <s v="Municipal Pumping"/>
    <s v="CB-Commercial"/>
    <n v="79403"/>
    <n v="9340.7800000000007"/>
    <n v="1270.6400000000001"/>
    <n v="0"/>
    <n v="0"/>
    <n v="0"/>
    <n v="0"/>
    <n v="0"/>
    <n v="0"/>
    <n v="0"/>
    <n v="0"/>
    <n v="35.7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Aurora"/>
    <s v="Electric"/>
    <s v="Municipal Pumping"/>
    <s v="GP-General Power"/>
    <n v="513199"/>
    <n v="46247.15"/>
    <n v="972.86"/>
    <n v="0"/>
    <n v="0"/>
    <n v="0"/>
    <n v="0"/>
    <n v="0"/>
    <n v="0"/>
    <n v="0"/>
    <n v="0"/>
    <n v="23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Aurora"/>
    <s v="Electric"/>
    <s v="Oil Pipeline Pumping"/>
    <s v="GP-General Power"/>
    <n v="168869"/>
    <n v="15862.66"/>
    <n v="138.97999999999999"/>
    <n v="0"/>
    <n v="0"/>
    <n v="0"/>
    <n v="0"/>
    <n v="0"/>
    <n v="0"/>
    <n v="0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0.0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3"/>
    <s v="Aurora"/>
    <s v="Electric"/>
    <s v="Residential"/>
    <s v="RGL-Residential Pilot"/>
    <n v="40082"/>
    <n v="4645.42"/>
    <n v="0"/>
    <n v="208.37"/>
    <n v="0"/>
    <n v="0"/>
    <n v="0"/>
    <n v="0"/>
    <n v="0"/>
    <n v="0"/>
    <n v="0"/>
    <n v="18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9"/>
    <n v="0"/>
    <n v="0"/>
    <n v="46.2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3"/>
  </r>
  <r>
    <x v="3"/>
    <s v="Aurora"/>
    <s v="Electric"/>
    <s v="Residential"/>
    <s v="RG-Residential"/>
    <n v="9700339"/>
    <n v="1138693.6000000001"/>
    <n v="188543.79"/>
    <n v="39210.28"/>
    <n v="0"/>
    <n v="0"/>
    <n v="-1104.18"/>
    <n v="-89218.978743393993"/>
    <n v="0"/>
    <n v="0"/>
    <n v="0"/>
    <n v="4365.1899999999996"/>
    <n v="0"/>
    <n v="0"/>
    <n v="0"/>
    <n v="0"/>
    <n v="0"/>
    <n v="0"/>
    <n v="0"/>
    <n v="0"/>
    <n v="0"/>
    <n v="0"/>
    <n v="0"/>
    <n v="0"/>
    <n v="0"/>
    <n v="0"/>
    <n v="0"/>
    <n v="60"/>
    <n v="100"/>
    <n v="0"/>
    <n v="4380.32"/>
    <n v="460"/>
    <n v="-487.25"/>
    <n v="10488.42"/>
    <n v="0"/>
    <n v="0"/>
    <n v="0"/>
    <n v="0"/>
    <n v="0"/>
    <n v="0"/>
    <n v="73.760000000000005"/>
    <x v="0"/>
    <m/>
    <m/>
    <m/>
    <m/>
    <m/>
    <m/>
    <m/>
    <m/>
    <n v="0"/>
    <n v="0"/>
    <n v="0"/>
    <n v="0"/>
    <x v="0"/>
    <x v="1"/>
    <m/>
    <x v="33"/>
  </r>
  <r>
    <x v="3"/>
    <s v="Aurora"/>
    <s v="Lighting"/>
    <s v="Commercial"/>
    <s v="PL-Private Lighting"/>
    <n v="49396.732000000004"/>
    <n v="16307.71"/>
    <n v="0"/>
    <n v="0"/>
    <n v="0"/>
    <n v="0"/>
    <n v="0"/>
    <n v="0"/>
    <n v="0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.39"/>
    <n v="0"/>
    <n v="-0.05"/>
    <n v="834.4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s v="Aurora"/>
    <s v="Lighting"/>
    <s v="Industrial"/>
    <s v="PL-Private Lighting"/>
    <n v="5111"/>
    <n v="1416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28"/>
    <n v="0"/>
    <n v="0"/>
    <n v="76.5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3"/>
  </r>
  <r>
    <x v="3"/>
    <s v="Aurora"/>
    <s v="Lighting"/>
    <s v="Interdepartmental"/>
    <s v="PL-Private Lighting"/>
    <n v="195"/>
    <n v="45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4"/>
    <m/>
    <x v="33"/>
  </r>
  <r>
    <x v="3"/>
    <s v="Aurora"/>
    <s v="Lighting"/>
    <s v="Municipal Other Lighting"/>
    <s v="PL-Private Lighting"/>
    <n v="174"/>
    <n v="66.23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3"/>
  </r>
  <r>
    <x v="3"/>
    <s v="Aurora"/>
    <s v="Lighting"/>
    <s v="Municipal Pumping"/>
    <s v="PL-Private Lighting"/>
    <n v="58"/>
    <n v="2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3"/>
  </r>
  <r>
    <x v="3"/>
    <s v="Aurora"/>
    <s v="Lighting"/>
    <s v="Municipal Street Lighting"/>
    <s v="SPL-Municipal St Lighting"/>
    <n v="115907.739"/>
    <n v="12926.3"/>
    <n v="0"/>
    <n v="0"/>
    <n v="0"/>
    <n v="0"/>
    <n v="0"/>
    <n v="0"/>
    <n v="0"/>
    <n v="0"/>
    <n v="0"/>
    <n v="0"/>
    <n v="0"/>
    <n v="0"/>
    <n v="0"/>
    <n v="0"/>
    <n v="0"/>
    <n v="0"/>
    <n v="0"/>
    <n v="3434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3"/>
  </r>
  <r>
    <x v="3"/>
    <s v="Aurora"/>
    <s v="Lighting"/>
    <s v="Residential"/>
    <s v="PL-Private Lighting"/>
    <n v="51697.091999999997"/>
    <n v="19495.46"/>
    <n v="0"/>
    <n v="0"/>
    <n v="0"/>
    <n v="0"/>
    <n v="0"/>
    <n v="0"/>
    <n v="-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"/>
    <n v="0"/>
    <n v="36.54"/>
    <n v="0"/>
    <n v="0"/>
    <n v="64.6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3"/>
    <s v="Baxter Springs"/>
    <s v="Electric"/>
    <s v="Commercial"/>
    <s v="CB-Commercial"/>
    <n v="1"/>
    <n v="0.13"/>
    <n v="22.69"/>
    <n v="1.13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Baxter Springs"/>
    <s v="Electric"/>
    <s v="Residential"/>
    <s v="RG-Residential"/>
    <n v="204"/>
    <n v="25.57"/>
    <n v="13"/>
    <n v="1.93"/>
    <n v="0"/>
    <n v="0"/>
    <n v="0"/>
    <n v="0"/>
    <n v="0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s v="Baxter Springs"/>
    <s v="Lighting"/>
    <s v="Commercial"/>
    <s v="PL-Private Lighting"/>
    <n v="31"/>
    <n v="1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s v="Bolivar"/>
    <s v="Electric"/>
    <s v="Commercial"/>
    <s v="CB-Commercial"/>
    <n v="1838531"/>
    <n v="219082.09"/>
    <n v="45380.76"/>
    <n v="5725.28"/>
    <n v="0"/>
    <n v="0"/>
    <n v="-451.29"/>
    <n v="-38682.795400274001"/>
    <n v="0"/>
    <n v="0"/>
    <n v="0"/>
    <n v="827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11.82"/>
    <n v="40"/>
    <n v="-133.76"/>
    <n v="15833.6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Bolivar"/>
    <s v="Electric"/>
    <s v="Commercial"/>
    <s v="GP-General Power"/>
    <n v="3023240"/>
    <n v="292984.3"/>
    <n v="9172.68"/>
    <n v="1730.41"/>
    <n v="0"/>
    <n v="0"/>
    <n v="0"/>
    <n v="0"/>
    <n v="0"/>
    <n v="0"/>
    <n v="0"/>
    <n v="136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63.21"/>
    <n v="0"/>
    <n v="0"/>
    <n v="13914.6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3"/>
  </r>
  <r>
    <x v="3"/>
    <s v="Bolivar"/>
    <s v="Electric"/>
    <s v="Commercial"/>
    <s v="LP-Large Power"/>
    <n v="2166857"/>
    <n v="144496.35"/>
    <n v="1134.2"/>
    <n v="0"/>
    <n v="0"/>
    <n v="0"/>
    <n v="0"/>
    <n v="0"/>
    <n v="0"/>
    <n v="0"/>
    <n v="0"/>
    <n v="975.09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3807.8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7"/>
    <m/>
    <x v="33"/>
  </r>
  <r>
    <x v="3"/>
    <s v="Bolivar"/>
    <s v="Electric"/>
    <s v="Commercial"/>
    <s v="LS-Special Lighting"/>
    <n v="4715"/>
    <n v="801.68"/>
    <n v="0"/>
    <n v="1.87"/>
    <n v="0"/>
    <n v="0"/>
    <n v="0"/>
    <n v="0"/>
    <n v="0"/>
    <n v="0"/>
    <n v="0"/>
    <n v="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3"/>
  </r>
  <r>
    <x v="3"/>
    <s v="Bolivar"/>
    <s v="Electric"/>
    <s v="Commercial"/>
    <s v="RG-Resident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"/>
    <m/>
    <x v="33"/>
  </r>
  <r>
    <x v="3"/>
    <s v="Bolivar"/>
    <s v="Electric"/>
    <s v="Commercial"/>
    <s v="SH-Small Heating"/>
    <n v="730328"/>
    <n v="75241.78"/>
    <n v="11212.63"/>
    <n v="1866.79"/>
    <n v="0"/>
    <n v="0"/>
    <n v="-311.68"/>
    <n v="-32058.3938931298"/>
    <n v="0"/>
    <n v="0"/>
    <n v="0"/>
    <n v="328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1.69000000000005"/>
    <n v="0"/>
    <n v="-19.45"/>
    <n v="5030.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3"/>
  </r>
  <r>
    <x v="3"/>
    <s v="Bolivar"/>
    <s v="Electric"/>
    <s v="Commercial"/>
    <s v="TEB-Total Electric Bldg"/>
    <n v="2349257"/>
    <n v="229308.41"/>
    <n v="8269.31"/>
    <n v="1470.06"/>
    <n v="0"/>
    <n v="0"/>
    <n v="0"/>
    <n v="0"/>
    <n v="0"/>
    <n v="0"/>
    <n v="0"/>
    <n v="1038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15.09"/>
    <n v="0"/>
    <n v="0"/>
    <n v="9381.3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3"/>
  </r>
  <r>
    <x v="3"/>
    <s v="Bolivar"/>
    <s v="Electric"/>
    <s v="Industrial"/>
    <s v="CB-Commercial"/>
    <n v="23896"/>
    <n v="2773.8"/>
    <n v="181.52"/>
    <n v="116.02"/>
    <n v="0"/>
    <n v="0"/>
    <n v="0"/>
    <n v="0"/>
    <n v="0"/>
    <n v="0"/>
    <n v="0"/>
    <n v="1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.26"/>
    <n v="0"/>
    <n v="0"/>
    <n v="213.4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3"/>
  </r>
  <r>
    <x v="3"/>
    <s v="Bolivar"/>
    <s v="Electric"/>
    <s v="Industrial"/>
    <s v="GP-General Power"/>
    <n v="793280"/>
    <n v="78688.3"/>
    <n v="1042.3499999999999"/>
    <n v="2348.59"/>
    <n v="0"/>
    <n v="0"/>
    <n v="0"/>
    <n v="0"/>
    <n v="0"/>
    <n v="0"/>
    <n v="0"/>
    <n v="356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6.01"/>
    <n v="0"/>
    <n v="0"/>
    <n v="3381.9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3"/>
    <s v="Bolivar"/>
    <s v="Electric"/>
    <s v="Industrial"/>
    <s v="LP-Large Power"/>
    <n v="781800"/>
    <n v="46969.98"/>
    <n v="567.1"/>
    <n v="0"/>
    <n v="0"/>
    <n v="0"/>
    <n v="0"/>
    <n v="0"/>
    <n v="0"/>
    <n v="0"/>
    <n v="0"/>
    <n v="35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95.7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3"/>
  </r>
  <r>
    <x v="3"/>
    <s v="Bolivar"/>
    <s v="Electric"/>
    <s v="Industrial"/>
    <s v="PFM-Feed Mill/Grain Elev"/>
    <n v="4084"/>
    <n v="676.72"/>
    <n v="110.6"/>
    <n v="29.12"/>
    <n v="0"/>
    <n v="0"/>
    <n v="0"/>
    <n v="0"/>
    <n v="0"/>
    <n v="0"/>
    <n v="0"/>
    <n v="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8"/>
    <m/>
    <x v="33"/>
  </r>
  <r>
    <x v="3"/>
    <s v="Bolivar"/>
    <s v="Electric"/>
    <s v="Industrial"/>
    <s v="SH-Small Heating"/>
    <n v="1200"/>
    <n v="132.94999999999999"/>
    <n v="22.69"/>
    <n v="3.12"/>
    <n v="0"/>
    <n v="0"/>
    <n v="0"/>
    <n v="0"/>
    <n v="0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8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2"/>
    <m/>
    <x v="33"/>
  </r>
  <r>
    <x v="3"/>
    <s v="Bolivar"/>
    <s v="Electric"/>
    <s v="Interdepartmental"/>
    <s v="CB-Commercial"/>
    <n v="23864"/>
    <n v="2752.38"/>
    <n v="113.45"/>
    <n v="0"/>
    <n v="0"/>
    <n v="0"/>
    <n v="0"/>
    <n v="0"/>
    <n v="0"/>
    <n v="0"/>
    <n v="0"/>
    <n v="1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.81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3"/>
  </r>
  <r>
    <x v="3"/>
    <s v="Bolivar"/>
    <s v="Electric"/>
    <s v="Municipal Buildings"/>
    <s v="CB-Commercial"/>
    <n v="41329"/>
    <n v="5038"/>
    <n v="2223.62"/>
    <n v="0"/>
    <n v="0"/>
    <n v="0"/>
    <n v="0"/>
    <n v="0"/>
    <n v="0"/>
    <n v="0"/>
    <n v="0"/>
    <n v="1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Bolivar"/>
    <s v="Electric"/>
    <s v="Municipal Buildings"/>
    <s v="GP-General Power"/>
    <n v="55059"/>
    <n v="6748.44"/>
    <n v="277.95999999999998"/>
    <n v="0"/>
    <n v="0"/>
    <n v="0"/>
    <n v="-114.13"/>
    <n v="-27020"/>
    <n v="0"/>
    <n v="0"/>
    <n v="0"/>
    <n v="24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Bolivar"/>
    <s v="Electric"/>
    <s v="Municipal Buildings"/>
    <s v="SH-Small Heating"/>
    <n v="15722"/>
    <n v="1723.6"/>
    <n v="363.04"/>
    <n v="0"/>
    <n v="0"/>
    <n v="0"/>
    <n v="0"/>
    <n v="0"/>
    <n v="0"/>
    <n v="0"/>
    <n v="0"/>
    <n v="7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3"/>
  </r>
  <r>
    <x v="3"/>
    <s v="Bolivar"/>
    <s v="Electric"/>
    <s v="Municipal Buildings"/>
    <s v="TEB-Total Electric Bldg"/>
    <n v="11440"/>
    <n v="1108.06"/>
    <n v="69.489999999999995"/>
    <n v="0"/>
    <n v="0"/>
    <n v="0"/>
    <n v="0"/>
    <n v="0"/>
    <n v="0"/>
    <n v="0"/>
    <n v="0"/>
    <n v="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3"/>
  </r>
  <r>
    <x v="3"/>
    <s v="Bolivar"/>
    <s v="Electric"/>
    <s v="Municipal Other Lighting"/>
    <s v="CB-Commercial"/>
    <n v="7448"/>
    <n v="917.3"/>
    <n v="862.22"/>
    <n v="0"/>
    <n v="0"/>
    <n v="0"/>
    <n v="0"/>
    <n v="0"/>
    <n v="0"/>
    <n v="0"/>
    <n v="0"/>
    <n v="3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3"/>
  </r>
  <r>
    <x v="3"/>
    <s v="Bolivar"/>
    <s v="Electric"/>
    <s v="Municipal Other Lighting"/>
    <s v="LS-Special Lighting"/>
    <n v="4748"/>
    <n v="914.75"/>
    <n v="0"/>
    <n v="0"/>
    <n v="0"/>
    <n v="0"/>
    <n v="0"/>
    <n v="0"/>
    <n v="0"/>
    <n v="0"/>
    <n v="0"/>
    <n v="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3"/>
  </r>
  <r>
    <x v="3"/>
    <s v="Bolivar"/>
    <s v="Electric"/>
    <s v="Municipal Pumping"/>
    <s v="CB-Commercial"/>
    <n v="146959"/>
    <n v="17346.900000000001"/>
    <n v="2677.42"/>
    <n v="0"/>
    <n v="0"/>
    <n v="0"/>
    <n v="0"/>
    <n v="0"/>
    <n v="0"/>
    <n v="0"/>
    <n v="0"/>
    <n v="66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Bolivar"/>
    <s v="Electric"/>
    <s v="Municipal Pumping"/>
    <s v="GP-General Power"/>
    <n v="278716"/>
    <n v="26731.63"/>
    <n v="833.88"/>
    <n v="0"/>
    <n v="0"/>
    <n v="0"/>
    <n v="0"/>
    <n v="0"/>
    <n v="0"/>
    <n v="0"/>
    <n v="0"/>
    <n v="12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Bolivar"/>
    <s v="Electric"/>
    <s v="Municipal Pumping"/>
    <s v="TEB-Total Electric Bldg"/>
    <n v="14991"/>
    <n v="1231.72"/>
    <n v="69.489999999999995"/>
    <n v="0"/>
    <n v="0"/>
    <n v="0"/>
    <n v="0"/>
    <n v="0"/>
    <n v="0"/>
    <n v="0"/>
    <n v="0"/>
    <n v="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3"/>
  </r>
  <r>
    <x v="3"/>
    <s v="Bolivar"/>
    <s v="Electric"/>
    <s v="Oil Pipeline Pumping"/>
    <s v="GP-General Power"/>
    <n v="100000"/>
    <n v="8603.23"/>
    <n v="69.489999999999995"/>
    <n v="0"/>
    <n v="0"/>
    <n v="0"/>
    <n v="0"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3.5800000000000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3"/>
    <s v="Bolivar"/>
    <s v="Electric"/>
    <s v="Oil Pipeline Pumping"/>
    <s v="LP-Large Power"/>
    <n v="2834727"/>
    <n v="223789.06"/>
    <n v="85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16.93"/>
    <n v="0"/>
    <n v="0"/>
    <n v="14240.0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3"/>
  </r>
  <r>
    <x v="3"/>
    <s v="Bolivar"/>
    <s v="Electric"/>
    <s v="Residential"/>
    <s v="RGL-Residential Pilot"/>
    <n v="77657"/>
    <n v="9106.08"/>
    <n v="0"/>
    <n v="228.4"/>
    <n v="0"/>
    <n v="0"/>
    <n v="0"/>
    <n v="0"/>
    <n v="0"/>
    <n v="0"/>
    <n v="0"/>
    <n v="35.02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829999999999998"/>
    <n v="20"/>
    <n v="-4.8600000000000003"/>
    <n v="231.9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3"/>
  </r>
  <r>
    <x v="3"/>
    <s v="Bolivar"/>
    <s v="Electric"/>
    <s v="Residential"/>
    <s v="RG-Residential"/>
    <n v="10583045.800000001"/>
    <n v="1230832.19"/>
    <n v="182215.67999999999"/>
    <n v="29919.88"/>
    <n v="0"/>
    <n v="0"/>
    <n v="-1436.88"/>
    <n v="-92129.548091603006"/>
    <n v="0"/>
    <n v="0"/>
    <n v="0"/>
    <n v="4762.33"/>
    <n v="0"/>
    <n v="0"/>
    <n v="0"/>
    <n v="0"/>
    <n v="0"/>
    <n v="0"/>
    <n v="0"/>
    <n v="0"/>
    <n v="0"/>
    <n v="0"/>
    <n v="0"/>
    <n v="0"/>
    <n v="0"/>
    <n v="0"/>
    <n v="0"/>
    <n v="120"/>
    <n v="0"/>
    <n v="0"/>
    <n v="3861.36"/>
    <n v="580"/>
    <n v="-443.64"/>
    <n v="31583.2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s v="Bolivar"/>
    <s v="Electric"/>
    <s v="Wholesale Municipalities"/>
    <s v="GFR-Lockwood"/>
    <n v="762257"/>
    <n v="33646.03"/>
    <n v="0"/>
    <n v="0"/>
    <n v="24979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6"/>
    <x v="30"/>
    <m/>
    <x v="33"/>
  </r>
  <r>
    <x v="3"/>
    <s v="Bolivar"/>
    <s v="Lighting"/>
    <s v="Commercial"/>
    <s v="PL-Private Lighting"/>
    <n v="55308.506000000001"/>
    <n v="16632.63"/>
    <n v="0"/>
    <n v="13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.49"/>
    <n v="0"/>
    <n v="0"/>
    <n v="672.1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s v="Bolivar"/>
    <s v="Lighting"/>
    <s v="Industrial"/>
    <s v="PL-Private Lighting"/>
    <n v="515"/>
    <n v="176.82"/>
    <n v="0"/>
    <n v="5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3"/>
  </r>
  <r>
    <x v="3"/>
    <s v="Bolivar"/>
    <s v="Lighting"/>
    <s v="Municipal Other Lighting"/>
    <s v="PL-Private Lighting"/>
    <n v="249"/>
    <n v="84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3"/>
  </r>
  <r>
    <x v="3"/>
    <s v="Bolivar"/>
    <s v="Lighting"/>
    <s v="Municipal Street Lighting"/>
    <s v="SPL-Municipal St Lighting"/>
    <n v="218947.63800000001"/>
    <n v="24677.26"/>
    <n v="0"/>
    <n v="0"/>
    <n v="0"/>
    <n v="0"/>
    <n v="0"/>
    <n v="0"/>
    <n v="0"/>
    <n v="0"/>
    <n v="0"/>
    <n v="0"/>
    <n v="0"/>
    <n v="0"/>
    <n v="0"/>
    <n v="0"/>
    <n v="0"/>
    <n v="0"/>
    <n v="0"/>
    <n v="689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3"/>
  </r>
  <r>
    <x v="3"/>
    <s v="Bolivar"/>
    <s v="Lighting"/>
    <s v="Residential"/>
    <s v="PL-Private Lighting"/>
    <n v="41543.47"/>
    <n v="15468.55"/>
    <n v="0"/>
    <n v="56.77"/>
    <n v="0"/>
    <n v="0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76"/>
    <n v="0"/>
    <n v="-1.1599999999999999"/>
    <n v="266.0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3"/>
    <s v="Branson"/>
    <s v="Electric"/>
    <s v="Commercial"/>
    <s v="CB-Commercial"/>
    <n v="2836757"/>
    <n v="336296.45"/>
    <n v="61048.98"/>
    <n v="6476.85"/>
    <n v="0"/>
    <n v="0"/>
    <n v="-94.97"/>
    <n v="-4889.31297709924"/>
    <n v="0"/>
    <n v="0"/>
    <n v="0"/>
    <n v="1275.8599999999999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5945.48"/>
    <n v="140"/>
    <n v="-148.69"/>
    <n v="27195.6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Branson"/>
    <s v="Electric"/>
    <s v="Commercial"/>
    <s v="GP-General Power"/>
    <n v="5417847"/>
    <n v="528764.81999999995"/>
    <n v="11535.34"/>
    <n v="8102.18"/>
    <n v="0"/>
    <n v="0"/>
    <n v="0"/>
    <n v="0"/>
    <n v="0"/>
    <n v="0"/>
    <n v="0"/>
    <n v="2270.4299999999998"/>
    <n v="0"/>
    <n v="0"/>
    <n v="0"/>
    <n v="0"/>
    <n v="0"/>
    <n v="0"/>
    <n v="0"/>
    <n v="575.14"/>
    <n v="0"/>
    <n v="0"/>
    <n v="0"/>
    <n v="0"/>
    <n v="0"/>
    <n v="0"/>
    <n v="0"/>
    <n v="0"/>
    <n v="0"/>
    <n v="15"/>
    <n v="11901.02"/>
    <n v="20"/>
    <n v="0"/>
    <n v="37139.62999999999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3"/>
  </r>
  <r>
    <x v="3"/>
    <s v="Branson"/>
    <s v="Electric"/>
    <s v="Commercial"/>
    <s v="LP-Large Power"/>
    <n v="2452800"/>
    <n v="167107.76"/>
    <n v="567.1"/>
    <n v="1077.3599999999999"/>
    <n v="0"/>
    <n v="0"/>
    <n v="0"/>
    <n v="0"/>
    <n v="0"/>
    <n v="0"/>
    <n v="0"/>
    <n v="1103.76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3393.76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7"/>
    <m/>
    <x v="33"/>
  </r>
  <r>
    <x v="3"/>
    <s v="Branson"/>
    <s v="Electric"/>
    <s v="Commercial"/>
    <s v="SH-Small Heating"/>
    <n v="2277804"/>
    <n v="232994.44"/>
    <n v="31797"/>
    <n v="5128.78"/>
    <n v="0"/>
    <n v="0"/>
    <n v="-68.709999999999994"/>
    <n v="-6150.6703855940495"/>
    <n v="0"/>
    <n v="0"/>
    <n v="0"/>
    <n v="1025.13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7.87"/>
    <n v="0"/>
    <n v="-134.27000000000001"/>
    <n v="19912.8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3"/>
  </r>
  <r>
    <x v="3"/>
    <s v="Branson"/>
    <s v="Electric"/>
    <s v="Commercial"/>
    <s v="TEB-Total Electric Bldg"/>
    <n v="12466033"/>
    <n v="1224940.52"/>
    <n v="36797.269999999997"/>
    <n v="18516.650000000001"/>
    <n v="0"/>
    <n v="0"/>
    <n v="0"/>
    <n v="0"/>
    <n v="0"/>
    <n v="0"/>
    <n v="0"/>
    <n v="5301.58"/>
    <n v="0"/>
    <n v="0"/>
    <n v="0"/>
    <n v="0"/>
    <n v="0"/>
    <n v="0"/>
    <n v="0"/>
    <n v="940.24"/>
    <n v="0"/>
    <n v="0"/>
    <n v="0"/>
    <n v="0"/>
    <n v="0"/>
    <n v="0"/>
    <n v="0"/>
    <n v="0"/>
    <n v="0"/>
    <n v="15"/>
    <n v="10381.23"/>
    <n v="0"/>
    <n v="-28.78"/>
    <n v="84958.53"/>
    <n v="0"/>
    <n v="0"/>
    <n v="0"/>
    <n v="0"/>
    <n v="0"/>
    <n v="0"/>
    <n v="12741.02"/>
    <x v="0"/>
    <m/>
    <m/>
    <m/>
    <m/>
    <m/>
    <m/>
    <m/>
    <m/>
    <n v="0"/>
    <n v="0"/>
    <n v="0"/>
    <n v="0"/>
    <x v="1"/>
    <x v="13"/>
    <m/>
    <x v="33"/>
  </r>
  <r>
    <x v="3"/>
    <s v="Branson"/>
    <s v="Electric"/>
    <s v="Industrial"/>
    <s v="CB-Commercial"/>
    <n v="3971"/>
    <n v="461.12"/>
    <n v="22.69"/>
    <n v="0"/>
    <n v="0"/>
    <n v="0"/>
    <n v="0"/>
    <n v="0"/>
    <n v="0"/>
    <n v="0"/>
    <n v="0"/>
    <n v="1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8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3"/>
  </r>
  <r>
    <x v="3"/>
    <s v="Branson"/>
    <s v="Electric"/>
    <s v="Industrial"/>
    <s v="SH-Small Heating"/>
    <n v="15054"/>
    <n v="1540.95"/>
    <n v="158.83000000000001"/>
    <n v="14.76"/>
    <n v="0"/>
    <n v="0"/>
    <n v="0"/>
    <n v="0"/>
    <n v="0"/>
    <n v="0"/>
    <n v="0"/>
    <n v="6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8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2"/>
    <m/>
    <x v="33"/>
  </r>
  <r>
    <x v="3"/>
    <s v="Branson"/>
    <s v="Electric"/>
    <s v="Industrial"/>
    <s v="TEB-Total Electric Bldg"/>
    <n v="27280"/>
    <n v="2798.6"/>
    <n v="138.97999999999999"/>
    <n v="0"/>
    <n v="0"/>
    <n v="0"/>
    <n v="0"/>
    <n v="0"/>
    <n v="0"/>
    <n v="0"/>
    <n v="0"/>
    <n v="12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.9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3"/>
  </r>
  <r>
    <x v="3"/>
    <s v="Branson"/>
    <s v="Electric"/>
    <s v="Interdepartmental"/>
    <s v="CB-Commercial"/>
    <n v="16165"/>
    <n v="1877.54"/>
    <n v="136.13999999999999"/>
    <n v="0"/>
    <n v="0"/>
    <n v="0"/>
    <n v="0"/>
    <n v="0"/>
    <n v="0"/>
    <n v="0"/>
    <n v="0"/>
    <n v="7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.650000000000006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3"/>
  </r>
  <r>
    <x v="3"/>
    <s v="Branson"/>
    <s v="Electric"/>
    <s v="Municipal Buildings"/>
    <s v="CB-Commercial"/>
    <n v="56223"/>
    <n v="6697.79"/>
    <n v="1741.08"/>
    <n v="0"/>
    <n v="0"/>
    <n v="0"/>
    <n v="0"/>
    <n v="0"/>
    <n v="0"/>
    <n v="0"/>
    <n v="0"/>
    <n v="25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Branson"/>
    <s v="Electric"/>
    <s v="Municipal Buildings"/>
    <s v="GP-General Power"/>
    <n v="166040"/>
    <n v="16727.5"/>
    <n v="347.45"/>
    <n v="0"/>
    <n v="0"/>
    <n v="0"/>
    <n v="0"/>
    <n v="0"/>
    <n v="0"/>
    <n v="0"/>
    <n v="0"/>
    <n v="74.70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Branson"/>
    <s v="Electric"/>
    <s v="Municipal Buildings"/>
    <s v="LS-Special Lighting"/>
    <n v="704"/>
    <n v="118.54"/>
    <n v="0"/>
    <n v="0"/>
    <n v="0"/>
    <n v="0"/>
    <n v="0"/>
    <n v="0"/>
    <n v="0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7"/>
    <m/>
    <x v="33"/>
  </r>
  <r>
    <x v="3"/>
    <s v="Branson"/>
    <s v="Electric"/>
    <s v="Municipal Buildings"/>
    <s v="SH-Small Heating"/>
    <n v="26452"/>
    <n v="2578.34"/>
    <n v="226.9"/>
    <n v="0"/>
    <n v="0"/>
    <n v="0"/>
    <n v="0"/>
    <n v="0"/>
    <n v="0"/>
    <n v="0"/>
    <n v="0"/>
    <n v="11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3"/>
  </r>
  <r>
    <x v="3"/>
    <s v="Branson"/>
    <s v="Electric"/>
    <s v="Municipal Buildings"/>
    <s v="TEB-Total Electric Bldg"/>
    <n v="325880"/>
    <n v="34632.620000000003"/>
    <n v="555.91999999999996"/>
    <n v="0"/>
    <n v="0"/>
    <n v="0"/>
    <n v="0"/>
    <n v="0"/>
    <n v="0"/>
    <n v="0"/>
    <n v="0"/>
    <n v="146.63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3"/>
  </r>
  <r>
    <x v="3"/>
    <s v="Branson"/>
    <s v="Electric"/>
    <s v="Municipal Other Lighting"/>
    <s v="CB-Commercial"/>
    <n v="25118"/>
    <n v="3059.22"/>
    <n v="1446.11"/>
    <n v="0"/>
    <n v="0"/>
    <n v="0"/>
    <n v="0"/>
    <n v="0"/>
    <n v="0"/>
    <n v="0"/>
    <n v="0"/>
    <n v="1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3"/>
  </r>
  <r>
    <x v="3"/>
    <s v="Branson"/>
    <s v="Electric"/>
    <s v="Municipal Other Lighting"/>
    <s v="GP-General Power"/>
    <n v="27200"/>
    <n v="2679.92"/>
    <n v="69.489999999999995"/>
    <n v="0"/>
    <n v="0"/>
    <n v="0"/>
    <n v="0"/>
    <n v="0"/>
    <n v="0"/>
    <n v="0"/>
    <n v="0"/>
    <n v="12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6"/>
    <m/>
    <x v="33"/>
  </r>
  <r>
    <x v="3"/>
    <s v="Branson"/>
    <s v="Electric"/>
    <s v="Municipal Other Lighting"/>
    <s v="LS-Special Lighting"/>
    <n v="2158"/>
    <n v="436.17"/>
    <n v="0"/>
    <n v="0"/>
    <n v="0"/>
    <n v="0"/>
    <n v="0"/>
    <n v="0"/>
    <n v="0"/>
    <n v="0"/>
    <n v="0"/>
    <n v="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3"/>
  </r>
  <r>
    <x v="3"/>
    <s v="Branson"/>
    <s v="Electric"/>
    <s v="Municipal Other Lighting"/>
    <s v="SH-Small Heating"/>
    <n v="1366"/>
    <n v="150.99"/>
    <n v="45.38"/>
    <n v="0"/>
    <n v="0"/>
    <n v="0"/>
    <n v="0"/>
    <n v="0"/>
    <n v="0"/>
    <n v="0"/>
    <n v="0"/>
    <n v="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2"/>
    <m/>
    <x v="33"/>
  </r>
  <r>
    <x v="3"/>
    <s v="Branson"/>
    <s v="Electric"/>
    <s v="Municipal Pumping"/>
    <s v="CB-Commercial"/>
    <n v="133385"/>
    <n v="15606.52"/>
    <n v="2677.42"/>
    <n v="0"/>
    <n v="0"/>
    <n v="0"/>
    <n v="0"/>
    <n v="0"/>
    <n v="0"/>
    <n v="0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Branson"/>
    <s v="Electric"/>
    <s v="Municipal Pumping"/>
    <s v="GP-General Power"/>
    <n v="1167328"/>
    <n v="109103.47"/>
    <n v="2084.6999999999998"/>
    <n v="0"/>
    <n v="0"/>
    <n v="0"/>
    <n v="0"/>
    <n v="0"/>
    <n v="0"/>
    <n v="0"/>
    <n v="0"/>
    <n v="525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Branson"/>
    <s v="Electric"/>
    <s v="Residential"/>
    <s v="RGL-Residential Pilot"/>
    <n v="67936"/>
    <n v="7951.48"/>
    <n v="0"/>
    <n v="128.65"/>
    <n v="0"/>
    <n v="0"/>
    <n v="0"/>
    <n v="0"/>
    <n v="0"/>
    <n v="0"/>
    <n v="0"/>
    <n v="3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0500000000000007"/>
    <n v="0"/>
    <n v="0"/>
    <n v="51.09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3"/>
  </r>
  <r>
    <x v="3"/>
    <s v="Branson"/>
    <s v="Electric"/>
    <s v="Residential"/>
    <s v="RG-Residential"/>
    <n v="13421503.199999999"/>
    <n v="1566074.19"/>
    <n v="235948.9"/>
    <n v="26588.31"/>
    <n v="0"/>
    <n v="0"/>
    <n v="-687.1"/>
    <n v="-55381.249774907003"/>
    <n v="0"/>
    <n v="0"/>
    <n v="0"/>
    <n v="6040.58"/>
    <n v="0"/>
    <n v="0"/>
    <n v="0"/>
    <n v="0"/>
    <n v="0"/>
    <n v="0"/>
    <n v="0"/>
    <n v="0"/>
    <n v="0"/>
    <n v="0"/>
    <n v="0"/>
    <n v="0"/>
    <n v="0"/>
    <n v="0"/>
    <n v="0"/>
    <n v="150"/>
    <n v="0"/>
    <n v="0"/>
    <n v="3965.13"/>
    <n v="620"/>
    <n v="-600.02"/>
    <n v="12003.23"/>
    <n v="0"/>
    <n v="0"/>
    <n v="0"/>
    <n v="0"/>
    <n v="0"/>
    <n v="0"/>
    <n v="177.04"/>
    <x v="0"/>
    <m/>
    <m/>
    <m/>
    <m/>
    <m/>
    <m/>
    <m/>
    <m/>
    <n v="0"/>
    <n v="0"/>
    <n v="0"/>
    <n v="0"/>
    <x v="0"/>
    <x v="1"/>
    <m/>
    <x v="33"/>
  </r>
  <r>
    <x v="3"/>
    <s v="Branson"/>
    <s v="Lighting"/>
    <s v="Commercial"/>
    <s v="PL-Private Lighting"/>
    <n v="84281.464999999997"/>
    <n v="29106.59"/>
    <n v="0"/>
    <n v="0"/>
    <n v="0"/>
    <n v="0"/>
    <n v="0"/>
    <n v="0"/>
    <n v="0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52.59"/>
    <n v="0"/>
    <n v="0"/>
    <n v="1550.6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s v="Branson"/>
    <s v="Lighting"/>
    <s v="Industrial"/>
    <s v="PL-Private Lighting"/>
    <n v="164"/>
    <n v="58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3"/>
  </r>
  <r>
    <x v="3"/>
    <s v="Branson"/>
    <s v="Lighting"/>
    <s v="Municipal Other Lighting"/>
    <s v="PL-Private Lighting"/>
    <n v="386"/>
    <n v="139.83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3"/>
  </r>
  <r>
    <x v="3"/>
    <s v="Branson"/>
    <s v="Lighting"/>
    <s v="Municipal Street Lighting"/>
    <s v="SPL-Municipal St Lighting"/>
    <n v="231741.033"/>
    <n v="24550.6"/>
    <n v="0"/>
    <n v="0"/>
    <n v="0"/>
    <n v="0"/>
    <n v="0"/>
    <n v="0"/>
    <n v="0"/>
    <n v="0"/>
    <n v="0"/>
    <n v="0"/>
    <n v="0"/>
    <n v="0"/>
    <n v="0"/>
    <n v="0"/>
    <n v="0"/>
    <n v="0"/>
    <n v="0"/>
    <n v="1985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3"/>
  </r>
  <r>
    <x v="3"/>
    <s v="Branson"/>
    <s v="Lighting"/>
    <s v="Residential"/>
    <s v="PL-Private Lighting"/>
    <n v="24162.457999999999"/>
    <n v="9369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149999999999999"/>
    <n v="0"/>
    <n v="0"/>
    <n v="48.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3"/>
    <s v="Buffalo"/>
    <s v="Electric"/>
    <s v="Commercial"/>
    <s v="CB-Commercial"/>
    <n v="1016"/>
    <n v="129.15"/>
    <n v="90.76"/>
    <n v="8.08"/>
    <n v="0"/>
    <n v="0"/>
    <n v="0"/>
    <n v="0"/>
    <n v="0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4"/>
    <n v="0"/>
    <n v="0"/>
    <n v="18.26000000000000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Buffalo"/>
    <s v="Electric"/>
    <s v="Residential"/>
    <s v="RG-Residential"/>
    <n v="15657"/>
    <n v="1760.45"/>
    <n v="208"/>
    <n v="23.74"/>
    <n v="0"/>
    <n v="0"/>
    <n v="0"/>
    <n v="0"/>
    <n v="0"/>
    <n v="0"/>
    <n v="0"/>
    <n v="7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4"/>
    <n v="0"/>
    <n v="0"/>
    <n v="41.0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s v="Buffalo"/>
    <s v="Lighting"/>
    <s v="Residential"/>
    <s v="PL-Private Lighting"/>
    <n v="31"/>
    <n v="14.65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s v="Gravette"/>
    <s v="Electric"/>
    <s v="Commercial"/>
    <s v="CB-Commercial"/>
    <n v="5228"/>
    <n v="621.71"/>
    <n v="158.83000000000001"/>
    <n v="31.34"/>
    <n v="0"/>
    <n v="0"/>
    <n v="0"/>
    <n v="0"/>
    <n v="0"/>
    <n v="0"/>
    <n v="0"/>
    <n v="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4"/>
    <n v="0"/>
    <n v="0"/>
    <n v="53.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Gravette"/>
    <s v="Electric"/>
    <s v="Industrial"/>
    <s v="GP-General Power"/>
    <n v="47453"/>
    <n v="4017.71"/>
    <n v="69.48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8.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3"/>
    <s v="Gravette"/>
    <s v="Electric"/>
    <s v="Residential"/>
    <s v="RG-Residential"/>
    <n v="13879"/>
    <n v="1599.54"/>
    <n v="300.3"/>
    <n v="80.05"/>
    <n v="0"/>
    <n v="0"/>
    <n v="0"/>
    <n v="0"/>
    <n v="0"/>
    <n v="0"/>
    <n v="0"/>
    <n v="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9"/>
    <n v="0"/>
    <n v="0"/>
    <n v="39.5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s v="Gravette"/>
    <s v="Lighting"/>
    <s v="Commercial"/>
    <s v="PL-Private Lighting"/>
    <n v="341"/>
    <n v="139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1"/>
    <n v="0"/>
    <n v="0"/>
    <n v="1.2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s v="Gravette"/>
    <s v="Lighting"/>
    <s v="Residential"/>
    <s v="PL-Private Lighting"/>
    <n v="31"/>
    <n v="25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.39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s v="Greenfield"/>
    <s v="Electric"/>
    <s v="Oil Pipeline Pumping"/>
    <s v="GP-General Power"/>
    <n v="160034"/>
    <n v="19010.61"/>
    <n v="69.489999999999995"/>
    <n v="0"/>
    <n v="0"/>
    <n v="0"/>
    <n v="0"/>
    <n v="0"/>
    <n v="0"/>
    <n v="0"/>
    <n v="0"/>
    <n v="7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6.160000000000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3"/>
    <s v="Joplin"/>
    <s v="Electric"/>
    <s v="Commercial"/>
    <s v="CB-Commercial"/>
    <n v="5098621"/>
    <n v="603288.19999999995"/>
    <n v="84783.49"/>
    <n v="35135.54"/>
    <n v="0"/>
    <n v="0"/>
    <n v="-482.46"/>
    <n v="-36518.103816793897"/>
    <n v="0"/>
    <n v="0"/>
    <n v="0"/>
    <n v="2276.06"/>
    <n v="0"/>
    <n v="0"/>
    <n v="0"/>
    <n v="0"/>
    <n v="0"/>
    <n v="0"/>
    <n v="0"/>
    <n v="55.9"/>
    <n v="0"/>
    <n v="0"/>
    <n v="0"/>
    <n v="0"/>
    <n v="0"/>
    <n v="0"/>
    <n v="0"/>
    <n v="60"/>
    <n v="0"/>
    <n v="15"/>
    <n v="10711.77"/>
    <n v="60"/>
    <n v="-223.46"/>
    <n v="49339.17"/>
    <n v="0"/>
    <n v="0"/>
    <n v="0"/>
    <n v="0"/>
    <n v="0"/>
    <n v="0"/>
    <n v="43.22"/>
    <x v="0"/>
    <m/>
    <m/>
    <m/>
    <m/>
    <m/>
    <m/>
    <m/>
    <m/>
    <n v="0"/>
    <n v="0"/>
    <n v="0"/>
    <n v="0"/>
    <x v="1"/>
    <x v="5"/>
    <m/>
    <x v="33"/>
  </r>
  <r>
    <x v="3"/>
    <s v="Joplin"/>
    <s v="Electric"/>
    <s v="Commercial"/>
    <s v="GP-General Power"/>
    <n v="14719815"/>
    <n v="1376086.14"/>
    <n v="34523.550000000003"/>
    <n v="31338.45"/>
    <n v="0"/>
    <n v="0"/>
    <n v="0"/>
    <n v="0"/>
    <n v="0"/>
    <n v="0"/>
    <n v="0"/>
    <n v="5937.35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10760.02"/>
    <n v="0"/>
    <n v="0"/>
    <n v="82831.839999999997"/>
    <n v="0"/>
    <n v="0"/>
    <n v="0"/>
    <n v="0"/>
    <n v="0"/>
    <n v="0"/>
    <n v="2822.22"/>
    <x v="0"/>
    <m/>
    <m/>
    <m/>
    <m/>
    <m/>
    <m/>
    <m/>
    <m/>
    <n v="0"/>
    <n v="0"/>
    <n v="0"/>
    <n v="0"/>
    <x v="1"/>
    <x v="6"/>
    <m/>
    <x v="33"/>
  </r>
  <r>
    <x v="3"/>
    <s v="Joplin"/>
    <s v="Electric"/>
    <s v="Commercial"/>
    <s v="LP-Large Power"/>
    <n v="5637600"/>
    <n v="398204.03"/>
    <n v="850.65"/>
    <n v="240"/>
    <n v="0"/>
    <n v="0"/>
    <n v="0"/>
    <n v="0"/>
    <n v="0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7"/>
    <m/>
    <x v="33"/>
  </r>
  <r>
    <x v="3"/>
    <s v="Joplin"/>
    <s v="Electric"/>
    <s v="Commercial"/>
    <s v="LS-Special Lighting"/>
    <n v="2973"/>
    <n v="485.03"/>
    <n v="0"/>
    <n v="27.5"/>
    <n v="0"/>
    <n v="0"/>
    <n v="0"/>
    <n v="0"/>
    <n v="0"/>
    <n v="0"/>
    <n v="0"/>
    <n v="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3"/>
  </r>
  <r>
    <x v="3"/>
    <s v="Joplin"/>
    <s v="Electric"/>
    <s v="Commercial"/>
    <s v="SH-Small Heating"/>
    <n v="704787"/>
    <n v="72260.06"/>
    <n v="10350.450000000001"/>
    <n v="4388.7"/>
    <n v="0"/>
    <n v="0"/>
    <n v="-153.46"/>
    <n v="-13440.458015267201"/>
    <n v="0"/>
    <n v="0"/>
    <n v="0"/>
    <n v="290.13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905.91"/>
    <n v="0"/>
    <n v="-28.5"/>
    <n v="5299.9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3"/>
  </r>
  <r>
    <x v="3"/>
    <s v="Joplin"/>
    <s v="Electric"/>
    <s v="Commercial"/>
    <s v="TEB-Total Electric Bldg"/>
    <n v="2748637"/>
    <n v="254001.35"/>
    <n v="7291.82"/>
    <n v="5827.9"/>
    <n v="0"/>
    <n v="0"/>
    <n v="0"/>
    <n v="0"/>
    <n v="0"/>
    <n v="0"/>
    <n v="0"/>
    <n v="105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7.54000000000002"/>
    <n v="0"/>
    <n v="0"/>
    <n v="14288.6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3"/>
  </r>
  <r>
    <x v="3"/>
    <s v="Joplin"/>
    <s v="Electric"/>
    <s v="Industrial"/>
    <s v="CB-Commercial"/>
    <n v="26595"/>
    <n v="3120.68"/>
    <n v="249.59"/>
    <n v="180.43"/>
    <n v="0"/>
    <n v="0"/>
    <n v="0"/>
    <n v="0"/>
    <n v="0"/>
    <n v="0"/>
    <n v="0"/>
    <n v="10.4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218.7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3"/>
  </r>
  <r>
    <x v="3"/>
    <s v="Joplin"/>
    <s v="Electric"/>
    <s v="Industrial"/>
    <s v="GP-General Power"/>
    <n v="7187840"/>
    <n v="578996.14"/>
    <n v="3167.35"/>
    <n v="2927.25"/>
    <n v="0"/>
    <n v="0"/>
    <n v="0"/>
    <n v="0"/>
    <n v="0"/>
    <n v="0"/>
    <n v="0"/>
    <n v="1879.94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10361.81"/>
    <n v="0"/>
    <n v="0"/>
    <n v="25603.7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3"/>
    <s v="Joplin"/>
    <s v="Electric"/>
    <s v="Industrial"/>
    <s v="LP-Large Power"/>
    <n v="24634098"/>
    <n v="1545882.38"/>
    <n v="3686.15"/>
    <n v="960"/>
    <n v="0"/>
    <n v="0"/>
    <n v="0"/>
    <n v="0"/>
    <n v="0"/>
    <n v="0"/>
    <n v="0"/>
    <n v="2147.52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2143.91"/>
    <n v="0"/>
    <n v="0"/>
    <n v="69150.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3"/>
  </r>
  <r>
    <x v="3"/>
    <s v="Joplin"/>
    <s v="Electric"/>
    <s v="Industrial"/>
    <s v="SH-Small Heating"/>
    <n v="2868"/>
    <n v="285.94"/>
    <n v="22.69"/>
    <n v="19.78"/>
    <n v="0"/>
    <n v="0"/>
    <n v="0"/>
    <n v="0"/>
    <n v="0"/>
    <n v="0"/>
    <n v="0"/>
    <n v="1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4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2"/>
    <m/>
    <x v="33"/>
  </r>
  <r>
    <x v="3"/>
    <s v="Joplin"/>
    <s v="Electric"/>
    <s v="Industrial"/>
    <s v="TEB-Total Electric Bldg"/>
    <n v="309000"/>
    <n v="29633.38"/>
    <n v="596.22"/>
    <n v="831.27"/>
    <n v="0"/>
    <n v="0"/>
    <n v="0"/>
    <n v="0"/>
    <n v="0"/>
    <n v="0"/>
    <n v="0"/>
    <n v="139.06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651.1799999999999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3"/>
  </r>
  <r>
    <x v="3"/>
    <s v="Joplin"/>
    <s v="Electric"/>
    <s v="Interdepartmental"/>
    <s v="CB-Commercial"/>
    <n v="54992"/>
    <n v="6311.64"/>
    <n v="143.69999999999999"/>
    <n v="0"/>
    <n v="0"/>
    <n v="0"/>
    <n v="0"/>
    <n v="0"/>
    <n v="0"/>
    <n v="0"/>
    <n v="0"/>
    <n v="24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69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3"/>
  </r>
  <r>
    <x v="3"/>
    <s v="Joplin"/>
    <s v="Electric"/>
    <s v="Municipal Buildings"/>
    <s v="CB-Commercial"/>
    <n v="81694"/>
    <n v="9646.73"/>
    <n v="1542.92"/>
    <n v="0"/>
    <n v="0"/>
    <n v="0"/>
    <n v="0"/>
    <n v="0"/>
    <n v="0"/>
    <n v="0"/>
    <n v="0"/>
    <n v="36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Joplin"/>
    <s v="Electric"/>
    <s v="Municipal Buildings"/>
    <s v="GP-General Power"/>
    <n v="386147"/>
    <n v="38134.21"/>
    <n v="1042.3499999999999"/>
    <n v="0"/>
    <n v="0"/>
    <n v="0"/>
    <n v="0"/>
    <n v="0"/>
    <n v="0"/>
    <n v="0"/>
    <n v="0"/>
    <n v="173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Joplin"/>
    <s v="Electric"/>
    <s v="Municipal Buildings"/>
    <s v="SH-Small Heating"/>
    <n v="511"/>
    <n v="63.57"/>
    <n v="90.76"/>
    <n v="0"/>
    <n v="0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3"/>
  </r>
  <r>
    <x v="3"/>
    <s v="Joplin"/>
    <s v="Electric"/>
    <s v="Municipal Buildings"/>
    <s v="TEB-Total Electric Bldg"/>
    <n v="4480"/>
    <n v="677.49"/>
    <n v="97.29"/>
    <n v="0"/>
    <n v="0"/>
    <n v="0"/>
    <n v="0"/>
    <n v="0"/>
    <n v="0"/>
    <n v="0"/>
    <n v="0"/>
    <n v="2.00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3"/>
  </r>
  <r>
    <x v="3"/>
    <s v="Joplin"/>
    <s v="Electric"/>
    <s v="Municipal Other Lighting"/>
    <s v="CB-Commercial"/>
    <n v="29674"/>
    <n v="3601.24"/>
    <n v="1679.06"/>
    <n v="0"/>
    <n v="0"/>
    <n v="0"/>
    <n v="0"/>
    <n v="0"/>
    <n v="0"/>
    <n v="0"/>
    <n v="0"/>
    <n v="13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3"/>
  </r>
  <r>
    <x v="3"/>
    <s v="Joplin"/>
    <s v="Electric"/>
    <s v="Municipal Other Lighting"/>
    <s v="GP-General Power"/>
    <n v="10720"/>
    <n v="1853.76"/>
    <n v="138.97999999999999"/>
    <n v="0"/>
    <n v="0"/>
    <n v="0"/>
    <n v="0"/>
    <n v="0"/>
    <n v="0"/>
    <n v="0"/>
    <n v="0"/>
    <n v="4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6"/>
    <m/>
    <x v="33"/>
  </r>
  <r>
    <x v="3"/>
    <s v="Joplin"/>
    <s v="Electric"/>
    <s v="Municipal Other Lighting"/>
    <s v="LS-Special Lighting"/>
    <n v="1010"/>
    <n v="244.86"/>
    <n v="0"/>
    <n v="0"/>
    <n v="0"/>
    <n v="0"/>
    <n v="0"/>
    <n v="0"/>
    <n v="0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3"/>
  </r>
  <r>
    <x v="3"/>
    <s v="Joplin"/>
    <s v="Electric"/>
    <s v="Municipal Other Lighting"/>
    <s v="MS-Miscellaneous"/>
    <n v="11295"/>
    <n v="1122.72"/>
    <n v="19.5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22"/>
    <m/>
    <x v="33"/>
  </r>
  <r>
    <x v="3"/>
    <s v="Joplin"/>
    <s v="Electric"/>
    <s v="Municipal Pumping"/>
    <s v="CB-Commercial"/>
    <n v="22218"/>
    <n v="2685.34"/>
    <n v="726.08"/>
    <n v="0"/>
    <n v="0"/>
    <n v="0"/>
    <n v="0"/>
    <n v="0"/>
    <n v="0"/>
    <n v="0"/>
    <n v="0"/>
    <n v="9.97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Joplin"/>
    <s v="Electric"/>
    <s v="Municipal Pumping"/>
    <s v="GP-General Power"/>
    <n v="884157"/>
    <n v="74379.679999999993"/>
    <n v="625.41"/>
    <n v="0"/>
    <n v="0"/>
    <n v="0"/>
    <n v="0"/>
    <n v="0"/>
    <n v="0"/>
    <n v="0"/>
    <n v="0"/>
    <n v="397.87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Joplin"/>
    <s v="Electric"/>
    <s v="Oil Pipeline Pumping"/>
    <s v="LP-Large Power"/>
    <n v="302192"/>
    <n v="26154.35"/>
    <n v="283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6.6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3"/>
  </r>
  <r>
    <x v="3"/>
    <s v="Joplin"/>
    <s v="Electric"/>
    <s v="Residential"/>
    <s v="RGL-Residential Pilot"/>
    <n v="58198"/>
    <n v="6863.85"/>
    <n v="0"/>
    <n v="348.68"/>
    <n v="0"/>
    <n v="0"/>
    <n v="0"/>
    <n v="0"/>
    <n v="0"/>
    <n v="0"/>
    <n v="0"/>
    <n v="26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65"/>
    <n v="0"/>
    <n v="0"/>
    <n v="8.6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3"/>
  </r>
  <r>
    <x v="3"/>
    <s v="Joplin"/>
    <s v="Electric"/>
    <s v="Residential"/>
    <s v="RG-Residential"/>
    <n v="20063987.300000001"/>
    <n v="2362105.63"/>
    <n v="391880.82"/>
    <n v="130833.48"/>
    <n v="0"/>
    <n v="0"/>
    <n v="-1147.67"/>
    <n v="-104398.44051673501"/>
    <n v="0.01"/>
    <n v="0"/>
    <n v="0"/>
    <n v="9028.81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0089.44"/>
    <n v="1340"/>
    <n v="-905.44"/>
    <n v="11494.09"/>
    <n v="0"/>
    <n v="0"/>
    <n v="0"/>
    <n v="0"/>
    <n v="0"/>
    <n v="0"/>
    <n v="1969.42"/>
    <x v="0"/>
    <m/>
    <m/>
    <m/>
    <m/>
    <m/>
    <m/>
    <m/>
    <m/>
    <n v="0"/>
    <n v="0"/>
    <n v="0"/>
    <n v="0"/>
    <x v="0"/>
    <x v="1"/>
    <m/>
    <x v="33"/>
  </r>
  <r>
    <x v="3"/>
    <s v="Joplin"/>
    <s v="Lighting"/>
    <s v="Commercial"/>
    <s v="PL-Private Lighting"/>
    <n v="187459.43"/>
    <n v="51706.68"/>
    <n v="0"/>
    <n v="2113.87"/>
    <n v="0"/>
    <n v="0"/>
    <n v="0"/>
    <n v="0"/>
    <n v="0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558.01"/>
    <n v="0"/>
    <n v="0"/>
    <n v="3347.5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s v="Joplin"/>
    <s v="Lighting"/>
    <s v="Industrial"/>
    <s v="PL-Private Lighting"/>
    <n v="19470"/>
    <n v="4965.17"/>
    <n v="0"/>
    <n v="289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8.4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3"/>
  </r>
  <r>
    <x v="3"/>
    <s v="Joplin"/>
    <s v="Lighting"/>
    <s v="Municipal Buildings"/>
    <s v="PL-Private Lighting"/>
    <n v="591"/>
    <n v="214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3"/>
  </r>
  <r>
    <x v="3"/>
    <s v="Joplin"/>
    <s v="Lighting"/>
    <s v="Municipal Other Lighting"/>
    <s v="PL-Private Lighting"/>
    <n v="4396"/>
    <n v="98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3"/>
  </r>
  <r>
    <x v="3"/>
    <s v="Joplin"/>
    <s v="Lighting"/>
    <s v="Municipal Street Lighting"/>
    <s v="SPL-Municipal St Lighting"/>
    <n v="396710.83299999998"/>
    <n v="48192.61"/>
    <n v="0"/>
    <n v="0"/>
    <n v="0"/>
    <n v="0"/>
    <n v="0"/>
    <n v="0"/>
    <n v="0"/>
    <n v="0"/>
    <n v="0"/>
    <n v="0"/>
    <n v="0"/>
    <n v="0"/>
    <n v="0"/>
    <n v="0"/>
    <n v="0"/>
    <n v="0"/>
    <n v="0"/>
    <n v="26991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3"/>
  </r>
  <r>
    <x v="3"/>
    <s v="Joplin"/>
    <s v="Lighting"/>
    <s v="Residential"/>
    <s v="PL-Private Lighting"/>
    <n v="58057.826999999997"/>
    <n v="20856.11"/>
    <n v="0"/>
    <n v="509.24"/>
    <n v="0"/>
    <n v="0"/>
    <n v="0"/>
    <n v="0"/>
    <n v="-0.5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33.08"/>
    <n v="0"/>
    <n v="0"/>
    <n v="121.3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3"/>
    <s v="Neosho"/>
    <s v="Electric"/>
    <s v="Commercial"/>
    <s v="CB-Commercial"/>
    <n v="2339418"/>
    <n v="277903.98"/>
    <n v="51637.93"/>
    <n v="8481.93"/>
    <n v="0"/>
    <n v="0"/>
    <n v="-38.409999999999997"/>
    <n v="-4691.1755725190797"/>
    <n v="0"/>
    <n v="0"/>
    <n v="0"/>
    <n v="1049.46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871.04"/>
    <n v="0"/>
    <n v="-59.27"/>
    <n v="20285.90000000000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Neosho"/>
    <s v="Electric"/>
    <s v="Commercial"/>
    <s v="GP-General Power"/>
    <n v="5463301"/>
    <n v="550951.81999999995"/>
    <n v="15885.42"/>
    <n v="115.04"/>
    <n v="0"/>
    <n v="0"/>
    <n v="-205.54"/>
    <n v="-16240"/>
    <n v="0"/>
    <n v="0"/>
    <n v="0"/>
    <n v="2282.85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3337.5"/>
    <n v="0"/>
    <n v="0"/>
    <n v="25290.8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3"/>
  </r>
  <r>
    <x v="3"/>
    <s v="Neosho"/>
    <s v="Electric"/>
    <s v="Commercial"/>
    <s v="LS-Special Lighting"/>
    <n v="3661"/>
    <n v="595.07000000000005"/>
    <n v="0"/>
    <n v="0"/>
    <n v="0"/>
    <n v="0"/>
    <n v="0"/>
    <n v="0"/>
    <n v="0"/>
    <n v="0"/>
    <n v="0"/>
    <n v="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3"/>
  </r>
  <r>
    <x v="3"/>
    <s v="Neosho"/>
    <s v="Electric"/>
    <s v="Commercial"/>
    <s v="SH-Small Heating"/>
    <n v="298621"/>
    <n v="30432.98"/>
    <n v="4022.18"/>
    <n v="877.05"/>
    <n v="0"/>
    <n v="0"/>
    <n v="0"/>
    <n v="0"/>
    <n v="0"/>
    <n v="0"/>
    <n v="0"/>
    <n v="134.08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84.85"/>
    <n v="20"/>
    <n v="-21.52"/>
    <n v="2074.9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3"/>
  </r>
  <r>
    <x v="3"/>
    <s v="Neosho"/>
    <s v="Electric"/>
    <s v="Commercial"/>
    <s v="TEB-Total Electric Bldg"/>
    <n v="946391"/>
    <n v="88704.6"/>
    <n v="3196.54"/>
    <n v="0"/>
    <n v="0"/>
    <n v="0"/>
    <n v="0"/>
    <n v="0"/>
    <n v="0"/>
    <n v="0"/>
    <n v="0"/>
    <n v="425.89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217.25"/>
    <n v="0"/>
    <n v="0"/>
    <n v="2680.8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3"/>
  </r>
  <r>
    <x v="3"/>
    <s v="Neosho"/>
    <s v="Electric"/>
    <s v="Industrial"/>
    <s v="CB-Commercial"/>
    <n v="55542"/>
    <n v="6444.5"/>
    <n v="385.73"/>
    <n v="291.88"/>
    <n v="0"/>
    <n v="0"/>
    <n v="0"/>
    <n v="0"/>
    <n v="0"/>
    <n v="0"/>
    <n v="0"/>
    <n v="23.12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4.65"/>
    <n v="0"/>
    <n v="0"/>
    <n v="549.4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3"/>
  </r>
  <r>
    <x v="3"/>
    <s v="Neosho"/>
    <s v="Electric"/>
    <s v="Industrial"/>
    <s v="GP-General Power"/>
    <n v="905264"/>
    <n v="89020.25"/>
    <n v="1320.31"/>
    <n v="0"/>
    <n v="0"/>
    <n v="0"/>
    <n v="0"/>
    <n v="0"/>
    <n v="0"/>
    <n v="0"/>
    <n v="0"/>
    <n v="286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561.36"/>
    <n v="0"/>
    <n v="0"/>
    <n v="4885.890000000000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3"/>
    <s v="Neosho"/>
    <s v="Electric"/>
    <s v="Industrial"/>
    <s v="LP-Large Power"/>
    <n v="11743888"/>
    <n v="706564.64"/>
    <n v="1134.2"/>
    <n v="0"/>
    <n v="0"/>
    <n v="0"/>
    <n v="0"/>
    <n v="0"/>
    <n v="0"/>
    <n v="0"/>
    <n v="0"/>
    <n v="328.36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2980.83"/>
    <n v="0"/>
    <n v="0"/>
    <n v="11594.6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3"/>
  </r>
  <r>
    <x v="3"/>
    <s v="Neosho"/>
    <s v="Electric"/>
    <s v="Industrial"/>
    <s v="TEB-Total Electric Bldg"/>
    <n v="50880"/>
    <n v="4022.36"/>
    <n v="69.489999999999995"/>
    <n v="0"/>
    <n v="0"/>
    <n v="0"/>
    <n v="0"/>
    <n v="0"/>
    <n v="0"/>
    <n v="0"/>
    <n v="0"/>
    <n v="2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0.7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3"/>
  </r>
  <r>
    <x v="3"/>
    <s v="Neosho"/>
    <s v="Electric"/>
    <s v="Interdepartmental"/>
    <s v="CB-Commercial"/>
    <n v="4130"/>
    <n v="505.44"/>
    <n v="181.52"/>
    <n v="0"/>
    <n v="0"/>
    <n v="0"/>
    <n v="0"/>
    <n v="0"/>
    <n v="0"/>
    <n v="0"/>
    <n v="0"/>
    <n v="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24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3"/>
  </r>
  <r>
    <x v="3"/>
    <s v="Neosho"/>
    <s v="Electric"/>
    <s v="Municipal Buildings"/>
    <s v="CB-Commercial"/>
    <n v="62677"/>
    <n v="7582.98"/>
    <n v="2459.6"/>
    <n v="0"/>
    <n v="0"/>
    <n v="0"/>
    <n v="0"/>
    <n v="0"/>
    <n v="0"/>
    <n v="0"/>
    <n v="0"/>
    <n v="28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Neosho"/>
    <s v="Electric"/>
    <s v="Municipal Buildings"/>
    <s v="GP-General Power"/>
    <n v="37640"/>
    <n v="4605.7299999999996"/>
    <n v="208.47"/>
    <n v="0"/>
    <n v="0"/>
    <n v="0"/>
    <n v="0"/>
    <n v="0"/>
    <n v="0"/>
    <n v="0"/>
    <n v="0"/>
    <n v="16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Neosho"/>
    <s v="Electric"/>
    <s v="Municipal Buildings"/>
    <s v="SH-Small Heating"/>
    <n v="6360"/>
    <n v="638.07000000000005"/>
    <n v="68.069999999999993"/>
    <n v="0"/>
    <n v="0"/>
    <n v="0"/>
    <n v="0"/>
    <n v="0"/>
    <n v="0"/>
    <n v="0"/>
    <n v="0"/>
    <n v="2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3"/>
  </r>
  <r>
    <x v="3"/>
    <s v="Neosho"/>
    <s v="Electric"/>
    <s v="Municipal Buildings"/>
    <s v="TEB-Total Electric Bldg"/>
    <n v="9920"/>
    <n v="1304.04"/>
    <n v="69.489999999999995"/>
    <n v="0"/>
    <n v="0"/>
    <n v="0"/>
    <n v="0"/>
    <n v="0"/>
    <n v="0"/>
    <n v="0"/>
    <n v="0"/>
    <n v="4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3"/>
  </r>
  <r>
    <x v="3"/>
    <s v="Neosho"/>
    <s v="Electric"/>
    <s v="Municipal Other Lighting"/>
    <s v="CB-Commercial"/>
    <n v="4780"/>
    <n v="607.4"/>
    <n v="1134.5"/>
    <n v="0"/>
    <n v="0"/>
    <n v="0"/>
    <n v="0"/>
    <n v="0"/>
    <n v="0"/>
    <n v="0"/>
    <n v="0"/>
    <n v="2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3"/>
  </r>
  <r>
    <x v="3"/>
    <s v="Neosho"/>
    <s v="Electric"/>
    <s v="Municipal Other Lighting"/>
    <s v="LS-Special Lighting"/>
    <n v="999"/>
    <n v="187.61"/>
    <n v="0"/>
    <n v="0"/>
    <n v="0"/>
    <n v="0"/>
    <n v="0"/>
    <n v="0"/>
    <n v="0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3"/>
  </r>
  <r>
    <x v="3"/>
    <s v="Neosho"/>
    <s v="Electric"/>
    <s v="Municipal Pumping"/>
    <s v="CB-Commercial"/>
    <n v="130469"/>
    <n v="15217.25"/>
    <n v="1633.68"/>
    <n v="0"/>
    <n v="0"/>
    <n v="0"/>
    <n v="0"/>
    <n v="0"/>
    <n v="0"/>
    <n v="0"/>
    <n v="0"/>
    <n v="58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Neosho"/>
    <s v="Electric"/>
    <s v="Municipal Pumping"/>
    <s v="GP-General Power"/>
    <n v="625640"/>
    <n v="55771.98"/>
    <n v="1250.82"/>
    <n v="0"/>
    <n v="0"/>
    <n v="0"/>
    <n v="0"/>
    <n v="0"/>
    <n v="0"/>
    <n v="0"/>
    <n v="0"/>
    <n v="281.54000000000002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Neosho"/>
    <s v="Electric"/>
    <s v="Municipal Pumping"/>
    <s v="TEB-Total Electric Bldg"/>
    <n v="36102"/>
    <n v="3308.49"/>
    <n v="208.47"/>
    <n v="0"/>
    <n v="0"/>
    <n v="0"/>
    <n v="0"/>
    <n v="0"/>
    <n v="0"/>
    <n v="0"/>
    <n v="0"/>
    <n v="1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3"/>
  </r>
  <r>
    <x v="3"/>
    <s v="Neosho"/>
    <s v="Electric"/>
    <s v="Oil Pipeline Pumping"/>
    <s v="LP-Large Power"/>
    <n v="644000"/>
    <n v="70264.399999999994"/>
    <n v="283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33.75"/>
    <n v="0"/>
    <n v="0"/>
    <n v="4127.060000000000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3"/>
  </r>
  <r>
    <x v="3"/>
    <s v="Neosho"/>
    <s v="Electric"/>
    <s v="Praxair/ICI"/>
    <s v="SC-P PRAXAIR Transmission"/>
    <n v="5636280"/>
    <n v="299364.65000000002"/>
    <n v="0"/>
    <n v="0"/>
    <n v="0"/>
    <n v="0"/>
    <n v="0"/>
    <n v="0"/>
    <n v="0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31"/>
    <m/>
    <x v="33"/>
  </r>
  <r>
    <x v="3"/>
    <s v="Neosho"/>
    <s v="Electric"/>
    <s v="Residential"/>
    <s v="RGL-Residential Pilot"/>
    <n v="35255"/>
    <n v="4092.82"/>
    <n v="0"/>
    <n v="108.16"/>
    <n v="0"/>
    <n v="0"/>
    <n v="0"/>
    <n v="0"/>
    <n v="0"/>
    <n v="0"/>
    <n v="0"/>
    <n v="15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14"/>
    <n v="0"/>
    <n v="0"/>
    <n v="94.1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3"/>
  </r>
  <r>
    <x v="3"/>
    <s v="Neosho"/>
    <s v="Electric"/>
    <s v="Residential"/>
    <s v="RG-Residential"/>
    <n v="10655793"/>
    <n v="1242464.1000000001"/>
    <n v="193219.85"/>
    <n v="41247.620000000003"/>
    <n v="0"/>
    <n v="0"/>
    <n v="-1439.67"/>
    <n v="-106680.82847915401"/>
    <n v="0"/>
    <n v="0"/>
    <n v="0"/>
    <n v="4794.63"/>
    <n v="0"/>
    <n v="0"/>
    <n v="0"/>
    <n v="0"/>
    <n v="0"/>
    <n v="0"/>
    <n v="0"/>
    <n v="0"/>
    <n v="0"/>
    <n v="0"/>
    <n v="0"/>
    <n v="0"/>
    <n v="0"/>
    <n v="0"/>
    <n v="0"/>
    <n v="30"/>
    <n v="50"/>
    <n v="0"/>
    <n v="4848.5200000000004"/>
    <n v="540"/>
    <n v="-348.96"/>
    <n v="33797.29"/>
    <n v="0"/>
    <n v="0"/>
    <n v="0"/>
    <n v="0"/>
    <n v="0"/>
    <n v="0"/>
    <n v="226.64"/>
    <x v="0"/>
    <m/>
    <m/>
    <m/>
    <m/>
    <m/>
    <m/>
    <m/>
    <m/>
    <n v="0"/>
    <n v="0"/>
    <n v="0"/>
    <n v="0"/>
    <x v="0"/>
    <x v="1"/>
    <m/>
    <x v="33"/>
  </r>
  <r>
    <x v="3"/>
    <s v="Neosho"/>
    <s v="Lighting"/>
    <s v="Commercial"/>
    <s v="PL-Private Lighting"/>
    <n v="129931.12300000001"/>
    <n v="38444.519999999997"/>
    <n v="0"/>
    <n v="66.489999999999995"/>
    <n v="0"/>
    <n v="0"/>
    <n v="0"/>
    <n v="0"/>
    <n v="0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180.35"/>
    <n v="0"/>
    <n v="0"/>
    <n v="1903.0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s v="Neosho"/>
    <s v="Lighting"/>
    <s v="Industrial"/>
    <s v="PL-Private Lighting"/>
    <n v="14366.86"/>
    <n v="336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149999999999999"/>
    <n v="0"/>
    <n v="0"/>
    <n v="100.2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3"/>
  </r>
  <r>
    <x v="3"/>
    <s v="Neosho"/>
    <s v="Lighting"/>
    <s v="Municipal Buildings"/>
    <s v="PL-Private Lighting"/>
    <n v="489"/>
    <n v="157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3"/>
  </r>
  <r>
    <x v="3"/>
    <s v="Neosho"/>
    <s v="Lighting"/>
    <s v="Municipal Other Lighting"/>
    <s v="PL-Private Lighting"/>
    <n v="441"/>
    <n v="147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3"/>
  </r>
  <r>
    <x v="3"/>
    <s v="Neosho"/>
    <s v="Lighting"/>
    <s v="Municipal Street Lighting"/>
    <s v="SPL-Municipal St Lighting"/>
    <n v="198071.45800000001"/>
    <n v="21546.12"/>
    <n v="0"/>
    <n v="0"/>
    <n v="0"/>
    <n v="0"/>
    <n v="0"/>
    <n v="0"/>
    <n v="0"/>
    <n v="0"/>
    <n v="0"/>
    <n v="0"/>
    <n v="0"/>
    <n v="0"/>
    <n v="0"/>
    <n v="0"/>
    <n v="0"/>
    <n v="0"/>
    <n v="0"/>
    <n v="7736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3"/>
  </r>
  <r>
    <x v="3"/>
    <s v="Neosho"/>
    <s v="Lighting"/>
    <s v="Residential"/>
    <s v="PL-Private Lighting"/>
    <n v="64759.930999999997"/>
    <n v="23999.06"/>
    <n v="0"/>
    <n v="55.37"/>
    <n v="0"/>
    <n v="0"/>
    <n v="0"/>
    <n v="0"/>
    <n v="-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51"/>
    <n v="0"/>
    <n v="0"/>
    <n v="472.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3"/>
    <s v="Ozark"/>
    <s v="Electric"/>
    <s v="Commercial"/>
    <s v="CB-Commercial"/>
    <n v="2647211"/>
    <n v="314648.67"/>
    <n v="53281.39"/>
    <n v="7710.1"/>
    <n v="0"/>
    <n v="0"/>
    <n v="-3.23"/>
    <n v="-739.69465648854998"/>
    <n v="0"/>
    <n v="0"/>
    <n v="0"/>
    <n v="1191.15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5538.47"/>
    <n v="40"/>
    <n v="-406.53"/>
    <n v="23591.9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Ozark"/>
    <s v="Electric"/>
    <s v="Commercial"/>
    <s v="GP-General Power"/>
    <n v="4971803"/>
    <n v="480847.22"/>
    <n v="11813.3"/>
    <n v="2419.85"/>
    <n v="0"/>
    <n v="0"/>
    <n v="0"/>
    <n v="0"/>
    <n v="0"/>
    <n v="0"/>
    <n v="0"/>
    <n v="2110.7600000000002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3924.94"/>
    <n v="0"/>
    <n v="0"/>
    <n v="23448.1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3"/>
  </r>
  <r>
    <x v="3"/>
    <s v="Ozark"/>
    <s v="Electric"/>
    <s v="Commercial"/>
    <s v="LS-Special Lighting"/>
    <n v="1301"/>
    <n v="297.89999999999998"/>
    <n v="0"/>
    <n v="3.26"/>
    <n v="0"/>
    <n v="0"/>
    <n v="0"/>
    <n v="0"/>
    <n v="0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3"/>
  </r>
  <r>
    <x v="3"/>
    <s v="Ozark"/>
    <s v="Electric"/>
    <s v="Commercial"/>
    <s v="SH-Small Heating"/>
    <n v="433284"/>
    <n v="43817.22"/>
    <n v="6003.01"/>
    <n v="1467.39"/>
    <n v="0"/>
    <n v="0"/>
    <n v="-4.42"/>
    <n v="-1228.87938931298"/>
    <n v="0"/>
    <n v="0"/>
    <n v="0"/>
    <n v="194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8.34"/>
    <n v="0"/>
    <n v="-10.72"/>
    <n v="3389.2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3"/>
  </r>
  <r>
    <x v="3"/>
    <s v="Ozark"/>
    <s v="Electric"/>
    <s v="Commercial"/>
    <s v="TEB-Total Electric Bldg"/>
    <n v="1117054"/>
    <n v="107883.17"/>
    <n v="2779.6"/>
    <n v="1117.46"/>
    <n v="0"/>
    <n v="0"/>
    <n v="0"/>
    <n v="0"/>
    <n v="0"/>
    <n v="0"/>
    <n v="0"/>
    <n v="502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3.71"/>
    <n v="0"/>
    <n v="0"/>
    <n v="3366.9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3"/>
  </r>
  <r>
    <x v="3"/>
    <s v="Ozark"/>
    <s v="Electric"/>
    <s v="Industrial"/>
    <s v="CB-Commercial"/>
    <n v="10136"/>
    <n v="1181.95"/>
    <n v="107.4"/>
    <n v="24.95"/>
    <n v="0"/>
    <n v="0"/>
    <n v="0"/>
    <n v="0"/>
    <n v="0"/>
    <n v="0"/>
    <n v="0"/>
    <n v="4.55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.7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3"/>
  </r>
  <r>
    <x v="3"/>
    <s v="Ozark"/>
    <s v="Electric"/>
    <s v="Industrial"/>
    <s v="GP-General Power"/>
    <n v="295957"/>
    <n v="31583.59"/>
    <n v="486.43"/>
    <n v="413.23"/>
    <n v="0"/>
    <n v="0"/>
    <n v="0"/>
    <n v="0"/>
    <n v="0"/>
    <n v="0"/>
    <n v="0"/>
    <n v="133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5.87"/>
    <n v="0"/>
    <n v="0"/>
    <n v="1921.1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3"/>
    <s v="Ozark"/>
    <s v="Electric"/>
    <s v="Industrial"/>
    <s v="TEB-Total Electric Bldg"/>
    <n v="265585"/>
    <n v="32091.45"/>
    <n v="138.97999999999999"/>
    <n v="1596.06"/>
    <n v="0"/>
    <n v="0"/>
    <n v="0"/>
    <n v="0"/>
    <n v="0"/>
    <n v="0"/>
    <n v="0"/>
    <n v="119.51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2563.4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3"/>
  </r>
  <r>
    <x v="3"/>
    <s v="Ozark"/>
    <s v="Electric"/>
    <s v="Interdepartmental"/>
    <s v="CB-Commercial"/>
    <n v="4618"/>
    <n v="541.01"/>
    <n v="68.069999999999993"/>
    <n v="0"/>
    <n v="0"/>
    <n v="0"/>
    <n v="0"/>
    <n v="0"/>
    <n v="0"/>
    <n v="0"/>
    <n v="0"/>
    <n v="2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3"/>
  </r>
  <r>
    <x v="3"/>
    <s v="Ozark"/>
    <s v="Electric"/>
    <s v="Municipal Buildings"/>
    <s v="CB-Commercial"/>
    <n v="48970"/>
    <n v="5873.99"/>
    <n v="1323.58"/>
    <n v="0"/>
    <n v="0"/>
    <n v="0"/>
    <n v="0"/>
    <n v="0"/>
    <n v="0"/>
    <n v="0"/>
    <n v="0"/>
    <n v="2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Ozark"/>
    <s v="Electric"/>
    <s v="Municipal Buildings"/>
    <s v="GP-General Power"/>
    <n v="117680"/>
    <n v="11909.81"/>
    <n v="277.95999999999998"/>
    <n v="0"/>
    <n v="0"/>
    <n v="0"/>
    <n v="0"/>
    <n v="0"/>
    <n v="0"/>
    <n v="0"/>
    <n v="0"/>
    <n v="52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Ozark"/>
    <s v="Electric"/>
    <s v="Municipal Buildings"/>
    <s v="SH-Small Heating"/>
    <n v="8650"/>
    <n v="888.66"/>
    <n v="136.13999999999999"/>
    <n v="0"/>
    <n v="0"/>
    <n v="0"/>
    <n v="0"/>
    <n v="0"/>
    <n v="0"/>
    <n v="0"/>
    <n v="0"/>
    <n v="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3"/>
  </r>
  <r>
    <x v="3"/>
    <s v="Ozark"/>
    <s v="Electric"/>
    <s v="Municipal Other Lighting"/>
    <s v="CB-Commercial"/>
    <n v="4126"/>
    <n v="519.97"/>
    <n v="642.88"/>
    <n v="0"/>
    <n v="0"/>
    <n v="0"/>
    <n v="0"/>
    <n v="0"/>
    <n v="0"/>
    <n v="0"/>
    <n v="0"/>
    <n v="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3"/>
  </r>
  <r>
    <x v="3"/>
    <s v="Ozark"/>
    <s v="Electric"/>
    <s v="Municipal Other Lighting"/>
    <s v="LS-Special Lighting"/>
    <n v="1028"/>
    <n v="346.78"/>
    <n v="0"/>
    <n v="0"/>
    <n v="0"/>
    <n v="0"/>
    <n v="0"/>
    <n v="0"/>
    <n v="0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3"/>
  </r>
  <r>
    <x v="3"/>
    <s v="Ozark"/>
    <s v="Electric"/>
    <s v="Municipal Pumping"/>
    <s v="CB-Commercial"/>
    <n v="112767"/>
    <n v="13263.98"/>
    <n v="1792.51"/>
    <n v="0"/>
    <n v="0"/>
    <n v="0"/>
    <n v="0"/>
    <n v="0"/>
    <n v="0"/>
    <n v="0"/>
    <n v="0"/>
    <n v="5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Ozark"/>
    <s v="Electric"/>
    <s v="Municipal Pumping"/>
    <s v="GP-General Power"/>
    <n v="504595"/>
    <n v="52559.92"/>
    <n v="1598.27"/>
    <n v="0"/>
    <n v="0"/>
    <n v="0"/>
    <n v="0"/>
    <n v="0"/>
    <n v="0"/>
    <n v="0"/>
    <n v="0"/>
    <n v="227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Ozark"/>
    <s v="Electric"/>
    <s v="Municipal Pumping"/>
    <s v="TEB-Total Electric Bldg"/>
    <n v="22640"/>
    <n v="2478.62"/>
    <n v="138.97999999999999"/>
    <n v="0"/>
    <n v="0"/>
    <n v="0"/>
    <n v="0"/>
    <n v="0"/>
    <n v="0"/>
    <n v="0"/>
    <n v="0"/>
    <n v="1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3"/>
  </r>
  <r>
    <x v="3"/>
    <s v="Ozark"/>
    <s v="Electric"/>
    <s v="Residential"/>
    <s v="RGL-Residential Pilot"/>
    <n v="24307"/>
    <n v="2884.04"/>
    <n v="0"/>
    <n v="85.37"/>
    <n v="0"/>
    <n v="0"/>
    <n v="0"/>
    <n v="0"/>
    <n v="0"/>
    <n v="0"/>
    <n v="0"/>
    <n v="1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3"/>
    <n v="0"/>
    <n v="0"/>
    <n v="24.3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3"/>
  </r>
  <r>
    <x v="3"/>
    <s v="Ozark"/>
    <s v="Electric"/>
    <s v="Residential"/>
    <s v="RG-Residential"/>
    <n v="13925016"/>
    <n v="1635078.8"/>
    <n v="253791.72"/>
    <n v="40243.440000000002"/>
    <n v="0"/>
    <n v="0"/>
    <n v="-1459.69"/>
    <n v="-108381.592307692"/>
    <n v="0"/>
    <n v="0"/>
    <n v="0"/>
    <n v="6265.76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4987.66"/>
    <n v="920"/>
    <n v="-401.11"/>
    <n v="12834.77"/>
    <n v="0"/>
    <n v="-228.7"/>
    <n v="0"/>
    <n v="0"/>
    <n v="0"/>
    <n v="0"/>
    <n v="140.18"/>
    <x v="0"/>
    <m/>
    <m/>
    <m/>
    <m/>
    <m/>
    <m/>
    <m/>
    <m/>
    <n v="0"/>
    <n v="0"/>
    <n v="0"/>
    <n v="0"/>
    <x v="0"/>
    <x v="1"/>
    <m/>
    <x v="33"/>
  </r>
  <r>
    <x v="3"/>
    <s v="Ozark"/>
    <s v="Lighting"/>
    <s v="Commercial"/>
    <s v="PL-Private Lighting"/>
    <n v="53387.069000000003"/>
    <n v="17339.59"/>
    <n v="0"/>
    <n v="138.88999999999999"/>
    <n v="0"/>
    <n v="0"/>
    <n v="0"/>
    <n v="0"/>
    <n v="-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.72"/>
    <n v="0"/>
    <n v="0"/>
    <n v="801.96"/>
    <n v="0"/>
    <n v="-231.45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s v="Ozark"/>
    <s v="Lighting"/>
    <s v="Municipal Other Lighting"/>
    <s v="PL-Private Lighting"/>
    <n v="671"/>
    <n v="18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3"/>
  </r>
  <r>
    <x v="3"/>
    <s v="Ozark"/>
    <s v="Lighting"/>
    <s v="Municipal Street Lighting"/>
    <s v="SPL-Municipal St Lighting"/>
    <n v="175636.18799999999"/>
    <n v="20695.54"/>
    <n v="0"/>
    <n v="0"/>
    <n v="0"/>
    <n v="0"/>
    <n v="0"/>
    <n v="0"/>
    <n v="0"/>
    <n v="0"/>
    <n v="0"/>
    <n v="0"/>
    <n v="0"/>
    <n v="0"/>
    <n v="0"/>
    <n v="0"/>
    <n v="0"/>
    <n v="0"/>
    <n v="0"/>
    <n v="8691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3"/>
  </r>
  <r>
    <x v="3"/>
    <s v="Ozark"/>
    <s v="Lighting"/>
    <s v="Residential"/>
    <s v="PL-Private Lighting"/>
    <n v="25868.901000000002"/>
    <n v="9557.4599999999991"/>
    <n v="0"/>
    <n v="38.19"/>
    <n v="0"/>
    <n v="0"/>
    <n v="0"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9499999999999993"/>
    <n v="0"/>
    <n v="0"/>
    <n v="58.1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3"/>
    <s v="Pierce City"/>
    <s v="Electric"/>
    <s v="Commercial"/>
    <s v="CB-Commercial"/>
    <n v="7457"/>
    <n v="868.86"/>
    <n v="68.069999999999993"/>
    <n v="0"/>
    <n v="0"/>
    <n v="0"/>
    <n v="0"/>
    <n v="0"/>
    <n v="0"/>
    <n v="0"/>
    <n v="0"/>
    <n v="3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.97"/>
    <n v="0"/>
    <n v="0"/>
    <n v="26.6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Pierce City"/>
    <s v="Electric"/>
    <s v="Residential"/>
    <s v="RG-Residential"/>
    <n v="10765"/>
    <n v="1244.43"/>
    <n v="169"/>
    <n v="35.840000000000003"/>
    <n v="0"/>
    <n v="0"/>
    <n v="0"/>
    <n v="0"/>
    <n v="0"/>
    <n v="0"/>
    <n v="0"/>
    <n v="4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29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s v="Pierce City"/>
    <s v="Lighting"/>
    <s v="Residential"/>
    <s v="PL-Private Lighting"/>
    <n v="65"/>
    <n v="15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s v="Republic"/>
    <s v="Electric"/>
    <s v="Commercial"/>
    <s v="CB-Commercial"/>
    <n v="422155"/>
    <n v="50533.85"/>
    <n v="9539.6299999999992"/>
    <n v="1465.49"/>
    <n v="0"/>
    <n v="0"/>
    <n v="-13.44"/>
    <n v="-3077.8625954198501"/>
    <n v="0"/>
    <n v="0"/>
    <n v="0"/>
    <n v="189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3.52"/>
    <n v="20"/>
    <n v="0"/>
    <n v="3760.2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Republic"/>
    <s v="Electric"/>
    <s v="Commercial"/>
    <s v="GP-General Power"/>
    <n v="322562"/>
    <n v="30134.080000000002"/>
    <n v="1209.1300000000001"/>
    <n v="0"/>
    <n v="0"/>
    <n v="0"/>
    <n v="0"/>
    <n v="0"/>
    <n v="0"/>
    <n v="0"/>
    <n v="0"/>
    <n v="145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9.38"/>
    <n v="0"/>
    <n v="0"/>
    <n v="1922.9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3"/>
  </r>
  <r>
    <x v="3"/>
    <s v="Republic"/>
    <s v="Electric"/>
    <s v="Commercial"/>
    <s v="SH-Small Heating"/>
    <n v="43252"/>
    <n v="4370.3500000000004"/>
    <n v="544.55999999999995"/>
    <n v="80.67"/>
    <n v="0"/>
    <n v="0"/>
    <n v="0"/>
    <n v="0"/>
    <n v="0"/>
    <n v="0"/>
    <n v="0"/>
    <n v="19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299999999999997"/>
    <n v="0"/>
    <n v="0"/>
    <n v="315.2900000000000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3"/>
  </r>
  <r>
    <x v="3"/>
    <s v="Republic"/>
    <s v="Electric"/>
    <s v="Commercial"/>
    <s v="TEB-Total Electric Bldg"/>
    <n v="39520"/>
    <n v="3657.54"/>
    <n v="208.47"/>
    <n v="0"/>
    <n v="0"/>
    <n v="0"/>
    <n v="0"/>
    <n v="0"/>
    <n v="0"/>
    <n v="0"/>
    <n v="0"/>
    <n v="17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.04"/>
    <n v="0"/>
    <n v="0"/>
    <n v="308.0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3"/>
  </r>
  <r>
    <x v="3"/>
    <s v="Republic"/>
    <s v="Electric"/>
    <s v="Industrial"/>
    <s v="CB-Commercial"/>
    <n v="672"/>
    <n v="85.42"/>
    <n v="22.69"/>
    <n v="3.25"/>
    <n v="0"/>
    <n v="0"/>
    <n v="0"/>
    <n v="0"/>
    <n v="0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0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3"/>
  </r>
  <r>
    <x v="3"/>
    <s v="Republic"/>
    <s v="Electric"/>
    <s v="Municipal Buildings"/>
    <s v="CB-Commercial"/>
    <n v="19671"/>
    <n v="2340.84"/>
    <n v="393.29"/>
    <n v="0"/>
    <n v="0"/>
    <n v="0"/>
    <n v="0"/>
    <n v="0"/>
    <n v="0"/>
    <n v="0"/>
    <n v="0"/>
    <n v="8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Republic"/>
    <s v="Electric"/>
    <s v="Municipal Buildings"/>
    <s v="GP-General Power"/>
    <n v="53200"/>
    <n v="5139.75"/>
    <n v="208.47"/>
    <n v="0"/>
    <n v="0"/>
    <n v="0"/>
    <n v="0"/>
    <n v="0"/>
    <n v="0"/>
    <n v="0"/>
    <n v="0"/>
    <n v="23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Republic"/>
    <s v="Electric"/>
    <s v="Municipal Other Lighting"/>
    <s v="CB-Commercial"/>
    <n v="5522"/>
    <n v="639.9"/>
    <n v="226.9"/>
    <n v="0"/>
    <n v="0"/>
    <n v="0"/>
    <n v="0"/>
    <n v="0"/>
    <n v="0"/>
    <n v="0"/>
    <n v="0"/>
    <n v="2.49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3"/>
  </r>
  <r>
    <x v="3"/>
    <s v="Republic"/>
    <s v="Electric"/>
    <s v="Municipal Other Lighting"/>
    <s v="LS-Special Lighting"/>
    <n v="1"/>
    <n v="46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3"/>
  </r>
  <r>
    <x v="3"/>
    <s v="Republic"/>
    <s v="Electric"/>
    <s v="Municipal Pumping"/>
    <s v="CB-Commercial"/>
    <n v="10218"/>
    <n v="1222.92"/>
    <n v="226.9"/>
    <n v="0"/>
    <n v="0"/>
    <n v="0"/>
    <n v="0"/>
    <n v="0"/>
    <n v="0"/>
    <n v="0"/>
    <n v="0"/>
    <n v="4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Republic"/>
    <s v="Electric"/>
    <s v="Municipal Pumping"/>
    <s v="GP-General Power"/>
    <n v="52458"/>
    <n v="6309.65"/>
    <n v="277.95999999999998"/>
    <n v="0"/>
    <n v="0"/>
    <n v="0"/>
    <n v="0"/>
    <n v="0"/>
    <n v="0"/>
    <n v="0"/>
    <n v="0"/>
    <n v="23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Republic"/>
    <s v="Electric"/>
    <s v="Residential"/>
    <s v="RGL-Residential Pilot"/>
    <n v="2513"/>
    <n v="314.57"/>
    <n v="0"/>
    <n v="9.48"/>
    <n v="0"/>
    <n v="0"/>
    <n v="0"/>
    <n v="0"/>
    <n v="0"/>
    <n v="0"/>
    <n v="0"/>
    <n v="1.12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399999999999999"/>
    <n v="0"/>
    <n v="0"/>
    <n v="3.0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3"/>
  </r>
  <r>
    <x v="3"/>
    <s v="Republic"/>
    <s v="Electric"/>
    <s v="Residential"/>
    <s v="RG-Residential"/>
    <n v="3149947"/>
    <n v="375772.12"/>
    <n v="67242.47"/>
    <n v="11364.81"/>
    <n v="0"/>
    <n v="0"/>
    <n v="-181.08"/>
    <n v="-12517.2927970249"/>
    <n v="0"/>
    <n v="0"/>
    <n v="0"/>
    <n v="1417.65"/>
    <n v="0"/>
    <n v="0"/>
    <n v="0"/>
    <n v="0"/>
    <n v="0"/>
    <n v="0"/>
    <n v="0"/>
    <n v="0"/>
    <n v="0"/>
    <n v="0"/>
    <n v="0"/>
    <n v="0"/>
    <n v="0"/>
    <n v="0"/>
    <n v="0"/>
    <n v="90"/>
    <n v="0"/>
    <n v="0"/>
    <n v="1504.75"/>
    <n v="240"/>
    <n v="-98.94"/>
    <n v="3972.63"/>
    <n v="0"/>
    <n v="0"/>
    <n v="0"/>
    <n v="0"/>
    <n v="0"/>
    <n v="0"/>
    <n v="29.52"/>
    <x v="0"/>
    <m/>
    <m/>
    <m/>
    <m/>
    <m/>
    <m/>
    <m/>
    <m/>
    <n v="0"/>
    <n v="0"/>
    <n v="0"/>
    <n v="0"/>
    <x v="0"/>
    <x v="1"/>
    <m/>
    <x v="33"/>
  </r>
  <r>
    <x v="3"/>
    <s v="Republic"/>
    <s v="Lighting"/>
    <s v="Commercial"/>
    <s v="PL-Private Lighting"/>
    <n v="11720"/>
    <n v="4011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04"/>
    <n v="0"/>
    <n v="0"/>
    <n v="176.0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s v="Republic"/>
    <s v="Lighting"/>
    <s v="Municipal Buildings"/>
    <s v="PL-Private Lighting"/>
    <n v="31"/>
    <n v="1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3"/>
  </r>
  <r>
    <x v="3"/>
    <s v="Republic"/>
    <s v="Lighting"/>
    <s v="Municipal Other Lighting"/>
    <s v="PL-Private Lighting"/>
    <n v="431"/>
    <n v="79.5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3"/>
  </r>
  <r>
    <x v="3"/>
    <s v="Republic"/>
    <s v="Lighting"/>
    <s v="Municipal Street Lighting"/>
    <s v="SPL-Municipal St Lighting"/>
    <n v="109063.136"/>
    <n v="13717.61"/>
    <n v="0"/>
    <n v="0"/>
    <n v="0"/>
    <n v="0"/>
    <n v="0"/>
    <n v="0"/>
    <n v="0"/>
    <n v="0"/>
    <n v="0"/>
    <n v="0"/>
    <n v="0"/>
    <n v="0"/>
    <n v="0"/>
    <n v="0"/>
    <n v="0"/>
    <n v="0"/>
    <n v="0"/>
    <n v="6549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3"/>
  </r>
  <r>
    <x v="3"/>
    <s v="Republic"/>
    <s v="Lighting"/>
    <s v="Residential"/>
    <s v="PL-Private Lighting"/>
    <n v="5418.8320000000003"/>
    <n v="183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92"/>
    <n v="0"/>
    <n v="0"/>
    <n v="12.3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3"/>
    <s v="Webb City"/>
    <s v="Electric"/>
    <s v="Commercial"/>
    <s v="CB-Commercial"/>
    <n v="2000"/>
    <n v="236.58"/>
    <n v="21.93"/>
    <n v="0"/>
    <n v="0"/>
    <n v="0"/>
    <n v="0"/>
    <n v="0"/>
    <n v="0"/>
    <n v="0"/>
    <n v="0"/>
    <n v="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Webb City"/>
    <s v="Electric"/>
    <s v="Commercial"/>
    <s v="CB-Commercial"/>
    <n v="2044560"/>
    <n v="241961.38"/>
    <n v="37722.89"/>
    <n v="7195.59"/>
    <n v="0"/>
    <n v="0"/>
    <n v="-171.03"/>
    <n v="-19016.412213740499"/>
    <n v="0"/>
    <n v="0"/>
    <n v="0"/>
    <n v="912.53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3864.44"/>
    <n v="60"/>
    <n v="-131.9"/>
    <n v="16224.5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s v="Webb City"/>
    <s v="Electric"/>
    <s v="Commercial"/>
    <s v="GP-General Power"/>
    <n v="3986481"/>
    <n v="383350.78"/>
    <n v="9172.68"/>
    <n v="880.42"/>
    <n v="0"/>
    <n v="0"/>
    <n v="-429.95"/>
    <n v="-32480"/>
    <n v="0"/>
    <n v="0"/>
    <n v="0"/>
    <n v="1640.62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4092.58"/>
    <n v="20"/>
    <n v="0"/>
    <n v="16553.7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3"/>
  </r>
  <r>
    <x v="3"/>
    <s v="Webb City"/>
    <s v="Electric"/>
    <s v="Commercial"/>
    <s v="LS-Special Lighting"/>
    <n v="4320"/>
    <n v="601.87"/>
    <n v="0"/>
    <n v="0"/>
    <n v="0"/>
    <n v="0"/>
    <n v="0"/>
    <n v="0"/>
    <n v="0"/>
    <n v="0"/>
    <n v="0"/>
    <n v="1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3"/>
  </r>
  <r>
    <x v="3"/>
    <s v="Webb City"/>
    <s v="Electric"/>
    <s v="Commercial"/>
    <s v="SH-Small Heating"/>
    <n v="227302"/>
    <n v="22829.759999999998"/>
    <n v="2858.94"/>
    <n v="670.62"/>
    <n v="0"/>
    <n v="0"/>
    <n v="-37.78"/>
    <n v="-480"/>
    <n v="0"/>
    <n v="0"/>
    <n v="0"/>
    <n v="99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5.82"/>
    <n v="0"/>
    <n v="0"/>
    <n v="1491.7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3"/>
  </r>
  <r>
    <x v="3"/>
    <s v="Webb City"/>
    <s v="Electric"/>
    <s v="Commercial"/>
    <s v="TEB-Total Electric Bldg"/>
    <n v="632198"/>
    <n v="65448"/>
    <n v="2772.65"/>
    <n v="142.61000000000001"/>
    <n v="0"/>
    <n v="0"/>
    <n v="-26.39"/>
    <n v="-3200"/>
    <n v="0"/>
    <n v="0"/>
    <n v="0"/>
    <n v="28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7.61"/>
    <n v="0"/>
    <n v="0"/>
    <n v="3559.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3"/>
  </r>
  <r>
    <x v="3"/>
    <s v="Webb City"/>
    <s v="Electric"/>
    <s v="Industrial"/>
    <s v="CB-Commercial"/>
    <n v="9020"/>
    <n v="1064.3800000000001"/>
    <n v="181.52"/>
    <n v="45.53"/>
    <n v="0"/>
    <n v="0"/>
    <n v="0"/>
    <n v="0"/>
    <n v="0"/>
    <n v="0"/>
    <n v="0"/>
    <n v="4.07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24.85"/>
    <n v="0"/>
    <n v="0"/>
    <n v="77.8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3"/>
  </r>
  <r>
    <x v="3"/>
    <s v="Webb City"/>
    <s v="Electric"/>
    <s v="Industrial"/>
    <s v="GP-General Power"/>
    <n v="2315848"/>
    <n v="216323.84"/>
    <n v="2015.21"/>
    <n v="80"/>
    <n v="0"/>
    <n v="0"/>
    <n v="0"/>
    <n v="0"/>
    <n v="0"/>
    <n v="0"/>
    <n v="0"/>
    <n v="792.92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3032.39"/>
    <n v="0"/>
    <n v="0"/>
    <n v="6222.3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3"/>
    <s v="Webb City"/>
    <s v="Electric"/>
    <s v="Industrial"/>
    <s v="LP-Large Power"/>
    <n v="13859864"/>
    <n v="949083.41"/>
    <n v="2551.9499999999998"/>
    <n v="0"/>
    <n v="0"/>
    <n v="0"/>
    <n v="0"/>
    <n v="0"/>
    <n v="0"/>
    <n v="0"/>
    <n v="0"/>
    <n v="1691.65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2923.99"/>
    <n v="0"/>
    <n v="0"/>
    <n v="30882.3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3"/>
  </r>
  <r>
    <x v="3"/>
    <s v="Webb City"/>
    <s v="Electric"/>
    <s v="Industrial"/>
    <s v="PFM-Feed Mill/Grain Elev"/>
    <n v="17760"/>
    <n v="2841.88"/>
    <n v="55.3"/>
    <n v="116.21"/>
    <n v="0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.4"/>
    <n v="0"/>
    <n v="0"/>
    <n v="216.4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8"/>
    <m/>
    <x v="33"/>
  </r>
  <r>
    <x v="3"/>
    <s v="Webb City"/>
    <s v="Electric"/>
    <s v="Industrial"/>
    <s v="TEB-Total Electric Bldg"/>
    <n v="535200"/>
    <n v="42774.17"/>
    <n v="138.97999999999999"/>
    <n v="0"/>
    <n v="0"/>
    <n v="0"/>
    <n v="0"/>
    <n v="0"/>
    <n v="0"/>
    <n v="0"/>
    <n v="0"/>
    <n v="24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39.3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3"/>
  </r>
  <r>
    <x v="3"/>
    <s v="Webb City"/>
    <s v="Electric"/>
    <s v="Interdepartmental"/>
    <s v="CB-Commercial"/>
    <n v="5265"/>
    <n v="619.75"/>
    <n v="90.76"/>
    <n v="0"/>
    <n v="0"/>
    <n v="0"/>
    <n v="0"/>
    <n v="0"/>
    <n v="0"/>
    <n v="0"/>
    <n v="0"/>
    <n v="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3"/>
  </r>
  <r>
    <x v="3"/>
    <s v="Webb City"/>
    <s v="Electric"/>
    <s v="Municipal Buildings"/>
    <s v="CB-Commercial"/>
    <n v="93748"/>
    <n v="10986.86"/>
    <n v="1701.75"/>
    <n v="0"/>
    <n v="0"/>
    <n v="0"/>
    <n v="-3.14"/>
    <n v="-599.23664122137404"/>
    <n v="0"/>
    <n v="0"/>
    <n v="0"/>
    <n v="4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Webb City"/>
    <s v="Electric"/>
    <s v="Municipal Buildings"/>
    <s v="GP-General Power"/>
    <n v="62760"/>
    <n v="6628.01"/>
    <n v="347.45"/>
    <n v="0"/>
    <n v="0"/>
    <n v="0"/>
    <n v="0"/>
    <n v="0"/>
    <n v="0"/>
    <n v="0"/>
    <n v="0"/>
    <n v="28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Webb City"/>
    <s v="Electric"/>
    <s v="Municipal Buildings"/>
    <s v="SH-Small Heating"/>
    <n v="7280"/>
    <n v="713.49"/>
    <n v="45.38"/>
    <n v="0"/>
    <n v="0"/>
    <n v="0"/>
    <n v="0"/>
    <n v="0"/>
    <n v="0"/>
    <n v="0"/>
    <n v="0"/>
    <n v="3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3"/>
  </r>
  <r>
    <x v="3"/>
    <s v="Webb City"/>
    <s v="Electric"/>
    <s v="Municipal Other Lighting"/>
    <s v="CB-Commercial"/>
    <n v="17000"/>
    <n v="2040.46"/>
    <n v="975.67"/>
    <n v="0"/>
    <n v="0"/>
    <n v="0"/>
    <n v="0"/>
    <n v="0"/>
    <n v="0"/>
    <n v="0"/>
    <n v="0"/>
    <n v="7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3"/>
  </r>
  <r>
    <x v="3"/>
    <s v="Webb City"/>
    <s v="Electric"/>
    <s v="Municipal Other Lighting"/>
    <s v="LS-Special Lighting"/>
    <n v="2466"/>
    <n v="543.47"/>
    <n v="0"/>
    <n v="0"/>
    <n v="0"/>
    <n v="0"/>
    <n v="0"/>
    <n v="0"/>
    <n v="0"/>
    <n v="0"/>
    <n v="0"/>
    <n v="1.12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3"/>
  </r>
  <r>
    <x v="3"/>
    <s v="Webb City"/>
    <s v="Electric"/>
    <s v="Municipal Pumping"/>
    <s v="CB-Commercial"/>
    <n v="104707"/>
    <n v="12181.32"/>
    <n v="1497.54"/>
    <n v="0"/>
    <n v="0"/>
    <n v="0"/>
    <n v="0"/>
    <n v="0"/>
    <n v="0"/>
    <n v="0"/>
    <n v="0"/>
    <n v="47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3"/>
    <s v="Webb City"/>
    <s v="Electric"/>
    <s v="Municipal Pumping"/>
    <s v="GP-General Power"/>
    <n v="437892"/>
    <n v="42308.35"/>
    <n v="1111.8399999999999"/>
    <n v="0"/>
    <n v="0"/>
    <n v="0"/>
    <n v="0"/>
    <n v="0"/>
    <n v="0"/>
    <n v="0"/>
    <n v="0"/>
    <n v="197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3"/>
    <s v="Webb City"/>
    <s v="Electric"/>
    <s v="Oil Pipeline Pumping"/>
    <s v="GP-General Power"/>
    <n v="379688"/>
    <n v="30754.26"/>
    <n v="69.489999999999995"/>
    <n v="0"/>
    <n v="0"/>
    <n v="0"/>
    <n v="0"/>
    <n v="0"/>
    <n v="0"/>
    <n v="0"/>
    <n v="0"/>
    <n v="17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89.2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3"/>
    <s v="Webb City"/>
    <s v="Electric"/>
    <s v="Residential"/>
    <s v="RGL-Residential Pilot"/>
    <n v="35186"/>
    <n v="4077.09"/>
    <n v="0"/>
    <n v="153.25"/>
    <n v="0"/>
    <n v="0"/>
    <n v="0"/>
    <n v="0"/>
    <n v="0"/>
    <n v="0"/>
    <n v="0"/>
    <n v="15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5"/>
    <n v="0"/>
    <n v="-10.5"/>
    <n v="32.479999999999997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3"/>
  </r>
  <r>
    <x v="3"/>
    <s v="Webb City"/>
    <s v="Electric"/>
    <s v="Residential"/>
    <s v="RG-Residential"/>
    <n v="14533225"/>
    <n v="1689717.27"/>
    <n v="246644.64"/>
    <n v="62940.45"/>
    <n v="0"/>
    <n v="0"/>
    <n v="-1498.38"/>
    <n v="-113732.022568017"/>
    <n v="0.74"/>
    <n v="0"/>
    <n v="0"/>
    <n v="6539.41"/>
    <n v="0"/>
    <n v="0"/>
    <n v="0"/>
    <n v="0"/>
    <n v="0"/>
    <n v="0"/>
    <n v="0"/>
    <n v="0"/>
    <n v="0"/>
    <n v="0"/>
    <n v="0"/>
    <n v="0"/>
    <n v="0"/>
    <n v="0"/>
    <n v="0"/>
    <n v="60"/>
    <n v="0"/>
    <n v="15"/>
    <n v="6352.85"/>
    <n v="660"/>
    <n v="-339.26"/>
    <n v="12570.17"/>
    <n v="0"/>
    <n v="0"/>
    <n v="0"/>
    <n v="0"/>
    <n v="0"/>
    <n v="0"/>
    <n v="1003.16"/>
    <x v="0"/>
    <m/>
    <m/>
    <m/>
    <m/>
    <m/>
    <m/>
    <m/>
    <m/>
    <n v="0"/>
    <n v="0"/>
    <n v="0"/>
    <n v="0"/>
    <x v="0"/>
    <x v="1"/>
    <m/>
    <x v="33"/>
  </r>
  <r>
    <x v="3"/>
    <s v="Webb City"/>
    <s v="Lighting"/>
    <s v="Commercial"/>
    <s v="PL-Private Lighting"/>
    <n v="64665.330999999998"/>
    <n v="19972.89"/>
    <n v="0"/>
    <n v="33.53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65"/>
    <n v="0"/>
    <n v="-1.26"/>
    <n v="931.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s v="Webb City"/>
    <s v="Lighting"/>
    <s v="Industrial"/>
    <s v="PL-Private Lighting"/>
    <n v="2308"/>
    <n v="941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3"/>
    <n v="0"/>
    <n v="0"/>
    <n v="47.9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3"/>
  </r>
  <r>
    <x v="3"/>
    <s v="Webb City"/>
    <s v="Lighting"/>
    <s v="Interdepartmental"/>
    <s v="PL-Private Lighting"/>
    <n v="58"/>
    <n v="2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4"/>
    <m/>
    <x v="33"/>
  </r>
  <r>
    <x v="3"/>
    <s v="Webb City"/>
    <s v="Lighting"/>
    <s v="Municipal Other Lighting"/>
    <s v="PL-Private Lighting"/>
    <n v="930"/>
    <n v="335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3"/>
  </r>
  <r>
    <x v="3"/>
    <s v="Webb City"/>
    <s v="Lighting"/>
    <s v="Municipal Street Lighting"/>
    <s v="SPL-Municipal St Lighting"/>
    <n v="151436.86300000001"/>
    <n v="16875.0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894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3"/>
  </r>
  <r>
    <x v="3"/>
    <s v="Webb City"/>
    <s v="Lighting"/>
    <s v="Residential"/>
    <s v="PL-Private Lighting"/>
    <n v="65677.535999999993"/>
    <n v="24394.28"/>
    <n v="0"/>
    <n v="17.48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200000000000003"/>
    <n v="0"/>
    <n v="0"/>
    <n v="50.1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2"/>
    <s v="Baxter Springs"/>
    <s v="Electric"/>
    <s v="Commercial"/>
    <s v="CB-Commercial"/>
    <n v="762895"/>
    <n v="74805.41"/>
    <n v="14868.07"/>
    <n v="2330.0300000000002"/>
    <n v="3151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2.95"/>
    <n v="0"/>
    <n v="0"/>
    <n v="0"/>
    <n v="0"/>
    <n v="0"/>
    <n v="0"/>
    <n v="502.78"/>
    <n v="0"/>
    <n v="-13.19"/>
    <n v="6739.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2"/>
    <s v="Baxter Springs"/>
    <s v="Electric"/>
    <s v="Commercial"/>
    <s v="GP-General Power"/>
    <n v="1258463"/>
    <n v="97975.42"/>
    <n v="0"/>
    <n v="0"/>
    <n v="5225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5"/>
    <n v="0"/>
    <n v="0"/>
    <n v="5389.8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3"/>
  </r>
  <r>
    <x v="2"/>
    <s v="Baxter Springs"/>
    <s v="Electric"/>
    <s v="Commercial"/>
    <s v="LS-Special Lighting"/>
    <n v="3736"/>
    <n v="447.41"/>
    <n v="0"/>
    <n v="0"/>
    <n v="155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3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0"/>
    <m/>
    <x v="33"/>
  </r>
  <r>
    <x v="2"/>
    <s v="Baxter Springs"/>
    <s v="Electric"/>
    <s v="Commercial"/>
    <s v="PT-Transmission"/>
    <n v="1627200"/>
    <n v="73997.350000000006"/>
    <n v="0"/>
    <n v="0"/>
    <n v="72651.23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32.54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9"/>
    <m/>
    <x v="33"/>
  </r>
  <r>
    <x v="2"/>
    <s v="Baxter Springs"/>
    <s v="Electric"/>
    <s v="Commercial"/>
    <s v="TEB-Total Electric Bldg"/>
    <n v="280275"/>
    <n v="17527.599999999999"/>
    <n v="1453.5"/>
    <n v="0"/>
    <n v="11636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03"/>
    <n v="0"/>
    <n v="0"/>
    <n v="0"/>
    <n v="0"/>
    <n v="0"/>
    <n v="0"/>
    <n v="103.16"/>
    <n v="0"/>
    <n v="0"/>
    <n v="913.1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3"/>
  </r>
  <r>
    <x v="2"/>
    <s v="Baxter Springs"/>
    <s v="Electric"/>
    <s v="Industrial"/>
    <s v="CB-Commercial"/>
    <n v="0"/>
    <n v="0.56000000000000005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3"/>
  </r>
  <r>
    <x v="2"/>
    <s v="Baxter Springs"/>
    <s v="Electric"/>
    <s v="Industrial"/>
    <s v="GP-General Power"/>
    <n v="367688"/>
    <n v="26852.19"/>
    <n v="0"/>
    <n v="57.89"/>
    <n v="15266.04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561.78"/>
    <n v="0"/>
    <n v="0"/>
    <n v="3628.0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3"/>
  </r>
  <r>
    <x v="2"/>
    <s v="Baxter Springs"/>
    <s v="Electric"/>
    <s v="Industrial"/>
    <s v="PT-Transmission"/>
    <n v="1986789"/>
    <n v="103479"/>
    <n v="0"/>
    <n v="0"/>
    <n v="85375.72"/>
    <n v="0"/>
    <n v="0"/>
    <n v="0"/>
    <n v="0"/>
    <n v="0"/>
    <n v="0"/>
    <n v="0"/>
    <n v="0"/>
    <n v="0"/>
    <n v="0"/>
    <n v="0"/>
    <n v="0"/>
    <n v="0"/>
    <n v="0"/>
    <n v="6905.05"/>
    <n v="0"/>
    <n v="0"/>
    <n v="0"/>
    <n v="-39.74"/>
    <n v="0"/>
    <n v="0"/>
    <n v="0"/>
    <n v="0"/>
    <n v="0"/>
    <n v="0"/>
    <n v="0"/>
    <n v="0"/>
    <n v="0"/>
    <n v="1768.0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9"/>
    <m/>
    <x v="33"/>
  </r>
  <r>
    <x v="2"/>
    <s v="Baxter Springs"/>
    <s v="Electric"/>
    <s v="Municipal Buildings"/>
    <s v="CB-Commercial"/>
    <n v="28795"/>
    <n v="2962.71"/>
    <n v="720"/>
    <n v="0"/>
    <n v="1195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02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2"/>
    <s v="Baxter Springs"/>
    <s v="Electric"/>
    <s v="Municipal Buildings"/>
    <s v="GP-General Power"/>
    <n v="9440"/>
    <n v="1463.63"/>
    <n v="0"/>
    <n v="0"/>
    <n v="391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2"/>
    <s v="Baxter Springs"/>
    <s v="Electric"/>
    <s v="Municipal Buildings"/>
    <s v="TEB-Total Electric Bldg"/>
    <n v="398"/>
    <n v="33.92"/>
    <n v="51"/>
    <n v="0"/>
    <n v="16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3"/>
  </r>
  <r>
    <x v="2"/>
    <s v="Baxter Springs"/>
    <s v="Electric"/>
    <s v="Municipal Other Lighting"/>
    <s v="CB-Commercial"/>
    <n v="804"/>
    <n v="97.92"/>
    <n v="220"/>
    <n v="0"/>
    <n v="3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3"/>
  </r>
  <r>
    <x v="2"/>
    <s v="Baxter Springs"/>
    <s v="Electric"/>
    <s v="Municipal Other Lighting"/>
    <s v="LS-Special Lighting"/>
    <n v="720"/>
    <n v="116.97"/>
    <n v="0"/>
    <n v="0"/>
    <n v="29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3"/>
  </r>
  <r>
    <x v="2"/>
    <s v="Baxter Springs"/>
    <s v="Electric"/>
    <s v="Municipal Pumping"/>
    <s v="CB-Commercial"/>
    <n v="41471"/>
    <n v="4126.97"/>
    <n v="740"/>
    <n v="0"/>
    <n v="172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9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3"/>
  </r>
  <r>
    <x v="2"/>
    <s v="Baxter Springs"/>
    <s v="Electric"/>
    <s v="Municipal Pumping"/>
    <s v="GP-General Power"/>
    <n v="58880"/>
    <n v="5169.47"/>
    <n v="0"/>
    <n v="0"/>
    <n v="2444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3"/>
  </r>
  <r>
    <x v="2"/>
    <s v="Baxter Springs"/>
    <s v="Electric"/>
    <s v="Oil Pipeline Pumping"/>
    <s v="PT-Transmission"/>
    <n v="660000"/>
    <n v="41253.5"/>
    <n v="0"/>
    <n v="0"/>
    <n v="29467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.2"/>
    <n v="0"/>
    <n v="0"/>
    <n v="0"/>
    <n v="0"/>
    <n v="0"/>
    <n v="0"/>
    <n v="1122.67"/>
    <n v="0"/>
    <n v="0"/>
    <n v="4136.4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9"/>
    <m/>
    <x v="33"/>
  </r>
  <r>
    <x v="2"/>
    <s v="Baxter Springs"/>
    <s v="Electric"/>
    <s v="Resident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3"/>
  </r>
  <r>
    <x v="2"/>
    <s v="Baxter Springs"/>
    <s v="Electric"/>
    <s v="Residential"/>
    <s v="RG-Residential"/>
    <n v="1798295"/>
    <n v="141440.57999999999"/>
    <n v="35901.71"/>
    <n v="6976.89"/>
    <n v="74636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5.54"/>
    <n v="0"/>
    <n v="0"/>
    <n v="0"/>
    <n v="0"/>
    <n v="50"/>
    <n v="0"/>
    <n v="2868.07"/>
    <n v="32"/>
    <n v="-9.48"/>
    <n v="9172.379999999999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2"/>
    <s v="Baxter Springs"/>
    <s v="Electric"/>
    <s v="Residential"/>
    <s v="RH-Residential Total Elec"/>
    <n v="855206"/>
    <n v="49115.59"/>
    <n v="11427.07"/>
    <n v="1379.05"/>
    <n v="35364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.59"/>
    <n v="0"/>
    <n v="0"/>
    <n v="0"/>
    <n v="0"/>
    <n v="0"/>
    <n v="0"/>
    <n v="771.42"/>
    <n v="8"/>
    <n v="-11.48"/>
    <n v="2449.5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5"/>
    <m/>
    <x v="33"/>
  </r>
  <r>
    <x v="2"/>
    <s v="Baxter Springs"/>
    <s v="Lighting"/>
    <s v="Commercial"/>
    <s v="PL-Private Lighting"/>
    <n v="44015.368000000002"/>
    <n v="9116.82"/>
    <n v="0"/>
    <n v="0"/>
    <n v="1833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3"/>
    <n v="0"/>
    <n v="0"/>
    <n v="0"/>
    <n v="0"/>
    <n v="0"/>
    <n v="0"/>
    <n v="23.71"/>
    <n v="0"/>
    <n v="0"/>
    <n v="383.9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2"/>
    <s v="Baxter Springs"/>
    <s v="Lighting"/>
    <s v="Industrial"/>
    <s v="PL-Private Lighting"/>
    <n v="1059"/>
    <n v="306.32"/>
    <n v="0"/>
    <n v="0"/>
    <n v="4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5.41"/>
    <n v="0"/>
    <n v="0"/>
    <n v="32.2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3"/>
  </r>
  <r>
    <x v="2"/>
    <s v="Baxter Springs"/>
    <s v="Lighting"/>
    <s v="Municipal Other Lighting"/>
    <s v="PL-Private Lighting"/>
    <n v="321"/>
    <n v="84.54"/>
    <n v="0"/>
    <n v="0"/>
    <n v="13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3"/>
  </r>
  <r>
    <x v="2"/>
    <s v="Baxter Springs"/>
    <s v="Lighting"/>
    <s v="Municipal Street Lighting"/>
    <s v="SPL-Municipal St Lighting"/>
    <n v="56524.286"/>
    <n v="5506.1"/>
    <n v="0"/>
    <n v="0"/>
    <n v="2567.9"/>
    <n v="0"/>
    <n v="0"/>
    <n v="0"/>
    <n v="0"/>
    <n v="0"/>
    <n v="0"/>
    <n v="0"/>
    <n v="0"/>
    <n v="0"/>
    <n v="0"/>
    <n v="0"/>
    <n v="0"/>
    <n v="0"/>
    <n v="0"/>
    <n v="1032.1600000000001"/>
    <n v="0"/>
    <n v="0"/>
    <n v="0"/>
    <n v="-1.69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3"/>
  </r>
  <r>
    <x v="2"/>
    <s v="Baxter Springs"/>
    <s v="Lighting"/>
    <s v="Residential"/>
    <s v="PL-Private Lighting"/>
    <n v="33396.262000000002"/>
    <n v="8240.02"/>
    <n v="0"/>
    <n v="0"/>
    <n v="1388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6"/>
    <n v="0"/>
    <n v="0"/>
    <n v="0"/>
    <n v="0"/>
    <n v="0"/>
    <n v="0"/>
    <n v="57.4"/>
    <n v="0"/>
    <n v="0"/>
    <n v="223.6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3"/>
  </r>
  <r>
    <x v="2"/>
    <s v="Gravette"/>
    <s v="Electric"/>
    <s v="Commercial"/>
    <s v="CB-Commercial"/>
    <n v="128"/>
    <n v="15.66"/>
    <n v="40"/>
    <n v="0"/>
    <n v="5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5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2"/>
    <s v="Gravette"/>
    <s v="Electric"/>
    <s v="Residential"/>
    <s v="RG-Residential"/>
    <n v="7379"/>
    <n v="569.25"/>
    <n v="125"/>
    <n v="0"/>
    <n v="306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2"/>
    <n v="0"/>
    <n v="0"/>
    <n v="0"/>
    <n v="0"/>
    <n v="0"/>
    <n v="0"/>
    <n v="4.1399999999999997"/>
    <n v="0"/>
    <n v="0"/>
    <n v="14.0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2"/>
    <s v="Gravette"/>
    <s v="Lighting"/>
    <s v="Residential"/>
    <s v="PL-Private Lighting"/>
    <n v="31"/>
    <n v="9.44"/>
    <n v="0"/>
    <n v="0"/>
    <n v="1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.1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2"/>
    <s v="Neosho"/>
    <s v="Electric"/>
    <s v="Commercial"/>
    <s v="CB-Commercial"/>
    <n v="649"/>
    <n v="77.400000000000006"/>
    <n v="60"/>
    <n v="0"/>
    <n v="26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5"/>
    <n v="0"/>
    <n v="0"/>
    <n v="0"/>
    <n v="0"/>
    <n v="0"/>
    <n v="0"/>
    <n v="0"/>
    <n v="0"/>
    <n v="0"/>
    <n v="9.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2"/>
    <s v="Neosho"/>
    <s v="Electric"/>
    <s v="Commercial"/>
    <s v="GP-General Power"/>
    <n v="48000"/>
    <n v="3002.26"/>
    <n v="0"/>
    <n v="0"/>
    <n v="199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3"/>
  </r>
  <r>
    <x v="2"/>
    <s v="Neosho"/>
    <s v="Electric"/>
    <s v="Residential"/>
    <s v="RG-Residential"/>
    <n v="5295"/>
    <n v="407.95"/>
    <n v="87.5"/>
    <n v="0"/>
    <n v="219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7"/>
    <n v="0"/>
    <n v="0"/>
    <n v="0"/>
    <n v="0"/>
    <n v="0"/>
    <n v="0"/>
    <n v="18.64"/>
    <n v="0"/>
    <n v="0"/>
    <n v="9.7100000000000009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2"/>
    <s v="Neosho"/>
    <s v="Lighting"/>
    <s v="Commercial"/>
    <s v="PL-Private Lighting"/>
    <n v="1436"/>
    <n v="188.32"/>
    <n v="0"/>
    <n v="0"/>
    <n v="59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2"/>
    <s v="Neosho"/>
    <s v="Lighting"/>
    <s v="Residential"/>
    <s v="PL-Private Lighting"/>
    <n v="161"/>
    <n v="30.34"/>
    <n v="0"/>
    <n v="0"/>
    <n v="6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.52"/>
    <n v="0"/>
    <n v="0"/>
    <n v="0"/>
    <n v="0"/>
    <n v="0"/>
    <n v="0"/>
    <n v="0"/>
    <x v="0"/>
    <m/>
    <m/>
    <m/>
    <m/>
    <m/>
    <m/>
    <m/>
    <m/>
    <m/>
    <m/>
    <m/>
    <m/>
    <x v="0"/>
    <x v="4"/>
    <m/>
    <x v="33"/>
  </r>
  <r>
    <x v="3"/>
    <m/>
    <m/>
    <s v="Residential"/>
    <s v="RG-Residential"/>
    <m/>
    <n v="59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m/>
    <m/>
    <m/>
    <m/>
    <x v="0"/>
    <x v="1"/>
    <m/>
    <x v="33"/>
  </r>
  <r>
    <x v="3"/>
    <m/>
    <m/>
    <s v="Commercial"/>
    <s v="CB-Commercial"/>
    <m/>
    <n v="-13262.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5"/>
    <m/>
    <x v="33"/>
  </r>
  <r>
    <x v="3"/>
    <m/>
    <m/>
    <s v="Commercial"/>
    <s v="TEB-Total Electric Bldg"/>
    <m/>
    <n v="-25513.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3"/>
    <m/>
    <x v="33"/>
  </r>
  <r>
    <x v="3"/>
    <m/>
    <m/>
    <s v="Residential"/>
    <s v="RG-Residential"/>
    <m/>
    <n v="-7743.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33"/>
  </r>
  <r>
    <x v="3"/>
    <m/>
    <m/>
    <s v="Residential"/>
    <s v="RG-Residential"/>
    <m/>
    <n v="-318.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33"/>
  </r>
  <r>
    <x v="1"/>
    <m/>
    <m/>
    <s v="Municipal Other Lighting"/>
    <s v="LS-Special Lighting"/>
    <m/>
    <n v="-28.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4"/>
    <x v="7"/>
    <m/>
    <x v="33"/>
  </r>
  <r>
    <x v="1"/>
    <m/>
    <m/>
    <s v="Municipal Other Lighting"/>
    <s v="CB-Commercial"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4"/>
    <x v="5"/>
    <m/>
    <x v="33"/>
  </r>
  <r>
    <x v="1"/>
    <m/>
    <m/>
    <s v="Municipal Other Lighting"/>
    <s v="PL-Private Lighting"/>
    <m/>
    <n v="9.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4"/>
    <x v="4"/>
    <m/>
    <x v="33"/>
  </r>
  <r>
    <x v="1"/>
    <m/>
    <m/>
    <s v="Commercial"/>
    <s v="PL-Private Lighting"/>
    <m/>
    <n v="1075.0900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4"/>
    <m/>
    <x v="33"/>
  </r>
  <r>
    <x v="1"/>
    <m/>
    <m/>
    <s v="Commercial"/>
    <s v="LS-Special Lighting"/>
    <m/>
    <n v="-120.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7"/>
    <m/>
    <x v="33"/>
  </r>
  <r>
    <x v="1"/>
    <m/>
    <m/>
    <s v="Industrial"/>
    <s v="PT-Transmission"/>
    <m/>
    <n v="-22142.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9"/>
    <m/>
    <x v="33"/>
  </r>
  <r>
    <x v="1"/>
    <m/>
    <m/>
    <s v="Industrial"/>
    <s v="PL-Private Lighting"/>
    <m/>
    <n v="43.9599999999999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4"/>
    <m/>
    <x v="33"/>
  </r>
  <r>
    <x v="1"/>
    <m/>
    <m/>
    <s v="Municipal Buildings"/>
    <s v="PL-Private Lighting"/>
    <m/>
    <n v="5.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4"/>
    <m/>
    <x v="33"/>
  </r>
  <r>
    <x v="1"/>
    <m/>
    <m/>
    <s v="Municipal Street Lighting"/>
    <s v="SPL-Municipal St Lighting"/>
    <m/>
    <n v="4486.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4"/>
    <x v="11"/>
    <m/>
    <x v="33"/>
  </r>
  <r>
    <x v="1"/>
    <m/>
    <m/>
    <s v="Residential"/>
    <s v="PL-Private Lighting"/>
    <m/>
    <n v="-1576.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4"/>
    <m/>
    <x v="33"/>
  </r>
  <r>
    <x v="3"/>
    <m/>
    <m/>
    <s v="Industrial"/>
    <s v="LP-Large Power"/>
    <m/>
    <n v="98881.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33"/>
  </r>
  <r>
    <x v="3"/>
    <m/>
    <m/>
    <s v="Commercial"/>
    <s v="LP-Large Power"/>
    <m/>
    <n v="52601.27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33"/>
  </r>
  <r>
    <x v="3"/>
    <m/>
    <m/>
    <s v="Commercial"/>
    <s v="GP-General Power"/>
    <m/>
    <n v="9973.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33"/>
  </r>
  <r>
    <x v="3"/>
    <m/>
    <m/>
    <s v="Residential"/>
    <s v="RG-Residential"/>
    <n v="100000"/>
    <n v="10133.17"/>
    <n v="0"/>
    <n v="0"/>
    <n v="0"/>
    <n v="0"/>
    <n v="0"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8.1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m/>
    <m/>
    <s v="Residential"/>
    <s v="RG-Residential"/>
    <n v="100000"/>
    <n v="10107.75"/>
    <n v="0"/>
    <n v="0"/>
    <n v="0"/>
    <n v="0"/>
    <n v="0"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.5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m/>
    <m/>
    <s v="Residential"/>
    <s v="RG-Residential"/>
    <n v="5402"/>
    <n v="668.02"/>
    <n v="75.400000000000006"/>
    <n v="0"/>
    <n v="0"/>
    <n v="0"/>
    <n v="0"/>
    <n v="0"/>
    <n v="-1.53"/>
    <n v="0"/>
    <n v="0"/>
    <n v="2.43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m/>
    <m/>
    <s v="Residential"/>
    <s v="RG-Residential"/>
    <n v="4450"/>
    <n v="555.66999999999996"/>
    <n v="74.099999999999994"/>
    <n v="0"/>
    <n v="0"/>
    <n v="0"/>
    <n v="0"/>
    <n v="0"/>
    <n v="-1.4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m/>
    <m/>
    <s v="Residential"/>
    <s v="RG-Residential"/>
    <n v="4153"/>
    <n v="432.84"/>
    <n v="0"/>
    <n v="0"/>
    <n v="0"/>
    <n v="0"/>
    <n v="0"/>
    <n v="0"/>
    <n v="0"/>
    <n v="0"/>
    <n v="0"/>
    <n v="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m/>
    <m/>
    <s v="Residential"/>
    <s v="RG-Residential"/>
    <n v="1096"/>
    <n v="136.82"/>
    <n v="17.77"/>
    <n v="0"/>
    <n v="0"/>
    <n v="0"/>
    <n v="0"/>
    <n v="0"/>
    <n v="0"/>
    <n v="0"/>
    <n v="0"/>
    <n v="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m/>
    <m/>
    <s v="Residential"/>
    <s v="RG-Residential"/>
    <n v="267"/>
    <n v="33.47"/>
    <n v="0"/>
    <n v="0"/>
    <n v="0"/>
    <n v="0"/>
    <n v="0"/>
    <n v="0"/>
    <n v="0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m/>
    <m/>
    <s v="Residential"/>
    <s v="RG-Residential"/>
    <n v="79"/>
    <n v="7.97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m/>
    <m/>
    <s v="Residential"/>
    <s v="PL-Private Lighting"/>
    <n v="49.6"/>
    <n v="22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7999999999999996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2"/>
    <m/>
    <m/>
    <s v="Residential"/>
    <s v="PL-Private Lighting"/>
    <n v="39"/>
    <n v="6.27"/>
    <n v="0"/>
    <n v="0"/>
    <n v="1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.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3"/>
  </r>
  <r>
    <x v="3"/>
    <m/>
    <m/>
    <s v="Commercial"/>
    <s v="PL-Private Lighting"/>
    <n v="5.93700000000001"/>
    <n v="2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m/>
    <m/>
    <s v="Commercial"/>
    <s v="CB-Commercial"/>
    <n v="-100000"/>
    <n v="-11386.47"/>
    <n v="0"/>
    <n v="0"/>
    <n v="0"/>
    <n v="0"/>
    <n v="0"/>
    <n v="0"/>
    <n v="0"/>
    <n v="0"/>
    <n v="0"/>
    <n v="-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25.9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3"/>
  </r>
  <r>
    <x v="3"/>
    <m/>
    <m/>
    <s v="Residential"/>
    <s v="RG-Residential"/>
    <n v="-100000"/>
    <n v="-10093"/>
    <n v="0"/>
    <n v="0"/>
    <n v="0"/>
    <n v="0"/>
    <n v="0"/>
    <n v="0"/>
    <n v="0"/>
    <n v="0"/>
    <n v="0"/>
    <n v="-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m/>
    <m/>
    <s v="Commercial"/>
    <s v="PL-Private Lighting"/>
    <n v="-2623.6610000000001"/>
    <n v="-1032.48"/>
    <n v="0"/>
    <n v="0"/>
    <n v="0"/>
    <n v="0"/>
    <n v="0"/>
    <n v="0"/>
    <n v="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85"/>
    <n v="0"/>
    <n v="-77.040000000000006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m/>
    <m/>
    <s v="Commercial"/>
    <s v="PL-Private Lighting"/>
    <n v="-940.84400000000005"/>
    <n v="231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1.45"/>
    <n v="0"/>
    <n v="0"/>
    <n v="0"/>
    <n v="0"/>
    <n v="0"/>
    <x v="0"/>
    <m/>
    <m/>
    <m/>
    <m/>
    <m/>
    <m/>
    <m/>
    <m/>
    <n v="0"/>
    <n v="0"/>
    <n v="0"/>
    <n v="0"/>
    <x v="1"/>
    <x v="4"/>
    <m/>
    <x v="33"/>
  </r>
  <r>
    <x v="3"/>
    <m/>
    <m/>
    <s v="Residential"/>
    <s v="RG-Residential"/>
    <n v="-821"/>
    <n v="-102.91"/>
    <n v="-39"/>
    <n v="0"/>
    <n v="0"/>
    <n v="0"/>
    <n v="0"/>
    <n v="0"/>
    <n v="0"/>
    <n v="0"/>
    <n v="0"/>
    <n v="-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23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1"/>
    <m/>
    <m/>
    <s v="Residential"/>
    <s v="RG-Residential"/>
    <n v="-591"/>
    <n v="-39.92"/>
    <n v="-41.8"/>
    <n v="0"/>
    <n v="0"/>
    <n v="0"/>
    <n v="0"/>
    <n v="0"/>
    <n v="0"/>
    <n v="0"/>
    <n v="0"/>
    <n v="0"/>
    <n v="0"/>
    <n v="-20.62"/>
    <n v="0"/>
    <n v="0"/>
    <n v="-1.03"/>
    <n v="0"/>
    <n v="0"/>
    <n v="0"/>
    <n v="0"/>
    <n v="0"/>
    <n v="0"/>
    <n v="0"/>
    <n v="0"/>
    <n v="0"/>
    <n v="0"/>
    <n v="0"/>
    <n v="0"/>
    <n v="0"/>
    <n v="0"/>
    <n v="0"/>
    <n v="0"/>
    <n v="0"/>
    <n v="-2.82"/>
    <n v="0"/>
    <n v="-10.33"/>
    <n v="0"/>
    <n v="0"/>
    <n v="0"/>
    <n v="0"/>
    <x v="0"/>
    <m/>
    <m/>
    <m/>
    <m/>
    <m/>
    <m/>
    <m/>
    <m/>
    <n v="-20.350000000000001"/>
    <n v="-0.27"/>
    <n v="0"/>
    <n v="-20.62"/>
    <x v="0"/>
    <x v="1"/>
    <m/>
    <x v="33"/>
  </r>
  <r>
    <x v="3"/>
    <m/>
    <m/>
    <s v="Residential"/>
    <s v="RG-Residential"/>
    <n v="-198"/>
    <n v="-24.82"/>
    <n v="-10.83"/>
    <n v="0"/>
    <n v="0"/>
    <n v="0"/>
    <n v="0"/>
    <n v="0"/>
    <n v="0"/>
    <n v="0"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3"/>
    <m/>
    <m/>
    <s v="Residential"/>
    <s v="RG-Residential"/>
    <n v="-103"/>
    <n v="-11.4"/>
    <n v="0"/>
    <n v="0"/>
    <n v="0"/>
    <n v="0"/>
    <n v="0"/>
    <n v="0"/>
    <n v="0"/>
    <n v="0"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27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1"/>
    <m/>
    <m/>
    <s v="Residential"/>
    <s v="PL-Private Lighting"/>
    <n v="-31"/>
    <n v="-14.72"/>
    <n v="0"/>
    <n v="0"/>
    <n v="0"/>
    <n v="0"/>
    <n v="0"/>
    <n v="0"/>
    <n v="0"/>
    <n v="0"/>
    <n v="0"/>
    <n v="0"/>
    <n v="0"/>
    <n v="-1.05"/>
    <n v="0"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-0.2"/>
    <n v="-2.57"/>
    <n v="-0.08"/>
    <n v="0"/>
    <n v="0"/>
    <n v="0"/>
    <n v="0"/>
    <x v="0"/>
    <m/>
    <m/>
    <m/>
    <m/>
    <m/>
    <m/>
    <m/>
    <m/>
    <n v="-1.04"/>
    <n v="-0.01"/>
    <n v="0"/>
    <n v="-1.05"/>
    <x v="0"/>
    <x v="4"/>
    <m/>
    <x v="33"/>
  </r>
  <r>
    <x v="1"/>
    <m/>
    <m/>
    <s v="Residential"/>
    <s v="RG-Residential"/>
    <n v="-30"/>
    <n v="-1.83"/>
    <n v="0"/>
    <n v="0"/>
    <n v="0"/>
    <n v="0"/>
    <n v="0"/>
    <n v="0"/>
    <n v="0"/>
    <n v="0"/>
    <n v="0"/>
    <n v="0"/>
    <n v="0"/>
    <n v="-1.02"/>
    <n v="0"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-0.08"/>
    <n v="0"/>
    <n v="-0.52"/>
    <n v="0"/>
    <n v="0"/>
    <n v="0"/>
    <n v="0"/>
    <x v="0"/>
    <m/>
    <m/>
    <m/>
    <m/>
    <m/>
    <m/>
    <m/>
    <m/>
    <n v="-1.01"/>
    <n v="-0.01"/>
    <n v="0"/>
    <n v="-1.02"/>
    <x v="0"/>
    <x v="1"/>
    <m/>
    <x v="33"/>
  </r>
  <r>
    <x v="3"/>
    <m/>
    <m/>
    <s v="Residential"/>
    <s v="RG-Residential"/>
    <n v="-27"/>
    <n v="-3.22"/>
    <n v="-0.43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1"/>
    <m/>
    <m/>
    <s v="Residential"/>
    <s v="RG-Residential"/>
    <n v="-26"/>
    <n v="-1.77"/>
    <n v="0"/>
    <n v="0"/>
    <n v="0"/>
    <n v="0"/>
    <n v="0"/>
    <n v="0"/>
    <n v="0"/>
    <n v="0"/>
    <n v="0"/>
    <n v="0"/>
    <n v="0"/>
    <n v="-0.88"/>
    <n v="0"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-0.46"/>
    <n v="0"/>
    <n v="0"/>
    <n v="0"/>
    <n v="0"/>
    <x v="0"/>
    <m/>
    <m/>
    <m/>
    <m/>
    <m/>
    <m/>
    <m/>
    <m/>
    <n v="-0.87"/>
    <n v="-0.01"/>
    <n v="0"/>
    <n v="-0.88"/>
    <x v="0"/>
    <x v="1"/>
    <m/>
    <x v="33"/>
  </r>
  <r>
    <x v="3"/>
    <m/>
    <m/>
    <s v="Residential"/>
    <s v="RG-Residential"/>
    <n v="-9"/>
    <n v="-1.1200000000000001"/>
    <n v="-23.4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8"/>
    <n v="0"/>
    <n v="-0.72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3"/>
  </r>
  <r>
    <x v="1"/>
    <m/>
    <m/>
    <s v="Residential"/>
    <s v="PL-Private Lighting"/>
    <n v="-5.1680000000000001"/>
    <n v="-2.0299999999999998"/>
    <n v="0"/>
    <n v="0"/>
    <n v="0"/>
    <n v="0"/>
    <n v="0"/>
    <n v="0"/>
    <n v="0"/>
    <n v="0"/>
    <n v="0"/>
    <n v="0"/>
    <n v="0"/>
    <n v="-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-9.9999999999999898E-3"/>
    <n v="0"/>
    <n v="0"/>
    <n v="0"/>
    <n v="0"/>
    <x v="0"/>
    <m/>
    <m/>
    <m/>
    <m/>
    <m/>
    <m/>
    <m/>
    <m/>
    <n v="-0.18"/>
    <n v="0"/>
    <n v="0"/>
    <n v="-0.18"/>
    <x v="0"/>
    <x v="4"/>
    <m/>
    <x v="33"/>
  </r>
  <r>
    <x v="3"/>
    <m/>
    <m/>
    <s v="Commercial"/>
    <s v="GP-General Power"/>
    <n v="0"/>
    <n v="-12481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3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4"/>
    <s v="Gravette"/>
    <s v="Electric"/>
    <s v="Commercial"/>
    <s v="CB-Commercial"/>
    <n v="871743"/>
    <n v="54569.57"/>
    <n v="8926.68"/>
    <n v="2399.13"/>
    <n v="0"/>
    <n v="0"/>
    <n v="0"/>
    <n v="0"/>
    <n v="0"/>
    <n v="19805.98"/>
    <n v="2272.3000000000002"/>
    <n v="0"/>
    <n v="2833.26"/>
    <n v="0"/>
    <n v="3277.76"/>
    <n v="4079.66"/>
    <n v="0"/>
    <n v="0"/>
    <n v="0"/>
    <n v="0"/>
    <n v="0"/>
    <n v="0"/>
    <n v="0"/>
    <n v="0"/>
    <n v="0"/>
    <n v="0"/>
    <n v="0"/>
    <n v="0"/>
    <n v="0"/>
    <n v="0"/>
    <n v="0"/>
    <n v="0"/>
    <n v="-770.97"/>
    <n v="7902.71"/>
    <n v="-3425.52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4"/>
    <s v="Gravette"/>
    <s v="Electric"/>
    <s v="Commercial"/>
    <s v="GP-General Power"/>
    <n v="1225824"/>
    <n v="69612.28"/>
    <n v="3713.07"/>
    <n v="296.99"/>
    <n v="0"/>
    <n v="0"/>
    <n v="0"/>
    <n v="0"/>
    <n v="0"/>
    <n v="27850.73"/>
    <n v="3223.94"/>
    <n v="0"/>
    <n v="2695.1"/>
    <n v="0"/>
    <n v="3689.71"/>
    <n v="3488.25"/>
    <n v="0"/>
    <n v="0"/>
    <n v="0"/>
    <n v="6"/>
    <n v="0"/>
    <n v="0"/>
    <n v="0"/>
    <n v="0"/>
    <n v="0"/>
    <n v="0"/>
    <n v="0"/>
    <n v="0"/>
    <n v="0"/>
    <n v="0"/>
    <n v="0"/>
    <n v="0"/>
    <n v="-316.67"/>
    <n v="9548.18"/>
    <n v="-3653.83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4"/>
  </r>
  <r>
    <x v="4"/>
    <s v="Gravette"/>
    <s v="Electric"/>
    <s v="Commercial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4"/>
  </r>
  <r>
    <x v="4"/>
    <s v="Gravette"/>
    <s v="Electric"/>
    <s v="Industrial"/>
    <s v="CB-Commercial"/>
    <n v="1235"/>
    <n v="86.45"/>
    <n v="14.35"/>
    <n v="5.64"/>
    <n v="0"/>
    <n v="0"/>
    <n v="0"/>
    <n v="0"/>
    <n v="0"/>
    <n v="28.06"/>
    <n v="3.25"/>
    <n v="0"/>
    <n v="4.01"/>
    <n v="0"/>
    <n v="4.6399999999999997"/>
    <n v="5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46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4"/>
  </r>
  <r>
    <x v="4"/>
    <s v="Gravette"/>
    <s v="Electric"/>
    <s v="Industrial"/>
    <s v="GP-General Power"/>
    <n v="633923"/>
    <n v="38620.47"/>
    <n v="304.35000000000002"/>
    <n v="100"/>
    <n v="0"/>
    <n v="0"/>
    <n v="0"/>
    <n v="0"/>
    <n v="0"/>
    <n v="10624.96"/>
    <n v="1229.9100000000001"/>
    <n v="0"/>
    <n v="1792.27"/>
    <n v="0"/>
    <n v="1908.1"/>
    <n v="2319.7199999999998"/>
    <n v="0"/>
    <n v="0"/>
    <n v="0"/>
    <n v="3101.85"/>
    <n v="0"/>
    <n v="0"/>
    <n v="0"/>
    <n v="0"/>
    <n v="0"/>
    <n v="0"/>
    <n v="0"/>
    <n v="0"/>
    <n v="0"/>
    <n v="0"/>
    <n v="0"/>
    <n v="0"/>
    <n v="0"/>
    <n v="2017.99"/>
    <n v="-1950.13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4"/>
    <s v="Gravette"/>
    <s v="Electric"/>
    <s v="Industrial"/>
    <s v="PT-Transmission"/>
    <n v="5962092"/>
    <n v="220111.93"/>
    <n v="873.45"/>
    <n v="100"/>
    <n v="0"/>
    <n v="0"/>
    <n v="0"/>
    <n v="0"/>
    <n v="0"/>
    <n v="135458.73000000001"/>
    <n v="4519.3900000000003"/>
    <n v="0"/>
    <n v="14898.91"/>
    <n v="0"/>
    <n v="15203.33"/>
    <n v="19592.490000000002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2441.48"/>
    <n v="0"/>
    <n v="0"/>
    <n v="0"/>
    <n v="0"/>
    <n v="0"/>
    <n v="0"/>
    <x v="0"/>
    <m/>
    <m/>
    <m/>
    <m/>
    <m/>
    <m/>
    <m/>
    <m/>
    <n v="0"/>
    <n v="0"/>
    <n v="0"/>
    <n v="0"/>
    <x v="2"/>
    <x v="9"/>
    <m/>
    <x v="34"/>
  </r>
  <r>
    <x v="4"/>
    <s v="Gravette"/>
    <s v="Electric"/>
    <s v="Municipal Buildings"/>
    <s v="CB-Commercial"/>
    <n v="50291"/>
    <n v="3320.8"/>
    <n v="789.25"/>
    <n v="0"/>
    <n v="0"/>
    <n v="0"/>
    <n v="0"/>
    <n v="0"/>
    <n v="0"/>
    <n v="1142.6199999999999"/>
    <n v="132.28"/>
    <n v="0"/>
    <n v="163.44999999999999"/>
    <n v="0"/>
    <n v="189.11"/>
    <n v="235.35"/>
    <n v="0"/>
    <n v="0"/>
    <n v="0"/>
    <n v="0"/>
    <n v="0"/>
    <n v="0"/>
    <n v="0"/>
    <n v="0"/>
    <n v="0"/>
    <n v="0"/>
    <n v="0"/>
    <n v="0"/>
    <n v="0"/>
    <n v="0"/>
    <n v="0"/>
    <n v="0"/>
    <n v="0"/>
    <n v="519.27"/>
    <n v="-222.8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4"/>
    <s v="Gravette"/>
    <s v="Electric"/>
    <s v="Municipal Other Lighting"/>
    <s v="CB-Commercial"/>
    <n v="4592"/>
    <n v="349.3"/>
    <n v="344.4"/>
    <n v="0"/>
    <n v="0"/>
    <n v="0"/>
    <n v="0"/>
    <n v="0"/>
    <n v="0"/>
    <n v="104.32"/>
    <n v="12.06"/>
    <n v="0"/>
    <n v="14.94"/>
    <n v="0"/>
    <n v="17.260000000000002"/>
    <n v="21.49"/>
    <n v="0"/>
    <n v="0"/>
    <n v="0"/>
    <n v="0"/>
    <n v="0"/>
    <n v="0"/>
    <n v="0"/>
    <n v="0"/>
    <n v="0"/>
    <n v="0"/>
    <n v="0"/>
    <n v="0"/>
    <n v="0"/>
    <n v="0"/>
    <n v="0"/>
    <n v="0"/>
    <n v="0"/>
    <n v="76.3"/>
    <n v="-37.6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4"/>
  </r>
  <r>
    <x v="4"/>
    <s v="Gravette"/>
    <s v="Electric"/>
    <s v="Municipal Other Lighting"/>
    <s v="LS-Special Lighting"/>
    <n v="961"/>
    <n v="219.13"/>
    <n v="0"/>
    <n v="0"/>
    <n v="0"/>
    <n v="0"/>
    <n v="0"/>
    <n v="0"/>
    <n v="0"/>
    <n v="21.83"/>
    <n v="2.5299999999999998"/>
    <n v="0"/>
    <n v="0"/>
    <n v="0"/>
    <n v="1.38"/>
    <n v="7.86"/>
    <n v="0"/>
    <n v="0"/>
    <n v="0"/>
    <n v="0"/>
    <n v="0"/>
    <n v="0"/>
    <n v="0"/>
    <n v="0"/>
    <n v="0"/>
    <n v="0"/>
    <n v="0"/>
    <n v="0"/>
    <n v="0"/>
    <n v="0"/>
    <n v="0"/>
    <n v="0"/>
    <n v="0"/>
    <n v="20.65"/>
    <n v="-27.28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4"/>
  </r>
  <r>
    <x v="4"/>
    <s v="Gravette"/>
    <s v="Electric"/>
    <s v="Municipal Pumping"/>
    <s v="CB-Commercial"/>
    <n v="31603"/>
    <n v="1952.55"/>
    <n v="315.7"/>
    <n v="0"/>
    <n v="0"/>
    <n v="0"/>
    <n v="0"/>
    <n v="0"/>
    <n v="0"/>
    <n v="718.01"/>
    <n v="83.13"/>
    <n v="0"/>
    <n v="102.71"/>
    <n v="0"/>
    <n v="118.81"/>
    <n v="147.88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293.19"/>
    <n v="-122.94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4"/>
    <s v="Gravette"/>
    <s v="Electric"/>
    <s v="Municipal Pumping"/>
    <s v="GP-General Power"/>
    <n v="437227"/>
    <n v="17978.22"/>
    <n v="304.35000000000002"/>
    <n v="0"/>
    <n v="0"/>
    <n v="0"/>
    <n v="0"/>
    <n v="0"/>
    <n v="0"/>
    <n v="9933.7999999999993"/>
    <n v="1149.9100000000001"/>
    <n v="0"/>
    <n v="542.96"/>
    <n v="0"/>
    <n v="1316.04"/>
    <n v="702.76"/>
    <n v="0"/>
    <n v="0"/>
    <n v="0"/>
    <n v="0"/>
    <n v="0"/>
    <n v="0"/>
    <n v="0"/>
    <n v="0"/>
    <n v="0"/>
    <n v="0"/>
    <n v="0"/>
    <n v="0"/>
    <n v="0"/>
    <n v="0"/>
    <n v="0"/>
    <n v="0"/>
    <n v="0"/>
    <n v="2669.7"/>
    <n v="-915.95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4"/>
    <s v="Gravette"/>
    <s v="Electric"/>
    <s v="Residential"/>
    <s v="NM-Net Metering"/>
    <n v="1519"/>
    <n v="25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4"/>
  </r>
  <r>
    <x v="4"/>
    <s v="Gravette"/>
    <s v="Electric"/>
    <s v="Residential"/>
    <s v="RG-Residential"/>
    <n v="3228807"/>
    <n v="227988.63"/>
    <n v="47194.18"/>
    <n v="12218.28"/>
    <n v="0"/>
    <n v="0"/>
    <n v="0"/>
    <n v="0"/>
    <n v="0"/>
    <n v="72456.570000000007"/>
    <n v="8387.27"/>
    <n v="0"/>
    <n v="11831.64"/>
    <n v="0"/>
    <n v="13043.37"/>
    <n v="15658.51"/>
    <n v="0"/>
    <n v="0"/>
    <n v="0"/>
    <n v="0"/>
    <n v="0"/>
    <n v="0"/>
    <n v="0"/>
    <n v="0"/>
    <n v="0"/>
    <n v="0"/>
    <n v="0"/>
    <n v="0"/>
    <n v="0"/>
    <n v="13"/>
    <n v="0"/>
    <n v="325"/>
    <n v="-1489.07"/>
    <n v="35117"/>
    <n v="-11895.72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4"/>
    <s v="Gravette"/>
    <s v="Lighting"/>
    <s v="Commercial"/>
    <s v="PL-Private Lighting"/>
    <n v="28475.999"/>
    <n v="3921.61"/>
    <n v="0"/>
    <n v="37.82"/>
    <n v="0"/>
    <n v="0"/>
    <n v="0"/>
    <n v="0"/>
    <n v="0"/>
    <n v="646.96"/>
    <n v="74.77"/>
    <n v="0"/>
    <n v="0"/>
    <n v="0"/>
    <n v="40.74"/>
    <n v="48.58"/>
    <n v="0"/>
    <n v="0"/>
    <n v="0"/>
    <n v="0"/>
    <n v="0"/>
    <n v="0"/>
    <n v="0"/>
    <n v="0"/>
    <n v="0"/>
    <n v="0"/>
    <n v="0"/>
    <n v="0"/>
    <n v="0"/>
    <n v="0"/>
    <n v="0"/>
    <n v="0"/>
    <n v="-9.4600000000000009"/>
    <n v="325.44"/>
    <n v="-171.31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4"/>
    <s v="Gravette"/>
    <s v="Lighting"/>
    <s v="Industrial"/>
    <s v="PL-Private Lighting"/>
    <n v="5882"/>
    <n v="522.32000000000005"/>
    <n v="0"/>
    <n v="8.06"/>
    <n v="0"/>
    <n v="0"/>
    <n v="0"/>
    <n v="0"/>
    <n v="0"/>
    <n v="133.63999999999999"/>
    <n v="4.1399999999999997"/>
    <n v="0"/>
    <n v="0"/>
    <n v="0"/>
    <n v="8.4600000000000009"/>
    <n v="10.06"/>
    <n v="0"/>
    <n v="0"/>
    <n v="0"/>
    <n v="395.21"/>
    <n v="0"/>
    <n v="0"/>
    <n v="0"/>
    <n v="0"/>
    <n v="0"/>
    <n v="0"/>
    <n v="0"/>
    <n v="0"/>
    <n v="0"/>
    <n v="0"/>
    <n v="0"/>
    <n v="0"/>
    <n v="0"/>
    <n v="10.220000000000001"/>
    <n v="-24.29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4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1.48"/>
    <n v="0.17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38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4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1.34"/>
    <n v="1.31"/>
    <n v="0"/>
    <n v="0"/>
    <n v="0"/>
    <n v="0.73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6.58"/>
    <n v="-3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4"/>
  </r>
  <r>
    <x v="4"/>
    <s v="Gravette"/>
    <s v="Lighting"/>
    <s v="Municipal Street Lighting"/>
    <s v="SPL-Municipal St Lighting"/>
    <n v="68485.284"/>
    <n v="2168.04"/>
    <n v="0"/>
    <n v="0"/>
    <n v="0"/>
    <n v="0"/>
    <n v="0"/>
    <n v="0"/>
    <n v="0"/>
    <n v="1556"/>
    <n v="180.12"/>
    <n v="0"/>
    <n v="0"/>
    <n v="0"/>
    <n v="98.62"/>
    <n v="128.76"/>
    <n v="0"/>
    <n v="0"/>
    <n v="0"/>
    <n v="1616.66"/>
    <n v="0"/>
    <n v="0"/>
    <n v="0"/>
    <n v="0"/>
    <n v="0"/>
    <n v="0"/>
    <n v="0"/>
    <n v="0"/>
    <n v="0"/>
    <n v="0"/>
    <n v="0"/>
    <n v="0"/>
    <n v="0"/>
    <n v="368.28"/>
    <n v="-95.39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4"/>
  </r>
  <r>
    <x v="4"/>
    <s v="Gravette"/>
    <s v="Lighting"/>
    <s v="Residential"/>
    <s v="PL-Private Lighting"/>
    <n v="16700.239000000001"/>
    <n v="2695.2"/>
    <n v="0"/>
    <n v="7.25"/>
    <n v="0"/>
    <n v="0"/>
    <n v="0"/>
    <n v="0"/>
    <n v="0"/>
    <n v="378.84"/>
    <n v="43.43"/>
    <n v="0"/>
    <n v="0"/>
    <n v="0"/>
    <n v="22.67"/>
    <n v="27.86"/>
    <n v="0"/>
    <n v="0"/>
    <n v="0"/>
    <n v="0"/>
    <n v="0"/>
    <n v="0"/>
    <n v="0"/>
    <n v="0"/>
    <n v="0"/>
    <n v="0"/>
    <n v="0"/>
    <n v="0"/>
    <n v="0"/>
    <n v="0"/>
    <n v="0"/>
    <n v="0"/>
    <n v="-1.07"/>
    <n v="246.62"/>
    <n v="-122.35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4"/>
    <s v="Neosho"/>
    <s v="Electric"/>
    <s v="Commercial"/>
    <s v="CB-Commercial"/>
    <n v="31392"/>
    <n v="1923.93"/>
    <n v="200.9"/>
    <n v="126.9"/>
    <n v="0"/>
    <n v="0"/>
    <n v="0"/>
    <n v="0"/>
    <n v="0"/>
    <n v="713.22"/>
    <n v="82.55"/>
    <n v="0"/>
    <n v="102.02"/>
    <n v="0"/>
    <n v="118.02"/>
    <n v="146.9"/>
    <n v="0"/>
    <n v="0"/>
    <n v="0"/>
    <n v="0"/>
    <n v="0"/>
    <n v="0"/>
    <n v="0"/>
    <n v="0"/>
    <n v="0"/>
    <n v="0"/>
    <n v="0"/>
    <n v="0"/>
    <n v="0"/>
    <n v="0"/>
    <n v="0"/>
    <n v="0"/>
    <n v="-38.090000000000003"/>
    <n v="313.37"/>
    <n v="-115.18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4"/>
    <s v="Neosho"/>
    <s v="Electric"/>
    <s v="Residential"/>
    <s v="RG-Residential"/>
    <n v="68713"/>
    <n v="5051.84"/>
    <n v="1246.43"/>
    <n v="333.1"/>
    <n v="0"/>
    <n v="0"/>
    <n v="0"/>
    <n v="0"/>
    <n v="0"/>
    <n v="1561.16"/>
    <n v="180.75"/>
    <n v="0"/>
    <n v="254.89"/>
    <n v="0"/>
    <n v="281.02"/>
    <n v="337.45"/>
    <n v="0"/>
    <n v="0"/>
    <n v="0"/>
    <n v="0"/>
    <n v="0"/>
    <n v="0"/>
    <n v="0"/>
    <n v="0"/>
    <n v="0"/>
    <n v="0"/>
    <n v="0"/>
    <n v="0"/>
    <n v="0"/>
    <n v="0"/>
    <n v="0"/>
    <n v="0"/>
    <n v="-49.77"/>
    <n v="844.68"/>
    <n v="-270.25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8.84"/>
    <n v="1.03"/>
    <n v="0"/>
    <n v="0"/>
    <n v="0"/>
    <n v="0.56000000000000005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6.34"/>
    <n v="-2.71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1.4"/>
    <n v="0.16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-0.56000000000000005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1"/>
    <s v="Baxter Springs"/>
    <s v="Electric"/>
    <s v="Commercial"/>
    <s v="CB-Commercial"/>
    <n v="746386"/>
    <n v="61858.91"/>
    <n v="13225.34"/>
    <n v="3585.38"/>
    <n v="0"/>
    <n v="0"/>
    <n v="0"/>
    <n v="0"/>
    <n v="0"/>
    <n v="0"/>
    <n v="0"/>
    <n v="0"/>
    <n v="0"/>
    <n v="29263.63"/>
    <n v="0"/>
    <n v="0"/>
    <n v="1282.01"/>
    <n v="0"/>
    <n v="0"/>
    <n v="0"/>
    <n v="0"/>
    <n v="0"/>
    <n v="0"/>
    <n v="0"/>
    <n v="0"/>
    <n v="0"/>
    <n v="0"/>
    <n v="0"/>
    <n v="0"/>
    <n v="0"/>
    <n v="0"/>
    <n v="0"/>
    <n v="-47.07"/>
    <n v="9902.06"/>
    <n v="0"/>
    <n v="0"/>
    <n v="10321.01"/>
    <n v="0"/>
    <n v="0"/>
    <n v="0"/>
    <n v="0"/>
    <x v="0"/>
    <m/>
    <m/>
    <m/>
    <m/>
    <m/>
    <m/>
    <m/>
    <m/>
    <n v="28920.29"/>
    <n v="343.34"/>
    <n v="0"/>
    <n v="29263.63"/>
    <x v="1"/>
    <x v="5"/>
    <m/>
    <x v="34"/>
  </r>
  <r>
    <x v="1"/>
    <s v="Baxter Springs"/>
    <s v="Electric"/>
    <s v="Commercial"/>
    <s v="GP-General Power"/>
    <n v="1133888"/>
    <n v="81401.69"/>
    <n v="0"/>
    <n v="725"/>
    <n v="0"/>
    <n v="0"/>
    <n v="0"/>
    <n v="0"/>
    <n v="0"/>
    <n v="0"/>
    <n v="0"/>
    <n v="0"/>
    <n v="0"/>
    <n v="45298.84"/>
    <n v="0"/>
    <n v="0"/>
    <n v="1984.31"/>
    <n v="0"/>
    <n v="0"/>
    <n v="0"/>
    <n v="0"/>
    <n v="0"/>
    <n v="0"/>
    <n v="0"/>
    <n v="0"/>
    <n v="0"/>
    <n v="0"/>
    <n v="0"/>
    <n v="0"/>
    <n v="0"/>
    <n v="0"/>
    <n v="0"/>
    <n v="-5.87"/>
    <n v="6903.08"/>
    <n v="0"/>
    <n v="0"/>
    <n v="11131.08"/>
    <n v="0"/>
    <n v="0"/>
    <n v="0"/>
    <n v="0"/>
    <x v="0"/>
    <m/>
    <m/>
    <m/>
    <m/>
    <m/>
    <m/>
    <m/>
    <m/>
    <n v="44777.25"/>
    <n v="521.59"/>
    <n v="0"/>
    <n v="45298.84"/>
    <x v="1"/>
    <x v="6"/>
    <m/>
    <x v="34"/>
  </r>
  <r>
    <x v="1"/>
    <s v="Baxter Springs"/>
    <s v="Electric"/>
    <s v="Commercial"/>
    <s v="LS-Special Lighting"/>
    <n v="2850"/>
    <n v="384.12"/>
    <n v="0"/>
    <n v="3.41"/>
    <n v="0"/>
    <n v="0"/>
    <n v="0"/>
    <n v="0"/>
    <n v="0"/>
    <n v="0"/>
    <n v="0"/>
    <n v="0"/>
    <n v="0"/>
    <n v="113.86"/>
    <n v="0"/>
    <n v="0"/>
    <n v="4.99"/>
    <n v="0"/>
    <n v="0"/>
    <n v="0"/>
    <n v="0"/>
    <n v="0"/>
    <n v="0"/>
    <n v="0"/>
    <n v="0"/>
    <n v="0"/>
    <n v="0"/>
    <n v="0"/>
    <n v="0"/>
    <n v="0"/>
    <n v="0"/>
    <n v="0"/>
    <n v="-0.48"/>
    <n v="44.9"/>
    <n v="0"/>
    <n v="-40.36"/>
    <n v="2.56"/>
    <n v="0"/>
    <n v="0"/>
    <n v="0"/>
    <n v="0"/>
    <x v="0"/>
    <m/>
    <m/>
    <m/>
    <m/>
    <m/>
    <m/>
    <m/>
    <m/>
    <n v="112.55"/>
    <n v="1.31"/>
    <n v="0"/>
    <n v="113.86"/>
    <x v="1"/>
    <x v="7"/>
    <m/>
    <x v="34"/>
  </r>
  <r>
    <x v="1"/>
    <s v="Baxter Springs"/>
    <s v="Electric"/>
    <s v="Commercial"/>
    <s v="NM-Net Metering"/>
    <n v="596"/>
    <n v="-28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0"/>
    <m/>
    <x v="34"/>
  </r>
  <r>
    <x v="1"/>
    <s v="Baxter Springs"/>
    <s v="Electric"/>
    <s v="Commercial"/>
    <s v="SH-Small Heating"/>
    <n v="87670"/>
    <n v="6383.49"/>
    <n v="1056.67"/>
    <n v="366.71"/>
    <n v="0"/>
    <n v="0"/>
    <n v="0"/>
    <n v="0"/>
    <n v="0"/>
    <n v="0"/>
    <n v="0"/>
    <n v="0"/>
    <n v="0"/>
    <n v="3502.41"/>
    <n v="0"/>
    <n v="0"/>
    <n v="153.43"/>
    <n v="0"/>
    <n v="0"/>
    <n v="0"/>
    <n v="0"/>
    <n v="0"/>
    <n v="0"/>
    <n v="0"/>
    <n v="0"/>
    <n v="0"/>
    <n v="0"/>
    <n v="0"/>
    <n v="0"/>
    <n v="0"/>
    <n v="0"/>
    <n v="0"/>
    <n v="-2.6"/>
    <n v="1116.06"/>
    <n v="0"/>
    <n v="0"/>
    <n v="1405.34"/>
    <n v="0"/>
    <n v="0"/>
    <n v="0"/>
    <n v="0"/>
    <x v="0"/>
    <m/>
    <m/>
    <m/>
    <m/>
    <m/>
    <m/>
    <m/>
    <m/>
    <n v="3462.08"/>
    <n v="40.33"/>
    <n v="0"/>
    <n v="3502.41"/>
    <x v="1"/>
    <x v="12"/>
    <m/>
    <x v="34"/>
  </r>
  <r>
    <x v="1"/>
    <s v="Baxter Springs"/>
    <s v="Electric"/>
    <s v="Commercial"/>
    <s v="TEB-Total Electric Bldg"/>
    <n v="481418"/>
    <n v="33673.660000000003"/>
    <n v="0"/>
    <n v="314.97000000000003"/>
    <n v="0"/>
    <n v="0"/>
    <n v="0"/>
    <n v="0"/>
    <n v="0"/>
    <n v="0"/>
    <n v="0"/>
    <n v="0"/>
    <n v="0"/>
    <n v="19232.63"/>
    <n v="0"/>
    <n v="0"/>
    <n v="842.48"/>
    <n v="0"/>
    <n v="0"/>
    <n v="0"/>
    <n v="0"/>
    <n v="0"/>
    <n v="0"/>
    <n v="0"/>
    <n v="0"/>
    <n v="0"/>
    <n v="0"/>
    <n v="0"/>
    <n v="0"/>
    <n v="0"/>
    <n v="0"/>
    <n v="0"/>
    <n v="-3.53"/>
    <n v="5268.08"/>
    <n v="0"/>
    <n v="0"/>
    <n v="6532.82"/>
    <n v="0"/>
    <n v="0"/>
    <n v="0"/>
    <n v="0"/>
    <x v="0"/>
    <m/>
    <m/>
    <m/>
    <m/>
    <m/>
    <m/>
    <m/>
    <m/>
    <n v="19011.18"/>
    <n v="221.45"/>
    <n v="0"/>
    <n v="19232.63"/>
    <x v="1"/>
    <x v="13"/>
    <m/>
    <x v="34"/>
  </r>
  <r>
    <x v="1"/>
    <s v="Baxter Springs"/>
    <s v="Electric"/>
    <s v="Industrial"/>
    <s v="CB-Commercial"/>
    <n v="14717"/>
    <n v="1242.78"/>
    <n v="140"/>
    <n v="64.150000000000006"/>
    <n v="0"/>
    <n v="0"/>
    <n v="0"/>
    <n v="0"/>
    <n v="0"/>
    <n v="0"/>
    <n v="0"/>
    <n v="0"/>
    <n v="0"/>
    <n v="587.95000000000005"/>
    <n v="0"/>
    <n v="0"/>
    <n v="25.76"/>
    <n v="0"/>
    <n v="0"/>
    <n v="0"/>
    <n v="0"/>
    <n v="0"/>
    <n v="0"/>
    <n v="0"/>
    <n v="0"/>
    <n v="0"/>
    <n v="0"/>
    <n v="0"/>
    <n v="0"/>
    <n v="0"/>
    <n v="0"/>
    <n v="0"/>
    <n v="-3.24"/>
    <n v="203.8"/>
    <n v="0"/>
    <n v="0"/>
    <n v="207.37"/>
    <n v="0"/>
    <n v="0"/>
    <n v="0"/>
    <n v="0"/>
    <x v="0"/>
    <m/>
    <m/>
    <m/>
    <m/>
    <m/>
    <m/>
    <m/>
    <m/>
    <n v="581.18000000000006"/>
    <n v="6.77"/>
    <n v="0"/>
    <n v="587.95000000000005"/>
    <x v="2"/>
    <x v="5"/>
    <m/>
    <x v="34"/>
  </r>
  <r>
    <x v="1"/>
    <s v="Baxter Springs"/>
    <s v="Electric"/>
    <s v="Industrial"/>
    <s v="GP-General Power"/>
    <n v="681160"/>
    <n v="46630.13"/>
    <n v="0"/>
    <n v="275"/>
    <n v="0"/>
    <n v="0"/>
    <n v="0"/>
    <n v="0"/>
    <n v="0"/>
    <n v="0"/>
    <n v="0"/>
    <n v="0"/>
    <n v="0"/>
    <n v="26301"/>
    <n v="0"/>
    <n v="0"/>
    <n v="1192.03"/>
    <n v="0"/>
    <n v="0"/>
    <n v="0"/>
    <n v="0"/>
    <n v="0"/>
    <n v="0"/>
    <n v="0"/>
    <n v="0"/>
    <n v="0"/>
    <n v="0"/>
    <n v="0"/>
    <n v="0"/>
    <n v="0"/>
    <n v="0"/>
    <n v="0"/>
    <n v="0"/>
    <n v="2699.7"/>
    <n v="0"/>
    <n v="0"/>
    <n v="6653.99"/>
    <n v="0"/>
    <n v="0"/>
    <n v="0"/>
    <n v="0"/>
    <x v="0"/>
    <m/>
    <m/>
    <m/>
    <m/>
    <m/>
    <m/>
    <m/>
    <m/>
    <n v="25987.67"/>
    <n v="313.33"/>
    <n v="0"/>
    <n v="26301"/>
    <x v="2"/>
    <x v="6"/>
    <m/>
    <x v="34"/>
  </r>
  <r>
    <x v="1"/>
    <s v="Baxter Springs"/>
    <s v="Electric"/>
    <s v="Industrial"/>
    <s v="PT-Transmission"/>
    <n v="2754793"/>
    <n v="105871.14"/>
    <n v="0"/>
    <n v="50"/>
    <n v="0"/>
    <n v="0"/>
    <n v="0"/>
    <n v="0"/>
    <n v="0"/>
    <n v="0"/>
    <n v="0"/>
    <n v="0"/>
    <n v="0"/>
    <n v="93249.74"/>
    <n v="0"/>
    <n v="0"/>
    <n v="4820.8900000000003"/>
    <n v="0"/>
    <n v="0"/>
    <n v="7670.8"/>
    <n v="0"/>
    <n v="0"/>
    <n v="0"/>
    <n v="0"/>
    <n v="0"/>
    <n v="0"/>
    <n v="0"/>
    <n v="0"/>
    <n v="0"/>
    <n v="0"/>
    <n v="0"/>
    <n v="0"/>
    <n v="0"/>
    <n v="9328.2900000000009"/>
    <n v="0"/>
    <n v="-12892.43"/>
    <n v="21089.759999999998"/>
    <n v="0"/>
    <n v="0"/>
    <n v="0"/>
    <n v="0"/>
    <x v="0"/>
    <m/>
    <m/>
    <m/>
    <m/>
    <m/>
    <m/>
    <m/>
    <m/>
    <n v="91982.540000000008"/>
    <n v="1267.2"/>
    <n v="0"/>
    <n v="93249.74"/>
    <x v="2"/>
    <x v="9"/>
    <m/>
    <x v="34"/>
  </r>
  <r>
    <x v="1"/>
    <s v="Baxter Springs"/>
    <s v="Electric"/>
    <s v="Industrial"/>
    <s v="SH-Small Heating"/>
    <n v="8154"/>
    <n v="575.30999999999995"/>
    <n v="40"/>
    <n v="0"/>
    <n v="0"/>
    <n v="0"/>
    <n v="0"/>
    <n v="0"/>
    <n v="0"/>
    <n v="0"/>
    <n v="0"/>
    <n v="0"/>
    <n v="0"/>
    <n v="325.75"/>
    <n v="0"/>
    <n v="0"/>
    <n v="14.27"/>
    <n v="0"/>
    <n v="0"/>
    <n v="0"/>
    <n v="0"/>
    <n v="0"/>
    <n v="0"/>
    <n v="0"/>
    <n v="0"/>
    <n v="0"/>
    <n v="0"/>
    <n v="0"/>
    <n v="0"/>
    <n v="0"/>
    <n v="0"/>
    <n v="0"/>
    <n v="0"/>
    <n v="86.89"/>
    <n v="0"/>
    <n v="0"/>
    <n v="130.71"/>
    <n v="0"/>
    <n v="0"/>
    <n v="0"/>
    <n v="0"/>
    <x v="0"/>
    <m/>
    <m/>
    <m/>
    <m/>
    <m/>
    <m/>
    <m/>
    <m/>
    <n v="322"/>
    <n v="3.75"/>
    <n v="0"/>
    <n v="325.75"/>
    <x v="2"/>
    <x v="12"/>
    <m/>
    <x v="34"/>
  </r>
  <r>
    <x v="1"/>
    <s v="Baxter Springs"/>
    <s v="Electric"/>
    <s v="Industrial"/>
    <s v="TEB-Total Electric Bldg"/>
    <n v="9440"/>
    <n v="810.04"/>
    <n v="0"/>
    <n v="0"/>
    <n v="0"/>
    <n v="0"/>
    <n v="0"/>
    <n v="0"/>
    <n v="0"/>
    <n v="0"/>
    <n v="0"/>
    <n v="0"/>
    <n v="0"/>
    <n v="377.13"/>
    <n v="0"/>
    <n v="0"/>
    <n v="16.52"/>
    <n v="0"/>
    <n v="0"/>
    <n v="0"/>
    <n v="0"/>
    <n v="0"/>
    <n v="0"/>
    <n v="0"/>
    <n v="0"/>
    <n v="0"/>
    <n v="0"/>
    <n v="0"/>
    <n v="0"/>
    <n v="0"/>
    <n v="0"/>
    <n v="0"/>
    <n v="0"/>
    <n v="12.79"/>
    <n v="0"/>
    <n v="0"/>
    <n v="128.1"/>
    <n v="0"/>
    <n v="0"/>
    <n v="0"/>
    <n v="0"/>
    <x v="0"/>
    <m/>
    <m/>
    <m/>
    <m/>
    <m/>
    <m/>
    <m/>
    <m/>
    <n v="372.79"/>
    <n v="4.34"/>
    <n v="0"/>
    <n v="377.13"/>
    <x v="2"/>
    <x v="13"/>
    <m/>
    <x v="34"/>
  </r>
  <r>
    <x v="1"/>
    <s v="Baxter Springs"/>
    <s v="Electric"/>
    <s v="Interdepartmental"/>
    <s v="CB-Commercial"/>
    <n v="7685"/>
    <n v="644.11"/>
    <n v="40"/>
    <n v="0"/>
    <n v="0"/>
    <n v="0"/>
    <n v="0"/>
    <n v="0"/>
    <n v="0"/>
    <n v="0"/>
    <n v="0"/>
    <n v="0"/>
    <n v="0"/>
    <n v="307.02"/>
    <n v="0"/>
    <n v="0"/>
    <n v="13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.28"/>
    <n v="0"/>
    <n v="0"/>
    <n v="0"/>
    <n v="0"/>
    <x v="0"/>
    <m/>
    <m/>
    <m/>
    <m/>
    <m/>
    <m/>
    <m/>
    <m/>
    <n v="303.47999999999996"/>
    <n v="3.54"/>
    <n v="0"/>
    <n v="307.02"/>
    <x v="5"/>
    <x v="5"/>
    <m/>
    <x v="34"/>
  </r>
  <r>
    <x v="1"/>
    <s v="Baxter Springs"/>
    <s v="Electric"/>
    <s v="Interdepartmental"/>
    <s v="GP-General Power"/>
    <n v="3680"/>
    <n v="1149.1199999999999"/>
    <n v="0"/>
    <n v="0"/>
    <n v="0"/>
    <n v="0"/>
    <n v="0"/>
    <n v="0"/>
    <n v="0"/>
    <n v="0"/>
    <n v="0"/>
    <n v="0"/>
    <n v="0"/>
    <n v="147.02000000000001"/>
    <n v="0"/>
    <n v="0"/>
    <n v="6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.68"/>
    <n v="0"/>
    <n v="0"/>
    <n v="0"/>
    <n v="0"/>
    <x v="0"/>
    <m/>
    <m/>
    <m/>
    <m/>
    <m/>
    <m/>
    <m/>
    <m/>
    <n v="145.33000000000001"/>
    <n v="1.69"/>
    <n v="0"/>
    <n v="147.02000000000001"/>
    <x v="5"/>
    <x v="6"/>
    <m/>
    <x v="34"/>
  </r>
  <r>
    <x v="1"/>
    <s v="Baxter Springs"/>
    <s v="Electric"/>
    <s v="Municipal Buildings"/>
    <s v="CB-Commercial"/>
    <n v="26236"/>
    <n v="2241.12"/>
    <n v="560"/>
    <n v="0"/>
    <n v="0"/>
    <n v="0"/>
    <n v="0"/>
    <n v="0"/>
    <n v="0"/>
    <n v="0"/>
    <n v="0"/>
    <n v="0"/>
    <n v="0"/>
    <n v="1048.1300000000001"/>
    <n v="0"/>
    <n v="0"/>
    <n v="45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9.65"/>
    <n v="0"/>
    <n v="0"/>
    <n v="0"/>
    <n v="0"/>
    <x v="0"/>
    <m/>
    <m/>
    <m/>
    <m/>
    <m/>
    <m/>
    <m/>
    <m/>
    <n v="1036.0600000000002"/>
    <n v="12.07"/>
    <n v="0"/>
    <n v="1048.1300000000001"/>
    <x v="3"/>
    <x v="5"/>
    <m/>
    <x v="34"/>
  </r>
  <r>
    <x v="1"/>
    <s v="Baxter Springs"/>
    <s v="Electric"/>
    <s v="Municipal Buildings"/>
    <s v="GP-General Power"/>
    <n v="37680"/>
    <n v="2945.98"/>
    <n v="0"/>
    <n v="0"/>
    <n v="0"/>
    <n v="0"/>
    <n v="0"/>
    <n v="0"/>
    <n v="0"/>
    <n v="0"/>
    <n v="0"/>
    <n v="0"/>
    <n v="0"/>
    <n v="1505.31"/>
    <n v="0"/>
    <n v="0"/>
    <n v="65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5.24"/>
    <n v="0"/>
    <n v="0"/>
    <n v="0"/>
    <n v="0"/>
    <x v="0"/>
    <m/>
    <m/>
    <m/>
    <m/>
    <m/>
    <m/>
    <m/>
    <m/>
    <n v="1487.98"/>
    <n v="17.329999999999998"/>
    <n v="0"/>
    <n v="1505.31"/>
    <x v="3"/>
    <x v="6"/>
    <m/>
    <x v="34"/>
  </r>
  <r>
    <x v="1"/>
    <s v="Baxter Springs"/>
    <s v="Electric"/>
    <s v="Municipal Buildings"/>
    <s v="SH-Small Heating"/>
    <n v="2400"/>
    <n v="174.34"/>
    <n v="20"/>
    <n v="0"/>
    <n v="0"/>
    <n v="0"/>
    <n v="0"/>
    <n v="0"/>
    <n v="0"/>
    <n v="0"/>
    <n v="0"/>
    <n v="0"/>
    <n v="0"/>
    <n v="95.88"/>
    <n v="0"/>
    <n v="0"/>
    <n v="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47"/>
    <n v="0"/>
    <n v="0"/>
    <n v="0"/>
    <n v="0"/>
    <x v="0"/>
    <m/>
    <m/>
    <m/>
    <m/>
    <m/>
    <m/>
    <m/>
    <m/>
    <n v="94.78"/>
    <n v="1.1000000000000001"/>
    <n v="0"/>
    <n v="95.88"/>
    <x v="3"/>
    <x v="12"/>
    <m/>
    <x v="34"/>
  </r>
  <r>
    <x v="1"/>
    <s v="Baxter Springs"/>
    <s v="Electric"/>
    <s v="Municipal Other Lighting"/>
    <s v="CB-Commercial"/>
    <n v="8833"/>
    <n v="778.12"/>
    <n v="560"/>
    <n v="0"/>
    <n v="0"/>
    <n v="0"/>
    <n v="0"/>
    <n v="0"/>
    <n v="0"/>
    <n v="0"/>
    <n v="0"/>
    <n v="0"/>
    <n v="0"/>
    <n v="352.88"/>
    <n v="0"/>
    <n v="0"/>
    <n v="15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44"/>
    <n v="0"/>
    <n v="0"/>
    <n v="0"/>
    <n v="0"/>
    <x v="0"/>
    <m/>
    <m/>
    <m/>
    <m/>
    <m/>
    <m/>
    <m/>
    <m/>
    <n v="348.82"/>
    <n v="4.0599999999999996"/>
    <n v="0"/>
    <n v="352.88"/>
    <x v="4"/>
    <x v="5"/>
    <m/>
    <x v="34"/>
  </r>
  <r>
    <x v="1"/>
    <s v="Baxter Springs"/>
    <s v="Electric"/>
    <s v="Municipal Other Lighting"/>
    <s v="LS-Special Lighting"/>
    <n v="422"/>
    <n v="119.62"/>
    <n v="0"/>
    <n v="0"/>
    <n v="0"/>
    <n v="0"/>
    <n v="0"/>
    <n v="0"/>
    <n v="0"/>
    <n v="0"/>
    <n v="0"/>
    <n v="0"/>
    <n v="0"/>
    <n v="16.86"/>
    <n v="0"/>
    <n v="0"/>
    <n v="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8"/>
    <n v="0.38"/>
    <n v="0"/>
    <n v="0"/>
    <n v="0"/>
    <n v="0"/>
    <x v="0"/>
    <m/>
    <m/>
    <m/>
    <m/>
    <m/>
    <m/>
    <m/>
    <m/>
    <n v="16.669999999999998"/>
    <n v="0.19"/>
    <n v="0"/>
    <n v="16.86"/>
    <x v="4"/>
    <x v="7"/>
    <m/>
    <x v="34"/>
  </r>
  <r>
    <x v="1"/>
    <s v="Baxter Springs"/>
    <s v="Electric"/>
    <s v="Municipal Pumping"/>
    <s v="CB-Commercial"/>
    <n v="13546"/>
    <n v="1147.23"/>
    <n v="300"/>
    <n v="0"/>
    <n v="0"/>
    <n v="0"/>
    <n v="0"/>
    <n v="0"/>
    <n v="0"/>
    <n v="0"/>
    <n v="0"/>
    <n v="0"/>
    <n v="0"/>
    <n v="541.16999999999996"/>
    <n v="0"/>
    <n v="0"/>
    <n v="23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.86"/>
    <n v="0"/>
    <n v="0"/>
    <n v="0"/>
    <n v="0"/>
    <x v="0"/>
    <m/>
    <m/>
    <m/>
    <m/>
    <m/>
    <m/>
    <m/>
    <m/>
    <n v="534.93999999999994"/>
    <n v="6.23"/>
    <n v="0"/>
    <n v="541.16999999999996"/>
    <x v="3"/>
    <x v="5"/>
    <m/>
    <x v="34"/>
  </r>
  <r>
    <x v="1"/>
    <s v="Baxter Springs"/>
    <s v="Electric"/>
    <s v="Municipal Pumping"/>
    <s v="GP-General Power"/>
    <n v="188560"/>
    <n v="10753.13"/>
    <n v="0"/>
    <n v="0"/>
    <n v="0"/>
    <n v="0"/>
    <n v="0"/>
    <n v="0"/>
    <n v="0"/>
    <n v="0"/>
    <n v="0"/>
    <n v="0"/>
    <n v="0"/>
    <n v="7532.98"/>
    <n v="0"/>
    <n v="0"/>
    <n v="329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0.43"/>
    <n v="0"/>
    <n v="0"/>
    <n v="0"/>
    <n v="0"/>
    <x v="0"/>
    <m/>
    <m/>
    <m/>
    <m/>
    <m/>
    <m/>
    <m/>
    <m/>
    <n v="7446.24"/>
    <n v="86.74"/>
    <n v="0"/>
    <n v="7532.98"/>
    <x v="3"/>
    <x v="6"/>
    <m/>
    <x v="34"/>
  </r>
  <r>
    <x v="1"/>
    <s v="Baxter Springs"/>
    <s v="Electric"/>
    <s v="Residential"/>
    <s v="NM-Net Metering"/>
    <n v="336"/>
    <n v="-16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4"/>
  </r>
  <r>
    <x v="1"/>
    <s v="Baxter Springs"/>
    <s v="Electric"/>
    <s v="Residential"/>
    <s v="RG-Residential"/>
    <n v="2864249"/>
    <n v="185741.49"/>
    <n v="50687.35"/>
    <n v="15919.77"/>
    <n v="0"/>
    <n v="0"/>
    <n v="0"/>
    <n v="0"/>
    <n v="0"/>
    <n v="0"/>
    <n v="0"/>
    <n v="0"/>
    <n v="0"/>
    <n v="114176.69"/>
    <n v="0"/>
    <n v="0"/>
    <n v="5001.66"/>
    <n v="0"/>
    <n v="0"/>
    <n v="0"/>
    <n v="0"/>
    <n v="0"/>
    <n v="0"/>
    <n v="0"/>
    <n v="0"/>
    <n v="0"/>
    <n v="0"/>
    <n v="0"/>
    <n v="0"/>
    <n v="0"/>
    <n v="0"/>
    <n v="80"/>
    <n v="-197.1"/>
    <n v="10688.78"/>
    <n v="0"/>
    <n v="0"/>
    <n v="49957.13"/>
    <n v="0"/>
    <n v="0"/>
    <n v="0"/>
    <n v="0"/>
    <x v="0"/>
    <m/>
    <m/>
    <m/>
    <m/>
    <m/>
    <m/>
    <m/>
    <m/>
    <n v="112859.14"/>
    <n v="1317.55"/>
    <n v="0"/>
    <n v="114176.69"/>
    <x v="0"/>
    <x v="1"/>
    <m/>
    <x v="34"/>
  </r>
  <r>
    <x v="1"/>
    <s v="Baxter Springs"/>
    <s v="Electric"/>
    <s v="Residential"/>
    <s v="RG-Residential Water Heat"/>
    <n v="502976"/>
    <n v="30911.83"/>
    <n v="6895.59"/>
    <n v="1882.22"/>
    <n v="0"/>
    <n v="0"/>
    <n v="0"/>
    <n v="0"/>
    <n v="0"/>
    <n v="0"/>
    <n v="0"/>
    <n v="0"/>
    <n v="0"/>
    <n v="19970.89"/>
    <n v="0"/>
    <n v="0"/>
    <n v="874.93"/>
    <n v="0"/>
    <n v="0"/>
    <n v="0"/>
    <n v="0"/>
    <n v="0"/>
    <n v="0"/>
    <n v="0"/>
    <n v="0"/>
    <n v="0"/>
    <n v="0"/>
    <n v="0"/>
    <n v="0"/>
    <n v="0"/>
    <n v="0"/>
    <n v="0"/>
    <n v="-27.92"/>
    <n v="1554.84"/>
    <n v="0"/>
    <n v="0"/>
    <n v="8778.2199999999993"/>
    <n v="0"/>
    <n v="0"/>
    <n v="0"/>
    <n v="0"/>
    <x v="0"/>
    <m/>
    <m/>
    <m/>
    <m/>
    <m/>
    <m/>
    <m/>
    <m/>
    <n v="19739.52"/>
    <n v="231.37"/>
    <n v="0"/>
    <n v="19970.89"/>
    <x v="0"/>
    <x v="14"/>
    <m/>
    <x v="34"/>
  </r>
  <r>
    <x v="1"/>
    <s v="Baxter Springs"/>
    <s v="Electric"/>
    <s v="Residential"/>
    <s v="RH-Residential Total Elec"/>
    <n v="2095279"/>
    <n v="119407.76"/>
    <n v="20966.09"/>
    <n v="4459.59"/>
    <n v="0"/>
    <n v="0"/>
    <n v="0"/>
    <n v="0"/>
    <n v="0"/>
    <n v="0"/>
    <n v="0"/>
    <n v="0"/>
    <n v="0"/>
    <n v="83348.03"/>
    <n v="0"/>
    <n v="0"/>
    <n v="3651.61"/>
    <n v="0"/>
    <n v="0"/>
    <n v="0"/>
    <n v="0"/>
    <n v="0"/>
    <n v="0"/>
    <n v="0"/>
    <n v="0"/>
    <n v="0"/>
    <n v="0"/>
    <n v="0"/>
    <n v="0"/>
    <n v="0"/>
    <n v="0"/>
    <n v="20"/>
    <n v="-74.989999999999995"/>
    <n v="5238.88"/>
    <n v="0"/>
    <n v="0"/>
    <n v="35678.35"/>
    <n v="0"/>
    <n v="0"/>
    <n v="0"/>
    <n v="0"/>
    <x v="0"/>
    <m/>
    <m/>
    <m/>
    <m/>
    <m/>
    <m/>
    <m/>
    <m/>
    <n v="82384.2"/>
    <n v="963.83"/>
    <n v="0"/>
    <n v="83348.03"/>
    <x v="0"/>
    <x v="15"/>
    <m/>
    <x v="34"/>
  </r>
  <r>
    <x v="1"/>
    <s v="Baxter Springs"/>
    <s v="Lighting"/>
    <s v="Commercial"/>
    <s v="PL-Private Lighting"/>
    <n v="32384.458999999999"/>
    <n v="8283.2199999999993"/>
    <n v="0"/>
    <n v="164.76"/>
    <n v="0"/>
    <n v="0"/>
    <n v="0"/>
    <n v="0"/>
    <n v="0"/>
    <n v="0"/>
    <n v="0"/>
    <n v="0"/>
    <n v="0"/>
    <n v="1293.9000000000001"/>
    <n v="0"/>
    <n v="0"/>
    <n v="56.47"/>
    <n v="0"/>
    <n v="0"/>
    <n v="69"/>
    <n v="0"/>
    <n v="0"/>
    <n v="0"/>
    <n v="0"/>
    <n v="0"/>
    <n v="0"/>
    <n v="0"/>
    <n v="0"/>
    <n v="0"/>
    <n v="0"/>
    <n v="0"/>
    <n v="0"/>
    <n v="-0.32"/>
    <n v="824.91"/>
    <n v="0"/>
    <n v="398.35"/>
    <n v="84.16"/>
    <n v="0"/>
    <n v="0"/>
    <n v="0"/>
    <n v="0"/>
    <x v="0"/>
    <m/>
    <m/>
    <m/>
    <m/>
    <m/>
    <m/>
    <m/>
    <m/>
    <n v="1279"/>
    <n v="14.9"/>
    <n v="0"/>
    <n v="1293.9000000000001"/>
    <x v="1"/>
    <x v="4"/>
    <m/>
    <x v="34"/>
  </r>
  <r>
    <x v="1"/>
    <s v="Baxter Springs"/>
    <s v="Lighting"/>
    <s v="Industrial"/>
    <s v="PL-Private Lighting"/>
    <n v="11678"/>
    <n v="2404.46"/>
    <n v="0"/>
    <n v="62.06"/>
    <n v="0"/>
    <n v="0"/>
    <n v="0"/>
    <n v="0"/>
    <n v="0"/>
    <n v="0"/>
    <n v="0"/>
    <n v="0"/>
    <n v="0"/>
    <n v="448.62"/>
    <n v="0"/>
    <n v="0"/>
    <n v="20.420000000000002"/>
    <n v="0"/>
    <n v="0"/>
    <n v="0"/>
    <n v="0"/>
    <n v="0"/>
    <n v="0"/>
    <n v="0"/>
    <n v="0"/>
    <n v="0"/>
    <n v="0"/>
    <n v="0"/>
    <n v="0"/>
    <n v="0"/>
    <n v="0"/>
    <n v="0"/>
    <n v="-0.05"/>
    <n v="252.84"/>
    <n v="0"/>
    <n v="20.56"/>
    <n v="30.36"/>
    <n v="0"/>
    <n v="0"/>
    <n v="0"/>
    <n v="0"/>
    <x v="0"/>
    <m/>
    <m/>
    <m/>
    <m/>
    <m/>
    <m/>
    <m/>
    <m/>
    <n v="443.25"/>
    <n v="5.37"/>
    <n v="0"/>
    <n v="448.62"/>
    <x v="2"/>
    <x v="4"/>
    <m/>
    <x v="34"/>
  </r>
  <r>
    <x v="1"/>
    <s v="Baxter Springs"/>
    <s v="Lighting"/>
    <s v="Municipal Buildings"/>
    <s v="PL-Private Lighting"/>
    <n v="157"/>
    <n v="39.520000000000003"/>
    <n v="0"/>
    <n v="0"/>
    <n v="0"/>
    <n v="0"/>
    <n v="0"/>
    <n v="0"/>
    <n v="0"/>
    <n v="0"/>
    <n v="0"/>
    <n v="0"/>
    <n v="0"/>
    <n v="6.27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41"/>
    <n v="0"/>
    <n v="0"/>
    <n v="0"/>
    <n v="0"/>
    <x v="0"/>
    <m/>
    <m/>
    <m/>
    <m/>
    <m/>
    <m/>
    <m/>
    <m/>
    <n v="6.1999999999999993"/>
    <n v="7.0000000000000007E-2"/>
    <n v="0"/>
    <n v="6.27"/>
    <x v="3"/>
    <x v="4"/>
    <m/>
    <x v="34"/>
  </r>
  <r>
    <x v="1"/>
    <s v="Baxter Springs"/>
    <s v="Lighting"/>
    <s v="Municipal Other Lighting"/>
    <s v="PL-Private Lighting"/>
    <n v="123"/>
    <n v="30.36"/>
    <n v="0"/>
    <n v="0"/>
    <n v="0"/>
    <n v="0"/>
    <n v="0"/>
    <n v="0"/>
    <n v="0"/>
    <n v="0"/>
    <n v="0"/>
    <n v="0"/>
    <n v="0"/>
    <n v="4.5199999999999996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2"/>
    <n v="0"/>
    <n v="0"/>
    <n v="0"/>
    <n v="0"/>
    <x v="0"/>
    <m/>
    <m/>
    <m/>
    <m/>
    <m/>
    <m/>
    <m/>
    <m/>
    <n v="4.46"/>
    <n v="0.06"/>
    <n v="0"/>
    <n v="4.5199999999999996"/>
    <x v="4"/>
    <x v="4"/>
    <m/>
    <x v="34"/>
  </r>
  <r>
    <x v="1"/>
    <s v="Baxter Springs"/>
    <s v="Lighting"/>
    <s v="Municipal Street Lighting"/>
    <s v="SPL-Municipal St Lighting"/>
    <n v="75854.254000000001"/>
    <n v="5143.37"/>
    <n v="0"/>
    <n v="0"/>
    <n v="0"/>
    <n v="0"/>
    <n v="0"/>
    <n v="0"/>
    <n v="0"/>
    <n v="0"/>
    <n v="0"/>
    <n v="0"/>
    <n v="0"/>
    <n v="2567.66"/>
    <n v="0"/>
    <n v="0"/>
    <n v="132.75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-450.32"/>
    <n v="244.25"/>
    <n v="0"/>
    <n v="0"/>
    <n v="0"/>
    <n v="0"/>
    <x v="0"/>
    <m/>
    <m/>
    <m/>
    <m/>
    <m/>
    <m/>
    <m/>
    <m/>
    <n v="2532.77"/>
    <n v="34.89"/>
    <n v="0"/>
    <n v="2567.66"/>
    <x v="4"/>
    <x v="11"/>
    <m/>
    <x v="34"/>
  </r>
  <r>
    <x v="1"/>
    <s v="Baxter Springs"/>
    <s v="Lighting"/>
    <s v="Residential"/>
    <s v="PL-Private Lighting"/>
    <n v="38489.667000000001"/>
    <n v="11883.3"/>
    <n v="0"/>
    <n v="129.94999999999999"/>
    <n v="0"/>
    <n v="0"/>
    <n v="0"/>
    <n v="0"/>
    <n v="0"/>
    <n v="0"/>
    <n v="0"/>
    <n v="0"/>
    <n v="0"/>
    <n v="1520.2"/>
    <n v="0"/>
    <n v="0"/>
    <n v="64.739999999999995"/>
    <n v="0"/>
    <n v="0"/>
    <n v="0"/>
    <n v="0"/>
    <n v="0"/>
    <n v="0"/>
    <n v="0"/>
    <n v="0"/>
    <n v="0"/>
    <n v="0"/>
    <n v="0"/>
    <n v="0"/>
    <n v="0"/>
    <n v="0"/>
    <n v="0"/>
    <n v="-0.61"/>
    <n v="248.58"/>
    <n v="0"/>
    <n v="1989.18"/>
    <n v="99.88"/>
    <n v="0"/>
    <n v="0"/>
    <n v="0"/>
    <n v="0"/>
    <x v="0"/>
    <m/>
    <m/>
    <m/>
    <m/>
    <m/>
    <m/>
    <m/>
    <m/>
    <n v="1502.49"/>
    <n v="17.71"/>
    <n v="0"/>
    <n v="1520.2"/>
    <x v="0"/>
    <x v="4"/>
    <m/>
    <x v="34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1"/>
    <s v="Columbus"/>
    <s v="Electric"/>
    <s v="Commercial"/>
    <s v="CB-Commercial"/>
    <n v="448733"/>
    <n v="37850.480000000003"/>
    <n v="8208.01"/>
    <n v="2174.62"/>
    <n v="0"/>
    <n v="0"/>
    <n v="0"/>
    <n v="0"/>
    <n v="0"/>
    <n v="0"/>
    <n v="0"/>
    <n v="0"/>
    <n v="0"/>
    <n v="17863.8"/>
    <n v="0"/>
    <n v="0"/>
    <n v="783.93"/>
    <n v="0"/>
    <n v="0"/>
    <n v="0"/>
    <n v="0"/>
    <n v="0"/>
    <n v="0"/>
    <n v="0"/>
    <n v="0"/>
    <n v="0"/>
    <n v="0"/>
    <n v="0"/>
    <n v="0"/>
    <n v="0"/>
    <n v="0"/>
    <n v="20"/>
    <n v="-24.53"/>
    <n v="5992.65"/>
    <n v="0"/>
    <n v="0"/>
    <n v="6311.28"/>
    <n v="0"/>
    <n v="0"/>
    <n v="0"/>
    <n v="0"/>
    <x v="0"/>
    <m/>
    <m/>
    <m/>
    <m/>
    <m/>
    <m/>
    <m/>
    <m/>
    <n v="17657.38"/>
    <n v="206.42"/>
    <n v="0"/>
    <n v="17863.8"/>
    <x v="1"/>
    <x v="5"/>
    <m/>
    <x v="34"/>
  </r>
  <r>
    <x v="1"/>
    <s v="Columbus"/>
    <s v="Electric"/>
    <s v="Commercial"/>
    <s v="GP-General Power"/>
    <n v="719993"/>
    <n v="54181.97"/>
    <n v="0"/>
    <n v="0"/>
    <n v="0"/>
    <n v="0"/>
    <n v="0"/>
    <n v="0"/>
    <n v="0"/>
    <n v="0"/>
    <n v="0"/>
    <n v="0"/>
    <n v="0"/>
    <n v="28394.49"/>
    <n v="0"/>
    <n v="0"/>
    <n v="1259.98"/>
    <n v="0"/>
    <n v="0"/>
    <n v="663.34"/>
    <n v="0"/>
    <n v="0"/>
    <n v="0"/>
    <n v="0"/>
    <n v="0"/>
    <n v="0"/>
    <n v="0"/>
    <n v="0"/>
    <n v="0"/>
    <n v="0"/>
    <n v="0"/>
    <n v="0"/>
    <n v="0"/>
    <n v="5468.19"/>
    <n v="0"/>
    <n v="0"/>
    <n v="8264.98"/>
    <n v="0"/>
    <n v="0"/>
    <n v="0"/>
    <n v="0"/>
    <x v="0"/>
    <m/>
    <m/>
    <m/>
    <m/>
    <m/>
    <m/>
    <m/>
    <m/>
    <n v="28063.29"/>
    <n v="331.2"/>
    <n v="0"/>
    <n v="28394.49"/>
    <x v="1"/>
    <x v="6"/>
    <m/>
    <x v="34"/>
  </r>
  <r>
    <x v="1"/>
    <s v="Columbu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0"/>
    <m/>
    <x v="34"/>
  </r>
  <r>
    <x v="1"/>
    <s v="Columbus"/>
    <s v="Electric"/>
    <s v="Commercial"/>
    <s v="SH-Small Heating"/>
    <n v="58216"/>
    <n v="4244.1099999999997"/>
    <n v="840"/>
    <n v="291.54000000000002"/>
    <n v="0"/>
    <n v="0"/>
    <n v="0"/>
    <n v="0"/>
    <n v="0"/>
    <n v="0"/>
    <n v="0"/>
    <n v="0"/>
    <n v="0"/>
    <n v="2325.7399999999998"/>
    <n v="0"/>
    <n v="0"/>
    <n v="101.91"/>
    <n v="0"/>
    <n v="0"/>
    <n v="0"/>
    <n v="0"/>
    <n v="0"/>
    <n v="0"/>
    <n v="0"/>
    <n v="0"/>
    <n v="0"/>
    <n v="0"/>
    <n v="0"/>
    <n v="0"/>
    <n v="0"/>
    <n v="0"/>
    <n v="0"/>
    <n v="-0.2"/>
    <n v="703.25"/>
    <n v="0"/>
    <n v="0"/>
    <n v="933.2"/>
    <n v="0"/>
    <n v="0"/>
    <n v="0"/>
    <n v="0"/>
    <x v="0"/>
    <m/>
    <m/>
    <m/>
    <m/>
    <m/>
    <m/>
    <m/>
    <m/>
    <n v="2298.9599999999996"/>
    <n v="26.78"/>
    <n v="0"/>
    <n v="2325.7399999999998"/>
    <x v="1"/>
    <x v="12"/>
    <m/>
    <x v="34"/>
  </r>
  <r>
    <x v="1"/>
    <s v="Columbus"/>
    <s v="Electric"/>
    <s v="Commercial"/>
    <s v="TEB-Total Electric Bldg"/>
    <n v="101160"/>
    <n v="7823.28"/>
    <n v="0"/>
    <n v="0"/>
    <n v="0"/>
    <n v="0"/>
    <n v="0"/>
    <n v="0"/>
    <n v="0"/>
    <n v="0"/>
    <n v="0"/>
    <n v="0"/>
    <n v="0"/>
    <n v="4041.34"/>
    <n v="0"/>
    <n v="0"/>
    <n v="177.03"/>
    <n v="0"/>
    <n v="0"/>
    <n v="0"/>
    <n v="0"/>
    <n v="0"/>
    <n v="0"/>
    <n v="0"/>
    <n v="0"/>
    <n v="0"/>
    <n v="0"/>
    <n v="0"/>
    <n v="0"/>
    <n v="0"/>
    <n v="0"/>
    <n v="0"/>
    <n v="0"/>
    <n v="902.73"/>
    <n v="0"/>
    <n v="0"/>
    <n v="1372.74"/>
    <n v="0"/>
    <n v="0"/>
    <n v="0"/>
    <n v="0"/>
    <x v="0"/>
    <m/>
    <m/>
    <m/>
    <m/>
    <m/>
    <m/>
    <m/>
    <m/>
    <n v="3994.81"/>
    <n v="46.53"/>
    <n v="0"/>
    <n v="4041.34"/>
    <x v="1"/>
    <x v="13"/>
    <m/>
    <x v="34"/>
  </r>
  <r>
    <x v="1"/>
    <s v="Columbus"/>
    <s v="Electric"/>
    <s v="Industrial"/>
    <s v="CB-Commercial"/>
    <n v="800"/>
    <n v="70.650000000000006"/>
    <n v="20"/>
    <n v="0"/>
    <n v="0"/>
    <n v="0"/>
    <n v="0"/>
    <n v="0"/>
    <n v="0"/>
    <n v="0"/>
    <n v="0"/>
    <n v="0"/>
    <n v="0"/>
    <n v="31.96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10.82"/>
    <n v="0"/>
    <n v="0"/>
    <n v="11.27"/>
    <n v="0"/>
    <n v="0"/>
    <n v="0"/>
    <n v="0"/>
    <x v="0"/>
    <m/>
    <m/>
    <m/>
    <m/>
    <m/>
    <m/>
    <m/>
    <m/>
    <n v="31.59"/>
    <n v="0.37"/>
    <n v="0"/>
    <n v="31.96"/>
    <x v="2"/>
    <x v="5"/>
    <m/>
    <x v="34"/>
  </r>
  <r>
    <x v="1"/>
    <s v="Columbus"/>
    <s v="Electric"/>
    <s v="Industrial"/>
    <s v="GP-General Power"/>
    <n v="333360"/>
    <n v="32896.1"/>
    <n v="0"/>
    <n v="0"/>
    <n v="0"/>
    <n v="0"/>
    <n v="0"/>
    <n v="0"/>
    <n v="0"/>
    <n v="0"/>
    <n v="0"/>
    <n v="0"/>
    <n v="0"/>
    <n v="13317.75"/>
    <n v="0"/>
    <n v="0"/>
    <n v="583.38"/>
    <n v="0"/>
    <n v="0"/>
    <n v="0"/>
    <n v="0"/>
    <n v="0"/>
    <n v="0"/>
    <n v="0"/>
    <n v="0"/>
    <n v="0"/>
    <n v="0"/>
    <n v="0"/>
    <n v="0"/>
    <n v="0"/>
    <n v="0"/>
    <n v="0"/>
    <n v="0"/>
    <n v="1736.65"/>
    <n v="0"/>
    <n v="0"/>
    <n v="6385.67"/>
    <n v="0"/>
    <n v="0"/>
    <n v="0"/>
    <n v="0"/>
    <x v="0"/>
    <m/>
    <m/>
    <m/>
    <m/>
    <m/>
    <m/>
    <m/>
    <m/>
    <n v="13164.4"/>
    <n v="153.35"/>
    <n v="0"/>
    <n v="13317.75"/>
    <x v="2"/>
    <x v="6"/>
    <m/>
    <x v="34"/>
  </r>
  <r>
    <x v="1"/>
    <s v="Columbus"/>
    <s v="Electric"/>
    <s v="Industrial"/>
    <s v="PT-Transmission"/>
    <n v="895200"/>
    <n v="49871.98"/>
    <n v="0"/>
    <n v="0"/>
    <n v="0"/>
    <n v="0"/>
    <n v="0"/>
    <n v="0"/>
    <n v="0"/>
    <n v="0"/>
    <n v="0"/>
    <n v="0"/>
    <n v="0"/>
    <n v="30302.52"/>
    <n v="0"/>
    <n v="0"/>
    <n v="1566.6"/>
    <n v="0"/>
    <n v="0"/>
    <n v="2620.46"/>
    <n v="0"/>
    <n v="0"/>
    <n v="0"/>
    <n v="0"/>
    <n v="0"/>
    <n v="0"/>
    <n v="0"/>
    <n v="0"/>
    <n v="0"/>
    <n v="0"/>
    <n v="0"/>
    <n v="0"/>
    <n v="0"/>
    <n v="1161.49"/>
    <n v="0"/>
    <n v="-4189.53"/>
    <n v="14313.01"/>
    <n v="0"/>
    <n v="0"/>
    <n v="0"/>
    <n v="0"/>
    <x v="0"/>
    <m/>
    <m/>
    <m/>
    <m/>
    <m/>
    <m/>
    <m/>
    <m/>
    <n v="29890.73"/>
    <n v="411.79"/>
    <n v="0"/>
    <n v="30302.52"/>
    <x v="2"/>
    <x v="9"/>
    <m/>
    <x v="34"/>
  </r>
  <r>
    <x v="1"/>
    <s v="Columbus"/>
    <s v="Electric"/>
    <s v="Industrial"/>
    <s v="TEB-Total Electric Bldg"/>
    <n v="4320"/>
    <n v="381.24"/>
    <n v="0"/>
    <n v="0"/>
    <n v="0"/>
    <n v="0"/>
    <n v="0"/>
    <n v="0"/>
    <n v="0"/>
    <n v="0"/>
    <n v="0"/>
    <n v="0"/>
    <n v="0"/>
    <n v="172.58"/>
    <n v="0"/>
    <n v="0"/>
    <n v="7.56"/>
    <n v="0"/>
    <n v="0"/>
    <n v="0"/>
    <n v="0"/>
    <n v="0"/>
    <n v="0"/>
    <n v="0"/>
    <n v="0"/>
    <n v="0"/>
    <n v="0"/>
    <n v="0"/>
    <n v="0"/>
    <n v="0"/>
    <n v="0"/>
    <n v="0"/>
    <n v="0"/>
    <n v="7.44"/>
    <n v="0"/>
    <n v="0"/>
    <n v="58.62"/>
    <n v="0"/>
    <n v="0"/>
    <n v="0"/>
    <n v="0"/>
    <x v="0"/>
    <m/>
    <m/>
    <m/>
    <m/>
    <m/>
    <m/>
    <m/>
    <m/>
    <n v="170.59"/>
    <n v="1.99"/>
    <n v="0"/>
    <n v="172.58"/>
    <x v="2"/>
    <x v="13"/>
    <m/>
    <x v="34"/>
  </r>
  <r>
    <x v="1"/>
    <s v="Columbus"/>
    <s v="Electric"/>
    <s v="Municipal Buildings"/>
    <s v="CB-Commercial"/>
    <n v="38719"/>
    <n v="3249.98"/>
    <n v="480"/>
    <n v="0"/>
    <n v="0"/>
    <n v="0"/>
    <n v="0"/>
    <n v="0"/>
    <n v="0"/>
    <n v="0"/>
    <n v="0"/>
    <n v="0"/>
    <n v="0"/>
    <n v="1546.84"/>
    <n v="0"/>
    <n v="0"/>
    <n v="67.73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5.54999999999995"/>
    <n v="0"/>
    <n v="0"/>
    <n v="0"/>
    <n v="0"/>
    <x v="0"/>
    <m/>
    <m/>
    <m/>
    <m/>
    <m/>
    <m/>
    <m/>
    <m/>
    <n v="1529.03"/>
    <n v="17.809999999999999"/>
    <n v="0"/>
    <n v="1546.84"/>
    <x v="3"/>
    <x v="5"/>
    <m/>
    <x v="34"/>
  </r>
  <r>
    <x v="1"/>
    <s v="Columbus"/>
    <s v="Electric"/>
    <s v="Municipal Buildings"/>
    <s v="SH-Small Heating"/>
    <n v="7560"/>
    <n v="540.86"/>
    <n v="40"/>
    <n v="0"/>
    <n v="0"/>
    <n v="0"/>
    <n v="0"/>
    <n v="0"/>
    <n v="0"/>
    <n v="0"/>
    <n v="0"/>
    <n v="0"/>
    <n v="0"/>
    <n v="302.02999999999997"/>
    <n v="0"/>
    <n v="0"/>
    <n v="1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.19"/>
    <n v="0"/>
    <n v="0"/>
    <n v="0"/>
    <n v="0"/>
    <x v="0"/>
    <m/>
    <m/>
    <m/>
    <m/>
    <m/>
    <m/>
    <m/>
    <m/>
    <n v="298.54999999999995"/>
    <n v="3.48"/>
    <n v="0"/>
    <n v="302.02999999999997"/>
    <x v="3"/>
    <x v="12"/>
    <m/>
    <x v="34"/>
  </r>
  <r>
    <x v="1"/>
    <s v="Columbus"/>
    <s v="Electric"/>
    <s v="Municipal Buildings"/>
    <s v="TEB-Total Electric Bldg"/>
    <n v="8800"/>
    <n v="756.44"/>
    <n v="0"/>
    <n v="0"/>
    <n v="0"/>
    <n v="0"/>
    <n v="0"/>
    <n v="0"/>
    <n v="0"/>
    <n v="0"/>
    <n v="0"/>
    <n v="0"/>
    <n v="0"/>
    <n v="351.56"/>
    <n v="0"/>
    <n v="0"/>
    <n v="15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.42"/>
    <n v="0"/>
    <n v="0"/>
    <n v="0"/>
    <n v="0"/>
    <x v="0"/>
    <m/>
    <m/>
    <m/>
    <m/>
    <m/>
    <m/>
    <m/>
    <m/>
    <n v="347.51"/>
    <n v="4.05"/>
    <n v="0"/>
    <n v="351.56"/>
    <x v="3"/>
    <x v="13"/>
    <m/>
    <x v="34"/>
  </r>
  <r>
    <x v="1"/>
    <s v="Columbus"/>
    <s v="Electric"/>
    <s v="Municipal Other Lighting"/>
    <s v="CB-Commercial"/>
    <n v="2583"/>
    <n v="227.55"/>
    <n v="340"/>
    <n v="0"/>
    <n v="0"/>
    <n v="0"/>
    <n v="0"/>
    <n v="0"/>
    <n v="0"/>
    <n v="0"/>
    <n v="0"/>
    <n v="0"/>
    <n v="0"/>
    <n v="103.2"/>
    <n v="0"/>
    <n v="0"/>
    <n v="4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39"/>
    <n v="0"/>
    <n v="0"/>
    <n v="0"/>
    <n v="0"/>
    <x v="0"/>
    <m/>
    <m/>
    <m/>
    <m/>
    <m/>
    <m/>
    <m/>
    <m/>
    <n v="102.01"/>
    <n v="1.19"/>
    <n v="0"/>
    <n v="103.2"/>
    <x v="4"/>
    <x v="5"/>
    <m/>
    <x v="34"/>
  </r>
  <r>
    <x v="1"/>
    <s v="Columbus"/>
    <s v="Electric"/>
    <s v="Municipal Other Lighting"/>
    <s v="GP-General Power"/>
    <n v="18160"/>
    <n v="1215.04"/>
    <n v="0"/>
    <n v="0"/>
    <n v="0"/>
    <n v="0"/>
    <n v="0"/>
    <n v="0"/>
    <n v="0"/>
    <n v="0"/>
    <n v="0"/>
    <n v="0"/>
    <n v="0"/>
    <n v="725.49"/>
    <n v="0"/>
    <n v="0"/>
    <n v="31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3.66"/>
    <n v="0"/>
    <n v="0"/>
    <n v="0"/>
    <n v="0"/>
    <x v="0"/>
    <m/>
    <m/>
    <m/>
    <m/>
    <m/>
    <m/>
    <m/>
    <m/>
    <n v="717.14"/>
    <n v="8.35"/>
    <n v="0"/>
    <n v="725.49"/>
    <x v="4"/>
    <x v="6"/>
    <m/>
    <x v="34"/>
  </r>
  <r>
    <x v="1"/>
    <s v="Columbus"/>
    <s v="Electric"/>
    <s v="Municipal Other Lighting"/>
    <s v="LS-Special Lighting"/>
    <n v="35"/>
    <n v="39.6"/>
    <n v="0"/>
    <n v="0"/>
    <n v="0"/>
    <n v="0"/>
    <n v="0"/>
    <n v="0"/>
    <n v="0"/>
    <n v="0"/>
    <n v="0"/>
    <n v="0"/>
    <n v="0"/>
    <n v="1.4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"/>
    <n v="0.03"/>
    <n v="0"/>
    <n v="0"/>
    <n v="0"/>
    <n v="0"/>
    <x v="0"/>
    <m/>
    <m/>
    <m/>
    <m/>
    <m/>
    <m/>
    <m/>
    <m/>
    <n v="1.38"/>
    <n v="0.02"/>
    <n v="0"/>
    <n v="1.4"/>
    <x v="4"/>
    <x v="7"/>
    <m/>
    <x v="34"/>
  </r>
  <r>
    <x v="1"/>
    <s v="Columbus"/>
    <s v="Electric"/>
    <s v="Municipal Pumping"/>
    <s v="CB-Commercial"/>
    <n v="9567"/>
    <n v="826.01"/>
    <n v="340"/>
    <n v="0"/>
    <n v="0"/>
    <n v="0"/>
    <n v="0"/>
    <n v="0"/>
    <n v="0"/>
    <n v="0"/>
    <n v="0"/>
    <n v="0"/>
    <n v="0"/>
    <n v="382.21"/>
    <n v="0"/>
    <n v="0"/>
    <n v="1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79"/>
    <n v="0"/>
    <n v="0"/>
    <n v="0"/>
    <n v="0"/>
    <x v="0"/>
    <m/>
    <m/>
    <m/>
    <m/>
    <m/>
    <m/>
    <m/>
    <m/>
    <n v="377.81"/>
    <n v="4.4000000000000004"/>
    <n v="0"/>
    <n v="382.21"/>
    <x v="3"/>
    <x v="5"/>
    <m/>
    <x v="34"/>
  </r>
  <r>
    <x v="1"/>
    <s v="Columbus"/>
    <s v="Electric"/>
    <s v="Municipal Pumping"/>
    <s v="GP-General Power"/>
    <n v="13076"/>
    <n v="2324.09"/>
    <n v="0"/>
    <n v="0"/>
    <n v="0"/>
    <n v="0"/>
    <n v="0"/>
    <n v="0"/>
    <n v="0"/>
    <n v="0"/>
    <n v="0"/>
    <n v="0"/>
    <n v="0"/>
    <n v="522.39"/>
    <n v="0"/>
    <n v="0"/>
    <n v="22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2.3"/>
    <n v="0"/>
    <n v="0"/>
    <n v="0"/>
    <n v="0"/>
    <x v="0"/>
    <m/>
    <m/>
    <m/>
    <m/>
    <m/>
    <m/>
    <m/>
    <m/>
    <n v="516.38"/>
    <n v="6.01"/>
    <n v="0"/>
    <n v="522.39"/>
    <x v="3"/>
    <x v="6"/>
    <m/>
    <x v="34"/>
  </r>
  <r>
    <x v="1"/>
    <s v="Columbus"/>
    <s v="Electric"/>
    <s v="Residential"/>
    <s v="NM-Net Metering"/>
    <n v="674"/>
    <n v="-32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4"/>
  </r>
  <r>
    <x v="1"/>
    <s v="Columbus"/>
    <s v="Electric"/>
    <s v="Residential"/>
    <s v="RG-Residential"/>
    <n v="1427644"/>
    <n v="93217.89"/>
    <n v="28727.11"/>
    <n v="7348.53"/>
    <n v="0"/>
    <n v="0"/>
    <n v="0"/>
    <n v="0"/>
    <n v="0"/>
    <n v="0"/>
    <n v="0"/>
    <n v="0"/>
    <n v="0"/>
    <n v="56907.57"/>
    <n v="0"/>
    <n v="0"/>
    <n v="2493.1799999999998"/>
    <n v="0"/>
    <n v="0"/>
    <n v="0"/>
    <n v="0"/>
    <n v="0"/>
    <n v="0"/>
    <n v="0"/>
    <n v="0"/>
    <n v="0"/>
    <n v="0"/>
    <n v="0"/>
    <n v="0"/>
    <n v="0"/>
    <n v="0"/>
    <n v="0"/>
    <n v="-79"/>
    <n v="4724.3599999999997"/>
    <n v="0"/>
    <n v="0"/>
    <n v="24901.79"/>
    <n v="0"/>
    <n v="0"/>
    <n v="0"/>
    <n v="0"/>
    <x v="0"/>
    <m/>
    <m/>
    <m/>
    <m/>
    <m/>
    <m/>
    <m/>
    <m/>
    <n v="56250.85"/>
    <n v="656.72"/>
    <n v="0"/>
    <n v="56907.57"/>
    <x v="0"/>
    <x v="1"/>
    <m/>
    <x v="34"/>
  </r>
  <r>
    <x v="1"/>
    <s v="Columbus"/>
    <s v="Electric"/>
    <s v="Residential"/>
    <s v="RG-Residential Water Heat"/>
    <n v="257380"/>
    <n v="15660.55"/>
    <n v="3707.85"/>
    <n v="922.47"/>
    <n v="0"/>
    <n v="0"/>
    <n v="0"/>
    <n v="0"/>
    <n v="0"/>
    <n v="0"/>
    <n v="0"/>
    <n v="0"/>
    <n v="0"/>
    <n v="10110.23"/>
    <n v="0"/>
    <n v="0"/>
    <n v="443.09"/>
    <n v="0"/>
    <n v="0"/>
    <n v="0"/>
    <n v="0"/>
    <n v="0"/>
    <n v="0"/>
    <n v="0"/>
    <n v="0"/>
    <n v="0"/>
    <n v="0"/>
    <n v="0"/>
    <n v="0"/>
    <n v="0"/>
    <n v="0"/>
    <n v="0"/>
    <n v="-12.89"/>
    <n v="705.3"/>
    <n v="0"/>
    <n v="0"/>
    <n v="4444.2700000000004"/>
    <n v="0"/>
    <n v="0"/>
    <n v="0"/>
    <n v="0"/>
    <x v="0"/>
    <m/>
    <m/>
    <m/>
    <m/>
    <m/>
    <m/>
    <m/>
    <m/>
    <n v="9991.84"/>
    <n v="118.39"/>
    <n v="0"/>
    <n v="10110.23"/>
    <x v="0"/>
    <x v="14"/>
    <m/>
    <x v="34"/>
  </r>
  <r>
    <x v="1"/>
    <s v="Columbus"/>
    <s v="Electric"/>
    <s v="Residential"/>
    <s v="RH-Residential Total Elec"/>
    <n v="515550"/>
    <n v="29426.5"/>
    <n v="6509.42"/>
    <n v="1682.51"/>
    <n v="0"/>
    <n v="0"/>
    <n v="0"/>
    <n v="0"/>
    <n v="0"/>
    <n v="0"/>
    <n v="0"/>
    <n v="0"/>
    <n v="0"/>
    <n v="20531.29"/>
    <n v="0"/>
    <n v="0"/>
    <n v="899.96"/>
    <n v="0"/>
    <n v="0"/>
    <n v="0"/>
    <n v="0"/>
    <n v="0"/>
    <n v="0"/>
    <n v="0"/>
    <n v="0"/>
    <n v="0"/>
    <n v="0"/>
    <n v="0"/>
    <n v="0"/>
    <n v="0"/>
    <n v="0"/>
    <n v="20"/>
    <n v="-18.66"/>
    <n v="1360.68"/>
    <n v="0"/>
    <n v="0"/>
    <n v="8792.4500000000007"/>
    <n v="0"/>
    <n v="0"/>
    <n v="0"/>
    <n v="0"/>
    <x v="0"/>
    <m/>
    <m/>
    <m/>
    <m/>
    <m/>
    <m/>
    <m/>
    <m/>
    <n v="20294.14"/>
    <n v="237.15"/>
    <n v="0"/>
    <n v="20531.29"/>
    <x v="0"/>
    <x v="15"/>
    <m/>
    <x v="34"/>
  </r>
  <r>
    <x v="1"/>
    <s v="Columbus"/>
    <s v="Lighting"/>
    <s v="Commercial"/>
    <s v="PL-Private Lighting"/>
    <n v="21367.696"/>
    <n v="5282.15"/>
    <n v="0"/>
    <n v="0"/>
    <n v="0"/>
    <n v="0"/>
    <n v="0"/>
    <n v="0"/>
    <n v="0"/>
    <n v="0"/>
    <n v="0"/>
    <n v="0"/>
    <n v="0"/>
    <n v="852.82"/>
    <n v="0"/>
    <n v="0"/>
    <n v="37.229999999999997"/>
    <n v="0"/>
    <n v="0"/>
    <n v="0"/>
    <n v="0"/>
    <n v="0"/>
    <n v="0"/>
    <n v="0"/>
    <n v="0"/>
    <n v="0"/>
    <n v="0"/>
    <n v="0"/>
    <n v="0"/>
    <n v="0"/>
    <n v="0"/>
    <n v="0"/>
    <n v="-0.62"/>
    <n v="503.59"/>
    <n v="0"/>
    <n v="277.56"/>
    <n v="55.53"/>
    <n v="0"/>
    <n v="0"/>
    <n v="0"/>
    <n v="0"/>
    <x v="0"/>
    <m/>
    <m/>
    <m/>
    <m/>
    <m/>
    <m/>
    <m/>
    <m/>
    <n v="842.99"/>
    <n v="9.83"/>
    <n v="0"/>
    <n v="852.82"/>
    <x v="1"/>
    <x v="4"/>
    <m/>
    <x v="34"/>
  </r>
  <r>
    <x v="1"/>
    <s v="Columbus"/>
    <s v="Lighting"/>
    <s v="Industrial"/>
    <s v="PL-Private Lighting"/>
    <n v="222"/>
    <n v="43.46"/>
    <n v="0"/>
    <n v="0"/>
    <n v="0"/>
    <n v="0"/>
    <n v="0"/>
    <n v="0"/>
    <n v="0"/>
    <n v="0"/>
    <n v="0"/>
    <n v="0"/>
    <n v="0"/>
    <n v="7.91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4.3600000000000003"/>
    <n v="0"/>
    <n v="5.14"/>
    <n v="0.57999999999999996"/>
    <n v="0"/>
    <n v="0"/>
    <n v="0"/>
    <n v="0"/>
    <x v="0"/>
    <m/>
    <m/>
    <m/>
    <m/>
    <m/>
    <m/>
    <m/>
    <m/>
    <n v="7.8100000000000005"/>
    <n v="0.1"/>
    <n v="0"/>
    <n v="7.91"/>
    <x v="2"/>
    <x v="4"/>
    <m/>
    <x v="34"/>
  </r>
  <r>
    <x v="1"/>
    <s v="Columbus"/>
    <s v="Lighting"/>
    <s v="Municipal Other Lighting"/>
    <s v="PL-Private Lighting"/>
    <n v="290"/>
    <n v="87.1"/>
    <n v="0"/>
    <n v="0"/>
    <n v="0"/>
    <n v="0"/>
    <n v="0"/>
    <n v="0"/>
    <n v="0"/>
    <n v="0"/>
    <n v="0"/>
    <n v="0"/>
    <n v="0"/>
    <n v="11.59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5"/>
    <n v="0"/>
    <n v="0"/>
    <n v="0"/>
    <n v="0"/>
    <x v="0"/>
    <m/>
    <m/>
    <m/>
    <m/>
    <m/>
    <m/>
    <m/>
    <m/>
    <n v="11.459999999999999"/>
    <n v="0.13"/>
    <n v="0"/>
    <n v="11.59"/>
    <x v="4"/>
    <x v="4"/>
    <m/>
    <x v="34"/>
  </r>
  <r>
    <x v="1"/>
    <s v="Columbus"/>
    <s v="Lighting"/>
    <s v="Municipal Street Lighting"/>
    <s v="SPL-Municipal St Lighting"/>
    <n v="88134.157000000007"/>
    <n v="7540.88"/>
    <n v="0"/>
    <n v="0"/>
    <n v="0"/>
    <n v="0"/>
    <n v="0"/>
    <n v="0"/>
    <n v="0"/>
    <n v="0"/>
    <n v="0"/>
    <n v="0"/>
    <n v="0"/>
    <n v="2434.08"/>
    <n v="0"/>
    <n v="0"/>
    <n v="125.84"/>
    <n v="0"/>
    <n v="0"/>
    <n v="1652.05"/>
    <n v="0"/>
    <n v="0"/>
    <n v="0"/>
    <n v="0"/>
    <n v="0"/>
    <n v="0"/>
    <n v="0"/>
    <n v="0"/>
    <n v="0"/>
    <n v="0"/>
    <n v="0"/>
    <n v="0"/>
    <n v="0"/>
    <n v="0"/>
    <n v="0"/>
    <n v="-1125.8"/>
    <n v="231.54"/>
    <n v="0"/>
    <n v="0"/>
    <n v="0"/>
    <n v="0"/>
    <x v="0"/>
    <m/>
    <m/>
    <m/>
    <m/>
    <m/>
    <m/>
    <m/>
    <m/>
    <n v="2393.54"/>
    <n v="40.54"/>
    <n v="0"/>
    <n v="2434.08"/>
    <x v="4"/>
    <x v="11"/>
    <m/>
    <x v="34"/>
  </r>
  <r>
    <x v="1"/>
    <s v="Columbus"/>
    <s v="Lighting"/>
    <s v="Residential"/>
    <s v="PL-Private Lighting"/>
    <n v="14601.763999999999"/>
    <n v="4806.3100000000004"/>
    <n v="0"/>
    <n v="0"/>
    <n v="0"/>
    <n v="0"/>
    <n v="0"/>
    <n v="0"/>
    <n v="0"/>
    <n v="0"/>
    <n v="0"/>
    <n v="0"/>
    <n v="0"/>
    <n v="584.17999999999995"/>
    <n v="0"/>
    <n v="0"/>
    <n v="24.48"/>
    <n v="0"/>
    <n v="0"/>
    <n v="0"/>
    <n v="0"/>
    <n v="0"/>
    <n v="0"/>
    <n v="0"/>
    <n v="0"/>
    <n v="0"/>
    <n v="0"/>
    <n v="0"/>
    <n v="0"/>
    <n v="0"/>
    <n v="0"/>
    <n v="0"/>
    <n v="-0.2"/>
    <n v="96.13"/>
    <n v="0"/>
    <n v="845.53"/>
    <n v="37.869999999999997"/>
    <n v="0"/>
    <n v="0"/>
    <n v="0"/>
    <n v="0"/>
    <x v="0"/>
    <m/>
    <m/>
    <m/>
    <m/>
    <m/>
    <m/>
    <m/>
    <m/>
    <n v="577.45999999999992"/>
    <n v="6.72"/>
    <n v="0"/>
    <n v="584.17999999999995"/>
    <x v="0"/>
    <x v="4"/>
    <m/>
    <x v="34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1"/>
    <s v="Neosho"/>
    <s v="Electric"/>
    <s v="Commercial"/>
    <s v="CB-Commercial"/>
    <n v="1"/>
    <n v="0.09"/>
    <n v="20"/>
    <n v="1.01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1"/>
    <n v="0"/>
    <n v="0"/>
    <n v="0.01"/>
    <n v="0"/>
    <n v="0"/>
    <n v="0"/>
    <n v="0"/>
    <x v="0"/>
    <m/>
    <m/>
    <m/>
    <m/>
    <m/>
    <m/>
    <m/>
    <m/>
    <n v="0.04"/>
    <n v="0"/>
    <n v="0"/>
    <n v="0.04"/>
    <x v="1"/>
    <x v="5"/>
    <m/>
    <x v="34"/>
  </r>
  <r>
    <x v="3"/>
    <s v="Aurora"/>
    <s v="Electric"/>
    <s v="Commercial"/>
    <s v="CB-Commercial"/>
    <n v="2022244"/>
    <n v="240000.7"/>
    <n v="42299.48"/>
    <n v="8537.27"/>
    <n v="0"/>
    <n v="0"/>
    <n v="-182.12"/>
    <n v="-9894.9618320610698"/>
    <n v="4673.6899999999996"/>
    <n v="0"/>
    <n v="0"/>
    <n v="910.01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3074.63"/>
    <n v="60"/>
    <n v="-10151.450000000001"/>
    <n v="17578.0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Aurora"/>
    <s v="Electric"/>
    <s v="Commercial"/>
    <s v="GP-General Power"/>
    <n v="3825979"/>
    <n v="365983.35"/>
    <n v="10631.97"/>
    <n v="11450.95"/>
    <n v="0"/>
    <n v="0"/>
    <n v="0"/>
    <n v="0"/>
    <n v="10324.24"/>
    <n v="0"/>
    <n v="0"/>
    <n v="1517.63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353.13"/>
    <n v="0"/>
    <n v="-4919.21"/>
    <n v="20127.66999999999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4"/>
  </r>
  <r>
    <x v="3"/>
    <s v="Aurora"/>
    <s v="Electric"/>
    <s v="Commercial"/>
    <s v="LS-Special Lighting"/>
    <n v="3034"/>
    <n v="529.9"/>
    <n v="0"/>
    <n v="12.03"/>
    <n v="0"/>
    <n v="0"/>
    <n v="0"/>
    <n v="0"/>
    <n v="8.82"/>
    <n v="0"/>
    <n v="0"/>
    <n v="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4"/>
  </r>
  <r>
    <x v="3"/>
    <s v="Aurora"/>
    <s v="Electric"/>
    <s v="Commercial"/>
    <s v="SH-Small Heating"/>
    <n v="166553"/>
    <n v="16974.099999999999"/>
    <n v="2221.35"/>
    <n v="665.01"/>
    <n v="0"/>
    <n v="0"/>
    <n v="0"/>
    <n v="0"/>
    <n v="418.77"/>
    <n v="0"/>
    <n v="0"/>
    <n v="74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9.24"/>
    <n v="0"/>
    <n v="-762"/>
    <n v="1363.1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4"/>
  </r>
  <r>
    <x v="3"/>
    <s v="Aurora"/>
    <s v="Electric"/>
    <s v="Commercial"/>
    <s v="TEB-Total Electric Bldg"/>
    <n v="587892"/>
    <n v="54592.17"/>
    <n v="1320.31"/>
    <n v="206.73"/>
    <n v="0"/>
    <n v="0"/>
    <n v="0"/>
    <n v="0"/>
    <n v="1301.83"/>
    <n v="0"/>
    <n v="0"/>
    <n v="26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51"/>
    <n v="0"/>
    <n v="-699.57"/>
    <n v="2414.2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4"/>
  </r>
  <r>
    <x v="3"/>
    <s v="Aurora"/>
    <s v="Electric"/>
    <s v="Industrial"/>
    <s v="CB-Commercial"/>
    <n v="23818"/>
    <n v="2779.42"/>
    <n v="226.9"/>
    <n v="110.18"/>
    <n v="0"/>
    <n v="0"/>
    <n v="0"/>
    <n v="0"/>
    <n v="35.85"/>
    <n v="0"/>
    <n v="0"/>
    <n v="1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590000000000003"/>
    <n v="0"/>
    <n v="-474.7"/>
    <n v="238.6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4"/>
  </r>
  <r>
    <x v="3"/>
    <s v="Aurora"/>
    <s v="Electric"/>
    <s v="Industrial"/>
    <s v="GP-General Power"/>
    <n v="2030363"/>
    <n v="187171.13"/>
    <n v="1320.31"/>
    <n v="3643.99"/>
    <n v="0"/>
    <n v="0"/>
    <n v="0"/>
    <n v="0"/>
    <n v="1248.83"/>
    <n v="0"/>
    <n v="0"/>
    <n v="807.88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1544.01"/>
    <n v="0"/>
    <n v="-6039.66"/>
    <n v="9198.209999999999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3"/>
    <s v="Aurora"/>
    <s v="Electric"/>
    <s v="Industrial"/>
    <s v="LP-Large Power"/>
    <n v="2872203"/>
    <n v="214922.26"/>
    <n v="567.1"/>
    <n v="0"/>
    <n v="0"/>
    <n v="0"/>
    <n v="0"/>
    <n v="0"/>
    <n v="0"/>
    <n v="0"/>
    <n v="0"/>
    <n v="396.36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8163.41"/>
    <n v="0"/>
    <n v="0"/>
    <n v="5081.2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4"/>
  </r>
  <r>
    <x v="3"/>
    <s v="Aurora"/>
    <s v="Electric"/>
    <s v="Industrial"/>
    <s v="PFM-Feed Mill/Grain Elev"/>
    <n v="39200"/>
    <n v="6245.95"/>
    <n v="82.95"/>
    <n v="9.26"/>
    <n v="0"/>
    <n v="0"/>
    <n v="0"/>
    <n v="0"/>
    <n v="131.26"/>
    <n v="0"/>
    <n v="0"/>
    <n v="17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.53"/>
    <n v="375.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8"/>
    <m/>
    <x v="34"/>
  </r>
  <r>
    <x v="3"/>
    <s v="Aurora"/>
    <s v="Electric"/>
    <s v="Industrial"/>
    <s v="TEB-Total Electric Bldg"/>
    <n v="28241"/>
    <n v="13852.13"/>
    <n v="69.489999999999995"/>
    <n v="0"/>
    <n v="0"/>
    <n v="0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884.0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4"/>
  </r>
  <r>
    <x v="3"/>
    <s v="Aurora"/>
    <s v="Electric"/>
    <s v="Interdepartmental"/>
    <s v="CB-Commercial"/>
    <n v="28811"/>
    <n v="3326.31"/>
    <n v="204.21"/>
    <n v="0"/>
    <n v="0"/>
    <n v="0"/>
    <n v="0"/>
    <n v="0"/>
    <n v="35.22"/>
    <n v="0"/>
    <n v="0"/>
    <n v="1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4"/>
  </r>
  <r>
    <x v="3"/>
    <s v="Aurora"/>
    <s v="Electric"/>
    <s v="Interdepartmental"/>
    <s v="GP-General Power"/>
    <n v="162818"/>
    <n v="12542.52"/>
    <n v="277.95999999999998"/>
    <n v="0"/>
    <n v="0"/>
    <n v="0"/>
    <n v="0"/>
    <n v="0"/>
    <n v="367.46"/>
    <n v="0"/>
    <n v="0"/>
    <n v="73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6"/>
    <m/>
    <x v="34"/>
  </r>
  <r>
    <x v="3"/>
    <s v="Aurora"/>
    <s v="Electric"/>
    <s v="Municipal Buildings"/>
    <s v="CB-Commercial"/>
    <n v="39413"/>
    <n v="4744.34"/>
    <n v="1497.54"/>
    <n v="0"/>
    <n v="0"/>
    <n v="0"/>
    <n v="0"/>
    <n v="0"/>
    <n v="50.29"/>
    <n v="0"/>
    <n v="0"/>
    <n v="1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Aurora"/>
    <s v="Electric"/>
    <s v="Municipal Buildings"/>
    <s v="GP-General Power"/>
    <n v="108480"/>
    <n v="9706.1"/>
    <n v="277.95999999999998"/>
    <n v="0"/>
    <n v="0"/>
    <n v="0"/>
    <n v="0"/>
    <n v="0"/>
    <n v="187.78"/>
    <n v="0"/>
    <n v="0"/>
    <n v="48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Aurora"/>
    <s v="Electric"/>
    <s v="Municipal Buildings"/>
    <s v="SH-Small Heating"/>
    <n v="2111"/>
    <n v="239.39"/>
    <n v="45.38"/>
    <n v="0"/>
    <n v="0"/>
    <n v="0"/>
    <n v="0"/>
    <n v="0"/>
    <n v="4.07"/>
    <n v="0"/>
    <n v="0"/>
    <n v="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4"/>
  </r>
  <r>
    <x v="3"/>
    <s v="Aurora"/>
    <s v="Electric"/>
    <s v="Municipal Other Lighting"/>
    <s v="CB-Commercial"/>
    <n v="8418"/>
    <n v="1043.8800000000001"/>
    <n v="748.77"/>
    <n v="0"/>
    <n v="0"/>
    <n v="0"/>
    <n v="0"/>
    <n v="0"/>
    <n v="19.760000000000002"/>
    <n v="0"/>
    <n v="0"/>
    <n v="3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4"/>
  </r>
  <r>
    <x v="3"/>
    <s v="Aurora"/>
    <s v="Electric"/>
    <s v="Municipal Other Lighting"/>
    <s v="LS-Special Lighting"/>
    <n v="6785"/>
    <n v="1484.77"/>
    <n v="0"/>
    <n v="0"/>
    <n v="0"/>
    <n v="0"/>
    <n v="0"/>
    <n v="0"/>
    <n v="13.69"/>
    <n v="0"/>
    <n v="0"/>
    <n v="2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4"/>
  </r>
  <r>
    <x v="3"/>
    <s v="Aurora"/>
    <s v="Electric"/>
    <s v="Municipal Other Lighting"/>
    <s v="MS-Miscellaneous"/>
    <n v="0"/>
    <n v="0"/>
    <n v="19.5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22"/>
    <m/>
    <x v="34"/>
  </r>
  <r>
    <x v="3"/>
    <s v="Aurora"/>
    <s v="Electric"/>
    <s v="Municipal Pumping"/>
    <s v="CB-Commercial"/>
    <n v="80158"/>
    <n v="9417.36"/>
    <n v="1270.6400000000001"/>
    <n v="0"/>
    <n v="0"/>
    <n v="0"/>
    <n v="0"/>
    <n v="0"/>
    <n v="127.92"/>
    <n v="0"/>
    <n v="0"/>
    <n v="36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Aurora"/>
    <s v="Electric"/>
    <s v="Municipal Pumping"/>
    <s v="GP-General Power"/>
    <n v="525455"/>
    <n v="46679.4"/>
    <n v="972.86"/>
    <n v="0"/>
    <n v="0"/>
    <n v="0"/>
    <n v="0"/>
    <n v="0"/>
    <n v="446.45"/>
    <n v="0"/>
    <n v="0"/>
    <n v="236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Aurora"/>
    <s v="Electric"/>
    <s v="Oil Pipeline Pumping"/>
    <s v="GP-General Power"/>
    <n v="181063"/>
    <n v="16566.900000000001"/>
    <n v="138.97999999999999"/>
    <n v="0"/>
    <n v="0"/>
    <n v="0"/>
    <n v="0"/>
    <n v="0"/>
    <n v="172.29"/>
    <n v="0"/>
    <n v="0"/>
    <n v="81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2.2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3"/>
    <s v="Aurora"/>
    <s v="Electric"/>
    <s v="Residential"/>
    <s v="RGL-Residential Pilot"/>
    <n v="56545"/>
    <n v="6348.24"/>
    <n v="0"/>
    <n v="294.72000000000003"/>
    <n v="0"/>
    <n v="0"/>
    <n v="0"/>
    <n v="0"/>
    <n v="142.62"/>
    <n v="0"/>
    <n v="0"/>
    <n v="2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54"/>
    <n v="0"/>
    <n v="-42.18"/>
    <n v="63.4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4"/>
  </r>
  <r>
    <x v="3"/>
    <s v="Aurora"/>
    <s v="Electric"/>
    <s v="Residential"/>
    <s v="RG-Residential"/>
    <n v="12631669"/>
    <n v="1445133.78"/>
    <n v="189371.42"/>
    <n v="49107.21"/>
    <n v="0"/>
    <n v="0"/>
    <n v="-1353.64"/>
    <n v="-88522.919083969493"/>
    <n v="27507.07"/>
    <n v="0"/>
    <n v="0"/>
    <n v="5683.95"/>
    <n v="0"/>
    <n v="0"/>
    <n v="0"/>
    <n v="0"/>
    <n v="0"/>
    <n v="0"/>
    <n v="0"/>
    <n v="0"/>
    <n v="0"/>
    <n v="0"/>
    <n v="0"/>
    <n v="0"/>
    <n v="0"/>
    <n v="0"/>
    <n v="0"/>
    <n v="90"/>
    <n v="0"/>
    <n v="15"/>
    <n v="4391.58"/>
    <n v="280"/>
    <n v="-27102.9"/>
    <n v="13179.45"/>
    <n v="0"/>
    <n v="0"/>
    <n v="0"/>
    <n v="0"/>
    <n v="0"/>
    <n v="0"/>
    <n v="73.8"/>
    <x v="0"/>
    <m/>
    <m/>
    <m/>
    <m/>
    <m/>
    <m/>
    <m/>
    <m/>
    <n v="0"/>
    <n v="0"/>
    <n v="0"/>
    <n v="0"/>
    <x v="0"/>
    <x v="1"/>
    <m/>
    <x v="34"/>
  </r>
  <r>
    <x v="3"/>
    <s v="Aurora"/>
    <s v="Lighting"/>
    <s v="Commercial"/>
    <s v="PL-Private Lighting"/>
    <n v="49562.830999999998"/>
    <n v="16413.32"/>
    <n v="0"/>
    <n v="0"/>
    <n v="0"/>
    <n v="0"/>
    <n v="0"/>
    <n v="0"/>
    <n v="190.85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99"/>
    <n v="0"/>
    <n v="-112.86"/>
    <n v="853.5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s v="Aurora"/>
    <s v="Lighting"/>
    <s v="Industrial"/>
    <s v="PL-Private Lighting"/>
    <n v="4582.3360000000002"/>
    <n v="1270.07"/>
    <n v="0"/>
    <n v="0"/>
    <n v="0"/>
    <n v="0"/>
    <n v="0"/>
    <n v="0"/>
    <n v="5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6"/>
    <n v="0"/>
    <n v="-25.43"/>
    <n v="68.9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4"/>
  </r>
  <r>
    <x v="3"/>
    <s v="Aurora"/>
    <s v="Lighting"/>
    <s v="Interdepartmental"/>
    <s v="PL-Private Lighting"/>
    <n v="195"/>
    <n v="45.96"/>
    <n v="0"/>
    <n v="0"/>
    <n v="0"/>
    <n v="0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4"/>
    <m/>
    <x v="34"/>
  </r>
  <r>
    <x v="3"/>
    <s v="Aurora"/>
    <s v="Lighting"/>
    <s v="Municipal Other Lighting"/>
    <s v="PL-Private Lighting"/>
    <n v="174"/>
    <n v="66.23999999999999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4"/>
  </r>
  <r>
    <x v="3"/>
    <s v="Aurora"/>
    <s v="Lighting"/>
    <s v="Municipal Pumping"/>
    <s v="PL-Private Lighting"/>
    <n v="58"/>
    <n v="20.59"/>
    <n v="0"/>
    <n v="0"/>
    <n v="0"/>
    <n v="0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4"/>
  </r>
  <r>
    <x v="3"/>
    <s v="Aurora"/>
    <s v="Lighting"/>
    <s v="Municipal Street Lighting"/>
    <s v="SPL-Municipal St Lighting"/>
    <n v="126909.05"/>
    <n v="13192.39"/>
    <n v="0"/>
    <n v="0"/>
    <n v="0"/>
    <n v="0"/>
    <n v="0"/>
    <n v="0"/>
    <n v="0"/>
    <n v="0"/>
    <n v="0"/>
    <n v="0"/>
    <n v="0"/>
    <n v="0"/>
    <n v="0"/>
    <n v="0"/>
    <n v="0"/>
    <n v="0"/>
    <n v="0"/>
    <n v="3442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4"/>
  </r>
  <r>
    <x v="3"/>
    <s v="Aurora"/>
    <s v="Lighting"/>
    <s v="Residential"/>
    <s v="PL-Private Lighting"/>
    <n v="51514.063999999998"/>
    <n v="19434.29"/>
    <n v="0"/>
    <n v="0"/>
    <n v="0"/>
    <n v="0"/>
    <n v="0"/>
    <n v="0"/>
    <n v="183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49"/>
    <n v="0"/>
    <n v="-57.3"/>
    <n v="69.7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3"/>
    <s v="Baxter Springs"/>
    <s v="Electric"/>
    <s v="Commercial"/>
    <s v="CB-Commercial"/>
    <n v="2"/>
    <n v="0.25"/>
    <n v="22.69"/>
    <n v="1.1499999999999999"/>
    <n v="0"/>
    <n v="0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"/>
    <n v="0"/>
    <n v="0"/>
    <n v="2.029999999999999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Baxter Springs"/>
    <s v="Electric"/>
    <s v="Residential"/>
    <s v="RG-Residential"/>
    <n v="271"/>
    <n v="33.97"/>
    <n v="13"/>
    <n v="2.4"/>
    <n v="0"/>
    <n v="0"/>
    <n v="0"/>
    <n v="0"/>
    <n v="0.93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3"/>
    <s v="Baxter Springs"/>
    <s v="Lighting"/>
    <s v="Commercial"/>
    <s v="PL-Private Lighting"/>
    <n v="31"/>
    <n v="14.15"/>
    <n v="0"/>
    <n v="0"/>
    <n v="0"/>
    <n v="0"/>
    <n v="0"/>
    <n v="0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7"/>
    <n v="0"/>
    <n v="0"/>
    <n v="1.2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s v="Bolivar"/>
    <s v="Electric"/>
    <s v="Commercial"/>
    <s v="CB-Commercial"/>
    <n v="2129847"/>
    <n v="252865.93"/>
    <n v="45419.33"/>
    <n v="6538.29"/>
    <n v="0"/>
    <n v="0"/>
    <n v="-370.61"/>
    <n v="-21789.697103151299"/>
    <n v="4794.12"/>
    <n v="0"/>
    <n v="0"/>
    <n v="958.47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322.67"/>
    <n v="-20"/>
    <n v="-10834.27"/>
    <n v="17943.58000000000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Bolivar"/>
    <s v="Electric"/>
    <s v="Commercial"/>
    <s v="GP-General Power"/>
    <n v="3262120"/>
    <n v="306857.57"/>
    <n v="9172.68"/>
    <n v="1791.4"/>
    <n v="0"/>
    <n v="0"/>
    <n v="0"/>
    <n v="0"/>
    <n v="7806.95"/>
    <n v="0"/>
    <n v="0"/>
    <n v="1467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8.46"/>
    <n v="0"/>
    <n v="-3381.07"/>
    <n v="14863.8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4"/>
  </r>
  <r>
    <x v="3"/>
    <s v="Bolivar"/>
    <s v="Electric"/>
    <s v="Commercial"/>
    <s v="LP-Large Power"/>
    <n v="2042256"/>
    <n v="139601.51"/>
    <n v="1134.2"/>
    <n v="0"/>
    <n v="0"/>
    <n v="0"/>
    <n v="0"/>
    <n v="0"/>
    <n v="1823.71"/>
    <n v="0"/>
    <n v="0"/>
    <n v="919.02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2418.6999999999998"/>
    <n v="0"/>
    <n v="-2368.36"/>
    <n v="4116.5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7"/>
    <m/>
    <x v="34"/>
  </r>
  <r>
    <x v="3"/>
    <s v="Bolivar"/>
    <s v="Electric"/>
    <s v="Commercial"/>
    <s v="LS-Special Lighting"/>
    <n v="1491"/>
    <n v="384.5"/>
    <n v="0"/>
    <n v="1.88"/>
    <n v="0"/>
    <n v="0"/>
    <n v="0"/>
    <n v="0"/>
    <n v="3.12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4"/>
  </r>
  <r>
    <x v="3"/>
    <s v="Bolivar"/>
    <s v="Electric"/>
    <s v="Commercial"/>
    <s v="RG-Residential"/>
    <n v="9"/>
    <n v="1.1299999999999999"/>
    <n v="0.43"/>
    <n v="0"/>
    <n v="0"/>
    <n v="0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"/>
    <m/>
    <x v="34"/>
  </r>
  <r>
    <x v="3"/>
    <s v="Bolivar"/>
    <s v="Electric"/>
    <s v="Commercial"/>
    <s v="SH-Small Heating"/>
    <n v="919705"/>
    <n v="93196.98"/>
    <n v="11210.36"/>
    <n v="2261.88"/>
    <n v="0"/>
    <n v="0"/>
    <n v="-494.18"/>
    <n v="-27653.734351145002"/>
    <n v="2804.17"/>
    <n v="0"/>
    <n v="0"/>
    <n v="413.82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656.08"/>
    <n v="0"/>
    <n v="-3194.05"/>
    <n v="6136.5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4"/>
  </r>
  <r>
    <x v="3"/>
    <s v="Bolivar"/>
    <s v="Electric"/>
    <s v="Commercial"/>
    <s v="TEB-Total Electric Bldg"/>
    <n v="2646578"/>
    <n v="252608.92"/>
    <n v="8269.31"/>
    <n v="1656.06"/>
    <n v="0"/>
    <n v="0"/>
    <n v="-19.41"/>
    <n v="-5185.8778625954201"/>
    <n v="8037.11"/>
    <n v="0"/>
    <n v="0"/>
    <n v="1170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26.34"/>
    <n v="0"/>
    <n v="-1858.49"/>
    <n v="10669.7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4"/>
  </r>
  <r>
    <x v="3"/>
    <s v="Bolivar"/>
    <s v="Electric"/>
    <s v="Industrial"/>
    <s v="CB-Commercial"/>
    <n v="31227"/>
    <n v="3614.81"/>
    <n v="178.5"/>
    <n v="153.16999999999999"/>
    <n v="0"/>
    <n v="0"/>
    <n v="0"/>
    <n v="0"/>
    <n v="56.46"/>
    <n v="0"/>
    <n v="0"/>
    <n v="14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.36"/>
    <n v="0"/>
    <n v="-16.95"/>
    <n v="278.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4"/>
  </r>
  <r>
    <x v="3"/>
    <s v="Bolivar"/>
    <s v="Electric"/>
    <s v="Industrial"/>
    <s v="GP-General Power"/>
    <n v="812360"/>
    <n v="80847.09"/>
    <n v="1042.3499999999999"/>
    <n v="2470.5"/>
    <n v="0"/>
    <n v="0"/>
    <n v="0"/>
    <n v="0"/>
    <n v="1728.61"/>
    <n v="0"/>
    <n v="0"/>
    <n v="365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9.37"/>
    <n v="0"/>
    <n v="-402.64"/>
    <n v="3562.6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3"/>
    <s v="Bolivar"/>
    <s v="Electric"/>
    <s v="Industrial"/>
    <s v="LP-Large Power"/>
    <n v="769200"/>
    <n v="46865.54"/>
    <n v="567.1"/>
    <n v="0"/>
    <n v="0"/>
    <n v="0"/>
    <n v="0"/>
    <n v="0"/>
    <n v="0"/>
    <n v="0"/>
    <n v="0"/>
    <n v="346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56.83"/>
    <n v="0"/>
    <n v="-2543.0100000000002"/>
    <n v="3500.0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4"/>
  </r>
  <r>
    <x v="3"/>
    <s v="Bolivar"/>
    <s v="Electric"/>
    <s v="Industrial"/>
    <s v="PFM-Feed Mill/Grain Elev"/>
    <n v="2716"/>
    <n v="455.84"/>
    <n v="110.6"/>
    <n v="18.239999999999998"/>
    <n v="0"/>
    <n v="0"/>
    <n v="0"/>
    <n v="0"/>
    <n v="5.83"/>
    <n v="0"/>
    <n v="0"/>
    <n v="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85"/>
    <n v="0"/>
    <n v="-27.55"/>
    <n v="30.6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8"/>
    <m/>
    <x v="34"/>
  </r>
  <r>
    <x v="3"/>
    <s v="Bolivar"/>
    <s v="Electric"/>
    <s v="Industrial"/>
    <s v="SH-Small Heating"/>
    <n v="1680"/>
    <n v="176.98"/>
    <n v="22.69"/>
    <n v="4.1100000000000003"/>
    <n v="0"/>
    <n v="0"/>
    <n v="0"/>
    <n v="0"/>
    <n v="4.95"/>
    <n v="0"/>
    <n v="0"/>
    <n v="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92000000000000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2"/>
    <m/>
    <x v="34"/>
  </r>
  <r>
    <x v="3"/>
    <s v="Bolivar"/>
    <s v="Electric"/>
    <s v="Interdepartmental"/>
    <s v="CB-Commercial"/>
    <n v="38791"/>
    <n v="4450.62"/>
    <n v="113.45"/>
    <n v="0"/>
    <n v="0"/>
    <n v="0"/>
    <n v="0"/>
    <n v="0"/>
    <n v="91.76"/>
    <n v="0"/>
    <n v="0"/>
    <n v="17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91999999999999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4"/>
  </r>
  <r>
    <x v="3"/>
    <s v="Bolivar"/>
    <s v="Electric"/>
    <s v="Municipal Buildings"/>
    <s v="CB-Commercial"/>
    <n v="53253"/>
    <n v="6483.98"/>
    <n v="2180.5100000000002"/>
    <n v="0"/>
    <n v="0"/>
    <n v="0"/>
    <n v="0"/>
    <n v="0"/>
    <n v="131.99"/>
    <n v="0"/>
    <n v="0"/>
    <n v="24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36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Bolivar"/>
    <s v="Electric"/>
    <s v="Municipal Buildings"/>
    <s v="GP-General Power"/>
    <n v="26410"/>
    <n v="4380.1400000000003"/>
    <n v="277.95999999999998"/>
    <n v="0"/>
    <n v="0"/>
    <n v="0"/>
    <n v="-210.25"/>
    <n v="-6580"/>
    <n v="92.47"/>
    <n v="0"/>
    <n v="0"/>
    <n v="11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Bolivar"/>
    <s v="Electric"/>
    <s v="Municipal Buildings"/>
    <s v="SH-Small Heating"/>
    <n v="23422"/>
    <n v="2478.87"/>
    <n v="363.04"/>
    <n v="0"/>
    <n v="0"/>
    <n v="0"/>
    <n v="0"/>
    <n v="0"/>
    <n v="45.91"/>
    <n v="0"/>
    <n v="0"/>
    <n v="1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4"/>
  </r>
  <r>
    <x v="3"/>
    <s v="Bolivar"/>
    <s v="Electric"/>
    <s v="Municipal Buildings"/>
    <s v="TEB-Total Electric Bldg"/>
    <n v="13280"/>
    <n v="1268.92"/>
    <n v="69.489999999999995"/>
    <n v="0"/>
    <n v="0"/>
    <n v="0"/>
    <n v="0"/>
    <n v="0"/>
    <n v="42.39"/>
    <n v="0"/>
    <n v="0"/>
    <n v="5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4"/>
  </r>
  <r>
    <x v="3"/>
    <s v="Bolivar"/>
    <s v="Electric"/>
    <s v="Municipal Other Lighting"/>
    <s v="CB-Commercial"/>
    <n v="15124"/>
    <n v="1835.27"/>
    <n v="862.22"/>
    <n v="0"/>
    <n v="0"/>
    <n v="0"/>
    <n v="0"/>
    <n v="0"/>
    <n v="55.41"/>
    <n v="0"/>
    <n v="0"/>
    <n v="6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4"/>
  </r>
  <r>
    <x v="3"/>
    <s v="Bolivar"/>
    <s v="Electric"/>
    <s v="Municipal Other Lighting"/>
    <s v="LS-Special Lighting"/>
    <n v="1609"/>
    <n v="525.5"/>
    <n v="0"/>
    <n v="0"/>
    <n v="0"/>
    <n v="0"/>
    <n v="0"/>
    <n v="0"/>
    <n v="5.43"/>
    <n v="0"/>
    <n v="0"/>
    <n v="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4"/>
  </r>
  <r>
    <x v="3"/>
    <s v="Bolivar"/>
    <s v="Electric"/>
    <s v="Municipal Pumping"/>
    <s v="CB-Commercial"/>
    <n v="154360"/>
    <n v="18184.060000000001"/>
    <n v="2677.42"/>
    <n v="0"/>
    <n v="0"/>
    <n v="0"/>
    <n v="0"/>
    <n v="0"/>
    <n v="365.14"/>
    <n v="0"/>
    <n v="0"/>
    <n v="69.4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Bolivar"/>
    <s v="Electric"/>
    <s v="Municipal Pumping"/>
    <s v="GP-General Power"/>
    <n v="296548"/>
    <n v="27557.22"/>
    <n v="833.88"/>
    <n v="0"/>
    <n v="0"/>
    <n v="0"/>
    <n v="0"/>
    <n v="0"/>
    <n v="960.78"/>
    <n v="0"/>
    <n v="0"/>
    <n v="13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Bolivar"/>
    <s v="Electric"/>
    <s v="Municipal Pumping"/>
    <s v="TEB-Total Electric Bldg"/>
    <n v="18035"/>
    <n v="1420.71"/>
    <n v="69.489999999999995"/>
    <n v="0"/>
    <n v="0"/>
    <n v="0"/>
    <n v="0"/>
    <n v="0"/>
    <n v="13.28"/>
    <n v="0"/>
    <n v="0"/>
    <n v="8.1199999999999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4"/>
  </r>
  <r>
    <x v="3"/>
    <s v="Bolivar"/>
    <s v="Electric"/>
    <s v="Oil Pipeline Pumping"/>
    <s v="GP-General Power"/>
    <n v="104000"/>
    <n v="8869.7999999999993"/>
    <n v="69.489999999999995"/>
    <n v="0"/>
    <n v="0"/>
    <n v="0"/>
    <n v="0"/>
    <n v="0"/>
    <n v="0"/>
    <n v="0"/>
    <n v="0"/>
    <n v="46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7.84"/>
    <n v="0"/>
    <n v="0"/>
    <n v="570.6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3"/>
    <s v="Bolivar"/>
    <s v="Electric"/>
    <s v="Oil Pipeline Pumping"/>
    <s v="LP-Large Power"/>
    <n v="1859116"/>
    <n v="186694.29"/>
    <n v="85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16.93"/>
    <n v="0"/>
    <n v="0"/>
    <n v="11747.5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4"/>
  </r>
  <r>
    <x v="3"/>
    <s v="Bolivar"/>
    <s v="Electric"/>
    <s v="Residential"/>
    <s v="RGL-Residential Pilot"/>
    <n v="108856"/>
    <n v="12360.98"/>
    <n v="0"/>
    <n v="322.73"/>
    <n v="0"/>
    <n v="0"/>
    <n v="0"/>
    <n v="0"/>
    <n v="294.97000000000003"/>
    <n v="0"/>
    <n v="0"/>
    <n v="4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88"/>
    <n v="0"/>
    <n v="-90.93"/>
    <n v="318.8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4"/>
  </r>
  <r>
    <x v="3"/>
    <s v="Bolivar"/>
    <s v="Electric"/>
    <s v="Residential"/>
    <s v="RG-Residential"/>
    <n v="14775557.1"/>
    <n v="1664648.96"/>
    <n v="182442.38"/>
    <n v="39866.57"/>
    <n v="0"/>
    <n v="0"/>
    <n v="-2019.1"/>
    <n v="-116874.66799765101"/>
    <n v="34454.47"/>
    <n v="0"/>
    <n v="0"/>
    <n v="6649.34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3967.95"/>
    <n v="460"/>
    <n v="-27189.34"/>
    <n v="42194.1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3"/>
    <s v="Bolivar"/>
    <s v="Electric"/>
    <s v="Wholesale Municipalities"/>
    <s v="GFR-Lockwood"/>
    <n v="747456"/>
    <n v="30965.439999999999"/>
    <n v="0"/>
    <n v="0"/>
    <n v="30541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6"/>
    <x v="30"/>
    <m/>
    <x v="34"/>
  </r>
  <r>
    <x v="3"/>
    <s v="Bolivar"/>
    <s v="Lighting"/>
    <s v="Commercial"/>
    <s v="PL-Private Lighting"/>
    <n v="55341.7"/>
    <n v="16665.46"/>
    <n v="0"/>
    <n v="132.82"/>
    <n v="0"/>
    <n v="0"/>
    <n v="0"/>
    <n v="0"/>
    <n v="183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2"/>
    <n v="0"/>
    <n v="-150.51"/>
    <n v="680.4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s v="Bolivar"/>
    <s v="Lighting"/>
    <s v="Industrial"/>
    <s v="PL-Private Lighting"/>
    <n v="515"/>
    <n v="176.82"/>
    <n v="0"/>
    <n v="5.72"/>
    <n v="0"/>
    <n v="0"/>
    <n v="0"/>
    <n v="0"/>
    <n v="1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05"/>
    <n v="0"/>
    <n v="0"/>
    <n v="11.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4"/>
  </r>
  <r>
    <x v="3"/>
    <s v="Bolivar"/>
    <s v="Lighting"/>
    <s v="Municipal Other Lighting"/>
    <s v="PL-Private Lighting"/>
    <n v="249"/>
    <n v="84.1"/>
    <n v="0"/>
    <n v="0"/>
    <n v="0"/>
    <n v="0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4"/>
  </r>
  <r>
    <x v="3"/>
    <s v="Bolivar"/>
    <s v="Lighting"/>
    <s v="Municipal Street Lighting"/>
    <s v="SPL-Municipal St Lighting"/>
    <n v="235798.04"/>
    <n v="24679.81"/>
    <n v="0"/>
    <n v="0"/>
    <n v="0"/>
    <n v="0"/>
    <n v="0"/>
    <n v="0"/>
    <n v="0"/>
    <n v="0"/>
    <n v="0"/>
    <n v="0"/>
    <n v="0"/>
    <n v="0"/>
    <n v="0"/>
    <n v="0"/>
    <n v="0"/>
    <n v="0"/>
    <n v="0"/>
    <n v="690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4"/>
  </r>
  <r>
    <x v="3"/>
    <s v="Bolivar"/>
    <s v="Lighting"/>
    <s v="Residential"/>
    <s v="PL-Private Lighting"/>
    <n v="42315.502999999997"/>
    <n v="15674.11"/>
    <n v="0"/>
    <n v="57.3"/>
    <n v="0"/>
    <n v="0"/>
    <n v="0"/>
    <n v="0"/>
    <n v="134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35"/>
    <n v="0"/>
    <n v="-24.11"/>
    <n v="268.1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3"/>
    <s v="Branson"/>
    <s v="Electric"/>
    <s v="Commercial"/>
    <s v="CB-Commercial"/>
    <n v="3392163"/>
    <n v="400510.91"/>
    <n v="61283.37"/>
    <n v="7605.8"/>
    <n v="0"/>
    <n v="0"/>
    <n v="-184.35"/>
    <n v="-22442.366412213702"/>
    <n v="7641.41"/>
    <n v="0"/>
    <n v="0"/>
    <n v="1525.65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2862.41"/>
    <n v="20"/>
    <n v="-19062.759999999998"/>
    <n v="31481.9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Branson"/>
    <s v="Electric"/>
    <s v="Commercial"/>
    <s v="GP-General Power"/>
    <n v="5665539"/>
    <n v="547547.25"/>
    <n v="11535.34"/>
    <n v="8573.3700000000008"/>
    <n v="0"/>
    <n v="0"/>
    <n v="0"/>
    <n v="0"/>
    <n v="12304.91"/>
    <n v="0"/>
    <n v="0"/>
    <n v="2418.85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7146.57"/>
    <n v="0"/>
    <n v="-21761.9"/>
    <n v="39357.41000000000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4"/>
  </r>
  <r>
    <x v="3"/>
    <s v="Branson"/>
    <s v="Electric"/>
    <s v="Commercial"/>
    <s v="LP-Large Power"/>
    <n v="2186400"/>
    <n v="151281.78"/>
    <n v="567.1"/>
    <n v="1107.07"/>
    <n v="0"/>
    <n v="0"/>
    <n v="0"/>
    <n v="0"/>
    <n v="3097.74"/>
    <n v="0"/>
    <n v="0"/>
    <n v="983.88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-571.12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7"/>
    <m/>
    <x v="34"/>
  </r>
  <r>
    <x v="3"/>
    <s v="Branson"/>
    <s v="Electric"/>
    <s v="Commercial"/>
    <s v="SH-Small Heating"/>
    <n v="2948163"/>
    <n v="295633.27"/>
    <n v="31487.68"/>
    <n v="6360.56"/>
    <n v="0"/>
    <n v="0"/>
    <n v="-22.58"/>
    <n v="-679.38931297709905"/>
    <n v="6328.92"/>
    <n v="0"/>
    <n v="0"/>
    <n v="1326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09.04"/>
    <n v="40"/>
    <n v="-21112.15"/>
    <n v="24977.1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4"/>
  </r>
  <r>
    <x v="3"/>
    <s v="Branson"/>
    <s v="Electric"/>
    <s v="Commercial"/>
    <s v="TEB-Total Electric Bldg"/>
    <n v="14570291"/>
    <n v="1389238.19"/>
    <n v="36811.17"/>
    <n v="21422.03"/>
    <n v="0"/>
    <n v="0"/>
    <n v="0"/>
    <n v="0"/>
    <n v="30365.55"/>
    <n v="0"/>
    <n v="0"/>
    <n v="6316.29"/>
    <n v="0"/>
    <n v="0"/>
    <n v="0"/>
    <n v="0"/>
    <n v="0"/>
    <n v="0"/>
    <n v="0"/>
    <n v="940.24"/>
    <n v="0"/>
    <n v="0"/>
    <n v="0"/>
    <n v="0"/>
    <n v="0"/>
    <n v="0"/>
    <n v="0"/>
    <n v="0"/>
    <n v="50"/>
    <n v="0"/>
    <n v="12786.85"/>
    <n v="0"/>
    <n v="-50282.96"/>
    <n v="98053.45"/>
    <n v="0"/>
    <n v="0"/>
    <n v="0"/>
    <n v="0"/>
    <n v="0"/>
    <n v="0"/>
    <n v="16793.36"/>
    <x v="0"/>
    <m/>
    <m/>
    <m/>
    <m/>
    <m/>
    <m/>
    <m/>
    <m/>
    <n v="0"/>
    <n v="0"/>
    <n v="0"/>
    <n v="0"/>
    <x v="1"/>
    <x v="13"/>
    <m/>
    <x v="34"/>
  </r>
  <r>
    <x v="3"/>
    <s v="Branson"/>
    <s v="Electric"/>
    <s v="Industrial"/>
    <s v="CB-Commercial"/>
    <n v="4976"/>
    <n v="575.46"/>
    <n v="22.69"/>
    <n v="0"/>
    <n v="0"/>
    <n v="0"/>
    <n v="0"/>
    <n v="0"/>
    <n v="21.26"/>
    <n v="0"/>
    <n v="0"/>
    <n v="2.24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4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4"/>
  </r>
  <r>
    <x v="3"/>
    <s v="Branson"/>
    <s v="Electric"/>
    <s v="Industrial"/>
    <s v="SH-Small Heating"/>
    <n v="18077"/>
    <n v="1809.05"/>
    <n v="158.83000000000001"/>
    <n v="19.260000000000002"/>
    <n v="0"/>
    <n v="0"/>
    <n v="0"/>
    <n v="0"/>
    <n v="65.290000000000006"/>
    <n v="0"/>
    <n v="0"/>
    <n v="8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.9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2"/>
    <m/>
    <x v="34"/>
  </r>
  <r>
    <x v="3"/>
    <s v="Branson"/>
    <s v="Electric"/>
    <s v="Industrial"/>
    <s v="TEB-Total Electric Bldg"/>
    <n v="30080"/>
    <n v="2998.83"/>
    <n v="138.97999999999999"/>
    <n v="0"/>
    <n v="0"/>
    <n v="0"/>
    <n v="0"/>
    <n v="0"/>
    <n v="107.93"/>
    <n v="0"/>
    <n v="0"/>
    <n v="13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8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4"/>
  </r>
  <r>
    <x v="3"/>
    <s v="Branson"/>
    <s v="Electric"/>
    <s v="Interdepartmental"/>
    <s v="CB-Commercial"/>
    <n v="18584"/>
    <n v="2145.7600000000002"/>
    <n v="136.13999999999999"/>
    <n v="0"/>
    <n v="0"/>
    <n v="0"/>
    <n v="0"/>
    <n v="0"/>
    <n v="50.8"/>
    <n v="0"/>
    <n v="0"/>
    <n v="8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.260000000000005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4"/>
  </r>
  <r>
    <x v="3"/>
    <s v="Branson"/>
    <s v="Electric"/>
    <s v="Municipal Buildings"/>
    <s v="CB-Commercial"/>
    <n v="74716"/>
    <n v="8824.99"/>
    <n v="1747.13"/>
    <n v="0"/>
    <n v="0"/>
    <n v="0"/>
    <n v="0"/>
    <n v="0"/>
    <n v="186.33"/>
    <n v="0"/>
    <n v="0"/>
    <n v="33.6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Branson"/>
    <s v="Electric"/>
    <s v="Municipal Buildings"/>
    <s v="GP-General Power"/>
    <n v="162360"/>
    <n v="16643.169999999998"/>
    <n v="347.45"/>
    <n v="0"/>
    <n v="0"/>
    <n v="0"/>
    <n v="0"/>
    <n v="0"/>
    <n v="105.89"/>
    <n v="0"/>
    <n v="0"/>
    <n v="73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Branson"/>
    <s v="Electric"/>
    <s v="Municipal Buildings"/>
    <s v="LS-Special Lighting"/>
    <n v="712"/>
    <n v="119.89"/>
    <n v="0"/>
    <n v="0"/>
    <n v="0"/>
    <n v="0"/>
    <n v="0"/>
    <n v="0"/>
    <n v="4.22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7"/>
    <m/>
    <x v="34"/>
  </r>
  <r>
    <x v="3"/>
    <s v="Branson"/>
    <s v="Electric"/>
    <s v="Municipal Buildings"/>
    <s v="SH-Small Heating"/>
    <n v="35054"/>
    <n v="3379.52"/>
    <n v="226.9"/>
    <n v="0"/>
    <n v="0"/>
    <n v="0"/>
    <n v="0"/>
    <n v="0"/>
    <n v="104"/>
    <n v="0"/>
    <n v="0"/>
    <n v="15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4"/>
  </r>
  <r>
    <x v="3"/>
    <s v="Branson"/>
    <s v="Electric"/>
    <s v="Municipal Buildings"/>
    <s v="TEB-Total Electric Bldg"/>
    <n v="363040"/>
    <n v="40274.910000000003"/>
    <n v="555.91999999999996"/>
    <n v="0"/>
    <n v="0"/>
    <n v="0"/>
    <n v="0"/>
    <n v="0"/>
    <n v="521.42999999999995"/>
    <n v="0"/>
    <n v="0"/>
    <n v="163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4"/>
  </r>
  <r>
    <x v="3"/>
    <s v="Branson"/>
    <s v="Electric"/>
    <s v="Municipal Other Lighting"/>
    <s v="CB-Commercial"/>
    <n v="33317"/>
    <n v="4013.99"/>
    <n v="1452.16"/>
    <n v="0"/>
    <n v="0"/>
    <n v="0"/>
    <n v="0"/>
    <n v="0"/>
    <n v="61.04"/>
    <n v="0"/>
    <n v="0"/>
    <n v="14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4"/>
  </r>
  <r>
    <x v="3"/>
    <s v="Branson"/>
    <s v="Electric"/>
    <s v="Municipal Other Lighting"/>
    <s v="GP-General Power"/>
    <n v="36400"/>
    <n v="3281.71"/>
    <n v="69.489999999999995"/>
    <n v="0"/>
    <n v="0"/>
    <n v="0"/>
    <n v="0"/>
    <n v="0"/>
    <n v="8.09"/>
    <n v="0"/>
    <n v="0"/>
    <n v="16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6"/>
    <m/>
    <x v="34"/>
  </r>
  <r>
    <x v="3"/>
    <s v="Branson"/>
    <s v="Electric"/>
    <s v="Municipal Other Lighting"/>
    <s v="LS-Special Lighting"/>
    <n v="1578"/>
    <n v="265.7"/>
    <n v="0"/>
    <n v="0"/>
    <n v="0"/>
    <n v="0"/>
    <n v="0"/>
    <n v="0"/>
    <n v="0.65"/>
    <n v="0"/>
    <n v="0"/>
    <n v="0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4"/>
  </r>
  <r>
    <x v="3"/>
    <s v="Branson"/>
    <s v="Electric"/>
    <s v="Municipal Other Lighting"/>
    <s v="SH-Small Heating"/>
    <n v="2166"/>
    <n v="244.44"/>
    <n v="45.38"/>
    <n v="0"/>
    <n v="0"/>
    <n v="0"/>
    <n v="0"/>
    <n v="0"/>
    <n v="4.88"/>
    <n v="0"/>
    <n v="0"/>
    <n v="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2"/>
    <m/>
    <x v="34"/>
  </r>
  <r>
    <x v="3"/>
    <s v="Branson"/>
    <s v="Electric"/>
    <s v="Municipal Pumping"/>
    <s v="CB-Commercial"/>
    <n v="139628"/>
    <n v="16361.67"/>
    <n v="2677.42"/>
    <n v="0"/>
    <n v="0"/>
    <n v="0"/>
    <n v="0"/>
    <n v="0"/>
    <n v="569.1"/>
    <n v="0"/>
    <n v="0"/>
    <n v="6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Branson"/>
    <s v="Electric"/>
    <s v="Municipal Pumping"/>
    <s v="GP-General Power"/>
    <n v="1241383"/>
    <n v="113148.8"/>
    <n v="2015.21"/>
    <n v="0"/>
    <n v="0"/>
    <n v="0"/>
    <n v="0"/>
    <n v="0"/>
    <n v="1646.91"/>
    <n v="0"/>
    <n v="0"/>
    <n v="558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Branson"/>
    <s v="Electric"/>
    <s v="Residential"/>
    <s v="RGL-Residential Pilot"/>
    <n v="90450"/>
    <n v="10315.02"/>
    <n v="0"/>
    <n v="167.08"/>
    <n v="0"/>
    <n v="0"/>
    <n v="0"/>
    <n v="0"/>
    <n v="282.05"/>
    <n v="0"/>
    <n v="0"/>
    <n v="4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8699999999999992"/>
    <n v="0"/>
    <n v="-105.99"/>
    <n v="66.48999999999999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4"/>
  </r>
  <r>
    <x v="3"/>
    <s v="Branson"/>
    <s v="Electric"/>
    <s v="Residential"/>
    <s v="RG-Residential"/>
    <n v="18914946.199999999"/>
    <n v="2140117.11"/>
    <n v="236331.35"/>
    <n v="36176.370000000003"/>
    <n v="0"/>
    <n v="0"/>
    <n v="-1072.8499999999999"/>
    <n v="-58545.523664122098"/>
    <n v="50113.94"/>
    <n v="0"/>
    <n v="0"/>
    <n v="8512.73"/>
    <n v="0"/>
    <n v="0"/>
    <n v="0"/>
    <n v="0"/>
    <n v="0"/>
    <n v="0"/>
    <n v="0"/>
    <n v="0"/>
    <n v="0"/>
    <n v="0"/>
    <n v="0"/>
    <n v="0"/>
    <n v="0"/>
    <n v="0"/>
    <n v="0"/>
    <n v="30"/>
    <n v="50"/>
    <n v="30"/>
    <n v="3974.33"/>
    <n v="760"/>
    <n v="-27482.720000000001"/>
    <n v="16183.26"/>
    <n v="0"/>
    <n v="0"/>
    <n v="0"/>
    <n v="0"/>
    <n v="0"/>
    <n v="0"/>
    <n v="177.12"/>
    <x v="0"/>
    <m/>
    <m/>
    <m/>
    <m/>
    <m/>
    <m/>
    <m/>
    <m/>
    <n v="0"/>
    <n v="0"/>
    <n v="0"/>
    <n v="0"/>
    <x v="0"/>
    <x v="1"/>
    <m/>
    <x v="34"/>
  </r>
  <r>
    <x v="3"/>
    <s v="Branson"/>
    <s v="Lighting"/>
    <s v="Commercial"/>
    <s v="PL-Private Lighting"/>
    <n v="84591.187000000005"/>
    <n v="29247.13"/>
    <n v="0"/>
    <n v="0"/>
    <n v="0"/>
    <n v="0"/>
    <n v="0"/>
    <n v="0"/>
    <n v="280.52999999999997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05.73"/>
    <n v="0"/>
    <n v="-311.45"/>
    <n v="1576.8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s v="Branson"/>
    <s v="Lighting"/>
    <s v="Industrial"/>
    <s v="PL-Private Lighting"/>
    <n v="164"/>
    <n v="58.98"/>
    <n v="0"/>
    <n v="0"/>
    <n v="0"/>
    <n v="0"/>
    <n v="0"/>
    <n v="0"/>
    <n v="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4"/>
  </r>
  <r>
    <x v="3"/>
    <s v="Branson"/>
    <s v="Lighting"/>
    <s v="Municipal Other Lighting"/>
    <s v="PL-Private Lighting"/>
    <n v="386"/>
    <n v="139.83000000000001"/>
    <n v="0"/>
    <n v="0"/>
    <n v="0"/>
    <n v="0"/>
    <n v="0"/>
    <n v="0"/>
    <n v="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4"/>
  </r>
  <r>
    <x v="3"/>
    <s v="Branson"/>
    <s v="Lighting"/>
    <s v="Municipal Street Lighting"/>
    <s v="SPL-Municipal St Lighting"/>
    <n v="249656.07800000001"/>
    <n v="24563.38"/>
    <n v="0"/>
    <n v="0"/>
    <n v="0"/>
    <n v="0"/>
    <n v="0"/>
    <n v="0"/>
    <n v="0"/>
    <n v="0"/>
    <n v="0"/>
    <n v="0"/>
    <n v="0"/>
    <n v="0"/>
    <n v="0"/>
    <n v="0"/>
    <n v="0"/>
    <n v="0"/>
    <n v="0"/>
    <n v="1985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4"/>
  </r>
  <r>
    <x v="3"/>
    <s v="Branson"/>
    <s v="Lighting"/>
    <s v="Residential"/>
    <s v="PL-Private Lighting"/>
    <n v="24916.633000000002"/>
    <n v="9696.83"/>
    <n v="0"/>
    <n v="0"/>
    <n v="0"/>
    <n v="0"/>
    <n v="0"/>
    <n v="0"/>
    <n v="102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63"/>
    <n v="0"/>
    <n v="-15.03"/>
    <n v="49.3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3"/>
    <s v="Buffalo"/>
    <s v="Electric"/>
    <s v="Commercial"/>
    <s v="CB-Commercial"/>
    <n v="1160"/>
    <n v="147.46"/>
    <n v="90.76"/>
    <n v="8.99"/>
    <n v="0"/>
    <n v="0"/>
    <n v="0"/>
    <n v="0"/>
    <n v="1.64"/>
    <n v="0"/>
    <n v="0"/>
    <n v="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89"/>
    <n v="19.9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Buffalo"/>
    <s v="Electric"/>
    <s v="Residential"/>
    <s v="RG-Residential"/>
    <n v="19945"/>
    <n v="2201.6999999999998"/>
    <n v="208"/>
    <n v="26.44"/>
    <n v="0"/>
    <n v="0"/>
    <n v="0"/>
    <n v="0"/>
    <n v="59.88"/>
    <n v="0"/>
    <n v="0"/>
    <n v="8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3"/>
    <n v="0"/>
    <n v="-28.81"/>
    <n v="51.0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3"/>
    <s v="Buffalo"/>
    <s v="Lighting"/>
    <s v="Residential"/>
    <s v="PL-Private Lighting"/>
    <n v="31"/>
    <n v="14.65"/>
    <n v="0"/>
    <n v="0.3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s v="Gravette"/>
    <s v="Electric"/>
    <s v="Commercial"/>
    <s v="CB-Commercial"/>
    <n v="6123"/>
    <n v="724.43"/>
    <n v="158.83000000000001"/>
    <n v="37.56"/>
    <n v="0"/>
    <n v="0"/>
    <n v="0"/>
    <n v="0"/>
    <n v="26.2"/>
    <n v="0"/>
    <n v="0"/>
    <n v="2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7"/>
    <n v="0"/>
    <n v="0"/>
    <n v="64.1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Gravette"/>
    <s v="Electric"/>
    <s v="Industrial"/>
    <s v="GP-General Power"/>
    <n v="151254"/>
    <n v="12411.24"/>
    <n v="208.47"/>
    <n v="0"/>
    <n v="0"/>
    <n v="0"/>
    <n v="0"/>
    <n v="0"/>
    <n v="45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9.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3"/>
    <s v="Gravette"/>
    <s v="Electric"/>
    <s v="Residential"/>
    <s v="RG-Residential"/>
    <n v="17842"/>
    <n v="2005.37"/>
    <n v="273"/>
    <n v="100.37"/>
    <n v="0"/>
    <n v="0"/>
    <n v="0"/>
    <n v="0"/>
    <n v="77.19"/>
    <n v="0"/>
    <n v="0"/>
    <n v="8.02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9"/>
    <n v="0"/>
    <n v="-88.15"/>
    <n v="48.4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3"/>
    <s v="Gravette"/>
    <s v="Lighting"/>
    <s v="Commercial"/>
    <s v="PL-Private Lighting"/>
    <n v="341"/>
    <n v="139.16"/>
    <n v="0"/>
    <n v="0"/>
    <n v="0"/>
    <n v="0"/>
    <n v="0"/>
    <n v="0"/>
    <n v="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8"/>
    <n v="0"/>
    <n v="0"/>
    <n v="1.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s v="Gravette"/>
    <s v="Lighting"/>
    <s v="Residential"/>
    <s v="PL-Private Lighting"/>
    <n v="31"/>
    <n v="25.96"/>
    <n v="0"/>
    <n v="0"/>
    <n v="0"/>
    <n v="0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.39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s v="Greenfield"/>
    <s v="Electric"/>
    <s v="Oil Pipeline Pumping"/>
    <s v="GP-General Power"/>
    <n v="180430"/>
    <n v="20543.57"/>
    <n v="69.489999999999995"/>
    <n v="0"/>
    <n v="0"/>
    <n v="0"/>
    <n v="0"/>
    <n v="0"/>
    <n v="0"/>
    <n v="0"/>
    <n v="0"/>
    <n v="8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14.0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3"/>
    <s v="Joplin"/>
    <s v="Electric"/>
    <s v="Commercial"/>
    <s v="CB-Commercial"/>
    <n v="5507697"/>
    <n v="650662.51"/>
    <n v="84944.53"/>
    <n v="37785.53"/>
    <n v="0"/>
    <n v="0"/>
    <n v="-324.64"/>
    <n v="-15854.656488549601"/>
    <n v="12535.65"/>
    <n v="0"/>
    <n v="0"/>
    <n v="2456.87"/>
    <n v="0"/>
    <n v="0"/>
    <n v="0"/>
    <n v="0"/>
    <n v="0"/>
    <n v="0"/>
    <n v="0"/>
    <n v="0"/>
    <n v="0"/>
    <n v="0"/>
    <n v="0"/>
    <n v="0"/>
    <n v="0"/>
    <n v="0"/>
    <n v="0"/>
    <n v="120"/>
    <n v="0"/>
    <n v="30"/>
    <n v="7847.1"/>
    <n v="0"/>
    <n v="-28791.05"/>
    <n v="52480.29"/>
    <n v="0"/>
    <n v="0"/>
    <n v="0"/>
    <n v="0"/>
    <n v="0"/>
    <n v="0"/>
    <n v="43.26"/>
    <x v="0"/>
    <m/>
    <m/>
    <m/>
    <m/>
    <m/>
    <m/>
    <m/>
    <m/>
    <n v="0"/>
    <n v="0"/>
    <n v="0"/>
    <n v="0"/>
    <x v="1"/>
    <x v="5"/>
    <m/>
    <x v="34"/>
  </r>
  <r>
    <x v="3"/>
    <s v="Joplin"/>
    <s v="Electric"/>
    <s v="Commercial"/>
    <s v="GP-General Power"/>
    <n v="15228203"/>
    <n v="1399118.32"/>
    <n v="34637.06"/>
    <n v="31729.63"/>
    <n v="0"/>
    <n v="0"/>
    <n v="0"/>
    <n v="0"/>
    <n v="38237.93"/>
    <n v="0"/>
    <n v="0"/>
    <n v="6164.33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14727.14"/>
    <n v="0"/>
    <n v="-29381.31"/>
    <n v="90918.19"/>
    <n v="0"/>
    <n v="0"/>
    <n v="0"/>
    <n v="0"/>
    <n v="0"/>
    <n v="0"/>
    <n v="5785.94"/>
    <x v="0"/>
    <m/>
    <m/>
    <m/>
    <m/>
    <m/>
    <m/>
    <m/>
    <m/>
    <n v="0"/>
    <n v="0"/>
    <n v="0"/>
    <n v="0"/>
    <x v="1"/>
    <x v="6"/>
    <m/>
    <x v="34"/>
  </r>
  <r>
    <x v="3"/>
    <s v="Joplin"/>
    <s v="Electric"/>
    <s v="Commercial"/>
    <s v="LP-Large Power"/>
    <n v="4845600"/>
    <n v="347487.86"/>
    <n v="850.65"/>
    <n v="240"/>
    <n v="0"/>
    <n v="0"/>
    <n v="0"/>
    <n v="0"/>
    <n v="2692.72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7"/>
    <m/>
    <x v="34"/>
  </r>
  <r>
    <x v="3"/>
    <s v="Joplin"/>
    <s v="Electric"/>
    <s v="Commercial"/>
    <s v="LS-Special Lighting"/>
    <n v="1513"/>
    <n v="360.55"/>
    <n v="0"/>
    <n v="19.57"/>
    <n v="0"/>
    <n v="0"/>
    <n v="0"/>
    <n v="0"/>
    <n v="1.1499999999999999"/>
    <n v="0"/>
    <n v="0"/>
    <n v="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.65"/>
    <n v="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4"/>
  </r>
  <r>
    <x v="3"/>
    <s v="Joplin"/>
    <s v="Electric"/>
    <s v="Commercial"/>
    <s v="RG-Residential"/>
    <n v="4"/>
    <n v="0.5"/>
    <n v="0.87"/>
    <n v="0.09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"/>
    <m/>
    <x v="34"/>
  </r>
  <r>
    <x v="3"/>
    <s v="Joplin"/>
    <s v="Electric"/>
    <s v="Commercial"/>
    <s v="SH-Small Heating"/>
    <n v="864465"/>
    <n v="87260.86"/>
    <n v="10089.48"/>
    <n v="5245.87"/>
    <n v="0"/>
    <n v="0"/>
    <n v="-118.3"/>
    <n v="-3840.9160305343498"/>
    <n v="2224.08"/>
    <n v="0"/>
    <n v="0"/>
    <n v="355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6.19000000000005"/>
    <n v="0"/>
    <n v="-3655.66"/>
    <n v="5882.1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4"/>
  </r>
  <r>
    <x v="3"/>
    <s v="Joplin"/>
    <s v="Electric"/>
    <s v="Commercial"/>
    <s v="TEB-Total Electric Bldg"/>
    <n v="2865574"/>
    <n v="262335.8"/>
    <n v="7226.96"/>
    <n v="6055.47"/>
    <n v="0"/>
    <n v="0"/>
    <n v="0"/>
    <n v="0"/>
    <n v="8787.48"/>
    <n v="0"/>
    <n v="0"/>
    <n v="1126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85.1"/>
    <n v="0"/>
    <n v="-3929.63"/>
    <n v="15020.9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4"/>
  </r>
  <r>
    <x v="3"/>
    <s v="Joplin"/>
    <s v="Electric"/>
    <s v="Industrial"/>
    <s v="CB-Commercial"/>
    <n v="26387"/>
    <n v="3094.25"/>
    <n v="249.59"/>
    <n v="186.93"/>
    <n v="0"/>
    <n v="0"/>
    <n v="0"/>
    <n v="0"/>
    <n v="97.26"/>
    <n v="0"/>
    <n v="0"/>
    <n v="10.37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35.36"/>
    <n v="0"/>
    <n v="-152.58000000000001"/>
    <n v="219.8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4"/>
  </r>
  <r>
    <x v="3"/>
    <s v="Joplin"/>
    <s v="Electric"/>
    <s v="Industrial"/>
    <s v="GP-General Power"/>
    <n v="6963888"/>
    <n v="562779.76"/>
    <n v="3167.35"/>
    <n v="2939.62"/>
    <n v="0"/>
    <n v="0"/>
    <n v="0"/>
    <n v="0"/>
    <n v="7919.19"/>
    <n v="0"/>
    <n v="0"/>
    <n v="1800.68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7734.07"/>
    <n v="0"/>
    <n v="-5399.1"/>
    <n v="24972.5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3"/>
    <s v="Joplin"/>
    <s v="Electric"/>
    <s v="Industrial"/>
    <s v="LP-Large Power"/>
    <n v="22287249"/>
    <n v="1753813.42"/>
    <n v="3686.15"/>
    <n v="960"/>
    <n v="0"/>
    <n v="0"/>
    <n v="0"/>
    <n v="0"/>
    <n v="3938.3"/>
    <n v="0"/>
    <n v="0"/>
    <n v="1944.64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559.41"/>
    <n v="0"/>
    <n v="0"/>
    <n v="77964.8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4"/>
  </r>
  <r>
    <x v="3"/>
    <s v="Joplin"/>
    <s v="Electric"/>
    <s v="Industrial"/>
    <s v="SH-Small Heating"/>
    <n v="4024"/>
    <n v="391.97"/>
    <n v="22.69"/>
    <n v="27.68"/>
    <n v="0"/>
    <n v="0"/>
    <n v="0"/>
    <n v="0"/>
    <n v="17.190000000000001"/>
    <n v="0"/>
    <n v="0"/>
    <n v="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8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2"/>
    <m/>
    <x v="34"/>
  </r>
  <r>
    <x v="3"/>
    <s v="Joplin"/>
    <s v="Electric"/>
    <s v="Industrial"/>
    <s v="TEB-Total Electric Bldg"/>
    <n v="292760"/>
    <n v="28680.25"/>
    <n v="596.22"/>
    <n v="746.78"/>
    <n v="0"/>
    <n v="0"/>
    <n v="0"/>
    <n v="0"/>
    <n v="791.09"/>
    <n v="0"/>
    <n v="0"/>
    <n v="131.74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776.4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4"/>
  </r>
  <r>
    <x v="3"/>
    <s v="Joplin"/>
    <s v="Electric"/>
    <s v="Interdepartmental"/>
    <s v="CB-Commercial"/>
    <n v="57546"/>
    <n v="6599.15"/>
    <n v="136.13999999999999"/>
    <n v="0"/>
    <n v="0"/>
    <n v="0"/>
    <n v="0"/>
    <n v="0"/>
    <n v="174.45"/>
    <n v="0"/>
    <n v="0"/>
    <n v="2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17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4"/>
  </r>
  <r>
    <x v="3"/>
    <s v="Joplin"/>
    <s v="Electric"/>
    <s v="Municipal Buildings"/>
    <s v="CB-Commercial"/>
    <n v="94706"/>
    <n v="11152.77"/>
    <n v="1542.92"/>
    <n v="0"/>
    <n v="0"/>
    <n v="0"/>
    <n v="0"/>
    <n v="0"/>
    <n v="244.8"/>
    <n v="0"/>
    <n v="0"/>
    <n v="42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Joplin"/>
    <s v="Electric"/>
    <s v="Municipal Buildings"/>
    <s v="GP-General Power"/>
    <n v="408167"/>
    <n v="38340.620000000003"/>
    <n v="1042.3499999999999"/>
    <n v="0"/>
    <n v="0"/>
    <n v="0"/>
    <n v="0"/>
    <n v="0"/>
    <n v="996.72"/>
    <n v="0"/>
    <n v="0"/>
    <n v="183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Joplin"/>
    <s v="Electric"/>
    <s v="Municipal Buildings"/>
    <s v="SH-Small Heating"/>
    <n v="1694"/>
    <n v="201.9"/>
    <n v="90.76"/>
    <n v="0"/>
    <n v="0"/>
    <n v="0"/>
    <n v="0"/>
    <n v="0"/>
    <n v="4.24"/>
    <n v="0"/>
    <n v="0"/>
    <n v="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4"/>
  </r>
  <r>
    <x v="3"/>
    <s v="Joplin"/>
    <s v="Electric"/>
    <s v="Municipal Buildings"/>
    <s v="TEB-Total Electric Bldg"/>
    <n v="34880"/>
    <n v="4369.3999999999996"/>
    <n v="324.29000000000002"/>
    <n v="0"/>
    <n v="0"/>
    <n v="0"/>
    <n v="0"/>
    <n v="0"/>
    <n v="16.670000000000002"/>
    <n v="0"/>
    <n v="0"/>
    <n v="1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4"/>
  </r>
  <r>
    <x v="3"/>
    <s v="Joplin"/>
    <s v="Electric"/>
    <s v="Municipal Other Lighting"/>
    <s v="CB-Commercial"/>
    <n v="34585"/>
    <n v="4171.3500000000004"/>
    <n v="1679.06"/>
    <n v="0"/>
    <n v="0"/>
    <n v="0"/>
    <n v="0"/>
    <n v="0"/>
    <n v="65.38"/>
    <n v="0"/>
    <n v="0"/>
    <n v="15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4"/>
  </r>
  <r>
    <x v="3"/>
    <s v="Joplin"/>
    <s v="Electric"/>
    <s v="Municipal Other Lighting"/>
    <s v="GP-General Power"/>
    <n v="15600"/>
    <n v="2148.54"/>
    <n v="138.97999999999999"/>
    <n v="0"/>
    <n v="0"/>
    <n v="0"/>
    <n v="0"/>
    <n v="0"/>
    <n v="34.51"/>
    <n v="0"/>
    <n v="0"/>
    <n v="7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6"/>
    <m/>
    <x v="34"/>
  </r>
  <r>
    <x v="3"/>
    <s v="Joplin"/>
    <s v="Electric"/>
    <s v="Municipal Other Lighting"/>
    <s v="LS-Special Lighting"/>
    <n v="496"/>
    <n v="326.62"/>
    <n v="0"/>
    <n v="0"/>
    <n v="0"/>
    <n v="0"/>
    <n v="0"/>
    <n v="0"/>
    <n v="0.48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4"/>
  </r>
  <r>
    <x v="3"/>
    <s v="Joplin"/>
    <s v="Electric"/>
    <s v="Municipal Other Lighting"/>
    <s v="MS-Miscellaneous"/>
    <n v="11295"/>
    <n v="1122.72"/>
    <n v="19.510000000000002"/>
    <n v="0"/>
    <n v="0"/>
    <n v="0"/>
    <n v="0"/>
    <n v="0"/>
    <n v="58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22"/>
    <m/>
    <x v="34"/>
  </r>
  <r>
    <x v="3"/>
    <s v="Joplin"/>
    <s v="Electric"/>
    <s v="Municipal Pumping"/>
    <s v="CB-Commercial"/>
    <n v="24050"/>
    <n v="2899.04"/>
    <n v="726.08"/>
    <n v="0"/>
    <n v="0"/>
    <n v="0"/>
    <n v="0"/>
    <n v="0"/>
    <n v="60.7"/>
    <n v="0"/>
    <n v="0"/>
    <n v="1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Joplin"/>
    <s v="Electric"/>
    <s v="Municipal Pumping"/>
    <s v="GP-General Power"/>
    <n v="765296"/>
    <n v="64101.04"/>
    <n v="625.41"/>
    <n v="0"/>
    <n v="0"/>
    <n v="0"/>
    <n v="0"/>
    <n v="0"/>
    <n v="1964.24"/>
    <n v="0"/>
    <n v="0"/>
    <n v="344.38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Joplin"/>
    <s v="Electric"/>
    <s v="Oil Pipeline Pumping"/>
    <s v="LP-Large Power"/>
    <n v="512190"/>
    <n v="50885.05"/>
    <n v="283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93.3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4"/>
  </r>
  <r>
    <x v="3"/>
    <s v="Joplin"/>
    <s v="Electric"/>
    <s v="Residential"/>
    <s v="RGL-Residential Pilot"/>
    <n v="75925"/>
    <n v="8695.06"/>
    <n v="0"/>
    <n v="431.96"/>
    <n v="0"/>
    <n v="0"/>
    <n v="0"/>
    <n v="0"/>
    <n v="172.32"/>
    <n v="0"/>
    <n v="0"/>
    <n v="34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48"/>
    <n v="0"/>
    <n v="-109.36"/>
    <n v="12.86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4"/>
  </r>
  <r>
    <x v="3"/>
    <s v="Joplin"/>
    <s v="Electric"/>
    <s v="Residential"/>
    <s v="RG-Residential"/>
    <n v="25050908.100000001"/>
    <n v="2884140.3"/>
    <n v="392972.63"/>
    <n v="156284.26"/>
    <n v="0"/>
    <n v="0"/>
    <n v="-1564.03"/>
    <n v="-134227.01101976901"/>
    <n v="57111.19"/>
    <n v="0"/>
    <n v="0"/>
    <n v="11269.65"/>
    <n v="0"/>
    <n v="0"/>
    <n v="0"/>
    <n v="0"/>
    <n v="0"/>
    <n v="0"/>
    <n v="0"/>
    <n v="0"/>
    <n v="0"/>
    <n v="0"/>
    <n v="0"/>
    <n v="0"/>
    <n v="0"/>
    <n v="0"/>
    <n v="0"/>
    <n v="300"/>
    <n v="0"/>
    <n v="30"/>
    <n v="9177.73"/>
    <n v="1160"/>
    <n v="-57238.15"/>
    <n v="14136.97"/>
    <n v="0"/>
    <n v="0"/>
    <n v="0"/>
    <n v="0"/>
    <n v="0"/>
    <n v="0"/>
    <n v="1845"/>
    <x v="0"/>
    <m/>
    <m/>
    <m/>
    <m/>
    <m/>
    <m/>
    <m/>
    <m/>
    <n v="0"/>
    <n v="0"/>
    <n v="0"/>
    <n v="0"/>
    <x v="0"/>
    <x v="1"/>
    <m/>
    <x v="34"/>
  </r>
  <r>
    <x v="3"/>
    <s v="Joplin"/>
    <s v="Lighting"/>
    <s v="Commercial"/>
    <s v="PL-Private Lighting"/>
    <n v="189554.64300000001"/>
    <n v="52268.97"/>
    <n v="0"/>
    <n v="2162.69"/>
    <n v="0"/>
    <n v="0"/>
    <n v="0"/>
    <n v="0"/>
    <n v="651.38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610.29999999999995"/>
    <n v="0"/>
    <n v="-659.37"/>
    <n v="3430.5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s v="Joplin"/>
    <s v="Lighting"/>
    <s v="Industrial"/>
    <s v="PL-Private Lighting"/>
    <n v="18306"/>
    <n v="4862.8500000000004"/>
    <n v="0"/>
    <n v="284.88"/>
    <n v="0"/>
    <n v="0"/>
    <n v="0"/>
    <n v="0"/>
    <n v="36.5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97"/>
    <n v="326.8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4"/>
  </r>
  <r>
    <x v="3"/>
    <s v="Joplin"/>
    <s v="Lighting"/>
    <s v="Municipal Buildings"/>
    <s v="PL-Private Lighting"/>
    <n v="591"/>
    <n v="214.28"/>
    <n v="0"/>
    <n v="0"/>
    <n v="0"/>
    <n v="0"/>
    <n v="0"/>
    <n v="0"/>
    <n v="2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4"/>
  </r>
  <r>
    <x v="3"/>
    <s v="Joplin"/>
    <s v="Lighting"/>
    <s v="Municipal Other Lighting"/>
    <s v="PL-Private Lighting"/>
    <n v="4396"/>
    <n v="980.38"/>
    <n v="0"/>
    <n v="0"/>
    <n v="0"/>
    <n v="0"/>
    <n v="0"/>
    <n v="0"/>
    <n v="15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4"/>
  </r>
  <r>
    <x v="3"/>
    <s v="Joplin"/>
    <s v="Lighting"/>
    <s v="Municipal Street Lighting"/>
    <s v="SPL-Municipal St Lighting"/>
    <n v="644005.10400000005"/>
    <n v="48183"/>
    <n v="0"/>
    <n v="0"/>
    <n v="0"/>
    <n v="0"/>
    <n v="0"/>
    <n v="0"/>
    <n v="0"/>
    <n v="0"/>
    <n v="0"/>
    <n v="0"/>
    <n v="0"/>
    <n v="0"/>
    <n v="0"/>
    <n v="0"/>
    <n v="0"/>
    <n v="0"/>
    <n v="0"/>
    <n v="27005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4"/>
  </r>
  <r>
    <x v="3"/>
    <s v="Joplin"/>
    <s v="Lighting"/>
    <s v="Residential"/>
    <s v="PL-Private Lighting"/>
    <n v="57883.464"/>
    <n v="20847.28"/>
    <n v="0"/>
    <n v="532.4"/>
    <n v="0"/>
    <n v="0"/>
    <n v="0"/>
    <n v="0"/>
    <n v="214.78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31.57"/>
    <n v="0"/>
    <n v="-33.89"/>
    <n v="124.2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3"/>
    <s v="Neosho"/>
    <s v="Electric"/>
    <s v="Commercial"/>
    <s v="CB-Commercial"/>
    <n v="2634894"/>
    <n v="312135.92"/>
    <n v="51625.06"/>
    <n v="9543.07"/>
    <n v="0"/>
    <n v="0"/>
    <n v="-31.81"/>
    <n v="-4773.3709923664101"/>
    <n v="8417.92"/>
    <n v="0"/>
    <n v="0"/>
    <n v="1182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24.87"/>
    <n v="0"/>
    <n v="-13468.27"/>
    <n v="20625.5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Neosho"/>
    <s v="Electric"/>
    <s v="Commercial"/>
    <s v="GP-General Power"/>
    <n v="5488323"/>
    <n v="521097.56"/>
    <n v="15839.08"/>
    <n v="29.54"/>
    <n v="0"/>
    <n v="0"/>
    <n v="0"/>
    <n v="0"/>
    <n v="17646.55"/>
    <n v="0"/>
    <n v="0"/>
    <n v="2302.27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5111.29"/>
    <n v="0"/>
    <n v="-7618.28"/>
    <n v="26156.03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4"/>
  </r>
  <r>
    <x v="3"/>
    <s v="Neosho"/>
    <s v="Electric"/>
    <s v="Commercial"/>
    <s v="LP-Large Powe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7"/>
    <m/>
    <x v="34"/>
  </r>
  <r>
    <x v="3"/>
    <s v="Neosho"/>
    <s v="Electric"/>
    <s v="Commercial"/>
    <s v="LS-Special Lighting"/>
    <n v="938"/>
    <n v="197.86"/>
    <n v="0"/>
    <n v="0"/>
    <n v="0"/>
    <n v="0"/>
    <n v="0"/>
    <n v="0"/>
    <n v="1.44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4"/>
  </r>
  <r>
    <x v="3"/>
    <s v="Neosho"/>
    <s v="Electric"/>
    <s v="Commercial"/>
    <s v="RG-Resident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24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"/>
    <m/>
    <x v="34"/>
  </r>
  <r>
    <x v="3"/>
    <s v="Neosho"/>
    <s v="Electric"/>
    <s v="Commercial"/>
    <s v="SH-Small Heating"/>
    <n v="364428"/>
    <n v="36663.870000000003"/>
    <n v="4058.48"/>
    <n v="1058.0899999999999"/>
    <n v="0"/>
    <n v="0"/>
    <n v="0"/>
    <n v="0"/>
    <n v="1315.91"/>
    <n v="0"/>
    <n v="0"/>
    <n v="163.55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8.67"/>
    <n v="0"/>
    <n v="-1076.25"/>
    <n v="2499.199999999999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4"/>
  </r>
  <r>
    <x v="3"/>
    <s v="Neosho"/>
    <s v="Electric"/>
    <s v="Commercial"/>
    <s v="TEB-Total Electric Bldg"/>
    <n v="1068417"/>
    <n v="97825.61"/>
    <n v="3231.29"/>
    <n v="0"/>
    <n v="0"/>
    <n v="0"/>
    <n v="-132.44"/>
    <n v="-2520"/>
    <n v="2638.33"/>
    <n v="0"/>
    <n v="0"/>
    <n v="480.77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0"/>
    <n v="0"/>
    <n v="-1459.63"/>
    <n v="2906.3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4"/>
  </r>
  <r>
    <x v="3"/>
    <s v="Neosho"/>
    <s v="Electric"/>
    <s v="Industrial"/>
    <s v="CB-Commercial"/>
    <n v="61325"/>
    <n v="7102.73"/>
    <n v="385.73"/>
    <n v="320.35000000000002"/>
    <n v="0"/>
    <n v="0"/>
    <n v="0"/>
    <n v="0"/>
    <n v="266.98"/>
    <n v="0"/>
    <n v="0"/>
    <n v="25.29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72.78"/>
    <n v="0"/>
    <n v="-422.15"/>
    <n v="621.5499999999999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4"/>
  </r>
  <r>
    <x v="3"/>
    <s v="Neosho"/>
    <s v="Electric"/>
    <s v="Industrial"/>
    <s v="GP-General Power"/>
    <n v="865819"/>
    <n v="86966.98"/>
    <n v="1320.31"/>
    <n v="0"/>
    <n v="0"/>
    <n v="0"/>
    <n v="0"/>
    <n v="0"/>
    <n v="2202.11"/>
    <n v="0"/>
    <n v="0"/>
    <n v="267.31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019.08"/>
    <n v="0"/>
    <n v="-2848.69"/>
    <n v="4833.71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3"/>
    <s v="Neosho"/>
    <s v="Electric"/>
    <s v="Industrial"/>
    <s v="LP-Large Power"/>
    <n v="9755310"/>
    <n v="651367.52"/>
    <n v="1143.6400000000001"/>
    <n v="0"/>
    <n v="0"/>
    <n v="0"/>
    <n v="0"/>
    <n v="0"/>
    <n v="4.29"/>
    <n v="0"/>
    <n v="0"/>
    <n v="231.63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0706.1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4"/>
  </r>
  <r>
    <x v="3"/>
    <s v="Neosho"/>
    <s v="Electric"/>
    <s v="Industrial"/>
    <s v="TEB-Total Electric Bldg"/>
    <n v="37680"/>
    <n v="3127.96"/>
    <n v="69.489999999999995"/>
    <n v="0"/>
    <n v="0"/>
    <n v="0"/>
    <n v="0"/>
    <n v="0"/>
    <n v="27.74"/>
    <n v="0"/>
    <n v="0"/>
    <n v="16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.6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4"/>
  </r>
  <r>
    <x v="3"/>
    <s v="Neosho"/>
    <s v="Electric"/>
    <s v="Interdepartmental"/>
    <s v="CB-Commercial"/>
    <n v="4402"/>
    <n v="538.54999999999995"/>
    <n v="181.52"/>
    <n v="0"/>
    <n v="0"/>
    <n v="0"/>
    <n v="0"/>
    <n v="0"/>
    <n v="17.32"/>
    <n v="0"/>
    <n v="0"/>
    <n v="1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57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4"/>
  </r>
  <r>
    <x v="3"/>
    <s v="Neosho"/>
    <s v="Electric"/>
    <s v="Municipal Buildings"/>
    <s v="CB-Commercial"/>
    <n v="70442"/>
    <n v="8484.85"/>
    <n v="2450.52"/>
    <n v="0"/>
    <n v="0"/>
    <n v="0"/>
    <n v="0"/>
    <n v="0"/>
    <n v="288.5"/>
    <n v="0"/>
    <n v="0"/>
    <n v="31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Neosho"/>
    <s v="Electric"/>
    <s v="Municipal Buildings"/>
    <s v="GP-General Power"/>
    <n v="27240"/>
    <n v="3061.99"/>
    <n v="208.47"/>
    <n v="0"/>
    <n v="0"/>
    <n v="0"/>
    <n v="0"/>
    <n v="0"/>
    <n v="20.059999999999999"/>
    <n v="0"/>
    <n v="0"/>
    <n v="1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Neosho"/>
    <s v="Electric"/>
    <s v="Municipal Buildings"/>
    <s v="SH-Small Heating"/>
    <n v="8098"/>
    <n v="800.16"/>
    <n v="68.069999999999993"/>
    <n v="0"/>
    <n v="0"/>
    <n v="0"/>
    <n v="0"/>
    <n v="0"/>
    <n v="26.01"/>
    <n v="0"/>
    <n v="0"/>
    <n v="3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4"/>
  </r>
  <r>
    <x v="3"/>
    <s v="Neosho"/>
    <s v="Electric"/>
    <s v="Municipal Buildings"/>
    <s v="TEB-Total Electric Bldg"/>
    <n v="17120"/>
    <n v="1774.92"/>
    <n v="69.489999999999995"/>
    <n v="0"/>
    <n v="0"/>
    <n v="0"/>
    <n v="0"/>
    <n v="0"/>
    <n v="7.62"/>
    <n v="0"/>
    <n v="0"/>
    <n v="7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4"/>
  </r>
  <r>
    <x v="3"/>
    <s v="Neosho"/>
    <s v="Electric"/>
    <s v="Municipal Other Lighting"/>
    <s v="CB-Commercial"/>
    <n v="7325"/>
    <n v="923.47"/>
    <n v="1134.5"/>
    <n v="0"/>
    <n v="0"/>
    <n v="0"/>
    <n v="0"/>
    <n v="0"/>
    <n v="22.32"/>
    <n v="0"/>
    <n v="0"/>
    <n v="3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4"/>
  </r>
  <r>
    <x v="3"/>
    <s v="Neosho"/>
    <s v="Electric"/>
    <s v="Municipal Other Lighting"/>
    <s v="LS-Special Lighting"/>
    <n v="1021"/>
    <n v="194.35"/>
    <n v="0"/>
    <n v="0"/>
    <n v="0"/>
    <n v="0"/>
    <n v="0"/>
    <n v="0"/>
    <n v="2.69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4"/>
  </r>
  <r>
    <x v="3"/>
    <s v="Neosho"/>
    <s v="Electric"/>
    <s v="Municipal Pumping"/>
    <s v="CB-Commercial"/>
    <n v="134036"/>
    <n v="15644.2"/>
    <n v="1633.68"/>
    <n v="0"/>
    <n v="0"/>
    <n v="0"/>
    <n v="0"/>
    <n v="0"/>
    <n v="393.94"/>
    <n v="0"/>
    <n v="0"/>
    <n v="6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Neosho"/>
    <s v="Electric"/>
    <s v="Municipal Pumping"/>
    <s v="GP-General Power"/>
    <n v="657317"/>
    <n v="56800.53"/>
    <n v="1181.33"/>
    <n v="0"/>
    <n v="0"/>
    <n v="0"/>
    <n v="0"/>
    <n v="0"/>
    <n v="2269.6"/>
    <n v="0"/>
    <n v="0"/>
    <n v="295.77999999999997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Neosho"/>
    <s v="Electric"/>
    <s v="Municipal Pumping"/>
    <s v="TEB-Total Electric Bldg"/>
    <n v="44867"/>
    <n v="3953.66"/>
    <n v="208.47"/>
    <n v="0"/>
    <n v="0"/>
    <n v="0"/>
    <n v="0"/>
    <n v="0"/>
    <n v="188.25"/>
    <n v="0"/>
    <n v="0"/>
    <n v="2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4"/>
  </r>
  <r>
    <x v="3"/>
    <s v="Neosho"/>
    <s v="Electric"/>
    <s v="Oil Pipeline Pumping"/>
    <s v="LP-Large Power"/>
    <n v="700000"/>
    <n v="71733.440000000002"/>
    <n v="283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33.75"/>
    <n v="0"/>
    <n v="0"/>
    <n v="4212.9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4"/>
  </r>
  <r>
    <x v="3"/>
    <s v="Neosho"/>
    <s v="Electric"/>
    <s v="Praxair/ICI"/>
    <s v="SC-P PRAXAIR Transmission"/>
    <n v="5854459"/>
    <n v="305464.45"/>
    <n v="0"/>
    <n v="0"/>
    <n v="0"/>
    <n v="0"/>
    <n v="0"/>
    <n v="0"/>
    <n v="0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31"/>
    <m/>
    <x v="34"/>
  </r>
  <r>
    <x v="3"/>
    <s v="Neosho"/>
    <s v="Electric"/>
    <s v="Residential"/>
    <s v="RGL-Residential Pilot"/>
    <n v="49800"/>
    <n v="5615.41"/>
    <n v="0"/>
    <n v="145.94"/>
    <n v="0"/>
    <n v="0"/>
    <n v="0"/>
    <n v="0"/>
    <n v="160.74"/>
    <n v="0"/>
    <n v="0"/>
    <n v="22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61"/>
    <n v="0"/>
    <n v="-42.38"/>
    <n v="130.3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4"/>
  </r>
  <r>
    <x v="3"/>
    <s v="Neosho"/>
    <s v="Electric"/>
    <s v="Residential"/>
    <s v="RG-Residential"/>
    <n v="13796557"/>
    <n v="1567941.54"/>
    <n v="193339.03"/>
    <n v="50807.34"/>
    <n v="0"/>
    <n v="0"/>
    <n v="-1647.08"/>
    <n v="-106874.929653553"/>
    <n v="39887.83"/>
    <n v="0"/>
    <n v="0"/>
    <n v="6208.59"/>
    <n v="0"/>
    <n v="0"/>
    <n v="0"/>
    <n v="0"/>
    <n v="0"/>
    <n v="0"/>
    <n v="0"/>
    <n v="0"/>
    <n v="0"/>
    <n v="0"/>
    <n v="0"/>
    <n v="0"/>
    <n v="0"/>
    <n v="0"/>
    <n v="0"/>
    <n v="180"/>
    <n v="50"/>
    <n v="30"/>
    <n v="4797.76"/>
    <n v="340"/>
    <n v="-31169.7"/>
    <n v="42172.69"/>
    <n v="0"/>
    <n v="0"/>
    <n v="0"/>
    <n v="0"/>
    <n v="0"/>
    <n v="0"/>
    <n v="228.78"/>
    <x v="0"/>
    <m/>
    <m/>
    <m/>
    <m/>
    <m/>
    <m/>
    <m/>
    <m/>
    <n v="0"/>
    <n v="0"/>
    <n v="0"/>
    <n v="0"/>
    <x v="0"/>
    <x v="1"/>
    <m/>
    <x v="34"/>
  </r>
  <r>
    <x v="3"/>
    <s v="Neosho"/>
    <s v="Lighting"/>
    <s v="Commercial"/>
    <s v="PL-Private Lighting"/>
    <n v="142210.17000000001"/>
    <n v="41244.239999999998"/>
    <n v="0"/>
    <n v="67.3"/>
    <n v="0"/>
    <n v="0"/>
    <n v="0"/>
    <n v="0"/>
    <n v="594.02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93.8"/>
    <n v="0"/>
    <n v="-209.35"/>
    <n v="2179.6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s v="Neosho"/>
    <s v="Lighting"/>
    <s v="Industrial"/>
    <s v="PL-Private Lighting"/>
    <n v="11428"/>
    <n v="2673.87"/>
    <n v="0"/>
    <n v="0"/>
    <n v="0"/>
    <n v="0"/>
    <n v="0"/>
    <n v="0"/>
    <n v="26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010000000000002"/>
    <n v="0"/>
    <n v="-6.36"/>
    <n v="72.0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4"/>
  </r>
  <r>
    <x v="3"/>
    <s v="Neosho"/>
    <s v="Lighting"/>
    <s v="Municipal Buildings"/>
    <s v="PL-Private Lighting"/>
    <n v="489"/>
    <n v="157.85"/>
    <n v="0"/>
    <n v="0"/>
    <n v="0"/>
    <n v="0"/>
    <n v="0"/>
    <n v="0"/>
    <n v="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4"/>
  </r>
  <r>
    <x v="3"/>
    <s v="Neosho"/>
    <s v="Lighting"/>
    <s v="Municipal Other Lighting"/>
    <s v="PL-Private Lighting"/>
    <n v="441"/>
    <n v="147.41"/>
    <n v="0"/>
    <n v="0"/>
    <n v="0"/>
    <n v="0"/>
    <n v="0"/>
    <n v="0"/>
    <n v="2.22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4"/>
  </r>
  <r>
    <x v="3"/>
    <s v="Neosho"/>
    <s v="Lighting"/>
    <s v="Municipal Street Lighting"/>
    <s v="SPL-Municipal St Lighting"/>
    <n v="230278.068"/>
    <n v="23634.880000000001"/>
    <n v="0"/>
    <n v="0"/>
    <n v="0"/>
    <n v="0"/>
    <n v="0"/>
    <n v="0"/>
    <n v="0"/>
    <n v="0"/>
    <n v="0"/>
    <n v="0"/>
    <n v="0"/>
    <n v="0"/>
    <n v="0"/>
    <n v="0"/>
    <n v="0"/>
    <n v="0"/>
    <n v="0"/>
    <n v="773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4"/>
  </r>
  <r>
    <x v="3"/>
    <s v="Neosho"/>
    <s v="Lighting"/>
    <s v="Residential"/>
    <s v="PL-Private Lighting"/>
    <n v="63486.938999999998"/>
    <n v="23382.05"/>
    <n v="0"/>
    <n v="55.68"/>
    <n v="0"/>
    <n v="0"/>
    <n v="0"/>
    <n v="0"/>
    <n v="256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.63"/>
    <n v="0"/>
    <n v="-40.89"/>
    <n v="458.0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3"/>
    <s v="Ozark"/>
    <s v="Electric"/>
    <s v="Commercial"/>
    <s v="CB-Commercial"/>
    <n v="2913921"/>
    <n v="345588.5"/>
    <n v="53114.3"/>
    <n v="8524.07"/>
    <n v="0"/>
    <n v="0"/>
    <n v="0"/>
    <n v="0"/>
    <n v="7999.08"/>
    <n v="0"/>
    <n v="0"/>
    <n v="1311.02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3876.01"/>
    <n v="40"/>
    <n v="-19569.97"/>
    <n v="25918.3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Ozark"/>
    <s v="Electric"/>
    <s v="Commercial"/>
    <s v="GP-General Power"/>
    <n v="5213864"/>
    <n v="487635.3"/>
    <n v="11866.58"/>
    <n v="2494.2800000000002"/>
    <n v="0"/>
    <n v="0"/>
    <n v="0"/>
    <n v="0"/>
    <n v="15172.73"/>
    <n v="0"/>
    <n v="0"/>
    <n v="2230.19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3659.61"/>
    <n v="0"/>
    <n v="-9923.56"/>
    <n v="24538.0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4"/>
  </r>
  <r>
    <x v="3"/>
    <s v="Ozark"/>
    <s v="Electric"/>
    <s v="Commercial"/>
    <s v="LS-Special Lighting"/>
    <n v="1172"/>
    <n v="280.91000000000003"/>
    <n v="0"/>
    <n v="3.27"/>
    <n v="0"/>
    <n v="0"/>
    <n v="0"/>
    <n v="0"/>
    <n v="6.59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4"/>
  </r>
  <r>
    <x v="3"/>
    <s v="Ozark"/>
    <s v="Electric"/>
    <s v="Commercial"/>
    <s v="SH-Small Heating"/>
    <n v="515549"/>
    <n v="51681.79"/>
    <n v="5984.87"/>
    <n v="1733.42"/>
    <n v="0"/>
    <n v="0"/>
    <n v="-33.18"/>
    <n v="-10617.6"/>
    <n v="1566.16"/>
    <n v="0"/>
    <n v="0"/>
    <n v="231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0.21"/>
    <n v="0"/>
    <n v="-2939.91"/>
    <n v="3997.5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4"/>
  </r>
  <r>
    <x v="3"/>
    <s v="Ozark"/>
    <s v="Electric"/>
    <s v="Commercial"/>
    <s v="TEB-Total Electric Bldg"/>
    <n v="1244281"/>
    <n v="128353.71"/>
    <n v="2779.6"/>
    <n v="1874.27"/>
    <n v="0"/>
    <n v="0"/>
    <n v="0"/>
    <n v="0"/>
    <n v="4225.16"/>
    <n v="0"/>
    <n v="0"/>
    <n v="559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.28"/>
    <n v="0"/>
    <n v="-1306.42"/>
    <n v="4719.939999999999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4"/>
  </r>
  <r>
    <x v="3"/>
    <s v="Ozark"/>
    <s v="Electric"/>
    <s v="Industrial"/>
    <s v="CB-Commercial"/>
    <n v="10655"/>
    <n v="1241.5"/>
    <n v="113.45"/>
    <n v="26.49"/>
    <n v="0"/>
    <n v="0"/>
    <n v="0"/>
    <n v="0"/>
    <n v="22.21"/>
    <n v="0"/>
    <n v="0"/>
    <n v="4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9.930000000000007"/>
    <n v="97.9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4"/>
  </r>
  <r>
    <x v="3"/>
    <s v="Ozark"/>
    <s v="Electric"/>
    <s v="Industrial"/>
    <s v="GP-General Power"/>
    <n v="327629"/>
    <n v="33980.57"/>
    <n v="486.43"/>
    <n v="474.92"/>
    <n v="0"/>
    <n v="0"/>
    <n v="0"/>
    <n v="0"/>
    <n v="578.72"/>
    <n v="0"/>
    <n v="0"/>
    <n v="14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4.98"/>
    <n v="0"/>
    <n v="-194.97"/>
    <n v="2112.1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3"/>
    <s v="Ozark"/>
    <s v="Electric"/>
    <s v="Industrial"/>
    <s v="TEB-Total Electric Bldg"/>
    <n v="289360"/>
    <n v="34416.300000000003"/>
    <n v="138.97999999999999"/>
    <n v="1711.89"/>
    <n v="0"/>
    <n v="0"/>
    <n v="0"/>
    <n v="0"/>
    <n v="4.63"/>
    <n v="0"/>
    <n v="0"/>
    <n v="130.21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2104.63"/>
    <n v="0"/>
    <n v="0"/>
    <n v="2749.13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4"/>
  </r>
  <r>
    <x v="3"/>
    <s v="Ozark"/>
    <s v="Electric"/>
    <s v="Interdepartmental"/>
    <s v="CB-Commercial"/>
    <n v="5209"/>
    <n v="607.69000000000005"/>
    <n v="68.069999999999993"/>
    <n v="0"/>
    <n v="0"/>
    <n v="0"/>
    <n v="0"/>
    <n v="0"/>
    <n v="2.36"/>
    <n v="0"/>
    <n v="0"/>
    <n v="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4"/>
  </r>
  <r>
    <x v="3"/>
    <s v="Ozark"/>
    <s v="Electric"/>
    <s v="Municipal Buildings"/>
    <s v="CB-Commercial"/>
    <n v="55036"/>
    <n v="6584.33"/>
    <n v="1338.71"/>
    <n v="0"/>
    <n v="0"/>
    <n v="0"/>
    <n v="0"/>
    <n v="0"/>
    <n v="227.94"/>
    <n v="0"/>
    <n v="0"/>
    <n v="2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54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Ozark"/>
    <s v="Electric"/>
    <s v="Municipal Buildings"/>
    <s v="GP-General Power"/>
    <n v="119120"/>
    <n v="12436.66"/>
    <n v="277.95999999999998"/>
    <n v="0"/>
    <n v="0"/>
    <n v="0"/>
    <n v="0"/>
    <n v="0"/>
    <n v="478.89"/>
    <n v="0"/>
    <n v="0"/>
    <n v="5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Ozark"/>
    <s v="Electric"/>
    <s v="Municipal Buildings"/>
    <s v="SH-Small Heating"/>
    <n v="10940"/>
    <n v="1097.8"/>
    <n v="136.13999999999999"/>
    <n v="0"/>
    <n v="0"/>
    <n v="0"/>
    <n v="0"/>
    <n v="0"/>
    <n v="47.03"/>
    <n v="0"/>
    <n v="0"/>
    <n v="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4"/>
  </r>
  <r>
    <x v="3"/>
    <s v="Ozark"/>
    <s v="Electric"/>
    <s v="Municipal Other Lighting"/>
    <s v="CB-Commercial"/>
    <n v="5753"/>
    <n v="715.41"/>
    <n v="658.01"/>
    <n v="0"/>
    <n v="0"/>
    <n v="0"/>
    <n v="0"/>
    <n v="0"/>
    <n v="20.09"/>
    <n v="0"/>
    <n v="0"/>
    <n v="2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4"/>
  </r>
  <r>
    <x v="3"/>
    <s v="Ozark"/>
    <s v="Electric"/>
    <s v="Municipal Other Lighting"/>
    <s v="LS-Special Lighting"/>
    <n v="681"/>
    <n v="236.99"/>
    <n v="0"/>
    <n v="0"/>
    <n v="0"/>
    <n v="0"/>
    <n v="0"/>
    <n v="0"/>
    <n v="2.2999999999999998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4"/>
  </r>
  <r>
    <x v="3"/>
    <s v="Ozark"/>
    <s v="Electric"/>
    <s v="Municipal Pumping"/>
    <s v="CB-Commercial"/>
    <n v="117437"/>
    <n v="13808.89"/>
    <n v="1788.73"/>
    <n v="0"/>
    <n v="0"/>
    <n v="0"/>
    <n v="0"/>
    <n v="0"/>
    <n v="399.86"/>
    <n v="0"/>
    <n v="0"/>
    <n v="52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Ozark"/>
    <s v="Electric"/>
    <s v="Municipal Pumping"/>
    <s v="GP-General Power"/>
    <n v="566533"/>
    <n v="56254"/>
    <n v="1598.27"/>
    <n v="0"/>
    <n v="0"/>
    <n v="0"/>
    <n v="0"/>
    <n v="0"/>
    <n v="1137.8599999999999"/>
    <n v="0"/>
    <n v="0"/>
    <n v="25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Ozark"/>
    <s v="Electric"/>
    <s v="Municipal Pumping"/>
    <s v="TEB-Total Electric Bldg"/>
    <n v="22000"/>
    <n v="2416.5700000000002"/>
    <n v="138.97999999999999"/>
    <n v="0"/>
    <n v="0"/>
    <n v="0"/>
    <n v="0"/>
    <n v="0"/>
    <n v="92.53"/>
    <n v="0"/>
    <n v="0"/>
    <n v="9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4"/>
  </r>
  <r>
    <x v="3"/>
    <s v="Ozark"/>
    <s v="Electric"/>
    <s v="Residential"/>
    <s v="RGL-Residential Pilot"/>
    <n v="34517"/>
    <n v="3987.03"/>
    <n v="0"/>
    <n v="116.69"/>
    <n v="0"/>
    <n v="0"/>
    <n v="0"/>
    <n v="0"/>
    <n v="97.24"/>
    <n v="0"/>
    <n v="0"/>
    <n v="15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220000000000001"/>
    <n v="0"/>
    <n v="-3.39"/>
    <n v="30.02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4"/>
  </r>
  <r>
    <x v="3"/>
    <s v="Ozark"/>
    <s v="Electric"/>
    <s v="Residential"/>
    <s v="RG-Residential"/>
    <n v="17819949"/>
    <n v="2041437.26"/>
    <n v="254667.08"/>
    <n v="49387.24"/>
    <n v="0"/>
    <n v="0"/>
    <n v="-1338.73"/>
    <n v="-91663.545038167998"/>
    <n v="50866.91"/>
    <n v="0"/>
    <n v="0"/>
    <n v="8018.22"/>
    <n v="0"/>
    <n v="0"/>
    <n v="0"/>
    <n v="0"/>
    <n v="0"/>
    <n v="0"/>
    <n v="0"/>
    <n v="0"/>
    <n v="0"/>
    <n v="0"/>
    <n v="0"/>
    <n v="0"/>
    <n v="0"/>
    <n v="0"/>
    <n v="0"/>
    <n v="60"/>
    <n v="0"/>
    <n v="30"/>
    <n v="4674.2700000000004"/>
    <n v="620"/>
    <n v="-28238.01"/>
    <n v="15661.07"/>
    <n v="0"/>
    <n v="-229.99"/>
    <n v="0"/>
    <n v="0"/>
    <n v="0"/>
    <n v="0"/>
    <n v="140.22"/>
    <x v="0"/>
    <m/>
    <m/>
    <m/>
    <m/>
    <m/>
    <m/>
    <m/>
    <m/>
    <n v="0"/>
    <n v="0"/>
    <n v="0"/>
    <n v="0"/>
    <x v="0"/>
    <x v="1"/>
    <m/>
    <x v="34"/>
  </r>
  <r>
    <x v="3"/>
    <s v="Ozark"/>
    <s v="Lighting"/>
    <s v="Commercial"/>
    <s v="PL-Private Lighting"/>
    <n v="50493.114999999998"/>
    <n v="16618.11"/>
    <n v="0"/>
    <n v="141.74"/>
    <n v="0"/>
    <n v="0"/>
    <n v="0"/>
    <n v="0"/>
    <n v="21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9.16999999999999"/>
    <n v="0"/>
    <n v="-190.96"/>
    <n v="742.95"/>
    <n v="0"/>
    <n v="231.45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s v="Ozark"/>
    <s v="Lighting"/>
    <s v="Municipal Other Lighting"/>
    <s v="PL-Private Lighting"/>
    <n v="671"/>
    <n v="188.61"/>
    <n v="0"/>
    <n v="0"/>
    <n v="0"/>
    <n v="0"/>
    <n v="0"/>
    <n v="0"/>
    <n v="3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4"/>
  </r>
  <r>
    <x v="3"/>
    <s v="Ozark"/>
    <s v="Lighting"/>
    <s v="Municipal Street Lighting"/>
    <s v="SPL-Municipal St Lighting"/>
    <n v="221225.152"/>
    <n v="24633.68"/>
    <n v="0"/>
    <n v="0"/>
    <n v="0"/>
    <n v="0"/>
    <n v="0"/>
    <n v="0"/>
    <n v="0"/>
    <n v="0"/>
    <n v="0"/>
    <n v="0"/>
    <n v="0"/>
    <n v="0"/>
    <n v="0"/>
    <n v="0"/>
    <n v="0"/>
    <n v="0"/>
    <n v="0"/>
    <n v="8738.96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4"/>
  </r>
  <r>
    <x v="3"/>
    <s v="Ozark"/>
    <s v="Lighting"/>
    <s v="Residential"/>
    <s v="PL-Private Lighting"/>
    <n v="26849.531999999999"/>
    <n v="9940.27"/>
    <n v="0"/>
    <n v="38.69"/>
    <n v="0"/>
    <n v="0"/>
    <n v="0"/>
    <n v="0"/>
    <n v="1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54"/>
    <n v="0"/>
    <n v="-5.38"/>
    <n v="58.99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3"/>
    <s v="Pierce City"/>
    <s v="Electric"/>
    <s v="Commercial"/>
    <s v="CB-Commercial"/>
    <n v="7558"/>
    <n v="880.69"/>
    <n v="68.069999999999993"/>
    <n v="0"/>
    <n v="0"/>
    <n v="0"/>
    <n v="0"/>
    <n v="0"/>
    <n v="13.79"/>
    <n v="0"/>
    <n v="0"/>
    <n v="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21"/>
    <n v="0"/>
    <n v="-2.97"/>
    <n v="27.0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Pierce City"/>
    <s v="Electric"/>
    <s v="Residential"/>
    <s v="RG-Residential"/>
    <n v="14839"/>
    <n v="1669.55"/>
    <n v="176.8"/>
    <n v="45.13"/>
    <n v="0"/>
    <n v="0"/>
    <n v="0"/>
    <n v="0"/>
    <n v="29.11"/>
    <n v="0"/>
    <n v="0"/>
    <n v="6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51"/>
    <n v="0"/>
    <n v="-35.799999999999997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3"/>
    <s v="Pierce City"/>
    <s v="Lighting"/>
    <s v="Residential"/>
    <s v="PL-Private Lighting"/>
    <n v="65"/>
    <n v="15.32"/>
    <n v="0"/>
    <n v="0"/>
    <n v="0"/>
    <n v="0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s v="Republic"/>
    <s v="Electric"/>
    <s v="Commercial"/>
    <s v="CB-Commercial"/>
    <n v="460709"/>
    <n v="55053.83"/>
    <n v="9611.48"/>
    <n v="1591.72"/>
    <n v="0"/>
    <n v="0"/>
    <n v="0"/>
    <n v="0"/>
    <n v="704"/>
    <n v="0"/>
    <n v="0"/>
    <n v="207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2.53"/>
    <n v="0"/>
    <n v="-3387.5"/>
    <n v="4109.350000000000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Republic"/>
    <s v="Electric"/>
    <s v="Commercial"/>
    <s v="GP-General Power"/>
    <n v="359711"/>
    <n v="32645.82"/>
    <n v="1250.82"/>
    <n v="0"/>
    <n v="0"/>
    <n v="0"/>
    <n v="0"/>
    <n v="0"/>
    <n v="764.44"/>
    <n v="0"/>
    <n v="0"/>
    <n v="161.86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55000000000001"/>
    <n v="0"/>
    <n v="-836.04"/>
    <n v="2101.2800000000002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4"/>
  </r>
  <r>
    <x v="3"/>
    <s v="Republic"/>
    <s v="Electric"/>
    <s v="Commercial"/>
    <s v="SH-Small Heating"/>
    <n v="60238"/>
    <n v="5966.2"/>
    <n v="544.55999999999995"/>
    <n v="96.96"/>
    <n v="0"/>
    <n v="0"/>
    <n v="0"/>
    <n v="0"/>
    <n v="61.59"/>
    <n v="0"/>
    <n v="0"/>
    <n v="27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25"/>
    <n v="0"/>
    <n v="-563.91999999999996"/>
    <n v="420.3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4"/>
  </r>
  <r>
    <x v="3"/>
    <s v="Republic"/>
    <s v="Electric"/>
    <s v="Commercial"/>
    <s v="TEB-Total Electric Bldg"/>
    <n v="48640"/>
    <n v="4450.63"/>
    <n v="208.47"/>
    <n v="0"/>
    <n v="0"/>
    <n v="0"/>
    <n v="0"/>
    <n v="0"/>
    <n v="13.08"/>
    <n v="0"/>
    <n v="0"/>
    <n v="21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.82"/>
    <n v="0"/>
    <n v="-8.48"/>
    <n v="367.9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4"/>
  </r>
  <r>
    <x v="3"/>
    <s v="Republic"/>
    <s v="Electric"/>
    <s v="Industrial"/>
    <s v="CB-Commercial"/>
    <n v="719"/>
    <n v="91.14"/>
    <n v="22.69"/>
    <n v="3.42"/>
    <n v="0"/>
    <n v="0"/>
    <n v="0"/>
    <n v="0"/>
    <n v="0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29999999999999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4"/>
  </r>
  <r>
    <x v="3"/>
    <s v="Republic"/>
    <s v="Electric"/>
    <s v="Municipal Buildings"/>
    <s v="CB-Commercial"/>
    <n v="19990"/>
    <n v="2373.23"/>
    <n v="340.35"/>
    <n v="0"/>
    <n v="0"/>
    <n v="0"/>
    <n v="0"/>
    <n v="0"/>
    <n v="23.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Republic"/>
    <s v="Electric"/>
    <s v="Municipal Buildings"/>
    <s v="GP-General Power"/>
    <n v="51200"/>
    <n v="4887.97"/>
    <n v="208.47"/>
    <n v="0"/>
    <n v="0"/>
    <n v="0"/>
    <n v="0"/>
    <n v="0"/>
    <n v="148.94999999999999"/>
    <n v="0"/>
    <n v="0"/>
    <n v="23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Republic"/>
    <s v="Electric"/>
    <s v="Municipal Other Lighting"/>
    <s v="CB-Commercial"/>
    <n v="2738"/>
    <n v="323.38"/>
    <n v="226.9"/>
    <n v="0"/>
    <n v="0"/>
    <n v="0"/>
    <n v="0"/>
    <n v="0"/>
    <n v="0.16"/>
    <n v="0"/>
    <n v="0"/>
    <n v="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4"/>
  </r>
  <r>
    <x v="3"/>
    <s v="Republic"/>
    <s v="Electric"/>
    <s v="Municipal Other Lighting"/>
    <s v="LS-Special Lighting"/>
    <n v="2"/>
    <n v="46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4"/>
  </r>
  <r>
    <x v="3"/>
    <s v="Republic"/>
    <s v="Electric"/>
    <s v="Municipal Pumping"/>
    <s v="CB-Commercial"/>
    <n v="12212"/>
    <n v="1448.69"/>
    <n v="226.9"/>
    <n v="0"/>
    <n v="0"/>
    <n v="0"/>
    <n v="0"/>
    <n v="0"/>
    <n v="12.96"/>
    <n v="0"/>
    <n v="0"/>
    <n v="5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Republic"/>
    <s v="Electric"/>
    <s v="Municipal Pumping"/>
    <s v="GP-General Power"/>
    <n v="46306"/>
    <n v="5767.19"/>
    <n v="277.95999999999998"/>
    <n v="0"/>
    <n v="0"/>
    <n v="0"/>
    <n v="0"/>
    <n v="0"/>
    <n v="274.74"/>
    <n v="0"/>
    <n v="0"/>
    <n v="2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Republic"/>
    <s v="Electric"/>
    <s v="Residential"/>
    <s v="RGL-Residential Pilot"/>
    <n v="3819"/>
    <n v="459.93"/>
    <n v="0"/>
    <n v="13.93"/>
    <n v="0"/>
    <n v="0"/>
    <n v="0"/>
    <n v="0"/>
    <n v="2.94"/>
    <n v="0"/>
    <n v="0"/>
    <n v="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.809999999999999"/>
    <n v="4.3099999999999996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4"/>
  </r>
  <r>
    <x v="3"/>
    <s v="Republic"/>
    <s v="Electric"/>
    <s v="Residential"/>
    <s v="RG-Residential"/>
    <n v="3848459"/>
    <n v="449228.17"/>
    <n v="67494.740000000005"/>
    <n v="13171.27"/>
    <n v="0"/>
    <n v="0"/>
    <n v="-69.72"/>
    <n v="-5990.6106870228996"/>
    <n v="6040.96"/>
    <n v="0"/>
    <n v="0"/>
    <n v="1731.83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269.9100000000001"/>
    <n v="260"/>
    <n v="-7507.76"/>
    <n v="4670.91"/>
    <n v="0"/>
    <n v="0"/>
    <n v="0"/>
    <n v="0"/>
    <n v="0"/>
    <n v="0"/>
    <n v="29.52"/>
    <x v="0"/>
    <m/>
    <m/>
    <m/>
    <m/>
    <m/>
    <m/>
    <m/>
    <m/>
    <n v="0"/>
    <n v="0"/>
    <n v="0"/>
    <n v="0"/>
    <x v="0"/>
    <x v="1"/>
    <m/>
    <x v="34"/>
  </r>
  <r>
    <x v="3"/>
    <s v="Republic"/>
    <s v="Lighting"/>
    <s v="Commercial"/>
    <s v="PL-Private Lighting"/>
    <n v="11668.332"/>
    <n v="3988.27"/>
    <n v="0"/>
    <n v="0"/>
    <n v="0"/>
    <n v="0"/>
    <n v="0"/>
    <n v="0"/>
    <n v="3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92"/>
    <n v="0"/>
    <n v="-94.52"/>
    <n v="176.2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s v="Republic"/>
    <s v="Lighting"/>
    <s v="Municipal Buildings"/>
    <s v="PL-Private Lighting"/>
    <n v="31"/>
    <n v="14.15"/>
    <n v="0"/>
    <n v="0"/>
    <n v="0"/>
    <n v="0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4"/>
    <m/>
    <x v="34"/>
  </r>
  <r>
    <x v="3"/>
    <s v="Republic"/>
    <s v="Lighting"/>
    <s v="Municipal Other Lighting"/>
    <s v="PL-Private Lighting"/>
    <n v="431"/>
    <n v="79.599999999999994"/>
    <n v="0"/>
    <n v="0"/>
    <n v="0"/>
    <n v="0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4"/>
  </r>
  <r>
    <x v="3"/>
    <s v="Republic"/>
    <s v="Lighting"/>
    <s v="Municipal Street Lighting"/>
    <s v="SPL-Municipal St Lighting"/>
    <n v="168961.17600000001"/>
    <n v="20027.650000000001"/>
    <n v="0"/>
    <n v="0"/>
    <n v="0"/>
    <n v="0"/>
    <n v="0"/>
    <n v="0"/>
    <n v="0"/>
    <n v="0"/>
    <n v="0"/>
    <n v="0"/>
    <n v="0"/>
    <n v="0"/>
    <n v="0"/>
    <n v="0"/>
    <n v="0"/>
    <n v="0"/>
    <n v="0"/>
    <n v="6551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4"/>
  </r>
  <r>
    <x v="3"/>
    <s v="Republic"/>
    <s v="Lighting"/>
    <s v="Residential"/>
    <s v="PL-Private Lighting"/>
    <n v="5655.4679999999998"/>
    <n v="1939.05"/>
    <n v="0"/>
    <n v="0"/>
    <n v="0"/>
    <n v="0"/>
    <n v="0"/>
    <n v="0"/>
    <n v="16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1"/>
    <n v="0"/>
    <n v="-1.27"/>
    <n v="12.6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3"/>
    <s v="Webb City"/>
    <s v="Electric"/>
    <s v="Commercial"/>
    <s v="CB-Commercial"/>
    <n v="0"/>
    <n v="0"/>
    <n v="22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Webb City"/>
    <s v="Electric"/>
    <s v="Commercial"/>
    <s v="CB-Commercial"/>
    <n v="2343491"/>
    <n v="276553.86"/>
    <n v="37955.839999999997"/>
    <n v="8029.75"/>
    <n v="0"/>
    <n v="0"/>
    <n v="-383.3"/>
    <n v="-39249.7823840282"/>
    <n v="5480.78"/>
    <n v="0"/>
    <n v="0"/>
    <n v="1047.36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75"/>
    <n v="2793.18"/>
    <n v="0"/>
    <n v="-10682.22"/>
    <n v="17101.55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s v="Webb City"/>
    <s v="Electric"/>
    <s v="Commercial"/>
    <s v="GP-General Power"/>
    <n v="4054589"/>
    <n v="384203.09"/>
    <n v="9225.9599999999991"/>
    <n v="863.9"/>
    <n v="0"/>
    <n v="0"/>
    <n v="0"/>
    <n v="0"/>
    <n v="9311.24"/>
    <n v="0"/>
    <n v="0"/>
    <n v="1652.68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-1108.26"/>
    <n v="0"/>
    <n v="-6605.03"/>
    <n v="17223.7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4"/>
  </r>
  <r>
    <x v="3"/>
    <s v="Webb City"/>
    <s v="Electric"/>
    <s v="Commercial"/>
    <s v="LS-Special Lighting"/>
    <n v="3920"/>
    <n v="549.64"/>
    <n v="0"/>
    <n v="0"/>
    <n v="0"/>
    <n v="0"/>
    <n v="0"/>
    <n v="0"/>
    <n v="16.75"/>
    <n v="0"/>
    <n v="0"/>
    <n v="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4"/>
  </r>
  <r>
    <x v="3"/>
    <s v="Webb City"/>
    <s v="Electric"/>
    <s v="Commercial"/>
    <s v="SH-Small Heating"/>
    <n v="284914"/>
    <n v="28283.29"/>
    <n v="2886.17"/>
    <n v="724.78"/>
    <n v="0"/>
    <n v="0"/>
    <n v="0"/>
    <n v="0"/>
    <n v="549.78"/>
    <n v="0"/>
    <n v="0"/>
    <n v="125.3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88.10000000000002"/>
    <n v="0"/>
    <n v="-834.73"/>
    <n v="1777.9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2"/>
    <m/>
    <x v="34"/>
  </r>
  <r>
    <x v="3"/>
    <s v="Webb City"/>
    <s v="Electric"/>
    <s v="Commercial"/>
    <s v="TEB-Total Electric Bldg"/>
    <n v="793547"/>
    <n v="79005.91"/>
    <n v="2837.51"/>
    <n v="148.31"/>
    <n v="0"/>
    <n v="0"/>
    <n v="0"/>
    <n v="0"/>
    <n v="1304.43"/>
    <n v="0"/>
    <n v="0"/>
    <n v="357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9.74"/>
    <n v="0"/>
    <n v="-630.92999999999995"/>
    <n v="4312.1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4"/>
  </r>
  <r>
    <x v="3"/>
    <s v="Webb City"/>
    <s v="Electric"/>
    <s v="Industrial"/>
    <s v="CB-Commercial"/>
    <n v="9233"/>
    <n v="1088.78"/>
    <n v="181.52"/>
    <n v="45.83"/>
    <n v="0"/>
    <n v="0"/>
    <n v="0"/>
    <n v="0"/>
    <n v="14.07"/>
    <n v="0"/>
    <n v="0"/>
    <n v="4.1399999999999997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22.27"/>
    <n v="0"/>
    <n v="0"/>
    <n v="81.5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4"/>
  </r>
  <r>
    <x v="3"/>
    <s v="Webb City"/>
    <s v="Electric"/>
    <s v="Industrial"/>
    <s v="GP-General Power"/>
    <n v="2253263"/>
    <n v="210076.37"/>
    <n v="2015.21"/>
    <n v="80"/>
    <n v="0"/>
    <n v="0"/>
    <n v="0"/>
    <n v="0"/>
    <n v="1202.1600000000001"/>
    <n v="0"/>
    <n v="0"/>
    <n v="767.38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4.23999999999993"/>
    <n v="0"/>
    <n v="-7884.6"/>
    <n v="6029.9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3"/>
    <s v="Webb City"/>
    <s v="Electric"/>
    <s v="Industrial"/>
    <s v="LP-Large Power"/>
    <n v="12418774"/>
    <n v="874801.25"/>
    <n v="2551.9499999999998"/>
    <n v="0"/>
    <n v="0"/>
    <n v="0"/>
    <n v="0"/>
    <n v="0"/>
    <n v="0"/>
    <n v="0"/>
    <n v="0"/>
    <n v="1526.69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2025.28"/>
    <n v="0"/>
    <n v="0"/>
    <n v="28617.5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7"/>
    <m/>
    <x v="34"/>
  </r>
  <r>
    <x v="3"/>
    <s v="Webb City"/>
    <s v="Electric"/>
    <s v="Industrial"/>
    <s v="PFM-Feed Mill/Grain Elev"/>
    <n v="7040"/>
    <n v="1140.5"/>
    <n v="55.3"/>
    <n v="48.61"/>
    <n v="0"/>
    <n v="0"/>
    <n v="0"/>
    <n v="0"/>
    <n v="16.170000000000002"/>
    <n v="0"/>
    <n v="0"/>
    <n v="3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7.72"/>
    <n v="0"/>
    <n v="0"/>
    <n v="90.5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8"/>
    <m/>
    <x v="34"/>
  </r>
  <r>
    <x v="3"/>
    <s v="Webb City"/>
    <s v="Electric"/>
    <s v="Industrial"/>
    <s v="TEB-Total Electric Bldg"/>
    <n v="616400"/>
    <n v="47851.61"/>
    <n v="138.97999999999999"/>
    <n v="0"/>
    <n v="0"/>
    <n v="0"/>
    <n v="0"/>
    <n v="0"/>
    <n v="2123.73"/>
    <n v="0"/>
    <n v="0"/>
    <n v="277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16.22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13"/>
    <m/>
    <x v="34"/>
  </r>
  <r>
    <x v="3"/>
    <s v="Webb City"/>
    <s v="Electric"/>
    <s v="Interdepartmental"/>
    <s v="CB-Commercial"/>
    <n v="7343"/>
    <n v="856.54"/>
    <n v="90.76"/>
    <n v="0"/>
    <n v="0"/>
    <n v="0"/>
    <n v="0"/>
    <n v="0"/>
    <n v="14.63"/>
    <n v="0"/>
    <n v="0"/>
    <n v="3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5"/>
    <m/>
    <x v="34"/>
  </r>
  <r>
    <x v="3"/>
    <s v="Webb City"/>
    <s v="Electric"/>
    <s v="Municipal Buildings"/>
    <s v="CB-Commercial"/>
    <n v="109952"/>
    <n v="12857.07"/>
    <n v="1701.75"/>
    <n v="0"/>
    <n v="0"/>
    <n v="0"/>
    <n v="0"/>
    <n v="0"/>
    <n v="264.14"/>
    <n v="0"/>
    <n v="0"/>
    <n v="49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Webb City"/>
    <s v="Electric"/>
    <s v="Municipal Buildings"/>
    <s v="GP-General Power"/>
    <n v="61680"/>
    <n v="6519.77"/>
    <n v="347.45"/>
    <n v="0"/>
    <n v="0"/>
    <n v="0"/>
    <n v="0"/>
    <n v="0"/>
    <n v="122.81"/>
    <n v="0"/>
    <n v="0"/>
    <n v="27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Webb City"/>
    <s v="Electric"/>
    <s v="Municipal Buildings"/>
    <s v="SH-Small Heating"/>
    <n v="10800"/>
    <n v="1036.3499999999999"/>
    <n v="45.38"/>
    <n v="0"/>
    <n v="0"/>
    <n v="0"/>
    <n v="0"/>
    <n v="0"/>
    <n v="4.83"/>
    <n v="0"/>
    <n v="0"/>
    <n v="4.86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2"/>
    <m/>
    <x v="34"/>
  </r>
  <r>
    <x v="3"/>
    <s v="Webb City"/>
    <s v="Electric"/>
    <s v="Municipal Other Lighting"/>
    <s v="CB-Commercial"/>
    <n v="20098"/>
    <n v="2402.5300000000002"/>
    <n v="975.67"/>
    <n v="0"/>
    <n v="0"/>
    <n v="0"/>
    <n v="0"/>
    <n v="0"/>
    <n v="28.56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4"/>
  </r>
  <r>
    <x v="3"/>
    <s v="Webb City"/>
    <s v="Electric"/>
    <s v="Municipal Other Lighting"/>
    <s v="LS-Special Lighting"/>
    <n v="1224"/>
    <n v="315.08999999999997"/>
    <n v="0"/>
    <n v="0"/>
    <n v="0"/>
    <n v="0"/>
    <n v="0"/>
    <n v="0"/>
    <n v="1.1000000000000001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4"/>
  </r>
  <r>
    <x v="3"/>
    <s v="Webb City"/>
    <s v="Electric"/>
    <s v="Municipal Pumping"/>
    <s v="CB-Commercial"/>
    <n v="101801"/>
    <n v="11836.37"/>
    <n v="1497.54"/>
    <n v="0"/>
    <n v="0"/>
    <n v="0"/>
    <n v="0"/>
    <n v="0"/>
    <n v="219.85"/>
    <n v="0"/>
    <n v="0"/>
    <n v="4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3"/>
    <s v="Webb City"/>
    <s v="Electric"/>
    <s v="Municipal Pumping"/>
    <s v="GP-General Power"/>
    <n v="418087"/>
    <n v="39755.9"/>
    <n v="1111.8399999999999"/>
    <n v="0"/>
    <n v="0"/>
    <n v="0"/>
    <n v="0"/>
    <n v="0"/>
    <n v="1418.59"/>
    <n v="0"/>
    <n v="0"/>
    <n v="188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3"/>
    <s v="Webb City"/>
    <s v="Electric"/>
    <s v="Oil Pipeline Pumping"/>
    <s v="GP-General Power"/>
    <n v="332620"/>
    <n v="27379.94"/>
    <n v="69.489999999999995"/>
    <n v="0"/>
    <n v="0"/>
    <n v="0"/>
    <n v="0"/>
    <n v="0"/>
    <n v="0"/>
    <n v="0"/>
    <n v="0"/>
    <n v="149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4.1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3"/>
    <s v="Webb City"/>
    <s v="Electric"/>
    <s v="Residential"/>
    <s v="RGL-Residential Pilot"/>
    <n v="46186"/>
    <n v="5202.37"/>
    <n v="0"/>
    <n v="194.63"/>
    <n v="0"/>
    <n v="0"/>
    <n v="0"/>
    <n v="0"/>
    <n v="143.97999999999999"/>
    <n v="0"/>
    <n v="0"/>
    <n v="2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500000000000007"/>
    <n v="0"/>
    <n v="-12.72"/>
    <n v="40.7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25"/>
    <m/>
    <x v="34"/>
  </r>
  <r>
    <x v="3"/>
    <s v="Webb City"/>
    <s v="Electric"/>
    <s v="Residential"/>
    <s v="RG-Residential"/>
    <n v="18999960"/>
    <n v="2152564.81"/>
    <n v="247461.03"/>
    <n v="78582.350000000006"/>
    <n v="0"/>
    <n v="0"/>
    <n v="-2460.58"/>
    <n v="-165831.58373458599"/>
    <n v="52584.639999999999"/>
    <n v="0"/>
    <n v="0"/>
    <n v="8547.98"/>
    <n v="0"/>
    <n v="0"/>
    <n v="0"/>
    <n v="0"/>
    <n v="0"/>
    <n v="0"/>
    <n v="0"/>
    <n v="0"/>
    <n v="0"/>
    <n v="0"/>
    <n v="0"/>
    <n v="0"/>
    <n v="0"/>
    <n v="0"/>
    <n v="0"/>
    <n v="330"/>
    <n v="50"/>
    <n v="15"/>
    <n v="5994.4"/>
    <n v="560"/>
    <n v="-37109.31"/>
    <n v="15773.81"/>
    <n v="0"/>
    <n v="0"/>
    <n v="0"/>
    <n v="0"/>
    <n v="0"/>
    <n v="0"/>
    <n v="1062.72"/>
    <x v="0"/>
    <m/>
    <m/>
    <m/>
    <m/>
    <m/>
    <m/>
    <m/>
    <m/>
    <n v="0"/>
    <n v="0"/>
    <n v="0"/>
    <n v="0"/>
    <x v="0"/>
    <x v="1"/>
    <m/>
    <x v="34"/>
  </r>
  <r>
    <x v="3"/>
    <s v="Webb City"/>
    <s v="Lighting"/>
    <s v="Commercial"/>
    <s v="PL-Private Lighting"/>
    <n v="65144.999000000003"/>
    <n v="20223.310000000001"/>
    <n v="0"/>
    <n v="33.67"/>
    <n v="0"/>
    <n v="0"/>
    <n v="0"/>
    <n v="0"/>
    <n v="228.85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.49"/>
    <n v="0"/>
    <n v="-141.57"/>
    <n v="955.08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s v="Webb City"/>
    <s v="Lighting"/>
    <s v="Industrial"/>
    <s v="PL-Private Lighting"/>
    <n v="2308"/>
    <n v="941.16"/>
    <n v="0"/>
    <n v="0"/>
    <n v="0"/>
    <n v="0"/>
    <n v="0"/>
    <n v="0"/>
    <n v="2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01"/>
    <n v="0"/>
    <n v="0"/>
    <n v="48.04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4"/>
  </r>
  <r>
    <x v="3"/>
    <s v="Webb City"/>
    <s v="Lighting"/>
    <s v="Interdepartmental"/>
    <s v="PL-Private Lighting"/>
    <n v="58"/>
    <n v="20.59"/>
    <n v="0"/>
    <n v="0"/>
    <n v="0"/>
    <n v="0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5"/>
    <x v="4"/>
    <m/>
    <x v="34"/>
  </r>
  <r>
    <x v="3"/>
    <s v="Webb City"/>
    <s v="Lighting"/>
    <s v="Municipal Other Lighting"/>
    <s v="PL-Private Lighting"/>
    <n v="930"/>
    <n v="335.41"/>
    <n v="0"/>
    <n v="0"/>
    <n v="0"/>
    <n v="0"/>
    <n v="0"/>
    <n v="0"/>
    <n v="2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4"/>
  </r>
  <r>
    <x v="3"/>
    <s v="Webb City"/>
    <s v="Lighting"/>
    <s v="Municipal Street Lighting"/>
    <s v="SPL-Municipal St Lighting"/>
    <n v="165152.035"/>
    <n v="17160.87"/>
    <n v="0"/>
    <n v="0"/>
    <n v="0"/>
    <n v="0"/>
    <n v="0"/>
    <n v="0"/>
    <n v="0"/>
    <n v="0"/>
    <n v="0"/>
    <n v="0"/>
    <n v="0"/>
    <n v="0"/>
    <n v="0"/>
    <n v="0"/>
    <n v="0"/>
    <n v="0"/>
    <n v="0"/>
    <n v="9038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4"/>
  </r>
  <r>
    <x v="3"/>
    <s v="Webb City"/>
    <s v="Lighting"/>
    <s v="Residential"/>
    <s v="PL-Private Lighting"/>
    <n v="65352.82"/>
    <n v="24257.37"/>
    <n v="0"/>
    <n v="18.07"/>
    <n v="0"/>
    <n v="0"/>
    <n v="0"/>
    <n v="0"/>
    <n v="245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79"/>
    <n v="0"/>
    <n v="-32.659999999999997"/>
    <n v="48.9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2"/>
    <s v="Baxter Springs"/>
    <s v="Electric"/>
    <s v="Commercial"/>
    <s v="CB-Commercial"/>
    <n v="871992"/>
    <n v="85134.85"/>
    <n v="14778.04"/>
    <n v="2627.07"/>
    <n v="4294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.58"/>
    <n v="0"/>
    <n v="0"/>
    <n v="0"/>
    <n v="0"/>
    <n v="0"/>
    <n v="0"/>
    <n v="450.48"/>
    <n v="0"/>
    <n v="-574.77"/>
    <n v="7049.24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2"/>
    <s v="Baxter Springs"/>
    <s v="Electric"/>
    <s v="Commercial"/>
    <s v="GP-General Power"/>
    <n v="1291932"/>
    <n v="97957.3"/>
    <n v="0"/>
    <n v="0"/>
    <n v="63994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2.6199999999999"/>
    <n v="0"/>
    <n v="-166.02"/>
    <n v="5626.2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4"/>
  </r>
  <r>
    <x v="2"/>
    <s v="Baxter Springs"/>
    <s v="Electric"/>
    <s v="Commercial"/>
    <s v="LS-Special Lighting"/>
    <n v="1344"/>
    <n v="250.09"/>
    <n v="0"/>
    <n v="0"/>
    <n v="66.56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-0.93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7"/>
    <m/>
    <x v="34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0"/>
    <m/>
    <x v="34"/>
  </r>
  <r>
    <x v="2"/>
    <s v="Baxter Springs"/>
    <s v="Electric"/>
    <s v="Commercial"/>
    <s v="PT-Transmission"/>
    <n v="1401600"/>
    <n v="65149.66"/>
    <n v="0"/>
    <n v="0"/>
    <n v="57190.89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28.03"/>
    <n v="0"/>
    <n v="0"/>
    <n v="0"/>
    <n v="0"/>
    <n v="0"/>
    <n v="0"/>
    <n v="1904.67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9"/>
    <m/>
    <x v="34"/>
  </r>
  <r>
    <x v="2"/>
    <s v="Baxter Springs"/>
    <s v="Electric"/>
    <s v="Commercial"/>
    <s v="TEB-Total Electric Bldg"/>
    <n v="327605"/>
    <n v="20413.009999999998"/>
    <n v="1479"/>
    <n v="0"/>
    <n v="16227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2.770000000000003"/>
    <n v="0"/>
    <n v="0"/>
    <n v="0"/>
    <n v="0"/>
    <n v="0"/>
    <n v="0"/>
    <n v="20.420000000000002"/>
    <n v="0"/>
    <n v="-91.39"/>
    <n v="1144.8699999999999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13"/>
    <m/>
    <x v="34"/>
  </r>
  <r>
    <x v="2"/>
    <s v="Baxter Springs"/>
    <s v="Electric"/>
    <s v="Industrial"/>
    <s v="CB-Commercial"/>
    <n v="0"/>
    <n v="0.56000000000000005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2"/>
    <n v="0"/>
    <n v="0"/>
    <n v="1.18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5"/>
    <m/>
    <x v="34"/>
  </r>
  <r>
    <x v="2"/>
    <s v="Baxter Springs"/>
    <s v="Electric"/>
    <s v="Industrial"/>
    <s v="GP-General Power"/>
    <n v="296296"/>
    <n v="23421.96"/>
    <n v="0"/>
    <n v="54.72"/>
    <n v="14676.72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0"/>
    <n v="8"/>
    <n v="-105.79"/>
    <n v="3235.56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6"/>
    <m/>
    <x v="34"/>
  </r>
  <r>
    <x v="2"/>
    <s v="Baxter Springs"/>
    <s v="Electric"/>
    <s v="Industrial"/>
    <s v="PT-Transmission"/>
    <n v="1928589"/>
    <n v="101983.67999999999"/>
    <n v="0"/>
    <n v="0"/>
    <n v="85991.4"/>
    <n v="0"/>
    <n v="0"/>
    <n v="0"/>
    <n v="0"/>
    <n v="0"/>
    <n v="0"/>
    <n v="0"/>
    <n v="0"/>
    <n v="0"/>
    <n v="0"/>
    <n v="0"/>
    <n v="0"/>
    <n v="0"/>
    <n v="0"/>
    <n v="6905.05"/>
    <n v="0"/>
    <n v="0"/>
    <n v="0"/>
    <n v="-38.57"/>
    <n v="0"/>
    <n v="0"/>
    <n v="0"/>
    <n v="0"/>
    <n v="0"/>
    <n v="0"/>
    <n v="1229.48"/>
    <n v="0"/>
    <n v="-777.86"/>
    <n v="1617.55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9"/>
    <m/>
    <x v="34"/>
  </r>
  <r>
    <x v="2"/>
    <s v="Baxter Springs"/>
    <s v="Electric"/>
    <s v="Municipal Buildings"/>
    <s v="CB-Commercial"/>
    <n v="39492"/>
    <n v="3951.42"/>
    <n v="720"/>
    <n v="0"/>
    <n v="1956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5"/>
    <n v="0"/>
    <n v="0"/>
    <n v="0"/>
    <n v="0"/>
    <n v="0"/>
    <n v="0"/>
    <n v="0"/>
    <n v="0"/>
    <n v="-1.42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2"/>
    <s v="Baxter Springs"/>
    <s v="Electric"/>
    <s v="Municipal Buildings"/>
    <s v="GP-General Power"/>
    <n v="11520"/>
    <n v="1578.8"/>
    <n v="0"/>
    <n v="0"/>
    <n v="57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2"/>
    <s v="Baxter Springs"/>
    <s v="Electric"/>
    <s v="Municipal Buildings"/>
    <s v="TEB-Total Electric Bldg"/>
    <n v="645"/>
    <n v="54.8"/>
    <n v="51"/>
    <n v="0"/>
    <n v="31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13"/>
    <m/>
    <x v="34"/>
  </r>
  <r>
    <x v="2"/>
    <s v="Baxter Springs"/>
    <s v="Electric"/>
    <s v="Municipal Other Lighting"/>
    <s v="CB-Commercial"/>
    <n v="1253"/>
    <n v="150.9"/>
    <n v="220"/>
    <n v="0"/>
    <n v="62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8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5"/>
    <m/>
    <x v="34"/>
  </r>
  <r>
    <x v="2"/>
    <s v="Baxter Springs"/>
    <s v="Electric"/>
    <s v="Municipal Other Lighting"/>
    <s v="LS-Special Lighting"/>
    <n v="840"/>
    <n v="136.41999999999999"/>
    <n v="0"/>
    <n v="0"/>
    <n v="41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7"/>
    <m/>
    <x v="34"/>
  </r>
  <r>
    <x v="2"/>
    <s v="Baxter Springs"/>
    <s v="Electric"/>
    <s v="Municipal Pumping"/>
    <s v="CB-Commercial"/>
    <n v="43615"/>
    <n v="4332.8999999999996"/>
    <n v="740"/>
    <n v="0"/>
    <n v="216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07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5"/>
    <m/>
    <x v="34"/>
  </r>
  <r>
    <x v="2"/>
    <s v="Baxter Springs"/>
    <s v="Electric"/>
    <s v="Municipal Pumping"/>
    <s v="GP-General Power"/>
    <n v="63440"/>
    <n v="5273.59"/>
    <n v="0"/>
    <n v="0"/>
    <n v="3142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3"/>
    <x v="6"/>
    <m/>
    <x v="34"/>
  </r>
  <r>
    <x v="2"/>
    <s v="Baxter Springs"/>
    <s v="Electric"/>
    <s v="Oil Pipeline Pumping"/>
    <s v="PT-Transmission"/>
    <n v="88000"/>
    <n v="17182.41"/>
    <n v="0"/>
    <n v="0"/>
    <n v="359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76"/>
    <n v="0"/>
    <n v="0"/>
    <n v="0"/>
    <n v="0"/>
    <n v="0"/>
    <n v="0"/>
    <n v="-1122.67"/>
    <n v="0"/>
    <n v="0"/>
    <n v="1215.1199999999999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9"/>
    <m/>
    <x v="34"/>
  </r>
  <r>
    <x v="2"/>
    <s v="Baxter Springs"/>
    <s v="Electric"/>
    <s v="Resident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0"/>
    <m/>
    <x v="34"/>
  </r>
  <r>
    <x v="2"/>
    <s v="Baxter Springs"/>
    <s v="Electric"/>
    <s v="Residential"/>
    <s v="RG-Residential"/>
    <n v="2350079"/>
    <n v="173742.15"/>
    <n v="35893.78"/>
    <n v="9013.2800000000007"/>
    <n v="116336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4.45"/>
    <n v="0"/>
    <n v="0"/>
    <n v="0"/>
    <n v="0"/>
    <n v="0"/>
    <n v="0"/>
    <n v="2318.23"/>
    <n v="40"/>
    <n v="-1074.6400000000001"/>
    <n v="11888.38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2"/>
    <s v="Baxter Springs"/>
    <s v="Electric"/>
    <s v="Residential"/>
    <s v="RH-Residential Total Elec"/>
    <n v="1236405"/>
    <n v="69578.95"/>
    <n v="11432.9"/>
    <n v="2050.4499999999998"/>
    <n v="60985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.17"/>
    <n v="0"/>
    <n v="0"/>
    <n v="0"/>
    <n v="0"/>
    <n v="0"/>
    <n v="0"/>
    <n v="652.89"/>
    <n v="8"/>
    <n v="-286.66000000000003"/>
    <n v="3643.29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5"/>
    <m/>
    <x v="34"/>
  </r>
  <r>
    <x v="2"/>
    <s v="Baxter Springs"/>
    <s v="Lighting"/>
    <s v="Commercial"/>
    <s v="PL-Private Lighting"/>
    <n v="44211"/>
    <n v="9143.99"/>
    <n v="0"/>
    <n v="0"/>
    <n v="217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4"/>
    <n v="0"/>
    <n v="0"/>
    <n v="0"/>
    <n v="0"/>
    <n v="0"/>
    <n v="0"/>
    <n v="29.58"/>
    <n v="0"/>
    <n v="-9.59"/>
    <n v="396.16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2"/>
    <s v="Baxter Springs"/>
    <s v="Lighting"/>
    <s v="Industrial"/>
    <s v="PL-Private Lighting"/>
    <n v="1059"/>
    <n v="306.32"/>
    <n v="0"/>
    <n v="0"/>
    <n v="5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0"/>
    <n v="0"/>
    <n v="0"/>
    <n v="32.869999999999997"/>
    <n v="0"/>
    <n v="0"/>
    <n v="0"/>
    <n v="0"/>
    <n v="0"/>
    <n v="0"/>
    <n v="0"/>
    <x v="0"/>
    <m/>
    <m/>
    <m/>
    <m/>
    <m/>
    <m/>
    <m/>
    <m/>
    <n v="0"/>
    <n v="0"/>
    <n v="0"/>
    <n v="0"/>
    <x v="2"/>
    <x v="4"/>
    <m/>
    <x v="34"/>
  </r>
  <r>
    <x v="2"/>
    <s v="Baxter Springs"/>
    <s v="Lighting"/>
    <s v="Municipal Other Lighting"/>
    <s v="PL-Private Lighting"/>
    <n v="321"/>
    <n v="84.54"/>
    <n v="0"/>
    <n v="0"/>
    <n v="15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4"/>
    <m/>
    <x v="34"/>
  </r>
  <r>
    <x v="2"/>
    <s v="Baxter Springs"/>
    <s v="Lighting"/>
    <s v="Municipal Street Lighting"/>
    <s v="SPL-Municipal St Lighting"/>
    <n v="70639.716"/>
    <n v="6421.71"/>
    <n v="0"/>
    <n v="0"/>
    <n v="2522.86"/>
    <n v="0"/>
    <n v="0"/>
    <n v="0"/>
    <n v="0"/>
    <n v="0"/>
    <n v="0"/>
    <n v="0"/>
    <n v="0"/>
    <n v="0"/>
    <n v="0"/>
    <n v="0"/>
    <n v="0"/>
    <n v="0"/>
    <n v="0"/>
    <n v="1035.51"/>
    <n v="0"/>
    <n v="0"/>
    <n v="0"/>
    <n v="-1.82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4"/>
    <x v="11"/>
    <m/>
    <x v="34"/>
  </r>
  <r>
    <x v="2"/>
    <s v="Baxter Springs"/>
    <s v="Lighting"/>
    <s v="Residential"/>
    <s v="PL-Private Lighting"/>
    <n v="33967.428999999996"/>
    <n v="8375.2000000000007"/>
    <n v="0"/>
    <n v="0"/>
    <n v="1676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.24"/>
    <n v="0"/>
    <n v="-3.22"/>
    <n v="235.04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0"/>
    <m/>
    <x v="34"/>
  </r>
  <r>
    <x v="2"/>
    <s v="Gravette"/>
    <s v="Electric"/>
    <s v="Commercial"/>
    <s v="CB-Commercial"/>
    <n v="377"/>
    <n v="45.04"/>
    <n v="40"/>
    <n v="0"/>
    <n v="1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0"/>
    <n v="0"/>
    <n v="0"/>
    <n v="6.1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2"/>
    <s v="Gravette"/>
    <s v="Electric"/>
    <s v="Residential"/>
    <s v="RG-Residential"/>
    <n v="10917"/>
    <n v="768.53"/>
    <n v="125"/>
    <n v="0"/>
    <n v="54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7"/>
    <n v="0"/>
    <n v="0"/>
    <n v="0"/>
    <n v="0"/>
    <n v="0"/>
    <n v="0"/>
    <n v="5.85"/>
    <n v="0"/>
    <n v="-0.78"/>
    <n v="20.51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2"/>
    <s v="Gravette"/>
    <s v="Lighting"/>
    <s v="Residential"/>
    <s v="PL-Private Lighting"/>
    <n v="31"/>
    <n v="9.44"/>
    <n v="0"/>
    <n v="0"/>
    <n v="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.15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2"/>
    <s v="Neosho"/>
    <s v="Electric"/>
    <s v="Commercial"/>
    <s v="CB-Commercial"/>
    <n v="257"/>
    <n v="31.15"/>
    <n v="60"/>
    <n v="0"/>
    <n v="12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n v="0"/>
    <n v="0"/>
    <n v="0"/>
    <n v="0"/>
    <n v="0"/>
    <n v="0"/>
    <n v="0"/>
    <n v="0"/>
    <n v="0"/>
    <n v="6.07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2"/>
    <s v="Neosho"/>
    <s v="Electric"/>
    <s v="Commercial"/>
    <s v="GP-General Power"/>
    <n v="52000"/>
    <n v="3181.18"/>
    <n v="0"/>
    <n v="0"/>
    <n v="2575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4"/>
  </r>
  <r>
    <x v="2"/>
    <s v="Neosho"/>
    <s v="Electric"/>
    <s v="Residential"/>
    <s v="RG-Residential"/>
    <n v="6313"/>
    <n v="473.73"/>
    <n v="87.5"/>
    <n v="0"/>
    <n v="312.70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4"/>
    <n v="0"/>
    <n v="0"/>
    <n v="0"/>
    <n v="0"/>
    <n v="0"/>
    <n v="0"/>
    <n v="15"/>
    <n v="0"/>
    <n v="-3.73"/>
    <n v="11.86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2"/>
    <s v="Neosho"/>
    <s v="Lighting"/>
    <s v="Commercial"/>
    <s v="PL-Private Lighting"/>
    <n v="1436"/>
    <n v="188.32"/>
    <n v="0"/>
    <n v="0"/>
    <n v="71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2"/>
    <s v="Neosho"/>
    <s v="Lighting"/>
    <s v="Residential"/>
    <s v="PL-Private Lighting"/>
    <n v="161"/>
    <n v="30.34"/>
    <n v="0"/>
    <n v="0"/>
    <n v="7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.53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4"/>
    <m/>
    <x v="34"/>
  </r>
  <r>
    <x v="3"/>
    <m/>
    <m/>
    <s v="Residential"/>
    <s v="RG-Residential"/>
    <m/>
    <n v="59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34"/>
  </r>
  <r>
    <x v="3"/>
    <m/>
    <m/>
    <s v="Industrial"/>
    <s v="LP-Large Power"/>
    <m/>
    <n v="78254.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34"/>
  </r>
  <r>
    <x v="3"/>
    <m/>
    <m/>
    <s v="Commercial"/>
    <s v="LP-Large Power"/>
    <m/>
    <n v="54116.95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34"/>
  </r>
  <r>
    <x v="3"/>
    <m/>
    <m/>
    <s v="Commercial"/>
    <s v="GP-General Power"/>
    <m/>
    <n v="9278.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34"/>
  </r>
  <r>
    <x v="3"/>
    <m/>
    <m/>
    <s v="Commercial"/>
    <s v="CB-Commercial"/>
    <n v="100000"/>
    <n v="11386.47"/>
    <n v="0"/>
    <n v="0"/>
    <n v="0"/>
    <n v="0"/>
    <n v="0"/>
    <n v="0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5.9"/>
    <n v="0"/>
    <n v="0"/>
    <n v="0"/>
    <n v="0"/>
    <n v="0"/>
    <n v="0"/>
    <x v="0"/>
    <m/>
    <m/>
    <m/>
    <m/>
    <m/>
    <m/>
    <m/>
    <m/>
    <n v="0"/>
    <n v="0"/>
    <n v="0"/>
    <n v="0"/>
    <x v="1"/>
    <x v="5"/>
    <m/>
    <x v="34"/>
  </r>
  <r>
    <x v="3"/>
    <m/>
    <m/>
    <s v="Residential"/>
    <s v="RG-Residential"/>
    <n v="100000"/>
    <n v="10093"/>
    <n v="0"/>
    <n v="0"/>
    <n v="0"/>
    <n v="0"/>
    <n v="0"/>
    <n v="0"/>
    <n v="0"/>
    <n v="0"/>
    <n v="0"/>
    <n v="4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3"/>
    <m/>
    <m/>
    <s v="Commercial"/>
    <s v="PL-Private Lighting"/>
    <n v="2623.6610000000001"/>
    <n v="1032.48"/>
    <n v="0"/>
    <n v="0"/>
    <n v="0"/>
    <n v="0"/>
    <n v="0"/>
    <n v="0"/>
    <n v="-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85"/>
    <n v="0"/>
    <n v="77.040000000000006"/>
    <n v="0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m/>
    <m/>
    <s v="Commercial"/>
    <s v="PL-Private Lighting"/>
    <n v="940.84400000000005"/>
    <n v="-231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1.45"/>
    <n v="0"/>
    <n v="0"/>
    <n v="0"/>
    <n v="0"/>
    <n v="0"/>
    <x v="0"/>
    <m/>
    <m/>
    <m/>
    <m/>
    <m/>
    <m/>
    <m/>
    <m/>
    <n v="0"/>
    <n v="0"/>
    <n v="0"/>
    <n v="0"/>
    <x v="1"/>
    <x v="4"/>
    <m/>
    <x v="34"/>
  </r>
  <r>
    <x v="3"/>
    <m/>
    <m/>
    <s v="Residential"/>
    <s v="RG-Residential"/>
    <n v="821"/>
    <n v="102.91"/>
    <n v="39"/>
    <n v="0"/>
    <n v="0"/>
    <n v="0"/>
    <n v="0"/>
    <n v="0"/>
    <n v="0"/>
    <n v="0"/>
    <n v="0"/>
    <n v="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3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1"/>
    <m/>
    <m/>
    <s v="Residential"/>
    <s v="RG-Residential"/>
    <n v="591"/>
    <n v="39.92"/>
    <n v="41.8"/>
    <n v="0"/>
    <n v="0"/>
    <n v="0"/>
    <n v="0"/>
    <n v="0"/>
    <n v="0"/>
    <n v="0"/>
    <n v="0"/>
    <n v="0"/>
    <n v="0"/>
    <n v="20.62"/>
    <n v="0"/>
    <n v="0"/>
    <n v="1.03"/>
    <n v="0"/>
    <n v="0"/>
    <n v="0"/>
    <n v="0"/>
    <n v="0"/>
    <n v="0"/>
    <n v="0"/>
    <n v="0"/>
    <n v="0"/>
    <n v="0"/>
    <n v="0"/>
    <n v="0"/>
    <n v="0"/>
    <n v="0"/>
    <n v="0"/>
    <n v="0"/>
    <n v="0"/>
    <n v="2.82"/>
    <n v="0"/>
    <n v="10.33"/>
    <n v="0"/>
    <n v="0"/>
    <n v="0"/>
    <n v="0"/>
    <x v="0"/>
    <m/>
    <m/>
    <m/>
    <m/>
    <m/>
    <m/>
    <m/>
    <m/>
    <n v="20.350000000000001"/>
    <n v="0.27"/>
    <n v="0"/>
    <n v="20.62"/>
    <x v="0"/>
    <x v="1"/>
    <m/>
    <x v="34"/>
  </r>
  <r>
    <x v="3"/>
    <m/>
    <m/>
    <s v="Residential"/>
    <s v="RG-Residential"/>
    <n v="198"/>
    <n v="24.82"/>
    <n v="10.83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3"/>
    <m/>
    <m/>
    <s v="Residential"/>
    <s v="RG-Residential"/>
    <n v="103"/>
    <n v="11.4"/>
    <n v="0"/>
    <n v="0"/>
    <n v="0"/>
    <n v="0"/>
    <n v="0"/>
    <n v="0"/>
    <n v="0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7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1"/>
    <m/>
    <m/>
    <s v="Residential"/>
    <s v="PL-Private Lighting"/>
    <n v="31"/>
    <n v="14.72"/>
    <n v="0"/>
    <n v="0"/>
    <n v="0"/>
    <n v="0"/>
    <n v="0"/>
    <n v="0"/>
    <n v="0"/>
    <n v="0"/>
    <n v="0"/>
    <n v="0"/>
    <n v="0"/>
    <n v="1.05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.2"/>
    <n v="2.57"/>
    <n v="0.08"/>
    <n v="0"/>
    <n v="0"/>
    <n v="0"/>
    <n v="0"/>
    <x v="0"/>
    <m/>
    <m/>
    <m/>
    <m/>
    <m/>
    <m/>
    <m/>
    <m/>
    <n v="1.04"/>
    <n v="0.01"/>
    <n v="0"/>
    <n v="1.05"/>
    <x v="0"/>
    <x v="4"/>
    <m/>
    <x v="34"/>
  </r>
  <r>
    <x v="1"/>
    <m/>
    <m/>
    <s v="Residential"/>
    <s v="RG-Residential"/>
    <n v="30"/>
    <n v="1.83"/>
    <n v="0"/>
    <n v="0"/>
    <n v="0"/>
    <n v="0"/>
    <n v="0"/>
    <n v="0"/>
    <n v="0"/>
    <n v="0"/>
    <n v="0"/>
    <n v="0"/>
    <n v="0"/>
    <n v="1.02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.52"/>
    <n v="0"/>
    <n v="0"/>
    <n v="0"/>
    <n v="0"/>
    <x v="0"/>
    <m/>
    <m/>
    <m/>
    <m/>
    <m/>
    <m/>
    <m/>
    <m/>
    <n v="1.01"/>
    <n v="0.01"/>
    <n v="0"/>
    <n v="1.02"/>
    <x v="0"/>
    <x v="1"/>
    <m/>
    <x v="34"/>
  </r>
  <r>
    <x v="3"/>
    <m/>
    <m/>
    <s v="Residential"/>
    <s v="RG-Residential"/>
    <n v="27"/>
    <n v="3.22"/>
    <n v="0.43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1"/>
    <m/>
    <m/>
    <s v="Residential"/>
    <s v="RG-Residential"/>
    <n v="26"/>
    <n v="1.77"/>
    <n v="0"/>
    <n v="0"/>
    <n v="0"/>
    <n v="0"/>
    <n v="0"/>
    <n v="0"/>
    <n v="0"/>
    <n v="0"/>
    <n v="0"/>
    <n v="0"/>
    <n v="0"/>
    <n v="0.88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.46"/>
    <n v="0"/>
    <n v="0"/>
    <n v="0"/>
    <n v="0"/>
    <x v="0"/>
    <m/>
    <m/>
    <m/>
    <m/>
    <m/>
    <m/>
    <m/>
    <m/>
    <n v="0.87"/>
    <n v="0.01"/>
    <n v="0"/>
    <n v="0.88"/>
    <x v="0"/>
    <x v="1"/>
    <m/>
    <x v="34"/>
  </r>
  <r>
    <x v="3"/>
    <m/>
    <m/>
    <s v="Residential"/>
    <s v="RG-Residential"/>
    <n v="9"/>
    <n v="1.1200000000000001"/>
    <n v="23.4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8"/>
    <n v="0"/>
    <n v="0.72"/>
    <n v="0"/>
    <n v="0"/>
    <n v="0"/>
    <n v="0"/>
    <n v="0"/>
    <n v="0"/>
    <x v="0"/>
    <m/>
    <m/>
    <m/>
    <m/>
    <m/>
    <m/>
    <m/>
    <m/>
    <n v="0"/>
    <n v="0"/>
    <n v="0"/>
    <n v="0"/>
    <x v="0"/>
    <x v="1"/>
    <m/>
    <x v="34"/>
  </r>
  <r>
    <x v="3"/>
    <m/>
    <m/>
    <s v="Industrial"/>
    <s v="LP-Large Power"/>
    <m/>
    <n v="-83549.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34"/>
  </r>
  <r>
    <x v="1"/>
    <m/>
    <m/>
    <s v="Residential"/>
    <s v="PL-Private Lighting"/>
    <n v="5.1680000000000001"/>
    <n v="2.0299999999999998"/>
    <n v="0"/>
    <n v="0"/>
    <n v="0"/>
    <n v="0"/>
    <n v="0"/>
    <n v="0"/>
    <n v="0"/>
    <n v="0"/>
    <n v="0"/>
    <n v="0"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9.9999999999999898E-3"/>
    <n v="0"/>
    <n v="0"/>
    <n v="0"/>
    <n v="0"/>
    <x v="0"/>
    <m/>
    <m/>
    <m/>
    <m/>
    <m/>
    <m/>
    <m/>
    <m/>
    <n v="0.18"/>
    <n v="0"/>
    <n v="0"/>
    <n v="0.18"/>
    <x v="0"/>
    <x v="4"/>
    <m/>
    <x v="34"/>
  </r>
  <r>
    <x v="3"/>
    <m/>
    <m/>
    <s v="Commercial"/>
    <s v="GP-General Power"/>
    <n v="0"/>
    <n v="12481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m/>
    <m/>
    <m/>
    <m/>
    <m/>
    <m/>
    <m/>
    <m/>
    <n v="0"/>
    <n v="0"/>
    <n v="0"/>
    <n v="0"/>
    <x v="1"/>
    <x v="6"/>
    <m/>
    <x v="34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4"/>
    <s v="Gravette"/>
    <s v="Electric"/>
    <s v="Commercial"/>
    <s v="CB-Commercial"/>
    <n v="967872"/>
    <n v="60061.440000000002"/>
    <n v="8875.01"/>
    <n v="2626.45"/>
    <n v="0"/>
    <n v="0"/>
    <n v="0"/>
    <n v="0"/>
    <n v="0"/>
    <n v="21990.06"/>
    <n v="2154.12"/>
    <n v="0"/>
    <n v="3145.55"/>
    <n v="0"/>
    <n v="3639.2"/>
    <n v="4529.58"/>
    <n v="0"/>
    <n v="0"/>
    <n v="0"/>
    <n v="0"/>
    <n v="0"/>
    <n v="0"/>
    <n v="0"/>
    <n v="0"/>
    <n v="0"/>
    <n v="0"/>
    <n v="0"/>
    <n v="0"/>
    <n v="0"/>
    <n v="0"/>
    <n v="0"/>
    <n v="0"/>
    <n v="-0.1"/>
    <n v="8543.4"/>
    <n v="-3733.99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5"/>
  </r>
  <r>
    <x v="4"/>
    <s v="Gravette"/>
    <s v="Electric"/>
    <s v="Commercial"/>
    <s v="GP-General Power"/>
    <n v="1291887"/>
    <n v="70090.7"/>
    <n v="3713.07"/>
    <n v="299.49"/>
    <n v="0"/>
    <n v="0"/>
    <n v="0"/>
    <n v="0"/>
    <n v="0"/>
    <n v="29351.69"/>
    <n v="2893.85"/>
    <n v="0"/>
    <n v="2618.77"/>
    <n v="0"/>
    <n v="3888.56"/>
    <n v="3389.38"/>
    <n v="0"/>
    <n v="0"/>
    <n v="0"/>
    <n v="6"/>
    <n v="0"/>
    <n v="0"/>
    <n v="0"/>
    <n v="0"/>
    <n v="0"/>
    <n v="0"/>
    <n v="0"/>
    <n v="0"/>
    <n v="0"/>
    <n v="0"/>
    <n v="0"/>
    <n v="0"/>
    <n v="0"/>
    <n v="9706.23"/>
    <n v="-3697.59"/>
    <n v="0"/>
    <n v="0"/>
    <n v="0"/>
    <n v="0"/>
    <n v="0"/>
    <n v="0"/>
    <x v="1"/>
    <m/>
    <m/>
    <m/>
    <m/>
    <m/>
    <m/>
    <m/>
    <m/>
    <n v="0"/>
    <n v="0"/>
    <n v="0"/>
    <n v="0"/>
    <x v="1"/>
    <x v="6"/>
    <m/>
    <x v="35"/>
  </r>
  <r>
    <x v="4"/>
    <s v="Gravette"/>
    <s v="Electric"/>
    <s v="Commercial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5"/>
  </r>
  <r>
    <x v="4"/>
    <s v="Gravette"/>
    <s v="Electric"/>
    <s v="Industrial"/>
    <s v="CB-Commercial"/>
    <n v="1646"/>
    <n v="108.69"/>
    <n v="14.35"/>
    <n v="7.07"/>
    <n v="0"/>
    <n v="0"/>
    <n v="0"/>
    <n v="0"/>
    <n v="0"/>
    <n v="37.4"/>
    <n v="3.69"/>
    <n v="0"/>
    <n v="5.35"/>
    <n v="0"/>
    <n v="6.19"/>
    <n v="7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67"/>
    <n v="0"/>
    <n v="0"/>
    <n v="0"/>
    <n v="0"/>
    <n v="0"/>
    <n v="0"/>
    <x v="1"/>
    <m/>
    <m/>
    <m/>
    <m/>
    <m/>
    <m/>
    <m/>
    <m/>
    <n v="0"/>
    <n v="0"/>
    <n v="0"/>
    <n v="0"/>
    <x v="2"/>
    <x v="5"/>
    <m/>
    <x v="35"/>
  </r>
  <r>
    <x v="4"/>
    <s v="Gravette"/>
    <s v="Electric"/>
    <s v="Industrial"/>
    <s v="GP-General Power"/>
    <n v="706507"/>
    <n v="39325.51"/>
    <n v="304.35000000000002"/>
    <n v="100"/>
    <n v="0"/>
    <n v="0"/>
    <n v="0"/>
    <n v="0"/>
    <n v="0"/>
    <n v="10740.21"/>
    <n v="1058.9000000000001"/>
    <n v="0"/>
    <n v="1752.72"/>
    <n v="0"/>
    <n v="2126.58"/>
    <n v="2268.54"/>
    <n v="0"/>
    <n v="0"/>
    <n v="0"/>
    <n v="3101.85"/>
    <n v="0"/>
    <n v="0"/>
    <n v="0"/>
    <n v="0"/>
    <n v="0"/>
    <n v="0"/>
    <n v="0"/>
    <n v="0"/>
    <n v="0"/>
    <n v="0"/>
    <n v="0"/>
    <n v="0"/>
    <n v="0"/>
    <n v="1828.7"/>
    <n v="-1985.45"/>
    <n v="0"/>
    <n v="0"/>
    <n v="0"/>
    <n v="0"/>
    <n v="0"/>
    <n v="0"/>
    <x v="1"/>
    <m/>
    <m/>
    <m/>
    <m/>
    <m/>
    <m/>
    <m/>
    <m/>
    <n v="0"/>
    <n v="0"/>
    <n v="0"/>
    <n v="0"/>
    <x v="2"/>
    <x v="6"/>
    <m/>
    <x v="35"/>
  </r>
  <r>
    <x v="4"/>
    <s v="Gravette"/>
    <s v="Electric"/>
    <s v="Industrial"/>
    <s v="PT-Transmission"/>
    <n v="5686092"/>
    <n v="219996.04"/>
    <n v="873.45"/>
    <n v="100"/>
    <n v="0"/>
    <n v="0"/>
    <n v="0"/>
    <n v="0"/>
    <n v="0"/>
    <n v="129188"/>
    <n v="3541.04"/>
    <n v="0"/>
    <n v="15152.58"/>
    <n v="0"/>
    <n v="14499.53"/>
    <n v="19926.080000000002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2434.95"/>
    <n v="0"/>
    <n v="0"/>
    <n v="0"/>
    <n v="0"/>
    <n v="0"/>
    <n v="0"/>
    <x v="1"/>
    <m/>
    <m/>
    <m/>
    <m/>
    <m/>
    <m/>
    <m/>
    <m/>
    <n v="0"/>
    <n v="0"/>
    <n v="0"/>
    <n v="0"/>
    <x v="2"/>
    <x v="9"/>
    <m/>
    <x v="35"/>
  </r>
  <r>
    <x v="4"/>
    <s v="Gravette"/>
    <s v="Electric"/>
    <s v="Municipal Buildings"/>
    <s v="CB-Commercial"/>
    <n v="65454"/>
    <n v="4213.9399999999996"/>
    <n v="789.25"/>
    <n v="0"/>
    <n v="0"/>
    <n v="0"/>
    <n v="0"/>
    <n v="0"/>
    <n v="0"/>
    <n v="1487.08"/>
    <n v="146.6"/>
    <n v="0"/>
    <n v="212.76"/>
    <n v="0"/>
    <n v="246.13"/>
    <n v="306.32"/>
    <n v="0"/>
    <n v="0"/>
    <n v="0"/>
    <n v="0"/>
    <n v="0"/>
    <n v="0"/>
    <n v="0"/>
    <n v="0"/>
    <n v="0"/>
    <n v="0"/>
    <n v="0"/>
    <n v="0"/>
    <n v="0"/>
    <n v="0"/>
    <n v="0"/>
    <n v="0"/>
    <n v="0"/>
    <n v="643.37"/>
    <n v="-271.14999999999998"/>
    <n v="0"/>
    <n v="0"/>
    <n v="0"/>
    <n v="0"/>
    <n v="0"/>
    <n v="0"/>
    <x v="1"/>
    <m/>
    <m/>
    <m/>
    <m/>
    <m/>
    <m/>
    <m/>
    <m/>
    <n v="0"/>
    <n v="0"/>
    <n v="0"/>
    <n v="0"/>
    <x v="3"/>
    <x v="5"/>
    <m/>
    <x v="35"/>
  </r>
  <r>
    <x v="4"/>
    <s v="Gravette"/>
    <s v="Electric"/>
    <s v="Municipal Other Lighting"/>
    <s v="CB-Commercial"/>
    <n v="4907"/>
    <n v="376.35"/>
    <n v="344.4"/>
    <n v="0"/>
    <n v="0"/>
    <n v="0"/>
    <n v="0"/>
    <n v="0"/>
    <n v="0"/>
    <n v="111.48"/>
    <n v="10.98"/>
    <n v="0"/>
    <n v="15.96"/>
    <n v="0"/>
    <n v="18.46"/>
    <n v="22.94"/>
    <n v="0"/>
    <n v="0"/>
    <n v="0"/>
    <n v="0"/>
    <n v="0"/>
    <n v="0"/>
    <n v="0"/>
    <n v="0"/>
    <n v="0"/>
    <n v="0"/>
    <n v="0"/>
    <n v="0"/>
    <n v="0"/>
    <n v="0"/>
    <n v="0"/>
    <n v="0"/>
    <n v="0"/>
    <n v="79.58"/>
    <n v="-39.049999999999997"/>
    <n v="0"/>
    <n v="0"/>
    <n v="0"/>
    <n v="0"/>
    <n v="0"/>
    <n v="0"/>
    <x v="1"/>
    <m/>
    <m/>
    <m/>
    <m/>
    <m/>
    <m/>
    <m/>
    <m/>
    <n v="0"/>
    <n v="0"/>
    <n v="0"/>
    <n v="0"/>
    <x v="4"/>
    <x v="5"/>
    <m/>
    <x v="35"/>
  </r>
  <r>
    <x v="4"/>
    <s v="Gravette"/>
    <s v="Electric"/>
    <s v="Municipal Other Lighting"/>
    <s v="LS-Special Lighting"/>
    <n v="617"/>
    <n v="192.94"/>
    <n v="0"/>
    <n v="0"/>
    <n v="0"/>
    <n v="0"/>
    <n v="0"/>
    <n v="0"/>
    <n v="0"/>
    <n v="14.01"/>
    <n v="1.37"/>
    <n v="0"/>
    <n v="0"/>
    <n v="0"/>
    <n v="0.89"/>
    <n v="5.04"/>
    <n v="0"/>
    <n v="0"/>
    <n v="0"/>
    <n v="0"/>
    <n v="0"/>
    <n v="0"/>
    <n v="0"/>
    <n v="0"/>
    <n v="0"/>
    <n v="0"/>
    <n v="0"/>
    <n v="0"/>
    <n v="0"/>
    <n v="0"/>
    <n v="0"/>
    <n v="0"/>
    <n v="0"/>
    <n v="16.93"/>
    <n v="-24.02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5"/>
  </r>
  <r>
    <x v="4"/>
    <s v="Gravette"/>
    <s v="Electric"/>
    <s v="Municipal Pumping"/>
    <s v="CB-Commercial"/>
    <n v="37931"/>
    <n v="2326.6999999999998"/>
    <n v="315.7"/>
    <n v="0"/>
    <n v="0"/>
    <n v="0"/>
    <n v="0"/>
    <n v="0"/>
    <n v="0"/>
    <n v="861.81"/>
    <n v="84.98"/>
    <n v="0"/>
    <n v="123.26"/>
    <n v="0"/>
    <n v="142.62"/>
    <n v="177.52"/>
    <n v="0"/>
    <n v="0"/>
    <n v="0"/>
    <n v="0"/>
    <n v="0"/>
    <n v="0"/>
    <n v="0"/>
    <n v="0"/>
    <n v="0"/>
    <n v="0"/>
    <n v="0"/>
    <n v="0"/>
    <n v="0"/>
    <n v="0"/>
    <n v="0"/>
    <n v="0"/>
    <n v="0"/>
    <n v="345.18"/>
    <n v="-143.22"/>
    <n v="0"/>
    <n v="0"/>
    <n v="0"/>
    <n v="0"/>
    <n v="0"/>
    <n v="0"/>
    <x v="1"/>
    <m/>
    <m/>
    <m/>
    <m/>
    <m/>
    <m/>
    <m/>
    <m/>
    <n v="0"/>
    <n v="0"/>
    <n v="0"/>
    <n v="0"/>
    <x v="3"/>
    <x v="5"/>
    <m/>
    <x v="35"/>
  </r>
  <r>
    <x v="4"/>
    <s v="Gravette"/>
    <s v="Electric"/>
    <s v="Municipal Pumping"/>
    <s v="GP-General Power"/>
    <n v="495319"/>
    <n v="20033.45"/>
    <n v="304.35000000000002"/>
    <n v="0"/>
    <n v="0"/>
    <n v="0"/>
    <n v="0"/>
    <n v="0"/>
    <n v="0"/>
    <n v="11253.65"/>
    <n v="1109.51"/>
    <n v="0"/>
    <n v="602.82000000000005"/>
    <n v="0"/>
    <n v="1490.91"/>
    <n v="780.21"/>
    <n v="0"/>
    <n v="0"/>
    <n v="0"/>
    <n v="0"/>
    <n v="0"/>
    <n v="0"/>
    <n v="0"/>
    <n v="0"/>
    <n v="0"/>
    <n v="0"/>
    <n v="0"/>
    <n v="0"/>
    <n v="0"/>
    <n v="0"/>
    <n v="0"/>
    <n v="0"/>
    <n v="0"/>
    <n v="2968.41"/>
    <n v="-1018.93"/>
    <n v="0"/>
    <n v="0"/>
    <n v="0"/>
    <n v="0"/>
    <n v="0"/>
    <n v="0"/>
    <x v="1"/>
    <m/>
    <m/>
    <m/>
    <m/>
    <m/>
    <m/>
    <m/>
    <m/>
    <n v="0"/>
    <n v="0"/>
    <n v="0"/>
    <n v="0"/>
    <x v="3"/>
    <x v="6"/>
    <m/>
    <x v="35"/>
  </r>
  <r>
    <x v="4"/>
    <s v="Gravette"/>
    <s v="Electric"/>
    <s v="Residential"/>
    <s v="NM-Net Metering"/>
    <n v="86"/>
    <n v="-6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0"/>
    <m/>
    <x v="35"/>
  </r>
  <r>
    <x v="4"/>
    <s v="Gravette"/>
    <s v="Electric"/>
    <s v="Residential"/>
    <s v="RG-Residential"/>
    <n v="3993389"/>
    <n v="278993.52"/>
    <n v="47444.44"/>
    <n v="14809.47"/>
    <n v="0"/>
    <n v="0"/>
    <n v="0"/>
    <n v="0"/>
    <n v="0"/>
    <n v="90057.43"/>
    <n v="8880.43"/>
    <n v="0"/>
    <n v="14705.18"/>
    <n v="0"/>
    <n v="16211.86"/>
    <n v="19462.2"/>
    <n v="0"/>
    <n v="0"/>
    <n v="0"/>
    <n v="0"/>
    <n v="0"/>
    <n v="0"/>
    <n v="0"/>
    <n v="0"/>
    <n v="0"/>
    <n v="0"/>
    <n v="0"/>
    <n v="0"/>
    <n v="0"/>
    <n v="0"/>
    <n v="0"/>
    <n v="300"/>
    <n v="-0.32"/>
    <n v="42289.22"/>
    <n v="-14119.89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5"/>
  </r>
  <r>
    <x v="4"/>
    <s v="Gravette"/>
    <s v="Lighting"/>
    <s v="Commercial"/>
    <s v="PL-Private Lighting"/>
    <n v="28503.069"/>
    <n v="3925.77"/>
    <n v="0"/>
    <n v="37.72"/>
    <n v="0"/>
    <n v="0"/>
    <n v="0"/>
    <n v="0"/>
    <n v="0"/>
    <n v="647.59"/>
    <n v="63.97"/>
    <n v="0"/>
    <n v="0"/>
    <n v="0"/>
    <n v="40.78"/>
    <n v="48.64"/>
    <n v="0"/>
    <n v="0"/>
    <n v="0"/>
    <n v="0"/>
    <n v="0"/>
    <n v="0"/>
    <n v="0"/>
    <n v="0"/>
    <n v="0"/>
    <n v="0"/>
    <n v="0"/>
    <n v="0"/>
    <n v="0"/>
    <n v="0"/>
    <n v="0"/>
    <n v="0"/>
    <n v="0"/>
    <n v="324.86"/>
    <n v="-171.43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4"/>
    <s v="Gravette"/>
    <s v="Lighting"/>
    <s v="Industrial"/>
    <s v="PL-Private Lighting"/>
    <n v="5882"/>
    <n v="522.32000000000005"/>
    <n v="0"/>
    <n v="8.0299999999999994"/>
    <n v="0"/>
    <n v="0"/>
    <n v="0"/>
    <n v="0"/>
    <n v="0"/>
    <n v="133.63999999999999"/>
    <n v="3.53"/>
    <n v="0"/>
    <n v="0"/>
    <n v="0"/>
    <n v="8.4600000000000009"/>
    <n v="10.06"/>
    <n v="0"/>
    <n v="0"/>
    <n v="0"/>
    <n v="395.21"/>
    <n v="0"/>
    <n v="0"/>
    <n v="0"/>
    <n v="0"/>
    <n v="0"/>
    <n v="0"/>
    <n v="0"/>
    <n v="0"/>
    <n v="0"/>
    <n v="0"/>
    <n v="0"/>
    <n v="0"/>
    <n v="0"/>
    <n v="10.199999999999999"/>
    <n v="-24.29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5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1.48"/>
    <n v="0.15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-0.38"/>
    <n v="0"/>
    <n v="0"/>
    <n v="0"/>
    <n v="0"/>
    <n v="0"/>
    <n v="0"/>
    <x v="1"/>
    <m/>
    <m/>
    <m/>
    <m/>
    <m/>
    <m/>
    <m/>
    <m/>
    <n v="0"/>
    <n v="0"/>
    <n v="0"/>
    <n v="0"/>
    <x v="3"/>
    <x v="4"/>
    <m/>
    <x v="35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1.34"/>
    <n v="1.1100000000000001"/>
    <n v="0"/>
    <n v="0"/>
    <n v="0"/>
    <n v="0.73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6.55"/>
    <n v="-3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5"/>
  </r>
  <r>
    <x v="4"/>
    <s v="Gravette"/>
    <s v="Lighting"/>
    <s v="Municipal Street Lighting"/>
    <s v="SPL-Municipal St Lighting"/>
    <n v="72834.944000000003"/>
    <n v="2172.16"/>
    <n v="0"/>
    <n v="0"/>
    <n v="0"/>
    <n v="0"/>
    <n v="0"/>
    <n v="0"/>
    <n v="0"/>
    <n v="1654.82"/>
    <n v="191.56"/>
    <n v="0"/>
    <n v="0"/>
    <n v="0"/>
    <n v="104.88"/>
    <n v="136.93"/>
    <n v="0"/>
    <n v="0"/>
    <n v="0"/>
    <n v="1616.66"/>
    <n v="0"/>
    <n v="0"/>
    <n v="0"/>
    <n v="0"/>
    <n v="0"/>
    <n v="0"/>
    <n v="0"/>
    <n v="0"/>
    <n v="0"/>
    <n v="0"/>
    <n v="0"/>
    <n v="0"/>
    <n v="0"/>
    <n v="380"/>
    <n v="-95.57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5"/>
  </r>
  <r>
    <x v="4"/>
    <s v="Gravette"/>
    <s v="Lighting"/>
    <s v="Residential"/>
    <s v="PL-Private Lighting"/>
    <n v="14858.437"/>
    <n v="2465.64"/>
    <n v="0"/>
    <n v="7.24"/>
    <n v="0"/>
    <n v="0"/>
    <n v="0"/>
    <n v="0"/>
    <n v="0"/>
    <n v="335.95"/>
    <n v="33.47"/>
    <n v="0"/>
    <n v="0"/>
    <n v="0"/>
    <n v="20.170000000000002"/>
    <n v="24.61"/>
    <n v="0"/>
    <n v="0"/>
    <n v="0"/>
    <n v="0"/>
    <n v="0"/>
    <n v="0"/>
    <n v="0"/>
    <n v="0"/>
    <n v="0"/>
    <n v="0"/>
    <n v="0"/>
    <n v="0"/>
    <n v="0"/>
    <n v="0"/>
    <n v="0"/>
    <n v="0"/>
    <n v="0"/>
    <n v="223.6"/>
    <n v="-111.47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4"/>
    <s v="Neosho"/>
    <s v="Electric"/>
    <s v="Commercial"/>
    <s v="CB-Commercial"/>
    <n v="36956"/>
    <n v="2241.3000000000002"/>
    <n v="200.9"/>
    <n v="146.56"/>
    <n v="0"/>
    <n v="0"/>
    <n v="0"/>
    <n v="0"/>
    <n v="0"/>
    <n v="839.65"/>
    <n v="82.77"/>
    <n v="0"/>
    <n v="120.11"/>
    <n v="0"/>
    <n v="138.96"/>
    <n v="172.94"/>
    <n v="0"/>
    <n v="0"/>
    <n v="0"/>
    <n v="0"/>
    <n v="0"/>
    <n v="0"/>
    <n v="0"/>
    <n v="0"/>
    <n v="0"/>
    <n v="0"/>
    <n v="0"/>
    <n v="0"/>
    <n v="0"/>
    <n v="0"/>
    <n v="0"/>
    <n v="0"/>
    <n v="0"/>
    <n v="361.98"/>
    <n v="-132.37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5"/>
  </r>
  <r>
    <x v="4"/>
    <s v="Neosho"/>
    <s v="Electric"/>
    <s v="Residential"/>
    <s v="RG-Residential"/>
    <n v="87890"/>
    <n v="6355.85"/>
    <n v="1288.03"/>
    <n v="411.02"/>
    <n v="0"/>
    <n v="0"/>
    <n v="0"/>
    <n v="0"/>
    <n v="0"/>
    <n v="1996.86"/>
    <n v="196.92"/>
    <n v="0"/>
    <n v="326.08999999999997"/>
    <n v="0"/>
    <n v="359.49"/>
    <n v="431.61"/>
    <n v="0"/>
    <n v="0"/>
    <n v="0"/>
    <n v="0"/>
    <n v="0"/>
    <n v="0"/>
    <n v="0"/>
    <n v="0"/>
    <n v="0"/>
    <n v="0"/>
    <n v="0"/>
    <n v="0"/>
    <n v="0"/>
    <n v="0"/>
    <n v="0"/>
    <n v="0"/>
    <n v="-0.09"/>
    <n v="1039.67"/>
    <n v="-328.99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5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8.84"/>
    <n v="0.87"/>
    <n v="0"/>
    <n v="0"/>
    <n v="0"/>
    <n v="0.56000000000000005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6.32"/>
    <n v="-2.71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1.4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-0.56000000000000005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1"/>
    <s v="Baxter Springs"/>
    <s v="Electric"/>
    <s v="Commercial"/>
    <s v="CB-Commercial"/>
    <n v="869390"/>
    <n v="72410.13"/>
    <n v="13180.67"/>
    <n v="3873.07"/>
    <n v="0"/>
    <n v="0"/>
    <n v="0"/>
    <n v="0"/>
    <n v="0"/>
    <n v="0"/>
    <n v="0"/>
    <n v="0"/>
    <n v="0"/>
    <n v="32406.89"/>
    <n v="0"/>
    <n v="0"/>
    <n v="1503.09"/>
    <n v="0"/>
    <n v="0"/>
    <n v="0"/>
    <n v="0"/>
    <n v="0"/>
    <n v="0"/>
    <n v="0"/>
    <n v="0"/>
    <n v="0"/>
    <n v="0"/>
    <n v="0"/>
    <n v="0"/>
    <n v="0"/>
    <n v="0"/>
    <n v="0"/>
    <n v="0"/>
    <n v="11131.29"/>
    <n v="0"/>
    <n v="0"/>
    <n v="12102.17"/>
    <n v="0"/>
    <n v="0"/>
    <n v="0"/>
    <n v="0"/>
    <x v="1"/>
    <m/>
    <m/>
    <m/>
    <m/>
    <m/>
    <m/>
    <m/>
    <m/>
    <n v="32006.97"/>
    <n v="399.92"/>
    <n v="0"/>
    <n v="32406.89"/>
    <x v="1"/>
    <x v="5"/>
    <m/>
    <x v="35"/>
  </r>
  <r>
    <x v="1"/>
    <s v="Baxter Springs"/>
    <s v="Electric"/>
    <s v="Commercial"/>
    <s v="GP-General Power"/>
    <n v="1242071"/>
    <n v="85499.85"/>
    <n v="0"/>
    <n v="750"/>
    <n v="0"/>
    <n v="0"/>
    <n v="0"/>
    <n v="0"/>
    <n v="0"/>
    <n v="0"/>
    <n v="0"/>
    <n v="0"/>
    <n v="0"/>
    <n v="47004.35"/>
    <n v="0"/>
    <n v="0"/>
    <n v="2173.62"/>
    <n v="0"/>
    <n v="0"/>
    <n v="0"/>
    <n v="0"/>
    <n v="0"/>
    <n v="0"/>
    <n v="0"/>
    <n v="0"/>
    <n v="0"/>
    <n v="0"/>
    <n v="0"/>
    <n v="0"/>
    <n v="0"/>
    <n v="0"/>
    <n v="0"/>
    <n v="0"/>
    <n v="7247.95"/>
    <n v="0"/>
    <n v="0"/>
    <n v="11395.18"/>
    <n v="0"/>
    <n v="0"/>
    <n v="0"/>
    <n v="0"/>
    <x v="1"/>
    <m/>
    <m/>
    <m/>
    <m/>
    <m/>
    <m/>
    <m/>
    <m/>
    <n v="46433"/>
    <n v="571.35"/>
    <n v="0"/>
    <n v="47004.35"/>
    <x v="1"/>
    <x v="6"/>
    <m/>
    <x v="35"/>
  </r>
  <r>
    <x v="1"/>
    <s v="Baxter Springs"/>
    <s v="Electric"/>
    <s v="Commercial"/>
    <s v="LS-Special Lighting"/>
    <n v="2768"/>
    <n v="391.75"/>
    <n v="0"/>
    <n v="3.07"/>
    <n v="0"/>
    <n v="0"/>
    <n v="0"/>
    <n v="0"/>
    <n v="0"/>
    <n v="0"/>
    <n v="0"/>
    <n v="0"/>
    <n v="0"/>
    <n v="104.44"/>
    <n v="0"/>
    <n v="0"/>
    <n v="4.84"/>
    <n v="0"/>
    <n v="0"/>
    <n v="0"/>
    <n v="0"/>
    <n v="0"/>
    <n v="0"/>
    <n v="0"/>
    <n v="0"/>
    <n v="0"/>
    <n v="0"/>
    <n v="0"/>
    <n v="0"/>
    <n v="0"/>
    <n v="0"/>
    <n v="0"/>
    <n v="0"/>
    <n v="44.65"/>
    <n v="0"/>
    <n v="-39.21"/>
    <n v="2.4900000000000002"/>
    <n v="0"/>
    <n v="0"/>
    <n v="0"/>
    <n v="0"/>
    <x v="1"/>
    <m/>
    <m/>
    <m/>
    <m/>
    <m/>
    <m/>
    <m/>
    <m/>
    <n v="103.17"/>
    <n v="1.27"/>
    <n v="0"/>
    <n v="104.44"/>
    <x v="1"/>
    <x v="7"/>
    <m/>
    <x v="35"/>
  </r>
  <r>
    <x v="1"/>
    <s v="Baxter Springs"/>
    <s v="Electric"/>
    <s v="Commercial"/>
    <s v="NM-Net Metering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10"/>
    <m/>
    <x v="35"/>
  </r>
  <r>
    <x v="1"/>
    <s v="Baxter Springs"/>
    <s v="Electric"/>
    <s v="Commercial"/>
    <s v="SH-Small Heating"/>
    <n v="130006"/>
    <n v="9348.74"/>
    <n v="1060"/>
    <n v="427.26"/>
    <n v="0"/>
    <n v="0"/>
    <n v="0"/>
    <n v="0"/>
    <n v="0"/>
    <n v="0"/>
    <n v="0"/>
    <n v="0"/>
    <n v="0"/>
    <n v="4905.1499999999996"/>
    <n v="0"/>
    <n v="0"/>
    <n v="227.53"/>
    <n v="0"/>
    <n v="0"/>
    <n v="0"/>
    <n v="0"/>
    <n v="0"/>
    <n v="0"/>
    <n v="0"/>
    <n v="0"/>
    <n v="0"/>
    <n v="0"/>
    <n v="0"/>
    <n v="0"/>
    <n v="0"/>
    <n v="0"/>
    <n v="0"/>
    <n v="0"/>
    <n v="1552.36"/>
    <n v="0"/>
    <n v="0"/>
    <n v="2084.02"/>
    <n v="0"/>
    <n v="0"/>
    <n v="0"/>
    <n v="0"/>
    <x v="1"/>
    <m/>
    <m/>
    <m/>
    <m/>
    <m/>
    <m/>
    <m/>
    <m/>
    <n v="4845.3499999999995"/>
    <n v="59.8"/>
    <n v="0"/>
    <n v="4905.1499999999996"/>
    <x v="1"/>
    <x v="12"/>
    <m/>
    <x v="35"/>
  </r>
  <r>
    <x v="1"/>
    <s v="Baxter Springs"/>
    <s v="Electric"/>
    <s v="Commercial"/>
    <s v="TEB-Total Electric Bldg"/>
    <n v="594301"/>
    <n v="40767.910000000003"/>
    <n v="0"/>
    <n v="333.7"/>
    <n v="0"/>
    <n v="0"/>
    <n v="0"/>
    <n v="0"/>
    <n v="0"/>
    <n v="0"/>
    <n v="0"/>
    <n v="0"/>
    <n v="0"/>
    <n v="22423"/>
    <n v="0"/>
    <n v="0"/>
    <n v="1040.02"/>
    <n v="0"/>
    <n v="0"/>
    <n v="0"/>
    <n v="0"/>
    <n v="0"/>
    <n v="0"/>
    <n v="0"/>
    <n v="0"/>
    <n v="0"/>
    <n v="0"/>
    <n v="0"/>
    <n v="0"/>
    <n v="0"/>
    <n v="0"/>
    <n v="0"/>
    <n v="0"/>
    <n v="6226.09"/>
    <n v="0"/>
    <n v="0"/>
    <n v="8064.65"/>
    <n v="0"/>
    <n v="0"/>
    <n v="0"/>
    <n v="0"/>
    <x v="1"/>
    <m/>
    <m/>
    <m/>
    <m/>
    <m/>
    <m/>
    <m/>
    <m/>
    <n v="22149.62"/>
    <n v="273.38"/>
    <n v="0"/>
    <n v="22423"/>
    <x v="1"/>
    <x v="13"/>
    <m/>
    <x v="35"/>
  </r>
  <r>
    <x v="1"/>
    <s v="Baxter Springs"/>
    <s v="Electric"/>
    <s v="Industrial"/>
    <s v="CB-Commercial"/>
    <n v="20875"/>
    <n v="1751.18"/>
    <n v="140"/>
    <n v="63.49"/>
    <n v="0"/>
    <n v="0"/>
    <n v="0"/>
    <n v="0"/>
    <n v="0"/>
    <n v="0"/>
    <n v="0"/>
    <n v="0"/>
    <n v="0"/>
    <n v="787.61"/>
    <n v="0"/>
    <n v="0"/>
    <n v="36.53"/>
    <n v="0"/>
    <n v="0"/>
    <n v="0"/>
    <n v="0"/>
    <n v="0"/>
    <n v="0"/>
    <n v="0"/>
    <n v="0"/>
    <n v="0"/>
    <n v="0"/>
    <n v="0"/>
    <n v="0"/>
    <n v="0"/>
    <n v="0"/>
    <n v="0"/>
    <n v="0"/>
    <n v="270.56"/>
    <n v="0"/>
    <n v="0"/>
    <n v="294.14"/>
    <n v="0"/>
    <n v="0"/>
    <n v="0"/>
    <n v="0"/>
    <x v="1"/>
    <m/>
    <m/>
    <m/>
    <m/>
    <m/>
    <m/>
    <m/>
    <m/>
    <n v="778.01"/>
    <n v="9.6"/>
    <n v="0"/>
    <n v="787.61"/>
    <x v="2"/>
    <x v="5"/>
    <m/>
    <x v="35"/>
  </r>
  <r>
    <x v="1"/>
    <s v="Baxter Springs"/>
    <s v="Electric"/>
    <s v="Industrial"/>
    <s v="GP-General Power"/>
    <n v="692200"/>
    <n v="46781.75"/>
    <n v="0"/>
    <n v="275"/>
    <n v="0"/>
    <n v="0"/>
    <n v="0"/>
    <n v="0"/>
    <n v="0"/>
    <n v="0"/>
    <n v="0"/>
    <n v="0"/>
    <n v="0"/>
    <n v="26440.38"/>
    <n v="0"/>
    <n v="0"/>
    <n v="1211.3499999999999"/>
    <n v="0"/>
    <n v="0"/>
    <n v="0"/>
    <n v="0"/>
    <n v="0"/>
    <n v="0"/>
    <n v="0"/>
    <n v="0"/>
    <n v="0"/>
    <n v="0"/>
    <n v="0"/>
    <n v="0"/>
    <n v="0"/>
    <n v="0"/>
    <n v="0"/>
    <n v="0"/>
    <n v="2646.99"/>
    <n v="0"/>
    <n v="0"/>
    <n v="6657.06"/>
    <n v="0"/>
    <n v="0"/>
    <n v="0"/>
    <n v="0"/>
    <x v="1"/>
    <m/>
    <m/>
    <m/>
    <m/>
    <m/>
    <m/>
    <m/>
    <m/>
    <n v="26121.97"/>
    <n v="318.41000000000003"/>
    <n v="0"/>
    <n v="26440.38"/>
    <x v="2"/>
    <x v="6"/>
    <m/>
    <x v="35"/>
  </r>
  <r>
    <x v="1"/>
    <s v="Baxter Springs"/>
    <s v="Electric"/>
    <s v="Industrial"/>
    <s v="PT-Transmission"/>
    <n v="2809047"/>
    <n v="106976.28"/>
    <n v="0"/>
    <n v="50"/>
    <n v="0"/>
    <n v="0"/>
    <n v="0"/>
    <n v="0"/>
    <n v="0"/>
    <n v="0"/>
    <n v="0"/>
    <n v="0"/>
    <n v="0"/>
    <n v="112221.43"/>
    <n v="0"/>
    <n v="0"/>
    <n v="4915.83"/>
    <n v="0"/>
    <n v="0"/>
    <n v="7670.8"/>
    <n v="0"/>
    <n v="0"/>
    <n v="0"/>
    <n v="0"/>
    <n v="0"/>
    <n v="0"/>
    <n v="0"/>
    <n v="0"/>
    <n v="0"/>
    <n v="0"/>
    <n v="0"/>
    <n v="0"/>
    <n v="0"/>
    <n v="10170.18"/>
    <n v="0"/>
    <n v="-13146.35"/>
    <n v="21102.82"/>
    <n v="0"/>
    <n v="0"/>
    <n v="0"/>
    <n v="0"/>
    <x v="1"/>
    <m/>
    <m/>
    <m/>
    <m/>
    <m/>
    <m/>
    <m/>
    <m/>
    <n v="110929.26999999999"/>
    <n v="1292.1600000000001"/>
    <n v="0"/>
    <n v="112221.43"/>
    <x v="2"/>
    <x v="9"/>
    <m/>
    <x v="35"/>
  </r>
  <r>
    <x v="1"/>
    <s v="Baxter Springs"/>
    <s v="Electric"/>
    <s v="Industrial"/>
    <s v="SH-Small Heating"/>
    <n v="11473"/>
    <n v="806.43"/>
    <n v="40"/>
    <n v="0"/>
    <n v="0"/>
    <n v="0"/>
    <n v="0"/>
    <n v="0"/>
    <n v="0"/>
    <n v="0"/>
    <n v="0"/>
    <n v="0"/>
    <n v="0"/>
    <n v="432.88"/>
    <n v="0"/>
    <n v="0"/>
    <n v="20.079999999999998"/>
    <n v="0"/>
    <n v="0"/>
    <n v="0"/>
    <n v="0"/>
    <n v="0"/>
    <n v="0"/>
    <n v="0"/>
    <n v="0"/>
    <n v="0"/>
    <n v="0"/>
    <n v="0"/>
    <n v="0"/>
    <n v="0"/>
    <n v="0"/>
    <n v="0"/>
    <n v="0"/>
    <n v="118.67"/>
    <n v="0"/>
    <n v="0"/>
    <n v="183.91"/>
    <n v="0"/>
    <n v="0"/>
    <n v="0"/>
    <n v="0"/>
    <x v="1"/>
    <m/>
    <m/>
    <m/>
    <m/>
    <m/>
    <m/>
    <m/>
    <m/>
    <n v="427.6"/>
    <n v="5.28"/>
    <n v="0"/>
    <n v="432.88"/>
    <x v="2"/>
    <x v="12"/>
    <m/>
    <x v="35"/>
  </r>
  <r>
    <x v="1"/>
    <s v="Baxter Springs"/>
    <s v="Electric"/>
    <s v="Industrial"/>
    <s v="TEB-Total Electric Bldg"/>
    <n v="8640"/>
    <n v="743.04"/>
    <n v="0"/>
    <n v="0"/>
    <n v="0"/>
    <n v="0"/>
    <n v="0"/>
    <n v="0"/>
    <n v="0"/>
    <n v="0"/>
    <n v="0"/>
    <n v="0"/>
    <n v="0"/>
    <n v="325.99"/>
    <n v="0"/>
    <n v="0"/>
    <n v="15.12"/>
    <n v="0"/>
    <n v="0"/>
    <n v="0"/>
    <n v="0"/>
    <n v="0"/>
    <n v="0"/>
    <n v="0"/>
    <n v="0"/>
    <n v="0"/>
    <n v="0"/>
    <n v="0"/>
    <n v="0"/>
    <n v="0"/>
    <n v="0"/>
    <n v="0"/>
    <n v="0"/>
    <n v="11.54"/>
    <n v="0"/>
    <n v="0"/>
    <n v="117.24"/>
    <n v="0"/>
    <n v="0"/>
    <n v="0"/>
    <n v="0"/>
    <x v="1"/>
    <m/>
    <m/>
    <m/>
    <m/>
    <m/>
    <m/>
    <m/>
    <m/>
    <n v="322.02"/>
    <n v="3.97"/>
    <n v="0"/>
    <n v="325.99"/>
    <x v="2"/>
    <x v="13"/>
    <m/>
    <x v="35"/>
  </r>
  <r>
    <x v="1"/>
    <s v="Baxter Springs"/>
    <s v="Electric"/>
    <s v="Interdepartmental"/>
    <s v="CB-Commercial"/>
    <n v="12101"/>
    <n v="1009"/>
    <n v="40"/>
    <n v="0"/>
    <n v="0"/>
    <n v="0"/>
    <n v="0"/>
    <n v="0"/>
    <n v="0"/>
    <n v="0"/>
    <n v="0"/>
    <n v="0"/>
    <n v="0"/>
    <n v="456.57"/>
    <n v="0"/>
    <n v="0"/>
    <n v="21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0.5"/>
    <n v="0"/>
    <n v="0"/>
    <n v="0"/>
    <n v="0"/>
    <x v="1"/>
    <m/>
    <m/>
    <m/>
    <m/>
    <m/>
    <m/>
    <m/>
    <m/>
    <n v="451"/>
    <n v="5.57"/>
    <n v="0"/>
    <n v="456.57"/>
    <x v="5"/>
    <x v="5"/>
    <m/>
    <x v="35"/>
  </r>
  <r>
    <x v="1"/>
    <s v="Baxter Springs"/>
    <s v="Electric"/>
    <s v="Interdepartmental"/>
    <s v="GP-General Power"/>
    <n v="5840"/>
    <n v="1222.56"/>
    <n v="0"/>
    <n v="0"/>
    <n v="0"/>
    <n v="0"/>
    <n v="0"/>
    <n v="0"/>
    <n v="0"/>
    <n v="0"/>
    <n v="0"/>
    <n v="0"/>
    <n v="0"/>
    <n v="220.34"/>
    <n v="0"/>
    <n v="0"/>
    <n v="10.22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.78"/>
    <n v="0"/>
    <n v="0"/>
    <n v="0"/>
    <n v="0"/>
    <x v="1"/>
    <m/>
    <m/>
    <m/>
    <m/>
    <m/>
    <m/>
    <m/>
    <m/>
    <n v="217.65"/>
    <n v="2.69"/>
    <n v="0"/>
    <n v="220.34"/>
    <x v="5"/>
    <x v="6"/>
    <m/>
    <x v="35"/>
  </r>
  <r>
    <x v="1"/>
    <s v="Baxter Springs"/>
    <s v="Electric"/>
    <s v="Municipal Buildings"/>
    <s v="CB-Commercial"/>
    <n v="29342"/>
    <n v="2498.6999999999998"/>
    <n v="552"/>
    <n v="0"/>
    <n v="0"/>
    <n v="0"/>
    <n v="0"/>
    <n v="0"/>
    <n v="0"/>
    <n v="0"/>
    <n v="0"/>
    <n v="0"/>
    <n v="0"/>
    <n v="1107.07"/>
    <n v="0"/>
    <n v="0"/>
    <n v="5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3.42"/>
    <n v="0"/>
    <n v="0"/>
    <n v="0"/>
    <n v="0"/>
    <x v="1"/>
    <m/>
    <m/>
    <m/>
    <m/>
    <m/>
    <m/>
    <m/>
    <m/>
    <n v="1093.57"/>
    <n v="13.5"/>
    <n v="0"/>
    <n v="1107.07"/>
    <x v="3"/>
    <x v="5"/>
    <m/>
    <x v="35"/>
  </r>
  <r>
    <x v="1"/>
    <s v="Baxter Springs"/>
    <s v="Electric"/>
    <s v="Municipal Buildings"/>
    <s v="GP-General Power"/>
    <n v="46160"/>
    <n v="3196.06"/>
    <n v="0"/>
    <n v="0"/>
    <n v="0"/>
    <n v="0"/>
    <n v="0"/>
    <n v="0"/>
    <n v="0"/>
    <n v="0"/>
    <n v="0"/>
    <n v="0"/>
    <n v="0"/>
    <n v="1741.61"/>
    <n v="0"/>
    <n v="0"/>
    <n v="8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8.87"/>
    <n v="0"/>
    <n v="0"/>
    <n v="0"/>
    <n v="0"/>
    <x v="1"/>
    <m/>
    <m/>
    <m/>
    <m/>
    <m/>
    <m/>
    <m/>
    <m/>
    <n v="1720.3799999999999"/>
    <n v="21.23"/>
    <n v="0"/>
    <n v="1741.61"/>
    <x v="3"/>
    <x v="6"/>
    <m/>
    <x v="35"/>
  </r>
  <r>
    <x v="1"/>
    <s v="Baxter Springs"/>
    <s v="Electric"/>
    <s v="Municipal Buildings"/>
    <s v="SH-Small Heating"/>
    <n v="3600"/>
    <n v="257.89999999999998"/>
    <n v="20"/>
    <n v="0"/>
    <n v="0"/>
    <n v="0"/>
    <n v="0"/>
    <n v="0"/>
    <n v="0"/>
    <n v="0"/>
    <n v="0"/>
    <n v="0"/>
    <n v="0"/>
    <n v="135.83000000000001"/>
    <n v="0"/>
    <n v="0"/>
    <n v="6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.71"/>
    <n v="0"/>
    <n v="0"/>
    <n v="0"/>
    <n v="0"/>
    <x v="1"/>
    <m/>
    <m/>
    <m/>
    <m/>
    <m/>
    <m/>
    <m/>
    <m/>
    <n v="134.17000000000002"/>
    <n v="1.66"/>
    <n v="0"/>
    <n v="135.83000000000001"/>
    <x v="3"/>
    <x v="12"/>
    <m/>
    <x v="35"/>
  </r>
  <r>
    <x v="1"/>
    <s v="Baxter Springs"/>
    <s v="Electric"/>
    <s v="Municipal Other Lighting"/>
    <s v="CB-Commercial"/>
    <n v="10602"/>
    <n v="926.31"/>
    <n v="560"/>
    <n v="0"/>
    <n v="0"/>
    <n v="0"/>
    <n v="0"/>
    <n v="0"/>
    <n v="0"/>
    <n v="0"/>
    <n v="0"/>
    <n v="0"/>
    <n v="0"/>
    <n v="399.99"/>
    <n v="0"/>
    <n v="0"/>
    <n v="18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37"/>
    <n v="0"/>
    <n v="0"/>
    <n v="0"/>
    <n v="0"/>
    <x v="1"/>
    <m/>
    <m/>
    <m/>
    <m/>
    <m/>
    <m/>
    <m/>
    <m/>
    <n v="395.11"/>
    <n v="4.88"/>
    <n v="0"/>
    <n v="399.99"/>
    <x v="4"/>
    <x v="5"/>
    <m/>
    <x v="35"/>
  </r>
  <r>
    <x v="1"/>
    <s v="Baxter Springs"/>
    <s v="Electric"/>
    <s v="Municipal Other Lighting"/>
    <s v="LS-Special Lighting"/>
    <n v="415"/>
    <n v="118.8"/>
    <n v="0"/>
    <n v="0"/>
    <n v="0"/>
    <n v="0"/>
    <n v="0"/>
    <n v="0"/>
    <n v="0"/>
    <n v="0"/>
    <n v="0"/>
    <n v="0"/>
    <n v="0"/>
    <n v="15.66"/>
    <n v="0"/>
    <n v="0"/>
    <n v="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88"/>
    <n v="0.37"/>
    <n v="0"/>
    <n v="0"/>
    <n v="0"/>
    <n v="0"/>
    <x v="1"/>
    <m/>
    <m/>
    <m/>
    <m/>
    <m/>
    <m/>
    <m/>
    <m/>
    <n v="15.47"/>
    <n v="0.19"/>
    <n v="0"/>
    <n v="15.66"/>
    <x v="4"/>
    <x v="7"/>
    <m/>
    <x v="35"/>
  </r>
  <r>
    <x v="1"/>
    <s v="Baxter Springs"/>
    <s v="Electric"/>
    <s v="Municipal Pumping"/>
    <s v="CB-Commercial"/>
    <n v="15601"/>
    <n v="1318.22"/>
    <n v="300"/>
    <n v="0"/>
    <n v="0"/>
    <n v="0"/>
    <n v="0"/>
    <n v="0"/>
    <n v="0"/>
    <n v="0"/>
    <n v="0"/>
    <n v="0"/>
    <n v="0"/>
    <n v="588.62"/>
    <n v="0"/>
    <n v="0"/>
    <n v="27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9.82"/>
    <n v="0"/>
    <n v="0"/>
    <n v="0"/>
    <n v="0"/>
    <x v="1"/>
    <m/>
    <m/>
    <m/>
    <m/>
    <m/>
    <m/>
    <m/>
    <m/>
    <n v="581.44000000000005"/>
    <n v="7.18"/>
    <n v="0"/>
    <n v="588.62"/>
    <x v="3"/>
    <x v="5"/>
    <m/>
    <x v="35"/>
  </r>
  <r>
    <x v="1"/>
    <s v="Baxter Springs"/>
    <s v="Electric"/>
    <s v="Municipal Pumping"/>
    <s v="GP-General Power"/>
    <n v="185280"/>
    <n v="10678.98"/>
    <n v="0"/>
    <n v="0"/>
    <n v="0"/>
    <n v="0"/>
    <n v="0"/>
    <n v="0"/>
    <n v="0"/>
    <n v="0"/>
    <n v="0"/>
    <n v="0"/>
    <n v="0"/>
    <n v="6990.62"/>
    <n v="0"/>
    <n v="0"/>
    <n v="324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6.03"/>
    <n v="0"/>
    <n v="0"/>
    <n v="0"/>
    <n v="0"/>
    <x v="1"/>
    <m/>
    <m/>
    <m/>
    <m/>
    <m/>
    <m/>
    <m/>
    <m/>
    <n v="6905.39"/>
    <n v="85.23"/>
    <n v="0"/>
    <n v="6990.62"/>
    <x v="3"/>
    <x v="6"/>
    <m/>
    <x v="35"/>
  </r>
  <r>
    <x v="1"/>
    <s v="Baxter Springs"/>
    <s v="Electric"/>
    <s v="Residential"/>
    <s v="NM-Net Metering"/>
    <n v="213"/>
    <n v="-10.02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0"/>
    <m/>
    <x v="35"/>
  </r>
  <r>
    <x v="1"/>
    <s v="Baxter Springs"/>
    <s v="Electric"/>
    <s v="Residential"/>
    <s v="RG-Residential"/>
    <n v="3896955"/>
    <n v="249676.88"/>
    <n v="50665.51"/>
    <n v="20555.169999999998"/>
    <n v="0"/>
    <n v="0"/>
    <n v="0"/>
    <n v="0"/>
    <n v="0"/>
    <n v="0"/>
    <n v="0"/>
    <n v="0"/>
    <n v="0"/>
    <n v="146833.79999999999"/>
    <n v="0"/>
    <n v="0"/>
    <n v="6810.68"/>
    <n v="0"/>
    <n v="0"/>
    <n v="0"/>
    <n v="0"/>
    <n v="0"/>
    <n v="0"/>
    <n v="0"/>
    <n v="0"/>
    <n v="0"/>
    <n v="0"/>
    <n v="0"/>
    <n v="0"/>
    <n v="0"/>
    <n v="0"/>
    <n v="80"/>
    <n v="-0.22"/>
    <n v="13856"/>
    <n v="0"/>
    <n v="0"/>
    <n v="68025.740000000005"/>
    <n v="0"/>
    <n v="0"/>
    <n v="0"/>
    <n v="0"/>
    <x v="1"/>
    <m/>
    <m/>
    <m/>
    <m/>
    <m/>
    <m/>
    <m/>
    <m/>
    <n v="145041.19999999998"/>
    <n v="1792.6"/>
    <n v="0"/>
    <n v="146833.79999999999"/>
    <x v="0"/>
    <x v="1"/>
    <m/>
    <x v="35"/>
  </r>
  <r>
    <x v="1"/>
    <s v="Baxter Springs"/>
    <s v="Electric"/>
    <s v="Residential"/>
    <s v="RG-Residential Water Heat"/>
    <n v="631074"/>
    <n v="38771.33"/>
    <n v="6915.05"/>
    <n v="2354.11"/>
    <n v="0"/>
    <n v="0"/>
    <n v="0"/>
    <n v="0"/>
    <n v="0"/>
    <n v="0"/>
    <n v="0"/>
    <n v="0"/>
    <n v="0"/>
    <n v="23706.98"/>
    <n v="0"/>
    <n v="0"/>
    <n v="1099.6199999999999"/>
    <n v="0"/>
    <n v="0"/>
    <n v="0"/>
    <n v="0"/>
    <n v="0"/>
    <n v="0"/>
    <n v="0"/>
    <n v="0"/>
    <n v="0"/>
    <n v="0"/>
    <n v="0"/>
    <n v="0"/>
    <n v="0"/>
    <n v="0"/>
    <n v="0"/>
    <n v="-0.03"/>
    <n v="1926.96"/>
    <n v="0"/>
    <n v="0"/>
    <n v="11032.64"/>
    <n v="0"/>
    <n v="0"/>
    <n v="0"/>
    <n v="0"/>
    <x v="1"/>
    <m/>
    <m/>
    <m/>
    <m/>
    <m/>
    <m/>
    <m/>
    <m/>
    <n v="23416.69"/>
    <n v="290.29000000000002"/>
    <n v="0"/>
    <n v="23706.98"/>
    <x v="0"/>
    <x v="14"/>
    <m/>
    <x v="35"/>
  </r>
  <r>
    <x v="1"/>
    <s v="Baxter Springs"/>
    <s v="Electric"/>
    <s v="Residential"/>
    <s v="RH-Residential Total Elec"/>
    <n v="2957862"/>
    <n v="168662.02"/>
    <n v="21017.84"/>
    <n v="6302.86"/>
    <n v="0"/>
    <n v="0"/>
    <n v="0"/>
    <n v="0"/>
    <n v="0"/>
    <n v="0"/>
    <n v="0"/>
    <n v="0"/>
    <n v="0"/>
    <n v="111201.08"/>
    <n v="0"/>
    <n v="0"/>
    <n v="5157.4799999999996"/>
    <n v="0"/>
    <n v="0"/>
    <n v="0"/>
    <n v="0"/>
    <n v="0"/>
    <n v="0"/>
    <n v="0"/>
    <n v="0"/>
    <n v="0"/>
    <n v="0"/>
    <n v="0"/>
    <n v="0"/>
    <n v="0"/>
    <n v="0"/>
    <n v="20"/>
    <n v="-0.02"/>
    <n v="7295.66"/>
    <n v="0"/>
    <n v="0"/>
    <n v="50395.22"/>
    <n v="0"/>
    <n v="0"/>
    <n v="0"/>
    <n v="0"/>
    <x v="1"/>
    <m/>
    <m/>
    <m/>
    <m/>
    <m/>
    <m/>
    <m/>
    <m/>
    <n v="109840.46"/>
    <n v="1360.62"/>
    <n v="0"/>
    <n v="111201.08"/>
    <x v="0"/>
    <x v="15"/>
    <m/>
    <x v="35"/>
  </r>
  <r>
    <x v="1"/>
    <s v="Baxter Springs"/>
    <s v="Lighting"/>
    <s v="Commercial"/>
    <s v="PL-Private Lighting"/>
    <n v="32469.631000000001"/>
    <n v="8310.99"/>
    <n v="0"/>
    <n v="164.96"/>
    <n v="0"/>
    <n v="0"/>
    <n v="0"/>
    <n v="0"/>
    <n v="0"/>
    <n v="0"/>
    <n v="0"/>
    <n v="0"/>
    <n v="0"/>
    <n v="1225.1500000000001"/>
    <n v="0"/>
    <n v="0"/>
    <n v="56.62"/>
    <n v="0"/>
    <n v="0"/>
    <n v="69"/>
    <n v="0"/>
    <n v="0"/>
    <n v="0"/>
    <n v="0"/>
    <n v="0"/>
    <n v="0"/>
    <n v="0"/>
    <n v="0"/>
    <n v="0"/>
    <n v="0"/>
    <n v="0"/>
    <n v="0"/>
    <n v="0"/>
    <n v="822.08"/>
    <n v="0"/>
    <n v="403.49"/>
    <n v="84.39"/>
    <n v="0"/>
    <n v="0"/>
    <n v="0"/>
    <n v="0"/>
    <x v="1"/>
    <m/>
    <m/>
    <m/>
    <m/>
    <m/>
    <m/>
    <m/>
    <m/>
    <n v="1210.21"/>
    <n v="14.94"/>
    <n v="0"/>
    <n v="1225.1500000000001"/>
    <x v="1"/>
    <x v="4"/>
    <m/>
    <x v="35"/>
  </r>
  <r>
    <x v="1"/>
    <s v="Baxter Springs"/>
    <s v="Lighting"/>
    <s v="Industrial"/>
    <s v="PL-Private Lighting"/>
    <n v="11678"/>
    <n v="2404.46"/>
    <n v="0"/>
    <n v="61.79"/>
    <n v="0"/>
    <n v="0"/>
    <n v="0"/>
    <n v="0"/>
    <n v="0"/>
    <n v="0"/>
    <n v="0"/>
    <n v="0"/>
    <n v="0"/>
    <n v="447.15"/>
    <n v="0"/>
    <n v="0"/>
    <n v="20.420000000000002"/>
    <n v="0"/>
    <n v="0"/>
    <n v="0"/>
    <n v="0"/>
    <n v="0"/>
    <n v="0"/>
    <n v="0"/>
    <n v="0"/>
    <n v="0"/>
    <n v="0"/>
    <n v="0"/>
    <n v="0"/>
    <n v="0"/>
    <n v="0"/>
    <n v="0"/>
    <n v="0"/>
    <n v="253.01"/>
    <n v="0"/>
    <n v="20.56"/>
    <n v="30.36"/>
    <n v="0"/>
    <n v="0"/>
    <n v="0"/>
    <n v="0"/>
    <x v="1"/>
    <m/>
    <m/>
    <m/>
    <m/>
    <m/>
    <m/>
    <m/>
    <m/>
    <n v="441.78"/>
    <n v="5.37"/>
    <n v="0"/>
    <n v="447.15"/>
    <x v="2"/>
    <x v="4"/>
    <m/>
    <x v="35"/>
  </r>
  <r>
    <x v="1"/>
    <s v="Baxter Springs"/>
    <s v="Lighting"/>
    <s v="Municipal Buildings"/>
    <s v="PL-Private Lighting"/>
    <n v="157"/>
    <n v="39.520000000000003"/>
    <n v="0"/>
    <n v="0"/>
    <n v="0"/>
    <n v="0"/>
    <n v="0"/>
    <n v="0"/>
    <n v="0"/>
    <n v="0"/>
    <n v="0"/>
    <n v="0"/>
    <n v="0"/>
    <n v="5.92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41"/>
    <n v="0"/>
    <n v="0"/>
    <n v="0"/>
    <n v="0"/>
    <x v="1"/>
    <m/>
    <m/>
    <m/>
    <m/>
    <m/>
    <m/>
    <m/>
    <m/>
    <n v="5.85"/>
    <n v="7.0000000000000007E-2"/>
    <n v="0"/>
    <n v="5.92"/>
    <x v="3"/>
    <x v="4"/>
    <m/>
    <x v="35"/>
  </r>
  <r>
    <x v="1"/>
    <s v="Baxter Springs"/>
    <s v="Lighting"/>
    <s v="Municipal Other Lighting"/>
    <s v="PL-Private Lighting"/>
    <n v="181"/>
    <n v="47.78"/>
    <n v="0"/>
    <n v="0"/>
    <n v="0"/>
    <n v="0"/>
    <n v="0"/>
    <n v="0"/>
    <n v="0"/>
    <n v="0"/>
    <n v="0"/>
    <n v="0"/>
    <n v="0"/>
    <n v="6.98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71"/>
    <n v="0.47"/>
    <n v="0"/>
    <n v="0"/>
    <n v="0"/>
    <n v="0"/>
    <x v="1"/>
    <m/>
    <m/>
    <m/>
    <m/>
    <m/>
    <m/>
    <m/>
    <m/>
    <n v="6.9"/>
    <n v="0.08"/>
    <n v="0"/>
    <n v="6.98"/>
    <x v="4"/>
    <x v="4"/>
    <m/>
    <x v="35"/>
  </r>
  <r>
    <x v="1"/>
    <s v="Baxter Springs"/>
    <s v="Lighting"/>
    <s v="Municipal Street Lighting"/>
    <s v="SPL-Municipal St Lighting"/>
    <n v="80498.392000000007"/>
    <n v="5143.37"/>
    <n v="0"/>
    <n v="0"/>
    <n v="0"/>
    <n v="0"/>
    <n v="0"/>
    <n v="0"/>
    <n v="0"/>
    <n v="0"/>
    <n v="0"/>
    <n v="0"/>
    <n v="0"/>
    <n v="3215.92"/>
    <n v="0"/>
    <n v="0"/>
    <n v="140.87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-450.32"/>
    <n v="259.2"/>
    <n v="0"/>
    <n v="0"/>
    <n v="0"/>
    <n v="0"/>
    <x v="1"/>
    <m/>
    <m/>
    <m/>
    <m/>
    <m/>
    <m/>
    <m/>
    <m/>
    <n v="3178.89"/>
    <n v="37.03"/>
    <n v="0"/>
    <n v="3215.92"/>
    <x v="4"/>
    <x v="11"/>
    <m/>
    <x v="35"/>
  </r>
  <r>
    <x v="1"/>
    <s v="Baxter Springs"/>
    <s v="Lighting"/>
    <s v="Residential"/>
    <s v="PL-Private Lighting"/>
    <n v="31784.061000000002"/>
    <n v="9665.41"/>
    <n v="0"/>
    <n v="19.02"/>
    <n v="0"/>
    <n v="0"/>
    <n v="0"/>
    <n v="0"/>
    <n v="0"/>
    <n v="0"/>
    <n v="0"/>
    <n v="0"/>
    <n v="0"/>
    <n v="1256.78"/>
    <n v="0"/>
    <n v="0.04"/>
    <n v="53.65"/>
    <n v="0"/>
    <n v="0"/>
    <n v="0"/>
    <n v="0"/>
    <n v="0"/>
    <n v="0"/>
    <n v="0"/>
    <n v="0"/>
    <n v="0"/>
    <n v="0"/>
    <n v="0"/>
    <n v="0"/>
    <n v="0"/>
    <n v="0"/>
    <n v="0"/>
    <n v="0"/>
    <n v="175.13"/>
    <n v="0"/>
    <n v="2009.39"/>
    <n v="84.01"/>
    <n v="0"/>
    <n v="0"/>
    <n v="0"/>
    <n v="0"/>
    <x v="1"/>
    <m/>
    <m/>
    <m/>
    <m/>
    <m/>
    <m/>
    <m/>
    <m/>
    <n v="1242.1600000000001"/>
    <n v="14.62"/>
    <n v="0"/>
    <n v="1256.78"/>
    <x v="0"/>
    <x v="4"/>
    <m/>
    <x v="35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1"/>
    <s v="Columbus"/>
    <s v="Electric"/>
    <s v="Commercial"/>
    <s v="CB-Commercial"/>
    <n v="518763"/>
    <n v="43755.41"/>
    <n v="8165.34"/>
    <n v="2562.1799999999998"/>
    <n v="0"/>
    <n v="0"/>
    <n v="0"/>
    <n v="0"/>
    <n v="0"/>
    <n v="0"/>
    <n v="0"/>
    <n v="0"/>
    <n v="0"/>
    <n v="19560.36"/>
    <n v="0"/>
    <n v="0"/>
    <n v="907.3"/>
    <n v="0"/>
    <n v="0"/>
    <n v="0"/>
    <n v="0"/>
    <n v="0"/>
    <n v="0"/>
    <n v="0"/>
    <n v="0"/>
    <n v="0"/>
    <n v="0"/>
    <n v="0"/>
    <n v="0"/>
    <n v="0"/>
    <n v="0"/>
    <n v="0"/>
    <n v="0"/>
    <n v="6765.86"/>
    <n v="0"/>
    <n v="0"/>
    <n v="7304.64"/>
    <n v="0"/>
    <n v="0"/>
    <n v="0"/>
    <n v="0"/>
    <x v="1"/>
    <m/>
    <m/>
    <m/>
    <m/>
    <m/>
    <m/>
    <m/>
    <m/>
    <n v="19321.73"/>
    <n v="238.63"/>
    <n v="0"/>
    <n v="19560.36"/>
    <x v="1"/>
    <x v="5"/>
    <m/>
    <x v="35"/>
  </r>
  <r>
    <x v="1"/>
    <s v="Columbus"/>
    <s v="Electric"/>
    <s v="Commercial"/>
    <s v="GP-General Power"/>
    <n v="607967"/>
    <n v="48633.82"/>
    <n v="0"/>
    <n v="0"/>
    <n v="0"/>
    <n v="0"/>
    <n v="0"/>
    <n v="0"/>
    <n v="0"/>
    <n v="0"/>
    <n v="0"/>
    <n v="0"/>
    <n v="0"/>
    <n v="23085.9"/>
    <n v="0"/>
    <n v="0"/>
    <n v="1063.94"/>
    <n v="0"/>
    <n v="0"/>
    <n v="663.34"/>
    <n v="0"/>
    <n v="0"/>
    <n v="0"/>
    <n v="0"/>
    <n v="0"/>
    <n v="0"/>
    <n v="0"/>
    <n v="0"/>
    <n v="0"/>
    <n v="0"/>
    <n v="0"/>
    <n v="0"/>
    <n v="0"/>
    <n v="5310.43"/>
    <n v="0"/>
    <n v="0"/>
    <n v="7760.3"/>
    <n v="0"/>
    <n v="0"/>
    <n v="0"/>
    <n v="0"/>
    <x v="1"/>
    <m/>
    <m/>
    <m/>
    <m/>
    <m/>
    <m/>
    <m/>
    <m/>
    <n v="22806.240000000002"/>
    <n v="279.66000000000003"/>
    <n v="0"/>
    <n v="23085.9"/>
    <x v="1"/>
    <x v="6"/>
    <m/>
    <x v="35"/>
  </r>
  <r>
    <x v="1"/>
    <s v="Columbu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10"/>
    <m/>
    <x v="35"/>
  </r>
  <r>
    <x v="1"/>
    <s v="Columbus"/>
    <s v="Electric"/>
    <s v="Commercial"/>
    <s v="SH-Small Heating"/>
    <n v="84483"/>
    <n v="6096.15"/>
    <n v="845.33"/>
    <n v="416.74"/>
    <n v="0"/>
    <n v="0"/>
    <n v="0"/>
    <n v="0"/>
    <n v="0"/>
    <n v="0"/>
    <n v="0"/>
    <n v="0"/>
    <n v="0"/>
    <n v="3187.58"/>
    <n v="0"/>
    <n v="0"/>
    <n v="147.85"/>
    <n v="0"/>
    <n v="0"/>
    <n v="0"/>
    <n v="0"/>
    <n v="0"/>
    <n v="0"/>
    <n v="0"/>
    <n v="0"/>
    <n v="0"/>
    <n v="0"/>
    <n v="0"/>
    <n v="0"/>
    <n v="0"/>
    <n v="0"/>
    <n v="0"/>
    <n v="0"/>
    <n v="1002.42"/>
    <n v="0"/>
    <n v="0"/>
    <n v="1354.25"/>
    <n v="0"/>
    <n v="0"/>
    <n v="0"/>
    <n v="0"/>
    <x v="1"/>
    <m/>
    <m/>
    <m/>
    <m/>
    <m/>
    <m/>
    <m/>
    <m/>
    <n v="3148.72"/>
    <n v="38.86"/>
    <n v="0"/>
    <n v="3187.58"/>
    <x v="1"/>
    <x v="12"/>
    <m/>
    <x v="35"/>
  </r>
  <r>
    <x v="1"/>
    <s v="Columbus"/>
    <s v="Electric"/>
    <s v="Commercial"/>
    <s v="TEB-Total Electric Bldg"/>
    <n v="125360"/>
    <n v="9459.64"/>
    <n v="0"/>
    <n v="0"/>
    <n v="0"/>
    <n v="0"/>
    <n v="0"/>
    <n v="0"/>
    <n v="0"/>
    <n v="0"/>
    <n v="0"/>
    <n v="0"/>
    <n v="0"/>
    <n v="4729.8500000000004"/>
    <n v="0"/>
    <n v="0"/>
    <n v="219.38"/>
    <n v="0"/>
    <n v="0"/>
    <n v="0"/>
    <n v="0"/>
    <n v="0"/>
    <n v="0"/>
    <n v="0"/>
    <n v="0"/>
    <n v="0"/>
    <n v="0"/>
    <n v="0"/>
    <n v="0"/>
    <n v="0"/>
    <n v="0"/>
    <n v="0"/>
    <n v="0"/>
    <n v="1135.96"/>
    <n v="0"/>
    <n v="0"/>
    <n v="1701.14"/>
    <n v="0"/>
    <n v="0"/>
    <n v="0"/>
    <n v="0"/>
    <x v="1"/>
    <m/>
    <m/>
    <m/>
    <m/>
    <m/>
    <m/>
    <m/>
    <m/>
    <n v="4672.18"/>
    <n v="57.67"/>
    <n v="0"/>
    <n v="4729.8500000000004"/>
    <x v="1"/>
    <x v="13"/>
    <m/>
    <x v="35"/>
  </r>
  <r>
    <x v="1"/>
    <s v="Columbus"/>
    <s v="Electric"/>
    <s v="Industrial"/>
    <s v="CB-Commercial"/>
    <n v="1600"/>
    <n v="136.76"/>
    <n v="20"/>
    <n v="0"/>
    <n v="0"/>
    <n v="0"/>
    <n v="0"/>
    <n v="0"/>
    <n v="0"/>
    <n v="0"/>
    <n v="0"/>
    <n v="0"/>
    <n v="0"/>
    <n v="60.37"/>
    <n v="0"/>
    <n v="0"/>
    <n v="2.8"/>
    <n v="0"/>
    <n v="0"/>
    <n v="0"/>
    <n v="0"/>
    <n v="0"/>
    <n v="0"/>
    <n v="0"/>
    <n v="0"/>
    <n v="0"/>
    <n v="0"/>
    <n v="0"/>
    <n v="0"/>
    <n v="0"/>
    <n v="0"/>
    <n v="0"/>
    <n v="0"/>
    <n v="19.399999999999999"/>
    <n v="0"/>
    <n v="0"/>
    <n v="22.54"/>
    <n v="0"/>
    <n v="0"/>
    <n v="0"/>
    <n v="0"/>
    <x v="1"/>
    <m/>
    <m/>
    <m/>
    <m/>
    <m/>
    <m/>
    <m/>
    <m/>
    <n v="59.629999999999995"/>
    <n v="0.74"/>
    <n v="0"/>
    <n v="60.37"/>
    <x v="2"/>
    <x v="5"/>
    <m/>
    <x v="35"/>
  </r>
  <r>
    <x v="1"/>
    <s v="Columbus"/>
    <s v="Electric"/>
    <s v="Industrial"/>
    <s v="GP-General Power"/>
    <n v="393520"/>
    <n v="35779.17"/>
    <n v="0"/>
    <n v="0"/>
    <n v="0"/>
    <n v="0"/>
    <n v="0"/>
    <n v="0"/>
    <n v="0"/>
    <n v="0"/>
    <n v="0"/>
    <n v="0"/>
    <n v="0"/>
    <n v="14847.52"/>
    <n v="0"/>
    <n v="0"/>
    <n v="688.66"/>
    <n v="0"/>
    <n v="0"/>
    <n v="0"/>
    <n v="0"/>
    <n v="0"/>
    <n v="0"/>
    <n v="0"/>
    <n v="0"/>
    <n v="0"/>
    <n v="0"/>
    <n v="0"/>
    <n v="0"/>
    <n v="0"/>
    <n v="0"/>
    <n v="0"/>
    <n v="0"/>
    <n v="1679.22"/>
    <n v="0"/>
    <n v="0"/>
    <n v="6671.58"/>
    <n v="0"/>
    <n v="0"/>
    <n v="0"/>
    <n v="0"/>
    <x v="1"/>
    <m/>
    <m/>
    <m/>
    <m/>
    <m/>
    <m/>
    <m/>
    <m/>
    <n v="14666.5"/>
    <n v="181.02"/>
    <n v="0"/>
    <n v="14847.52"/>
    <x v="2"/>
    <x v="6"/>
    <m/>
    <x v="35"/>
  </r>
  <r>
    <x v="1"/>
    <s v="Columbus"/>
    <s v="Electric"/>
    <s v="Industrial"/>
    <s v="PT-Transmission"/>
    <n v="523200"/>
    <n v="39399.9"/>
    <n v="0"/>
    <n v="0"/>
    <n v="0"/>
    <n v="0"/>
    <n v="0"/>
    <n v="0"/>
    <n v="0"/>
    <n v="0"/>
    <n v="0"/>
    <n v="0"/>
    <n v="0"/>
    <n v="20901.84"/>
    <n v="0"/>
    <n v="0"/>
    <n v="915.6"/>
    <n v="0"/>
    <n v="0"/>
    <n v="2620.46"/>
    <n v="0"/>
    <n v="0"/>
    <n v="0"/>
    <n v="0"/>
    <n v="0"/>
    <n v="0"/>
    <n v="0"/>
    <n v="0"/>
    <n v="0"/>
    <n v="0"/>
    <n v="0"/>
    <n v="0"/>
    <n v="0"/>
    <n v="821.22"/>
    <n v="0"/>
    <n v="-2448.5700000000002"/>
    <n v="8299.67"/>
    <n v="0"/>
    <n v="0"/>
    <n v="0"/>
    <n v="0"/>
    <x v="1"/>
    <m/>
    <m/>
    <m/>
    <m/>
    <m/>
    <m/>
    <m/>
    <m/>
    <n v="20661.170000000002"/>
    <n v="240.67"/>
    <n v="0"/>
    <n v="20901.84"/>
    <x v="2"/>
    <x v="9"/>
    <m/>
    <x v="35"/>
  </r>
  <r>
    <x v="1"/>
    <s v="Columbus"/>
    <s v="Electric"/>
    <s v="Industrial"/>
    <s v="TEB-Total Electric Bldg"/>
    <n v="4400"/>
    <n v="387.94"/>
    <n v="0"/>
    <n v="0"/>
    <n v="0"/>
    <n v="0"/>
    <n v="0"/>
    <n v="0"/>
    <n v="0"/>
    <n v="0"/>
    <n v="0"/>
    <n v="0"/>
    <n v="0"/>
    <n v="166.01"/>
    <n v="0"/>
    <n v="0"/>
    <n v="7.7"/>
    <n v="0"/>
    <n v="0"/>
    <n v="0"/>
    <n v="0"/>
    <n v="0"/>
    <n v="0"/>
    <n v="0"/>
    <n v="0"/>
    <n v="0"/>
    <n v="0"/>
    <n v="0"/>
    <n v="0"/>
    <n v="0"/>
    <n v="0"/>
    <n v="0"/>
    <n v="0"/>
    <n v="7.44"/>
    <n v="0"/>
    <n v="0"/>
    <n v="59.71"/>
    <n v="0"/>
    <n v="0"/>
    <n v="0"/>
    <n v="0"/>
    <x v="1"/>
    <m/>
    <m/>
    <m/>
    <m/>
    <m/>
    <m/>
    <m/>
    <m/>
    <n v="163.98999999999998"/>
    <n v="2.02"/>
    <n v="0"/>
    <n v="166.01"/>
    <x v="2"/>
    <x v="13"/>
    <m/>
    <x v="35"/>
  </r>
  <r>
    <x v="1"/>
    <s v="Columbus"/>
    <s v="Electric"/>
    <s v="Municipal Buildings"/>
    <s v="CB-Commercial"/>
    <n v="56756"/>
    <n v="4746.7299999999996"/>
    <n v="480"/>
    <n v="0"/>
    <n v="0"/>
    <n v="0"/>
    <n v="0"/>
    <n v="0"/>
    <n v="0"/>
    <n v="0"/>
    <n v="0"/>
    <n v="0"/>
    <n v="0"/>
    <n v="2141.38"/>
    <n v="0"/>
    <n v="0"/>
    <n v="99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9.69"/>
    <n v="0"/>
    <n v="0"/>
    <n v="0"/>
    <n v="0"/>
    <x v="1"/>
    <m/>
    <m/>
    <m/>
    <m/>
    <m/>
    <m/>
    <m/>
    <m/>
    <n v="2115.27"/>
    <n v="26.11"/>
    <n v="0"/>
    <n v="2141.38"/>
    <x v="3"/>
    <x v="5"/>
    <m/>
    <x v="35"/>
  </r>
  <r>
    <x v="1"/>
    <s v="Columbus"/>
    <s v="Electric"/>
    <s v="Municipal Buildings"/>
    <s v="SH-Small Heating"/>
    <n v="18440"/>
    <n v="1298.43"/>
    <n v="40"/>
    <n v="0"/>
    <n v="0"/>
    <n v="0"/>
    <n v="0"/>
    <n v="0"/>
    <n v="0"/>
    <n v="0"/>
    <n v="0"/>
    <n v="0"/>
    <n v="0"/>
    <n v="695.74"/>
    <n v="0"/>
    <n v="0"/>
    <n v="32.27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5.60000000000002"/>
    <n v="0"/>
    <n v="0"/>
    <n v="0"/>
    <n v="0"/>
    <x v="1"/>
    <m/>
    <m/>
    <m/>
    <m/>
    <m/>
    <m/>
    <m/>
    <m/>
    <n v="687.26"/>
    <n v="8.48"/>
    <n v="0"/>
    <n v="695.74"/>
    <x v="3"/>
    <x v="12"/>
    <m/>
    <x v="35"/>
  </r>
  <r>
    <x v="1"/>
    <s v="Columbus"/>
    <s v="Electric"/>
    <s v="Municipal Buildings"/>
    <s v="TEB-Total Electric Bldg"/>
    <n v="11840"/>
    <n v="966.14"/>
    <n v="0"/>
    <n v="0"/>
    <n v="0"/>
    <n v="0"/>
    <n v="0"/>
    <n v="0"/>
    <n v="0"/>
    <n v="0"/>
    <n v="0"/>
    <n v="0"/>
    <n v="0"/>
    <n v="446.72"/>
    <n v="0"/>
    <n v="0"/>
    <n v="2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.66999999999999"/>
    <n v="0"/>
    <n v="0"/>
    <n v="0"/>
    <n v="0"/>
    <x v="1"/>
    <m/>
    <m/>
    <m/>
    <m/>
    <m/>
    <m/>
    <m/>
    <m/>
    <n v="441.27000000000004"/>
    <n v="5.45"/>
    <n v="0"/>
    <n v="446.72"/>
    <x v="3"/>
    <x v="13"/>
    <m/>
    <x v="35"/>
  </r>
  <r>
    <x v="1"/>
    <s v="Columbus"/>
    <s v="Electric"/>
    <s v="Municipal Other Lighting"/>
    <s v="CB-Commercial"/>
    <n v="2740"/>
    <n v="241.66"/>
    <n v="340"/>
    <n v="0"/>
    <n v="0"/>
    <n v="0"/>
    <n v="0"/>
    <n v="0"/>
    <n v="0"/>
    <n v="0"/>
    <n v="0"/>
    <n v="0"/>
    <n v="0"/>
    <n v="103.37"/>
    <n v="0"/>
    <n v="0"/>
    <n v="4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6"/>
    <n v="0"/>
    <n v="0"/>
    <n v="0"/>
    <n v="0"/>
    <x v="1"/>
    <m/>
    <m/>
    <m/>
    <m/>
    <m/>
    <m/>
    <m/>
    <m/>
    <n v="102.11"/>
    <n v="1.26"/>
    <n v="0"/>
    <n v="103.37"/>
    <x v="4"/>
    <x v="5"/>
    <m/>
    <x v="35"/>
  </r>
  <r>
    <x v="1"/>
    <s v="Columbus"/>
    <s v="Electric"/>
    <s v="Municipal Other Lighting"/>
    <s v="GP-General Power"/>
    <n v="24400"/>
    <n v="1626.69"/>
    <n v="0"/>
    <n v="0"/>
    <n v="0"/>
    <n v="0"/>
    <n v="0"/>
    <n v="0"/>
    <n v="0"/>
    <n v="0"/>
    <n v="0"/>
    <n v="0"/>
    <n v="0"/>
    <n v="920.61"/>
    <n v="0"/>
    <n v="0"/>
    <n v="42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4.82"/>
    <n v="0"/>
    <n v="0"/>
    <n v="0"/>
    <n v="0"/>
    <x v="1"/>
    <m/>
    <m/>
    <m/>
    <m/>
    <m/>
    <m/>
    <m/>
    <m/>
    <n v="909.39"/>
    <n v="11.22"/>
    <n v="0"/>
    <n v="920.61"/>
    <x v="4"/>
    <x v="6"/>
    <m/>
    <x v="35"/>
  </r>
  <r>
    <x v="1"/>
    <s v="Columbus"/>
    <s v="Electric"/>
    <s v="Municipal Other Lighting"/>
    <s v="LS-Special Lighting"/>
    <n v="1"/>
    <n v="39.6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x v="1"/>
    <m/>
    <m/>
    <m/>
    <m/>
    <m/>
    <m/>
    <m/>
    <m/>
    <n v="0.04"/>
    <n v="0"/>
    <n v="0"/>
    <n v="0.04"/>
    <x v="4"/>
    <x v="7"/>
    <m/>
    <x v="35"/>
  </r>
  <r>
    <x v="1"/>
    <s v="Columbus"/>
    <s v="Electric"/>
    <s v="Municipal Pumping"/>
    <s v="CB-Commercial"/>
    <n v="13084"/>
    <n v="1122.33"/>
    <n v="340"/>
    <n v="0"/>
    <n v="0"/>
    <n v="0"/>
    <n v="0"/>
    <n v="0"/>
    <n v="0"/>
    <n v="0"/>
    <n v="0"/>
    <n v="0"/>
    <n v="0"/>
    <n v="493.67"/>
    <n v="0"/>
    <n v="0"/>
    <n v="2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4.35"/>
    <n v="0"/>
    <n v="0"/>
    <n v="0"/>
    <n v="0"/>
    <x v="1"/>
    <m/>
    <m/>
    <m/>
    <m/>
    <m/>
    <m/>
    <m/>
    <m/>
    <n v="487.65000000000003"/>
    <n v="6.02"/>
    <n v="0"/>
    <n v="493.67"/>
    <x v="3"/>
    <x v="5"/>
    <m/>
    <x v="35"/>
  </r>
  <r>
    <x v="1"/>
    <s v="Columbus"/>
    <s v="Electric"/>
    <s v="Municipal Pumping"/>
    <s v="GP-General Power"/>
    <n v="18315"/>
    <n v="2518.52"/>
    <n v="0"/>
    <n v="0"/>
    <n v="0"/>
    <n v="0"/>
    <n v="0"/>
    <n v="0"/>
    <n v="0"/>
    <n v="0"/>
    <n v="0"/>
    <n v="0"/>
    <n v="0"/>
    <n v="691.02"/>
    <n v="0"/>
    <n v="0"/>
    <n v="32.04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0.92"/>
    <n v="0"/>
    <n v="0"/>
    <n v="0"/>
    <n v="0"/>
    <x v="1"/>
    <m/>
    <m/>
    <m/>
    <m/>
    <m/>
    <m/>
    <m/>
    <m/>
    <n v="682.6"/>
    <n v="8.42"/>
    <n v="0"/>
    <n v="691.02"/>
    <x v="3"/>
    <x v="6"/>
    <m/>
    <x v="35"/>
  </r>
  <r>
    <x v="1"/>
    <s v="Columbus"/>
    <s v="Electric"/>
    <s v="Residential"/>
    <s v="NM-Net Metering"/>
    <n v="650"/>
    <n v="6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0"/>
    <m/>
    <x v="35"/>
  </r>
  <r>
    <x v="1"/>
    <s v="Columbus"/>
    <s v="Electric"/>
    <s v="Residential"/>
    <s v="RG-Residential"/>
    <n v="1880457"/>
    <n v="121408.68"/>
    <n v="28855.78"/>
    <n v="9398.0400000000009"/>
    <n v="0"/>
    <n v="0"/>
    <n v="0"/>
    <n v="0"/>
    <n v="0"/>
    <n v="0"/>
    <n v="0"/>
    <n v="0"/>
    <n v="0"/>
    <n v="70829.17"/>
    <n v="0"/>
    <n v="0"/>
    <n v="3285.36"/>
    <n v="0"/>
    <n v="0"/>
    <n v="0"/>
    <n v="0"/>
    <n v="0"/>
    <n v="0"/>
    <n v="0"/>
    <n v="0"/>
    <n v="0"/>
    <n v="0"/>
    <n v="0"/>
    <n v="0"/>
    <n v="0"/>
    <n v="0"/>
    <n v="20"/>
    <n v="-7.0000000000000007E-2"/>
    <n v="5965.72"/>
    <n v="0"/>
    <n v="0"/>
    <n v="32813.629999999997"/>
    <n v="0"/>
    <n v="0"/>
    <n v="0"/>
    <n v="0"/>
    <x v="1"/>
    <m/>
    <m/>
    <m/>
    <m/>
    <m/>
    <m/>
    <m/>
    <m/>
    <n v="69964.160000000003"/>
    <n v="865.01"/>
    <n v="0"/>
    <n v="70829.17"/>
    <x v="0"/>
    <x v="1"/>
    <m/>
    <x v="35"/>
  </r>
  <r>
    <x v="1"/>
    <s v="Columbus"/>
    <s v="Electric"/>
    <s v="Residential"/>
    <s v="RG-Residential Water Heat"/>
    <n v="315331"/>
    <n v="19295.07"/>
    <n v="3734.45"/>
    <n v="1167.9100000000001"/>
    <n v="0"/>
    <n v="0"/>
    <n v="0"/>
    <n v="0"/>
    <n v="0"/>
    <n v="0"/>
    <n v="0"/>
    <n v="0"/>
    <n v="0"/>
    <n v="11787.08"/>
    <n v="0"/>
    <n v="0"/>
    <n v="546.76"/>
    <n v="0"/>
    <n v="0"/>
    <n v="0"/>
    <n v="0"/>
    <n v="0"/>
    <n v="0"/>
    <n v="0"/>
    <n v="0"/>
    <n v="0"/>
    <n v="0"/>
    <n v="0"/>
    <n v="0"/>
    <n v="0"/>
    <n v="0"/>
    <n v="0"/>
    <n v="0"/>
    <n v="858.39"/>
    <n v="0"/>
    <n v="0"/>
    <n v="5486.17"/>
    <n v="0"/>
    <n v="0"/>
    <n v="0"/>
    <n v="0"/>
    <x v="1"/>
    <m/>
    <m/>
    <m/>
    <m/>
    <m/>
    <m/>
    <m/>
    <m/>
    <n v="11642.03"/>
    <n v="145.05000000000001"/>
    <n v="0"/>
    <n v="11787.08"/>
    <x v="0"/>
    <x v="14"/>
    <m/>
    <x v="35"/>
  </r>
  <r>
    <x v="1"/>
    <s v="Columbus"/>
    <s v="Electric"/>
    <s v="Residential"/>
    <s v="RH-Residential Total Elec"/>
    <n v="726655"/>
    <n v="41499.51"/>
    <n v="6547.89"/>
    <n v="2412.67"/>
    <n v="0"/>
    <n v="0"/>
    <n v="0"/>
    <n v="0"/>
    <n v="0"/>
    <n v="0"/>
    <n v="0"/>
    <n v="0"/>
    <n v="0"/>
    <n v="27360.45"/>
    <n v="0"/>
    <n v="0"/>
    <n v="1269.03"/>
    <n v="0"/>
    <n v="0"/>
    <n v="0"/>
    <n v="0"/>
    <n v="0"/>
    <n v="0"/>
    <n v="0"/>
    <n v="0"/>
    <n v="0"/>
    <n v="0"/>
    <n v="0"/>
    <n v="0"/>
    <n v="0"/>
    <n v="0"/>
    <n v="0"/>
    <n v="0"/>
    <n v="1870.71"/>
    <n v="0"/>
    <n v="0"/>
    <n v="12399.63"/>
    <n v="0"/>
    <n v="0"/>
    <n v="0"/>
    <n v="0"/>
    <x v="1"/>
    <m/>
    <m/>
    <m/>
    <m/>
    <m/>
    <m/>
    <m/>
    <m/>
    <n v="27026.190000000002"/>
    <n v="334.26"/>
    <n v="0"/>
    <n v="27360.45"/>
    <x v="0"/>
    <x v="15"/>
    <m/>
    <x v="35"/>
  </r>
  <r>
    <x v="1"/>
    <s v="Columbus"/>
    <s v="Lighting"/>
    <s v="Commercial"/>
    <s v="PL-Private Lighting"/>
    <n v="21352.7"/>
    <n v="5276.13"/>
    <n v="0"/>
    <n v="0"/>
    <n v="0"/>
    <n v="0"/>
    <n v="0"/>
    <n v="0"/>
    <n v="0"/>
    <n v="0"/>
    <n v="0"/>
    <n v="0"/>
    <n v="0"/>
    <n v="806.07"/>
    <n v="0"/>
    <n v="0"/>
    <n v="37.22"/>
    <n v="0"/>
    <n v="0"/>
    <n v="0"/>
    <n v="0"/>
    <n v="0"/>
    <n v="0"/>
    <n v="0"/>
    <n v="0"/>
    <n v="0"/>
    <n v="0"/>
    <n v="0"/>
    <n v="0"/>
    <n v="0"/>
    <n v="0"/>
    <n v="0"/>
    <n v="0"/>
    <n v="499.35"/>
    <n v="0"/>
    <n v="272.42"/>
    <n v="55.49"/>
    <n v="0"/>
    <n v="0"/>
    <n v="0"/>
    <n v="0"/>
    <x v="1"/>
    <m/>
    <m/>
    <m/>
    <m/>
    <m/>
    <m/>
    <m/>
    <m/>
    <n v="796.25"/>
    <n v="9.82"/>
    <n v="0"/>
    <n v="806.07"/>
    <x v="1"/>
    <x v="4"/>
    <m/>
    <x v="35"/>
  </r>
  <r>
    <x v="1"/>
    <s v="Columbus"/>
    <s v="Lighting"/>
    <s v="Industrial"/>
    <s v="PL-Private Lighting"/>
    <n v="222"/>
    <n v="43.46"/>
    <n v="0"/>
    <n v="0"/>
    <n v="0"/>
    <n v="0"/>
    <n v="0"/>
    <n v="0"/>
    <n v="0"/>
    <n v="0"/>
    <n v="0"/>
    <n v="0"/>
    <n v="0"/>
    <n v="8.7200000000000006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4.41"/>
    <n v="0"/>
    <n v="5.14"/>
    <n v="0.57999999999999996"/>
    <n v="0"/>
    <n v="0"/>
    <n v="0"/>
    <n v="0"/>
    <x v="1"/>
    <m/>
    <m/>
    <m/>
    <m/>
    <m/>
    <m/>
    <m/>
    <m/>
    <n v="8.620000000000001"/>
    <n v="0.1"/>
    <n v="0"/>
    <n v="8.7200000000000006"/>
    <x v="2"/>
    <x v="4"/>
    <m/>
    <x v="35"/>
  </r>
  <r>
    <x v="1"/>
    <s v="Columbus"/>
    <s v="Lighting"/>
    <s v="Municipal Other Lighting"/>
    <s v="PL-Private Lighting"/>
    <n v="290"/>
    <n v="87.1"/>
    <n v="0"/>
    <n v="0"/>
    <n v="0"/>
    <n v="0"/>
    <n v="0"/>
    <n v="0"/>
    <n v="0"/>
    <n v="0"/>
    <n v="0"/>
    <n v="0"/>
    <n v="0"/>
    <n v="10.94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5"/>
    <n v="0"/>
    <n v="0"/>
    <n v="0"/>
    <n v="0"/>
    <x v="1"/>
    <m/>
    <m/>
    <m/>
    <m/>
    <m/>
    <m/>
    <m/>
    <m/>
    <n v="10.809999999999999"/>
    <n v="0.13"/>
    <n v="0"/>
    <n v="10.94"/>
    <x v="4"/>
    <x v="4"/>
    <m/>
    <x v="35"/>
  </r>
  <r>
    <x v="1"/>
    <s v="Columbus"/>
    <s v="Lighting"/>
    <s v="Municipal Street Lighting"/>
    <s v="SPL-Municipal St Lighting"/>
    <n v="74802.623999999996"/>
    <n v="6133.94"/>
    <n v="0"/>
    <n v="0"/>
    <n v="0"/>
    <n v="0"/>
    <n v="0"/>
    <n v="0"/>
    <n v="0"/>
    <n v="0"/>
    <n v="0"/>
    <n v="0"/>
    <n v="0"/>
    <n v="2988.36"/>
    <n v="0"/>
    <n v="0"/>
    <n v="130.91"/>
    <n v="0"/>
    <n v="0"/>
    <n v="1652.05"/>
    <n v="0"/>
    <n v="0"/>
    <n v="0"/>
    <n v="0"/>
    <n v="0"/>
    <n v="0"/>
    <n v="0"/>
    <n v="0"/>
    <n v="0"/>
    <n v="0"/>
    <n v="0"/>
    <n v="0"/>
    <n v="0"/>
    <n v="0"/>
    <n v="0"/>
    <n v="-1125.8"/>
    <n v="240.87"/>
    <n v="0"/>
    <n v="0"/>
    <n v="0"/>
    <n v="0"/>
    <x v="1"/>
    <m/>
    <m/>
    <m/>
    <m/>
    <m/>
    <m/>
    <m/>
    <m/>
    <n v="2953.9500000000003"/>
    <n v="34.409999999999997"/>
    <n v="0"/>
    <n v="2988.36"/>
    <x v="4"/>
    <x v="11"/>
    <m/>
    <x v="35"/>
  </r>
  <r>
    <x v="1"/>
    <s v="Columbus"/>
    <s v="Lighting"/>
    <s v="Residential"/>
    <s v="PL-Private Lighting"/>
    <n v="14400.699000000001"/>
    <n v="4751.05"/>
    <n v="0"/>
    <n v="0"/>
    <n v="0"/>
    <n v="0"/>
    <n v="0"/>
    <n v="0"/>
    <n v="0"/>
    <n v="0"/>
    <n v="0"/>
    <n v="0"/>
    <n v="0"/>
    <n v="543.01"/>
    <n v="0"/>
    <n v="0"/>
    <n v="24.12"/>
    <n v="0"/>
    <n v="0"/>
    <n v="0"/>
    <n v="0"/>
    <n v="0"/>
    <n v="0"/>
    <n v="0"/>
    <n v="0"/>
    <n v="0"/>
    <n v="0"/>
    <n v="0"/>
    <n v="0"/>
    <n v="0"/>
    <n v="0"/>
    <n v="0"/>
    <n v="0"/>
    <n v="94.55"/>
    <n v="0"/>
    <n v="850.67"/>
    <n v="37.36"/>
    <n v="0"/>
    <n v="0"/>
    <n v="0"/>
    <n v="0"/>
    <x v="1"/>
    <m/>
    <m/>
    <m/>
    <m/>
    <m/>
    <m/>
    <m/>
    <m/>
    <n v="536.39"/>
    <n v="6.62"/>
    <n v="0"/>
    <n v="543.01"/>
    <x v="0"/>
    <x v="4"/>
    <m/>
    <x v="35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1"/>
    <s v="Neosho"/>
    <s v="Electric"/>
    <s v="Commercial"/>
    <s v="CB-Commercial"/>
    <n v="6"/>
    <n v="0.53"/>
    <n v="20"/>
    <n v="1.04"/>
    <n v="0"/>
    <n v="0"/>
    <n v="0"/>
    <n v="0"/>
    <n v="0"/>
    <n v="0"/>
    <n v="0"/>
    <n v="0"/>
    <n v="0"/>
    <n v="0.23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1.97"/>
    <n v="0"/>
    <n v="0"/>
    <n v="0.08"/>
    <n v="0"/>
    <n v="0"/>
    <n v="0"/>
    <n v="0"/>
    <x v="1"/>
    <m/>
    <m/>
    <m/>
    <m/>
    <m/>
    <m/>
    <m/>
    <m/>
    <n v="0.23"/>
    <n v="0"/>
    <n v="0"/>
    <n v="0.23"/>
    <x v="1"/>
    <x v="5"/>
    <m/>
    <x v="35"/>
  </r>
  <r>
    <x v="3"/>
    <s v="Aurora"/>
    <s v="Electric"/>
    <s v="Commercial"/>
    <s v="CB-Commercial"/>
    <n v="2485391"/>
    <n v="293375.96999999997"/>
    <n v="42384.89"/>
    <n v="9968.6299999999992"/>
    <n v="0"/>
    <n v="0"/>
    <n v="-360.53"/>
    <n v="-25720.549618320601"/>
    <n v="17696.43"/>
    <n v="0"/>
    <n v="0"/>
    <n v="1118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56.68"/>
    <n v="40"/>
    <n v="-2.91"/>
    <n v="21557.41"/>
    <n v="0"/>
    <n v="0"/>
    <n v="0"/>
    <n v="0"/>
    <n v="0"/>
    <n v="0"/>
    <n v="0"/>
    <x v="2"/>
    <m/>
    <m/>
    <m/>
    <m/>
    <m/>
    <m/>
    <m/>
    <m/>
    <n v="0"/>
    <n v="0"/>
    <n v="0"/>
    <n v="0"/>
    <x v="1"/>
    <x v="5"/>
    <m/>
    <x v="35"/>
  </r>
  <r>
    <x v="3"/>
    <s v="Aurora"/>
    <s v="Electric"/>
    <s v="Commercial"/>
    <s v="GP-General Power"/>
    <n v="4061565"/>
    <n v="380981.95"/>
    <n v="10724.62"/>
    <n v="12534.97"/>
    <n v="0"/>
    <n v="0"/>
    <n v="-14.67"/>
    <n v="-5039.31297709924"/>
    <n v="28918.35"/>
    <n v="0"/>
    <n v="0"/>
    <n v="1624.09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706.89"/>
    <n v="0"/>
    <n v="-9.23"/>
    <n v="22611.25"/>
    <n v="0"/>
    <n v="0"/>
    <n v="0"/>
    <n v="0"/>
    <n v="0"/>
    <n v="0"/>
    <n v="0"/>
    <x v="3"/>
    <m/>
    <m/>
    <m/>
    <m/>
    <m/>
    <m/>
    <m/>
    <m/>
    <n v="0"/>
    <n v="0"/>
    <n v="0"/>
    <n v="0"/>
    <x v="1"/>
    <x v="6"/>
    <m/>
    <x v="35"/>
  </r>
  <r>
    <x v="3"/>
    <s v="Aurora"/>
    <s v="Electric"/>
    <s v="Commercial"/>
    <s v="LS-Special Lighting"/>
    <n v="1519"/>
    <n v="355.5"/>
    <n v="0"/>
    <n v="2.87"/>
    <n v="0"/>
    <n v="0"/>
    <n v="0"/>
    <n v="0"/>
    <n v="10.81"/>
    <n v="0"/>
    <n v="0"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5"/>
  </r>
  <r>
    <x v="3"/>
    <s v="Aurora"/>
    <s v="Electric"/>
    <s v="Commercial"/>
    <s v="SH-Small Heating"/>
    <n v="205359"/>
    <n v="20621.86"/>
    <n v="2226.64"/>
    <n v="837.55"/>
    <n v="0"/>
    <n v="0"/>
    <n v="0"/>
    <n v="0"/>
    <n v="1462.17"/>
    <n v="0"/>
    <n v="0"/>
    <n v="92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5.52"/>
    <n v="0"/>
    <n v="0"/>
    <n v="1731.58"/>
    <n v="0"/>
    <n v="0"/>
    <n v="0"/>
    <n v="0"/>
    <n v="0"/>
    <n v="0"/>
    <n v="0"/>
    <x v="4"/>
    <m/>
    <m/>
    <m/>
    <m/>
    <m/>
    <m/>
    <m/>
    <m/>
    <n v="0"/>
    <n v="0"/>
    <n v="0"/>
    <n v="0"/>
    <x v="1"/>
    <x v="12"/>
    <m/>
    <x v="35"/>
  </r>
  <r>
    <x v="3"/>
    <s v="Aurora"/>
    <s v="Electric"/>
    <s v="Commercial"/>
    <s v="TEB-Total Electric Bldg"/>
    <n v="705291"/>
    <n v="63646.99"/>
    <n v="1320.31"/>
    <n v="211.32"/>
    <n v="0"/>
    <n v="0"/>
    <n v="0"/>
    <n v="0"/>
    <n v="5021.67"/>
    <n v="0"/>
    <n v="0"/>
    <n v="317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.36"/>
    <n v="0"/>
    <n v="0"/>
    <n v="2883.09"/>
    <n v="0"/>
    <n v="0"/>
    <n v="0"/>
    <n v="0"/>
    <n v="0"/>
    <n v="0"/>
    <n v="0"/>
    <x v="5"/>
    <m/>
    <m/>
    <m/>
    <m/>
    <m/>
    <m/>
    <m/>
    <m/>
    <n v="0"/>
    <n v="0"/>
    <n v="0"/>
    <n v="0"/>
    <x v="1"/>
    <x v="13"/>
    <m/>
    <x v="35"/>
  </r>
  <r>
    <x v="3"/>
    <s v="Aurora"/>
    <s v="Electric"/>
    <s v="Industrial"/>
    <s v="CB-Commercial"/>
    <n v="29963"/>
    <n v="3477.48"/>
    <n v="226.9"/>
    <n v="148.9"/>
    <n v="0"/>
    <n v="0"/>
    <n v="0"/>
    <n v="0"/>
    <n v="213.34"/>
    <n v="0"/>
    <n v="0"/>
    <n v="1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.69"/>
    <n v="0"/>
    <n v="0"/>
    <n v="311.75"/>
    <n v="0"/>
    <n v="0"/>
    <n v="0"/>
    <n v="0"/>
    <n v="0"/>
    <n v="0"/>
    <n v="0"/>
    <x v="6"/>
    <m/>
    <m/>
    <m/>
    <m/>
    <m/>
    <m/>
    <m/>
    <m/>
    <n v="0"/>
    <n v="0"/>
    <n v="0"/>
    <n v="0"/>
    <x v="2"/>
    <x v="5"/>
    <m/>
    <x v="35"/>
  </r>
  <r>
    <x v="3"/>
    <s v="Aurora"/>
    <s v="Electric"/>
    <s v="Industrial"/>
    <s v="GP-General Power"/>
    <n v="2006556"/>
    <n v="186771.11"/>
    <n v="1320.31"/>
    <n v="3983.25"/>
    <n v="0"/>
    <n v="0"/>
    <n v="0"/>
    <n v="0"/>
    <n v="14286.68"/>
    <n v="0"/>
    <n v="0"/>
    <n v="779.64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5313.28"/>
    <n v="0"/>
    <n v="0"/>
    <n v="10033.36"/>
    <n v="0"/>
    <n v="0"/>
    <n v="0"/>
    <n v="0"/>
    <n v="0"/>
    <n v="0"/>
    <n v="0"/>
    <x v="7"/>
    <m/>
    <m/>
    <m/>
    <m/>
    <m/>
    <m/>
    <m/>
    <m/>
    <n v="0"/>
    <n v="0"/>
    <n v="0"/>
    <n v="0"/>
    <x v="2"/>
    <x v="6"/>
    <m/>
    <x v="35"/>
  </r>
  <r>
    <x v="3"/>
    <s v="Aurora"/>
    <s v="Electric"/>
    <s v="Industrial"/>
    <s v="LP-Large Power"/>
    <n v="2950203"/>
    <n v="213497"/>
    <n v="567.1"/>
    <n v="0"/>
    <n v="0"/>
    <n v="0"/>
    <n v="0"/>
    <n v="0"/>
    <n v="20621.919999999998"/>
    <n v="0"/>
    <n v="0"/>
    <n v="399.06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149.68"/>
    <n v="0"/>
    <n v="0"/>
    <n v="5557.26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17"/>
    <m/>
    <x v="35"/>
  </r>
  <r>
    <x v="3"/>
    <s v="Aurora"/>
    <s v="Electric"/>
    <s v="Industrial"/>
    <s v="PFM-Feed Mill/Grain Elev"/>
    <n v="14320"/>
    <n v="2301.2199999999998"/>
    <n v="82.95"/>
    <n v="11.53"/>
    <n v="0"/>
    <n v="0"/>
    <n v="0"/>
    <n v="0"/>
    <n v="101.96"/>
    <n v="0"/>
    <n v="0"/>
    <n v="6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3.58"/>
    <n v="0"/>
    <n v="0"/>
    <n v="148.22"/>
    <n v="0"/>
    <n v="0"/>
    <n v="0"/>
    <n v="0"/>
    <n v="0"/>
    <n v="0"/>
    <n v="0"/>
    <x v="8"/>
    <m/>
    <m/>
    <m/>
    <m/>
    <m/>
    <m/>
    <m/>
    <m/>
    <n v="0"/>
    <n v="0"/>
    <n v="0"/>
    <n v="0"/>
    <x v="2"/>
    <x v="18"/>
    <m/>
    <x v="35"/>
  </r>
  <r>
    <x v="3"/>
    <s v="Aurora"/>
    <s v="Electric"/>
    <s v="Industrial"/>
    <s v="TEB-Total Electric Bldg"/>
    <n v="127086"/>
    <n v="21630.81"/>
    <n v="69.489999999999995"/>
    <n v="0"/>
    <n v="0"/>
    <n v="0"/>
    <n v="0"/>
    <n v="0"/>
    <n v="904.85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435.42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13"/>
    <m/>
    <x v="35"/>
  </r>
  <r>
    <x v="3"/>
    <s v="Aurora"/>
    <s v="Electric"/>
    <s v="Interdepartmental"/>
    <s v="CB-Commercial"/>
    <n v="32341"/>
    <n v="3734.44"/>
    <n v="204.21"/>
    <n v="0"/>
    <n v="0"/>
    <n v="0"/>
    <n v="0"/>
    <n v="0"/>
    <n v="230.26"/>
    <n v="0"/>
    <n v="0"/>
    <n v="1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099999999999998"/>
    <n v="0"/>
    <n v="0"/>
    <n v="0"/>
    <n v="0"/>
    <n v="0"/>
    <n v="0"/>
    <n v="0"/>
    <x v="9"/>
    <m/>
    <m/>
    <m/>
    <m/>
    <m/>
    <m/>
    <m/>
    <m/>
    <n v="0"/>
    <n v="0"/>
    <n v="0"/>
    <n v="0"/>
    <x v="5"/>
    <x v="5"/>
    <m/>
    <x v="35"/>
  </r>
  <r>
    <x v="3"/>
    <s v="Aurora"/>
    <s v="Electric"/>
    <s v="Interdepartmental"/>
    <s v="GP-General Power"/>
    <n v="172707"/>
    <n v="13126.57"/>
    <n v="277.95999999999998"/>
    <n v="0"/>
    <n v="0"/>
    <n v="0"/>
    <n v="0"/>
    <n v="0"/>
    <n v="1229.67"/>
    <n v="0"/>
    <n v="0"/>
    <n v="7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"/>
    <m/>
    <m/>
    <m/>
    <m/>
    <m/>
    <m/>
    <m/>
    <m/>
    <n v="0"/>
    <n v="0"/>
    <n v="0"/>
    <n v="0"/>
    <x v="5"/>
    <x v="6"/>
    <m/>
    <x v="35"/>
  </r>
  <r>
    <x v="3"/>
    <s v="Aurora"/>
    <s v="Electric"/>
    <s v="Municipal Buildings"/>
    <s v="CB-Commercial"/>
    <n v="46560"/>
    <n v="5586.16"/>
    <n v="1497.54"/>
    <n v="0"/>
    <n v="0"/>
    <n v="0"/>
    <n v="0"/>
    <n v="0"/>
    <n v="331.51"/>
    <n v="0"/>
    <n v="0"/>
    <n v="2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"/>
    <m/>
    <m/>
    <m/>
    <m/>
    <m/>
    <m/>
    <m/>
    <m/>
    <n v="0"/>
    <n v="0"/>
    <n v="0"/>
    <n v="0"/>
    <x v="3"/>
    <x v="5"/>
    <m/>
    <x v="35"/>
  </r>
  <r>
    <x v="3"/>
    <s v="Aurora"/>
    <s v="Electric"/>
    <s v="Municipal Buildings"/>
    <s v="GP-General Power"/>
    <n v="137440"/>
    <n v="11827.01"/>
    <n v="277.95999999999998"/>
    <n v="0"/>
    <n v="0"/>
    <n v="0"/>
    <n v="0"/>
    <n v="0"/>
    <n v="978.57"/>
    <n v="0"/>
    <n v="0"/>
    <n v="6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"/>
    <m/>
    <m/>
    <m/>
    <m/>
    <m/>
    <m/>
    <m/>
    <m/>
    <n v="0"/>
    <n v="0"/>
    <n v="0"/>
    <n v="0"/>
    <x v="3"/>
    <x v="6"/>
    <m/>
    <x v="35"/>
  </r>
  <r>
    <x v="3"/>
    <s v="Aurora"/>
    <s v="Electric"/>
    <s v="Municipal Buildings"/>
    <s v="SH-Small Heating"/>
    <n v="3602"/>
    <n v="376.15"/>
    <n v="45.38"/>
    <n v="0"/>
    <n v="0"/>
    <n v="0"/>
    <n v="0"/>
    <n v="0"/>
    <n v="25.64"/>
    <n v="0"/>
    <n v="0"/>
    <n v="1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"/>
    <m/>
    <m/>
    <m/>
    <m/>
    <m/>
    <m/>
    <m/>
    <m/>
    <n v="0"/>
    <n v="0"/>
    <n v="0"/>
    <n v="0"/>
    <x v="3"/>
    <x v="12"/>
    <m/>
    <x v="35"/>
  </r>
  <r>
    <x v="3"/>
    <s v="Aurora"/>
    <s v="Electric"/>
    <s v="Municipal Other Lighting"/>
    <s v="CB-Commercial"/>
    <n v="10015"/>
    <n v="1234.71"/>
    <n v="726.08"/>
    <n v="0"/>
    <n v="0"/>
    <n v="0"/>
    <n v="0"/>
    <n v="0"/>
    <n v="71.319999999999993"/>
    <n v="0"/>
    <n v="0"/>
    <n v="4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"/>
    <m/>
    <m/>
    <m/>
    <m/>
    <m/>
    <m/>
    <m/>
    <m/>
    <n v="0"/>
    <n v="0"/>
    <n v="0"/>
    <n v="0"/>
    <x v="4"/>
    <x v="5"/>
    <m/>
    <x v="35"/>
  </r>
  <r>
    <x v="3"/>
    <s v="Aurora"/>
    <s v="Electric"/>
    <s v="Municipal Other Lighting"/>
    <s v="LS-Special Lighting"/>
    <n v="6235"/>
    <n v="1292.44"/>
    <n v="0"/>
    <n v="0"/>
    <n v="0"/>
    <n v="0"/>
    <n v="0"/>
    <n v="0"/>
    <n v="44.39"/>
    <n v="0"/>
    <n v="0"/>
    <n v="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5"/>
  </r>
  <r>
    <x v="3"/>
    <s v="Aurora"/>
    <s v="Electric"/>
    <s v="Municipal Other Lighting"/>
    <s v="MS-Miscellaneous"/>
    <n v="0"/>
    <n v="0"/>
    <n v="19.5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22"/>
    <m/>
    <x v="35"/>
  </r>
  <r>
    <x v="3"/>
    <s v="Aurora"/>
    <s v="Electric"/>
    <s v="Municipal Pumping"/>
    <s v="CB-Commercial"/>
    <n v="82375"/>
    <n v="9677.14"/>
    <n v="1270.6400000000001"/>
    <n v="0"/>
    <n v="0"/>
    <n v="0"/>
    <n v="0"/>
    <n v="0"/>
    <n v="586.53"/>
    <n v="0"/>
    <n v="0"/>
    <n v="37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"/>
    <m/>
    <m/>
    <m/>
    <m/>
    <m/>
    <m/>
    <m/>
    <m/>
    <n v="0"/>
    <n v="0"/>
    <n v="0"/>
    <n v="0"/>
    <x v="3"/>
    <x v="5"/>
    <m/>
    <x v="35"/>
  </r>
  <r>
    <x v="3"/>
    <s v="Aurora"/>
    <s v="Electric"/>
    <s v="Municipal Pumping"/>
    <s v="GP-General Power"/>
    <n v="516976"/>
    <n v="46046.37"/>
    <n v="972.86"/>
    <n v="0"/>
    <n v="0"/>
    <n v="0"/>
    <n v="0"/>
    <n v="0"/>
    <n v="3675.03"/>
    <n v="0"/>
    <n v="0"/>
    <n v="232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"/>
    <m/>
    <m/>
    <m/>
    <m/>
    <m/>
    <m/>
    <m/>
    <m/>
    <n v="0"/>
    <n v="0"/>
    <n v="0"/>
    <n v="0"/>
    <x v="3"/>
    <x v="6"/>
    <m/>
    <x v="35"/>
  </r>
  <r>
    <x v="3"/>
    <s v="Aurora"/>
    <s v="Electric"/>
    <s v="Oil Pipeline Pumping"/>
    <s v="GP-General Power"/>
    <n v="178123"/>
    <n v="16484.72"/>
    <n v="138.97999999999999"/>
    <n v="0"/>
    <n v="0"/>
    <n v="0"/>
    <n v="0"/>
    <n v="0"/>
    <n v="1268.23"/>
    <n v="0"/>
    <n v="0"/>
    <n v="80.15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6.92999999999995"/>
    <n v="0"/>
    <n v="0"/>
    <n v="1443.94"/>
    <n v="0"/>
    <n v="0"/>
    <n v="0"/>
    <n v="0"/>
    <n v="0"/>
    <n v="0"/>
    <n v="0"/>
    <x v="17"/>
    <m/>
    <m/>
    <m/>
    <m/>
    <m/>
    <m/>
    <m/>
    <m/>
    <n v="0"/>
    <n v="0"/>
    <n v="0"/>
    <n v="0"/>
    <x v="2"/>
    <x v="6"/>
    <m/>
    <x v="35"/>
  </r>
  <r>
    <x v="3"/>
    <s v="Aurora"/>
    <s v="Electric"/>
    <s v="Residential"/>
    <s v="RGL-Residential Pilot"/>
    <n v="73988"/>
    <n v="8116.97"/>
    <n v="0"/>
    <n v="394.32"/>
    <n v="0"/>
    <n v="0"/>
    <n v="0"/>
    <n v="0"/>
    <n v="526.77"/>
    <n v="0"/>
    <n v="0"/>
    <n v="33.2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72"/>
    <n v="0"/>
    <n v="0"/>
    <n v="93.08"/>
    <n v="0"/>
    <n v="0"/>
    <n v="0"/>
    <n v="0"/>
    <n v="0"/>
    <n v="0"/>
    <n v="0"/>
    <x v="18"/>
    <m/>
    <m/>
    <m/>
    <m/>
    <m/>
    <m/>
    <m/>
    <m/>
    <n v="0"/>
    <n v="0"/>
    <n v="0"/>
    <n v="0"/>
    <x v="0"/>
    <x v="25"/>
    <m/>
    <x v="35"/>
  </r>
  <r>
    <x v="3"/>
    <s v="Aurora"/>
    <s v="Electric"/>
    <s v="Residential"/>
    <s v="RG-Residential"/>
    <n v="16242922"/>
    <n v="1818201.63"/>
    <n v="189472.41"/>
    <n v="61315.55"/>
    <n v="0"/>
    <n v="0"/>
    <n v="-2845.39"/>
    <n v="-184922.01976903499"/>
    <n v="115699.8"/>
    <n v="0"/>
    <n v="0"/>
    <n v="730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50.01"/>
    <n v="460"/>
    <n v="-10"/>
    <n v="16714.32"/>
    <n v="0"/>
    <n v="0"/>
    <n v="0"/>
    <n v="0"/>
    <n v="0"/>
    <n v="0"/>
    <n v="72.099999999999994"/>
    <x v="19"/>
    <m/>
    <m/>
    <m/>
    <m/>
    <m/>
    <m/>
    <m/>
    <m/>
    <n v="0"/>
    <n v="0"/>
    <n v="0"/>
    <n v="0"/>
    <x v="0"/>
    <x v="1"/>
    <m/>
    <x v="35"/>
  </r>
  <r>
    <x v="3"/>
    <s v="Aurora"/>
    <s v="Lighting"/>
    <s v="Commercial"/>
    <s v="PL-Private Lighting"/>
    <n v="49762.563999999998"/>
    <n v="16490.48"/>
    <n v="0"/>
    <n v="0"/>
    <n v="0"/>
    <n v="0"/>
    <n v="0"/>
    <n v="0"/>
    <n v="353.98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.72"/>
    <n v="0"/>
    <n v="-0.16"/>
    <n v="875.79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3"/>
    <s v="Aurora"/>
    <s v="Lighting"/>
    <s v="Industrial"/>
    <s v="PL-Private Lighting"/>
    <n v="5046"/>
    <n v="1398.39"/>
    <n v="0"/>
    <n v="0"/>
    <n v="0"/>
    <n v="0"/>
    <n v="0"/>
    <n v="0"/>
    <n v="35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74"/>
    <n v="0"/>
    <n v="0"/>
    <n v="77.69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5"/>
  </r>
  <r>
    <x v="3"/>
    <s v="Aurora"/>
    <s v="Lighting"/>
    <s v="Interdepartmental"/>
    <s v="PL-Private Lighting"/>
    <n v="195"/>
    <n v="45.96"/>
    <n v="0"/>
    <n v="0"/>
    <n v="0"/>
    <n v="0"/>
    <n v="0"/>
    <n v="0"/>
    <n v="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5"/>
    <x v="4"/>
    <m/>
    <x v="35"/>
  </r>
  <r>
    <x v="3"/>
    <s v="Aurora"/>
    <s v="Lighting"/>
    <s v="Municipal Other Lighting"/>
    <s v="PL-Private Lighting"/>
    <n v="174"/>
    <n v="66.239999999999995"/>
    <n v="0"/>
    <n v="0"/>
    <n v="0"/>
    <n v="0"/>
    <n v="0"/>
    <n v="0"/>
    <n v="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5"/>
  </r>
  <r>
    <x v="3"/>
    <s v="Aurora"/>
    <s v="Lighting"/>
    <s v="Municipal Pumping"/>
    <s v="PL-Private Lighting"/>
    <n v="58"/>
    <n v="20.59"/>
    <n v="0"/>
    <n v="0"/>
    <n v="0"/>
    <n v="0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4"/>
    <m/>
    <x v="35"/>
  </r>
  <r>
    <x v="3"/>
    <s v="Aurora"/>
    <s v="Lighting"/>
    <s v="Municipal Street Lighting"/>
    <s v="SPL-Municipal St Lighting"/>
    <n v="132207.00899999999"/>
    <n v="12917.74"/>
    <n v="0"/>
    <n v="0"/>
    <n v="0"/>
    <n v="0"/>
    <n v="0"/>
    <n v="0"/>
    <n v="941.31"/>
    <n v="0"/>
    <n v="0"/>
    <n v="0"/>
    <n v="0"/>
    <n v="0"/>
    <n v="0"/>
    <n v="0"/>
    <n v="0"/>
    <n v="0"/>
    <n v="0"/>
    <n v="344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5"/>
  </r>
  <r>
    <x v="3"/>
    <s v="Aurora"/>
    <s v="Lighting"/>
    <s v="Residential"/>
    <s v="PL-Private Lighting"/>
    <n v="49403.355000000003"/>
    <n v="18513.830000000002"/>
    <n v="0"/>
    <n v="0"/>
    <n v="0"/>
    <n v="0"/>
    <n v="0"/>
    <n v="0"/>
    <n v="364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.28"/>
    <n v="0"/>
    <n v="0"/>
    <n v="62.14"/>
    <n v="3.69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3"/>
    <s v="Baxter Springs"/>
    <s v="Electric"/>
    <s v="Commercial"/>
    <s v="CB-Commercial"/>
    <n v="3"/>
    <n v="0.38"/>
    <n v="22.69"/>
    <n v="1.1499999999999999"/>
    <n v="0"/>
    <n v="0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1"/>
    <n v="0"/>
    <n v="0"/>
    <n v="2.0499999999999998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5"/>
  </r>
  <r>
    <x v="3"/>
    <s v="Baxter Springs"/>
    <s v="Electric"/>
    <s v="Residential"/>
    <s v="RG-Residential"/>
    <n v="288"/>
    <n v="36.1"/>
    <n v="13"/>
    <n v="2.57"/>
    <n v="0"/>
    <n v="0"/>
    <n v="0"/>
    <n v="0"/>
    <n v="2.0499999999999998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0"/>
    <n v="0"/>
    <n v="0"/>
    <n v="0"/>
    <n v="0"/>
    <n v="0"/>
    <n v="0"/>
    <x v="20"/>
    <m/>
    <m/>
    <m/>
    <m/>
    <m/>
    <m/>
    <m/>
    <m/>
    <n v="0"/>
    <n v="0"/>
    <n v="0"/>
    <n v="0"/>
    <x v="0"/>
    <x v="1"/>
    <m/>
    <x v="35"/>
  </r>
  <r>
    <x v="3"/>
    <s v="Baxter Springs"/>
    <s v="Lighting"/>
    <s v="Commercial"/>
    <s v="PL-Private Lighting"/>
    <n v="31"/>
    <n v="14.15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8"/>
    <n v="0"/>
    <n v="0"/>
    <n v="1.27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3"/>
    <s v="Bolivar"/>
    <s v="Electric"/>
    <s v="Commercial"/>
    <s v="CB-Commercial"/>
    <n v="2639992"/>
    <n v="311626.36"/>
    <n v="45573.61"/>
    <n v="7965.92"/>
    <n v="0"/>
    <n v="0"/>
    <n v="-748.56"/>
    <n v="-45017.9236641221"/>
    <n v="18796.47"/>
    <n v="0"/>
    <n v="0"/>
    <n v="1187.84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45.52"/>
    <n v="40"/>
    <n v="-4.82"/>
    <n v="22294.27"/>
    <n v="0"/>
    <n v="0"/>
    <n v="0"/>
    <n v="0"/>
    <n v="0"/>
    <n v="0"/>
    <n v="0"/>
    <x v="21"/>
    <m/>
    <m/>
    <m/>
    <m/>
    <m/>
    <m/>
    <m/>
    <m/>
    <n v="0"/>
    <n v="0"/>
    <n v="0"/>
    <n v="0"/>
    <x v="1"/>
    <x v="5"/>
    <m/>
    <x v="35"/>
  </r>
  <r>
    <x v="3"/>
    <s v="Bolivar"/>
    <s v="Electric"/>
    <s v="Commercial"/>
    <s v="GP-General Power"/>
    <n v="3584480"/>
    <n v="331718.31"/>
    <n v="9177.31"/>
    <n v="2048.8200000000002"/>
    <n v="0"/>
    <n v="0"/>
    <n v="-4.1900000000000004"/>
    <n v="-1279.3893129771"/>
    <n v="25521.55"/>
    <n v="0"/>
    <n v="0"/>
    <n v="1613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30.07"/>
    <n v="0"/>
    <n v="0"/>
    <n v="16885.650000000001"/>
    <n v="0"/>
    <n v="0"/>
    <n v="0"/>
    <n v="0"/>
    <n v="0"/>
    <n v="0"/>
    <n v="0"/>
    <x v="22"/>
    <m/>
    <m/>
    <m/>
    <m/>
    <m/>
    <m/>
    <m/>
    <m/>
    <n v="0"/>
    <n v="0"/>
    <n v="0"/>
    <n v="0"/>
    <x v="1"/>
    <x v="6"/>
    <m/>
    <x v="35"/>
  </r>
  <r>
    <x v="3"/>
    <s v="Bolivar"/>
    <s v="Electric"/>
    <s v="Commercial"/>
    <s v="LP-Large Power"/>
    <n v="2094092"/>
    <n v="141812.63"/>
    <n v="1134.2"/>
    <n v="0"/>
    <n v="0"/>
    <n v="0"/>
    <n v="0"/>
    <n v="0"/>
    <n v="14637.7"/>
    <n v="0"/>
    <n v="0"/>
    <n v="942.34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4625.82"/>
    <n v="0"/>
    <n v="0"/>
    <n v="0"/>
    <n v="0"/>
    <n v="0"/>
    <n v="0"/>
    <n v="0"/>
    <x v="23"/>
    <m/>
    <m/>
    <m/>
    <m/>
    <m/>
    <m/>
    <m/>
    <m/>
    <n v="0"/>
    <n v="0"/>
    <n v="0"/>
    <n v="0"/>
    <x v="1"/>
    <x v="17"/>
    <m/>
    <x v="35"/>
  </r>
  <r>
    <x v="3"/>
    <s v="Bolivar"/>
    <s v="Electric"/>
    <s v="Commercial"/>
    <s v="LS-Special Lighting"/>
    <n v="2114"/>
    <n v="405.51"/>
    <n v="0"/>
    <n v="0.97"/>
    <n v="0"/>
    <n v="0"/>
    <n v="0"/>
    <n v="0"/>
    <n v="15.06"/>
    <n v="0"/>
    <n v="0"/>
    <n v="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5"/>
  </r>
  <r>
    <x v="3"/>
    <s v="Bolivar"/>
    <s v="Electric"/>
    <s v="Commercial"/>
    <s v="SH-Small Heating"/>
    <n v="1274728"/>
    <n v="126454.66"/>
    <n v="11276.91"/>
    <n v="3032.89"/>
    <n v="0"/>
    <n v="0"/>
    <n v="-259.17"/>
    <n v="-11371.526717557301"/>
    <n v="9076.06"/>
    <n v="0"/>
    <n v="0"/>
    <n v="573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3.51"/>
    <n v="20"/>
    <n v="-0.36"/>
    <n v="8430.7999999999993"/>
    <n v="0"/>
    <n v="0"/>
    <n v="0"/>
    <n v="0"/>
    <n v="0"/>
    <n v="0"/>
    <n v="0"/>
    <x v="24"/>
    <m/>
    <m/>
    <m/>
    <m/>
    <m/>
    <m/>
    <m/>
    <m/>
    <n v="0"/>
    <n v="0"/>
    <n v="0"/>
    <n v="0"/>
    <x v="1"/>
    <x v="12"/>
    <m/>
    <x v="35"/>
  </r>
  <r>
    <x v="3"/>
    <s v="Bolivar"/>
    <s v="Electric"/>
    <s v="Commercial"/>
    <s v="TEB-Total Electric Bldg"/>
    <n v="3334591"/>
    <n v="305266.68"/>
    <n v="8269.31"/>
    <n v="2025.3"/>
    <n v="0"/>
    <n v="0"/>
    <n v="-643.86"/>
    <n v="-28371.200000000001"/>
    <n v="23742.28"/>
    <n v="0"/>
    <n v="0"/>
    <n v="1475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41.0700000000002"/>
    <n v="0"/>
    <n v="0"/>
    <n v="13379.59"/>
    <n v="0"/>
    <n v="0"/>
    <n v="0"/>
    <n v="0"/>
    <n v="0"/>
    <n v="0"/>
    <n v="0"/>
    <x v="25"/>
    <m/>
    <m/>
    <m/>
    <m/>
    <m/>
    <m/>
    <m/>
    <m/>
    <n v="0"/>
    <n v="0"/>
    <n v="0"/>
    <n v="0"/>
    <x v="1"/>
    <x v="13"/>
    <m/>
    <x v="35"/>
  </r>
  <r>
    <x v="3"/>
    <s v="Bolivar"/>
    <s v="Electric"/>
    <s v="Industrial"/>
    <s v="CB-Commercial"/>
    <n v="38456"/>
    <n v="4427.32"/>
    <n v="181.52"/>
    <n v="190.46"/>
    <n v="0"/>
    <n v="0"/>
    <n v="0"/>
    <n v="0"/>
    <n v="273.8"/>
    <n v="0"/>
    <n v="0"/>
    <n v="17.30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6.2"/>
    <n v="0"/>
    <n v="0"/>
    <n v="354.75"/>
    <n v="0"/>
    <n v="0"/>
    <n v="0"/>
    <n v="0"/>
    <n v="0"/>
    <n v="0"/>
    <n v="0"/>
    <x v="26"/>
    <m/>
    <m/>
    <m/>
    <m/>
    <m/>
    <m/>
    <m/>
    <m/>
    <n v="0"/>
    <n v="0"/>
    <n v="0"/>
    <n v="0"/>
    <x v="2"/>
    <x v="5"/>
    <m/>
    <x v="35"/>
  </r>
  <r>
    <x v="3"/>
    <s v="Bolivar"/>
    <s v="Electric"/>
    <s v="Industrial"/>
    <s v="GP-General Power"/>
    <n v="952920"/>
    <n v="88766.7"/>
    <n v="1042.3499999999999"/>
    <n v="3063.8"/>
    <n v="0"/>
    <n v="0"/>
    <n v="0"/>
    <n v="0"/>
    <n v="6784.79"/>
    <n v="0"/>
    <n v="0"/>
    <n v="428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8.66"/>
    <n v="0"/>
    <n v="0"/>
    <n v="4080.35"/>
    <n v="0"/>
    <n v="0"/>
    <n v="0"/>
    <n v="0"/>
    <n v="0"/>
    <n v="0"/>
    <n v="0"/>
    <x v="27"/>
    <m/>
    <m/>
    <m/>
    <m/>
    <m/>
    <m/>
    <m/>
    <m/>
    <n v="0"/>
    <n v="0"/>
    <n v="0"/>
    <n v="0"/>
    <x v="2"/>
    <x v="6"/>
    <m/>
    <x v="35"/>
  </r>
  <r>
    <x v="3"/>
    <s v="Bolivar"/>
    <s v="Electric"/>
    <s v="Industrial"/>
    <s v="LP-Large Power"/>
    <n v="655200"/>
    <n v="39697.35"/>
    <n v="567.1"/>
    <n v="0"/>
    <n v="0"/>
    <n v="0"/>
    <n v="0"/>
    <n v="0"/>
    <n v="4579.84"/>
    <n v="0"/>
    <n v="0"/>
    <n v="294.83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40.5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17"/>
    <m/>
    <x v="35"/>
  </r>
  <r>
    <x v="3"/>
    <s v="Bolivar"/>
    <s v="Electric"/>
    <s v="Industrial"/>
    <s v="PFM-Feed Mill/Grain Elev"/>
    <n v="2494"/>
    <n v="422.22"/>
    <n v="110.6"/>
    <n v="18.47"/>
    <n v="0"/>
    <n v="0"/>
    <n v="0"/>
    <n v="0"/>
    <n v="17.75"/>
    <n v="0"/>
    <n v="0"/>
    <n v="1.12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39"/>
    <n v="0"/>
    <n v="0"/>
    <n v="30.64"/>
    <n v="0"/>
    <n v="0"/>
    <n v="0"/>
    <n v="0"/>
    <n v="0"/>
    <n v="0"/>
    <n v="0"/>
    <x v="28"/>
    <m/>
    <m/>
    <m/>
    <m/>
    <m/>
    <m/>
    <m/>
    <m/>
    <n v="0"/>
    <n v="0"/>
    <n v="0"/>
    <n v="0"/>
    <x v="2"/>
    <x v="18"/>
    <m/>
    <x v="35"/>
  </r>
  <r>
    <x v="3"/>
    <s v="Bolivar"/>
    <s v="Electric"/>
    <s v="Industrial"/>
    <s v="SH-Small Heating"/>
    <n v="1680"/>
    <n v="176.98"/>
    <n v="22.69"/>
    <n v="4.2699999999999996"/>
    <n v="0"/>
    <n v="0"/>
    <n v="0"/>
    <n v="0"/>
    <n v="11.96"/>
    <n v="0"/>
    <n v="0"/>
    <n v="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579999999999998"/>
    <n v="0"/>
    <n v="0"/>
    <n v="0"/>
    <n v="0"/>
    <n v="0"/>
    <n v="0"/>
    <n v="0"/>
    <x v="29"/>
    <m/>
    <m/>
    <m/>
    <m/>
    <m/>
    <m/>
    <m/>
    <m/>
    <n v="0"/>
    <n v="0"/>
    <n v="0"/>
    <n v="0"/>
    <x v="2"/>
    <x v="12"/>
    <m/>
    <x v="35"/>
  </r>
  <r>
    <x v="3"/>
    <s v="Bolivar"/>
    <s v="Electric"/>
    <s v="Interdepartmental"/>
    <s v="CB-Commercial"/>
    <n v="62943"/>
    <n v="7198.42"/>
    <n v="113.45"/>
    <n v="0"/>
    <n v="0"/>
    <n v="0"/>
    <n v="0"/>
    <n v="0"/>
    <n v="448.15"/>
    <n v="0"/>
    <n v="0"/>
    <n v="28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1.06"/>
    <n v="0"/>
    <n v="0"/>
    <n v="0"/>
    <n v="0"/>
    <n v="0"/>
    <n v="0"/>
    <n v="0"/>
    <x v="30"/>
    <m/>
    <m/>
    <m/>
    <m/>
    <m/>
    <m/>
    <m/>
    <m/>
    <n v="0"/>
    <n v="0"/>
    <n v="0"/>
    <n v="0"/>
    <x v="5"/>
    <x v="5"/>
    <m/>
    <x v="35"/>
  </r>
  <r>
    <x v="3"/>
    <s v="Bolivar"/>
    <s v="Electric"/>
    <s v="Municipal Buildings"/>
    <s v="CB-Commercial"/>
    <n v="68979"/>
    <n v="8264.09"/>
    <n v="2178.2399999999998"/>
    <n v="0"/>
    <n v="0"/>
    <n v="0"/>
    <n v="0"/>
    <n v="0"/>
    <n v="491.14"/>
    <n v="0"/>
    <n v="0"/>
    <n v="31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1"/>
    <m/>
    <m/>
    <m/>
    <m/>
    <m/>
    <m/>
    <m/>
    <m/>
    <n v="0"/>
    <n v="0"/>
    <n v="0"/>
    <n v="0"/>
    <x v="3"/>
    <x v="5"/>
    <m/>
    <x v="35"/>
  </r>
  <r>
    <x v="3"/>
    <s v="Bolivar"/>
    <s v="Electric"/>
    <s v="Municipal Buildings"/>
    <s v="GP-General Power"/>
    <n v="37199"/>
    <n v="5155.92"/>
    <n v="277.95999999999998"/>
    <n v="0"/>
    <n v="0"/>
    <n v="0"/>
    <n v="-95.86"/>
    <n v="-25611.450381679399"/>
    <n v="264.86"/>
    <n v="0"/>
    <n v="0"/>
    <n v="16.73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2"/>
    <m/>
    <m/>
    <m/>
    <m/>
    <m/>
    <m/>
    <m/>
    <m/>
    <n v="0"/>
    <n v="0"/>
    <n v="0"/>
    <n v="0"/>
    <x v="3"/>
    <x v="6"/>
    <m/>
    <x v="35"/>
  </r>
  <r>
    <x v="3"/>
    <s v="Bolivar"/>
    <s v="Electric"/>
    <s v="Municipal Buildings"/>
    <s v="SH-Small Heating"/>
    <n v="31655"/>
    <n v="3237.49"/>
    <n v="363.04"/>
    <n v="0"/>
    <n v="0"/>
    <n v="0"/>
    <n v="0"/>
    <n v="0"/>
    <n v="225.38"/>
    <n v="0"/>
    <n v="0"/>
    <n v="14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3"/>
    <m/>
    <m/>
    <m/>
    <m/>
    <m/>
    <m/>
    <m/>
    <m/>
    <n v="0"/>
    <n v="0"/>
    <n v="0"/>
    <n v="0"/>
    <x v="3"/>
    <x v="12"/>
    <m/>
    <x v="35"/>
  </r>
  <r>
    <x v="3"/>
    <s v="Bolivar"/>
    <s v="Electric"/>
    <s v="Municipal Buildings"/>
    <s v="TEB-Total Electric Bldg"/>
    <n v="18880"/>
    <n v="1732.46"/>
    <n v="69.489999999999995"/>
    <n v="0"/>
    <n v="0"/>
    <n v="0"/>
    <n v="0"/>
    <n v="0"/>
    <n v="134.43"/>
    <n v="0"/>
    <n v="0"/>
    <n v="8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4"/>
    <m/>
    <m/>
    <m/>
    <m/>
    <m/>
    <m/>
    <m/>
    <m/>
    <n v="0"/>
    <n v="0"/>
    <n v="0"/>
    <n v="0"/>
    <x v="3"/>
    <x v="13"/>
    <m/>
    <x v="35"/>
  </r>
  <r>
    <x v="3"/>
    <s v="Bolivar"/>
    <s v="Electric"/>
    <s v="Municipal Other Lighting"/>
    <s v="CB-Commercial"/>
    <n v="21044"/>
    <n v="2521.98"/>
    <n v="862.22"/>
    <n v="0"/>
    <n v="0"/>
    <n v="0"/>
    <n v="0"/>
    <n v="0"/>
    <n v="149.83000000000001"/>
    <n v="0"/>
    <n v="0"/>
    <n v="9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5"/>
    <m/>
    <m/>
    <m/>
    <m/>
    <m/>
    <m/>
    <m/>
    <m/>
    <n v="0"/>
    <n v="0"/>
    <n v="0"/>
    <n v="0"/>
    <x v="4"/>
    <x v="5"/>
    <m/>
    <x v="35"/>
  </r>
  <r>
    <x v="3"/>
    <s v="Bolivar"/>
    <s v="Electric"/>
    <s v="Municipal Other Lighting"/>
    <s v="LS-Special Lighting"/>
    <n v="2270"/>
    <n v="528.29999999999995"/>
    <n v="0"/>
    <n v="0"/>
    <n v="0"/>
    <n v="0"/>
    <n v="0"/>
    <n v="0"/>
    <n v="16.16"/>
    <n v="0"/>
    <n v="0"/>
    <n v="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5"/>
  </r>
  <r>
    <x v="3"/>
    <s v="Bolivar"/>
    <s v="Electric"/>
    <s v="Municipal Pumping"/>
    <s v="CB-Commercial"/>
    <n v="171994"/>
    <n v="20222.37"/>
    <n v="2677.42"/>
    <n v="0"/>
    <n v="0"/>
    <n v="0"/>
    <n v="0"/>
    <n v="0"/>
    <n v="1223.31"/>
    <n v="0"/>
    <n v="0"/>
    <n v="7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6"/>
    <m/>
    <m/>
    <m/>
    <m/>
    <m/>
    <m/>
    <m/>
    <m/>
    <n v="0"/>
    <n v="0"/>
    <n v="0"/>
    <n v="0"/>
    <x v="3"/>
    <x v="5"/>
    <m/>
    <x v="35"/>
  </r>
  <r>
    <x v="3"/>
    <s v="Bolivar"/>
    <s v="Electric"/>
    <s v="Municipal Pumping"/>
    <s v="GP-General Power"/>
    <n v="296233"/>
    <n v="27566.93"/>
    <n v="833.88"/>
    <n v="0"/>
    <n v="0"/>
    <n v="0"/>
    <n v="0"/>
    <n v="0"/>
    <n v="2109.17"/>
    <n v="0"/>
    <n v="0"/>
    <n v="133.3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"/>
    <m/>
    <m/>
    <m/>
    <m/>
    <m/>
    <m/>
    <m/>
    <m/>
    <n v="0"/>
    <n v="0"/>
    <n v="0"/>
    <n v="0"/>
    <x v="3"/>
    <x v="6"/>
    <m/>
    <x v="35"/>
  </r>
  <r>
    <x v="3"/>
    <s v="Bolivar"/>
    <s v="Electric"/>
    <s v="Municipal Pumping"/>
    <s v="TEB-Total Electric Bldg"/>
    <n v="21717"/>
    <n v="1654.59"/>
    <n v="69.489999999999995"/>
    <n v="0"/>
    <n v="0"/>
    <n v="0"/>
    <n v="0"/>
    <n v="0"/>
    <n v="154.63"/>
    <n v="0"/>
    <n v="0"/>
    <n v="9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8"/>
    <m/>
    <m/>
    <m/>
    <m/>
    <m/>
    <m/>
    <m/>
    <m/>
    <n v="0"/>
    <n v="0"/>
    <n v="0"/>
    <n v="0"/>
    <x v="3"/>
    <x v="13"/>
    <m/>
    <x v="35"/>
  </r>
  <r>
    <x v="3"/>
    <s v="Bolivar"/>
    <s v="Electric"/>
    <s v="Oil Pipeline Pumping"/>
    <s v="GP-General Power"/>
    <n v="125600"/>
    <n v="10146.14"/>
    <n v="69.489999999999995"/>
    <n v="0"/>
    <n v="0"/>
    <n v="0"/>
    <n v="0"/>
    <n v="0"/>
    <n v="894.27"/>
    <n v="0"/>
    <n v="0"/>
    <n v="56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5.5"/>
    <n v="0"/>
    <n v="0"/>
    <n v="709.07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6"/>
    <m/>
    <x v="35"/>
  </r>
  <r>
    <x v="3"/>
    <s v="Bolivar"/>
    <s v="Electric"/>
    <s v="Oil Pipeline Pumping"/>
    <s v="LP-Large Power"/>
    <n v="1716384"/>
    <n v="160198.79"/>
    <n v="850.65"/>
    <n v="0"/>
    <n v="0"/>
    <n v="0"/>
    <n v="0"/>
    <n v="0"/>
    <n v="11997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98.06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17"/>
    <m/>
    <x v="35"/>
  </r>
  <r>
    <x v="3"/>
    <s v="Bolivar"/>
    <s v="Electric"/>
    <s v="Residential"/>
    <s v="RGL-Residential Pilot"/>
    <n v="156293"/>
    <n v="17219.439999999999"/>
    <n v="0"/>
    <n v="458.49"/>
    <n v="0"/>
    <n v="0"/>
    <n v="0"/>
    <n v="0"/>
    <n v="1112.77"/>
    <n v="0"/>
    <n v="0"/>
    <n v="7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420000000000002"/>
    <n v="0"/>
    <n v="0"/>
    <n v="461.97"/>
    <n v="0"/>
    <n v="0"/>
    <n v="0"/>
    <n v="0"/>
    <n v="0"/>
    <n v="0"/>
    <n v="0"/>
    <x v="39"/>
    <m/>
    <m/>
    <m/>
    <m/>
    <m/>
    <m/>
    <m/>
    <m/>
    <n v="0"/>
    <n v="0"/>
    <n v="0"/>
    <n v="0"/>
    <x v="0"/>
    <x v="25"/>
    <m/>
    <x v="35"/>
  </r>
  <r>
    <x v="3"/>
    <s v="Bolivar"/>
    <s v="Electric"/>
    <s v="Residential"/>
    <s v="RG-Residential"/>
    <n v="20398055.399999999"/>
    <n v="2239634.63"/>
    <n v="182835.07"/>
    <n v="53369.61"/>
    <n v="0"/>
    <n v="0"/>
    <n v="-2889.71"/>
    <n v="-162917.97752984901"/>
    <n v="145224.15"/>
    <n v="0"/>
    <n v="0"/>
    <n v="9179.28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53.6400000000003"/>
    <n v="440"/>
    <n v="-19.239999999999998"/>
    <n v="59073.57"/>
    <n v="0"/>
    <n v="0"/>
    <n v="0"/>
    <n v="0"/>
    <n v="0"/>
    <n v="0"/>
    <n v="0"/>
    <x v="40"/>
    <m/>
    <m/>
    <m/>
    <m/>
    <m/>
    <m/>
    <m/>
    <m/>
    <n v="0"/>
    <n v="0"/>
    <n v="0"/>
    <n v="0"/>
    <x v="0"/>
    <x v="1"/>
    <m/>
    <x v="35"/>
  </r>
  <r>
    <x v="3"/>
    <s v="Bolivar"/>
    <s v="Electric"/>
    <s v="Wholesale Municipalities"/>
    <s v="GFR-Lockwood"/>
    <n v="777058"/>
    <n v="32217.09"/>
    <n v="0"/>
    <n v="0"/>
    <n v="28292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6"/>
    <x v="30"/>
    <m/>
    <x v="35"/>
  </r>
  <r>
    <x v="3"/>
    <s v="Bolivar"/>
    <s v="Lighting"/>
    <s v="Commercial"/>
    <s v="PL-Private Lighting"/>
    <n v="42329.921000000002"/>
    <n v="11657.81"/>
    <n v="0"/>
    <n v="-78"/>
    <n v="0"/>
    <n v="0"/>
    <n v="0"/>
    <n v="0"/>
    <n v="39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69"/>
    <n v="0"/>
    <n v="0"/>
    <n v="272.35000000000002"/>
    <n v="69.650000000000006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3"/>
    <s v="Bolivar"/>
    <s v="Lighting"/>
    <s v="Industrial"/>
    <s v="PL-Private Lighting"/>
    <n v="515"/>
    <n v="176.82"/>
    <n v="0"/>
    <n v="5.78"/>
    <n v="0"/>
    <n v="0"/>
    <n v="0"/>
    <n v="0"/>
    <n v="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32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5"/>
  </r>
  <r>
    <x v="3"/>
    <s v="Bolivar"/>
    <s v="Lighting"/>
    <s v="Municipal Other Lighting"/>
    <s v="PL-Private Lighting"/>
    <n v="249"/>
    <n v="84.1"/>
    <n v="0"/>
    <n v="0"/>
    <n v="0"/>
    <n v="0"/>
    <n v="0"/>
    <n v="0"/>
    <n v="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5"/>
  </r>
  <r>
    <x v="3"/>
    <s v="Bolivar"/>
    <s v="Lighting"/>
    <s v="Municipal Street Lighting"/>
    <s v="SPL-Municipal St Lighting"/>
    <n v="250253.38500000001"/>
    <n v="24693.98"/>
    <n v="0"/>
    <n v="0"/>
    <n v="0"/>
    <n v="0"/>
    <n v="0"/>
    <n v="0"/>
    <n v="1781.82"/>
    <n v="0"/>
    <n v="0"/>
    <n v="0"/>
    <n v="0"/>
    <n v="0"/>
    <n v="0"/>
    <n v="0"/>
    <n v="0"/>
    <n v="0"/>
    <n v="0"/>
    <n v="6945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5"/>
  </r>
  <r>
    <x v="3"/>
    <s v="Bolivar"/>
    <s v="Lighting"/>
    <s v="Residential"/>
    <s v="PL-Private Lighting"/>
    <n v="42073.010999999999"/>
    <n v="15690.15"/>
    <n v="0"/>
    <n v="61.35"/>
    <n v="0"/>
    <n v="0"/>
    <n v="0"/>
    <n v="0"/>
    <n v="296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48"/>
    <n v="0"/>
    <n v="-0.04"/>
    <n v="273.66000000000003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3"/>
    <s v="Branson"/>
    <s v="Electric"/>
    <s v="Commercial"/>
    <s v="CB-Commercial"/>
    <n v="3921188"/>
    <n v="461237.58"/>
    <n v="61312.21"/>
    <n v="8931.02"/>
    <n v="0"/>
    <n v="0"/>
    <n v="-402.3"/>
    <n v="-18899.538461538501"/>
    <n v="27917.360000000001"/>
    <n v="0"/>
    <n v="0"/>
    <n v="1763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71.3999999999996"/>
    <n v="20"/>
    <n v="-3.32"/>
    <n v="35801.54"/>
    <n v="0"/>
    <n v="0"/>
    <n v="0"/>
    <n v="0"/>
    <n v="0"/>
    <n v="0"/>
    <n v="0"/>
    <x v="41"/>
    <m/>
    <m/>
    <m/>
    <m/>
    <m/>
    <m/>
    <m/>
    <m/>
    <n v="0"/>
    <n v="0"/>
    <n v="0"/>
    <n v="0"/>
    <x v="1"/>
    <x v="5"/>
    <m/>
    <x v="35"/>
  </r>
  <r>
    <x v="3"/>
    <s v="Branson"/>
    <s v="Electric"/>
    <s v="Commercial"/>
    <s v="GP-General Power"/>
    <n v="5928968"/>
    <n v="568958.61"/>
    <n v="11648.84"/>
    <n v="9588.7099999999991"/>
    <n v="0"/>
    <n v="0"/>
    <n v="0"/>
    <n v="0"/>
    <n v="42205.89"/>
    <n v="0"/>
    <n v="0"/>
    <n v="2484.65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10511.28"/>
    <n v="80"/>
    <n v="0"/>
    <n v="43042.79"/>
    <n v="0"/>
    <n v="0"/>
    <n v="0"/>
    <n v="0"/>
    <n v="0"/>
    <n v="0"/>
    <n v="0"/>
    <x v="42"/>
    <m/>
    <m/>
    <m/>
    <m/>
    <m/>
    <m/>
    <m/>
    <m/>
    <n v="0"/>
    <n v="0"/>
    <n v="0"/>
    <n v="0"/>
    <x v="1"/>
    <x v="6"/>
    <m/>
    <x v="35"/>
  </r>
  <r>
    <x v="3"/>
    <s v="Branson"/>
    <s v="Electric"/>
    <s v="Commercial"/>
    <s v="LP-Large Power"/>
    <n v="2304000"/>
    <n v="155755.07"/>
    <n v="567.1"/>
    <n v="1266.17"/>
    <n v="0"/>
    <n v="0"/>
    <n v="0"/>
    <n v="0"/>
    <n v="16104.96"/>
    <n v="0"/>
    <n v="0"/>
    <n v="1036.8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34.67"/>
    <n v="0"/>
    <n v="0"/>
    <n v="0"/>
    <n v="0"/>
    <n v="0"/>
    <n v="0"/>
    <n v="0"/>
    <n v="0"/>
    <n v="0"/>
    <n v="0"/>
    <x v="43"/>
    <m/>
    <m/>
    <m/>
    <m/>
    <m/>
    <m/>
    <m/>
    <m/>
    <n v="0"/>
    <n v="0"/>
    <n v="0"/>
    <n v="0"/>
    <x v="1"/>
    <x v="17"/>
    <m/>
    <x v="35"/>
  </r>
  <r>
    <x v="3"/>
    <s v="Branson"/>
    <s v="Electric"/>
    <s v="Commercial"/>
    <s v="SH-Small Heating"/>
    <n v="3549454"/>
    <n v="351747.44"/>
    <n v="31629.119999999999"/>
    <n v="7844.05"/>
    <n v="0"/>
    <n v="0"/>
    <n v="-219.75"/>
    <n v="-10252.641221374"/>
    <n v="25309.33"/>
    <n v="0"/>
    <n v="0"/>
    <n v="159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44.22"/>
    <n v="20"/>
    <n v="-7.82"/>
    <n v="30364.63"/>
    <n v="0"/>
    <n v="0"/>
    <n v="0"/>
    <n v="0"/>
    <n v="0"/>
    <n v="0"/>
    <n v="0"/>
    <x v="44"/>
    <m/>
    <m/>
    <m/>
    <m/>
    <m/>
    <m/>
    <m/>
    <m/>
    <n v="0"/>
    <n v="0"/>
    <n v="0"/>
    <n v="0"/>
    <x v="1"/>
    <x v="12"/>
    <m/>
    <x v="35"/>
  </r>
  <r>
    <x v="3"/>
    <s v="Branson"/>
    <s v="Electric"/>
    <s v="Commercial"/>
    <s v="TEB-Total Electric Bldg"/>
    <n v="15868926"/>
    <n v="1504299.92"/>
    <n v="36869.08"/>
    <n v="23805.360000000001"/>
    <n v="0"/>
    <n v="0"/>
    <n v="-228.26"/>
    <n v="-41039.312977099202"/>
    <n v="112959.42"/>
    <n v="0"/>
    <n v="0"/>
    <n v="6851.66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5996.32"/>
    <n v="40"/>
    <n v="0"/>
    <n v="110023.63"/>
    <n v="0"/>
    <n v="0"/>
    <n v="0"/>
    <n v="0"/>
    <n v="0"/>
    <n v="0"/>
    <n v="16723.84"/>
    <x v="45"/>
    <m/>
    <m/>
    <m/>
    <m/>
    <m/>
    <m/>
    <m/>
    <m/>
    <n v="0"/>
    <n v="0"/>
    <n v="0"/>
    <n v="0"/>
    <x v="1"/>
    <x v="13"/>
    <m/>
    <x v="35"/>
  </r>
  <r>
    <x v="3"/>
    <s v="Branson"/>
    <s v="Electric"/>
    <s v="Industrial"/>
    <s v="CB-Commercial"/>
    <n v="6534"/>
    <n v="752.71"/>
    <n v="22.69"/>
    <n v="0"/>
    <n v="0"/>
    <n v="0"/>
    <n v="0"/>
    <n v="0"/>
    <n v="46.52"/>
    <n v="0"/>
    <n v="0"/>
    <n v="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71"/>
    <n v="0"/>
    <n v="0"/>
    <n v="0"/>
    <n v="0"/>
    <n v="0"/>
    <n v="0"/>
    <n v="0"/>
    <x v="46"/>
    <m/>
    <m/>
    <m/>
    <m/>
    <m/>
    <m/>
    <m/>
    <m/>
    <n v="0"/>
    <n v="0"/>
    <n v="0"/>
    <n v="0"/>
    <x v="2"/>
    <x v="5"/>
    <m/>
    <x v="35"/>
  </r>
  <r>
    <x v="3"/>
    <s v="Branson"/>
    <s v="Electric"/>
    <s v="Industrial"/>
    <s v="SH-Small Heating"/>
    <n v="22782"/>
    <n v="2249.7800000000002"/>
    <n v="158.83000000000001"/>
    <n v="23.9"/>
    <n v="0"/>
    <n v="0"/>
    <n v="0"/>
    <n v="0"/>
    <n v="162.19999999999999"/>
    <n v="0"/>
    <n v="0"/>
    <n v="1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.26"/>
    <n v="0"/>
    <n v="0"/>
    <n v="162.08000000000001"/>
    <n v="0"/>
    <n v="0"/>
    <n v="0"/>
    <n v="0"/>
    <n v="0"/>
    <n v="0"/>
    <n v="0"/>
    <x v="47"/>
    <m/>
    <m/>
    <m/>
    <m/>
    <m/>
    <m/>
    <m/>
    <m/>
    <n v="0"/>
    <n v="0"/>
    <n v="0"/>
    <n v="0"/>
    <x v="2"/>
    <x v="12"/>
    <m/>
    <x v="35"/>
  </r>
  <r>
    <x v="3"/>
    <s v="Branson"/>
    <s v="Electric"/>
    <s v="Industrial"/>
    <s v="TEB-Total Electric Bldg"/>
    <n v="36240"/>
    <n v="3387.55"/>
    <n v="138.97999999999999"/>
    <n v="0"/>
    <n v="0"/>
    <n v="0"/>
    <n v="0"/>
    <n v="0"/>
    <n v="258.02999999999997"/>
    <n v="0"/>
    <n v="0"/>
    <n v="16.30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.89"/>
    <n v="0"/>
    <n v="0"/>
    <n v="0"/>
    <n v="0"/>
    <n v="0"/>
    <n v="0"/>
    <n v="0"/>
    <x v="48"/>
    <m/>
    <m/>
    <m/>
    <m/>
    <m/>
    <m/>
    <m/>
    <m/>
    <n v="0"/>
    <n v="0"/>
    <n v="0"/>
    <n v="0"/>
    <x v="2"/>
    <x v="13"/>
    <m/>
    <x v="35"/>
  </r>
  <r>
    <x v="3"/>
    <s v="Branson"/>
    <s v="Electric"/>
    <s v="Interdepartmental"/>
    <s v="CB-Commercial"/>
    <n v="22854"/>
    <n v="2639.63"/>
    <n v="136.13999999999999"/>
    <n v="0"/>
    <n v="0"/>
    <n v="0"/>
    <n v="0"/>
    <n v="0"/>
    <n v="162.72999999999999"/>
    <n v="0"/>
    <n v="0"/>
    <n v="1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"/>
    <n v="0"/>
    <n v="0"/>
    <n v="0"/>
    <n v="0"/>
    <n v="0"/>
    <n v="0"/>
    <n v="0"/>
    <x v="49"/>
    <m/>
    <m/>
    <m/>
    <m/>
    <m/>
    <m/>
    <m/>
    <m/>
    <n v="0"/>
    <n v="0"/>
    <n v="0"/>
    <n v="0"/>
    <x v="5"/>
    <x v="5"/>
    <m/>
    <x v="35"/>
  </r>
  <r>
    <x v="3"/>
    <s v="Branson"/>
    <s v="Electric"/>
    <s v="Municipal Buildings"/>
    <s v="CB-Commercial"/>
    <n v="88189"/>
    <n v="10389.74"/>
    <n v="1747.89"/>
    <n v="0"/>
    <n v="0"/>
    <n v="0"/>
    <n v="0"/>
    <n v="0"/>
    <n v="627.91999999999996"/>
    <n v="0"/>
    <n v="0"/>
    <n v="39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0"/>
    <m/>
    <m/>
    <m/>
    <m/>
    <m/>
    <m/>
    <m/>
    <m/>
    <n v="0"/>
    <n v="0"/>
    <n v="0"/>
    <n v="0"/>
    <x v="3"/>
    <x v="5"/>
    <m/>
    <x v="35"/>
  </r>
  <r>
    <x v="3"/>
    <s v="Branson"/>
    <s v="Electric"/>
    <s v="Municipal Buildings"/>
    <s v="GP-General Power"/>
    <n v="178520"/>
    <n v="17813.849999999999"/>
    <n v="347.45"/>
    <n v="0"/>
    <n v="0"/>
    <n v="0"/>
    <n v="0"/>
    <n v="0"/>
    <n v="1271.06"/>
    <n v="0"/>
    <n v="0"/>
    <n v="8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1"/>
    <m/>
    <m/>
    <m/>
    <m/>
    <m/>
    <m/>
    <m/>
    <m/>
    <n v="0"/>
    <n v="0"/>
    <n v="0"/>
    <n v="0"/>
    <x v="3"/>
    <x v="6"/>
    <m/>
    <x v="35"/>
  </r>
  <r>
    <x v="3"/>
    <s v="Branson"/>
    <s v="Electric"/>
    <s v="Municipal Buildings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7"/>
    <m/>
    <x v="35"/>
  </r>
  <r>
    <x v="3"/>
    <s v="Branson"/>
    <s v="Electric"/>
    <s v="Municipal Buildings"/>
    <s v="SH-Small Heating"/>
    <n v="47404"/>
    <n v="4506.12"/>
    <n v="226.9"/>
    <n v="0"/>
    <n v="0"/>
    <n v="0"/>
    <n v="0"/>
    <n v="0"/>
    <n v="337.53"/>
    <n v="0"/>
    <n v="0"/>
    <n v="21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2"/>
    <m/>
    <m/>
    <m/>
    <m/>
    <m/>
    <m/>
    <m/>
    <m/>
    <n v="0"/>
    <n v="0"/>
    <n v="0"/>
    <n v="0"/>
    <x v="3"/>
    <x v="12"/>
    <m/>
    <x v="35"/>
  </r>
  <r>
    <x v="3"/>
    <s v="Branson"/>
    <s v="Electric"/>
    <s v="Municipal Buildings"/>
    <s v="TEB-Total Electric Bldg"/>
    <n v="394840"/>
    <n v="42650.61"/>
    <n v="555.91999999999996"/>
    <n v="0"/>
    <n v="0"/>
    <n v="0"/>
    <n v="0"/>
    <n v="0"/>
    <n v="2811.27"/>
    <n v="0"/>
    <n v="0"/>
    <n v="177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"/>
    <m/>
    <m/>
    <m/>
    <m/>
    <m/>
    <m/>
    <m/>
    <m/>
    <n v="0"/>
    <n v="0"/>
    <n v="0"/>
    <n v="0"/>
    <x v="3"/>
    <x v="13"/>
    <m/>
    <x v="35"/>
  </r>
  <r>
    <x v="3"/>
    <s v="Branson"/>
    <s v="Electric"/>
    <s v="Municipal Other Lighting"/>
    <s v="CB-Commercial"/>
    <n v="30656"/>
    <n v="3716.13"/>
    <n v="1452.92"/>
    <n v="0"/>
    <n v="0"/>
    <n v="0"/>
    <n v="0"/>
    <n v="0"/>
    <n v="218.25"/>
    <n v="0"/>
    <n v="0"/>
    <n v="13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4"/>
    <m/>
    <m/>
    <m/>
    <m/>
    <m/>
    <m/>
    <m/>
    <m/>
    <n v="0"/>
    <n v="0"/>
    <n v="0"/>
    <n v="0"/>
    <x v="4"/>
    <x v="5"/>
    <m/>
    <x v="35"/>
  </r>
  <r>
    <x v="3"/>
    <s v="Branson"/>
    <s v="Electric"/>
    <s v="Municipal Other Lighting"/>
    <s v="GP-General Power"/>
    <n v="28000"/>
    <n v="2666.23"/>
    <n v="69.489999999999995"/>
    <n v="0"/>
    <n v="0"/>
    <n v="0"/>
    <n v="0"/>
    <n v="0"/>
    <n v="199.36"/>
    <n v="0"/>
    <n v="0"/>
    <n v="12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6"/>
    <m/>
    <x v="35"/>
  </r>
  <r>
    <x v="3"/>
    <s v="Branson"/>
    <s v="Electric"/>
    <s v="Municipal Other Lighting"/>
    <s v="LS-Special Lighting"/>
    <n v="2048"/>
    <n v="344.84"/>
    <n v="0"/>
    <n v="0"/>
    <n v="0"/>
    <n v="0"/>
    <n v="0"/>
    <n v="0"/>
    <n v="14.58"/>
    <n v="0"/>
    <n v="0"/>
    <n v="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5"/>
  </r>
  <r>
    <x v="3"/>
    <s v="Branson"/>
    <s v="Electric"/>
    <s v="Municipal Other Lighting"/>
    <s v="SH-Small Heating"/>
    <n v="2013"/>
    <n v="230.4"/>
    <n v="45.38"/>
    <n v="0"/>
    <n v="0"/>
    <n v="0"/>
    <n v="0"/>
    <n v="0"/>
    <n v="14.33"/>
    <n v="0"/>
    <n v="0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5"/>
    <m/>
    <m/>
    <m/>
    <m/>
    <m/>
    <m/>
    <m/>
    <m/>
    <n v="0"/>
    <n v="0"/>
    <n v="0"/>
    <n v="0"/>
    <x v="4"/>
    <x v="12"/>
    <m/>
    <x v="35"/>
  </r>
  <r>
    <x v="3"/>
    <s v="Branson"/>
    <s v="Electric"/>
    <s v="Municipal Pumping"/>
    <s v="CB-Commercial"/>
    <n v="156519"/>
    <n v="18329.57"/>
    <n v="2677.42"/>
    <n v="0"/>
    <n v="0"/>
    <n v="0"/>
    <n v="0"/>
    <n v="0"/>
    <n v="1114.49"/>
    <n v="0"/>
    <n v="0"/>
    <n v="70.4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6"/>
    <m/>
    <m/>
    <m/>
    <m/>
    <m/>
    <m/>
    <m/>
    <m/>
    <n v="0"/>
    <n v="0"/>
    <n v="0"/>
    <n v="0"/>
    <x v="3"/>
    <x v="5"/>
    <m/>
    <x v="35"/>
  </r>
  <r>
    <x v="3"/>
    <s v="Branson"/>
    <s v="Electric"/>
    <s v="Municipal Pumping"/>
    <s v="GP-General Power"/>
    <n v="1287128"/>
    <n v="120329.98"/>
    <n v="2015.21"/>
    <n v="0"/>
    <n v="0"/>
    <n v="0"/>
    <n v="0"/>
    <n v="0"/>
    <n v="9164.35"/>
    <n v="0"/>
    <n v="0"/>
    <n v="579.2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7"/>
    <m/>
    <m/>
    <m/>
    <m/>
    <m/>
    <m/>
    <m/>
    <m/>
    <n v="0"/>
    <n v="0"/>
    <n v="0"/>
    <n v="0"/>
    <x v="3"/>
    <x v="6"/>
    <m/>
    <x v="35"/>
  </r>
  <r>
    <x v="3"/>
    <s v="Branson"/>
    <s v="Electric"/>
    <s v="Residential"/>
    <s v="RG-Residential"/>
    <n v="282"/>
    <n v="35.85"/>
    <n v="15.88"/>
    <n v="0"/>
    <n v="0"/>
    <n v="0"/>
    <n v="0"/>
    <n v="0"/>
    <n v="2.0099999999999998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8"/>
    <m/>
    <m/>
    <m/>
    <m/>
    <m/>
    <m/>
    <m/>
    <m/>
    <n v="0"/>
    <n v="0"/>
    <n v="0"/>
    <n v="0"/>
    <x v="0"/>
    <x v="1"/>
    <m/>
    <x v="35"/>
  </r>
  <r>
    <x v="3"/>
    <s v="Branson"/>
    <s v="Electric"/>
    <s v="Residential"/>
    <s v="RGL-Residential Pilot"/>
    <n v="117980"/>
    <n v="13138.93"/>
    <n v="0"/>
    <n v="218.81"/>
    <n v="0"/>
    <n v="0"/>
    <n v="0"/>
    <n v="0"/>
    <n v="840.03"/>
    <n v="0"/>
    <n v="0"/>
    <n v="53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24"/>
    <n v="0"/>
    <n v="0"/>
    <n v="88.17"/>
    <n v="0"/>
    <n v="0"/>
    <n v="0"/>
    <n v="0"/>
    <n v="0"/>
    <n v="0"/>
    <n v="0"/>
    <x v="59"/>
    <m/>
    <m/>
    <m/>
    <m/>
    <m/>
    <m/>
    <m/>
    <m/>
    <n v="0"/>
    <n v="0"/>
    <n v="0"/>
    <n v="0"/>
    <x v="0"/>
    <x v="25"/>
    <m/>
    <x v="35"/>
  </r>
  <r>
    <x v="3"/>
    <s v="Branson"/>
    <s v="Electric"/>
    <s v="Residential"/>
    <s v="RG-Residential"/>
    <n v="25771944.199999999"/>
    <n v="2843515.51"/>
    <n v="236965.8"/>
    <n v="48298.21"/>
    <n v="0"/>
    <n v="0"/>
    <n v="-917.64"/>
    <n v="-57414.949618320599"/>
    <n v="183466.92"/>
    <n v="0"/>
    <n v="0"/>
    <n v="11597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21.22"/>
    <n v="600"/>
    <n v="-19.82"/>
    <n v="22208.29"/>
    <n v="0"/>
    <n v="0"/>
    <n v="0"/>
    <n v="0"/>
    <n v="0"/>
    <n v="0"/>
    <n v="173.13"/>
    <x v="60"/>
    <m/>
    <m/>
    <m/>
    <m/>
    <m/>
    <m/>
    <m/>
    <m/>
    <n v="0"/>
    <n v="0"/>
    <n v="0"/>
    <n v="0"/>
    <x v="0"/>
    <x v="1"/>
    <m/>
    <x v="35"/>
  </r>
  <r>
    <x v="3"/>
    <s v="Branson"/>
    <s v="Lighting"/>
    <s v="Commercial"/>
    <s v="PL-Private Lighting"/>
    <n v="84826.510999999999"/>
    <n v="29338.959999999999"/>
    <n v="0"/>
    <n v="0"/>
    <n v="0"/>
    <n v="0"/>
    <n v="0"/>
    <n v="0"/>
    <n v="603.72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05.98"/>
    <n v="0"/>
    <n v="0"/>
    <n v="1606.6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3"/>
    <s v="Branson"/>
    <s v="Lighting"/>
    <s v="Industrial"/>
    <s v="PL-Private Lighting"/>
    <n v="164"/>
    <n v="58.98"/>
    <n v="0"/>
    <n v="0"/>
    <n v="0"/>
    <n v="0"/>
    <n v="0"/>
    <n v="0"/>
    <n v="1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5"/>
  </r>
  <r>
    <x v="3"/>
    <s v="Branson"/>
    <s v="Lighting"/>
    <s v="Municipal Other Lighting"/>
    <s v="PL-Private Lighting"/>
    <n v="386"/>
    <n v="139.83000000000001"/>
    <n v="0"/>
    <n v="0"/>
    <n v="0"/>
    <n v="0"/>
    <n v="0"/>
    <n v="0"/>
    <n v="2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5"/>
  </r>
  <r>
    <x v="3"/>
    <s v="Branson"/>
    <s v="Lighting"/>
    <s v="Municipal Street Lighting"/>
    <s v="SPL-Municipal St Lighting"/>
    <n v="264941.14399999997"/>
    <n v="24563.38"/>
    <n v="0"/>
    <n v="0"/>
    <n v="0"/>
    <n v="0"/>
    <n v="0"/>
    <n v="0"/>
    <n v="1886.38"/>
    <n v="0"/>
    <n v="0"/>
    <n v="0"/>
    <n v="0"/>
    <n v="0"/>
    <n v="0"/>
    <n v="0"/>
    <n v="0"/>
    <n v="0"/>
    <n v="0"/>
    <n v="1985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5"/>
  </r>
  <r>
    <x v="3"/>
    <s v="Branson"/>
    <s v="Lighting"/>
    <s v="Residential"/>
    <s v="PL-Private Lighting"/>
    <n v="23638.768"/>
    <n v="9215.9"/>
    <n v="0"/>
    <n v="0"/>
    <n v="0"/>
    <n v="0"/>
    <n v="0"/>
    <n v="0"/>
    <n v="172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75"/>
    <n v="0"/>
    <n v="0"/>
    <n v="53.48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3"/>
    <s v="Buffalo"/>
    <s v="Electric"/>
    <s v="Commercial"/>
    <s v="CB-Commercial"/>
    <n v="1274"/>
    <n v="161.94999999999999"/>
    <n v="90.76"/>
    <n v="9.9700000000000006"/>
    <n v="0"/>
    <n v="0"/>
    <n v="0"/>
    <n v="0"/>
    <n v="9.07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94"/>
    <n v="0"/>
    <n v="0"/>
    <n v="0"/>
    <n v="0"/>
    <n v="0"/>
    <n v="0"/>
    <n v="0"/>
    <x v="61"/>
    <m/>
    <m/>
    <m/>
    <m/>
    <m/>
    <m/>
    <m/>
    <m/>
    <n v="0"/>
    <n v="0"/>
    <n v="0"/>
    <n v="0"/>
    <x v="1"/>
    <x v="5"/>
    <m/>
    <x v="35"/>
  </r>
  <r>
    <x v="3"/>
    <s v="Buffalo"/>
    <s v="Electric"/>
    <s v="Residential"/>
    <s v="RG-Residential"/>
    <n v="27083"/>
    <n v="2942.71"/>
    <n v="209.73"/>
    <n v="35.24"/>
    <n v="0"/>
    <n v="0"/>
    <n v="0"/>
    <n v="0"/>
    <n v="192.83"/>
    <n v="0"/>
    <n v="0"/>
    <n v="12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0"/>
    <n v="0"/>
    <n v="71.75"/>
    <n v="0"/>
    <n v="0"/>
    <n v="0"/>
    <n v="0"/>
    <n v="0"/>
    <n v="0"/>
    <n v="0"/>
    <x v="62"/>
    <m/>
    <m/>
    <m/>
    <m/>
    <m/>
    <m/>
    <m/>
    <m/>
    <n v="0"/>
    <n v="0"/>
    <n v="0"/>
    <n v="0"/>
    <x v="0"/>
    <x v="1"/>
    <m/>
    <x v="35"/>
  </r>
  <r>
    <x v="3"/>
    <s v="Buffalo"/>
    <s v="Lighting"/>
    <s v="Residential"/>
    <s v="PL-Private Lighting"/>
    <n v="31"/>
    <n v="14.65"/>
    <n v="0"/>
    <n v="0.3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.44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s v="Gravette"/>
    <s v="Electric"/>
    <s v="Commercial"/>
    <s v="CB-Commercial"/>
    <n v="7735"/>
    <n v="909.64"/>
    <n v="158.83000000000001"/>
    <n v="45.33"/>
    <n v="0"/>
    <n v="0"/>
    <n v="0"/>
    <n v="0"/>
    <n v="55.08"/>
    <n v="0"/>
    <n v="0"/>
    <n v="3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4"/>
    <n v="0"/>
    <n v="0"/>
    <n v="77.06"/>
    <n v="0"/>
    <n v="0"/>
    <n v="0"/>
    <n v="0"/>
    <n v="0"/>
    <n v="0"/>
    <n v="0"/>
    <x v="63"/>
    <m/>
    <m/>
    <m/>
    <m/>
    <m/>
    <m/>
    <m/>
    <m/>
    <n v="0"/>
    <n v="0"/>
    <n v="0"/>
    <n v="0"/>
    <x v="1"/>
    <x v="5"/>
    <m/>
    <x v="35"/>
  </r>
  <r>
    <x v="3"/>
    <s v="Gravette"/>
    <s v="Electric"/>
    <s v="Industrial"/>
    <s v="GP-General Power"/>
    <n v="118670"/>
    <n v="9375.9599999999991"/>
    <n v="138.97999999999999"/>
    <n v="0"/>
    <n v="0"/>
    <n v="0"/>
    <n v="0"/>
    <n v="0"/>
    <n v="84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8.46"/>
    <n v="0"/>
    <n v="0"/>
    <n v="427.35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6"/>
    <m/>
    <x v="35"/>
  </r>
  <r>
    <x v="3"/>
    <s v="Gravette"/>
    <s v="Electric"/>
    <s v="Residential"/>
    <s v="RG-Residential"/>
    <n v="22897"/>
    <n v="2539.6799999999998"/>
    <n v="285.57"/>
    <n v="127.74"/>
    <n v="0"/>
    <n v="0"/>
    <n v="0"/>
    <n v="0"/>
    <n v="163.04"/>
    <n v="0"/>
    <n v="0"/>
    <n v="10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21"/>
    <n v="0"/>
    <n v="0"/>
    <n v="61.38"/>
    <n v="0"/>
    <n v="0"/>
    <n v="0"/>
    <n v="0"/>
    <n v="0"/>
    <n v="0"/>
    <n v="0"/>
    <x v="64"/>
    <m/>
    <m/>
    <m/>
    <m/>
    <m/>
    <m/>
    <m/>
    <m/>
    <n v="0"/>
    <n v="0"/>
    <n v="0"/>
    <n v="0"/>
    <x v="0"/>
    <x v="1"/>
    <m/>
    <x v="35"/>
  </r>
  <r>
    <x v="3"/>
    <s v="Gravette"/>
    <s v="Lighting"/>
    <s v="Commercial"/>
    <s v="PL-Private Lighting"/>
    <n v="341"/>
    <n v="139.16"/>
    <n v="0"/>
    <n v="0"/>
    <n v="0"/>
    <n v="0"/>
    <n v="0"/>
    <n v="0"/>
    <n v="2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3199999999999998"/>
    <n v="0"/>
    <n v="0"/>
    <n v="1.31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3"/>
    <s v="Gravette"/>
    <s v="Lighting"/>
    <s v="Residential"/>
    <s v="PL-Private Lighting"/>
    <n v="31"/>
    <n v="25.96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.39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s v="Greenfield"/>
    <s v="Electric"/>
    <s v="Oil Pipeline Pumping"/>
    <s v="GP-General Power"/>
    <n v="12552"/>
    <n v="2788.74"/>
    <n v="69.489999999999995"/>
    <n v="0"/>
    <n v="0"/>
    <n v="0"/>
    <n v="0"/>
    <n v="0"/>
    <n v="89.37"/>
    <n v="0"/>
    <n v="0"/>
    <n v="5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7.55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6"/>
    <m/>
    <x v="35"/>
  </r>
  <r>
    <x v="3"/>
    <s v="Joplin"/>
    <s v="Electric"/>
    <s v="Commercial"/>
    <s v="CB-Commercial"/>
    <n v="6281625"/>
    <n v="739633.67"/>
    <n v="84959.7"/>
    <n v="43039.4"/>
    <n v="0"/>
    <n v="0"/>
    <n v="-578.26"/>
    <n v="-52095.114503816803"/>
    <n v="44652.91"/>
    <n v="0"/>
    <n v="0"/>
    <n v="2800.66"/>
    <n v="0"/>
    <n v="0"/>
    <n v="0"/>
    <n v="0"/>
    <n v="0"/>
    <n v="0"/>
    <n v="0"/>
    <n v="111.8"/>
    <n v="0"/>
    <n v="0"/>
    <n v="0"/>
    <n v="0"/>
    <n v="0"/>
    <n v="0"/>
    <n v="0"/>
    <n v="0"/>
    <n v="0"/>
    <n v="15"/>
    <n v="8712.51"/>
    <n v="40"/>
    <n v="-41.36"/>
    <n v="62947.14"/>
    <n v="0"/>
    <n v="0"/>
    <n v="0"/>
    <n v="0"/>
    <n v="0"/>
    <n v="0"/>
    <n v="42.34"/>
    <x v="65"/>
    <m/>
    <m/>
    <m/>
    <m/>
    <m/>
    <m/>
    <m/>
    <m/>
    <n v="0"/>
    <n v="0"/>
    <n v="0"/>
    <n v="0"/>
    <x v="1"/>
    <x v="5"/>
    <m/>
    <x v="35"/>
  </r>
  <r>
    <x v="3"/>
    <s v="Joplin"/>
    <s v="Electric"/>
    <s v="Commercial"/>
    <s v="GP-General Power"/>
    <n v="16272337"/>
    <n v="1470595.94"/>
    <n v="34521.24"/>
    <n v="32261.9"/>
    <n v="0"/>
    <n v="0"/>
    <n v="0"/>
    <n v="0"/>
    <n v="115736.2"/>
    <n v="0"/>
    <n v="0"/>
    <n v="6614.11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9988.0499999999993"/>
    <n v="20"/>
    <n v="42.38"/>
    <n v="97535.43"/>
    <n v="0"/>
    <n v="0"/>
    <n v="0"/>
    <n v="0"/>
    <n v="0"/>
    <n v="0"/>
    <n v="5762"/>
    <x v="66"/>
    <m/>
    <m/>
    <m/>
    <m/>
    <m/>
    <m/>
    <m/>
    <m/>
    <n v="0"/>
    <n v="0"/>
    <n v="0"/>
    <n v="0"/>
    <x v="1"/>
    <x v="6"/>
    <m/>
    <x v="35"/>
  </r>
  <r>
    <x v="3"/>
    <s v="Joplin"/>
    <s v="Electric"/>
    <s v="Commercial"/>
    <s v="LP-Large Power"/>
    <n v="5056800"/>
    <n v="365777.62"/>
    <n v="850.65"/>
    <n v="240"/>
    <n v="0"/>
    <n v="0"/>
    <n v="0"/>
    <n v="0"/>
    <n v="35347.040000000001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17"/>
    <m/>
    <x v="35"/>
  </r>
  <r>
    <x v="3"/>
    <s v="Joplin"/>
    <s v="Electric"/>
    <s v="Commercial"/>
    <s v="LS-Special Lighting"/>
    <n v="1735"/>
    <n v="382.96"/>
    <n v="0"/>
    <n v="20.43"/>
    <n v="0"/>
    <n v="0"/>
    <n v="0"/>
    <n v="0"/>
    <n v="12.35"/>
    <n v="0"/>
    <n v="0"/>
    <n v="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1999999999999993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5"/>
  </r>
  <r>
    <x v="3"/>
    <s v="Joplin"/>
    <s v="Electric"/>
    <s v="Commercial"/>
    <s v="SH-Small Heating"/>
    <n v="1142499"/>
    <n v="113160.24"/>
    <n v="10237.73"/>
    <n v="6902.68"/>
    <n v="0"/>
    <n v="0"/>
    <n v="-36.44"/>
    <n v="-8345.0381679389302"/>
    <n v="8133.9"/>
    <n v="0"/>
    <n v="0"/>
    <n v="466.45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743.52"/>
    <n v="0"/>
    <n v="-2.93"/>
    <n v="8382.8700000000008"/>
    <n v="0"/>
    <n v="0"/>
    <n v="0"/>
    <n v="0"/>
    <n v="0"/>
    <n v="0"/>
    <n v="0"/>
    <x v="67"/>
    <m/>
    <m/>
    <m/>
    <m/>
    <m/>
    <m/>
    <m/>
    <m/>
    <n v="0"/>
    <n v="0"/>
    <n v="0"/>
    <n v="0"/>
    <x v="1"/>
    <x v="12"/>
    <m/>
    <x v="35"/>
  </r>
  <r>
    <x v="3"/>
    <s v="Joplin"/>
    <s v="Electric"/>
    <s v="Commercial"/>
    <s v="TEB-Total Electric Bldg"/>
    <n v="3322842"/>
    <n v="294948.74"/>
    <n v="7247.81"/>
    <n v="6375.39"/>
    <n v="0"/>
    <n v="0"/>
    <n v="0"/>
    <n v="0"/>
    <n v="23604.32"/>
    <n v="0"/>
    <n v="0"/>
    <n v="133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35.52"/>
    <n v="0"/>
    <n v="0"/>
    <n v="17973.18"/>
    <n v="0"/>
    <n v="0"/>
    <n v="0"/>
    <n v="0"/>
    <n v="0"/>
    <n v="0"/>
    <n v="0"/>
    <x v="68"/>
    <m/>
    <m/>
    <m/>
    <m/>
    <m/>
    <m/>
    <m/>
    <m/>
    <n v="0"/>
    <n v="0"/>
    <n v="0"/>
    <n v="0"/>
    <x v="1"/>
    <x v="13"/>
    <m/>
    <x v="35"/>
  </r>
  <r>
    <x v="3"/>
    <s v="Joplin"/>
    <s v="Electric"/>
    <s v="Industrial"/>
    <s v="CB-Commercial"/>
    <n v="28542"/>
    <n v="3343.68"/>
    <n v="249.59"/>
    <n v="208"/>
    <n v="0"/>
    <n v="0"/>
    <n v="0"/>
    <n v="0"/>
    <n v="203.23"/>
    <n v="0"/>
    <n v="0"/>
    <n v="11.38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3.5"/>
    <n v="0"/>
    <n v="0"/>
    <n v="243.71"/>
    <n v="0"/>
    <n v="0"/>
    <n v="0"/>
    <n v="0"/>
    <n v="0"/>
    <n v="0"/>
    <n v="0"/>
    <x v="69"/>
    <m/>
    <m/>
    <m/>
    <m/>
    <m/>
    <m/>
    <m/>
    <m/>
    <n v="0"/>
    <n v="0"/>
    <n v="0"/>
    <n v="0"/>
    <x v="2"/>
    <x v="5"/>
    <m/>
    <x v="35"/>
  </r>
  <r>
    <x v="3"/>
    <s v="Joplin"/>
    <s v="Electric"/>
    <s v="Industrial"/>
    <s v="GP-General Power"/>
    <n v="7061414"/>
    <n v="566799.19999999995"/>
    <n v="3167.35"/>
    <n v="2962.82"/>
    <n v="0"/>
    <n v="0"/>
    <n v="0"/>
    <n v="0"/>
    <n v="49878.9"/>
    <n v="0"/>
    <n v="0"/>
    <n v="1766.61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2462.0500000000002"/>
    <n v="0"/>
    <n v="0"/>
    <n v="26721.51"/>
    <n v="0"/>
    <n v="0"/>
    <n v="0"/>
    <n v="0"/>
    <n v="0"/>
    <n v="0"/>
    <n v="0"/>
    <x v="70"/>
    <m/>
    <m/>
    <m/>
    <m/>
    <m/>
    <m/>
    <m/>
    <m/>
    <n v="0"/>
    <n v="0"/>
    <n v="0"/>
    <n v="0"/>
    <x v="2"/>
    <x v="6"/>
    <m/>
    <x v="35"/>
  </r>
  <r>
    <x v="3"/>
    <s v="Joplin"/>
    <s v="Electric"/>
    <s v="Industrial"/>
    <s v="LP-Large Power"/>
    <n v="21824729"/>
    <n v="1568450.52"/>
    <n v="3686.15"/>
    <n v="960"/>
    <n v="0"/>
    <n v="0"/>
    <n v="0"/>
    <n v="0"/>
    <n v="152044.62"/>
    <n v="0"/>
    <n v="0"/>
    <n v="1811.03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6184.47"/>
    <n v="0"/>
    <n v="0"/>
    <n v="76997.009999999995"/>
    <n v="0"/>
    <n v="0"/>
    <n v="0"/>
    <n v="0"/>
    <n v="0"/>
    <n v="0"/>
    <n v="0"/>
    <x v="71"/>
    <m/>
    <m/>
    <m/>
    <m/>
    <m/>
    <m/>
    <m/>
    <m/>
    <n v="0"/>
    <n v="0"/>
    <n v="0"/>
    <n v="0"/>
    <x v="2"/>
    <x v="17"/>
    <m/>
    <x v="35"/>
  </r>
  <r>
    <x v="3"/>
    <s v="Joplin"/>
    <s v="Electric"/>
    <s v="Industrial"/>
    <s v="SH-Small Heating"/>
    <n v="7733"/>
    <n v="732.16"/>
    <n v="22.69"/>
    <n v="52.31"/>
    <n v="0"/>
    <n v="0"/>
    <n v="0"/>
    <n v="0"/>
    <n v="55.06"/>
    <n v="0"/>
    <n v="0"/>
    <n v="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880000000000003"/>
    <n v="0"/>
    <n v="0"/>
    <n v="0"/>
    <n v="0"/>
    <n v="0"/>
    <n v="0"/>
    <n v="0"/>
    <x v="72"/>
    <m/>
    <m/>
    <m/>
    <m/>
    <m/>
    <m/>
    <m/>
    <m/>
    <n v="0"/>
    <n v="0"/>
    <n v="0"/>
    <n v="0"/>
    <x v="2"/>
    <x v="12"/>
    <m/>
    <x v="35"/>
  </r>
  <r>
    <x v="3"/>
    <s v="Joplin"/>
    <s v="Electric"/>
    <s v="Industrial"/>
    <s v="TEB-Total Electric Bldg"/>
    <n v="246760"/>
    <n v="23143.279999999999"/>
    <n v="596.22"/>
    <n v="542.48"/>
    <n v="0"/>
    <n v="0"/>
    <n v="0"/>
    <n v="0"/>
    <n v="1747.36"/>
    <n v="0"/>
    <n v="0"/>
    <n v="111.05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945.29"/>
    <n v="0"/>
    <n v="0"/>
    <n v="0"/>
    <n v="0"/>
    <n v="0"/>
    <n v="0"/>
    <n v="0"/>
    <x v="73"/>
    <m/>
    <m/>
    <m/>
    <m/>
    <m/>
    <m/>
    <m/>
    <m/>
    <n v="0"/>
    <n v="0"/>
    <n v="0"/>
    <n v="0"/>
    <x v="2"/>
    <x v="13"/>
    <m/>
    <x v="35"/>
  </r>
  <r>
    <x v="3"/>
    <s v="Joplin"/>
    <s v="Electric"/>
    <s v="Interdepartmental"/>
    <s v="CB-Commercial"/>
    <n v="71051"/>
    <n v="8137.44"/>
    <n v="136.13999999999999"/>
    <n v="0"/>
    <n v="0"/>
    <n v="0"/>
    <n v="0"/>
    <n v="0"/>
    <n v="505.88"/>
    <n v="0"/>
    <n v="0"/>
    <n v="31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599999999999996"/>
    <n v="0"/>
    <n v="0"/>
    <n v="0"/>
    <n v="0"/>
    <n v="0"/>
    <n v="0"/>
    <n v="0"/>
    <x v="74"/>
    <m/>
    <m/>
    <m/>
    <m/>
    <m/>
    <m/>
    <m/>
    <m/>
    <n v="0"/>
    <n v="0"/>
    <n v="0"/>
    <n v="0"/>
    <x v="5"/>
    <x v="5"/>
    <m/>
    <x v="35"/>
  </r>
  <r>
    <x v="3"/>
    <s v="Joplin"/>
    <s v="Electric"/>
    <s v="Municipal Buildings"/>
    <s v="CB-Commercial"/>
    <n v="117472"/>
    <n v="13756.85"/>
    <n v="1542.92"/>
    <n v="0"/>
    <n v="0"/>
    <n v="0"/>
    <n v="0"/>
    <n v="0"/>
    <n v="836.4"/>
    <n v="0"/>
    <n v="0"/>
    <n v="52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5"/>
    <m/>
    <m/>
    <m/>
    <m/>
    <m/>
    <m/>
    <m/>
    <m/>
    <n v="0"/>
    <n v="0"/>
    <n v="0"/>
    <n v="0"/>
    <x v="3"/>
    <x v="5"/>
    <m/>
    <x v="35"/>
  </r>
  <r>
    <x v="3"/>
    <s v="Joplin"/>
    <s v="Electric"/>
    <s v="Municipal Buildings"/>
    <s v="GP-General Power"/>
    <n v="438219"/>
    <n v="40573.97"/>
    <n v="1042.3499999999999"/>
    <n v="0"/>
    <n v="0"/>
    <n v="0"/>
    <n v="0"/>
    <n v="0"/>
    <n v="3120.13"/>
    <n v="0"/>
    <n v="0"/>
    <n v="197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6"/>
    <m/>
    <m/>
    <m/>
    <m/>
    <m/>
    <m/>
    <m/>
    <m/>
    <n v="0"/>
    <n v="0"/>
    <n v="0"/>
    <n v="0"/>
    <x v="3"/>
    <x v="6"/>
    <m/>
    <x v="35"/>
  </r>
  <r>
    <x v="3"/>
    <s v="Joplin"/>
    <s v="Electric"/>
    <s v="Municipal Buildings"/>
    <s v="SH-Small Heating"/>
    <n v="2567"/>
    <n v="287.82"/>
    <n v="90.76"/>
    <n v="0"/>
    <n v="0"/>
    <n v="0"/>
    <n v="0"/>
    <n v="0"/>
    <n v="18.27"/>
    <n v="0"/>
    <n v="0"/>
    <n v="1.14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7"/>
    <m/>
    <m/>
    <m/>
    <m/>
    <m/>
    <m/>
    <m/>
    <m/>
    <n v="0"/>
    <n v="0"/>
    <n v="0"/>
    <n v="0"/>
    <x v="3"/>
    <x v="12"/>
    <m/>
    <x v="35"/>
  </r>
  <r>
    <x v="3"/>
    <s v="Joplin"/>
    <s v="Electric"/>
    <s v="Municipal Buildings"/>
    <s v="TEB-Total Electric Bldg"/>
    <n v="34280"/>
    <n v="3518.4"/>
    <n v="208.47"/>
    <n v="0"/>
    <n v="0"/>
    <n v="0"/>
    <n v="0"/>
    <n v="0"/>
    <n v="242.78"/>
    <n v="0"/>
    <n v="0"/>
    <n v="15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8"/>
    <m/>
    <m/>
    <m/>
    <m/>
    <m/>
    <m/>
    <m/>
    <m/>
    <n v="0"/>
    <n v="0"/>
    <n v="0"/>
    <n v="0"/>
    <x v="3"/>
    <x v="13"/>
    <m/>
    <x v="35"/>
  </r>
  <r>
    <x v="3"/>
    <s v="Joplin"/>
    <s v="Electric"/>
    <s v="Municipal Other Lighting"/>
    <s v="CB-Commercial"/>
    <n v="43813"/>
    <n v="5235.18"/>
    <n v="1679.06"/>
    <n v="0"/>
    <n v="0"/>
    <n v="0"/>
    <n v="0"/>
    <n v="0"/>
    <n v="311.93"/>
    <n v="0"/>
    <n v="0"/>
    <n v="19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9"/>
    <m/>
    <m/>
    <m/>
    <m/>
    <m/>
    <m/>
    <m/>
    <m/>
    <n v="0"/>
    <n v="0"/>
    <n v="0"/>
    <n v="0"/>
    <x v="4"/>
    <x v="5"/>
    <m/>
    <x v="35"/>
  </r>
  <r>
    <x v="3"/>
    <s v="Joplin"/>
    <s v="Electric"/>
    <s v="Municipal Other Lighting"/>
    <s v="GP-General Power"/>
    <n v="18640"/>
    <n v="2328.3000000000002"/>
    <n v="138.97999999999999"/>
    <n v="0"/>
    <n v="0"/>
    <n v="0"/>
    <n v="0"/>
    <n v="0"/>
    <n v="132.71"/>
    <n v="0"/>
    <n v="0"/>
    <n v="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0"/>
    <m/>
    <m/>
    <m/>
    <m/>
    <m/>
    <m/>
    <m/>
    <m/>
    <n v="0"/>
    <n v="0"/>
    <n v="0"/>
    <n v="0"/>
    <x v="4"/>
    <x v="6"/>
    <m/>
    <x v="35"/>
  </r>
  <r>
    <x v="3"/>
    <s v="Joplin"/>
    <s v="Electric"/>
    <s v="Municipal Other Lighting"/>
    <s v="LS-Special Lighting"/>
    <n v="524"/>
    <n v="326.62"/>
    <n v="0"/>
    <n v="0"/>
    <n v="0"/>
    <n v="0"/>
    <n v="0"/>
    <n v="0"/>
    <n v="3.73"/>
    <n v="0"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5"/>
  </r>
  <r>
    <x v="3"/>
    <s v="Joplin"/>
    <s v="Electric"/>
    <s v="Municipal Other Lighting"/>
    <s v="MS-Miscellaneous"/>
    <n v="11295"/>
    <n v="1122.72"/>
    <n v="19.510000000000002"/>
    <n v="0"/>
    <n v="0"/>
    <n v="0"/>
    <n v="0"/>
    <n v="0"/>
    <n v="8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22"/>
    <m/>
    <x v="35"/>
  </r>
  <r>
    <x v="3"/>
    <s v="Joplin"/>
    <s v="Electric"/>
    <s v="Municipal Pumping"/>
    <s v="CB-Commercial"/>
    <n v="26387"/>
    <n v="3171.42"/>
    <n v="726.08"/>
    <n v="0"/>
    <n v="0"/>
    <n v="0"/>
    <n v="0"/>
    <n v="0"/>
    <n v="187.88"/>
    <n v="0"/>
    <n v="0"/>
    <n v="1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1"/>
    <m/>
    <m/>
    <m/>
    <m/>
    <m/>
    <m/>
    <m/>
    <m/>
    <n v="0"/>
    <n v="0"/>
    <n v="0"/>
    <n v="0"/>
    <x v="3"/>
    <x v="5"/>
    <m/>
    <x v="35"/>
  </r>
  <r>
    <x v="3"/>
    <s v="Joplin"/>
    <s v="Electric"/>
    <s v="Municipal Pumping"/>
    <s v="GP-General Power"/>
    <n v="853572"/>
    <n v="69531.47"/>
    <n v="625.41"/>
    <n v="0"/>
    <n v="0"/>
    <n v="0"/>
    <n v="0"/>
    <n v="0"/>
    <n v="6077.42"/>
    <n v="0"/>
    <n v="0"/>
    <n v="384.11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2"/>
    <m/>
    <m/>
    <m/>
    <m/>
    <m/>
    <m/>
    <m/>
    <m/>
    <n v="0"/>
    <n v="0"/>
    <n v="0"/>
    <n v="0"/>
    <x v="3"/>
    <x v="6"/>
    <m/>
    <x v="35"/>
  </r>
  <r>
    <x v="3"/>
    <s v="Joplin"/>
    <s v="Electric"/>
    <s v="Oil Pipeline Pumping"/>
    <s v="LP-Large Power"/>
    <n v="491702"/>
    <n v="49701.25"/>
    <n v="283.55"/>
    <n v="0"/>
    <n v="0"/>
    <n v="0"/>
    <n v="0"/>
    <n v="0"/>
    <n v="34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25.17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17"/>
    <m/>
    <x v="35"/>
  </r>
  <r>
    <x v="3"/>
    <s v="Joplin"/>
    <s v="Electric"/>
    <s v="Residential"/>
    <s v="RGL-Residential Pilot"/>
    <n v="102991"/>
    <n v="11465.01"/>
    <n v="0"/>
    <n v="573.38"/>
    <n v="0"/>
    <n v="0"/>
    <n v="0"/>
    <n v="0"/>
    <n v="733.35"/>
    <n v="0"/>
    <n v="0"/>
    <n v="4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63"/>
    <n v="0"/>
    <n v="0"/>
    <n v="18.89"/>
    <n v="0"/>
    <n v="0"/>
    <n v="0"/>
    <n v="0"/>
    <n v="0"/>
    <n v="0"/>
    <n v="0"/>
    <x v="83"/>
    <m/>
    <m/>
    <m/>
    <m/>
    <m/>
    <m/>
    <m/>
    <m/>
    <n v="0"/>
    <n v="0"/>
    <n v="0"/>
    <n v="0"/>
    <x v="0"/>
    <x v="25"/>
    <m/>
    <x v="35"/>
  </r>
  <r>
    <x v="3"/>
    <s v="Joplin"/>
    <s v="Electric"/>
    <s v="Residential"/>
    <s v="RG-Residential"/>
    <n v="32671387.100000001"/>
    <n v="3672180.66"/>
    <n v="393140.21"/>
    <n v="196702.46"/>
    <n v="0"/>
    <n v="0"/>
    <n v="-2840.79"/>
    <n v="-176286.91638285399"/>
    <n v="232594.65"/>
    <n v="0"/>
    <n v="0"/>
    <n v="14702.1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8964.0300000000007"/>
    <n v="1220"/>
    <n v="-47.63"/>
    <n v="19418.23"/>
    <n v="0"/>
    <n v="0"/>
    <n v="0"/>
    <n v="0"/>
    <n v="0"/>
    <n v="0"/>
    <n v="1803.17"/>
    <x v="84"/>
    <m/>
    <m/>
    <m/>
    <m/>
    <m/>
    <m/>
    <m/>
    <m/>
    <n v="0"/>
    <n v="0"/>
    <n v="0"/>
    <n v="0"/>
    <x v="0"/>
    <x v="1"/>
    <m/>
    <x v="35"/>
  </r>
  <r>
    <x v="3"/>
    <s v="Joplin"/>
    <s v="Lighting"/>
    <s v="Commercial"/>
    <s v="PL-Private Lighting"/>
    <n v="184884.18900000001"/>
    <n v="50929.68"/>
    <n v="0"/>
    <n v="2129.8200000000002"/>
    <n v="0"/>
    <n v="0"/>
    <n v="0"/>
    <n v="0"/>
    <n v="1346.67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481.87"/>
    <n v="0"/>
    <n v="-0.21"/>
    <n v="3433.95"/>
    <n v="13.09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3"/>
    <s v="Joplin"/>
    <s v="Lighting"/>
    <s v="Industrial"/>
    <s v="PL-Private Lighting"/>
    <n v="17560.398000000001"/>
    <n v="4807.6899999999996"/>
    <n v="0"/>
    <n v="286.99"/>
    <n v="0"/>
    <n v="0"/>
    <n v="0"/>
    <n v="0"/>
    <n v="125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2"/>
    <n v="0"/>
    <n v="0"/>
    <n v="334.34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5"/>
  </r>
  <r>
    <x v="3"/>
    <s v="Joplin"/>
    <s v="Lighting"/>
    <s v="Municipal Buildings"/>
    <s v="PL-Private Lighting"/>
    <n v="591"/>
    <n v="214.28"/>
    <n v="0"/>
    <n v="0"/>
    <n v="0"/>
    <n v="0"/>
    <n v="0"/>
    <n v="0"/>
    <n v="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4"/>
    <m/>
    <x v="35"/>
  </r>
  <r>
    <x v="3"/>
    <s v="Joplin"/>
    <s v="Lighting"/>
    <s v="Municipal Other Lighting"/>
    <s v="PL-Private Lighting"/>
    <n v="4396"/>
    <n v="980.38"/>
    <n v="0"/>
    <n v="0"/>
    <n v="0"/>
    <n v="0"/>
    <n v="0"/>
    <n v="0"/>
    <n v="3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5"/>
  </r>
  <r>
    <x v="3"/>
    <s v="Joplin"/>
    <s v="Lighting"/>
    <s v="Municipal Street Lighting"/>
    <s v="SPL-Municipal St Lighting"/>
    <n v="452234.89399999997"/>
    <n v="48151.02"/>
    <n v="0"/>
    <n v="0"/>
    <n v="0"/>
    <n v="0"/>
    <n v="0"/>
    <n v="0"/>
    <n v="3219.91"/>
    <n v="0"/>
    <n v="0"/>
    <n v="0"/>
    <n v="0"/>
    <n v="0"/>
    <n v="0"/>
    <n v="0"/>
    <n v="0"/>
    <n v="0"/>
    <n v="0"/>
    <n v="27062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5"/>
  </r>
  <r>
    <x v="3"/>
    <s v="Joplin"/>
    <s v="Lighting"/>
    <s v="Residential"/>
    <s v="PL-Private Lighting"/>
    <n v="56816.928"/>
    <n v="20592.07"/>
    <n v="0"/>
    <n v="525.78"/>
    <n v="0"/>
    <n v="0"/>
    <n v="0"/>
    <n v="0"/>
    <n v="403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32"/>
    <n v="0"/>
    <n v="0"/>
    <n v="123.61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3"/>
    <s v="Neosho"/>
    <s v="Electric"/>
    <s v="Commercial"/>
    <s v="CB-Commercial"/>
    <n v="3325699"/>
    <n v="391703.58"/>
    <n v="51660.6"/>
    <n v="11668.98"/>
    <n v="0"/>
    <n v="0"/>
    <n v="-380.96"/>
    <n v="-31088.152671755699"/>
    <n v="23678.16"/>
    <n v="0"/>
    <n v="0"/>
    <n v="1492.1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061.63"/>
    <n v="20"/>
    <n v="-7.03"/>
    <n v="28338.13"/>
    <n v="0"/>
    <n v="0"/>
    <n v="0"/>
    <n v="0"/>
    <n v="0"/>
    <n v="0"/>
    <n v="0"/>
    <x v="85"/>
    <m/>
    <m/>
    <m/>
    <m/>
    <m/>
    <m/>
    <m/>
    <m/>
    <n v="0"/>
    <n v="0"/>
    <n v="0"/>
    <n v="0"/>
    <x v="1"/>
    <x v="5"/>
    <m/>
    <x v="35"/>
  </r>
  <r>
    <x v="3"/>
    <s v="Neosho"/>
    <s v="Electric"/>
    <s v="Commercial"/>
    <s v="GP-General Power"/>
    <n v="6177774"/>
    <n v="579871.96"/>
    <n v="15876.15"/>
    <n v="29.88"/>
    <n v="0"/>
    <n v="0"/>
    <n v="-72.349999999999994"/>
    <n v="-4992.3664122137397"/>
    <n v="43985.74"/>
    <n v="0"/>
    <n v="0"/>
    <n v="2594.92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4434.76"/>
    <n v="0"/>
    <n v="-1.02"/>
    <n v="29549.1"/>
    <n v="0"/>
    <n v="0"/>
    <n v="0"/>
    <n v="0"/>
    <n v="0"/>
    <n v="0"/>
    <n v="0"/>
    <x v="86"/>
    <m/>
    <m/>
    <m/>
    <m/>
    <m/>
    <m/>
    <m/>
    <m/>
    <n v="0"/>
    <n v="0"/>
    <n v="0"/>
    <n v="0"/>
    <x v="1"/>
    <x v="6"/>
    <m/>
    <x v="35"/>
  </r>
  <r>
    <x v="3"/>
    <s v="Neosho"/>
    <s v="Electric"/>
    <s v="Commercial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5"/>
  </r>
  <r>
    <x v="3"/>
    <s v="Neosho"/>
    <s v="Electric"/>
    <s v="Commercial"/>
    <s v="SH-Small Heating"/>
    <n v="504127"/>
    <n v="49607.73"/>
    <n v="4018.4"/>
    <n v="1405.02"/>
    <n v="0"/>
    <n v="0"/>
    <n v="0"/>
    <n v="0"/>
    <n v="3589.36"/>
    <n v="0"/>
    <n v="0"/>
    <n v="226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1.49"/>
    <n v="20"/>
    <n v="0"/>
    <n v="3360.08"/>
    <n v="0"/>
    <n v="0"/>
    <n v="0"/>
    <n v="0"/>
    <n v="0"/>
    <n v="0"/>
    <n v="0"/>
    <x v="87"/>
    <m/>
    <m/>
    <m/>
    <m/>
    <m/>
    <m/>
    <m/>
    <m/>
    <n v="0"/>
    <n v="0"/>
    <n v="0"/>
    <n v="0"/>
    <x v="1"/>
    <x v="12"/>
    <m/>
    <x v="35"/>
  </r>
  <r>
    <x v="3"/>
    <s v="Neosho"/>
    <s v="Electric"/>
    <s v="Commercial"/>
    <s v="TEB-Total Electric Bldg"/>
    <n v="1267179"/>
    <n v="113886.77"/>
    <n v="3171.06"/>
    <n v="0"/>
    <n v="0"/>
    <n v="0"/>
    <n v="0"/>
    <n v="0"/>
    <n v="9022.34"/>
    <n v="0"/>
    <n v="0"/>
    <n v="570.25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79.17"/>
    <n v="0"/>
    <n v="0"/>
    <n v="3541.51"/>
    <n v="0"/>
    <n v="0"/>
    <n v="0"/>
    <n v="0"/>
    <n v="0"/>
    <n v="0"/>
    <n v="0"/>
    <x v="88"/>
    <m/>
    <m/>
    <m/>
    <m/>
    <m/>
    <m/>
    <m/>
    <m/>
    <n v="0"/>
    <n v="0"/>
    <n v="0"/>
    <n v="0"/>
    <x v="1"/>
    <x v="13"/>
    <m/>
    <x v="35"/>
  </r>
  <r>
    <x v="3"/>
    <s v="Neosho"/>
    <s v="Electric"/>
    <s v="Industrial"/>
    <s v="CB-Commercial"/>
    <n v="67471"/>
    <n v="7802.82"/>
    <n v="385.73"/>
    <n v="361.21"/>
    <n v="0"/>
    <n v="0"/>
    <n v="0"/>
    <n v="0"/>
    <n v="480.39"/>
    <n v="0"/>
    <n v="0"/>
    <n v="27.95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48.57"/>
    <n v="0"/>
    <n v="0"/>
    <n v="691.69"/>
    <n v="0"/>
    <n v="0"/>
    <n v="0"/>
    <n v="0"/>
    <n v="0"/>
    <n v="0"/>
    <n v="0"/>
    <x v="89"/>
    <m/>
    <m/>
    <m/>
    <m/>
    <m/>
    <m/>
    <m/>
    <m/>
    <n v="0"/>
    <n v="0"/>
    <n v="0"/>
    <n v="0"/>
    <x v="2"/>
    <x v="5"/>
    <m/>
    <x v="35"/>
  </r>
  <r>
    <x v="3"/>
    <s v="Neosho"/>
    <s v="Electric"/>
    <s v="Industrial"/>
    <s v="GP-General Power"/>
    <n v="895486"/>
    <n v="87537.279999999999"/>
    <n v="1320.31"/>
    <n v="0"/>
    <n v="0"/>
    <n v="0"/>
    <n v="0"/>
    <n v="0"/>
    <n v="6375.87"/>
    <n v="0"/>
    <n v="0"/>
    <n v="280.23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864.58"/>
    <n v="0"/>
    <n v="0"/>
    <n v="5162.8999999999996"/>
    <n v="0"/>
    <n v="0"/>
    <n v="0"/>
    <n v="0"/>
    <n v="0"/>
    <n v="0"/>
    <n v="0"/>
    <x v="90"/>
    <m/>
    <m/>
    <m/>
    <m/>
    <m/>
    <m/>
    <m/>
    <m/>
    <n v="0"/>
    <n v="0"/>
    <n v="0"/>
    <n v="0"/>
    <x v="2"/>
    <x v="6"/>
    <m/>
    <x v="35"/>
  </r>
  <r>
    <x v="3"/>
    <s v="Neosho"/>
    <s v="Electric"/>
    <s v="Industrial"/>
    <s v="LP-Large Power"/>
    <n v="10154994"/>
    <n v="649665.67000000004"/>
    <n v="1143.6400000000001"/>
    <n v="0"/>
    <n v="0"/>
    <n v="0"/>
    <n v="0"/>
    <n v="0"/>
    <n v="70983.41"/>
    <n v="0"/>
    <n v="0"/>
    <n v="283.5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4243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17"/>
    <m/>
    <x v="35"/>
  </r>
  <r>
    <x v="3"/>
    <s v="Neosho"/>
    <s v="Electric"/>
    <s v="Industrial"/>
    <s v="TEB-Total Electric Bldg"/>
    <n v="39840"/>
    <n v="3272.72"/>
    <n v="69.489999999999995"/>
    <n v="0"/>
    <n v="0"/>
    <n v="0"/>
    <n v="0"/>
    <n v="0"/>
    <n v="283.66000000000003"/>
    <n v="0"/>
    <n v="0"/>
    <n v="1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3.62"/>
    <n v="0"/>
    <n v="0"/>
    <n v="0"/>
    <n v="0"/>
    <n v="0"/>
    <n v="0"/>
    <n v="0"/>
    <x v="91"/>
    <m/>
    <m/>
    <m/>
    <m/>
    <m/>
    <m/>
    <m/>
    <m/>
    <n v="0"/>
    <n v="0"/>
    <n v="0"/>
    <n v="0"/>
    <x v="2"/>
    <x v="13"/>
    <m/>
    <x v="35"/>
  </r>
  <r>
    <x v="3"/>
    <s v="Neosho"/>
    <s v="Electric"/>
    <s v="Interdepartmental"/>
    <s v="CB-Commercial"/>
    <n v="5009"/>
    <n v="613.05999999999995"/>
    <n v="181.52"/>
    <n v="0"/>
    <n v="0"/>
    <n v="0"/>
    <n v="0"/>
    <n v="0"/>
    <n v="35.68"/>
    <n v="0"/>
    <n v="0"/>
    <n v="2.25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1"/>
    <n v="0"/>
    <n v="0"/>
    <n v="0"/>
    <n v="0"/>
    <n v="0"/>
    <n v="0"/>
    <n v="0"/>
    <x v="92"/>
    <m/>
    <m/>
    <m/>
    <m/>
    <m/>
    <m/>
    <m/>
    <m/>
    <n v="0"/>
    <n v="0"/>
    <n v="0"/>
    <n v="0"/>
    <x v="5"/>
    <x v="5"/>
    <m/>
    <x v="35"/>
  </r>
  <r>
    <x v="3"/>
    <s v="Neosho"/>
    <s v="Electric"/>
    <s v="Municipal Buildings"/>
    <s v="CB-Commercial"/>
    <n v="89904"/>
    <n v="10729.6"/>
    <n v="2433.12"/>
    <n v="0"/>
    <n v="0"/>
    <n v="0"/>
    <n v="0"/>
    <n v="0"/>
    <n v="640.11"/>
    <n v="0"/>
    <n v="0"/>
    <n v="4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3"/>
    <m/>
    <m/>
    <m/>
    <m/>
    <m/>
    <m/>
    <m/>
    <m/>
    <n v="0"/>
    <n v="0"/>
    <n v="0"/>
    <n v="0"/>
    <x v="3"/>
    <x v="5"/>
    <m/>
    <x v="35"/>
  </r>
  <r>
    <x v="3"/>
    <s v="Neosho"/>
    <s v="Electric"/>
    <s v="Municipal Buildings"/>
    <s v="GP-General Power"/>
    <n v="33400"/>
    <n v="3486.33"/>
    <n v="208.47"/>
    <n v="0"/>
    <n v="0"/>
    <n v="0"/>
    <n v="0"/>
    <n v="0"/>
    <n v="237.8"/>
    <n v="0"/>
    <n v="0"/>
    <n v="15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4"/>
    <m/>
    <m/>
    <m/>
    <m/>
    <m/>
    <m/>
    <m/>
    <m/>
    <n v="0"/>
    <n v="0"/>
    <n v="0"/>
    <n v="0"/>
    <x v="3"/>
    <x v="6"/>
    <m/>
    <x v="35"/>
  </r>
  <r>
    <x v="3"/>
    <s v="Neosho"/>
    <s v="Electric"/>
    <s v="Municipal Buildings"/>
    <s v="SH-Small Heating"/>
    <n v="11848"/>
    <n v="1154.9000000000001"/>
    <n v="68.069999999999993"/>
    <n v="0"/>
    <n v="0"/>
    <n v="0"/>
    <n v="0"/>
    <n v="0"/>
    <n v="84.35"/>
    <n v="0"/>
    <n v="0"/>
    <n v="5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5"/>
    <m/>
    <m/>
    <m/>
    <m/>
    <m/>
    <m/>
    <m/>
    <m/>
    <n v="0"/>
    <n v="0"/>
    <n v="0"/>
    <n v="0"/>
    <x v="3"/>
    <x v="12"/>
    <m/>
    <x v="35"/>
  </r>
  <r>
    <x v="3"/>
    <s v="Neosho"/>
    <s v="Electric"/>
    <s v="Municipal Buildings"/>
    <s v="TEB-Total Electric Bldg"/>
    <n v="16000"/>
    <n v="1704.92"/>
    <n v="69.489999999999995"/>
    <n v="0"/>
    <n v="0"/>
    <n v="0"/>
    <n v="0"/>
    <n v="0"/>
    <n v="113.92"/>
    <n v="0"/>
    <n v="0"/>
    <n v="7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6"/>
    <m/>
    <m/>
    <m/>
    <m/>
    <m/>
    <m/>
    <m/>
    <m/>
    <n v="0"/>
    <n v="0"/>
    <n v="0"/>
    <n v="0"/>
    <x v="3"/>
    <x v="13"/>
    <m/>
    <x v="35"/>
  </r>
  <r>
    <x v="3"/>
    <s v="Neosho"/>
    <s v="Electric"/>
    <s v="Municipal Other Lighting"/>
    <s v="CB-Commercial"/>
    <n v="19437"/>
    <n v="2348.79"/>
    <n v="1134.5"/>
    <n v="0"/>
    <n v="0"/>
    <n v="0"/>
    <n v="0"/>
    <n v="0"/>
    <n v="138.4"/>
    <n v="0"/>
    <n v="0"/>
    <n v="8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7"/>
    <m/>
    <m/>
    <m/>
    <m/>
    <m/>
    <m/>
    <m/>
    <m/>
    <n v="0"/>
    <n v="0"/>
    <n v="0"/>
    <n v="0"/>
    <x v="4"/>
    <x v="5"/>
    <m/>
    <x v="35"/>
  </r>
  <r>
    <x v="3"/>
    <s v="Neosho"/>
    <s v="Electric"/>
    <s v="Municipal Other Lighting"/>
    <s v="LS-Special Lighting"/>
    <n v="2774"/>
    <n v="450.01"/>
    <n v="0"/>
    <n v="0"/>
    <n v="0"/>
    <n v="0"/>
    <n v="0"/>
    <n v="0"/>
    <n v="19.739999999999998"/>
    <n v="0"/>
    <n v="0"/>
    <n v="1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5"/>
  </r>
  <r>
    <x v="3"/>
    <s v="Neosho"/>
    <s v="Electric"/>
    <s v="Municipal Pumping"/>
    <s v="CB-Commercial"/>
    <n v="148179"/>
    <n v="17259.43"/>
    <n v="1633.68"/>
    <n v="0"/>
    <n v="0"/>
    <n v="0"/>
    <n v="0"/>
    <n v="0"/>
    <n v="1055.06"/>
    <n v="0"/>
    <n v="0"/>
    <n v="66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8"/>
    <m/>
    <m/>
    <m/>
    <m/>
    <m/>
    <m/>
    <m/>
    <m/>
    <n v="0"/>
    <n v="0"/>
    <n v="0"/>
    <n v="0"/>
    <x v="3"/>
    <x v="5"/>
    <m/>
    <x v="35"/>
  </r>
  <r>
    <x v="3"/>
    <s v="Neosho"/>
    <s v="Electric"/>
    <s v="Municipal Pumping"/>
    <s v="GP-General Power"/>
    <n v="715153"/>
    <n v="61202.35"/>
    <n v="1250.82"/>
    <n v="0"/>
    <n v="0"/>
    <n v="0"/>
    <n v="0"/>
    <n v="0"/>
    <n v="5076.54"/>
    <n v="0"/>
    <n v="0"/>
    <n v="321.83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9"/>
    <m/>
    <m/>
    <m/>
    <m/>
    <m/>
    <m/>
    <m/>
    <m/>
    <n v="0"/>
    <n v="0"/>
    <n v="0"/>
    <n v="0"/>
    <x v="3"/>
    <x v="6"/>
    <m/>
    <x v="35"/>
  </r>
  <r>
    <x v="3"/>
    <s v="Neosho"/>
    <s v="Electric"/>
    <s v="Municipal Pumping"/>
    <s v="TEB-Total Electric Bldg"/>
    <n v="54437"/>
    <n v="4573.03"/>
    <n v="208.47"/>
    <n v="0"/>
    <n v="0"/>
    <n v="0"/>
    <n v="0"/>
    <n v="0"/>
    <n v="387.59"/>
    <n v="0"/>
    <n v="0"/>
    <n v="24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0"/>
    <m/>
    <m/>
    <m/>
    <m/>
    <m/>
    <m/>
    <m/>
    <m/>
    <n v="0"/>
    <n v="0"/>
    <n v="0"/>
    <n v="0"/>
    <x v="3"/>
    <x v="13"/>
    <m/>
    <x v="35"/>
  </r>
  <r>
    <x v="3"/>
    <s v="Neosho"/>
    <s v="Electric"/>
    <s v="Oil Pipeline Pumping"/>
    <s v="LP-Large Power"/>
    <n v="20000"/>
    <n v="16149.85"/>
    <n v="283.55"/>
    <n v="0"/>
    <n v="0"/>
    <n v="0"/>
    <n v="0"/>
    <n v="0"/>
    <n v="139.8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9.54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17"/>
    <m/>
    <x v="35"/>
  </r>
  <r>
    <x v="3"/>
    <s v="Neosho"/>
    <s v="Electric"/>
    <s v="Praxair/ICI"/>
    <s v="SC-P PRAXAIR Transmission"/>
    <n v="6012032"/>
    <n v="311597.8"/>
    <n v="0"/>
    <n v="0"/>
    <n v="0"/>
    <n v="0"/>
    <n v="0"/>
    <n v="0"/>
    <n v="42024.1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31"/>
    <m/>
    <x v="35"/>
  </r>
  <r>
    <x v="3"/>
    <s v="Neosho"/>
    <s v="Electric"/>
    <s v="Residential"/>
    <s v="RGL-Residential Pilot"/>
    <n v="66264"/>
    <n v="7324.61"/>
    <n v="0"/>
    <n v="196.33"/>
    <n v="0"/>
    <n v="0"/>
    <n v="0"/>
    <n v="0"/>
    <n v="471.79"/>
    <n v="0"/>
    <n v="0"/>
    <n v="29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"/>
    <n v="0"/>
    <n v="0"/>
    <n v="176.55"/>
    <n v="0"/>
    <n v="0"/>
    <n v="0"/>
    <n v="0"/>
    <n v="0"/>
    <n v="0"/>
    <n v="0"/>
    <x v="101"/>
    <m/>
    <m/>
    <m/>
    <m/>
    <m/>
    <m/>
    <m/>
    <m/>
    <n v="0"/>
    <n v="0"/>
    <n v="0"/>
    <n v="0"/>
    <x v="0"/>
    <x v="25"/>
    <m/>
    <x v="35"/>
  </r>
  <r>
    <x v="3"/>
    <s v="Neosho"/>
    <s v="Electric"/>
    <s v="Residential"/>
    <s v="RG-Residential"/>
    <n v="18813539.300000001"/>
    <n v="2083466.25"/>
    <n v="194028.94"/>
    <n v="66906.36"/>
    <n v="0"/>
    <n v="0"/>
    <n v="-3167.39"/>
    <n v="-197241.43936190999"/>
    <n v="133938.51"/>
    <n v="0"/>
    <n v="0"/>
    <n v="8465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68.78"/>
    <n v="440"/>
    <n v="-28.32"/>
    <n v="56325.55"/>
    <n v="0"/>
    <n v="0"/>
    <n v="0"/>
    <n v="0"/>
    <n v="0"/>
    <n v="0"/>
    <n v="223.24"/>
    <x v="102"/>
    <m/>
    <m/>
    <m/>
    <m/>
    <m/>
    <m/>
    <m/>
    <m/>
    <n v="0"/>
    <n v="0"/>
    <n v="0"/>
    <n v="0"/>
    <x v="0"/>
    <x v="1"/>
    <m/>
    <x v="35"/>
  </r>
  <r>
    <x v="3"/>
    <s v="Neosho"/>
    <s v="Lighting"/>
    <s v="Commercial"/>
    <s v="PL-Private Lighting"/>
    <n v="116703.99800000001"/>
    <n v="35449.040000000001"/>
    <n v="0"/>
    <n v="68.08"/>
    <n v="0"/>
    <n v="0"/>
    <n v="0"/>
    <n v="0"/>
    <n v="920.79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95.56"/>
    <n v="0"/>
    <n v="0.41"/>
    <n v="1701.47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3"/>
    <s v="Neosho"/>
    <s v="Lighting"/>
    <s v="Industrial"/>
    <s v="PL-Private Lighting"/>
    <n v="11428"/>
    <n v="2673.87"/>
    <n v="0"/>
    <n v="0"/>
    <n v="0"/>
    <n v="0"/>
    <n v="0"/>
    <n v="0"/>
    <n v="81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"/>
    <n v="0"/>
    <n v="0"/>
    <n v="73.8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5"/>
  </r>
  <r>
    <x v="3"/>
    <s v="Neosho"/>
    <s v="Lighting"/>
    <s v="Municipal Buildings"/>
    <s v="PL-Private Lighting"/>
    <n v="489"/>
    <n v="157.85"/>
    <n v="0"/>
    <n v="0"/>
    <n v="0"/>
    <n v="0"/>
    <n v="0"/>
    <n v="0"/>
    <n v="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4"/>
    <m/>
    <x v="35"/>
  </r>
  <r>
    <x v="3"/>
    <s v="Neosho"/>
    <s v="Lighting"/>
    <s v="Municipal Other Lighting"/>
    <s v="PL-Private Lighting"/>
    <n v="441"/>
    <n v="147.41"/>
    <n v="0"/>
    <n v="0"/>
    <n v="0"/>
    <n v="0"/>
    <n v="0"/>
    <n v="0"/>
    <n v="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5"/>
  </r>
  <r>
    <x v="3"/>
    <s v="Neosho"/>
    <s v="Lighting"/>
    <s v="Municipal Street Lighting"/>
    <s v="SPL-Municipal St Lighting"/>
    <n v="226212.671"/>
    <n v="21545.119999999999"/>
    <n v="0"/>
    <n v="0"/>
    <n v="0"/>
    <n v="0"/>
    <n v="0"/>
    <n v="0"/>
    <n v="1610.64"/>
    <n v="0"/>
    <n v="0"/>
    <n v="0"/>
    <n v="0"/>
    <n v="0"/>
    <n v="0"/>
    <n v="0"/>
    <n v="0"/>
    <n v="0"/>
    <n v="0"/>
    <n v="7728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5"/>
  </r>
  <r>
    <x v="3"/>
    <s v="Neosho"/>
    <s v="Lighting"/>
    <s v="Residential"/>
    <s v="PL-Private Lighting"/>
    <n v="63356.266000000003"/>
    <n v="23396.39"/>
    <n v="0"/>
    <n v="56.08"/>
    <n v="0"/>
    <n v="0"/>
    <n v="0"/>
    <n v="0"/>
    <n v="449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.85"/>
    <n v="0"/>
    <n v="0"/>
    <n v="465.03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3"/>
    <s v="Ozark"/>
    <s v="Electric"/>
    <s v="Commercial"/>
    <s v="CB-Commercial"/>
    <n v="3342228"/>
    <n v="395115.62"/>
    <n v="53171.02"/>
    <n v="9909.89"/>
    <n v="0"/>
    <n v="0"/>
    <n v="-246.57"/>
    <n v="-16794.671755725201"/>
    <n v="23794.94"/>
    <n v="0"/>
    <n v="0"/>
    <n v="1503.8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452.3500000000004"/>
    <n v="40"/>
    <n v="-10.039999999999999"/>
    <n v="28643.63"/>
    <n v="0"/>
    <n v="0"/>
    <n v="0"/>
    <n v="0"/>
    <n v="0"/>
    <n v="0"/>
    <n v="0"/>
    <x v="103"/>
    <m/>
    <m/>
    <m/>
    <m/>
    <m/>
    <m/>
    <m/>
    <m/>
    <n v="0"/>
    <n v="0"/>
    <n v="0"/>
    <n v="0"/>
    <x v="1"/>
    <x v="5"/>
    <m/>
    <x v="35"/>
  </r>
  <r>
    <x v="3"/>
    <s v="Ozark"/>
    <s v="Electric"/>
    <s v="Commercial"/>
    <s v="GP-General Power"/>
    <n v="5480440"/>
    <n v="505810.82"/>
    <n v="12021.77"/>
    <n v="2496.5"/>
    <n v="0"/>
    <n v="0"/>
    <n v="-16.77"/>
    <n v="-4480.5343511450401"/>
    <n v="39022.019999999997"/>
    <n v="0"/>
    <n v="0"/>
    <n v="2339.79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4141.54"/>
    <n v="0"/>
    <n v="0"/>
    <n v="27114.1"/>
    <n v="0"/>
    <n v="0"/>
    <n v="0"/>
    <n v="0"/>
    <n v="0"/>
    <n v="0"/>
    <n v="0"/>
    <x v="104"/>
    <m/>
    <m/>
    <m/>
    <m/>
    <m/>
    <m/>
    <m/>
    <m/>
    <n v="0"/>
    <n v="0"/>
    <n v="0"/>
    <n v="0"/>
    <x v="1"/>
    <x v="6"/>
    <m/>
    <x v="35"/>
  </r>
  <r>
    <x v="3"/>
    <s v="Ozark"/>
    <s v="Electric"/>
    <s v="Commercial"/>
    <s v="LS-Special Lighting"/>
    <n v="1533"/>
    <n v="342.83"/>
    <n v="0"/>
    <n v="3.29"/>
    <n v="0"/>
    <n v="0"/>
    <n v="0"/>
    <n v="0"/>
    <n v="10.91"/>
    <n v="0"/>
    <n v="0"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6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5"/>
  </r>
  <r>
    <x v="3"/>
    <s v="Ozark"/>
    <s v="Electric"/>
    <s v="Commercial"/>
    <s v="SH-Small Heating"/>
    <n v="689088"/>
    <n v="68005.55"/>
    <n v="5990.16"/>
    <n v="2391.36"/>
    <n v="0"/>
    <n v="0"/>
    <n v="-414.39"/>
    <n v="-41106.041788999799"/>
    <n v="4906.29"/>
    <n v="0"/>
    <n v="0"/>
    <n v="310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6.54999999999995"/>
    <n v="0"/>
    <n v="0"/>
    <n v="5103.97"/>
    <n v="0"/>
    <n v="0"/>
    <n v="0"/>
    <n v="0"/>
    <n v="0"/>
    <n v="0"/>
    <n v="0"/>
    <x v="105"/>
    <m/>
    <m/>
    <m/>
    <m/>
    <m/>
    <m/>
    <m/>
    <m/>
    <n v="0"/>
    <n v="0"/>
    <n v="0"/>
    <n v="0"/>
    <x v="1"/>
    <x v="12"/>
    <m/>
    <x v="35"/>
  </r>
  <r>
    <x v="3"/>
    <s v="Ozark"/>
    <s v="Electric"/>
    <s v="Commercial"/>
    <s v="TEB-Total Electric Bldg"/>
    <n v="1384144"/>
    <n v="115258.27"/>
    <n v="2779.6"/>
    <n v="1006.66"/>
    <n v="0"/>
    <n v="0"/>
    <n v="0"/>
    <n v="0"/>
    <n v="9855.1200000000008"/>
    <n v="0"/>
    <n v="0"/>
    <n v="622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5.35"/>
    <n v="0"/>
    <n v="0"/>
    <n v="3472.69"/>
    <n v="0"/>
    <n v="0"/>
    <n v="0"/>
    <n v="0"/>
    <n v="0"/>
    <n v="0"/>
    <n v="0"/>
    <x v="106"/>
    <m/>
    <m/>
    <m/>
    <m/>
    <m/>
    <m/>
    <m/>
    <m/>
    <n v="0"/>
    <n v="0"/>
    <n v="0"/>
    <n v="0"/>
    <x v="1"/>
    <x v="13"/>
    <m/>
    <x v="35"/>
  </r>
  <r>
    <x v="3"/>
    <s v="Ozark"/>
    <s v="Electric"/>
    <s v="Industrial"/>
    <s v="CB-Commercial"/>
    <n v="13028"/>
    <n v="1513.26"/>
    <n v="113.45"/>
    <n v="33.1"/>
    <n v="0"/>
    <n v="0"/>
    <n v="0"/>
    <n v="0"/>
    <n v="92.76"/>
    <n v="0"/>
    <n v="0"/>
    <n v="5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44"/>
    <n v="0"/>
    <n v="0"/>
    <n v="123.68"/>
    <n v="0"/>
    <n v="0"/>
    <n v="0"/>
    <n v="0"/>
    <n v="0"/>
    <n v="0"/>
    <n v="0"/>
    <x v="107"/>
    <m/>
    <m/>
    <m/>
    <m/>
    <m/>
    <m/>
    <m/>
    <m/>
    <n v="0"/>
    <n v="0"/>
    <n v="0"/>
    <n v="0"/>
    <x v="2"/>
    <x v="5"/>
    <m/>
    <x v="35"/>
  </r>
  <r>
    <x v="3"/>
    <s v="Ozark"/>
    <s v="Electric"/>
    <s v="Industrial"/>
    <s v="GP-General Power"/>
    <n v="296317"/>
    <n v="32176.6"/>
    <n v="486.43"/>
    <n v="416.56"/>
    <n v="0"/>
    <n v="0"/>
    <n v="0"/>
    <n v="0"/>
    <n v="2109.77"/>
    <n v="0"/>
    <n v="0"/>
    <n v="133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0.18"/>
    <n v="0"/>
    <n v="0"/>
    <n v="2067.69"/>
    <n v="0"/>
    <n v="0"/>
    <n v="0"/>
    <n v="0"/>
    <n v="0"/>
    <n v="0"/>
    <n v="0"/>
    <x v="108"/>
    <m/>
    <m/>
    <m/>
    <m/>
    <m/>
    <m/>
    <m/>
    <m/>
    <n v="0"/>
    <n v="0"/>
    <n v="0"/>
    <n v="0"/>
    <x v="2"/>
    <x v="6"/>
    <m/>
    <x v="35"/>
  </r>
  <r>
    <x v="3"/>
    <s v="Ozark"/>
    <s v="Electric"/>
    <s v="Industrial"/>
    <s v="TEB-Total Electric Bldg"/>
    <n v="317601"/>
    <n v="36585.769999999997"/>
    <n v="138.97999999999999"/>
    <n v="1933.26"/>
    <n v="0"/>
    <n v="0"/>
    <n v="0"/>
    <n v="0"/>
    <n v="2261.3200000000002"/>
    <n v="0"/>
    <n v="0"/>
    <n v="142.91999999999999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-2104.63"/>
    <n v="0"/>
    <n v="0"/>
    <n v="3102.75"/>
    <n v="0"/>
    <n v="0"/>
    <n v="0"/>
    <n v="0"/>
    <n v="0"/>
    <n v="0"/>
    <n v="0"/>
    <x v="109"/>
    <m/>
    <m/>
    <m/>
    <m/>
    <m/>
    <m/>
    <m/>
    <m/>
    <n v="0"/>
    <n v="0"/>
    <n v="0"/>
    <n v="0"/>
    <x v="2"/>
    <x v="13"/>
    <m/>
    <x v="35"/>
  </r>
  <r>
    <x v="3"/>
    <s v="Ozark"/>
    <s v="Electric"/>
    <s v="Interdepartmental"/>
    <s v="CB-Commercial"/>
    <n v="5779"/>
    <n v="672.48"/>
    <n v="68.069999999999993"/>
    <n v="0"/>
    <n v="0"/>
    <n v="0"/>
    <n v="0"/>
    <n v="0"/>
    <n v="41.15"/>
    <n v="0"/>
    <n v="0"/>
    <n v="2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n v="0"/>
    <x v="110"/>
    <m/>
    <m/>
    <m/>
    <m/>
    <m/>
    <m/>
    <m/>
    <m/>
    <n v="0"/>
    <n v="0"/>
    <n v="0"/>
    <n v="0"/>
    <x v="5"/>
    <x v="5"/>
    <m/>
    <x v="35"/>
  </r>
  <r>
    <x v="3"/>
    <s v="Ozark"/>
    <s v="Electric"/>
    <s v="Municipal Buildings"/>
    <s v="CB-Commercial"/>
    <n v="71162"/>
    <n v="8434.2900000000009"/>
    <n v="1353.84"/>
    <n v="0"/>
    <n v="0"/>
    <n v="0"/>
    <n v="0"/>
    <n v="0"/>
    <n v="506.69"/>
    <n v="0"/>
    <n v="0"/>
    <n v="32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1"/>
    <m/>
    <m/>
    <m/>
    <m/>
    <m/>
    <m/>
    <m/>
    <m/>
    <n v="0"/>
    <n v="0"/>
    <n v="0"/>
    <n v="0"/>
    <x v="3"/>
    <x v="5"/>
    <m/>
    <x v="35"/>
  </r>
  <r>
    <x v="3"/>
    <s v="Ozark"/>
    <s v="Electric"/>
    <s v="Municipal Buildings"/>
    <s v="GP-General Power"/>
    <n v="126880"/>
    <n v="12447.7"/>
    <n v="277.95999999999998"/>
    <n v="0"/>
    <n v="0"/>
    <n v="0"/>
    <n v="0"/>
    <n v="0"/>
    <n v="903.39"/>
    <n v="0"/>
    <n v="0"/>
    <n v="57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2"/>
    <m/>
    <m/>
    <m/>
    <m/>
    <m/>
    <m/>
    <m/>
    <m/>
    <n v="0"/>
    <n v="0"/>
    <n v="0"/>
    <n v="0"/>
    <x v="3"/>
    <x v="6"/>
    <m/>
    <x v="35"/>
  </r>
  <r>
    <x v="3"/>
    <s v="Ozark"/>
    <s v="Electric"/>
    <s v="Municipal Buildings"/>
    <s v="SH-Small Heating"/>
    <n v="15015"/>
    <n v="1473.34"/>
    <n v="136.13999999999999"/>
    <n v="0"/>
    <n v="0"/>
    <n v="0"/>
    <n v="0"/>
    <n v="0"/>
    <n v="106.9"/>
    <n v="0"/>
    <n v="0"/>
    <n v="6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3"/>
    <m/>
    <m/>
    <m/>
    <m/>
    <m/>
    <m/>
    <m/>
    <m/>
    <n v="0"/>
    <n v="0"/>
    <n v="0"/>
    <n v="0"/>
    <x v="3"/>
    <x v="12"/>
    <m/>
    <x v="35"/>
  </r>
  <r>
    <x v="3"/>
    <s v="Ozark"/>
    <s v="Electric"/>
    <s v="Municipal Other Lighting"/>
    <s v="CB-Commercial"/>
    <n v="7149"/>
    <n v="871.56"/>
    <n v="658.01"/>
    <n v="0"/>
    <n v="0"/>
    <n v="0"/>
    <n v="0"/>
    <n v="0"/>
    <n v="50.91"/>
    <n v="0"/>
    <n v="0"/>
    <n v="3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4"/>
    <m/>
    <m/>
    <m/>
    <m/>
    <m/>
    <m/>
    <m/>
    <m/>
    <n v="0"/>
    <n v="0"/>
    <n v="0"/>
    <n v="0"/>
    <x v="4"/>
    <x v="5"/>
    <m/>
    <x v="35"/>
  </r>
  <r>
    <x v="3"/>
    <s v="Ozark"/>
    <s v="Electric"/>
    <s v="Municipal Other Lighting"/>
    <s v="LS-Special Lighting"/>
    <n v="997"/>
    <n v="279.39"/>
    <n v="0"/>
    <n v="0"/>
    <n v="0"/>
    <n v="0"/>
    <n v="0"/>
    <n v="0"/>
    <n v="7.09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5"/>
  </r>
  <r>
    <x v="3"/>
    <s v="Ozark"/>
    <s v="Electric"/>
    <s v="Municipal Pumping"/>
    <s v="CB-Commercial"/>
    <n v="144029"/>
    <n v="16862.23"/>
    <n v="1769.82"/>
    <n v="0"/>
    <n v="0"/>
    <n v="0"/>
    <n v="0"/>
    <n v="0"/>
    <n v="1025.48"/>
    <n v="0"/>
    <n v="0"/>
    <n v="64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5"/>
    <m/>
    <m/>
    <m/>
    <m/>
    <m/>
    <m/>
    <m/>
    <m/>
    <n v="0"/>
    <n v="0"/>
    <n v="0"/>
    <n v="0"/>
    <x v="3"/>
    <x v="5"/>
    <m/>
    <x v="35"/>
  </r>
  <r>
    <x v="3"/>
    <s v="Ozark"/>
    <s v="Electric"/>
    <s v="Municipal Pumping"/>
    <s v="GP-General Power"/>
    <n v="586349"/>
    <n v="57519.88"/>
    <n v="1598.27"/>
    <n v="0"/>
    <n v="0"/>
    <n v="0"/>
    <n v="0"/>
    <n v="0"/>
    <n v="4174.78"/>
    <n v="0"/>
    <n v="0"/>
    <n v="26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6"/>
    <m/>
    <m/>
    <m/>
    <m/>
    <m/>
    <m/>
    <m/>
    <m/>
    <n v="0"/>
    <n v="0"/>
    <n v="0"/>
    <n v="0"/>
    <x v="3"/>
    <x v="6"/>
    <m/>
    <x v="35"/>
  </r>
  <r>
    <x v="3"/>
    <s v="Ozark"/>
    <s v="Electric"/>
    <s v="Municipal Pumping"/>
    <s v="TEB-Total Electric Bldg"/>
    <n v="24080"/>
    <n v="2548.6799999999998"/>
    <n v="138.97999999999999"/>
    <n v="0"/>
    <n v="0"/>
    <n v="0"/>
    <n v="0"/>
    <n v="0"/>
    <n v="171.45"/>
    <n v="0"/>
    <n v="0"/>
    <n v="1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7"/>
    <m/>
    <m/>
    <m/>
    <m/>
    <m/>
    <m/>
    <m/>
    <m/>
    <n v="0"/>
    <n v="0"/>
    <n v="0"/>
    <n v="0"/>
    <x v="3"/>
    <x v="13"/>
    <m/>
    <x v="35"/>
  </r>
  <r>
    <x v="3"/>
    <s v="Ozark"/>
    <s v="Electric"/>
    <s v="Residential"/>
    <s v="RGL-Residential Pilot"/>
    <n v="45222"/>
    <n v="5094.63"/>
    <n v="0"/>
    <n v="160.35"/>
    <n v="0"/>
    <n v="0"/>
    <n v="0"/>
    <n v="0"/>
    <n v="322"/>
    <n v="0"/>
    <n v="0"/>
    <n v="20.35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2"/>
    <n v="0"/>
    <n v="0"/>
    <n v="41.05"/>
    <n v="0"/>
    <n v="0"/>
    <n v="0"/>
    <n v="0"/>
    <n v="0"/>
    <n v="0"/>
    <n v="0"/>
    <x v="118"/>
    <m/>
    <m/>
    <m/>
    <m/>
    <m/>
    <m/>
    <m/>
    <m/>
    <n v="0"/>
    <n v="0"/>
    <n v="0"/>
    <n v="0"/>
    <x v="0"/>
    <x v="25"/>
    <m/>
    <x v="35"/>
  </r>
  <r>
    <x v="3"/>
    <s v="Ozark"/>
    <s v="Electric"/>
    <s v="Residential"/>
    <s v="RG-Residential"/>
    <n v="23264670"/>
    <n v="2602358.41"/>
    <n v="254898.81"/>
    <n v="64548.11"/>
    <n v="0"/>
    <n v="0"/>
    <n v="-3046.91"/>
    <n v="-171759.36112742199"/>
    <n v="165636.39000000001"/>
    <n v="0"/>
    <n v="0"/>
    <n v="10469.54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12.6400000000003"/>
    <n v="980"/>
    <n v="-17.850000000000001"/>
    <n v="20246.84"/>
    <n v="0"/>
    <n v="-231.2"/>
    <n v="0"/>
    <n v="0"/>
    <n v="0"/>
    <n v="0"/>
    <n v="100.98"/>
    <x v="119"/>
    <m/>
    <m/>
    <m/>
    <m/>
    <m/>
    <m/>
    <m/>
    <m/>
    <n v="0"/>
    <n v="0"/>
    <n v="0"/>
    <n v="0"/>
    <x v="0"/>
    <x v="1"/>
    <m/>
    <x v="35"/>
  </r>
  <r>
    <x v="3"/>
    <s v="Ozark"/>
    <s v="Lighting"/>
    <s v="Commercial"/>
    <s v="PL-Private Lighting"/>
    <n v="46646.254999999997"/>
    <n v="15176.21"/>
    <n v="0"/>
    <n v="146.41"/>
    <n v="0"/>
    <n v="0"/>
    <n v="0"/>
    <n v="0"/>
    <n v="357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.58"/>
    <n v="0"/>
    <n v="-0.16"/>
    <n v="681.92"/>
    <n v="4.9800000000000004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3"/>
    <s v="Ozark"/>
    <s v="Lighting"/>
    <s v="Municipal Other Lighting"/>
    <s v="PL-Private Lighting"/>
    <n v="671"/>
    <n v="188.61"/>
    <n v="0"/>
    <n v="0"/>
    <n v="0"/>
    <n v="0"/>
    <n v="0"/>
    <n v="0"/>
    <n v="4.76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5"/>
  </r>
  <r>
    <x v="3"/>
    <s v="Ozark"/>
    <s v="Lighting"/>
    <s v="Municipal Street Lighting"/>
    <s v="SPL-Municipal St Lighting"/>
    <n v="188806.45600000001"/>
    <n v="19343.53"/>
    <n v="0"/>
    <n v="0"/>
    <n v="0"/>
    <n v="0"/>
    <n v="0"/>
    <n v="0"/>
    <n v="1344.3"/>
    <n v="0"/>
    <n v="0"/>
    <n v="0"/>
    <n v="0"/>
    <n v="0"/>
    <n v="0"/>
    <n v="0"/>
    <n v="0"/>
    <n v="0"/>
    <n v="0"/>
    <n v="874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5"/>
  </r>
  <r>
    <x v="3"/>
    <s v="Ozark"/>
    <s v="Lighting"/>
    <s v="Residential"/>
    <s v="PL-Private Lighting"/>
    <n v="24801.167000000001"/>
    <n v="9171.16"/>
    <n v="0"/>
    <n v="38.83"/>
    <n v="0"/>
    <n v="0"/>
    <n v="0"/>
    <n v="0"/>
    <n v="185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26"/>
    <n v="0"/>
    <n v="0"/>
    <n v="56.31"/>
    <n v="0.11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3"/>
    <s v="Pierce City"/>
    <s v="Electric"/>
    <s v="Commercial"/>
    <s v="CB-Commercial"/>
    <n v="8394"/>
    <n v="977.37"/>
    <n v="68.069999999999993"/>
    <n v="0"/>
    <n v="0"/>
    <n v="0"/>
    <n v="0"/>
    <n v="0"/>
    <n v="59.77"/>
    <n v="0"/>
    <n v="0"/>
    <n v="3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14"/>
    <n v="0"/>
    <n v="0"/>
    <n v="0"/>
    <n v="0"/>
    <n v="0"/>
    <n v="0"/>
    <n v="0"/>
    <x v="120"/>
    <m/>
    <m/>
    <m/>
    <m/>
    <m/>
    <m/>
    <m/>
    <m/>
    <n v="0"/>
    <n v="0"/>
    <n v="0"/>
    <n v="0"/>
    <x v="1"/>
    <x v="5"/>
    <m/>
    <x v="35"/>
  </r>
  <r>
    <x v="3"/>
    <s v="Pierce City"/>
    <s v="Electric"/>
    <s v="Residential"/>
    <s v="RG-Residential"/>
    <n v="22305"/>
    <n v="2444.92"/>
    <n v="181.56"/>
    <n v="61.49"/>
    <n v="0"/>
    <n v="0"/>
    <n v="0"/>
    <n v="0"/>
    <n v="158.82"/>
    <n v="0"/>
    <n v="0"/>
    <n v="10.02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45"/>
    <n v="0"/>
    <n v="0"/>
    <n v="0"/>
    <n v="0"/>
    <n v="0"/>
    <n v="0"/>
    <n v="0"/>
    <n v="0"/>
    <n v="0"/>
    <n v="0"/>
    <x v="121"/>
    <m/>
    <m/>
    <m/>
    <m/>
    <m/>
    <m/>
    <m/>
    <m/>
    <n v="0"/>
    <n v="0"/>
    <n v="0"/>
    <n v="0"/>
    <x v="0"/>
    <x v="1"/>
    <m/>
    <x v="35"/>
  </r>
  <r>
    <x v="3"/>
    <s v="Pierce City"/>
    <s v="Lighting"/>
    <s v="Residential"/>
    <s v="PL-Private Lighting"/>
    <n v="65"/>
    <n v="15.32"/>
    <n v="0"/>
    <n v="0"/>
    <n v="0"/>
    <n v="0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s v="Republic"/>
    <s v="Electric"/>
    <s v="Commercial"/>
    <s v="CB-Commercial"/>
    <n v="531780"/>
    <n v="63240.33"/>
    <n v="9694.67"/>
    <n v="1892.29"/>
    <n v="0"/>
    <n v="0"/>
    <n v="-69.319999999999993"/>
    <n v="-12785.4961832061"/>
    <n v="3786.14"/>
    <n v="0"/>
    <n v="0"/>
    <n v="239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5.36"/>
    <n v="0"/>
    <n v="0"/>
    <n v="5039.33"/>
    <n v="0"/>
    <n v="0"/>
    <n v="0"/>
    <n v="0"/>
    <n v="0"/>
    <n v="0"/>
    <n v="0"/>
    <x v="122"/>
    <m/>
    <m/>
    <m/>
    <m/>
    <m/>
    <m/>
    <m/>
    <m/>
    <n v="0"/>
    <n v="0"/>
    <n v="0"/>
    <n v="0"/>
    <x v="1"/>
    <x v="5"/>
    <m/>
    <x v="35"/>
  </r>
  <r>
    <x v="3"/>
    <s v="Republic"/>
    <s v="Electric"/>
    <s v="Commercial"/>
    <s v="GP-General Power"/>
    <n v="438332"/>
    <n v="39517.379999999997"/>
    <n v="1304.0999999999999"/>
    <n v="0"/>
    <n v="0"/>
    <n v="0"/>
    <n v="0"/>
    <n v="0"/>
    <n v="3120.94"/>
    <n v="0"/>
    <n v="0"/>
    <n v="197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7.12"/>
    <n v="0"/>
    <n v="0"/>
    <n v="2865.1"/>
    <n v="0"/>
    <n v="0"/>
    <n v="0"/>
    <n v="0"/>
    <n v="0"/>
    <n v="0"/>
    <n v="0"/>
    <x v="123"/>
    <m/>
    <m/>
    <m/>
    <m/>
    <m/>
    <m/>
    <m/>
    <m/>
    <n v="0"/>
    <n v="0"/>
    <n v="0"/>
    <n v="0"/>
    <x v="1"/>
    <x v="6"/>
    <m/>
    <x v="35"/>
  </r>
  <r>
    <x v="3"/>
    <s v="Republic"/>
    <s v="Electric"/>
    <s v="Commercial"/>
    <s v="SH-Small Heating"/>
    <n v="72436"/>
    <n v="7093.82"/>
    <n v="544.55999999999995"/>
    <n v="119.15"/>
    <n v="0"/>
    <n v="0"/>
    <n v="0"/>
    <n v="0"/>
    <n v="515.72"/>
    <n v="0"/>
    <n v="0"/>
    <n v="32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01"/>
    <n v="0"/>
    <n v="0"/>
    <n v="542.44000000000005"/>
    <n v="0"/>
    <n v="0"/>
    <n v="0"/>
    <n v="0"/>
    <n v="0"/>
    <n v="0"/>
    <n v="0"/>
    <x v="124"/>
    <m/>
    <m/>
    <m/>
    <m/>
    <m/>
    <m/>
    <m/>
    <m/>
    <n v="0"/>
    <n v="0"/>
    <n v="0"/>
    <n v="0"/>
    <x v="1"/>
    <x v="12"/>
    <m/>
    <x v="35"/>
  </r>
  <r>
    <x v="3"/>
    <s v="Republic"/>
    <s v="Electric"/>
    <s v="Commercial"/>
    <s v="TEB-Total Electric Bldg"/>
    <n v="46240"/>
    <n v="4430.38"/>
    <n v="208.47"/>
    <n v="0"/>
    <n v="0"/>
    <n v="0"/>
    <n v="0"/>
    <n v="0"/>
    <n v="329.22"/>
    <n v="0"/>
    <n v="0"/>
    <n v="2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.59"/>
    <n v="0"/>
    <n v="0"/>
    <n v="409.04"/>
    <n v="0"/>
    <n v="0"/>
    <n v="0"/>
    <n v="0"/>
    <n v="0"/>
    <n v="0"/>
    <n v="0"/>
    <x v="125"/>
    <m/>
    <m/>
    <m/>
    <m/>
    <m/>
    <m/>
    <m/>
    <m/>
    <n v="0"/>
    <n v="0"/>
    <n v="0"/>
    <n v="0"/>
    <x v="1"/>
    <x v="13"/>
    <m/>
    <x v="35"/>
  </r>
  <r>
    <x v="3"/>
    <s v="Republic"/>
    <s v="Electric"/>
    <s v="Industrial"/>
    <s v="CB-Commercial"/>
    <n v="675"/>
    <n v="85.81"/>
    <n v="22.69"/>
    <n v="3.41"/>
    <n v="0"/>
    <n v="0"/>
    <n v="0"/>
    <n v="0"/>
    <n v="4.8099999999999996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4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5"/>
    <m/>
    <x v="35"/>
  </r>
  <r>
    <x v="3"/>
    <s v="Republic"/>
    <s v="Electric"/>
    <s v="Municipal Buildings"/>
    <s v="CB-Commercial"/>
    <n v="20500"/>
    <n v="2434.3000000000002"/>
    <n v="354.72"/>
    <n v="0"/>
    <n v="0"/>
    <n v="0"/>
    <n v="0"/>
    <n v="0"/>
    <n v="145.97"/>
    <n v="0"/>
    <n v="0"/>
    <n v="9.22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6"/>
    <m/>
    <m/>
    <m/>
    <m/>
    <m/>
    <m/>
    <m/>
    <m/>
    <n v="0"/>
    <n v="0"/>
    <n v="0"/>
    <n v="0"/>
    <x v="3"/>
    <x v="5"/>
    <m/>
    <x v="35"/>
  </r>
  <r>
    <x v="3"/>
    <s v="Republic"/>
    <s v="Electric"/>
    <s v="Municipal Buildings"/>
    <s v="GP-General Power"/>
    <n v="50960"/>
    <n v="4825.09"/>
    <n v="208.47"/>
    <n v="0"/>
    <n v="0"/>
    <n v="0"/>
    <n v="0"/>
    <n v="0"/>
    <n v="362.83"/>
    <n v="0"/>
    <n v="0"/>
    <n v="22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7"/>
    <m/>
    <m/>
    <m/>
    <m/>
    <m/>
    <m/>
    <m/>
    <m/>
    <n v="0"/>
    <n v="0"/>
    <n v="0"/>
    <n v="0"/>
    <x v="3"/>
    <x v="6"/>
    <m/>
    <x v="35"/>
  </r>
  <r>
    <x v="3"/>
    <s v="Republic"/>
    <s v="Electric"/>
    <s v="Municipal Other Lighting"/>
    <s v="CB-Commercial"/>
    <n v="2563"/>
    <n v="303.41000000000003"/>
    <n v="226.9"/>
    <n v="0"/>
    <n v="0"/>
    <n v="0"/>
    <n v="0"/>
    <n v="0"/>
    <n v="18.25"/>
    <n v="0"/>
    <n v="0"/>
    <n v="1.14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8"/>
    <m/>
    <m/>
    <m/>
    <m/>
    <m/>
    <m/>
    <m/>
    <m/>
    <n v="0"/>
    <n v="0"/>
    <n v="0"/>
    <n v="0"/>
    <x v="4"/>
    <x v="5"/>
    <m/>
    <x v="35"/>
  </r>
  <r>
    <x v="3"/>
    <s v="Republic"/>
    <s v="Electric"/>
    <s v="Municipal Other Lighting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5"/>
  </r>
  <r>
    <x v="3"/>
    <s v="Republic"/>
    <s v="Electric"/>
    <s v="Municipal Pumping"/>
    <s v="CB-Commercial"/>
    <n v="12865"/>
    <n v="1522.08"/>
    <n v="226.9"/>
    <n v="0"/>
    <n v="0"/>
    <n v="0"/>
    <n v="0"/>
    <n v="0"/>
    <n v="91.6"/>
    <n v="0"/>
    <n v="0"/>
    <n v="5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0"/>
    <m/>
    <m/>
    <m/>
    <m/>
    <m/>
    <m/>
    <m/>
    <m/>
    <n v="0"/>
    <n v="0"/>
    <n v="0"/>
    <n v="0"/>
    <x v="3"/>
    <x v="5"/>
    <m/>
    <x v="35"/>
  </r>
  <r>
    <x v="3"/>
    <s v="Republic"/>
    <s v="Electric"/>
    <s v="Municipal Pumping"/>
    <s v="GP-General Power"/>
    <n v="60856"/>
    <n v="6934.07"/>
    <n v="277.95999999999998"/>
    <n v="0"/>
    <n v="0"/>
    <n v="0"/>
    <n v="0"/>
    <n v="0"/>
    <n v="433.29"/>
    <n v="0"/>
    <n v="0"/>
    <n v="27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9"/>
    <m/>
    <m/>
    <m/>
    <m/>
    <m/>
    <m/>
    <m/>
    <m/>
    <n v="0"/>
    <n v="0"/>
    <n v="0"/>
    <n v="0"/>
    <x v="3"/>
    <x v="6"/>
    <m/>
    <x v="35"/>
  </r>
  <r>
    <x v="3"/>
    <s v="Republic"/>
    <s v="Electric"/>
    <s v="Residential"/>
    <s v="RGL-Residential Pilot"/>
    <n v="4312"/>
    <n v="516.4"/>
    <n v="0"/>
    <n v="16.489999999999998"/>
    <n v="0"/>
    <n v="0"/>
    <n v="0"/>
    <n v="0"/>
    <n v="30.71"/>
    <n v="0"/>
    <n v="0"/>
    <n v="1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9"/>
    <n v="0"/>
    <n v="0"/>
    <n v="5.03"/>
    <n v="0"/>
    <n v="0"/>
    <n v="0"/>
    <n v="0"/>
    <n v="0"/>
    <n v="0"/>
    <n v="0"/>
    <x v="130"/>
    <m/>
    <m/>
    <m/>
    <m/>
    <m/>
    <m/>
    <m/>
    <m/>
    <n v="0"/>
    <n v="0"/>
    <n v="0"/>
    <n v="0"/>
    <x v="0"/>
    <x v="25"/>
    <m/>
    <x v="35"/>
  </r>
  <r>
    <x v="3"/>
    <s v="Republic"/>
    <s v="Electric"/>
    <s v="Residential"/>
    <s v="RG-Residential"/>
    <n v="4719142"/>
    <n v="540351.36"/>
    <n v="67956.63"/>
    <n v="16132.38"/>
    <n v="0"/>
    <n v="0"/>
    <n v="-379.4"/>
    <n v="-31598.4233705226"/>
    <n v="33599.11"/>
    <n v="0"/>
    <n v="0"/>
    <n v="2123.55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0.82"/>
    <n v="300"/>
    <n v="-2.2599999999999998"/>
    <n v="5688.13"/>
    <n v="0"/>
    <n v="0"/>
    <n v="0"/>
    <n v="0"/>
    <n v="0"/>
    <n v="0"/>
    <n v="28.83"/>
    <x v="131"/>
    <m/>
    <m/>
    <m/>
    <m/>
    <m/>
    <m/>
    <m/>
    <m/>
    <n v="0"/>
    <n v="0"/>
    <n v="0"/>
    <n v="0"/>
    <x v="0"/>
    <x v="1"/>
    <m/>
    <x v="35"/>
  </r>
  <r>
    <x v="3"/>
    <s v="Republic"/>
    <s v="Lighting"/>
    <s v="Commercial"/>
    <s v="PL-Private Lighting"/>
    <n v="11836.174999999999"/>
    <n v="4044.41"/>
    <n v="0"/>
    <n v="0"/>
    <n v="0"/>
    <n v="0"/>
    <n v="0"/>
    <n v="0"/>
    <n v="84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72"/>
    <n v="0"/>
    <n v="0"/>
    <n v="188.33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3"/>
    <s v="Republic"/>
    <s v="Lighting"/>
    <s v="Municipal Buildings"/>
    <s v="PL-Private Lighting"/>
    <n v="31"/>
    <n v="14.15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4"/>
    <m/>
    <x v="35"/>
  </r>
  <r>
    <x v="3"/>
    <s v="Republic"/>
    <s v="Lighting"/>
    <s v="Municipal Other Lighting"/>
    <s v="PL-Private Lighting"/>
    <n v="431"/>
    <n v="79.599999999999994"/>
    <n v="0"/>
    <n v="0"/>
    <n v="0"/>
    <n v="0"/>
    <n v="0"/>
    <n v="0"/>
    <n v="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5"/>
  </r>
  <r>
    <x v="3"/>
    <s v="Republic"/>
    <s v="Lighting"/>
    <s v="Municipal Street Lighting"/>
    <s v="SPL-Municipal St Lighting"/>
    <n v="133626.125"/>
    <n v="15404.31"/>
    <n v="0"/>
    <n v="0"/>
    <n v="0"/>
    <n v="0"/>
    <n v="0"/>
    <n v="0"/>
    <n v="886.39"/>
    <n v="0"/>
    <n v="0"/>
    <n v="0"/>
    <n v="0"/>
    <n v="0"/>
    <n v="0"/>
    <n v="0"/>
    <n v="0"/>
    <n v="0"/>
    <n v="0"/>
    <n v="6558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5"/>
  </r>
  <r>
    <x v="3"/>
    <s v="Republic"/>
    <s v="Lighting"/>
    <s v="Residential"/>
    <s v="PL-Private Lighting"/>
    <n v="5432.2650000000003"/>
    <n v="1837.18"/>
    <n v="0"/>
    <n v="0"/>
    <n v="0"/>
    <n v="0"/>
    <n v="0"/>
    <n v="0"/>
    <n v="38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4"/>
    <n v="0"/>
    <n v="0"/>
    <n v="12.36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3"/>
    <s v="Webb City"/>
    <s v="Electric"/>
    <s v="Commercial"/>
    <s v="CB-Commercial"/>
    <n v="1520"/>
    <n v="182.27"/>
    <n v="22.69"/>
    <n v="0"/>
    <n v="0"/>
    <n v="0"/>
    <n v="0"/>
    <n v="0"/>
    <n v="10.82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5"/>
  </r>
  <r>
    <x v="3"/>
    <s v="Webb City"/>
    <s v="Electric"/>
    <s v="Commercial"/>
    <s v="CB-Commercial"/>
    <n v="2579982"/>
    <n v="303935.11"/>
    <n v="37977.03"/>
    <n v="9004.48"/>
    <n v="0"/>
    <n v="0"/>
    <n v="-285.97000000000003"/>
    <n v="-7816.47633587786"/>
    <n v="18347.36"/>
    <n v="0"/>
    <n v="0"/>
    <n v="1154.63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466.32"/>
    <n v="20"/>
    <n v="-2.89"/>
    <n v="21091.81"/>
    <n v="0"/>
    <n v="0"/>
    <n v="0"/>
    <n v="0"/>
    <n v="0"/>
    <n v="0"/>
    <n v="0"/>
    <x v="132"/>
    <m/>
    <m/>
    <m/>
    <m/>
    <m/>
    <m/>
    <m/>
    <m/>
    <n v="0"/>
    <n v="0"/>
    <n v="0"/>
    <n v="0"/>
    <x v="1"/>
    <x v="5"/>
    <m/>
    <x v="35"/>
  </r>
  <r>
    <x v="3"/>
    <s v="Webb City"/>
    <s v="Electric"/>
    <s v="Commercial"/>
    <s v="GP-General Power"/>
    <n v="4146640"/>
    <n v="390992.57"/>
    <n v="9348.7199999999993"/>
    <n v="941.61"/>
    <n v="0"/>
    <n v="0"/>
    <n v="0"/>
    <n v="0"/>
    <n v="29524.1"/>
    <n v="0"/>
    <n v="0"/>
    <n v="1697.61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974.02"/>
    <n v="0"/>
    <n v="0"/>
    <n v="18619.650000000001"/>
    <n v="0"/>
    <n v="0"/>
    <n v="0"/>
    <n v="0"/>
    <n v="0"/>
    <n v="0"/>
    <n v="0"/>
    <x v="133"/>
    <m/>
    <m/>
    <m/>
    <m/>
    <m/>
    <m/>
    <m/>
    <m/>
    <n v="0"/>
    <n v="0"/>
    <n v="0"/>
    <n v="0"/>
    <x v="1"/>
    <x v="6"/>
    <m/>
    <x v="35"/>
  </r>
  <r>
    <x v="3"/>
    <s v="Webb City"/>
    <s v="Electric"/>
    <s v="Commercial"/>
    <s v="LS-Special Lighting"/>
    <n v="2880"/>
    <n v="413.85"/>
    <n v="0"/>
    <n v="0"/>
    <n v="0"/>
    <n v="0"/>
    <n v="0"/>
    <n v="0"/>
    <n v="20.51"/>
    <n v="0"/>
    <n v="0"/>
    <n v="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5"/>
  </r>
  <r>
    <x v="3"/>
    <s v="Webb City"/>
    <s v="Electric"/>
    <s v="Commercial"/>
    <s v="SH-Small Heating"/>
    <n v="367376"/>
    <n v="35835.94"/>
    <n v="2824.15"/>
    <n v="913.85"/>
    <n v="0"/>
    <n v="0"/>
    <n v="0"/>
    <n v="0"/>
    <n v="2604.2600000000002"/>
    <n v="0"/>
    <n v="0"/>
    <n v="161.58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.1"/>
    <n v="0"/>
    <n v="0"/>
    <n v="2329.91"/>
    <n v="0"/>
    <n v="0"/>
    <n v="0"/>
    <n v="0"/>
    <n v="0"/>
    <n v="0"/>
    <n v="0"/>
    <x v="134"/>
    <m/>
    <m/>
    <m/>
    <m/>
    <m/>
    <m/>
    <m/>
    <m/>
    <n v="0"/>
    <n v="0"/>
    <n v="0"/>
    <n v="0"/>
    <x v="1"/>
    <x v="12"/>
    <m/>
    <x v="35"/>
  </r>
  <r>
    <x v="3"/>
    <s v="Webb City"/>
    <s v="Electric"/>
    <s v="Commercial"/>
    <s v="TEB-Total Electric Bldg"/>
    <n v="902310"/>
    <n v="87984.93"/>
    <n v="2728.64"/>
    <n v="160"/>
    <n v="0"/>
    <n v="0"/>
    <n v="0"/>
    <n v="0"/>
    <n v="6424.46"/>
    <n v="0"/>
    <n v="0"/>
    <n v="4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.65"/>
    <n v="0"/>
    <n v="0"/>
    <n v="5212.83"/>
    <n v="0"/>
    <n v="0"/>
    <n v="0"/>
    <n v="0"/>
    <n v="0"/>
    <n v="0"/>
    <n v="0"/>
    <x v="135"/>
    <m/>
    <m/>
    <m/>
    <m/>
    <m/>
    <m/>
    <m/>
    <m/>
    <n v="0"/>
    <n v="0"/>
    <n v="0"/>
    <n v="0"/>
    <x v="1"/>
    <x v="13"/>
    <m/>
    <x v="35"/>
  </r>
  <r>
    <x v="3"/>
    <s v="Webb City"/>
    <s v="Electric"/>
    <s v="Industrial"/>
    <s v="CB-Commercial"/>
    <n v="12704"/>
    <n v="1485.96"/>
    <n v="181.52"/>
    <n v="60.6"/>
    <n v="0"/>
    <n v="0"/>
    <n v="0"/>
    <n v="0"/>
    <n v="89.92"/>
    <n v="0"/>
    <n v="0"/>
    <n v="5.72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2.46"/>
    <n v="0"/>
    <n v="0"/>
    <n v="111.68"/>
    <n v="0"/>
    <n v="0"/>
    <n v="0"/>
    <n v="0"/>
    <n v="0"/>
    <n v="0"/>
    <n v="0"/>
    <x v="136"/>
    <m/>
    <m/>
    <m/>
    <m/>
    <m/>
    <m/>
    <m/>
    <m/>
    <n v="0"/>
    <n v="0"/>
    <n v="0"/>
    <n v="0"/>
    <x v="2"/>
    <x v="5"/>
    <m/>
    <x v="35"/>
  </r>
  <r>
    <x v="3"/>
    <s v="Webb City"/>
    <s v="Electric"/>
    <s v="Industrial"/>
    <s v="GP-General Power"/>
    <n v="2163670"/>
    <n v="205252.79"/>
    <n v="2015.21"/>
    <n v="80"/>
    <n v="0"/>
    <n v="0"/>
    <n v="0"/>
    <n v="0"/>
    <n v="15249.53"/>
    <n v="0"/>
    <n v="0"/>
    <n v="724.69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866.78"/>
    <n v="0"/>
    <n v="0"/>
    <n v="6356.63"/>
    <n v="0"/>
    <n v="0"/>
    <n v="0"/>
    <n v="0"/>
    <n v="0"/>
    <n v="0"/>
    <n v="0"/>
    <x v="137"/>
    <m/>
    <m/>
    <m/>
    <m/>
    <m/>
    <m/>
    <m/>
    <m/>
    <n v="0"/>
    <n v="0"/>
    <n v="0"/>
    <n v="0"/>
    <x v="2"/>
    <x v="6"/>
    <m/>
    <x v="35"/>
  </r>
  <r>
    <x v="3"/>
    <s v="Webb City"/>
    <s v="Electric"/>
    <s v="Industrial"/>
    <s v="LP-Large Power"/>
    <n v="12480725"/>
    <n v="867986.77"/>
    <n v="2551.9499999999998"/>
    <n v="0"/>
    <n v="0"/>
    <n v="0"/>
    <n v="0"/>
    <n v="0"/>
    <n v="87240.27"/>
    <n v="0"/>
    <n v="0"/>
    <n v="1549.56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119.55"/>
    <n v="0"/>
    <n v="0"/>
    <n v="31431.68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17"/>
    <m/>
    <x v="35"/>
  </r>
  <r>
    <x v="3"/>
    <s v="Webb City"/>
    <s v="Electric"/>
    <s v="Industrial"/>
    <s v="PFM-Feed Mill/Grain Elev"/>
    <n v="8200"/>
    <n v="1324.61"/>
    <n v="55.3"/>
    <n v="57.84"/>
    <n v="0"/>
    <n v="0"/>
    <n v="0"/>
    <n v="0"/>
    <n v="58.38"/>
    <n v="0"/>
    <n v="0"/>
    <n v="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.099999999999994"/>
    <n v="0"/>
    <n v="0"/>
    <n v="109.89"/>
    <n v="0"/>
    <n v="0"/>
    <n v="0"/>
    <n v="0"/>
    <n v="0"/>
    <n v="0"/>
    <n v="0"/>
    <x v="138"/>
    <m/>
    <m/>
    <m/>
    <m/>
    <m/>
    <m/>
    <m/>
    <m/>
    <n v="0"/>
    <n v="0"/>
    <n v="0"/>
    <n v="0"/>
    <x v="2"/>
    <x v="18"/>
    <m/>
    <x v="35"/>
  </r>
  <r>
    <x v="3"/>
    <s v="Webb City"/>
    <s v="Electric"/>
    <s v="Industrial"/>
    <s v="TEB-Total Electric Bldg"/>
    <n v="698400"/>
    <n v="53326.49"/>
    <n v="138.97999999999999"/>
    <n v="0"/>
    <n v="0"/>
    <n v="0"/>
    <n v="0"/>
    <n v="0"/>
    <n v="4972.6000000000004"/>
    <n v="0"/>
    <n v="0"/>
    <n v="314.27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08.67"/>
    <n v="0"/>
    <n v="0"/>
    <n v="0"/>
    <n v="0"/>
    <n v="0"/>
    <n v="0"/>
    <n v="0"/>
    <x v="139"/>
    <m/>
    <m/>
    <m/>
    <m/>
    <m/>
    <m/>
    <m/>
    <m/>
    <n v="0"/>
    <n v="0"/>
    <n v="0"/>
    <n v="0"/>
    <x v="2"/>
    <x v="13"/>
    <m/>
    <x v="35"/>
  </r>
  <r>
    <x v="3"/>
    <s v="Webb City"/>
    <s v="Electric"/>
    <s v="Interdepartmental"/>
    <s v="CB-Commercial"/>
    <n v="7383"/>
    <n v="860.88"/>
    <n v="90.76"/>
    <n v="0"/>
    <n v="0"/>
    <n v="0"/>
    <n v="0"/>
    <n v="0"/>
    <n v="52.57"/>
    <n v="0"/>
    <n v="0"/>
    <n v="3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0"/>
    <m/>
    <m/>
    <m/>
    <m/>
    <m/>
    <m/>
    <m/>
    <m/>
    <n v="0"/>
    <n v="0"/>
    <n v="0"/>
    <n v="0"/>
    <x v="5"/>
    <x v="5"/>
    <m/>
    <x v="35"/>
  </r>
  <r>
    <x v="3"/>
    <s v="Webb City"/>
    <s v="Electric"/>
    <s v="Municipal Buildings"/>
    <s v="CB-Commercial"/>
    <n v="140385"/>
    <n v="16339.35"/>
    <n v="1701.75"/>
    <n v="0"/>
    <n v="0"/>
    <n v="0"/>
    <n v="0"/>
    <n v="0"/>
    <n v="999.51"/>
    <n v="0"/>
    <n v="0"/>
    <n v="6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1"/>
    <m/>
    <m/>
    <m/>
    <m/>
    <m/>
    <m/>
    <m/>
    <m/>
    <n v="0"/>
    <n v="0"/>
    <n v="0"/>
    <n v="0"/>
    <x v="3"/>
    <x v="5"/>
    <m/>
    <x v="35"/>
  </r>
  <r>
    <x v="3"/>
    <s v="Webb City"/>
    <s v="Electric"/>
    <s v="Municipal Buildings"/>
    <s v="GP-General Power"/>
    <n v="68200"/>
    <n v="7019.23"/>
    <n v="347.45"/>
    <n v="0"/>
    <n v="0"/>
    <n v="0"/>
    <n v="0"/>
    <n v="0"/>
    <n v="485.58"/>
    <n v="0"/>
    <n v="0"/>
    <n v="3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2"/>
    <m/>
    <m/>
    <m/>
    <m/>
    <m/>
    <m/>
    <m/>
    <m/>
    <n v="0"/>
    <n v="0"/>
    <n v="0"/>
    <n v="0"/>
    <x v="3"/>
    <x v="6"/>
    <m/>
    <x v="35"/>
  </r>
  <r>
    <x v="3"/>
    <s v="Webb City"/>
    <s v="Electric"/>
    <s v="Municipal Buildings"/>
    <s v="SH-Small Heating"/>
    <n v="12400"/>
    <n v="1183.0999999999999"/>
    <n v="45.38"/>
    <n v="0"/>
    <n v="0"/>
    <n v="0"/>
    <n v="0"/>
    <n v="0"/>
    <n v="88.29"/>
    <n v="0"/>
    <n v="0"/>
    <n v="5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3"/>
    <m/>
    <m/>
    <m/>
    <m/>
    <m/>
    <m/>
    <m/>
    <m/>
    <n v="0"/>
    <n v="0"/>
    <n v="0"/>
    <n v="0"/>
    <x v="3"/>
    <x v="12"/>
    <m/>
    <x v="35"/>
  </r>
  <r>
    <x v="3"/>
    <s v="Webb City"/>
    <s v="Electric"/>
    <s v="Municipal Other Lighting"/>
    <s v="CB-Commercial"/>
    <n v="22953"/>
    <n v="2739.59"/>
    <n v="975.67"/>
    <n v="0"/>
    <n v="0"/>
    <n v="0"/>
    <n v="0"/>
    <n v="0"/>
    <n v="163.4"/>
    <n v="0"/>
    <n v="0"/>
    <n v="1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4"/>
    <m/>
    <m/>
    <m/>
    <m/>
    <m/>
    <m/>
    <m/>
    <m/>
    <n v="0"/>
    <n v="0"/>
    <n v="0"/>
    <n v="0"/>
    <x v="4"/>
    <x v="5"/>
    <m/>
    <x v="35"/>
  </r>
  <r>
    <x v="3"/>
    <s v="Webb City"/>
    <s v="Electric"/>
    <s v="Municipal Other Lighting"/>
    <s v="LS-Special Lighting"/>
    <n v="1482"/>
    <n v="342.03"/>
    <n v="0"/>
    <n v="0"/>
    <n v="0"/>
    <n v="0"/>
    <n v="0"/>
    <n v="0"/>
    <n v="10.56"/>
    <n v="0"/>
    <n v="0"/>
    <n v="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5"/>
  </r>
  <r>
    <x v="3"/>
    <s v="Webb City"/>
    <s v="Electric"/>
    <s v="Municipal Pumping"/>
    <s v="CB-Commercial"/>
    <n v="110397"/>
    <n v="12825.07"/>
    <n v="1497.54"/>
    <n v="0"/>
    <n v="0"/>
    <n v="0"/>
    <n v="0"/>
    <n v="0"/>
    <n v="786.16"/>
    <n v="0"/>
    <n v="0"/>
    <n v="49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5"/>
    <m/>
    <m/>
    <m/>
    <m/>
    <m/>
    <m/>
    <m/>
    <m/>
    <n v="0"/>
    <n v="0"/>
    <n v="0"/>
    <n v="0"/>
    <x v="3"/>
    <x v="5"/>
    <m/>
    <x v="35"/>
  </r>
  <r>
    <x v="3"/>
    <s v="Webb City"/>
    <s v="Electric"/>
    <s v="Municipal Pumping"/>
    <s v="GP-General Power"/>
    <n v="422266"/>
    <n v="39537.300000000003"/>
    <n v="1042.3499999999999"/>
    <n v="0"/>
    <n v="0"/>
    <n v="0"/>
    <n v="0"/>
    <n v="0"/>
    <n v="3006.55"/>
    <n v="0"/>
    <n v="0"/>
    <n v="19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6"/>
    <m/>
    <m/>
    <m/>
    <m/>
    <m/>
    <m/>
    <m/>
    <m/>
    <n v="0"/>
    <n v="0"/>
    <n v="0"/>
    <n v="0"/>
    <x v="3"/>
    <x v="6"/>
    <m/>
    <x v="35"/>
  </r>
  <r>
    <x v="3"/>
    <s v="Webb City"/>
    <s v="Electric"/>
    <s v="Oil Pipeline Pumping"/>
    <s v="GP-General Power"/>
    <n v="423619"/>
    <n v="33226.959999999999"/>
    <n v="69.489999999999995"/>
    <n v="0"/>
    <n v="0"/>
    <n v="0"/>
    <n v="0"/>
    <n v="0"/>
    <n v="3016.17"/>
    <n v="0"/>
    <n v="0"/>
    <n v="19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89.43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6"/>
    <m/>
    <x v="35"/>
  </r>
  <r>
    <x v="3"/>
    <s v="Webb City"/>
    <s v="Electric"/>
    <s v="Residential"/>
    <s v="RGL-Residential Pilot"/>
    <n v="68656"/>
    <n v="7497.78"/>
    <n v="0"/>
    <n v="294.63"/>
    <n v="0"/>
    <n v="0"/>
    <n v="0"/>
    <n v="0"/>
    <n v="488.86"/>
    <n v="0"/>
    <n v="0"/>
    <n v="3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23"/>
    <n v="0"/>
    <n v="0"/>
    <n v="61.27"/>
    <n v="0"/>
    <n v="0"/>
    <n v="0"/>
    <n v="0"/>
    <n v="0"/>
    <n v="0"/>
    <n v="0"/>
    <x v="147"/>
    <m/>
    <m/>
    <m/>
    <m/>
    <m/>
    <m/>
    <m/>
    <m/>
    <n v="0"/>
    <n v="0"/>
    <n v="0"/>
    <n v="0"/>
    <x v="0"/>
    <x v="25"/>
    <m/>
    <x v="35"/>
  </r>
  <r>
    <x v="3"/>
    <s v="Webb City"/>
    <s v="Electric"/>
    <s v="Residential"/>
    <s v="RG-Residential"/>
    <n v="26869239"/>
    <n v="2957820.07"/>
    <n v="247882.76"/>
    <n v="108525.74"/>
    <n v="0"/>
    <n v="0"/>
    <n v="-4476.2"/>
    <n v="-265196.27345860301"/>
    <n v="191298.65"/>
    <n v="0"/>
    <n v="0"/>
    <n v="1209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29.39"/>
    <n v="700"/>
    <n v="-5.26"/>
    <n v="21826.67"/>
    <n v="0"/>
    <n v="0"/>
    <n v="0"/>
    <n v="0"/>
    <n v="0"/>
    <n v="0"/>
    <n v="1038.5999999999999"/>
    <x v="148"/>
    <m/>
    <m/>
    <m/>
    <m/>
    <m/>
    <m/>
    <m/>
    <m/>
    <n v="0"/>
    <n v="0"/>
    <n v="0"/>
    <n v="0"/>
    <x v="0"/>
    <x v="1"/>
    <m/>
    <x v="35"/>
  </r>
  <r>
    <x v="3"/>
    <s v="Webb City"/>
    <s v="Lighting"/>
    <s v="Commercial"/>
    <s v="PL-Private Lighting"/>
    <n v="65528.881000000001"/>
    <n v="20298.099999999999"/>
    <n v="0"/>
    <n v="34.159999999999997"/>
    <n v="0"/>
    <n v="0"/>
    <n v="0"/>
    <n v="0"/>
    <n v="466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6.31"/>
    <n v="0"/>
    <n v="0"/>
    <n v="983.49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3"/>
    <s v="Webb City"/>
    <s v="Lighting"/>
    <s v="Industrial"/>
    <s v="PL-Private Lighting"/>
    <n v="2308"/>
    <n v="941.16"/>
    <n v="0"/>
    <n v="0"/>
    <n v="0"/>
    <n v="0"/>
    <n v="0"/>
    <n v="0"/>
    <n v="16.4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6"/>
    <n v="0"/>
    <n v="0"/>
    <n v="49.4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5"/>
  </r>
  <r>
    <x v="3"/>
    <s v="Webb City"/>
    <s v="Lighting"/>
    <s v="Interdepartmental"/>
    <s v="PL-Private Lighting"/>
    <n v="58"/>
    <n v="20.59"/>
    <n v="0"/>
    <n v="0"/>
    <n v="0"/>
    <n v="0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5"/>
    <x v="4"/>
    <m/>
    <x v="35"/>
  </r>
  <r>
    <x v="3"/>
    <s v="Webb City"/>
    <s v="Lighting"/>
    <s v="Municipal Other Lighting"/>
    <s v="PL-Private Lighting"/>
    <n v="930"/>
    <n v="335.41"/>
    <n v="0"/>
    <n v="0"/>
    <n v="0"/>
    <n v="0"/>
    <n v="0"/>
    <n v="0"/>
    <n v="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5"/>
  </r>
  <r>
    <x v="3"/>
    <s v="Webb City"/>
    <s v="Lighting"/>
    <s v="Municipal Street Lighting"/>
    <s v="SPL-Municipal St Lighting"/>
    <n v="160677.682"/>
    <n v="15545"/>
    <n v="0"/>
    <n v="0"/>
    <n v="0"/>
    <n v="0"/>
    <n v="0"/>
    <n v="0"/>
    <n v="1144.05"/>
    <n v="0"/>
    <n v="0"/>
    <n v="0"/>
    <n v="0"/>
    <n v="0"/>
    <n v="0"/>
    <n v="0"/>
    <n v="0"/>
    <n v="0"/>
    <n v="0"/>
    <n v="910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5"/>
  </r>
  <r>
    <x v="3"/>
    <s v="Webb City"/>
    <s v="Lighting"/>
    <s v="Residential"/>
    <s v="PL-Private Lighting"/>
    <n v="66208.5"/>
    <n v="24764.16"/>
    <n v="0"/>
    <n v="31.96"/>
    <n v="0"/>
    <n v="0"/>
    <n v="0"/>
    <n v="0"/>
    <n v="466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18"/>
    <n v="0"/>
    <n v="0"/>
    <n v="50.68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2"/>
    <s v="Baxter Springs"/>
    <s v="Electric"/>
    <s v="Commercial"/>
    <s v="CB-Commercial"/>
    <n v="1050516"/>
    <n v="102043"/>
    <n v="14806.71"/>
    <n v="2897.11"/>
    <n v="46464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3.16"/>
    <n v="0"/>
    <n v="0"/>
    <n v="0"/>
    <n v="0"/>
    <n v="0"/>
    <n v="0"/>
    <n v="433.21"/>
    <n v="0"/>
    <n v="-0.79"/>
    <n v="8377.06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5"/>
  </r>
  <r>
    <x v="2"/>
    <s v="Baxter Springs"/>
    <s v="Electric"/>
    <s v="Commercial"/>
    <s v="GP-General Power"/>
    <n v="1420822"/>
    <n v="104930.81"/>
    <n v="0"/>
    <n v="0"/>
    <n v="63192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0.15"/>
    <n v="0"/>
    <n v="0"/>
    <n v="5666.04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6"/>
    <m/>
    <x v="35"/>
  </r>
  <r>
    <x v="2"/>
    <s v="Baxter Springs"/>
    <s v="Electric"/>
    <s v="Commercial"/>
    <s v="LS-Special Lighting"/>
    <n v="420"/>
    <n v="128.44"/>
    <n v="0"/>
    <n v="0"/>
    <n v="18.69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5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10"/>
    <m/>
    <x v="35"/>
  </r>
  <r>
    <x v="2"/>
    <s v="Baxter Springs"/>
    <s v="Electric"/>
    <s v="Commercial"/>
    <s v="PT-Transmission"/>
    <n v="1478400"/>
    <n v="67492.05"/>
    <n v="0"/>
    <n v="0"/>
    <n v="71969.990000000005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29.57"/>
    <n v="0"/>
    <n v="0"/>
    <n v="0"/>
    <n v="0"/>
    <n v="0"/>
    <n v="0"/>
    <n v="-1904.67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9"/>
    <m/>
    <x v="35"/>
  </r>
  <r>
    <x v="2"/>
    <s v="Baxter Springs"/>
    <s v="Electric"/>
    <s v="Commercial"/>
    <s v="TEB-Total Electric Bldg"/>
    <n v="351525"/>
    <n v="21893.54"/>
    <n v="1479"/>
    <n v="0"/>
    <n v="15634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.15"/>
    <n v="0"/>
    <n v="0"/>
    <n v="0"/>
    <n v="0"/>
    <n v="0"/>
    <n v="0"/>
    <n v="63.63"/>
    <n v="0"/>
    <n v="0"/>
    <n v="971.3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13"/>
    <m/>
    <x v="35"/>
  </r>
  <r>
    <x v="2"/>
    <s v="Baxter Springs"/>
    <s v="Electric"/>
    <s v="Industrial"/>
    <s v="CB-Commercial"/>
    <n v="0"/>
    <n v="0.56000000000000005"/>
    <n v="27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.44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5"/>
    <m/>
    <x v="35"/>
  </r>
  <r>
    <x v="2"/>
    <s v="Baxter Springs"/>
    <s v="Electric"/>
    <s v="Industrial"/>
    <s v="GP-General Power"/>
    <n v="317816"/>
    <n v="24439.52"/>
    <n v="0"/>
    <n v="53.81"/>
    <n v="14135.19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434.37"/>
    <n v="0"/>
    <n v="0"/>
    <n v="3309.75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6"/>
    <m/>
    <x v="35"/>
  </r>
  <r>
    <x v="2"/>
    <s v="Baxter Springs"/>
    <s v="Electric"/>
    <s v="Industrial"/>
    <s v="PT-Transmission"/>
    <n v="1939089"/>
    <n v="101573.42"/>
    <n v="0"/>
    <n v="0"/>
    <n v="89732"/>
    <n v="0"/>
    <n v="0"/>
    <n v="0"/>
    <n v="0"/>
    <n v="0"/>
    <n v="0"/>
    <n v="0"/>
    <n v="0"/>
    <n v="0"/>
    <n v="0"/>
    <n v="0"/>
    <n v="0"/>
    <n v="0"/>
    <n v="0"/>
    <n v="6905.05"/>
    <n v="0"/>
    <n v="0"/>
    <n v="0"/>
    <n v="-38.78"/>
    <n v="0"/>
    <n v="0"/>
    <n v="0"/>
    <n v="0"/>
    <n v="0"/>
    <n v="0"/>
    <n v="3062.55"/>
    <n v="0"/>
    <n v="0"/>
    <n v="1740.93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9"/>
    <m/>
    <x v="35"/>
  </r>
  <r>
    <x v="2"/>
    <s v="Baxter Springs"/>
    <s v="Electric"/>
    <s v="Municipal Buildings"/>
    <s v="CB-Commercial"/>
    <n v="51158"/>
    <n v="5024.46"/>
    <n v="720"/>
    <n v="0"/>
    <n v="2275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6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5"/>
    <m/>
    <x v="35"/>
  </r>
  <r>
    <x v="2"/>
    <s v="Baxter Springs"/>
    <s v="Electric"/>
    <s v="Municipal Buildings"/>
    <s v="GP-General Power"/>
    <n v="12320"/>
    <n v="1624.65"/>
    <n v="0"/>
    <n v="0"/>
    <n v="547.94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6"/>
    <m/>
    <x v="35"/>
  </r>
  <r>
    <x v="2"/>
    <s v="Baxter Springs"/>
    <s v="Electric"/>
    <s v="Municipal Buildings"/>
    <s v="TEB-Total Electric Bldg"/>
    <n v="1382"/>
    <n v="108"/>
    <n v="51"/>
    <n v="0"/>
    <n v="61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13"/>
    <m/>
    <x v="35"/>
  </r>
  <r>
    <x v="2"/>
    <s v="Baxter Springs"/>
    <s v="Electric"/>
    <s v="Municipal Other Lighting"/>
    <s v="CB-Commercial"/>
    <n v="1566"/>
    <n v="187.36"/>
    <n v="220"/>
    <n v="0"/>
    <n v="69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5"/>
    <m/>
    <x v="35"/>
  </r>
  <r>
    <x v="2"/>
    <s v="Baxter Springs"/>
    <s v="Electric"/>
    <s v="Municipal Other Lighting"/>
    <s v="LS-Special Lighting"/>
    <n v="120"/>
    <n v="32.11"/>
    <n v="0"/>
    <n v="0"/>
    <n v="5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5"/>
  </r>
  <r>
    <x v="2"/>
    <s v="Baxter Springs"/>
    <s v="Electric"/>
    <s v="Municipal Pumping"/>
    <s v="CB-Commercial"/>
    <n v="48771"/>
    <n v="4794.16"/>
    <n v="740"/>
    <n v="0"/>
    <n v="2169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4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5"/>
    <m/>
    <x v="35"/>
  </r>
  <r>
    <x v="2"/>
    <s v="Baxter Springs"/>
    <s v="Electric"/>
    <s v="Municipal Pumping"/>
    <s v="GP-General Power"/>
    <n v="75800"/>
    <n v="5928.8"/>
    <n v="0"/>
    <n v="0"/>
    <n v="337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6"/>
    <m/>
    <x v="35"/>
  </r>
  <r>
    <x v="2"/>
    <s v="Baxter Springs"/>
    <s v="Electric"/>
    <s v="Oil Pipeline Pumping"/>
    <s v="PT-Transmission"/>
    <n v="20000"/>
    <n v="14788.13"/>
    <n v="0"/>
    <n v="0"/>
    <n v="97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"/>
    <n v="0"/>
    <n v="0"/>
    <n v="0"/>
    <n v="0"/>
    <n v="0"/>
    <n v="0"/>
    <n v="0"/>
    <n v="0"/>
    <n v="0"/>
    <n v="922.02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9"/>
    <m/>
    <x v="35"/>
  </r>
  <r>
    <x v="2"/>
    <s v="Baxter Springs"/>
    <s v="Electric"/>
    <s v="Residential"/>
    <s v="NEB-Optional Net Billing"/>
    <n v="31"/>
    <n v="-0.550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0"/>
    <m/>
    <x v="35"/>
  </r>
  <r>
    <x v="2"/>
    <s v="Baxter Springs"/>
    <s v="Electric"/>
    <s v="Residential"/>
    <s v="RG-Residential"/>
    <n v="3089314"/>
    <n v="222421.55"/>
    <n v="35854.29"/>
    <n v="10867.45"/>
    <n v="137352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6.33"/>
    <n v="0"/>
    <n v="0"/>
    <n v="0"/>
    <n v="0"/>
    <n v="0"/>
    <n v="0"/>
    <n v="2191.38"/>
    <n v="32"/>
    <n v="-0.75"/>
    <n v="14310.79"/>
    <n v="0.14000000000000001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5"/>
  </r>
  <r>
    <x v="2"/>
    <s v="Baxter Springs"/>
    <s v="Electric"/>
    <s v="Residential"/>
    <s v="RH-Residential Total Elec"/>
    <n v="1750408"/>
    <n v="99107.71"/>
    <n v="11506.26"/>
    <n v="2723.07"/>
    <n v="7766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2.23"/>
    <n v="0"/>
    <n v="0"/>
    <n v="0"/>
    <n v="0"/>
    <n v="0"/>
    <n v="0"/>
    <n v="666.49"/>
    <n v="16"/>
    <n v="-0.19"/>
    <n v="4808.05"/>
    <n v="-0.09"/>
    <n v="0"/>
    <n v="0"/>
    <n v="0"/>
    <n v="0"/>
    <n v="0"/>
    <n v="0"/>
    <x v="1"/>
    <m/>
    <m/>
    <m/>
    <m/>
    <m/>
    <m/>
    <m/>
    <m/>
    <n v="0"/>
    <n v="0"/>
    <n v="0"/>
    <n v="0"/>
    <x v="0"/>
    <x v="15"/>
    <m/>
    <x v="35"/>
  </r>
  <r>
    <x v="2"/>
    <s v="Baxter Springs"/>
    <s v="Lighting"/>
    <s v="Commercial"/>
    <s v="PL-Private Lighting"/>
    <n v="43452.129000000001"/>
    <n v="9039.7199999999993"/>
    <n v="0"/>
    <n v="0"/>
    <n v="1945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25"/>
    <n v="0"/>
    <n v="0"/>
    <n v="0"/>
    <n v="0"/>
    <n v="0"/>
    <n v="0"/>
    <n v="35.43"/>
    <n v="0"/>
    <n v="-0.02"/>
    <n v="377.47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2"/>
    <s v="Baxter Springs"/>
    <s v="Lighting"/>
    <s v="Industrial"/>
    <s v="PL-Private Lighting"/>
    <n v="1059"/>
    <n v="306.32"/>
    <n v="0"/>
    <n v="0"/>
    <n v="47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10.73"/>
    <n v="0"/>
    <n v="0"/>
    <n v="32.520000000000003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5"/>
  </r>
  <r>
    <x v="2"/>
    <s v="Baxter Springs"/>
    <s v="Lighting"/>
    <s v="Municipal Other Lighting"/>
    <s v="PL-Private Lighting"/>
    <n v="311.7"/>
    <n v="81.709999999999994"/>
    <n v="0"/>
    <n v="0"/>
    <n v="13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5"/>
  </r>
  <r>
    <x v="2"/>
    <s v="Baxter Springs"/>
    <s v="Lighting"/>
    <s v="Municipal Street Lighting"/>
    <s v="SPL-Municipal St Lighting"/>
    <n v="64104.767999999996"/>
    <n v="5461.86"/>
    <n v="0"/>
    <n v="0"/>
    <n v="3175.36"/>
    <n v="0"/>
    <n v="0"/>
    <n v="0"/>
    <n v="0"/>
    <n v="0"/>
    <n v="0"/>
    <n v="0"/>
    <n v="0"/>
    <n v="0"/>
    <n v="0"/>
    <n v="0"/>
    <n v="0"/>
    <n v="0"/>
    <n v="0"/>
    <n v="1035.51"/>
    <n v="0"/>
    <n v="0"/>
    <n v="0"/>
    <n v="-1.9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5"/>
  </r>
  <r>
    <x v="2"/>
    <s v="Baxter Springs"/>
    <s v="Lighting"/>
    <s v="Residential"/>
    <s v="PL-Private Lighting"/>
    <n v="32504.874"/>
    <n v="7988.45"/>
    <n v="0"/>
    <n v="0"/>
    <n v="145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1"/>
    <n v="0"/>
    <n v="0"/>
    <n v="0"/>
    <n v="0"/>
    <n v="0"/>
    <n v="0"/>
    <n v="47.62"/>
    <n v="0"/>
    <n v="0"/>
    <n v="218.49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0"/>
    <m/>
    <x v="35"/>
  </r>
  <r>
    <x v="2"/>
    <s v="Gravette"/>
    <s v="Electric"/>
    <s v="Commercial"/>
    <s v="CB-Commercial"/>
    <n v="618"/>
    <n v="73.47"/>
    <n v="40"/>
    <n v="0"/>
    <n v="27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5"/>
    <n v="0"/>
    <n v="0"/>
    <n v="0"/>
    <n v="0"/>
    <n v="0"/>
    <n v="0"/>
    <n v="0"/>
    <n v="0"/>
    <n v="0"/>
    <n v="8.31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5"/>
  </r>
  <r>
    <x v="2"/>
    <s v="Gravette"/>
    <s v="Electric"/>
    <s v="Residential"/>
    <s v="RG-Residential"/>
    <n v="15043"/>
    <n v="1039.23"/>
    <n v="125"/>
    <n v="0"/>
    <n v="669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5"/>
    <n v="0"/>
    <n v="0"/>
    <n v="0"/>
    <n v="0"/>
    <n v="0"/>
    <n v="0"/>
    <n v="10.19"/>
    <n v="0"/>
    <n v="0"/>
    <n v="26.1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5"/>
  </r>
  <r>
    <x v="2"/>
    <s v="Gravette"/>
    <s v="Lighting"/>
    <s v="Residential"/>
    <s v="PL-Private Lighting"/>
    <n v="31"/>
    <n v="9.44"/>
    <n v="0"/>
    <n v="0"/>
    <n v="1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5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2"/>
    <s v="Neosho"/>
    <s v="Electric"/>
    <s v="Commercial"/>
    <s v="CB-Commercial"/>
    <n v="277"/>
    <n v="33.51"/>
    <n v="60"/>
    <n v="0"/>
    <n v="12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n v="0"/>
    <n v="0"/>
    <n v="0"/>
    <n v="0"/>
    <n v="0"/>
    <n v="0"/>
    <n v="0"/>
    <n v="0"/>
    <n v="0"/>
    <n v="6.18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5"/>
  </r>
  <r>
    <x v="2"/>
    <s v="Neosho"/>
    <s v="Electric"/>
    <s v="Commercial"/>
    <s v="GP-General Power"/>
    <n v="58000"/>
    <n v="3460.09"/>
    <n v="0"/>
    <n v="0"/>
    <n v="2579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6"/>
    <m/>
    <x v="35"/>
  </r>
  <r>
    <x v="2"/>
    <s v="Neosho"/>
    <s v="Electric"/>
    <s v="Residential"/>
    <s v="RG-Residential"/>
    <n v="9959"/>
    <n v="710.52"/>
    <n v="87.5"/>
    <n v="0"/>
    <n v="442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9"/>
    <n v="0"/>
    <n v="0"/>
    <n v="0"/>
    <n v="0"/>
    <n v="0"/>
    <n v="0"/>
    <n v="6.81"/>
    <n v="0"/>
    <n v="0"/>
    <n v="16.79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5"/>
  </r>
  <r>
    <x v="2"/>
    <s v="Neosho"/>
    <s v="Lighting"/>
    <s v="Commercial"/>
    <s v="PL-Private Lighting"/>
    <n v="1436"/>
    <n v="188.32"/>
    <n v="0"/>
    <n v="0"/>
    <n v="63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5"/>
  </r>
  <r>
    <x v="2"/>
    <s v="Neosho"/>
    <s v="Lighting"/>
    <s v="Residential"/>
    <s v="PL-Private Lighting"/>
    <n v="161"/>
    <n v="30.34"/>
    <n v="0"/>
    <n v="0"/>
    <n v="7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.52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5"/>
  </r>
  <r>
    <x v="3"/>
    <m/>
    <m/>
    <s v="Residential"/>
    <s v="RG-Residential"/>
    <m/>
    <n v="58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35"/>
  </r>
  <r>
    <x v="3"/>
    <m/>
    <m/>
    <s v="Industrial"/>
    <s v="LP-Large Power"/>
    <m/>
    <n v="103075.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35"/>
  </r>
  <r>
    <x v="3"/>
    <m/>
    <m/>
    <s v="Commercial"/>
    <s v="GP-General Power"/>
    <m/>
    <n v="16257.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35"/>
  </r>
  <r>
    <x v="3"/>
    <m/>
    <m/>
    <s v="Commercial"/>
    <s v="LP-Large Power"/>
    <m/>
    <n v="30259.5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35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4"/>
    <s v="Gravette"/>
    <s v="Electric"/>
    <s v="Commercial"/>
    <s v="CB-Commercial"/>
    <n v="1002018"/>
    <n v="62136.12"/>
    <n v="8958.24"/>
    <n v="2829.24"/>
    <n v="0"/>
    <n v="0"/>
    <n v="0"/>
    <n v="0"/>
    <n v="0"/>
    <n v="22765.83"/>
    <n v="2227.34"/>
    <n v="0"/>
    <n v="3256.74"/>
    <n v="0"/>
    <n v="3767.57"/>
    <n v="4689.5200000000004"/>
    <n v="0"/>
    <n v="0"/>
    <n v="0"/>
    <n v="0"/>
    <n v="0"/>
    <n v="0"/>
    <n v="0"/>
    <n v="0"/>
    <n v="0"/>
    <n v="0"/>
    <n v="0"/>
    <n v="0"/>
    <n v="0"/>
    <n v="13"/>
    <n v="0"/>
    <n v="0"/>
    <n v="-7.0000000000000007E-2"/>
    <n v="8993.92"/>
    <n v="-3215.34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6"/>
  </r>
  <r>
    <x v="4"/>
    <s v="Gravette"/>
    <s v="Electric"/>
    <s v="Commercial"/>
    <s v="GP-General Power"/>
    <n v="1208180"/>
    <n v="66178.240000000005"/>
    <n v="3713.07"/>
    <n v="295.11"/>
    <n v="0"/>
    <n v="0"/>
    <n v="0"/>
    <n v="0"/>
    <n v="0"/>
    <n v="27449.84"/>
    <n v="2706.35"/>
    <n v="0"/>
    <n v="2421.7800000000002"/>
    <n v="0"/>
    <n v="3636.61"/>
    <n v="3134.53"/>
    <n v="0"/>
    <n v="0"/>
    <n v="0"/>
    <n v="6"/>
    <n v="0"/>
    <n v="0"/>
    <n v="0"/>
    <n v="0"/>
    <n v="0"/>
    <n v="0"/>
    <n v="0"/>
    <n v="0"/>
    <n v="0"/>
    <n v="0"/>
    <n v="0"/>
    <n v="0"/>
    <n v="0"/>
    <n v="9125.14"/>
    <n v="-2944.68"/>
    <n v="0"/>
    <n v="0"/>
    <n v="0"/>
    <n v="0"/>
    <n v="0"/>
    <n v="0"/>
    <x v="1"/>
    <m/>
    <m/>
    <m/>
    <m/>
    <m/>
    <m/>
    <m/>
    <m/>
    <n v="0"/>
    <n v="0"/>
    <n v="0"/>
    <n v="0"/>
    <x v="1"/>
    <x v="6"/>
    <m/>
    <x v="36"/>
  </r>
  <r>
    <x v="4"/>
    <s v="Gravette"/>
    <s v="Electric"/>
    <s v="Commercial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6"/>
  </r>
  <r>
    <x v="4"/>
    <s v="Gravette"/>
    <s v="Electric"/>
    <s v="Industrial"/>
    <s v="CB-Commercial"/>
    <n v="2079"/>
    <n v="132.12"/>
    <n v="14.35"/>
    <n v="8.64"/>
    <n v="0"/>
    <n v="0"/>
    <n v="0"/>
    <n v="0"/>
    <n v="0"/>
    <n v="47.23"/>
    <n v="4.66"/>
    <n v="0"/>
    <n v="6.76"/>
    <n v="0"/>
    <n v="7.82"/>
    <n v="9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57"/>
    <n v="0"/>
    <n v="0"/>
    <n v="0"/>
    <n v="0"/>
    <n v="0"/>
    <n v="0"/>
    <x v="1"/>
    <m/>
    <m/>
    <m/>
    <m/>
    <m/>
    <m/>
    <m/>
    <m/>
    <n v="0"/>
    <n v="0"/>
    <n v="0"/>
    <n v="0"/>
    <x v="2"/>
    <x v="5"/>
    <m/>
    <x v="36"/>
  </r>
  <r>
    <x v="4"/>
    <s v="Gravette"/>
    <s v="Electric"/>
    <s v="Industrial"/>
    <s v="GP-General Power"/>
    <n v="637359"/>
    <n v="36252.57"/>
    <n v="304.35000000000002"/>
    <n v="100"/>
    <n v="0"/>
    <n v="0"/>
    <n v="0"/>
    <n v="0"/>
    <n v="0"/>
    <n v="9592.2900000000009"/>
    <n v="945.71"/>
    <n v="0"/>
    <n v="1627.94"/>
    <n v="0"/>
    <n v="1918.45"/>
    <n v="2107.0100000000002"/>
    <n v="0"/>
    <n v="0"/>
    <n v="0"/>
    <n v="3101.85"/>
    <n v="0"/>
    <n v="0"/>
    <n v="0"/>
    <n v="0"/>
    <n v="0"/>
    <n v="0"/>
    <n v="0"/>
    <n v="0"/>
    <n v="0"/>
    <n v="0"/>
    <n v="0"/>
    <n v="0"/>
    <n v="0"/>
    <n v="1542.4"/>
    <n v="-1564.87"/>
    <n v="0"/>
    <n v="0"/>
    <n v="0"/>
    <n v="0"/>
    <n v="0"/>
    <n v="0"/>
    <x v="1"/>
    <m/>
    <m/>
    <m/>
    <m/>
    <m/>
    <m/>
    <m/>
    <m/>
    <n v="0"/>
    <n v="0"/>
    <n v="0"/>
    <n v="0"/>
    <x v="2"/>
    <x v="6"/>
    <m/>
    <x v="36"/>
  </r>
  <r>
    <x v="4"/>
    <s v="Gravette"/>
    <s v="Electric"/>
    <s v="Industrial"/>
    <s v="PT-Transmission"/>
    <n v="5107692"/>
    <n v="191617.92000000001"/>
    <n v="873.45"/>
    <n v="100"/>
    <n v="0"/>
    <n v="0"/>
    <n v="0"/>
    <n v="0"/>
    <n v="0"/>
    <n v="116046.76"/>
    <n v="2231.04"/>
    <n v="0"/>
    <n v="11649.1"/>
    <n v="0"/>
    <n v="13024.61"/>
    <n v="15318.91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0837.26"/>
    <n v="0"/>
    <n v="0"/>
    <n v="0"/>
    <n v="0"/>
    <n v="0"/>
    <n v="0"/>
    <x v="1"/>
    <m/>
    <m/>
    <m/>
    <m/>
    <m/>
    <m/>
    <m/>
    <m/>
    <n v="0"/>
    <n v="0"/>
    <n v="0"/>
    <n v="0"/>
    <x v="2"/>
    <x v="9"/>
    <m/>
    <x v="36"/>
  </r>
  <r>
    <x v="4"/>
    <s v="Gravette"/>
    <s v="Electric"/>
    <s v="Municipal Buildings"/>
    <s v="CB-Commercial"/>
    <n v="77296"/>
    <n v="4821.37"/>
    <n v="789.25"/>
    <n v="0"/>
    <n v="0"/>
    <n v="0"/>
    <n v="0"/>
    <n v="0"/>
    <n v="0"/>
    <n v="1756.19"/>
    <n v="173.16"/>
    <n v="0"/>
    <n v="251.22"/>
    <n v="0"/>
    <n v="290.64"/>
    <n v="361.74"/>
    <n v="0"/>
    <n v="0"/>
    <n v="0"/>
    <n v="0"/>
    <n v="0"/>
    <n v="0"/>
    <n v="0"/>
    <n v="0"/>
    <n v="0"/>
    <n v="0"/>
    <n v="0"/>
    <n v="0"/>
    <n v="0"/>
    <n v="0"/>
    <n v="0"/>
    <n v="0"/>
    <n v="0"/>
    <n v="738.32"/>
    <n v="-259.99"/>
    <n v="0"/>
    <n v="0"/>
    <n v="0"/>
    <n v="0"/>
    <n v="0"/>
    <n v="0"/>
    <x v="1"/>
    <m/>
    <m/>
    <m/>
    <m/>
    <m/>
    <m/>
    <m/>
    <m/>
    <n v="0"/>
    <n v="0"/>
    <n v="0"/>
    <n v="0"/>
    <x v="3"/>
    <x v="5"/>
    <m/>
    <x v="36"/>
  </r>
  <r>
    <x v="4"/>
    <s v="Gravette"/>
    <s v="Electric"/>
    <s v="Municipal Other Lighting"/>
    <s v="CB-Commercial"/>
    <n v="5533"/>
    <n v="406.3"/>
    <n v="344.4"/>
    <n v="0"/>
    <n v="0"/>
    <n v="0"/>
    <n v="0"/>
    <n v="0"/>
    <n v="0"/>
    <n v="125.7"/>
    <n v="12.4"/>
    <n v="0"/>
    <n v="17.97"/>
    <n v="0"/>
    <n v="20.82"/>
    <n v="25.89"/>
    <n v="0"/>
    <n v="0"/>
    <n v="0"/>
    <n v="0"/>
    <n v="0"/>
    <n v="0"/>
    <n v="0"/>
    <n v="0"/>
    <n v="0"/>
    <n v="0"/>
    <n v="0"/>
    <n v="0"/>
    <n v="0"/>
    <n v="0"/>
    <n v="0"/>
    <n v="0"/>
    <n v="0"/>
    <n v="85.07"/>
    <n v="-34.82"/>
    <n v="0"/>
    <n v="0"/>
    <n v="0"/>
    <n v="0"/>
    <n v="0"/>
    <n v="0"/>
    <x v="1"/>
    <m/>
    <m/>
    <m/>
    <m/>
    <m/>
    <m/>
    <m/>
    <m/>
    <n v="0"/>
    <n v="0"/>
    <n v="0"/>
    <n v="0"/>
    <x v="4"/>
    <x v="5"/>
    <m/>
    <x v="36"/>
  </r>
  <r>
    <x v="4"/>
    <s v="Gravette"/>
    <s v="Electric"/>
    <s v="Municipal Other Lighting"/>
    <s v="LS-Special Lighting"/>
    <n v="263"/>
    <n v="166.8"/>
    <n v="0"/>
    <n v="0"/>
    <n v="0"/>
    <n v="0"/>
    <n v="0"/>
    <n v="0"/>
    <n v="0"/>
    <n v="5.98"/>
    <n v="0.59"/>
    <n v="0"/>
    <n v="0"/>
    <n v="0"/>
    <n v="0.38"/>
    <n v="2.15"/>
    <n v="0"/>
    <n v="0"/>
    <n v="0"/>
    <n v="0"/>
    <n v="0"/>
    <n v="0"/>
    <n v="0"/>
    <n v="0"/>
    <n v="0"/>
    <n v="0"/>
    <n v="0"/>
    <n v="0"/>
    <n v="0"/>
    <n v="0"/>
    <n v="0"/>
    <n v="0"/>
    <n v="0"/>
    <n v="14.36"/>
    <n v="-16.16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6"/>
  </r>
  <r>
    <x v="4"/>
    <s v="Gravette"/>
    <s v="Electric"/>
    <s v="Municipal Pumping"/>
    <s v="CB-Commercial"/>
    <n v="38234"/>
    <n v="2346.23"/>
    <n v="315.7"/>
    <n v="0"/>
    <n v="0"/>
    <n v="0"/>
    <n v="0"/>
    <n v="0"/>
    <n v="0"/>
    <n v="868.68"/>
    <n v="85.68"/>
    <n v="0"/>
    <n v="124.27"/>
    <n v="0"/>
    <n v="143.76"/>
    <n v="178.95"/>
    <n v="0"/>
    <n v="0"/>
    <n v="0"/>
    <n v="0"/>
    <n v="0"/>
    <n v="0"/>
    <n v="0"/>
    <n v="0"/>
    <n v="0"/>
    <n v="0"/>
    <n v="0"/>
    <n v="0"/>
    <n v="0"/>
    <n v="0"/>
    <n v="0"/>
    <n v="0"/>
    <n v="0"/>
    <n v="347.37"/>
    <n v="-131.97"/>
    <n v="0"/>
    <n v="0"/>
    <n v="0"/>
    <n v="0"/>
    <n v="0"/>
    <n v="0"/>
    <x v="1"/>
    <m/>
    <m/>
    <m/>
    <m/>
    <m/>
    <m/>
    <m/>
    <m/>
    <n v="0"/>
    <n v="0"/>
    <n v="0"/>
    <n v="0"/>
    <x v="3"/>
    <x v="5"/>
    <m/>
    <x v="36"/>
  </r>
  <r>
    <x v="4"/>
    <s v="Gravette"/>
    <s v="Electric"/>
    <s v="Municipal Pumping"/>
    <s v="GP-General Power"/>
    <n v="516591"/>
    <n v="22210.33"/>
    <n v="304.35000000000002"/>
    <n v="0"/>
    <n v="0"/>
    <n v="0"/>
    <n v="0"/>
    <n v="0"/>
    <n v="0"/>
    <n v="11736.94"/>
    <n v="1157.17"/>
    <n v="0"/>
    <n v="703.3"/>
    <n v="0"/>
    <n v="1554.93"/>
    <n v="910.28"/>
    <n v="0"/>
    <n v="0"/>
    <n v="0"/>
    <n v="0"/>
    <n v="0"/>
    <n v="0"/>
    <n v="0"/>
    <n v="0"/>
    <n v="0"/>
    <n v="0"/>
    <n v="0"/>
    <n v="0"/>
    <n v="0"/>
    <n v="0"/>
    <n v="0"/>
    <n v="0"/>
    <n v="0"/>
    <n v="3233.07"/>
    <n v="-948.75"/>
    <n v="0"/>
    <n v="0"/>
    <n v="0"/>
    <n v="0"/>
    <n v="0"/>
    <n v="0"/>
    <x v="1"/>
    <m/>
    <m/>
    <m/>
    <m/>
    <m/>
    <m/>
    <m/>
    <m/>
    <n v="0"/>
    <n v="0"/>
    <n v="0"/>
    <n v="0"/>
    <x v="3"/>
    <x v="6"/>
    <m/>
    <x v="36"/>
  </r>
  <r>
    <x v="4"/>
    <s v="Gravette"/>
    <s v="Electric"/>
    <s v="Residential"/>
    <s v="NM-Net Metering"/>
    <n v="797"/>
    <n v="-6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0"/>
    <m/>
    <x v="36"/>
  </r>
  <r>
    <x v="4"/>
    <s v="Gravette"/>
    <s v="Electric"/>
    <s v="Residential"/>
    <s v="RG-Residential"/>
    <n v="4709111"/>
    <n v="324630.63"/>
    <n v="47466.05"/>
    <n v="16829.580000000002"/>
    <n v="0"/>
    <n v="0"/>
    <n v="0"/>
    <n v="0"/>
    <n v="0"/>
    <n v="106184.02"/>
    <n v="10468.74"/>
    <n v="0"/>
    <n v="17339.03"/>
    <n v="0"/>
    <n v="19114.849999999999"/>
    <n v="22947.38"/>
    <n v="0"/>
    <n v="0"/>
    <n v="0"/>
    <n v="0"/>
    <n v="0"/>
    <n v="0"/>
    <n v="0"/>
    <n v="0"/>
    <n v="0"/>
    <n v="0"/>
    <n v="0"/>
    <n v="50"/>
    <n v="0"/>
    <n v="13"/>
    <n v="0"/>
    <n v="400"/>
    <n v="-1.98"/>
    <n v="48771.54"/>
    <n v="-13097.7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6"/>
  </r>
  <r>
    <x v="4"/>
    <s v="Gravette"/>
    <s v="Lighting"/>
    <s v="Commercial"/>
    <s v="PL-Private Lighting"/>
    <n v="28540.2"/>
    <n v="3931.66"/>
    <n v="0"/>
    <n v="38.28"/>
    <n v="0"/>
    <n v="0"/>
    <n v="0"/>
    <n v="0"/>
    <n v="0"/>
    <n v="648.42999999999995"/>
    <n v="64.05"/>
    <n v="0"/>
    <n v="0"/>
    <n v="0"/>
    <n v="40.83"/>
    <n v="48.7"/>
    <n v="0"/>
    <n v="0"/>
    <n v="0"/>
    <n v="0"/>
    <n v="0"/>
    <n v="0"/>
    <n v="0"/>
    <n v="0"/>
    <n v="0"/>
    <n v="0"/>
    <n v="0"/>
    <n v="0"/>
    <n v="0"/>
    <n v="0"/>
    <n v="0"/>
    <n v="0"/>
    <n v="-0.01"/>
    <n v="330.69"/>
    <n v="-106.1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4"/>
    <s v="Gravette"/>
    <s v="Lighting"/>
    <s v="Industrial"/>
    <s v="PL-Private Lighting"/>
    <n v="5882"/>
    <n v="522.32000000000005"/>
    <n v="0"/>
    <n v="8.14"/>
    <n v="0"/>
    <n v="0"/>
    <n v="0"/>
    <n v="0"/>
    <n v="0"/>
    <n v="133.63999999999999"/>
    <n v="3.53"/>
    <n v="0"/>
    <n v="0"/>
    <n v="0"/>
    <n v="8.4600000000000009"/>
    <n v="10.06"/>
    <n v="0"/>
    <n v="0"/>
    <n v="0"/>
    <n v="395.21"/>
    <n v="0"/>
    <n v="0"/>
    <n v="0"/>
    <n v="0"/>
    <n v="0"/>
    <n v="0"/>
    <n v="0"/>
    <n v="0"/>
    <n v="0"/>
    <n v="0"/>
    <n v="0"/>
    <n v="0"/>
    <n v="0"/>
    <n v="10.33"/>
    <n v="-21.5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6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1.48"/>
    <n v="0.15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4"/>
    <n v="-0.16"/>
    <n v="0"/>
    <n v="0"/>
    <n v="0"/>
    <n v="0"/>
    <n v="0"/>
    <n v="0"/>
    <x v="1"/>
    <m/>
    <m/>
    <m/>
    <m/>
    <m/>
    <m/>
    <m/>
    <m/>
    <n v="0"/>
    <n v="0"/>
    <n v="0"/>
    <n v="0"/>
    <x v="3"/>
    <x v="4"/>
    <m/>
    <x v="36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1.34"/>
    <n v="1.1100000000000001"/>
    <n v="0"/>
    <n v="0"/>
    <n v="0"/>
    <n v="0.73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6.61"/>
    <n v="-2.17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6"/>
  </r>
  <r>
    <x v="4"/>
    <s v="Gravette"/>
    <s v="Lighting"/>
    <s v="Municipal Street Lighting"/>
    <s v="SPL-Municipal St Lighting"/>
    <n v="72233.955000000002"/>
    <n v="2175.64"/>
    <n v="0"/>
    <n v="0"/>
    <n v="0"/>
    <n v="0"/>
    <n v="0"/>
    <n v="0"/>
    <n v="0"/>
    <n v="1641.15"/>
    <n v="161.80000000000001"/>
    <n v="0"/>
    <n v="0"/>
    <n v="0"/>
    <n v="104.02"/>
    <n v="135.80000000000001"/>
    <n v="0"/>
    <n v="0"/>
    <n v="0"/>
    <n v="1642.43"/>
    <n v="0"/>
    <n v="0"/>
    <n v="0"/>
    <n v="0"/>
    <n v="0"/>
    <n v="0"/>
    <n v="0"/>
    <n v="0"/>
    <n v="0"/>
    <n v="0"/>
    <n v="0"/>
    <n v="0"/>
    <n v="0"/>
    <n v="376.24"/>
    <n v="-95.73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6"/>
  </r>
  <r>
    <x v="4"/>
    <s v="Gravette"/>
    <s v="Lighting"/>
    <s v="Residential"/>
    <s v="PL-Private Lighting"/>
    <n v="16707.532999999999"/>
    <n v="2699.76"/>
    <n v="0"/>
    <n v="7.28"/>
    <n v="0"/>
    <n v="0"/>
    <n v="0"/>
    <n v="0"/>
    <n v="0"/>
    <n v="379.02"/>
    <n v="37.96"/>
    <n v="0"/>
    <n v="0"/>
    <n v="0"/>
    <n v="22.72"/>
    <n v="27.88"/>
    <n v="0"/>
    <n v="0"/>
    <n v="0"/>
    <n v="0"/>
    <n v="0"/>
    <n v="0"/>
    <n v="0"/>
    <n v="0"/>
    <n v="0"/>
    <n v="0"/>
    <n v="0"/>
    <n v="0"/>
    <n v="0"/>
    <n v="0"/>
    <n v="0"/>
    <n v="0"/>
    <n v="0"/>
    <n v="248.4"/>
    <n v="-83.92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4"/>
    <s v="Neosho"/>
    <s v="Electric"/>
    <s v="Commercial"/>
    <s v="CB-Commercial"/>
    <n v="33814"/>
    <n v="2067.3000000000002"/>
    <n v="200.9"/>
    <n v="137.4"/>
    <n v="0"/>
    <n v="0"/>
    <n v="0"/>
    <n v="0"/>
    <n v="0"/>
    <n v="768.26"/>
    <n v="75.739999999999995"/>
    <n v="0"/>
    <n v="109.91"/>
    <n v="0"/>
    <n v="127.13"/>
    <n v="158.27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339.38"/>
    <n v="-72.03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6"/>
  </r>
  <r>
    <x v="4"/>
    <s v="Neosho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0"/>
    <m/>
    <x v="36"/>
  </r>
  <r>
    <x v="4"/>
    <s v="Neosho"/>
    <s v="Electric"/>
    <s v="Residential"/>
    <s v="RG-Residential"/>
    <n v="101253"/>
    <n v="7213.01"/>
    <n v="1290.95"/>
    <n v="459.45"/>
    <n v="0"/>
    <n v="0"/>
    <n v="0"/>
    <n v="0"/>
    <n v="0"/>
    <n v="2296.94"/>
    <n v="226.47"/>
    <n v="0"/>
    <n v="375.04"/>
    <n v="0"/>
    <n v="413.49"/>
    <n v="496.39"/>
    <n v="0"/>
    <n v="0"/>
    <n v="0"/>
    <n v="0"/>
    <n v="0"/>
    <n v="0"/>
    <n v="0"/>
    <n v="0"/>
    <n v="0"/>
    <n v="0"/>
    <n v="0"/>
    <n v="0"/>
    <n v="0"/>
    <n v="0"/>
    <n v="0"/>
    <n v="0"/>
    <n v="-0.1"/>
    <n v="1171.95"/>
    <n v="-273.61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6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8.84"/>
    <n v="0.87"/>
    <n v="0"/>
    <n v="0"/>
    <n v="0"/>
    <n v="0.56000000000000005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6.48"/>
    <n v="-1.07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1.4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299999999999999"/>
    <n v="-0.42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1"/>
    <s v="Baxter Springs"/>
    <s v="Electric"/>
    <s v="Commercial"/>
    <s v="CB-Commercial"/>
    <n v="915676"/>
    <n v="76287.009999999995"/>
    <n v="13230"/>
    <n v="3982.41"/>
    <n v="0"/>
    <n v="0"/>
    <n v="0"/>
    <n v="0"/>
    <n v="0"/>
    <n v="0"/>
    <n v="0"/>
    <n v="0"/>
    <n v="0"/>
    <n v="33981.360000000001"/>
    <n v="0"/>
    <n v="0"/>
    <n v="1583.78"/>
    <n v="0"/>
    <n v="0"/>
    <n v="0"/>
    <n v="0"/>
    <n v="0"/>
    <n v="0"/>
    <n v="0"/>
    <n v="0"/>
    <n v="0"/>
    <n v="0"/>
    <n v="0"/>
    <n v="0"/>
    <n v="30"/>
    <n v="0"/>
    <n v="0"/>
    <n v="-0.05"/>
    <n v="11748.35"/>
    <n v="0"/>
    <n v="0"/>
    <n v="12750.23"/>
    <n v="0"/>
    <n v="0"/>
    <n v="0"/>
    <n v="0"/>
    <x v="1"/>
    <m/>
    <m/>
    <m/>
    <m/>
    <m/>
    <m/>
    <m/>
    <m/>
    <n v="30666.61"/>
    <n v="3314.75"/>
    <n v="0"/>
    <n v="33981.360000000001"/>
    <x v="1"/>
    <x v="5"/>
    <m/>
    <x v="36"/>
  </r>
  <r>
    <x v="1"/>
    <s v="Baxter Springs"/>
    <s v="Electric"/>
    <s v="Commercial"/>
    <s v="GP-General Power"/>
    <n v="1147513"/>
    <n v="81097.48"/>
    <n v="0"/>
    <n v="725"/>
    <n v="0"/>
    <n v="0"/>
    <n v="0"/>
    <n v="0"/>
    <n v="0"/>
    <n v="0"/>
    <n v="0"/>
    <n v="0"/>
    <n v="0"/>
    <n v="43089.15"/>
    <n v="0"/>
    <n v="0"/>
    <n v="2008.14"/>
    <n v="0"/>
    <n v="0"/>
    <n v="0"/>
    <n v="0"/>
    <n v="0"/>
    <n v="0"/>
    <n v="0"/>
    <n v="0"/>
    <n v="0"/>
    <n v="0"/>
    <n v="0"/>
    <n v="0"/>
    <n v="0"/>
    <n v="0"/>
    <n v="0"/>
    <n v="-4.1399999999999997"/>
    <n v="6885.42"/>
    <n v="0"/>
    <n v="0"/>
    <n v="10989.01"/>
    <n v="0"/>
    <n v="0"/>
    <n v="0"/>
    <n v="0"/>
    <x v="1"/>
    <m/>
    <m/>
    <m/>
    <m/>
    <m/>
    <m/>
    <m/>
    <m/>
    <n v="38935.15"/>
    <n v="4154"/>
    <n v="0"/>
    <n v="43089.15"/>
    <x v="1"/>
    <x v="6"/>
    <m/>
    <x v="36"/>
  </r>
  <r>
    <x v="1"/>
    <s v="Baxter Springs"/>
    <s v="Electric"/>
    <s v="Commercial"/>
    <s v="LS-Special Lighting"/>
    <n v="2903"/>
    <n v="447.39"/>
    <n v="0"/>
    <n v="2.92"/>
    <n v="0"/>
    <n v="0"/>
    <n v="0"/>
    <n v="0"/>
    <n v="0"/>
    <n v="0"/>
    <n v="0"/>
    <n v="0"/>
    <n v="0"/>
    <n v="109"/>
    <n v="0"/>
    <n v="0"/>
    <n v="5.07"/>
    <n v="0"/>
    <n v="0"/>
    <n v="0"/>
    <n v="0"/>
    <n v="0"/>
    <n v="0"/>
    <n v="0"/>
    <n v="0"/>
    <n v="0"/>
    <n v="0"/>
    <n v="0"/>
    <n v="0"/>
    <n v="0"/>
    <n v="0"/>
    <n v="0"/>
    <n v="0"/>
    <n v="48.56"/>
    <n v="0"/>
    <n v="-41.11"/>
    <n v="2.61"/>
    <n v="0"/>
    <n v="0"/>
    <n v="0"/>
    <n v="0"/>
    <x v="1"/>
    <m/>
    <m/>
    <m/>
    <m/>
    <m/>
    <m/>
    <m/>
    <m/>
    <n v="98.49"/>
    <n v="10.51"/>
    <n v="0"/>
    <n v="109"/>
    <x v="1"/>
    <x v="7"/>
    <m/>
    <x v="36"/>
  </r>
  <r>
    <x v="1"/>
    <s v="Baxter Springs"/>
    <s v="Electric"/>
    <s v="Commercial"/>
    <s v="NM-Net Metering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10"/>
    <m/>
    <x v="36"/>
  </r>
  <r>
    <x v="1"/>
    <s v="Baxter Springs"/>
    <s v="Electric"/>
    <s v="Commercial"/>
    <s v="SH-Small Heating"/>
    <n v="142943"/>
    <n v="10251.36"/>
    <n v="1058"/>
    <n v="456.24"/>
    <n v="0"/>
    <n v="0"/>
    <n v="0"/>
    <n v="0"/>
    <n v="0"/>
    <n v="0"/>
    <n v="0"/>
    <n v="0"/>
    <n v="0"/>
    <n v="5367.54"/>
    <n v="0"/>
    <n v="0"/>
    <n v="250.14"/>
    <n v="0"/>
    <n v="0"/>
    <n v="0"/>
    <n v="0"/>
    <n v="0"/>
    <n v="0"/>
    <n v="0"/>
    <n v="0"/>
    <n v="0"/>
    <n v="0"/>
    <n v="0"/>
    <n v="0"/>
    <n v="0"/>
    <n v="0"/>
    <n v="20"/>
    <n v="0"/>
    <n v="1707.09"/>
    <n v="0"/>
    <n v="0"/>
    <n v="2291.34"/>
    <n v="0"/>
    <n v="0"/>
    <n v="0"/>
    <n v="0"/>
    <x v="1"/>
    <m/>
    <m/>
    <m/>
    <m/>
    <m/>
    <m/>
    <m/>
    <m/>
    <n v="4850.09"/>
    <n v="517.45000000000005"/>
    <n v="0"/>
    <n v="5367.54"/>
    <x v="1"/>
    <x v="12"/>
    <m/>
    <x v="36"/>
  </r>
  <r>
    <x v="1"/>
    <s v="Baxter Springs"/>
    <s v="Electric"/>
    <s v="Commercial"/>
    <s v="TEB-Total Electric Bldg"/>
    <n v="720244"/>
    <n v="48489.120000000003"/>
    <n v="0"/>
    <n v="338.65"/>
    <n v="0"/>
    <n v="0"/>
    <n v="0"/>
    <n v="0"/>
    <n v="0"/>
    <n v="0"/>
    <n v="0"/>
    <n v="0"/>
    <n v="0"/>
    <n v="27045.17"/>
    <n v="0"/>
    <n v="0"/>
    <n v="1260.43"/>
    <n v="0"/>
    <n v="0"/>
    <n v="0"/>
    <n v="0"/>
    <n v="0"/>
    <n v="0"/>
    <n v="0"/>
    <n v="0"/>
    <n v="0"/>
    <n v="0"/>
    <n v="0"/>
    <n v="0"/>
    <n v="0"/>
    <n v="0"/>
    <n v="0"/>
    <n v="0"/>
    <n v="7592.17"/>
    <n v="0"/>
    <n v="0"/>
    <n v="9773.68"/>
    <n v="0"/>
    <n v="0"/>
    <n v="0"/>
    <n v="0"/>
    <x v="1"/>
    <m/>
    <m/>
    <m/>
    <m/>
    <m/>
    <m/>
    <m/>
    <m/>
    <n v="24437.89"/>
    <n v="2607.2800000000002"/>
    <n v="0"/>
    <n v="27045.17"/>
    <x v="1"/>
    <x v="13"/>
    <m/>
    <x v="36"/>
  </r>
  <r>
    <x v="1"/>
    <s v="Baxter Springs"/>
    <s v="Electric"/>
    <s v="Industrial"/>
    <s v="CB-Commercial"/>
    <n v="20265"/>
    <n v="1700.16"/>
    <n v="140"/>
    <n v="62.26"/>
    <n v="0"/>
    <n v="0"/>
    <n v="0"/>
    <n v="0"/>
    <n v="0"/>
    <n v="0"/>
    <n v="0"/>
    <n v="0"/>
    <n v="0"/>
    <n v="760.95"/>
    <n v="0"/>
    <n v="0"/>
    <n v="35.46"/>
    <n v="0"/>
    <n v="0"/>
    <n v="0"/>
    <n v="0"/>
    <n v="0"/>
    <n v="0"/>
    <n v="0"/>
    <n v="0"/>
    <n v="0"/>
    <n v="0"/>
    <n v="0"/>
    <n v="0"/>
    <n v="0"/>
    <n v="0"/>
    <n v="0"/>
    <n v="0"/>
    <n v="262.63"/>
    <n v="0"/>
    <n v="0"/>
    <n v="285.52999999999997"/>
    <n v="0"/>
    <n v="0"/>
    <n v="0"/>
    <n v="0"/>
    <x v="1"/>
    <m/>
    <m/>
    <m/>
    <m/>
    <m/>
    <m/>
    <m/>
    <m/>
    <n v="687.59"/>
    <n v="73.36"/>
    <n v="0"/>
    <n v="760.95"/>
    <x v="2"/>
    <x v="5"/>
    <m/>
    <x v="36"/>
  </r>
  <r>
    <x v="1"/>
    <s v="Baxter Springs"/>
    <s v="Electric"/>
    <s v="Industrial"/>
    <s v="GP-General Power"/>
    <n v="775440"/>
    <n v="51256.34"/>
    <n v="0"/>
    <n v="275"/>
    <n v="0"/>
    <n v="0"/>
    <n v="0"/>
    <n v="0"/>
    <n v="0"/>
    <n v="0"/>
    <n v="0"/>
    <n v="0"/>
    <n v="0"/>
    <n v="29155.78"/>
    <n v="0"/>
    <n v="0"/>
    <n v="1357.02"/>
    <n v="0"/>
    <n v="0"/>
    <n v="0"/>
    <n v="0"/>
    <n v="0"/>
    <n v="0"/>
    <n v="0"/>
    <n v="0"/>
    <n v="0"/>
    <n v="0"/>
    <n v="0"/>
    <n v="0"/>
    <n v="0"/>
    <n v="0"/>
    <n v="0"/>
    <n v="0"/>
    <n v="2940.07"/>
    <n v="0"/>
    <n v="0"/>
    <n v="7264.07"/>
    <n v="0"/>
    <n v="0"/>
    <n v="0"/>
    <n v="0"/>
    <x v="1"/>
    <m/>
    <m/>
    <m/>
    <m/>
    <m/>
    <m/>
    <m/>
    <m/>
    <n v="26348.69"/>
    <n v="2807.09"/>
    <n v="0"/>
    <n v="29155.78"/>
    <x v="2"/>
    <x v="6"/>
    <m/>
    <x v="36"/>
  </r>
  <r>
    <x v="1"/>
    <s v="Baxter Springs"/>
    <s v="Electric"/>
    <s v="Industrial"/>
    <s v="PT-Transmission"/>
    <n v="2950555"/>
    <n v="110987.63"/>
    <n v="0"/>
    <n v="50"/>
    <n v="0"/>
    <n v="0"/>
    <n v="0"/>
    <n v="0"/>
    <n v="0"/>
    <n v="0"/>
    <n v="0"/>
    <n v="0"/>
    <n v="0"/>
    <n v="111324.44"/>
    <n v="0"/>
    <n v="0"/>
    <n v="5163.47"/>
    <n v="0"/>
    <n v="0"/>
    <n v="7670.8"/>
    <n v="0"/>
    <n v="0"/>
    <n v="0"/>
    <n v="0"/>
    <n v="0"/>
    <n v="0"/>
    <n v="0"/>
    <n v="0"/>
    <n v="0"/>
    <n v="0"/>
    <n v="0"/>
    <n v="0"/>
    <n v="0"/>
    <n v="9683.9599999999991"/>
    <n v="0"/>
    <n v="-13808.6"/>
    <n v="21234.61"/>
    <n v="0"/>
    <n v="0"/>
    <n v="0"/>
    <n v="0"/>
    <x v="1"/>
    <m/>
    <m/>
    <m/>
    <m/>
    <m/>
    <m/>
    <m/>
    <m/>
    <n v="100643.43000000001"/>
    <n v="10681.01"/>
    <n v="0"/>
    <n v="111324.44"/>
    <x v="2"/>
    <x v="9"/>
    <m/>
    <x v="36"/>
  </r>
  <r>
    <x v="1"/>
    <s v="Baxter Springs"/>
    <s v="Electric"/>
    <s v="Industrial"/>
    <s v="SH-Small Heating"/>
    <n v="9816"/>
    <n v="690.99"/>
    <n v="40"/>
    <n v="0"/>
    <n v="0"/>
    <n v="0"/>
    <n v="0"/>
    <n v="0"/>
    <n v="0"/>
    <n v="0"/>
    <n v="0"/>
    <n v="0"/>
    <n v="0"/>
    <n v="368.59"/>
    <n v="0"/>
    <n v="0"/>
    <n v="17.18"/>
    <n v="0"/>
    <n v="0"/>
    <n v="0"/>
    <n v="0"/>
    <n v="0"/>
    <n v="0"/>
    <n v="0"/>
    <n v="0"/>
    <n v="0"/>
    <n v="0"/>
    <n v="0"/>
    <n v="0"/>
    <n v="0"/>
    <n v="0"/>
    <n v="0"/>
    <n v="0"/>
    <n v="101.92"/>
    <n v="0"/>
    <n v="0"/>
    <n v="157.35"/>
    <n v="0"/>
    <n v="0"/>
    <n v="0"/>
    <n v="0"/>
    <x v="1"/>
    <m/>
    <m/>
    <m/>
    <m/>
    <m/>
    <m/>
    <m/>
    <m/>
    <n v="333.05999999999995"/>
    <n v="35.53"/>
    <n v="0"/>
    <n v="368.59"/>
    <x v="2"/>
    <x v="12"/>
    <m/>
    <x v="36"/>
  </r>
  <r>
    <x v="1"/>
    <s v="Baxter Springs"/>
    <s v="Electric"/>
    <s v="Industrial"/>
    <s v="TEB-Total Electric Bldg"/>
    <n v="8720"/>
    <n v="749.74"/>
    <n v="0"/>
    <n v="0"/>
    <n v="0"/>
    <n v="0"/>
    <n v="0"/>
    <n v="0"/>
    <n v="0"/>
    <n v="0"/>
    <n v="0"/>
    <n v="0"/>
    <n v="0"/>
    <n v="327.44"/>
    <n v="0"/>
    <n v="0"/>
    <n v="15.26"/>
    <n v="0"/>
    <n v="0"/>
    <n v="0"/>
    <n v="0"/>
    <n v="0"/>
    <n v="0"/>
    <n v="0"/>
    <n v="0"/>
    <n v="0"/>
    <n v="0"/>
    <n v="0"/>
    <n v="0"/>
    <n v="0"/>
    <n v="0"/>
    <n v="0"/>
    <n v="0"/>
    <n v="11.62"/>
    <n v="0"/>
    <n v="0"/>
    <n v="118.33"/>
    <n v="0"/>
    <n v="0"/>
    <n v="0"/>
    <n v="0"/>
    <x v="1"/>
    <m/>
    <m/>
    <m/>
    <m/>
    <m/>
    <m/>
    <m/>
    <m/>
    <n v="295.87"/>
    <n v="31.57"/>
    <n v="0"/>
    <n v="327.44"/>
    <x v="2"/>
    <x v="13"/>
    <m/>
    <x v="36"/>
  </r>
  <r>
    <x v="1"/>
    <s v="Baxter Springs"/>
    <s v="Electric"/>
    <s v="Interdepartmental"/>
    <s v="CB-Commercial"/>
    <n v="12078"/>
    <n v="1008.62"/>
    <n v="46.67"/>
    <n v="0"/>
    <n v="0"/>
    <n v="0"/>
    <n v="0"/>
    <n v="0"/>
    <n v="0"/>
    <n v="0"/>
    <n v="0"/>
    <n v="0"/>
    <n v="0"/>
    <n v="453.54"/>
    <n v="0"/>
    <n v="0"/>
    <n v="21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0.17"/>
    <n v="0"/>
    <n v="0"/>
    <n v="0"/>
    <n v="0"/>
    <x v="1"/>
    <m/>
    <m/>
    <m/>
    <m/>
    <m/>
    <m/>
    <m/>
    <m/>
    <n v="409.82000000000005"/>
    <n v="43.72"/>
    <n v="0"/>
    <n v="453.54"/>
    <x v="5"/>
    <x v="5"/>
    <m/>
    <x v="36"/>
  </r>
  <r>
    <x v="1"/>
    <s v="Baxter Springs"/>
    <s v="Electric"/>
    <s v="Interdepartmental"/>
    <s v="GP-General Power"/>
    <n v="5840"/>
    <n v="1222.56"/>
    <n v="0"/>
    <n v="0"/>
    <n v="0"/>
    <n v="0"/>
    <n v="0"/>
    <n v="0"/>
    <n v="0"/>
    <n v="0"/>
    <n v="0"/>
    <n v="0"/>
    <n v="0"/>
    <n v="219.29"/>
    <n v="0"/>
    <n v="0"/>
    <n v="10.22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.52"/>
    <n v="0"/>
    <n v="0"/>
    <n v="0"/>
    <n v="0"/>
    <x v="1"/>
    <m/>
    <m/>
    <m/>
    <m/>
    <m/>
    <m/>
    <m/>
    <m/>
    <n v="198.14999999999998"/>
    <n v="21.14"/>
    <n v="0"/>
    <n v="219.29"/>
    <x v="5"/>
    <x v="6"/>
    <m/>
    <x v="36"/>
  </r>
  <r>
    <x v="1"/>
    <s v="Baxter Springs"/>
    <s v="Electric"/>
    <s v="Municipal Buildings"/>
    <s v="CB-Commercial"/>
    <n v="34395"/>
    <n v="2914.29"/>
    <n v="539.33000000000004"/>
    <n v="0"/>
    <n v="0"/>
    <n v="0"/>
    <n v="0"/>
    <n v="0"/>
    <n v="0"/>
    <n v="0"/>
    <n v="0"/>
    <n v="0"/>
    <n v="0"/>
    <n v="1291.55"/>
    <n v="0"/>
    <n v="0"/>
    <n v="6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4.62"/>
    <n v="0"/>
    <n v="0"/>
    <n v="0"/>
    <n v="0"/>
    <x v="1"/>
    <m/>
    <m/>
    <m/>
    <m/>
    <m/>
    <m/>
    <m/>
    <m/>
    <n v="1167.04"/>
    <n v="124.51"/>
    <n v="0"/>
    <n v="1291.55"/>
    <x v="3"/>
    <x v="5"/>
    <m/>
    <x v="36"/>
  </r>
  <r>
    <x v="1"/>
    <s v="Baxter Springs"/>
    <s v="Electric"/>
    <s v="Municipal Buildings"/>
    <s v="GP-General Power"/>
    <n v="41440"/>
    <n v="3010.64"/>
    <n v="0"/>
    <n v="0"/>
    <n v="0"/>
    <n v="0"/>
    <n v="0"/>
    <n v="0"/>
    <n v="0"/>
    <n v="0"/>
    <n v="0"/>
    <n v="0"/>
    <n v="0"/>
    <n v="1556.07"/>
    <n v="0"/>
    <n v="0"/>
    <n v="7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9.19"/>
    <n v="0"/>
    <n v="0"/>
    <n v="0"/>
    <n v="0"/>
    <x v="1"/>
    <m/>
    <m/>
    <m/>
    <m/>
    <m/>
    <m/>
    <m/>
    <m/>
    <n v="1406.06"/>
    <n v="150.01"/>
    <n v="0"/>
    <n v="1556.07"/>
    <x v="3"/>
    <x v="6"/>
    <m/>
    <x v="36"/>
  </r>
  <r>
    <x v="1"/>
    <s v="Baxter Springs"/>
    <s v="Electric"/>
    <s v="Municipal Buildings"/>
    <s v="SH-Small Heating"/>
    <n v="3280"/>
    <n v="235.62"/>
    <n v="20"/>
    <n v="0"/>
    <n v="0"/>
    <n v="0"/>
    <n v="0"/>
    <n v="0"/>
    <n v="0"/>
    <n v="0"/>
    <n v="0"/>
    <n v="0"/>
    <n v="0"/>
    <n v="123.16"/>
    <n v="0"/>
    <n v="0"/>
    <n v="5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58"/>
    <n v="0"/>
    <n v="0"/>
    <n v="0"/>
    <n v="0"/>
    <x v="1"/>
    <m/>
    <m/>
    <m/>
    <m/>
    <m/>
    <m/>
    <m/>
    <m/>
    <n v="111.28999999999999"/>
    <n v="11.87"/>
    <n v="0"/>
    <n v="123.16"/>
    <x v="3"/>
    <x v="12"/>
    <m/>
    <x v="36"/>
  </r>
  <r>
    <x v="1"/>
    <s v="Baxter Springs"/>
    <s v="Electric"/>
    <s v="Municipal Other Lighting"/>
    <s v="CB-Commercial"/>
    <n v="9085"/>
    <n v="800.4"/>
    <n v="560"/>
    <n v="0"/>
    <n v="0"/>
    <n v="0"/>
    <n v="0"/>
    <n v="0"/>
    <n v="0"/>
    <n v="0"/>
    <n v="0"/>
    <n v="0"/>
    <n v="0"/>
    <n v="341.16"/>
    <n v="0"/>
    <n v="0"/>
    <n v="15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"/>
    <n v="0"/>
    <n v="0"/>
    <n v="0"/>
    <n v="0"/>
    <x v="1"/>
    <m/>
    <m/>
    <m/>
    <m/>
    <m/>
    <m/>
    <m/>
    <m/>
    <n v="308.27000000000004"/>
    <n v="32.89"/>
    <n v="0"/>
    <n v="341.16"/>
    <x v="4"/>
    <x v="5"/>
    <m/>
    <x v="36"/>
  </r>
  <r>
    <x v="1"/>
    <s v="Baxter Springs"/>
    <s v="Electric"/>
    <s v="Municipal Other Lighting"/>
    <s v="LS-Special Lighting"/>
    <n v="299"/>
    <n v="118.8"/>
    <n v="0"/>
    <n v="0"/>
    <n v="0"/>
    <n v="0"/>
    <n v="0"/>
    <n v="0"/>
    <n v="0"/>
    <n v="0"/>
    <n v="0"/>
    <n v="0"/>
    <n v="0"/>
    <n v="11.23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.27"/>
    <n v="0"/>
    <n v="0"/>
    <n v="0"/>
    <n v="0"/>
    <x v="1"/>
    <m/>
    <m/>
    <m/>
    <m/>
    <m/>
    <m/>
    <m/>
    <m/>
    <n v="10.15"/>
    <n v="1.08"/>
    <n v="0"/>
    <n v="11.23"/>
    <x v="4"/>
    <x v="7"/>
    <m/>
    <x v="36"/>
  </r>
  <r>
    <x v="1"/>
    <s v="Baxter Springs"/>
    <s v="Electric"/>
    <s v="Municipal Pumping"/>
    <s v="CB-Commercial"/>
    <n v="14434"/>
    <n v="1230.07"/>
    <n v="300"/>
    <n v="0"/>
    <n v="0"/>
    <n v="0"/>
    <n v="0"/>
    <n v="0"/>
    <n v="0"/>
    <n v="0"/>
    <n v="0"/>
    <n v="0"/>
    <n v="0"/>
    <n v="542.02"/>
    <n v="0"/>
    <n v="0"/>
    <n v="25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3.37"/>
    <n v="0"/>
    <n v="0"/>
    <n v="0"/>
    <n v="0"/>
    <x v="1"/>
    <m/>
    <m/>
    <m/>
    <m/>
    <m/>
    <m/>
    <m/>
    <m/>
    <n v="489.77"/>
    <n v="52.25"/>
    <n v="0"/>
    <n v="542.02"/>
    <x v="3"/>
    <x v="5"/>
    <m/>
    <x v="36"/>
  </r>
  <r>
    <x v="1"/>
    <s v="Baxter Springs"/>
    <s v="Electric"/>
    <s v="Municipal Pumping"/>
    <s v="GP-General Power"/>
    <n v="163360"/>
    <n v="9907.1299999999992"/>
    <n v="0"/>
    <n v="0"/>
    <n v="0"/>
    <n v="0"/>
    <n v="0"/>
    <n v="0"/>
    <n v="0"/>
    <n v="0"/>
    <n v="0"/>
    <n v="0"/>
    <n v="0"/>
    <n v="6134.15"/>
    <n v="0"/>
    <n v="0"/>
    <n v="285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1.76"/>
    <n v="0"/>
    <n v="0"/>
    <n v="0"/>
    <n v="0"/>
    <x v="1"/>
    <m/>
    <m/>
    <m/>
    <m/>
    <m/>
    <m/>
    <m/>
    <m/>
    <n v="5542.79"/>
    <n v="591.36"/>
    <n v="0"/>
    <n v="6134.15"/>
    <x v="3"/>
    <x v="6"/>
    <m/>
    <x v="36"/>
  </r>
  <r>
    <x v="1"/>
    <s v="Baxter Springs"/>
    <s v="Electric"/>
    <s v="Residential"/>
    <s v="NM-Net Metering"/>
    <n v="191"/>
    <n v="-5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0"/>
    <m/>
    <x v="36"/>
  </r>
  <r>
    <x v="1"/>
    <s v="Baxter Springs"/>
    <s v="Electric"/>
    <s v="Residential"/>
    <s v="RG-Residential"/>
    <n v="4035287"/>
    <n v="257724.51"/>
    <n v="50692.54"/>
    <n v="20168.61"/>
    <n v="0"/>
    <n v="0"/>
    <n v="0"/>
    <n v="0"/>
    <n v="0"/>
    <n v="0"/>
    <n v="0"/>
    <n v="0"/>
    <n v="0"/>
    <n v="151214.34"/>
    <n v="0"/>
    <n v="0"/>
    <n v="7047.62"/>
    <n v="0"/>
    <n v="0"/>
    <n v="0"/>
    <n v="0"/>
    <n v="0"/>
    <n v="0"/>
    <n v="0"/>
    <n v="0"/>
    <n v="0"/>
    <n v="0"/>
    <n v="0"/>
    <n v="0"/>
    <n v="0"/>
    <n v="0"/>
    <n v="220"/>
    <n v="-0.22"/>
    <n v="13964"/>
    <n v="0"/>
    <n v="0"/>
    <n v="70392.09"/>
    <n v="0"/>
    <n v="0"/>
    <n v="0"/>
    <n v="0"/>
    <x v="1"/>
    <m/>
    <m/>
    <m/>
    <m/>
    <m/>
    <m/>
    <m/>
    <m/>
    <n v="136606.6"/>
    <n v="14607.74"/>
    <n v="0"/>
    <n v="151214.34"/>
    <x v="0"/>
    <x v="1"/>
    <m/>
    <x v="36"/>
  </r>
  <r>
    <x v="1"/>
    <s v="Baxter Springs"/>
    <s v="Electric"/>
    <s v="Residential"/>
    <s v="RG-Residential Water Heat"/>
    <n v="667147"/>
    <n v="40990.019999999997"/>
    <n v="6851.87"/>
    <n v="2269.7800000000002"/>
    <n v="0"/>
    <n v="0"/>
    <n v="0"/>
    <n v="0"/>
    <n v="0"/>
    <n v="0"/>
    <n v="0"/>
    <n v="0"/>
    <n v="0"/>
    <n v="24957.52"/>
    <n v="0"/>
    <n v="0"/>
    <n v="1163.21"/>
    <n v="0"/>
    <n v="0"/>
    <n v="0"/>
    <n v="0"/>
    <n v="0"/>
    <n v="0"/>
    <n v="0"/>
    <n v="0"/>
    <n v="0"/>
    <n v="0"/>
    <n v="0"/>
    <n v="0"/>
    <n v="0"/>
    <n v="0"/>
    <n v="0"/>
    <n v="0"/>
    <n v="1965.17"/>
    <n v="0"/>
    <n v="0"/>
    <n v="11671.34"/>
    <n v="0"/>
    <n v="0"/>
    <n v="0"/>
    <n v="0"/>
    <x v="1"/>
    <m/>
    <m/>
    <m/>
    <m/>
    <m/>
    <m/>
    <m/>
    <m/>
    <n v="22542.45"/>
    <n v="2415.0700000000002"/>
    <n v="0"/>
    <n v="24957.52"/>
    <x v="0"/>
    <x v="14"/>
    <m/>
    <x v="36"/>
  </r>
  <r>
    <x v="1"/>
    <s v="Baxter Springs"/>
    <s v="Electric"/>
    <s v="Residential"/>
    <s v="RH-Residential Total Elec"/>
    <n v="3365817"/>
    <n v="191974.6"/>
    <n v="20914.27"/>
    <n v="6561.53"/>
    <n v="0"/>
    <n v="0"/>
    <n v="0"/>
    <n v="0"/>
    <n v="0"/>
    <n v="0"/>
    <n v="0"/>
    <n v="0"/>
    <n v="0"/>
    <n v="125959.53"/>
    <n v="0"/>
    <n v="0"/>
    <n v="5870.52"/>
    <n v="0"/>
    <n v="0"/>
    <n v="0"/>
    <n v="0"/>
    <n v="0"/>
    <n v="0"/>
    <n v="0"/>
    <n v="0"/>
    <n v="0"/>
    <n v="0"/>
    <n v="0"/>
    <n v="0"/>
    <n v="0"/>
    <n v="0"/>
    <n v="0"/>
    <n v="-0.28999999999999998"/>
    <n v="8099.92"/>
    <n v="0"/>
    <n v="0"/>
    <n v="57360.97"/>
    <n v="0"/>
    <n v="0"/>
    <n v="0"/>
    <n v="0"/>
    <x v="1"/>
    <m/>
    <m/>
    <m/>
    <m/>
    <m/>
    <m/>
    <m/>
    <m/>
    <n v="113775.27"/>
    <n v="12184.26"/>
    <n v="0"/>
    <n v="125959.53"/>
    <x v="0"/>
    <x v="15"/>
    <m/>
    <x v="36"/>
  </r>
  <r>
    <x v="1"/>
    <s v="Baxter Springs"/>
    <s v="Lighting"/>
    <s v="Commercial"/>
    <s v="PL-Private Lighting"/>
    <n v="32336.319"/>
    <n v="8272.5300000000007"/>
    <n v="0"/>
    <n v="164.82"/>
    <n v="0"/>
    <n v="0"/>
    <n v="0"/>
    <n v="0"/>
    <n v="0"/>
    <n v="0"/>
    <n v="0"/>
    <n v="0"/>
    <n v="0"/>
    <n v="1214.27"/>
    <n v="0"/>
    <n v="0"/>
    <n v="56.39"/>
    <n v="0"/>
    <n v="0"/>
    <n v="69"/>
    <n v="0"/>
    <n v="0"/>
    <n v="0"/>
    <n v="0"/>
    <n v="0"/>
    <n v="0"/>
    <n v="0"/>
    <n v="0"/>
    <n v="0"/>
    <n v="0"/>
    <n v="0"/>
    <n v="0"/>
    <n v="0"/>
    <n v="817.62"/>
    <n v="0"/>
    <n v="398.35"/>
    <n v="84.04"/>
    <n v="0"/>
    <n v="0"/>
    <n v="0"/>
    <n v="0"/>
    <x v="1"/>
    <m/>
    <m/>
    <m/>
    <m/>
    <m/>
    <m/>
    <m/>
    <m/>
    <n v="1097.21"/>
    <n v="117.06"/>
    <n v="0"/>
    <n v="1214.27"/>
    <x v="1"/>
    <x v="4"/>
    <m/>
    <x v="36"/>
  </r>
  <r>
    <x v="1"/>
    <s v="Baxter Springs"/>
    <s v="Lighting"/>
    <s v="Industrial"/>
    <s v="PL-Private Lighting"/>
    <n v="11678"/>
    <n v="2404.46"/>
    <n v="0"/>
    <n v="61.77"/>
    <n v="0"/>
    <n v="0"/>
    <n v="0"/>
    <n v="0"/>
    <n v="0"/>
    <n v="0"/>
    <n v="0"/>
    <n v="0"/>
    <n v="0"/>
    <n v="439.04"/>
    <n v="0"/>
    <n v="0"/>
    <n v="20.420000000000002"/>
    <n v="0"/>
    <n v="0"/>
    <n v="0"/>
    <n v="0"/>
    <n v="0"/>
    <n v="0"/>
    <n v="0"/>
    <n v="0"/>
    <n v="0"/>
    <n v="0"/>
    <n v="0"/>
    <n v="0"/>
    <n v="0"/>
    <n v="0"/>
    <n v="0"/>
    <n v="0"/>
    <n v="252.22"/>
    <n v="0"/>
    <n v="20.56"/>
    <n v="30.36"/>
    <n v="0"/>
    <n v="0"/>
    <n v="0"/>
    <n v="0"/>
    <x v="1"/>
    <m/>
    <m/>
    <m/>
    <m/>
    <m/>
    <m/>
    <m/>
    <m/>
    <n v="396.77000000000004"/>
    <n v="42.27"/>
    <n v="0"/>
    <n v="439.04"/>
    <x v="2"/>
    <x v="4"/>
    <m/>
    <x v="36"/>
  </r>
  <r>
    <x v="1"/>
    <s v="Baxter Springs"/>
    <s v="Lighting"/>
    <s v="Municipal Buildings"/>
    <s v="PL-Private Lighting"/>
    <n v="157"/>
    <n v="39.520000000000003"/>
    <n v="0"/>
    <n v="0"/>
    <n v="0"/>
    <n v="0"/>
    <n v="0"/>
    <n v="0"/>
    <n v="0"/>
    <n v="0"/>
    <n v="0"/>
    <n v="0"/>
    <n v="0"/>
    <n v="5.9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41"/>
    <n v="0"/>
    <n v="0"/>
    <n v="0"/>
    <n v="0"/>
    <x v="1"/>
    <m/>
    <m/>
    <m/>
    <m/>
    <m/>
    <m/>
    <m/>
    <m/>
    <n v="5.33"/>
    <n v="0.56999999999999995"/>
    <n v="0"/>
    <n v="5.9"/>
    <x v="3"/>
    <x v="4"/>
    <m/>
    <x v="36"/>
  </r>
  <r>
    <x v="1"/>
    <s v="Baxter Springs"/>
    <s v="Lighting"/>
    <s v="Municipal Other Lighting"/>
    <s v="PL-Private Lighting"/>
    <n v="123"/>
    <n v="30.36"/>
    <n v="0"/>
    <n v="0"/>
    <n v="0"/>
    <n v="0"/>
    <n v="0"/>
    <n v="0"/>
    <n v="0"/>
    <n v="0"/>
    <n v="0"/>
    <n v="0"/>
    <n v="0"/>
    <n v="4.63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2"/>
    <n v="0"/>
    <n v="0"/>
    <n v="0"/>
    <n v="0"/>
    <x v="1"/>
    <m/>
    <m/>
    <m/>
    <m/>
    <m/>
    <m/>
    <m/>
    <m/>
    <n v="4.18"/>
    <n v="0.45"/>
    <n v="0"/>
    <n v="4.63"/>
    <x v="4"/>
    <x v="4"/>
    <m/>
    <x v="36"/>
  </r>
  <r>
    <x v="1"/>
    <s v="Baxter Springs"/>
    <s v="Lighting"/>
    <s v="Municipal Street Lighting"/>
    <s v="SPL-Municipal St Lighting"/>
    <n v="92374.646999999997"/>
    <n v="8333.7900000000009"/>
    <n v="0"/>
    <n v="0"/>
    <n v="0"/>
    <n v="0"/>
    <n v="0"/>
    <n v="0"/>
    <n v="0"/>
    <n v="0"/>
    <n v="0"/>
    <n v="0"/>
    <n v="0"/>
    <n v="2783.04"/>
    <n v="0"/>
    <n v="0"/>
    <n v="129.08000000000001"/>
    <n v="0"/>
    <n v="0"/>
    <n v="2537.81"/>
    <n v="0"/>
    <n v="0"/>
    <n v="0"/>
    <n v="0"/>
    <n v="0"/>
    <n v="0"/>
    <n v="0"/>
    <n v="0"/>
    <n v="0"/>
    <n v="0"/>
    <n v="0"/>
    <n v="0"/>
    <n v="0"/>
    <n v="0"/>
    <n v="0"/>
    <n v="-450.32"/>
    <n v="237.51"/>
    <n v="0"/>
    <n v="0"/>
    <n v="0"/>
    <n v="0"/>
    <x v="1"/>
    <m/>
    <m/>
    <m/>
    <m/>
    <m/>
    <m/>
    <m/>
    <m/>
    <n v="2448.64"/>
    <n v="334.4"/>
    <n v="0"/>
    <n v="2783.04"/>
    <x v="4"/>
    <x v="11"/>
    <m/>
    <x v="36"/>
  </r>
  <r>
    <x v="1"/>
    <s v="Baxter Springs"/>
    <s v="Lighting"/>
    <s v="Residential"/>
    <s v="PL-Private Lighting"/>
    <n v="36266.364000000001"/>
    <n v="11122.55"/>
    <n v="0"/>
    <n v="107.93"/>
    <n v="0"/>
    <n v="0"/>
    <n v="0"/>
    <n v="0"/>
    <n v="0"/>
    <n v="0"/>
    <n v="0"/>
    <n v="0"/>
    <n v="0"/>
    <n v="1360.43"/>
    <n v="0"/>
    <n v="0"/>
    <n v="60.92"/>
    <n v="0"/>
    <n v="0"/>
    <n v="0"/>
    <n v="0"/>
    <n v="0"/>
    <n v="0"/>
    <n v="0"/>
    <n v="0"/>
    <n v="0"/>
    <n v="0"/>
    <n v="0"/>
    <n v="0"/>
    <n v="0"/>
    <n v="0"/>
    <n v="0"/>
    <n v="0"/>
    <n v="229.52"/>
    <n v="0"/>
    <n v="1948.06"/>
    <n v="94.15"/>
    <n v="0"/>
    <n v="0"/>
    <n v="0"/>
    <n v="0"/>
    <x v="1"/>
    <m/>
    <m/>
    <m/>
    <m/>
    <m/>
    <m/>
    <m/>
    <m/>
    <n v="1229.1500000000001"/>
    <n v="131.28"/>
    <n v="0"/>
    <n v="1360.43"/>
    <x v="0"/>
    <x v="4"/>
    <m/>
    <x v="36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1"/>
    <s v="Columbus"/>
    <s v="Electric"/>
    <s v="Commercial"/>
    <s v="CB-Commercial"/>
    <n v="515793"/>
    <n v="43491.6"/>
    <n v="8180.67"/>
    <n v="2400.52"/>
    <n v="0"/>
    <n v="0"/>
    <n v="0"/>
    <n v="0"/>
    <n v="0"/>
    <n v="0"/>
    <n v="0"/>
    <n v="0"/>
    <n v="0"/>
    <n v="19354.439999999999"/>
    <n v="0"/>
    <n v="0"/>
    <n v="901.94"/>
    <n v="0"/>
    <n v="0"/>
    <n v="0"/>
    <n v="0"/>
    <n v="0"/>
    <n v="0"/>
    <n v="0"/>
    <n v="0"/>
    <n v="0"/>
    <n v="0"/>
    <n v="0"/>
    <n v="0"/>
    <n v="0"/>
    <n v="0"/>
    <n v="0"/>
    <n v="-0.13"/>
    <n v="6707.15"/>
    <n v="0"/>
    <n v="0"/>
    <n v="7262.37"/>
    <n v="0"/>
    <n v="0"/>
    <n v="0"/>
    <n v="0"/>
    <x v="1"/>
    <m/>
    <m/>
    <m/>
    <m/>
    <m/>
    <m/>
    <m/>
    <m/>
    <n v="17487.269999999997"/>
    <n v="1867.17"/>
    <n v="0"/>
    <n v="19354.439999999999"/>
    <x v="1"/>
    <x v="5"/>
    <m/>
    <x v="36"/>
  </r>
  <r>
    <x v="1"/>
    <s v="Columbus"/>
    <s v="Electric"/>
    <s v="Commercial"/>
    <s v="GP-General Power"/>
    <n v="543974"/>
    <n v="43191.26"/>
    <n v="0"/>
    <n v="0"/>
    <n v="0"/>
    <n v="0"/>
    <n v="0"/>
    <n v="0"/>
    <n v="0"/>
    <n v="0"/>
    <n v="0"/>
    <n v="0"/>
    <n v="0"/>
    <n v="20441.099999999999"/>
    <n v="0"/>
    <n v="0"/>
    <n v="951.96"/>
    <n v="0"/>
    <n v="0"/>
    <n v="663.34"/>
    <n v="0"/>
    <n v="0"/>
    <n v="0"/>
    <n v="0"/>
    <n v="0"/>
    <n v="0"/>
    <n v="0"/>
    <n v="0"/>
    <n v="0"/>
    <n v="0"/>
    <n v="0"/>
    <n v="0"/>
    <n v="0"/>
    <n v="5104.1499999999996"/>
    <n v="0"/>
    <n v="0"/>
    <n v="6695.81"/>
    <n v="0"/>
    <n v="0"/>
    <n v="0"/>
    <n v="0"/>
    <x v="1"/>
    <m/>
    <m/>
    <m/>
    <m/>
    <m/>
    <m/>
    <m/>
    <m/>
    <n v="18471.91"/>
    <n v="1969.19"/>
    <n v="0"/>
    <n v="20441.099999999999"/>
    <x v="1"/>
    <x v="6"/>
    <m/>
    <x v="36"/>
  </r>
  <r>
    <x v="1"/>
    <s v="Columbu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10"/>
    <m/>
    <x v="36"/>
  </r>
  <r>
    <x v="1"/>
    <s v="Columbus"/>
    <s v="Electric"/>
    <s v="Commercial"/>
    <s v="SH-Small Heating"/>
    <n v="109065"/>
    <n v="7805.32"/>
    <n v="828.67"/>
    <n v="521.63"/>
    <n v="0"/>
    <n v="0"/>
    <n v="0"/>
    <n v="0"/>
    <n v="0"/>
    <n v="0"/>
    <n v="0"/>
    <n v="0"/>
    <n v="0"/>
    <n v="4095.39"/>
    <n v="0"/>
    <n v="0"/>
    <n v="190.87"/>
    <n v="0"/>
    <n v="0"/>
    <n v="0"/>
    <n v="0"/>
    <n v="0"/>
    <n v="0"/>
    <n v="0"/>
    <n v="0"/>
    <n v="0"/>
    <n v="0"/>
    <n v="0"/>
    <n v="0"/>
    <n v="0"/>
    <n v="0"/>
    <n v="0"/>
    <n v="0"/>
    <n v="1255.48"/>
    <n v="0"/>
    <n v="0"/>
    <n v="1748.34"/>
    <n v="0"/>
    <n v="0"/>
    <n v="0"/>
    <n v="0"/>
    <x v="1"/>
    <m/>
    <m/>
    <m/>
    <m/>
    <m/>
    <m/>
    <m/>
    <m/>
    <n v="3700.5699999999997"/>
    <n v="394.82"/>
    <n v="0"/>
    <n v="4095.39"/>
    <x v="1"/>
    <x v="12"/>
    <m/>
    <x v="36"/>
  </r>
  <r>
    <x v="1"/>
    <s v="Columbus"/>
    <s v="Electric"/>
    <s v="Commercial"/>
    <s v="TEB-Total Electric Bldg"/>
    <n v="141720"/>
    <n v="10487.21"/>
    <n v="0"/>
    <n v="0"/>
    <n v="0"/>
    <n v="0"/>
    <n v="0"/>
    <n v="0"/>
    <n v="0"/>
    <n v="0"/>
    <n v="0"/>
    <n v="0"/>
    <n v="0"/>
    <n v="5321.59"/>
    <n v="0"/>
    <n v="0"/>
    <n v="248.01"/>
    <n v="0"/>
    <n v="0"/>
    <n v="0"/>
    <n v="0"/>
    <n v="0"/>
    <n v="0"/>
    <n v="0"/>
    <n v="0"/>
    <n v="0"/>
    <n v="0"/>
    <n v="0"/>
    <n v="0"/>
    <n v="0"/>
    <n v="-98.81"/>
    <n v="0"/>
    <n v="0"/>
    <n v="1275.3800000000001"/>
    <n v="0"/>
    <n v="0"/>
    <n v="1923.15"/>
    <n v="0"/>
    <n v="0"/>
    <n v="0"/>
    <n v="0"/>
    <x v="1"/>
    <m/>
    <m/>
    <m/>
    <m/>
    <m/>
    <m/>
    <m/>
    <m/>
    <n v="4808.5600000000004"/>
    <n v="513.03"/>
    <n v="0"/>
    <n v="5321.59"/>
    <x v="1"/>
    <x v="13"/>
    <m/>
    <x v="36"/>
  </r>
  <r>
    <x v="1"/>
    <s v="Columbus"/>
    <s v="Electric"/>
    <s v="Industrial"/>
    <s v="CB-Commercial"/>
    <n v="1680"/>
    <n v="143.37"/>
    <n v="20"/>
    <n v="0"/>
    <n v="0"/>
    <n v="0"/>
    <n v="0"/>
    <n v="0"/>
    <n v="0"/>
    <n v="0"/>
    <n v="0"/>
    <n v="0"/>
    <n v="0"/>
    <n v="63.08"/>
    <n v="0"/>
    <n v="0"/>
    <n v="2.94"/>
    <n v="0"/>
    <n v="0"/>
    <n v="0"/>
    <n v="0"/>
    <n v="0"/>
    <n v="0"/>
    <n v="0"/>
    <n v="0"/>
    <n v="0"/>
    <n v="0"/>
    <n v="0"/>
    <n v="0"/>
    <n v="0"/>
    <n v="0"/>
    <n v="0"/>
    <n v="0"/>
    <n v="20.25"/>
    <n v="0"/>
    <n v="0"/>
    <n v="23.67"/>
    <n v="0"/>
    <n v="0"/>
    <n v="0"/>
    <n v="0"/>
    <x v="1"/>
    <m/>
    <m/>
    <m/>
    <m/>
    <m/>
    <m/>
    <m/>
    <m/>
    <n v="57"/>
    <n v="6.08"/>
    <n v="0"/>
    <n v="63.08"/>
    <x v="2"/>
    <x v="5"/>
    <m/>
    <x v="36"/>
  </r>
  <r>
    <x v="1"/>
    <s v="Columbus"/>
    <s v="Electric"/>
    <s v="Industrial"/>
    <s v="GP-General Power"/>
    <n v="442200"/>
    <n v="37128.81"/>
    <n v="0"/>
    <n v="0"/>
    <n v="0"/>
    <n v="0"/>
    <n v="0"/>
    <n v="0"/>
    <n v="0"/>
    <n v="0"/>
    <n v="0"/>
    <n v="0"/>
    <n v="0"/>
    <n v="16604.599999999999"/>
    <n v="0"/>
    <n v="0"/>
    <n v="773.85"/>
    <n v="0"/>
    <n v="0"/>
    <n v="0"/>
    <n v="0"/>
    <n v="0"/>
    <n v="0"/>
    <n v="0"/>
    <n v="0"/>
    <n v="0"/>
    <n v="0"/>
    <n v="0"/>
    <n v="0"/>
    <n v="0"/>
    <n v="0"/>
    <n v="0"/>
    <n v="0"/>
    <n v="1839.79"/>
    <n v="0"/>
    <n v="0"/>
    <n v="6529.14"/>
    <n v="0"/>
    <n v="0"/>
    <n v="0"/>
    <n v="0"/>
    <x v="1"/>
    <m/>
    <m/>
    <m/>
    <m/>
    <m/>
    <m/>
    <m/>
    <m/>
    <n v="15003.839999999998"/>
    <n v="1600.76"/>
    <n v="0"/>
    <n v="16604.599999999999"/>
    <x v="2"/>
    <x v="6"/>
    <m/>
    <x v="36"/>
  </r>
  <r>
    <x v="1"/>
    <s v="Columbus"/>
    <s v="Electric"/>
    <s v="Industrial"/>
    <s v="PT-Transmission"/>
    <n v="1082400"/>
    <n v="56019.34"/>
    <n v="0"/>
    <n v="0"/>
    <n v="0"/>
    <n v="0"/>
    <n v="0"/>
    <n v="0"/>
    <n v="0"/>
    <n v="0"/>
    <n v="0"/>
    <n v="0"/>
    <n v="0"/>
    <n v="40838.949999999997"/>
    <n v="0"/>
    <n v="0"/>
    <n v="1894.2"/>
    <n v="0"/>
    <n v="0"/>
    <n v="2620.46"/>
    <n v="0"/>
    <n v="0"/>
    <n v="0"/>
    <n v="0"/>
    <n v="0"/>
    <n v="0"/>
    <n v="0"/>
    <n v="0"/>
    <n v="0"/>
    <n v="0"/>
    <n v="0"/>
    <n v="0"/>
    <n v="0"/>
    <n v="1390.02"/>
    <n v="0"/>
    <n v="-5065.63"/>
    <n v="16004.27"/>
    <n v="0"/>
    <n v="0"/>
    <n v="0"/>
    <n v="0"/>
    <x v="1"/>
    <m/>
    <m/>
    <m/>
    <m/>
    <m/>
    <m/>
    <m/>
    <m/>
    <n v="36920.659999999996"/>
    <n v="3918.29"/>
    <n v="0"/>
    <n v="40838.949999999997"/>
    <x v="2"/>
    <x v="9"/>
    <m/>
    <x v="36"/>
  </r>
  <r>
    <x v="1"/>
    <s v="Columbus"/>
    <s v="Electric"/>
    <s v="Industrial"/>
    <s v="TEB-Total Electric Bldg"/>
    <n v="3840"/>
    <n v="341.04"/>
    <n v="0"/>
    <n v="0"/>
    <n v="0"/>
    <n v="0"/>
    <n v="0"/>
    <n v="0"/>
    <n v="0"/>
    <n v="0"/>
    <n v="0"/>
    <n v="0"/>
    <n v="0"/>
    <n v="144.19"/>
    <n v="0"/>
    <n v="0"/>
    <n v="6.72"/>
    <n v="0"/>
    <n v="0"/>
    <n v="0"/>
    <n v="0"/>
    <n v="0"/>
    <n v="0"/>
    <n v="0"/>
    <n v="0"/>
    <n v="0"/>
    <n v="0"/>
    <n v="0"/>
    <n v="0"/>
    <n v="0"/>
    <n v="0"/>
    <n v="0"/>
    <n v="0"/>
    <n v="6.55"/>
    <n v="0"/>
    <n v="0"/>
    <n v="52.11"/>
    <n v="0"/>
    <n v="0"/>
    <n v="0"/>
    <n v="0"/>
    <x v="1"/>
    <m/>
    <m/>
    <m/>
    <m/>
    <m/>
    <m/>
    <m/>
    <m/>
    <n v="130.29"/>
    <n v="13.9"/>
    <n v="0"/>
    <n v="144.19"/>
    <x v="2"/>
    <x v="13"/>
    <m/>
    <x v="36"/>
  </r>
  <r>
    <x v="1"/>
    <s v="Columbus"/>
    <s v="Electric"/>
    <s v="Municipal Buildings"/>
    <s v="CB-Commercial"/>
    <n v="49527"/>
    <n v="4148.84"/>
    <n v="480"/>
    <n v="0"/>
    <n v="0"/>
    <n v="0"/>
    <n v="0"/>
    <n v="0"/>
    <n v="0"/>
    <n v="0"/>
    <n v="0"/>
    <n v="0"/>
    <n v="0"/>
    <n v="1859.75"/>
    <n v="0"/>
    <n v="0"/>
    <n v="86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7.85"/>
    <n v="0"/>
    <n v="0"/>
    <n v="0"/>
    <n v="0"/>
    <x v="1"/>
    <m/>
    <m/>
    <m/>
    <m/>
    <m/>
    <m/>
    <m/>
    <m/>
    <n v="1680.46"/>
    <n v="179.29"/>
    <n v="0"/>
    <n v="1859.75"/>
    <x v="3"/>
    <x v="5"/>
    <m/>
    <x v="36"/>
  </r>
  <r>
    <x v="1"/>
    <s v="Columbus"/>
    <s v="Electric"/>
    <s v="Municipal Buildings"/>
    <s v="SH-Small Heating"/>
    <n v="20320"/>
    <n v="1429.35"/>
    <n v="40"/>
    <n v="0"/>
    <n v="0"/>
    <n v="0"/>
    <n v="0"/>
    <n v="0"/>
    <n v="0"/>
    <n v="0"/>
    <n v="0"/>
    <n v="0"/>
    <n v="0"/>
    <n v="763.02"/>
    <n v="0"/>
    <n v="0"/>
    <n v="3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5.73"/>
    <n v="0"/>
    <n v="0"/>
    <n v="0"/>
    <n v="0"/>
    <x v="1"/>
    <m/>
    <m/>
    <m/>
    <m/>
    <m/>
    <m/>
    <m/>
    <m/>
    <n v="689.46"/>
    <n v="73.56"/>
    <n v="0"/>
    <n v="763.02"/>
    <x v="3"/>
    <x v="12"/>
    <m/>
    <x v="36"/>
  </r>
  <r>
    <x v="1"/>
    <s v="Columbus"/>
    <s v="Electric"/>
    <s v="Municipal Buildings"/>
    <s v="TEB-Total Electric Bldg"/>
    <n v="11920"/>
    <n v="970.89"/>
    <n v="0"/>
    <n v="0"/>
    <n v="0"/>
    <n v="0"/>
    <n v="0"/>
    <n v="0"/>
    <n v="0"/>
    <n v="0"/>
    <n v="0"/>
    <n v="0"/>
    <n v="0"/>
    <n v="447.6"/>
    <n v="0"/>
    <n v="0"/>
    <n v="2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75"/>
    <n v="0"/>
    <n v="0"/>
    <n v="0"/>
    <n v="0"/>
    <x v="1"/>
    <m/>
    <m/>
    <m/>
    <m/>
    <m/>
    <m/>
    <m/>
    <m/>
    <n v="404.45000000000005"/>
    <n v="43.15"/>
    <n v="0"/>
    <n v="447.6"/>
    <x v="3"/>
    <x v="13"/>
    <m/>
    <x v="36"/>
  </r>
  <r>
    <x v="1"/>
    <s v="Columbus"/>
    <s v="Electric"/>
    <s v="Municipal Other Lighting"/>
    <s v="CB-Commercial"/>
    <n v="2262"/>
    <n v="200.02"/>
    <n v="340"/>
    <n v="0"/>
    <n v="0"/>
    <n v="0"/>
    <n v="0"/>
    <n v="0"/>
    <n v="0"/>
    <n v="0"/>
    <n v="0"/>
    <n v="0"/>
    <n v="0"/>
    <n v="84.94"/>
    <n v="0"/>
    <n v="0"/>
    <n v="3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85"/>
    <n v="0"/>
    <n v="0"/>
    <n v="0"/>
    <n v="0"/>
    <x v="1"/>
    <m/>
    <m/>
    <m/>
    <m/>
    <m/>
    <m/>
    <m/>
    <m/>
    <n v="76.75"/>
    <n v="8.19"/>
    <n v="0"/>
    <n v="84.94"/>
    <x v="4"/>
    <x v="5"/>
    <m/>
    <x v="36"/>
  </r>
  <r>
    <x v="1"/>
    <s v="Columbus"/>
    <s v="Electric"/>
    <s v="Municipal Other Lighting"/>
    <s v="GP-General Power"/>
    <n v="21840"/>
    <n v="1582.88"/>
    <n v="0"/>
    <n v="0"/>
    <n v="0"/>
    <n v="0"/>
    <n v="0"/>
    <n v="0"/>
    <n v="0"/>
    <n v="0"/>
    <n v="0"/>
    <n v="0"/>
    <n v="0"/>
    <n v="820.09"/>
    <n v="0"/>
    <n v="0"/>
    <n v="3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8.07"/>
    <n v="0"/>
    <n v="0"/>
    <n v="0"/>
    <n v="0"/>
    <x v="1"/>
    <m/>
    <m/>
    <m/>
    <m/>
    <m/>
    <m/>
    <m/>
    <m/>
    <n v="741.03"/>
    <n v="79.06"/>
    <n v="0"/>
    <n v="820.09"/>
    <x v="4"/>
    <x v="6"/>
    <m/>
    <x v="36"/>
  </r>
  <r>
    <x v="1"/>
    <s v="Columbus"/>
    <s v="Electric"/>
    <s v="Municipal Other Lighting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6"/>
  </r>
  <r>
    <x v="1"/>
    <s v="Columbus"/>
    <s v="Electric"/>
    <s v="Municipal Pumping"/>
    <s v="CB-Commercial"/>
    <n v="12427"/>
    <n v="1066.56"/>
    <n v="340"/>
    <n v="0"/>
    <n v="0"/>
    <n v="0"/>
    <n v="0"/>
    <n v="0"/>
    <n v="0"/>
    <n v="0"/>
    <n v="0"/>
    <n v="0"/>
    <n v="0"/>
    <n v="466.62"/>
    <n v="0"/>
    <n v="0"/>
    <n v="2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5.1"/>
    <n v="0"/>
    <n v="0"/>
    <n v="0"/>
    <n v="0"/>
    <x v="1"/>
    <m/>
    <m/>
    <m/>
    <m/>
    <m/>
    <m/>
    <m/>
    <m/>
    <n v="421.63"/>
    <n v="44.99"/>
    <n v="0"/>
    <n v="466.62"/>
    <x v="3"/>
    <x v="5"/>
    <m/>
    <x v="36"/>
  </r>
  <r>
    <x v="1"/>
    <s v="Columbus"/>
    <s v="Electric"/>
    <s v="Municipal Pumping"/>
    <s v="GP-General Power"/>
    <n v="16636"/>
    <n v="2311.7800000000002"/>
    <n v="0"/>
    <n v="0"/>
    <n v="0"/>
    <n v="0"/>
    <n v="0"/>
    <n v="0"/>
    <n v="0"/>
    <n v="0"/>
    <n v="0"/>
    <n v="0"/>
    <n v="0"/>
    <n v="624.67999999999995"/>
    <n v="0"/>
    <n v="0"/>
    <n v="29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8.87"/>
    <n v="0"/>
    <n v="0"/>
    <n v="0"/>
    <n v="0"/>
    <x v="1"/>
    <m/>
    <m/>
    <m/>
    <m/>
    <m/>
    <m/>
    <m/>
    <m/>
    <n v="564.45999999999992"/>
    <n v="60.22"/>
    <n v="0"/>
    <n v="624.67999999999995"/>
    <x v="3"/>
    <x v="6"/>
    <m/>
    <x v="36"/>
  </r>
  <r>
    <x v="1"/>
    <s v="Columbus"/>
    <s v="Electric"/>
    <s v="Residential"/>
    <s v="NM-Net Metering"/>
    <n v="243"/>
    <n v="-7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0"/>
    <m/>
    <x v="36"/>
  </r>
  <r>
    <x v="1"/>
    <s v="Columbus"/>
    <s v="Electric"/>
    <s v="Residential"/>
    <s v="RG-Residential"/>
    <n v="2004481"/>
    <n v="128947.18"/>
    <n v="28788.83"/>
    <n v="9340.65"/>
    <n v="0"/>
    <n v="0"/>
    <n v="0"/>
    <n v="0"/>
    <n v="0"/>
    <n v="0"/>
    <n v="0"/>
    <n v="0"/>
    <n v="0"/>
    <n v="75201.899999999994"/>
    <n v="0"/>
    <n v="0"/>
    <n v="3505.03"/>
    <n v="0"/>
    <n v="0"/>
    <n v="0"/>
    <n v="0"/>
    <n v="0"/>
    <n v="0"/>
    <n v="0"/>
    <n v="0"/>
    <n v="0"/>
    <n v="0"/>
    <n v="0"/>
    <n v="0"/>
    <n v="0"/>
    <n v="0"/>
    <n v="100"/>
    <n v="-0.09"/>
    <n v="6154.17"/>
    <n v="0"/>
    <n v="0"/>
    <n v="35007.279999999999"/>
    <n v="0"/>
    <n v="0"/>
    <n v="0"/>
    <n v="0"/>
    <x v="1"/>
    <m/>
    <m/>
    <m/>
    <m/>
    <m/>
    <m/>
    <m/>
    <m/>
    <n v="67945.679999999993"/>
    <n v="7256.22"/>
    <n v="0"/>
    <n v="75201.899999999994"/>
    <x v="0"/>
    <x v="1"/>
    <m/>
    <x v="36"/>
  </r>
  <r>
    <x v="1"/>
    <s v="Columbus"/>
    <s v="Electric"/>
    <s v="Residential"/>
    <s v="RG-Residential Water Heat"/>
    <n v="333109"/>
    <n v="20395.54"/>
    <n v="3680.77"/>
    <n v="1188.52"/>
    <n v="0"/>
    <n v="0"/>
    <n v="0"/>
    <n v="0"/>
    <n v="0"/>
    <n v="0"/>
    <n v="0"/>
    <n v="0"/>
    <n v="0"/>
    <n v="12409.57"/>
    <n v="0"/>
    <n v="0"/>
    <n v="578.37"/>
    <n v="0"/>
    <n v="0"/>
    <n v="0"/>
    <n v="0"/>
    <n v="0"/>
    <n v="0"/>
    <n v="0"/>
    <n v="0"/>
    <n v="0"/>
    <n v="0"/>
    <n v="0"/>
    <n v="0"/>
    <n v="0"/>
    <n v="0"/>
    <n v="20"/>
    <n v="0"/>
    <n v="889.78"/>
    <n v="0"/>
    <n v="0"/>
    <n v="5803.37"/>
    <n v="0"/>
    <n v="0"/>
    <n v="0"/>
    <n v="0"/>
    <x v="1"/>
    <m/>
    <m/>
    <m/>
    <m/>
    <m/>
    <m/>
    <m/>
    <m/>
    <n v="11203.72"/>
    <n v="1205.8499999999999"/>
    <n v="0"/>
    <n v="12409.57"/>
    <x v="0"/>
    <x v="14"/>
    <m/>
    <x v="36"/>
  </r>
  <r>
    <x v="1"/>
    <s v="Columbus"/>
    <s v="Electric"/>
    <s v="Residential"/>
    <s v="RH-Residential Total Elec"/>
    <n v="938402"/>
    <n v="53591.82"/>
    <n v="6528.9"/>
    <n v="2865.42"/>
    <n v="0"/>
    <n v="0"/>
    <n v="0"/>
    <n v="0"/>
    <n v="0"/>
    <n v="0"/>
    <n v="0"/>
    <n v="0"/>
    <n v="0"/>
    <n v="35163.019999999997"/>
    <n v="0"/>
    <n v="0"/>
    <n v="1638.81"/>
    <n v="0"/>
    <n v="0"/>
    <n v="0"/>
    <n v="0"/>
    <n v="0"/>
    <n v="0"/>
    <n v="0"/>
    <n v="0"/>
    <n v="0"/>
    <n v="0"/>
    <n v="0"/>
    <n v="0"/>
    <n v="0"/>
    <n v="0"/>
    <n v="0"/>
    <n v="0"/>
    <n v="2325.9"/>
    <n v="0"/>
    <n v="0"/>
    <n v="16012.96"/>
    <n v="0"/>
    <n v="0"/>
    <n v="0"/>
    <n v="0"/>
    <x v="1"/>
    <m/>
    <m/>
    <m/>
    <m/>
    <m/>
    <m/>
    <m/>
    <m/>
    <n v="31765.999999999996"/>
    <n v="3397.02"/>
    <n v="0"/>
    <n v="35163.019999999997"/>
    <x v="0"/>
    <x v="15"/>
    <m/>
    <x v="36"/>
  </r>
  <r>
    <x v="1"/>
    <s v="Columbus"/>
    <s v="Lighting"/>
    <s v="Commercial"/>
    <s v="PL-Private Lighting"/>
    <n v="21352"/>
    <n v="5276.9"/>
    <n v="0"/>
    <n v="0"/>
    <n v="0"/>
    <n v="0"/>
    <n v="0"/>
    <n v="0"/>
    <n v="0"/>
    <n v="0"/>
    <n v="0"/>
    <n v="0"/>
    <n v="0"/>
    <n v="801.8"/>
    <n v="0"/>
    <n v="0"/>
    <n v="37.21"/>
    <n v="0"/>
    <n v="0"/>
    <n v="0"/>
    <n v="0"/>
    <n v="0"/>
    <n v="0"/>
    <n v="0"/>
    <n v="0"/>
    <n v="0"/>
    <n v="0"/>
    <n v="0"/>
    <n v="0"/>
    <n v="0"/>
    <n v="0"/>
    <n v="0"/>
    <n v="0"/>
    <n v="499.14"/>
    <n v="0"/>
    <n v="272.42"/>
    <n v="55.48"/>
    <n v="0"/>
    <n v="0"/>
    <n v="0"/>
    <n v="0"/>
    <x v="1"/>
    <m/>
    <m/>
    <m/>
    <m/>
    <m/>
    <m/>
    <m/>
    <m/>
    <n v="724.51"/>
    <n v="77.290000000000006"/>
    <n v="0"/>
    <n v="801.8"/>
    <x v="1"/>
    <x v="4"/>
    <m/>
    <x v="36"/>
  </r>
  <r>
    <x v="1"/>
    <s v="Columbus"/>
    <s v="Lighting"/>
    <s v="Industrial"/>
    <s v="PL-Private Lighting"/>
    <n v="222"/>
    <n v="43.46"/>
    <n v="0"/>
    <n v="0"/>
    <n v="0"/>
    <n v="0"/>
    <n v="0"/>
    <n v="0"/>
    <n v="0"/>
    <n v="0"/>
    <n v="0"/>
    <n v="0"/>
    <n v="0"/>
    <n v="8.36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4.38"/>
    <n v="0"/>
    <n v="5.14"/>
    <n v="0.57999999999999996"/>
    <n v="0"/>
    <n v="0"/>
    <n v="0"/>
    <n v="0"/>
    <x v="1"/>
    <m/>
    <m/>
    <m/>
    <m/>
    <m/>
    <m/>
    <m/>
    <m/>
    <n v="7.56"/>
    <n v="0.8"/>
    <n v="0"/>
    <n v="8.36"/>
    <x v="2"/>
    <x v="4"/>
    <m/>
    <x v="36"/>
  </r>
  <r>
    <x v="1"/>
    <s v="Columbus"/>
    <s v="Lighting"/>
    <s v="Municipal Other Lighting"/>
    <s v="PL-Private Lighting"/>
    <n v="290"/>
    <n v="87.1"/>
    <n v="0"/>
    <n v="0"/>
    <n v="0"/>
    <n v="0"/>
    <n v="0"/>
    <n v="0"/>
    <n v="0"/>
    <n v="0"/>
    <n v="0"/>
    <n v="0"/>
    <n v="0"/>
    <n v="10.89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5"/>
    <n v="0"/>
    <n v="0"/>
    <n v="0"/>
    <n v="0"/>
    <x v="1"/>
    <m/>
    <m/>
    <m/>
    <m/>
    <m/>
    <m/>
    <m/>
    <m/>
    <n v="9.84"/>
    <n v="1.05"/>
    <n v="0"/>
    <n v="10.89"/>
    <x v="4"/>
    <x v="4"/>
    <m/>
    <x v="36"/>
  </r>
  <r>
    <x v="1"/>
    <s v="Columbus"/>
    <s v="Lighting"/>
    <s v="Municipal Street Lighting"/>
    <s v="SPL-Municipal St Lighting"/>
    <n v="74083.368000000002"/>
    <n v="6133.94"/>
    <n v="0"/>
    <n v="0"/>
    <n v="0"/>
    <n v="0"/>
    <n v="0"/>
    <n v="0"/>
    <n v="0"/>
    <n v="0"/>
    <n v="0"/>
    <n v="0"/>
    <n v="0"/>
    <n v="2795.17"/>
    <n v="0"/>
    <n v="0"/>
    <n v="129.63999999999999"/>
    <n v="0"/>
    <n v="0"/>
    <n v="1652.05"/>
    <n v="0"/>
    <n v="0"/>
    <n v="0"/>
    <n v="0"/>
    <n v="0"/>
    <n v="0"/>
    <n v="0"/>
    <n v="0"/>
    <n v="0"/>
    <n v="0"/>
    <n v="0"/>
    <n v="0"/>
    <n v="0"/>
    <n v="0"/>
    <n v="0"/>
    <n v="-1125.8"/>
    <n v="238.54"/>
    <n v="0"/>
    <n v="0"/>
    <n v="0"/>
    <n v="0"/>
    <x v="1"/>
    <m/>
    <m/>
    <m/>
    <m/>
    <m/>
    <m/>
    <m/>
    <m/>
    <n v="2526.9900000000002"/>
    <n v="268.18"/>
    <n v="0"/>
    <n v="2795.17"/>
    <x v="4"/>
    <x v="11"/>
    <m/>
    <x v="36"/>
  </r>
  <r>
    <x v="1"/>
    <s v="Columbus"/>
    <s v="Lighting"/>
    <s v="Residential"/>
    <s v="PL-Private Lighting"/>
    <n v="14593.531999999999"/>
    <n v="4824.74"/>
    <n v="0"/>
    <n v="0"/>
    <n v="0"/>
    <n v="0"/>
    <n v="0"/>
    <n v="0"/>
    <n v="0"/>
    <n v="0"/>
    <n v="0"/>
    <n v="0"/>
    <n v="0"/>
    <n v="547.23"/>
    <n v="0"/>
    <n v="0"/>
    <n v="24.43"/>
    <n v="0"/>
    <n v="0"/>
    <n v="0"/>
    <n v="0"/>
    <n v="0"/>
    <n v="0"/>
    <n v="0"/>
    <n v="0"/>
    <n v="0"/>
    <n v="0"/>
    <n v="0"/>
    <n v="0"/>
    <n v="0"/>
    <n v="0"/>
    <n v="0"/>
    <n v="0"/>
    <n v="95.92"/>
    <n v="0"/>
    <n v="853.24"/>
    <n v="37.83"/>
    <n v="0"/>
    <n v="0"/>
    <n v="0"/>
    <n v="0"/>
    <x v="1"/>
    <m/>
    <m/>
    <m/>
    <m/>
    <m/>
    <m/>
    <m/>
    <m/>
    <n v="494.40000000000003"/>
    <n v="52.83"/>
    <n v="0"/>
    <n v="547.23"/>
    <x v="0"/>
    <x v="4"/>
    <m/>
    <x v="36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1"/>
    <s v="Neosho"/>
    <s v="Electric"/>
    <s v="Commercial"/>
    <s v="CB-Commercial"/>
    <n v="25"/>
    <n v="2.23"/>
    <n v="20"/>
    <n v="1.18"/>
    <n v="0"/>
    <n v="0"/>
    <n v="0"/>
    <n v="0"/>
    <n v="0"/>
    <n v="0"/>
    <n v="0"/>
    <n v="0"/>
    <n v="0"/>
    <n v="0.94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2.21"/>
    <n v="0"/>
    <n v="0"/>
    <n v="0.35"/>
    <n v="0"/>
    <n v="0"/>
    <n v="0"/>
    <n v="0"/>
    <x v="1"/>
    <m/>
    <m/>
    <m/>
    <m/>
    <m/>
    <m/>
    <m/>
    <m/>
    <n v="0.85"/>
    <n v="0.09"/>
    <n v="0"/>
    <n v="0.94"/>
    <x v="1"/>
    <x v="5"/>
    <m/>
    <x v="36"/>
  </r>
  <r>
    <x v="3"/>
    <s v="Aurora"/>
    <s v="Electric"/>
    <s v="Commercial"/>
    <s v="CB-Commercial"/>
    <n v="2615641"/>
    <n v="308373.65999999997"/>
    <n v="42425.79"/>
    <n v="10086.780000000001"/>
    <n v="0"/>
    <n v="0"/>
    <n v="-109.04"/>
    <n v="-13035.1145038168"/>
    <n v="18623.3"/>
    <n v="0"/>
    <n v="0"/>
    <n v="1176.96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3388.44"/>
    <n v="60"/>
    <n v="-22.03"/>
    <n v="23265.52"/>
    <n v="0"/>
    <n v="0"/>
    <n v="0"/>
    <n v="0"/>
    <n v="0"/>
    <n v="0"/>
    <n v="0"/>
    <x v="149"/>
    <m/>
    <m/>
    <m/>
    <m/>
    <m/>
    <m/>
    <m/>
    <m/>
    <n v="0"/>
    <n v="0"/>
    <n v="0"/>
    <n v="0"/>
    <x v="1"/>
    <x v="5"/>
    <m/>
    <x v="36"/>
  </r>
  <r>
    <x v="3"/>
    <s v="Aurora"/>
    <s v="Electric"/>
    <s v="Commercial"/>
    <s v="GP-General Power"/>
    <n v="3777131"/>
    <n v="363677.61"/>
    <n v="10685.24"/>
    <n v="12127.04"/>
    <n v="0"/>
    <n v="0"/>
    <n v="0"/>
    <n v="0"/>
    <n v="26893.15"/>
    <n v="0"/>
    <n v="0"/>
    <n v="1519.71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2387.5700000000002"/>
    <n v="0"/>
    <n v="0"/>
    <n v="21019.56"/>
    <n v="0"/>
    <n v="0"/>
    <n v="0"/>
    <n v="0"/>
    <n v="0"/>
    <n v="0"/>
    <n v="0"/>
    <x v="150"/>
    <m/>
    <m/>
    <m/>
    <m/>
    <m/>
    <m/>
    <m/>
    <m/>
    <n v="0"/>
    <n v="0"/>
    <n v="0"/>
    <n v="0"/>
    <x v="1"/>
    <x v="6"/>
    <m/>
    <x v="36"/>
  </r>
  <r>
    <x v="3"/>
    <s v="Aurora"/>
    <s v="Electric"/>
    <s v="Commercial"/>
    <s v="LS-Special Lighting"/>
    <n v="1423"/>
    <n v="288.64"/>
    <n v="0"/>
    <n v="2.87"/>
    <n v="0"/>
    <n v="0"/>
    <n v="0"/>
    <n v="0"/>
    <n v="10.130000000000001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6"/>
  </r>
  <r>
    <x v="3"/>
    <s v="Aurora"/>
    <s v="Electric"/>
    <s v="Commercial"/>
    <s v="SH-Small Heating"/>
    <n v="234737"/>
    <n v="23350.5"/>
    <n v="2200.9299999999998"/>
    <n v="908.65"/>
    <n v="0"/>
    <n v="0"/>
    <n v="0"/>
    <n v="0"/>
    <n v="1671.35"/>
    <n v="0"/>
    <n v="0"/>
    <n v="105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6.88"/>
    <n v="0"/>
    <n v="0"/>
    <n v="1930.25"/>
    <n v="0"/>
    <n v="0"/>
    <n v="0"/>
    <n v="0"/>
    <n v="0"/>
    <n v="0"/>
    <n v="0"/>
    <x v="151"/>
    <m/>
    <m/>
    <m/>
    <m/>
    <m/>
    <m/>
    <m/>
    <m/>
    <n v="0"/>
    <n v="0"/>
    <n v="0"/>
    <n v="0"/>
    <x v="1"/>
    <x v="12"/>
    <m/>
    <x v="36"/>
  </r>
  <r>
    <x v="3"/>
    <s v="Aurora"/>
    <s v="Electric"/>
    <s v="Commercial"/>
    <s v="TEB-Total Electric Bldg"/>
    <n v="695806"/>
    <n v="63219.79"/>
    <n v="1320.31"/>
    <n v="214.59"/>
    <n v="0"/>
    <n v="0"/>
    <n v="0"/>
    <n v="0"/>
    <n v="4954.1499999999996"/>
    <n v="0"/>
    <n v="0"/>
    <n v="31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87.3399999999999"/>
    <n v="0"/>
    <n v="0"/>
    <n v="2667.18"/>
    <n v="0"/>
    <n v="0"/>
    <n v="0"/>
    <n v="0"/>
    <n v="0"/>
    <n v="0"/>
    <n v="0"/>
    <x v="152"/>
    <m/>
    <m/>
    <m/>
    <m/>
    <m/>
    <m/>
    <m/>
    <m/>
    <n v="0"/>
    <n v="0"/>
    <n v="0"/>
    <n v="0"/>
    <x v="1"/>
    <x v="13"/>
    <m/>
    <x v="36"/>
  </r>
  <r>
    <x v="3"/>
    <s v="Aurora"/>
    <s v="Electric"/>
    <s v="Industrial"/>
    <s v="CB-Commercial"/>
    <n v="36766"/>
    <n v="4252.3599999999997"/>
    <n v="226.9"/>
    <n v="202.04"/>
    <n v="0"/>
    <n v="0"/>
    <n v="0"/>
    <n v="0"/>
    <n v="261.77999999999997"/>
    <n v="0"/>
    <n v="0"/>
    <n v="16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49"/>
    <n v="0"/>
    <n v="0"/>
    <n v="388.37"/>
    <n v="0"/>
    <n v="0"/>
    <n v="0"/>
    <n v="0"/>
    <n v="0"/>
    <n v="0"/>
    <n v="0"/>
    <x v="153"/>
    <m/>
    <m/>
    <m/>
    <m/>
    <m/>
    <m/>
    <m/>
    <m/>
    <n v="0"/>
    <n v="0"/>
    <n v="0"/>
    <n v="0"/>
    <x v="2"/>
    <x v="5"/>
    <m/>
    <x v="36"/>
  </r>
  <r>
    <x v="3"/>
    <s v="Aurora"/>
    <s v="Electric"/>
    <s v="Industrial"/>
    <s v="GP-General Power"/>
    <n v="2012298"/>
    <n v="187076.86"/>
    <n v="1320.31"/>
    <n v="4181.29"/>
    <n v="0"/>
    <n v="0"/>
    <n v="0"/>
    <n v="0"/>
    <n v="14327.57"/>
    <n v="0"/>
    <n v="0"/>
    <n v="774.26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1599.83"/>
    <n v="0"/>
    <n v="0"/>
    <n v="10220.58"/>
    <n v="0"/>
    <n v="0"/>
    <n v="0"/>
    <n v="0"/>
    <n v="0"/>
    <n v="0"/>
    <n v="0"/>
    <x v="154"/>
    <m/>
    <m/>
    <m/>
    <m/>
    <m/>
    <m/>
    <m/>
    <m/>
    <n v="0"/>
    <n v="0"/>
    <n v="0"/>
    <n v="0"/>
    <x v="2"/>
    <x v="6"/>
    <m/>
    <x v="36"/>
  </r>
  <r>
    <x v="3"/>
    <s v="Aurora"/>
    <s v="Electric"/>
    <s v="Industrial"/>
    <s v="LP-Large Power"/>
    <n v="2813403"/>
    <n v="206366.07999999999"/>
    <n v="567.1"/>
    <n v="0"/>
    <n v="0"/>
    <n v="0"/>
    <n v="0"/>
    <n v="0"/>
    <n v="19665.689999999999"/>
    <n v="0"/>
    <n v="0"/>
    <n v="418.5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-149.68"/>
    <n v="0"/>
    <n v="0"/>
    <n v="5568.64"/>
    <n v="0"/>
    <n v="0"/>
    <n v="0"/>
    <n v="0"/>
    <n v="0"/>
    <n v="0"/>
    <n v="0"/>
    <x v="155"/>
    <m/>
    <m/>
    <m/>
    <m/>
    <m/>
    <m/>
    <m/>
    <m/>
    <n v="0"/>
    <n v="0"/>
    <n v="0"/>
    <n v="0"/>
    <x v="2"/>
    <x v="17"/>
    <m/>
    <x v="36"/>
  </r>
  <r>
    <x v="3"/>
    <s v="Aurora"/>
    <s v="Electric"/>
    <s v="Industrial"/>
    <s v="PFM-Feed Mill/Grain Elev"/>
    <n v="15120"/>
    <n v="2429.5100000000002"/>
    <n v="82.95"/>
    <n v="11.88"/>
    <n v="0"/>
    <n v="0"/>
    <n v="0"/>
    <n v="0"/>
    <n v="107.65"/>
    <n v="0"/>
    <n v="0"/>
    <n v="6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6.21"/>
    <n v="0"/>
    <n v="0"/>
    <n v="0"/>
    <n v="0"/>
    <n v="0"/>
    <n v="0"/>
    <n v="0"/>
    <x v="156"/>
    <m/>
    <m/>
    <m/>
    <m/>
    <m/>
    <m/>
    <m/>
    <m/>
    <n v="0"/>
    <n v="0"/>
    <n v="0"/>
    <n v="0"/>
    <x v="2"/>
    <x v="18"/>
    <m/>
    <x v="36"/>
  </r>
  <r>
    <x v="3"/>
    <s v="Aurora"/>
    <s v="Electric"/>
    <s v="Industrial"/>
    <s v="TEB-Total Electric Bldg"/>
    <n v="117672"/>
    <n v="20426.490000000002"/>
    <n v="69.489999999999995"/>
    <n v="0"/>
    <n v="0"/>
    <n v="0"/>
    <n v="0"/>
    <n v="0"/>
    <n v="837.82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354.7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13"/>
    <m/>
    <x v="36"/>
  </r>
  <r>
    <x v="3"/>
    <s v="Aurora"/>
    <s v="Electric"/>
    <s v="Interdepartmental"/>
    <s v="CB-Commercial"/>
    <n v="40014"/>
    <n v="4618.1400000000003"/>
    <n v="204.21"/>
    <n v="0"/>
    <n v="0"/>
    <n v="0"/>
    <n v="0"/>
    <n v="0"/>
    <n v="284.89"/>
    <n v="0"/>
    <n v="0"/>
    <n v="18.0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11"/>
    <n v="0"/>
    <n v="0"/>
    <n v="0"/>
    <n v="0"/>
    <n v="0"/>
    <n v="0"/>
    <n v="0"/>
    <x v="157"/>
    <m/>
    <m/>
    <m/>
    <m/>
    <m/>
    <m/>
    <m/>
    <m/>
    <n v="0"/>
    <n v="0"/>
    <n v="0"/>
    <n v="0"/>
    <x v="5"/>
    <x v="5"/>
    <m/>
    <x v="36"/>
  </r>
  <r>
    <x v="3"/>
    <s v="Aurora"/>
    <s v="Electric"/>
    <s v="Interdepartmental"/>
    <s v="GP-General Power"/>
    <n v="160558"/>
    <n v="12394.97"/>
    <n v="277.95999999999998"/>
    <n v="0"/>
    <n v="0"/>
    <n v="0"/>
    <n v="0"/>
    <n v="0"/>
    <n v="1143.17"/>
    <n v="0"/>
    <n v="0"/>
    <n v="7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8"/>
    <m/>
    <m/>
    <m/>
    <m/>
    <m/>
    <m/>
    <m/>
    <m/>
    <n v="0"/>
    <n v="0"/>
    <n v="0"/>
    <n v="0"/>
    <x v="5"/>
    <x v="6"/>
    <m/>
    <x v="36"/>
  </r>
  <r>
    <x v="3"/>
    <s v="Aurora"/>
    <s v="Electric"/>
    <s v="Municipal Buildings"/>
    <s v="CB-Commercial"/>
    <n v="49018"/>
    <n v="5864.99"/>
    <n v="1497.54"/>
    <n v="0"/>
    <n v="0"/>
    <n v="0"/>
    <n v="0"/>
    <n v="0"/>
    <n v="349"/>
    <n v="0"/>
    <n v="0"/>
    <n v="2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9"/>
    <m/>
    <m/>
    <m/>
    <m/>
    <m/>
    <m/>
    <m/>
    <m/>
    <n v="0"/>
    <n v="0"/>
    <n v="0"/>
    <n v="0"/>
    <x v="3"/>
    <x v="5"/>
    <m/>
    <x v="36"/>
  </r>
  <r>
    <x v="3"/>
    <s v="Aurora"/>
    <s v="Electric"/>
    <s v="Municipal Buildings"/>
    <s v="GP-General Power"/>
    <n v="146880"/>
    <n v="12534.78"/>
    <n v="277.95999999999998"/>
    <n v="0"/>
    <n v="0"/>
    <n v="0"/>
    <n v="0"/>
    <n v="0"/>
    <n v="1045.79"/>
    <n v="0"/>
    <n v="0"/>
    <n v="66.0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0"/>
    <m/>
    <m/>
    <m/>
    <m/>
    <m/>
    <m/>
    <m/>
    <m/>
    <n v="0"/>
    <n v="0"/>
    <n v="0"/>
    <n v="0"/>
    <x v="3"/>
    <x v="6"/>
    <m/>
    <x v="36"/>
  </r>
  <r>
    <x v="3"/>
    <s v="Aurora"/>
    <s v="Electric"/>
    <s v="Municipal Buildings"/>
    <s v="SH-Small Heating"/>
    <n v="5685"/>
    <n v="567.20000000000005"/>
    <n v="45.38"/>
    <n v="0"/>
    <n v="0"/>
    <n v="0"/>
    <n v="0"/>
    <n v="0"/>
    <n v="40.479999999999997"/>
    <n v="0"/>
    <n v="0"/>
    <n v="2.5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1"/>
    <m/>
    <m/>
    <m/>
    <m/>
    <m/>
    <m/>
    <m/>
    <m/>
    <n v="0"/>
    <n v="0"/>
    <n v="0"/>
    <n v="0"/>
    <x v="3"/>
    <x v="12"/>
    <m/>
    <x v="36"/>
  </r>
  <r>
    <x v="3"/>
    <s v="Aurora"/>
    <s v="Electric"/>
    <s v="Municipal Other Lighting"/>
    <s v="CB-Commercial"/>
    <n v="8364"/>
    <n v="1038.1300000000001"/>
    <n v="726.08"/>
    <n v="0"/>
    <n v="0"/>
    <n v="0"/>
    <n v="0"/>
    <n v="0"/>
    <n v="59.53"/>
    <n v="0"/>
    <n v="0"/>
    <n v="3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2"/>
    <m/>
    <m/>
    <m/>
    <m/>
    <m/>
    <m/>
    <m/>
    <m/>
    <n v="0"/>
    <n v="0"/>
    <n v="0"/>
    <n v="0"/>
    <x v="4"/>
    <x v="5"/>
    <m/>
    <x v="36"/>
  </r>
  <r>
    <x v="3"/>
    <s v="Aurora"/>
    <s v="Electric"/>
    <s v="Municipal Other Lighting"/>
    <s v="LS-Special Lighting"/>
    <n v="3542"/>
    <n v="922.39"/>
    <n v="0"/>
    <n v="0"/>
    <n v="0"/>
    <n v="0"/>
    <n v="0"/>
    <n v="0"/>
    <n v="25.21"/>
    <n v="0"/>
    <n v="0"/>
    <n v="1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6"/>
  </r>
  <r>
    <x v="3"/>
    <s v="Aurora"/>
    <s v="Electric"/>
    <s v="Municipal Other Lighting"/>
    <s v="MS-Miscellaneous"/>
    <n v="0"/>
    <n v="0"/>
    <n v="19.5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22"/>
    <m/>
    <x v="36"/>
  </r>
  <r>
    <x v="3"/>
    <s v="Aurora"/>
    <s v="Electric"/>
    <s v="Municipal Pumping"/>
    <s v="CB-Commercial"/>
    <n v="87245"/>
    <n v="10231.85"/>
    <n v="1270.6400000000001"/>
    <n v="0"/>
    <n v="0"/>
    <n v="0"/>
    <n v="0"/>
    <n v="0"/>
    <n v="621.17999999999995"/>
    <n v="0"/>
    <n v="0"/>
    <n v="39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3"/>
    <m/>
    <m/>
    <m/>
    <m/>
    <m/>
    <m/>
    <m/>
    <m/>
    <n v="0"/>
    <n v="0"/>
    <n v="0"/>
    <n v="0"/>
    <x v="3"/>
    <x v="5"/>
    <m/>
    <x v="36"/>
  </r>
  <r>
    <x v="3"/>
    <s v="Aurora"/>
    <s v="Electric"/>
    <s v="Municipal Pumping"/>
    <s v="GP-General Power"/>
    <n v="515629"/>
    <n v="46015.58"/>
    <n v="972.86"/>
    <n v="0"/>
    <n v="0"/>
    <n v="0"/>
    <n v="0"/>
    <n v="0"/>
    <n v="3671.27"/>
    <n v="0"/>
    <n v="0"/>
    <n v="232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4"/>
    <m/>
    <m/>
    <m/>
    <m/>
    <m/>
    <m/>
    <m/>
    <m/>
    <n v="0"/>
    <n v="0"/>
    <n v="0"/>
    <n v="0"/>
    <x v="3"/>
    <x v="6"/>
    <m/>
    <x v="36"/>
  </r>
  <r>
    <x v="3"/>
    <s v="Aurora"/>
    <s v="Electric"/>
    <s v="Oil Pipeline Pumping"/>
    <s v="GP-General Power"/>
    <n v="184037"/>
    <n v="16768.66"/>
    <n v="138.97999999999999"/>
    <n v="0"/>
    <n v="0"/>
    <n v="0"/>
    <n v="0"/>
    <n v="0"/>
    <n v="1310.3499999999999"/>
    <n v="0"/>
    <n v="0"/>
    <n v="82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55.07"/>
    <n v="0"/>
    <n v="0"/>
    <n v="0"/>
    <n v="0"/>
    <n v="0"/>
    <n v="0"/>
    <n v="0"/>
    <x v="165"/>
    <m/>
    <m/>
    <m/>
    <m/>
    <m/>
    <m/>
    <m/>
    <m/>
    <n v="0"/>
    <n v="0"/>
    <n v="0"/>
    <n v="0"/>
    <x v="2"/>
    <x v="24"/>
    <m/>
    <x v="36"/>
  </r>
  <r>
    <x v="3"/>
    <s v="Aurora"/>
    <s v="Electric"/>
    <s v="Residential"/>
    <s v="RGL-Residential Pilot"/>
    <n v="85119"/>
    <n v="9232.16"/>
    <n v="0"/>
    <n v="454.3"/>
    <n v="0"/>
    <n v="0"/>
    <n v="0"/>
    <n v="0"/>
    <n v="606.01"/>
    <n v="0"/>
    <n v="0"/>
    <n v="38.2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29"/>
    <n v="0"/>
    <n v="0"/>
    <n v="101.91"/>
    <n v="0"/>
    <n v="0"/>
    <n v="0"/>
    <n v="0"/>
    <n v="0"/>
    <n v="0"/>
    <n v="0"/>
    <x v="166"/>
    <m/>
    <m/>
    <m/>
    <m/>
    <m/>
    <m/>
    <m/>
    <m/>
    <n v="0"/>
    <n v="0"/>
    <n v="0"/>
    <n v="0"/>
    <x v="0"/>
    <x v="25"/>
    <m/>
    <x v="36"/>
  </r>
  <r>
    <x v="3"/>
    <s v="Aurora"/>
    <s v="Electric"/>
    <s v="Residential"/>
    <s v="RG-Residential"/>
    <n v="18542567"/>
    <n v="2050725.33"/>
    <n v="189637.82"/>
    <n v="67563.11"/>
    <n v="0"/>
    <n v="0"/>
    <n v="-1107.6300000000001"/>
    <n v="-100178.919162263"/>
    <n v="132025.42000000001"/>
    <n v="0"/>
    <n v="0"/>
    <n v="8344.09"/>
    <n v="0"/>
    <n v="0"/>
    <n v="0"/>
    <n v="0"/>
    <n v="0"/>
    <n v="0"/>
    <n v="0"/>
    <n v="0"/>
    <n v="0"/>
    <n v="0"/>
    <n v="0"/>
    <n v="0"/>
    <n v="0"/>
    <n v="0"/>
    <n v="0"/>
    <n v="120"/>
    <n v="0"/>
    <n v="0"/>
    <n v="4946.17"/>
    <n v="600"/>
    <n v="-64.45"/>
    <n v="17957.7"/>
    <n v="0"/>
    <n v="0"/>
    <n v="0"/>
    <n v="0"/>
    <n v="0"/>
    <n v="0"/>
    <n v="70.97"/>
    <x v="167"/>
    <m/>
    <m/>
    <m/>
    <m/>
    <m/>
    <m/>
    <m/>
    <m/>
    <n v="0"/>
    <n v="0"/>
    <n v="0"/>
    <n v="0"/>
    <x v="0"/>
    <x v="1"/>
    <m/>
    <x v="36"/>
  </r>
  <r>
    <x v="3"/>
    <s v="Aurora"/>
    <s v="Lighting"/>
    <s v="Commercial"/>
    <s v="PL-Private Lighting"/>
    <n v="50779.343000000001"/>
    <n v="16682.46"/>
    <n v="0"/>
    <n v="0"/>
    <n v="0"/>
    <n v="0"/>
    <n v="0"/>
    <n v="0"/>
    <n v="353.43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48"/>
    <n v="0"/>
    <n v="0"/>
    <n v="881.23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3"/>
    <s v="Aurora"/>
    <s v="Lighting"/>
    <s v="Industrial"/>
    <s v="PL-Private Lighting"/>
    <n v="5046"/>
    <n v="1398.39"/>
    <n v="0"/>
    <n v="0"/>
    <n v="0"/>
    <n v="0"/>
    <n v="0"/>
    <n v="0"/>
    <n v="35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8"/>
    <n v="0"/>
    <n v="0"/>
    <n v="77.69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6"/>
  </r>
  <r>
    <x v="3"/>
    <s v="Aurora"/>
    <s v="Lighting"/>
    <s v="Interdepartmental"/>
    <s v="PL-Private Lighting"/>
    <n v="195"/>
    <n v="45.96"/>
    <n v="0"/>
    <n v="0"/>
    <n v="0"/>
    <n v="0"/>
    <n v="0"/>
    <n v="0"/>
    <n v="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5"/>
    <x v="4"/>
    <m/>
    <x v="36"/>
  </r>
  <r>
    <x v="3"/>
    <s v="Aurora"/>
    <s v="Lighting"/>
    <s v="Municipal Other Lighting"/>
    <s v="PL-Private Lighting"/>
    <n v="174"/>
    <n v="66.239999999999995"/>
    <n v="0"/>
    <n v="0"/>
    <n v="0"/>
    <n v="0"/>
    <n v="0"/>
    <n v="0"/>
    <n v="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6"/>
  </r>
  <r>
    <x v="3"/>
    <s v="Aurora"/>
    <s v="Lighting"/>
    <s v="Municipal Pumping"/>
    <s v="PL-Private Lighting"/>
    <n v="58"/>
    <n v="20.59"/>
    <n v="0"/>
    <n v="0"/>
    <n v="0"/>
    <n v="0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4"/>
    <m/>
    <x v="36"/>
  </r>
  <r>
    <x v="3"/>
    <s v="Aurora"/>
    <s v="Lighting"/>
    <s v="Municipal Street Lighting"/>
    <s v="SPL-Municipal St Lighting"/>
    <n v="130781.18399999999"/>
    <n v="12911.59"/>
    <n v="0"/>
    <n v="0"/>
    <n v="0"/>
    <n v="0"/>
    <n v="0"/>
    <n v="0"/>
    <n v="931.15"/>
    <n v="0"/>
    <n v="0"/>
    <n v="0"/>
    <n v="0"/>
    <n v="0"/>
    <n v="0"/>
    <n v="0"/>
    <n v="0"/>
    <n v="0"/>
    <n v="0"/>
    <n v="3460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6"/>
  </r>
  <r>
    <x v="3"/>
    <s v="Aurora"/>
    <s v="Lighting"/>
    <s v="Residential"/>
    <s v="PL-Private Lighting"/>
    <n v="51130.504999999997"/>
    <n v="19336.490000000002"/>
    <n v="0"/>
    <n v="0"/>
    <n v="0"/>
    <n v="0"/>
    <n v="0"/>
    <n v="0"/>
    <n v="363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68"/>
    <n v="0"/>
    <n v="0"/>
    <n v="66.78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3"/>
    <s v="Baxter Springs"/>
    <s v="Electric"/>
    <s v="Commercial"/>
    <s v="CB-Commercial"/>
    <n v="350"/>
    <n v="44.49"/>
    <n v="22.69"/>
    <n v="3.51"/>
    <n v="0"/>
    <n v="0"/>
    <n v="0"/>
    <n v="0"/>
    <n v="2.4900000000000002"/>
    <n v="0"/>
    <n v="0"/>
    <n v="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8"/>
    <n v="0"/>
    <n v="0"/>
    <n v="6.21"/>
    <n v="0"/>
    <n v="0"/>
    <n v="0"/>
    <n v="0"/>
    <n v="0"/>
    <n v="0"/>
    <n v="0"/>
    <x v="168"/>
    <m/>
    <m/>
    <m/>
    <m/>
    <m/>
    <m/>
    <m/>
    <m/>
    <n v="0"/>
    <n v="0"/>
    <n v="0"/>
    <n v="0"/>
    <x v="1"/>
    <x v="5"/>
    <m/>
    <x v="36"/>
  </r>
  <r>
    <x v="3"/>
    <s v="Baxter Springs"/>
    <s v="Electric"/>
    <s v="Residential"/>
    <s v="RG-Residential"/>
    <n v="257"/>
    <n v="32.21"/>
    <n v="13"/>
    <n v="2.37"/>
    <n v="0"/>
    <n v="0"/>
    <n v="0"/>
    <n v="0"/>
    <n v="1.83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8"/>
    <n v="0"/>
    <n v="0"/>
    <n v="0"/>
    <n v="0"/>
    <n v="0"/>
    <n v="0"/>
    <n v="0"/>
    <x v="169"/>
    <m/>
    <m/>
    <m/>
    <m/>
    <m/>
    <m/>
    <m/>
    <m/>
    <n v="0"/>
    <n v="0"/>
    <n v="0"/>
    <n v="0"/>
    <x v="0"/>
    <x v="1"/>
    <m/>
    <x v="36"/>
  </r>
  <r>
    <x v="3"/>
    <s v="Baxter Springs"/>
    <s v="Lighting"/>
    <s v="Commercial"/>
    <s v="PL-Private Lighting"/>
    <n v="31"/>
    <n v="14.15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2"/>
    <n v="0"/>
    <n v="0"/>
    <n v="1.27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3"/>
    <s v="Bolivar"/>
    <s v="Electric"/>
    <s v="Commercial"/>
    <s v="CB-Commercial"/>
    <n v="2937094"/>
    <n v="345753.17"/>
    <n v="45665.09"/>
    <n v="8719.2800000000007"/>
    <n v="0"/>
    <n v="0"/>
    <n v="-95.88"/>
    <n v="-7312.4549618320598"/>
    <n v="20912.12"/>
    <n v="0"/>
    <n v="0"/>
    <n v="1321.8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353.07"/>
    <n v="100"/>
    <n v="-15.03"/>
    <n v="24537.51"/>
    <n v="0"/>
    <n v="0"/>
    <n v="0"/>
    <n v="0"/>
    <n v="0"/>
    <n v="0"/>
    <n v="0"/>
    <x v="170"/>
    <m/>
    <m/>
    <m/>
    <m/>
    <m/>
    <m/>
    <m/>
    <m/>
    <n v="0"/>
    <n v="0"/>
    <n v="0"/>
    <n v="0"/>
    <x v="1"/>
    <x v="5"/>
    <m/>
    <x v="36"/>
  </r>
  <r>
    <x v="3"/>
    <s v="Bolivar"/>
    <s v="Electric"/>
    <s v="Commercial"/>
    <s v="GP-General Power"/>
    <n v="3408760"/>
    <n v="322412.61"/>
    <n v="9214.3700000000008"/>
    <n v="2047.13"/>
    <n v="0"/>
    <n v="0"/>
    <n v="0"/>
    <n v="0"/>
    <n v="24270.34"/>
    <n v="0"/>
    <n v="0"/>
    <n v="1533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22.43"/>
    <n v="0"/>
    <n v="-5.82"/>
    <n v="16072.95"/>
    <n v="0"/>
    <n v="0"/>
    <n v="0"/>
    <n v="0"/>
    <n v="0"/>
    <n v="0"/>
    <n v="0"/>
    <x v="171"/>
    <m/>
    <m/>
    <m/>
    <m/>
    <m/>
    <m/>
    <m/>
    <m/>
    <n v="0"/>
    <n v="0"/>
    <n v="0"/>
    <n v="0"/>
    <x v="1"/>
    <x v="6"/>
    <m/>
    <x v="36"/>
  </r>
  <r>
    <x v="3"/>
    <s v="Bolivar"/>
    <s v="Electric"/>
    <s v="Commercial"/>
    <s v="LP-Large Power"/>
    <n v="2305505"/>
    <n v="157860.98000000001"/>
    <n v="1134.2"/>
    <n v="0"/>
    <n v="0"/>
    <n v="0"/>
    <n v="0"/>
    <n v="0"/>
    <n v="16115.48"/>
    <n v="0"/>
    <n v="0"/>
    <n v="1037.47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4639.43"/>
    <n v="0"/>
    <n v="0"/>
    <n v="0"/>
    <n v="0"/>
    <n v="0"/>
    <n v="0"/>
    <n v="0"/>
    <x v="172"/>
    <m/>
    <m/>
    <m/>
    <m/>
    <m/>
    <m/>
    <m/>
    <m/>
    <n v="0"/>
    <n v="0"/>
    <n v="0"/>
    <n v="0"/>
    <x v="1"/>
    <x v="17"/>
    <m/>
    <x v="36"/>
  </r>
  <r>
    <x v="3"/>
    <s v="Bolivar"/>
    <s v="Electric"/>
    <s v="Commercial"/>
    <s v="LS-Special Lighting"/>
    <n v="2354"/>
    <n v="459.93"/>
    <n v="0"/>
    <n v="0.96"/>
    <n v="0"/>
    <n v="0"/>
    <n v="0"/>
    <n v="0"/>
    <n v="16.760000000000002"/>
    <n v="0"/>
    <n v="0"/>
    <n v="1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6"/>
  </r>
  <r>
    <x v="3"/>
    <s v="Bolivar"/>
    <s v="Electric"/>
    <s v="Commercial"/>
    <s v="SH-Small Heating"/>
    <n v="1457401"/>
    <n v="143412.53"/>
    <n v="11251.97"/>
    <n v="3364.67"/>
    <n v="0"/>
    <n v="0"/>
    <n v="-142.43"/>
    <n v="-6720"/>
    <n v="10376.61"/>
    <n v="0"/>
    <n v="0"/>
    <n v="65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1.17"/>
    <n v="0"/>
    <n v="-3.28"/>
    <n v="9501.3799999999992"/>
    <n v="0"/>
    <n v="0"/>
    <n v="0"/>
    <n v="0"/>
    <n v="0"/>
    <n v="0"/>
    <n v="0"/>
    <x v="173"/>
    <m/>
    <m/>
    <m/>
    <m/>
    <m/>
    <m/>
    <m/>
    <m/>
    <n v="0"/>
    <n v="0"/>
    <n v="0"/>
    <n v="0"/>
    <x v="1"/>
    <x v="12"/>
    <m/>
    <x v="36"/>
  </r>
  <r>
    <x v="3"/>
    <s v="Bolivar"/>
    <s v="Electric"/>
    <s v="Commercial"/>
    <s v="TEB-Total Electric Bldg"/>
    <n v="3589702"/>
    <n v="326124.65000000002"/>
    <n v="8269.31"/>
    <n v="2159.4499999999998"/>
    <n v="0"/>
    <n v="0"/>
    <n v="-332.59"/>
    <n v="-19200"/>
    <n v="25558.67"/>
    <n v="0"/>
    <n v="0"/>
    <n v="1584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6.31"/>
    <n v="0"/>
    <n v="0"/>
    <n v="13982.01"/>
    <n v="0"/>
    <n v="0"/>
    <n v="0"/>
    <n v="0"/>
    <n v="0"/>
    <n v="0"/>
    <n v="0"/>
    <x v="174"/>
    <m/>
    <m/>
    <m/>
    <m/>
    <m/>
    <m/>
    <m/>
    <m/>
    <n v="0"/>
    <n v="0"/>
    <n v="0"/>
    <n v="0"/>
    <x v="1"/>
    <x v="13"/>
    <m/>
    <x v="36"/>
  </r>
  <r>
    <x v="3"/>
    <s v="Bolivar"/>
    <s v="Electric"/>
    <s v="Industrial"/>
    <s v="CB-Commercial"/>
    <n v="37567"/>
    <n v="4326.51"/>
    <n v="181.52"/>
    <n v="191.35"/>
    <n v="0"/>
    <n v="0"/>
    <n v="0"/>
    <n v="0"/>
    <n v="267.47000000000003"/>
    <n v="0"/>
    <n v="0"/>
    <n v="16.8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33"/>
    <n v="0"/>
    <n v="0"/>
    <n v="352.24"/>
    <n v="0"/>
    <n v="0"/>
    <n v="0"/>
    <n v="0"/>
    <n v="0"/>
    <n v="0"/>
    <n v="0"/>
    <x v="175"/>
    <m/>
    <m/>
    <m/>
    <m/>
    <m/>
    <m/>
    <m/>
    <m/>
    <n v="0"/>
    <n v="0"/>
    <n v="0"/>
    <n v="0"/>
    <x v="2"/>
    <x v="5"/>
    <m/>
    <x v="36"/>
  </r>
  <r>
    <x v="3"/>
    <s v="Bolivar"/>
    <s v="Electric"/>
    <s v="Industrial"/>
    <s v="GP-General Power"/>
    <n v="848480"/>
    <n v="83029.66"/>
    <n v="1042.3499999999999"/>
    <n v="2790.6"/>
    <n v="0"/>
    <n v="0"/>
    <n v="0"/>
    <n v="0"/>
    <n v="6041.19"/>
    <n v="0"/>
    <n v="0"/>
    <n v="38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9.36"/>
    <n v="0"/>
    <n v="0"/>
    <n v="3878.92"/>
    <n v="0"/>
    <n v="0"/>
    <n v="0"/>
    <n v="0"/>
    <n v="0"/>
    <n v="0"/>
    <n v="0"/>
    <x v="176"/>
    <m/>
    <m/>
    <m/>
    <m/>
    <m/>
    <m/>
    <m/>
    <m/>
    <n v="0"/>
    <n v="0"/>
    <n v="0"/>
    <n v="0"/>
    <x v="2"/>
    <x v="6"/>
    <m/>
    <x v="36"/>
  </r>
  <r>
    <x v="3"/>
    <s v="Bolivar"/>
    <s v="Electric"/>
    <s v="Industrial"/>
    <s v="LP-Large Power"/>
    <n v="651733"/>
    <n v="40338.410000000003"/>
    <n v="567.1"/>
    <n v="0"/>
    <n v="0"/>
    <n v="0"/>
    <n v="0"/>
    <n v="0"/>
    <n v="4555.6099999999997"/>
    <n v="0"/>
    <n v="0"/>
    <n v="293.27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19.54"/>
    <n v="0"/>
    <n v="0"/>
    <n v="0"/>
    <n v="0"/>
    <n v="0"/>
    <n v="0"/>
    <n v="0"/>
    <x v="177"/>
    <m/>
    <m/>
    <m/>
    <m/>
    <m/>
    <m/>
    <m/>
    <m/>
    <n v="0"/>
    <n v="0"/>
    <n v="0"/>
    <n v="0"/>
    <x v="2"/>
    <x v="17"/>
    <m/>
    <x v="36"/>
  </r>
  <r>
    <x v="3"/>
    <s v="Bolivar"/>
    <s v="Electric"/>
    <s v="Industrial"/>
    <s v="PFM-Feed Mill/Grain Elev"/>
    <n v="2737"/>
    <n v="452.88"/>
    <n v="110.6"/>
    <n v="16.54"/>
    <n v="0"/>
    <n v="0"/>
    <n v="0"/>
    <n v="0"/>
    <n v="19.489999999999998"/>
    <n v="0"/>
    <n v="0"/>
    <n v="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77"/>
    <n v="0"/>
    <n v="0"/>
    <n v="0"/>
    <n v="0"/>
    <n v="0"/>
    <n v="0"/>
    <n v="0"/>
    <x v="178"/>
    <m/>
    <m/>
    <m/>
    <m/>
    <m/>
    <m/>
    <m/>
    <m/>
    <n v="0"/>
    <n v="0"/>
    <n v="0"/>
    <n v="0"/>
    <x v="2"/>
    <x v="18"/>
    <m/>
    <x v="36"/>
  </r>
  <r>
    <x v="3"/>
    <s v="Bolivar"/>
    <s v="Electric"/>
    <s v="Industrial"/>
    <s v="SH-Small Heating"/>
    <n v="1520"/>
    <n v="162.30000000000001"/>
    <n v="22.69"/>
    <n v="3.97"/>
    <n v="0"/>
    <n v="0"/>
    <n v="0"/>
    <n v="0"/>
    <n v="10.82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36"/>
    <n v="0"/>
    <n v="0"/>
    <n v="0"/>
    <n v="0"/>
    <n v="0"/>
    <n v="0"/>
    <n v="0"/>
    <x v="179"/>
    <m/>
    <m/>
    <m/>
    <m/>
    <m/>
    <m/>
    <m/>
    <m/>
    <n v="0"/>
    <n v="0"/>
    <n v="0"/>
    <n v="0"/>
    <x v="2"/>
    <x v="12"/>
    <m/>
    <x v="36"/>
  </r>
  <r>
    <x v="3"/>
    <s v="Bolivar"/>
    <s v="Electric"/>
    <s v="Interdepartmental"/>
    <s v="CB-Commercial"/>
    <n v="77245"/>
    <n v="8852.58"/>
    <n v="243.51"/>
    <n v="0"/>
    <n v="0"/>
    <n v="0"/>
    <n v="0"/>
    <n v="0"/>
    <n v="549.99"/>
    <n v="0"/>
    <n v="0"/>
    <n v="34.77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5.34"/>
    <n v="0"/>
    <n v="0"/>
    <n v="0"/>
    <n v="0"/>
    <n v="0"/>
    <n v="0"/>
    <n v="0"/>
    <x v="180"/>
    <m/>
    <m/>
    <m/>
    <m/>
    <m/>
    <m/>
    <m/>
    <m/>
    <n v="0"/>
    <n v="0"/>
    <n v="0"/>
    <n v="0"/>
    <x v="5"/>
    <x v="5"/>
    <m/>
    <x v="36"/>
  </r>
  <r>
    <x v="3"/>
    <s v="Bolivar"/>
    <s v="Electric"/>
    <s v="Interdepartmental"/>
    <s v="GP-General Power"/>
    <n v="82533"/>
    <n v="7923.26"/>
    <n v="182.99"/>
    <n v="0"/>
    <n v="0"/>
    <n v="0"/>
    <n v="0"/>
    <n v="0"/>
    <n v="587.63"/>
    <n v="0"/>
    <n v="0"/>
    <n v="37.1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3.42"/>
    <n v="0"/>
    <n v="0"/>
    <n v="0"/>
    <n v="0"/>
    <n v="0"/>
    <n v="0"/>
    <n v="0"/>
    <x v="181"/>
    <m/>
    <m/>
    <m/>
    <m/>
    <m/>
    <m/>
    <m/>
    <m/>
    <n v="0"/>
    <n v="0"/>
    <n v="0"/>
    <n v="0"/>
    <x v="5"/>
    <x v="6"/>
    <m/>
    <x v="36"/>
  </r>
  <r>
    <x v="3"/>
    <s v="Bolivar"/>
    <s v="Electric"/>
    <s v="Municipal Buildings"/>
    <s v="CB-Commercial"/>
    <n v="79791"/>
    <n v="9505.57"/>
    <n v="2147.94"/>
    <n v="0"/>
    <n v="0"/>
    <n v="0"/>
    <n v="0"/>
    <n v="0"/>
    <n v="568.16"/>
    <n v="0"/>
    <n v="0"/>
    <n v="35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2"/>
    <m/>
    <m/>
    <m/>
    <m/>
    <m/>
    <m/>
    <m/>
    <m/>
    <n v="0"/>
    <n v="0"/>
    <n v="0"/>
    <n v="0"/>
    <x v="3"/>
    <x v="5"/>
    <m/>
    <x v="36"/>
  </r>
  <r>
    <x v="3"/>
    <s v="Bolivar"/>
    <s v="Electric"/>
    <s v="Municipal Buildings"/>
    <s v="GP-General Power"/>
    <n v="34988"/>
    <n v="4783.08"/>
    <n v="243.22"/>
    <n v="0"/>
    <n v="0"/>
    <n v="0"/>
    <n v="0"/>
    <n v="0"/>
    <n v="249.11"/>
    <n v="0"/>
    <n v="0"/>
    <n v="15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3"/>
    <m/>
    <m/>
    <m/>
    <m/>
    <m/>
    <m/>
    <m/>
    <m/>
    <n v="0"/>
    <n v="0"/>
    <n v="0"/>
    <n v="0"/>
    <x v="3"/>
    <x v="6"/>
    <m/>
    <x v="36"/>
  </r>
  <r>
    <x v="3"/>
    <s v="Bolivar"/>
    <s v="Electric"/>
    <s v="Municipal Buildings"/>
    <s v="SH-Small Heating"/>
    <n v="38948"/>
    <n v="3907.72"/>
    <n v="363.04"/>
    <n v="0"/>
    <n v="0"/>
    <n v="0"/>
    <n v="0"/>
    <n v="0"/>
    <n v="277.3"/>
    <n v="0"/>
    <n v="0"/>
    <n v="17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4"/>
    <m/>
    <m/>
    <m/>
    <m/>
    <m/>
    <m/>
    <m/>
    <m/>
    <n v="0"/>
    <n v="0"/>
    <n v="0"/>
    <n v="0"/>
    <x v="3"/>
    <x v="12"/>
    <m/>
    <x v="36"/>
  </r>
  <r>
    <x v="3"/>
    <s v="Bolivar"/>
    <s v="Electric"/>
    <s v="Municipal Buildings"/>
    <s v="TEB-Total Electric Bldg"/>
    <n v="19440"/>
    <n v="1743.99"/>
    <n v="69.489999999999995"/>
    <n v="0"/>
    <n v="0"/>
    <n v="0"/>
    <n v="0"/>
    <n v="0"/>
    <n v="138.41"/>
    <n v="0"/>
    <n v="0"/>
    <n v="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5"/>
    <m/>
    <m/>
    <m/>
    <m/>
    <m/>
    <m/>
    <m/>
    <m/>
    <n v="0"/>
    <n v="0"/>
    <n v="0"/>
    <n v="0"/>
    <x v="3"/>
    <x v="13"/>
    <m/>
    <x v="36"/>
  </r>
  <r>
    <x v="3"/>
    <s v="Bolivar"/>
    <s v="Electric"/>
    <s v="Municipal Other Lighting"/>
    <s v="CB-Commercial"/>
    <n v="12941"/>
    <n v="1574.72"/>
    <n v="862.22"/>
    <n v="0"/>
    <n v="0"/>
    <n v="0"/>
    <n v="0"/>
    <n v="0"/>
    <n v="92.14"/>
    <n v="0"/>
    <n v="0"/>
    <n v="5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6"/>
    <m/>
    <m/>
    <m/>
    <m/>
    <m/>
    <m/>
    <m/>
    <m/>
    <n v="0"/>
    <n v="0"/>
    <n v="0"/>
    <n v="0"/>
    <x v="4"/>
    <x v="5"/>
    <m/>
    <x v="36"/>
  </r>
  <r>
    <x v="3"/>
    <s v="Bolivar"/>
    <s v="Electric"/>
    <s v="Municipal Other Lighting"/>
    <s v="LS-Special Lighting"/>
    <n v="2106"/>
    <n v="506.37"/>
    <n v="0"/>
    <n v="0"/>
    <n v="0"/>
    <n v="0"/>
    <n v="0"/>
    <n v="0"/>
    <n v="15.01"/>
    <n v="0"/>
    <n v="0"/>
    <n v="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6"/>
  </r>
  <r>
    <x v="3"/>
    <s v="Bolivar"/>
    <s v="Electric"/>
    <s v="Municipal Pumping"/>
    <s v="CB-Commercial"/>
    <n v="173472"/>
    <n v="20403.3"/>
    <n v="2590.44"/>
    <n v="0"/>
    <n v="0"/>
    <n v="0"/>
    <n v="0"/>
    <n v="0"/>
    <n v="1235.1199999999999"/>
    <n v="0"/>
    <n v="0"/>
    <n v="78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7"/>
    <m/>
    <m/>
    <m/>
    <m/>
    <m/>
    <m/>
    <m/>
    <m/>
    <n v="0"/>
    <n v="0"/>
    <n v="0"/>
    <n v="0"/>
    <x v="3"/>
    <x v="5"/>
    <m/>
    <x v="36"/>
  </r>
  <r>
    <x v="3"/>
    <s v="Bolivar"/>
    <s v="Electric"/>
    <s v="Municipal Pumping"/>
    <s v="GP-General Power"/>
    <n v="209013"/>
    <n v="19242.240000000002"/>
    <n v="599.94000000000005"/>
    <n v="0"/>
    <n v="0"/>
    <n v="0"/>
    <n v="0"/>
    <n v="0"/>
    <n v="1488.16"/>
    <n v="0"/>
    <n v="0"/>
    <n v="94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8"/>
    <m/>
    <m/>
    <m/>
    <m/>
    <m/>
    <m/>
    <m/>
    <m/>
    <n v="0"/>
    <n v="0"/>
    <n v="0"/>
    <n v="0"/>
    <x v="3"/>
    <x v="6"/>
    <m/>
    <x v="36"/>
  </r>
  <r>
    <x v="3"/>
    <s v="Bolivar"/>
    <s v="Electric"/>
    <s v="Municipal Pumping"/>
    <s v="TEB-Total Electric Bldg"/>
    <n v="20621"/>
    <n v="1587.08"/>
    <n v="69.489999999999995"/>
    <n v="0"/>
    <n v="0"/>
    <n v="0"/>
    <n v="0"/>
    <n v="0"/>
    <n v="146.82"/>
    <n v="0"/>
    <n v="0"/>
    <n v="9.27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9"/>
    <m/>
    <m/>
    <m/>
    <m/>
    <m/>
    <m/>
    <m/>
    <m/>
    <n v="0"/>
    <n v="0"/>
    <n v="0"/>
    <n v="0"/>
    <x v="3"/>
    <x v="13"/>
    <m/>
    <x v="36"/>
  </r>
  <r>
    <x v="3"/>
    <s v="Bolivar"/>
    <s v="Electric"/>
    <s v="Oil Pipeline Pumping"/>
    <s v="GP-General Power"/>
    <n v="79232"/>
    <n v="7307.56"/>
    <n v="69.489999999999995"/>
    <n v="0"/>
    <n v="0"/>
    <n v="0"/>
    <n v="0"/>
    <n v="0"/>
    <n v="564.13"/>
    <n v="0"/>
    <n v="0"/>
    <n v="35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4.42"/>
    <n v="0"/>
    <n v="0"/>
    <n v="513.07000000000005"/>
    <n v="0"/>
    <n v="0"/>
    <n v="0"/>
    <n v="0"/>
    <n v="0"/>
    <n v="0"/>
    <n v="0"/>
    <x v="190"/>
    <m/>
    <m/>
    <m/>
    <m/>
    <m/>
    <m/>
    <m/>
    <m/>
    <n v="0"/>
    <n v="0"/>
    <n v="0"/>
    <n v="0"/>
    <x v="2"/>
    <x v="24"/>
    <m/>
    <x v="36"/>
  </r>
  <r>
    <x v="3"/>
    <s v="Bolivar"/>
    <s v="Electric"/>
    <s v="Oil Pipeline Pumping"/>
    <s v="LP-Large Power"/>
    <n v="1915607"/>
    <n v="177262.57"/>
    <n v="850.65"/>
    <n v="0"/>
    <n v="0"/>
    <n v="0"/>
    <n v="0"/>
    <n v="0"/>
    <n v="1339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06.26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29"/>
    <m/>
    <x v="36"/>
  </r>
  <r>
    <x v="3"/>
    <s v="Bolivar"/>
    <s v="Electric"/>
    <s v="Residential"/>
    <s v="RGL-Residential Pilot"/>
    <n v="170605"/>
    <n v="18652.400000000001"/>
    <n v="0"/>
    <n v="500.24"/>
    <n v="0"/>
    <n v="0"/>
    <n v="0"/>
    <n v="0"/>
    <n v="1214.68"/>
    <n v="0"/>
    <n v="0"/>
    <n v="76.84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46"/>
    <n v="0"/>
    <n v="0"/>
    <n v="501.31"/>
    <n v="0"/>
    <n v="0"/>
    <n v="0"/>
    <n v="0"/>
    <n v="0"/>
    <n v="0"/>
    <n v="0"/>
    <x v="191"/>
    <m/>
    <m/>
    <m/>
    <m/>
    <m/>
    <m/>
    <m/>
    <m/>
    <n v="0"/>
    <n v="0"/>
    <n v="0"/>
    <n v="0"/>
    <x v="0"/>
    <x v="25"/>
    <m/>
    <x v="36"/>
  </r>
  <r>
    <x v="3"/>
    <s v="Bolivar"/>
    <s v="Electric"/>
    <s v="Residential"/>
    <s v="RG-Residential"/>
    <n v="23938518.199999999"/>
    <n v="2599549.2799999998"/>
    <n v="182822.41"/>
    <n v="62126.81"/>
    <n v="0"/>
    <n v="0"/>
    <n v="-1466.85"/>
    <n v="-96802.7816793893"/>
    <n v="170442.38"/>
    <n v="0"/>
    <n v="0"/>
    <n v="1077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08.7299999999996"/>
    <n v="420"/>
    <n v="-45.88"/>
    <n v="67068.47"/>
    <n v="0"/>
    <n v="0"/>
    <n v="0"/>
    <n v="0"/>
    <n v="0"/>
    <n v="0"/>
    <n v="0"/>
    <x v="192"/>
    <m/>
    <m/>
    <m/>
    <m/>
    <m/>
    <m/>
    <m/>
    <m/>
    <n v="0"/>
    <n v="0"/>
    <n v="0"/>
    <n v="0"/>
    <x v="0"/>
    <x v="1"/>
    <m/>
    <x v="36"/>
  </r>
  <r>
    <x v="3"/>
    <s v="Bolivar"/>
    <s v="Electric"/>
    <s v="Wholesale Municipalities"/>
    <s v="GFR-Lockwood"/>
    <n v="934937"/>
    <n v="40095.800000000003"/>
    <n v="0"/>
    <n v="0"/>
    <n v="774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6"/>
    <x v="30"/>
    <m/>
    <x v="36"/>
  </r>
  <r>
    <x v="3"/>
    <s v="Bolivar"/>
    <s v="Lighting"/>
    <s v="Commercial"/>
    <s v="PL-Private Lighting"/>
    <n v="54782.43"/>
    <n v="16533.47"/>
    <n v="0"/>
    <n v="128.30000000000001"/>
    <n v="0"/>
    <n v="0"/>
    <n v="0"/>
    <n v="0"/>
    <n v="388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.099999999999994"/>
    <n v="0"/>
    <n v="0"/>
    <n v="676.78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3"/>
    <s v="Bolivar"/>
    <s v="Lighting"/>
    <s v="Industrial"/>
    <s v="PL-Private Lighting"/>
    <n v="515"/>
    <n v="176.82"/>
    <n v="0"/>
    <n v="5.78"/>
    <n v="0"/>
    <n v="0"/>
    <n v="0"/>
    <n v="0"/>
    <n v="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32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6"/>
  </r>
  <r>
    <x v="3"/>
    <s v="Bolivar"/>
    <s v="Lighting"/>
    <s v="Municipal Other Lighting"/>
    <s v="PL-Private Lighting"/>
    <n v="249"/>
    <n v="84.1"/>
    <n v="0"/>
    <n v="0"/>
    <n v="0"/>
    <n v="0"/>
    <n v="0"/>
    <n v="0"/>
    <n v="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6"/>
  </r>
  <r>
    <x v="3"/>
    <s v="Bolivar"/>
    <s v="Lighting"/>
    <s v="Municipal Street Lighting"/>
    <s v="SPL-Municipal St Lighting"/>
    <n v="247487.08199999999"/>
    <n v="24679.08"/>
    <n v="0"/>
    <n v="0"/>
    <n v="0"/>
    <n v="0"/>
    <n v="0"/>
    <n v="0"/>
    <n v="1762.1"/>
    <n v="0"/>
    <n v="0"/>
    <n v="0"/>
    <n v="0"/>
    <n v="0"/>
    <n v="0"/>
    <n v="0"/>
    <n v="0"/>
    <n v="0"/>
    <n v="0"/>
    <n v="698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6"/>
  </r>
  <r>
    <x v="3"/>
    <s v="Bolivar"/>
    <s v="Lighting"/>
    <s v="Residential"/>
    <s v="PL-Private Lighting"/>
    <n v="42024.044999999998"/>
    <n v="15629.52"/>
    <n v="0"/>
    <n v="55.54"/>
    <n v="0"/>
    <n v="0"/>
    <n v="0"/>
    <n v="0"/>
    <n v="298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48"/>
    <n v="0"/>
    <n v="0"/>
    <n v="269.12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3"/>
    <s v="Branson"/>
    <s v="Electric"/>
    <s v="Commercial"/>
    <s v="CB-Commercial"/>
    <n v="347"/>
    <n v="44.11"/>
    <n v="19.66"/>
    <n v="0"/>
    <n v="0"/>
    <n v="0"/>
    <n v="0"/>
    <n v="0"/>
    <n v="2.4700000000000002"/>
    <n v="0"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3"/>
    <m/>
    <m/>
    <m/>
    <m/>
    <m/>
    <m/>
    <m/>
    <m/>
    <n v="0"/>
    <n v="0"/>
    <n v="0"/>
    <n v="0"/>
    <x v="1"/>
    <x v="5"/>
    <m/>
    <x v="36"/>
  </r>
  <r>
    <x v="3"/>
    <s v="Branson"/>
    <s v="Electric"/>
    <s v="Commercial"/>
    <s v="CB-Commercial"/>
    <n v="4172927"/>
    <n v="489776.72"/>
    <n v="61164.69"/>
    <n v="9634.19"/>
    <n v="0"/>
    <n v="0"/>
    <n v="-397.92"/>
    <n v="-29205.743511450401"/>
    <n v="29712.07"/>
    <n v="0"/>
    <n v="0"/>
    <n v="1877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93.7"/>
    <n v="0"/>
    <n v="-22.19"/>
    <n v="39352.120000000003"/>
    <n v="0"/>
    <n v="0"/>
    <n v="0"/>
    <n v="0"/>
    <n v="0"/>
    <n v="0"/>
    <n v="0"/>
    <x v="194"/>
    <m/>
    <m/>
    <m/>
    <m/>
    <m/>
    <m/>
    <m/>
    <m/>
    <n v="0"/>
    <n v="0"/>
    <n v="0"/>
    <n v="0"/>
    <x v="1"/>
    <x v="5"/>
    <m/>
    <x v="36"/>
  </r>
  <r>
    <x v="3"/>
    <s v="Branson"/>
    <s v="Electric"/>
    <s v="Commercial"/>
    <s v="GP-General Power"/>
    <n v="5740104"/>
    <n v="578977.84"/>
    <n v="11695.17"/>
    <n v="10036.48"/>
    <n v="0"/>
    <n v="0"/>
    <n v="0"/>
    <n v="0"/>
    <n v="40869.599999999999"/>
    <n v="0"/>
    <n v="0"/>
    <n v="2384.9699999999998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8016.74"/>
    <n v="20"/>
    <n v="-218.97"/>
    <n v="44598.45"/>
    <n v="0"/>
    <n v="0"/>
    <n v="0"/>
    <n v="0"/>
    <n v="0"/>
    <n v="0"/>
    <n v="0"/>
    <x v="195"/>
    <m/>
    <m/>
    <m/>
    <m/>
    <m/>
    <m/>
    <m/>
    <m/>
    <n v="0"/>
    <n v="0"/>
    <n v="0"/>
    <n v="0"/>
    <x v="1"/>
    <x v="6"/>
    <m/>
    <x v="36"/>
  </r>
  <r>
    <x v="3"/>
    <s v="Branson"/>
    <s v="Electric"/>
    <s v="Commercial"/>
    <s v="LP-Large Power"/>
    <n v="2304000"/>
    <n v="157178"/>
    <n v="567.1"/>
    <n v="1138.02"/>
    <n v="0"/>
    <n v="0"/>
    <n v="0"/>
    <n v="0"/>
    <n v="16104.96"/>
    <n v="0"/>
    <n v="0"/>
    <n v="1036.8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21.47"/>
    <n v="0"/>
    <n v="0"/>
    <n v="0"/>
    <n v="0"/>
    <n v="0"/>
    <n v="0"/>
    <n v="0"/>
    <n v="0"/>
    <n v="0"/>
    <n v="0"/>
    <x v="196"/>
    <m/>
    <m/>
    <m/>
    <m/>
    <m/>
    <m/>
    <m/>
    <m/>
    <n v="0"/>
    <n v="0"/>
    <n v="0"/>
    <n v="0"/>
    <x v="1"/>
    <x v="17"/>
    <m/>
    <x v="36"/>
  </r>
  <r>
    <x v="3"/>
    <s v="Branson"/>
    <s v="Electric"/>
    <s v="Commercial"/>
    <s v="SH-Small Heating"/>
    <n v="4474754"/>
    <n v="437522.9"/>
    <n v="31768.26"/>
    <n v="9748.85"/>
    <n v="0"/>
    <n v="0"/>
    <n v="-278.95"/>
    <n v="-12350.4"/>
    <n v="31862.36"/>
    <n v="0"/>
    <n v="0"/>
    <n v="201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59.57"/>
    <n v="0"/>
    <n v="-61.5"/>
    <n v="37575.67"/>
    <n v="0"/>
    <n v="0"/>
    <n v="0"/>
    <n v="0"/>
    <n v="0"/>
    <n v="0"/>
    <n v="0"/>
    <x v="197"/>
    <m/>
    <m/>
    <m/>
    <m/>
    <m/>
    <m/>
    <m/>
    <m/>
    <n v="0"/>
    <n v="0"/>
    <n v="0"/>
    <n v="0"/>
    <x v="1"/>
    <x v="12"/>
    <m/>
    <x v="36"/>
  </r>
  <r>
    <x v="3"/>
    <s v="Branson"/>
    <s v="Electric"/>
    <s v="Commercial"/>
    <s v="TEB-Total Electric Bldg"/>
    <n v="17981646"/>
    <n v="1652760.16"/>
    <n v="36792.639999999999"/>
    <n v="26505.39"/>
    <n v="0"/>
    <n v="0"/>
    <n v="-301.87"/>
    <n v="-14152.6717557252"/>
    <n v="128029.39"/>
    <n v="0"/>
    <n v="0"/>
    <n v="7781.53"/>
    <n v="0"/>
    <n v="0"/>
    <n v="0"/>
    <n v="0"/>
    <n v="0"/>
    <n v="0"/>
    <n v="0"/>
    <n v="940.24"/>
    <n v="0"/>
    <n v="0"/>
    <n v="0"/>
    <n v="0"/>
    <n v="0"/>
    <n v="0"/>
    <n v="0"/>
    <n v="30"/>
    <n v="0"/>
    <n v="0"/>
    <n v="23397.48"/>
    <n v="20"/>
    <n v="0"/>
    <n v="121787.79"/>
    <n v="0"/>
    <n v="0"/>
    <n v="0"/>
    <n v="0"/>
    <n v="0"/>
    <n v="0"/>
    <n v="16674.330000000002"/>
    <x v="198"/>
    <m/>
    <m/>
    <m/>
    <m/>
    <m/>
    <m/>
    <m/>
    <m/>
    <n v="0"/>
    <n v="0"/>
    <n v="0"/>
    <n v="0"/>
    <x v="1"/>
    <x v="13"/>
    <m/>
    <x v="36"/>
  </r>
  <r>
    <x v="3"/>
    <s v="Branson"/>
    <s v="Electric"/>
    <s v="Industrial"/>
    <s v="CB-Commercial"/>
    <n v="7005"/>
    <n v="806.3"/>
    <n v="22.69"/>
    <n v="0"/>
    <n v="0"/>
    <n v="0"/>
    <n v="0"/>
    <n v="0"/>
    <n v="49.88"/>
    <n v="0"/>
    <n v="0"/>
    <n v="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.58"/>
    <n v="0"/>
    <n v="0"/>
    <n v="0"/>
    <n v="0"/>
    <n v="0"/>
    <n v="0"/>
    <n v="0"/>
    <x v="199"/>
    <m/>
    <m/>
    <m/>
    <m/>
    <m/>
    <m/>
    <m/>
    <m/>
    <n v="0"/>
    <n v="0"/>
    <n v="0"/>
    <n v="0"/>
    <x v="2"/>
    <x v="5"/>
    <m/>
    <x v="36"/>
  </r>
  <r>
    <x v="3"/>
    <s v="Branson"/>
    <s v="Electric"/>
    <s v="Industrial"/>
    <s v="SH-Small Heating"/>
    <n v="23020"/>
    <n v="2261.48"/>
    <n v="158.83000000000001"/>
    <n v="22.52"/>
    <n v="0"/>
    <n v="0"/>
    <n v="0"/>
    <n v="0"/>
    <n v="163.9"/>
    <n v="0"/>
    <n v="0"/>
    <n v="1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5.53"/>
    <n v="0"/>
    <n v="0"/>
    <n v="0"/>
    <n v="0"/>
    <n v="0"/>
    <n v="0"/>
    <n v="0"/>
    <x v="200"/>
    <m/>
    <m/>
    <m/>
    <m/>
    <m/>
    <m/>
    <m/>
    <m/>
    <n v="0"/>
    <n v="0"/>
    <n v="0"/>
    <n v="0"/>
    <x v="2"/>
    <x v="12"/>
    <m/>
    <x v="36"/>
  </r>
  <r>
    <x v="3"/>
    <s v="Branson"/>
    <s v="Electric"/>
    <s v="Industrial"/>
    <s v="TEB-Total Electric Bldg"/>
    <n v="33360"/>
    <n v="3161"/>
    <n v="138.97999999999999"/>
    <n v="0"/>
    <n v="0"/>
    <n v="0"/>
    <n v="0"/>
    <n v="0"/>
    <n v="237.52"/>
    <n v="0"/>
    <n v="0"/>
    <n v="1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.53"/>
    <n v="0"/>
    <n v="0"/>
    <n v="0"/>
    <n v="0"/>
    <n v="0"/>
    <n v="0"/>
    <n v="0"/>
    <x v="201"/>
    <m/>
    <m/>
    <m/>
    <m/>
    <m/>
    <m/>
    <m/>
    <m/>
    <n v="0"/>
    <n v="0"/>
    <n v="0"/>
    <n v="0"/>
    <x v="2"/>
    <x v="13"/>
    <m/>
    <x v="36"/>
  </r>
  <r>
    <x v="3"/>
    <s v="Branson"/>
    <s v="Electric"/>
    <s v="Interdepartmental"/>
    <s v="CB-Commercial"/>
    <n v="18157"/>
    <n v="2103.1999999999998"/>
    <n v="136.13999999999999"/>
    <n v="0"/>
    <n v="0"/>
    <n v="0"/>
    <n v="0"/>
    <n v="0"/>
    <n v="129.28"/>
    <n v="0"/>
    <n v="0"/>
    <n v="8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.66"/>
    <n v="0"/>
    <n v="0"/>
    <n v="0"/>
    <n v="0"/>
    <n v="0"/>
    <n v="0"/>
    <n v="0"/>
    <x v="202"/>
    <m/>
    <m/>
    <m/>
    <m/>
    <m/>
    <m/>
    <m/>
    <m/>
    <n v="0"/>
    <n v="0"/>
    <n v="0"/>
    <n v="0"/>
    <x v="5"/>
    <x v="5"/>
    <m/>
    <x v="36"/>
  </r>
  <r>
    <x v="3"/>
    <s v="Branson"/>
    <s v="Electric"/>
    <s v="Municipal Buildings"/>
    <s v="CB-Commercial"/>
    <n v="85701"/>
    <n v="10072.86"/>
    <n v="1724.44"/>
    <n v="0"/>
    <n v="0"/>
    <n v="0"/>
    <n v="0"/>
    <n v="0"/>
    <n v="610.22"/>
    <n v="0"/>
    <n v="0"/>
    <n v="38.54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03"/>
    <m/>
    <m/>
    <m/>
    <m/>
    <m/>
    <m/>
    <m/>
    <m/>
    <n v="0"/>
    <n v="0"/>
    <n v="0"/>
    <n v="0"/>
    <x v="3"/>
    <x v="5"/>
    <m/>
    <x v="36"/>
  </r>
  <r>
    <x v="3"/>
    <s v="Branson"/>
    <s v="Electric"/>
    <s v="Municipal Buildings"/>
    <s v="GP-General Power"/>
    <n v="219920"/>
    <n v="21182.55"/>
    <n v="347.45"/>
    <n v="0"/>
    <n v="0"/>
    <n v="0"/>
    <n v="0"/>
    <n v="0"/>
    <n v="1565.83"/>
    <n v="0"/>
    <n v="0"/>
    <n v="98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04"/>
    <m/>
    <m/>
    <m/>
    <m/>
    <m/>
    <m/>
    <m/>
    <m/>
    <n v="0"/>
    <n v="0"/>
    <n v="0"/>
    <n v="0"/>
    <x v="3"/>
    <x v="6"/>
    <m/>
    <x v="36"/>
  </r>
  <r>
    <x v="3"/>
    <s v="Branson"/>
    <s v="Electric"/>
    <s v="Municipal Buildings"/>
    <s v="SH-Small Heating"/>
    <n v="61768"/>
    <n v="5811.82"/>
    <n v="226.9"/>
    <n v="0"/>
    <n v="0"/>
    <n v="0"/>
    <n v="0"/>
    <n v="0"/>
    <n v="439.79"/>
    <n v="0"/>
    <n v="0"/>
    <n v="27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05"/>
    <m/>
    <m/>
    <m/>
    <m/>
    <m/>
    <m/>
    <m/>
    <m/>
    <n v="0"/>
    <n v="0"/>
    <n v="0"/>
    <n v="0"/>
    <x v="3"/>
    <x v="12"/>
    <m/>
    <x v="36"/>
  </r>
  <r>
    <x v="3"/>
    <s v="Branson"/>
    <s v="Electric"/>
    <s v="Municipal Buildings"/>
    <s v="TEB-Total Electric Bldg"/>
    <n v="445240"/>
    <n v="46000.82"/>
    <n v="555.91999999999996"/>
    <n v="0"/>
    <n v="0"/>
    <n v="0"/>
    <n v="0"/>
    <n v="0"/>
    <n v="3170.12"/>
    <n v="0"/>
    <n v="0"/>
    <n v="20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06"/>
    <m/>
    <m/>
    <m/>
    <m/>
    <m/>
    <m/>
    <m/>
    <m/>
    <n v="0"/>
    <n v="0"/>
    <n v="0"/>
    <n v="0"/>
    <x v="3"/>
    <x v="13"/>
    <m/>
    <x v="36"/>
  </r>
  <r>
    <x v="3"/>
    <s v="Branson"/>
    <s v="Electric"/>
    <s v="Municipal Other Lighting"/>
    <s v="CB-Commercial"/>
    <n v="25272"/>
    <n v="3064.42"/>
    <n v="1429.47"/>
    <n v="0"/>
    <n v="0"/>
    <n v="0"/>
    <n v="0"/>
    <n v="0"/>
    <n v="179.91"/>
    <n v="0"/>
    <n v="0"/>
    <n v="1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07"/>
    <m/>
    <m/>
    <m/>
    <m/>
    <m/>
    <m/>
    <m/>
    <m/>
    <n v="0"/>
    <n v="0"/>
    <n v="0"/>
    <n v="0"/>
    <x v="4"/>
    <x v="5"/>
    <m/>
    <x v="36"/>
  </r>
  <r>
    <x v="3"/>
    <s v="Branson"/>
    <s v="Electric"/>
    <s v="Municipal Other Lighting"/>
    <s v="GP-General Power"/>
    <n v="22400"/>
    <n v="2244.85"/>
    <n v="69.489999999999995"/>
    <n v="0"/>
    <n v="0"/>
    <n v="0"/>
    <n v="0"/>
    <n v="0"/>
    <n v="159.49"/>
    <n v="0"/>
    <n v="0"/>
    <n v="1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08"/>
    <m/>
    <m/>
    <m/>
    <m/>
    <m/>
    <m/>
    <m/>
    <m/>
    <n v="0"/>
    <n v="0"/>
    <n v="0"/>
    <n v="0"/>
    <x v="4"/>
    <x v="6"/>
    <m/>
    <x v="36"/>
  </r>
  <r>
    <x v="3"/>
    <s v="Branson"/>
    <s v="Electric"/>
    <s v="Municipal Other Lighting"/>
    <s v="LS-Special Lighting"/>
    <n v="1371"/>
    <n v="274.98"/>
    <n v="0"/>
    <n v="0"/>
    <n v="0"/>
    <n v="0"/>
    <n v="0"/>
    <n v="0"/>
    <n v="9.77"/>
    <n v="0"/>
    <n v="0"/>
    <n v="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6"/>
  </r>
  <r>
    <x v="3"/>
    <s v="Branson"/>
    <s v="Electric"/>
    <s v="Municipal Other Lighting"/>
    <s v="SH-Small Heating"/>
    <n v="1978"/>
    <n v="227.19"/>
    <n v="45.38"/>
    <n v="0"/>
    <n v="0"/>
    <n v="0"/>
    <n v="0"/>
    <n v="0"/>
    <n v="14.08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09"/>
    <m/>
    <m/>
    <m/>
    <m/>
    <m/>
    <m/>
    <m/>
    <m/>
    <n v="0"/>
    <n v="0"/>
    <n v="0"/>
    <n v="0"/>
    <x v="4"/>
    <x v="12"/>
    <m/>
    <x v="36"/>
  </r>
  <r>
    <x v="3"/>
    <s v="Branson"/>
    <s v="Electric"/>
    <s v="Municipal Pumping"/>
    <s v="CB-Commercial"/>
    <n v="145464"/>
    <n v="17073.72"/>
    <n v="2677.42"/>
    <n v="0"/>
    <n v="0"/>
    <n v="0"/>
    <n v="0"/>
    <n v="0"/>
    <n v="1035.68"/>
    <n v="0"/>
    <n v="0"/>
    <n v="65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10"/>
    <m/>
    <m/>
    <m/>
    <m/>
    <m/>
    <m/>
    <m/>
    <m/>
    <n v="0"/>
    <n v="0"/>
    <n v="0"/>
    <n v="0"/>
    <x v="3"/>
    <x v="5"/>
    <m/>
    <x v="36"/>
  </r>
  <r>
    <x v="3"/>
    <s v="Branson"/>
    <s v="Electric"/>
    <s v="Municipal Pumping"/>
    <s v="GP-General Power"/>
    <n v="1116186"/>
    <n v="105338.69"/>
    <n v="2015.21"/>
    <n v="0"/>
    <n v="0"/>
    <n v="0"/>
    <n v="0"/>
    <n v="0"/>
    <n v="7947.26"/>
    <n v="0"/>
    <n v="0"/>
    <n v="50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11"/>
    <m/>
    <m/>
    <m/>
    <m/>
    <m/>
    <m/>
    <m/>
    <m/>
    <n v="0"/>
    <n v="0"/>
    <n v="0"/>
    <n v="0"/>
    <x v="3"/>
    <x v="6"/>
    <m/>
    <x v="36"/>
  </r>
  <r>
    <x v="3"/>
    <s v="Branson"/>
    <s v="Electric"/>
    <s v="Residential"/>
    <s v="RGL-Residential Pilot"/>
    <n v="138897"/>
    <n v="15277.95"/>
    <n v="0"/>
    <n v="254.7"/>
    <n v="0"/>
    <n v="0"/>
    <n v="0"/>
    <n v="0"/>
    <n v="988.99"/>
    <n v="0"/>
    <n v="0"/>
    <n v="6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82"/>
    <n v="0"/>
    <n v="0"/>
    <n v="102.7"/>
    <n v="0"/>
    <n v="0"/>
    <n v="0"/>
    <n v="0"/>
    <n v="0"/>
    <n v="0"/>
    <n v="0"/>
    <x v="212"/>
    <m/>
    <m/>
    <m/>
    <m/>
    <m/>
    <m/>
    <m/>
    <m/>
    <n v="0"/>
    <n v="0"/>
    <n v="0"/>
    <n v="0"/>
    <x v="0"/>
    <x v="25"/>
    <m/>
    <x v="36"/>
  </r>
  <r>
    <x v="3"/>
    <s v="Branson"/>
    <s v="Electric"/>
    <s v="Residential"/>
    <s v="RG-Residential"/>
    <n v="30641553.800000001"/>
    <n v="3338372.31"/>
    <n v="236648.92"/>
    <n v="57013.67"/>
    <n v="0"/>
    <n v="0"/>
    <n v="-540.65"/>
    <n v="-25005.001526717599"/>
    <n v="218167.53"/>
    <n v="0"/>
    <n v="0"/>
    <n v="13788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80.09"/>
    <n v="820"/>
    <n v="-53.41"/>
    <n v="26125.03"/>
    <n v="0"/>
    <n v="0"/>
    <n v="0"/>
    <n v="0"/>
    <n v="0"/>
    <n v="0"/>
    <n v="170.28"/>
    <x v="213"/>
    <m/>
    <m/>
    <m/>
    <m/>
    <m/>
    <m/>
    <m/>
    <m/>
    <n v="0"/>
    <n v="0"/>
    <n v="0"/>
    <n v="0"/>
    <x v="0"/>
    <x v="1"/>
    <m/>
    <x v="36"/>
  </r>
  <r>
    <x v="3"/>
    <s v="Branson"/>
    <s v="Lighting"/>
    <s v="Commercial"/>
    <s v="PL-Private Lighting"/>
    <n v="86726.948000000004"/>
    <n v="30378.61"/>
    <n v="0"/>
    <n v="0"/>
    <n v="0"/>
    <n v="0"/>
    <n v="0"/>
    <n v="0"/>
    <n v="607.46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10.34"/>
    <n v="0"/>
    <n v="0"/>
    <n v="1675.82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3"/>
    <s v="Branson"/>
    <s v="Lighting"/>
    <s v="Industrial"/>
    <s v="PL-Private Lighting"/>
    <n v="164"/>
    <n v="58.98"/>
    <n v="0"/>
    <n v="0"/>
    <n v="0"/>
    <n v="0"/>
    <n v="0"/>
    <n v="0"/>
    <n v="1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6"/>
  </r>
  <r>
    <x v="3"/>
    <s v="Branson"/>
    <s v="Lighting"/>
    <s v="Municipal Other Lighting"/>
    <s v="PL-Private Lighting"/>
    <n v="386"/>
    <n v="139.83000000000001"/>
    <n v="0"/>
    <n v="0"/>
    <n v="0"/>
    <n v="0"/>
    <n v="0"/>
    <n v="0"/>
    <n v="2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6"/>
  </r>
  <r>
    <x v="3"/>
    <s v="Branson"/>
    <s v="Lighting"/>
    <s v="Municipal Street Lighting"/>
    <s v="SPL-Municipal St Lighting"/>
    <n v="262393.63299999997"/>
    <n v="24563.38"/>
    <n v="0"/>
    <n v="0"/>
    <n v="0"/>
    <n v="0"/>
    <n v="0"/>
    <n v="0"/>
    <n v="1868.24"/>
    <n v="0"/>
    <n v="0"/>
    <n v="0"/>
    <n v="0"/>
    <n v="0"/>
    <n v="0"/>
    <n v="0"/>
    <n v="0"/>
    <n v="0"/>
    <n v="0"/>
    <n v="1985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6"/>
  </r>
  <r>
    <x v="3"/>
    <s v="Branson"/>
    <s v="Lighting"/>
    <s v="Residential"/>
    <s v="PL-Private Lighting"/>
    <n v="24320.465"/>
    <n v="9458.34"/>
    <n v="0"/>
    <n v="0"/>
    <n v="0"/>
    <n v="0"/>
    <n v="0"/>
    <n v="0"/>
    <n v="172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02"/>
    <n v="0"/>
    <n v="0"/>
    <n v="53.69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3"/>
    <s v="Buffalo"/>
    <s v="Electric"/>
    <s v="Commercial"/>
    <s v="CB-Commercial"/>
    <n v="1149"/>
    <n v="146.06"/>
    <n v="90.76"/>
    <n v="9.34"/>
    <n v="0"/>
    <n v="0"/>
    <n v="0"/>
    <n v="0"/>
    <n v="8.18"/>
    <n v="0"/>
    <n v="0"/>
    <n v="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56"/>
    <n v="0"/>
    <n v="0"/>
    <n v="0"/>
    <n v="0"/>
    <n v="0"/>
    <n v="0"/>
    <n v="0"/>
    <x v="214"/>
    <m/>
    <m/>
    <m/>
    <m/>
    <m/>
    <m/>
    <m/>
    <m/>
    <n v="0"/>
    <n v="0"/>
    <n v="0"/>
    <n v="0"/>
    <x v="1"/>
    <x v="5"/>
    <m/>
    <x v="36"/>
  </r>
  <r>
    <x v="3"/>
    <s v="Buffalo"/>
    <s v="Electric"/>
    <s v="Residential"/>
    <s v="RG-Residential"/>
    <n v="32075"/>
    <n v="3446.41"/>
    <n v="208"/>
    <n v="42.82"/>
    <n v="0"/>
    <n v="0"/>
    <n v="0"/>
    <n v="0"/>
    <n v="228.39"/>
    <n v="0"/>
    <n v="0"/>
    <n v="1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1"/>
    <n v="0"/>
    <n v="0"/>
    <n v="83.41"/>
    <n v="0"/>
    <n v="0"/>
    <n v="0"/>
    <n v="0"/>
    <n v="0"/>
    <n v="0"/>
    <n v="0"/>
    <x v="215"/>
    <m/>
    <m/>
    <m/>
    <m/>
    <m/>
    <m/>
    <m/>
    <m/>
    <n v="0"/>
    <n v="0"/>
    <n v="0"/>
    <n v="0"/>
    <x v="0"/>
    <x v="1"/>
    <m/>
    <x v="36"/>
  </r>
  <r>
    <x v="3"/>
    <s v="Buffalo"/>
    <s v="Lighting"/>
    <s v="Residential"/>
    <s v="PL-Private Lighting"/>
    <n v="31"/>
    <n v="14.65"/>
    <n v="0"/>
    <n v="0.3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.44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s v="Gravette"/>
    <s v="Electric"/>
    <s v="Commercial"/>
    <s v="CB-Commercial"/>
    <n v="8181"/>
    <n v="959.96"/>
    <n v="158.83000000000001"/>
    <n v="49"/>
    <n v="0"/>
    <n v="0"/>
    <n v="0"/>
    <n v="0"/>
    <n v="58.25"/>
    <n v="0"/>
    <n v="0"/>
    <n v="3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3"/>
    <n v="0"/>
    <n v="0"/>
    <n v="83.22"/>
    <n v="0"/>
    <n v="0"/>
    <n v="0"/>
    <n v="0"/>
    <n v="0"/>
    <n v="0"/>
    <n v="0"/>
    <x v="216"/>
    <m/>
    <m/>
    <m/>
    <m/>
    <m/>
    <m/>
    <m/>
    <m/>
    <n v="0"/>
    <n v="0"/>
    <n v="0"/>
    <n v="0"/>
    <x v="1"/>
    <x v="5"/>
    <m/>
    <x v="36"/>
  </r>
  <r>
    <x v="3"/>
    <s v="Gravette"/>
    <s v="Electric"/>
    <s v="Industrial"/>
    <s v="GP-General Power"/>
    <n v="108310"/>
    <n v="8744.16"/>
    <n v="138.97999999999999"/>
    <n v="0"/>
    <n v="0"/>
    <n v="0"/>
    <n v="0"/>
    <n v="0"/>
    <n v="771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0.79"/>
    <n v="0"/>
    <n v="0"/>
    <n v="398.25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6"/>
    <m/>
    <x v="36"/>
  </r>
  <r>
    <x v="3"/>
    <s v="Gravette"/>
    <s v="Electric"/>
    <s v="Residential"/>
    <s v="RG-Residential"/>
    <n v="23410"/>
    <n v="2588.8000000000002"/>
    <n v="286"/>
    <n v="133.62"/>
    <n v="0"/>
    <n v="0"/>
    <n v="0"/>
    <n v="0"/>
    <n v="166.7"/>
    <n v="0"/>
    <n v="0"/>
    <n v="1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2"/>
    <n v="0"/>
    <n v="0"/>
    <n v="62.58"/>
    <n v="0"/>
    <n v="0"/>
    <n v="0"/>
    <n v="0"/>
    <n v="0"/>
    <n v="0"/>
    <n v="0"/>
    <x v="217"/>
    <m/>
    <m/>
    <m/>
    <m/>
    <m/>
    <m/>
    <m/>
    <m/>
    <n v="0"/>
    <n v="0"/>
    <n v="0"/>
    <n v="0"/>
    <x v="0"/>
    <x v="1"/>
    <m/>
    <x v="36"/>
  </r>
  <r>
    <x v="3"/>
    <s v="Gravette"/>
    <s v="Lighting"/>
    <s v="Commercial"/>
    <s v="PL-Private Lighting"/>
    <n v="341"/>
    <n v="139.16"/>
    <n v="0"/>
    <n v="0"/>
    <n v="0"/>
    <n v="0"/>
    <n v="0"/>
    <n v="0"/>
    <n v="2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3"/>
    <n v="0"/>
    <n v="0"/>
    <n v="1.31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3"/>
    <s v="Gravette"/>
    <s v="Lighting"/>
    <s v="Residential"/>
    <s v="PL-Private Lighting"/>
    <n v="31"/>
    <n v="25.96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.39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s v="Greenfield"/>
    <s v="Electric"/>
    <s v="Oil Pipeline Pumping"/>
    <s v="GP-General Power"/>
    <n v="130224"/>
    <n v="17206.099999999999"/>
    <n v="69.489999999999995"/>
    <n v="0"/>
    <n v="0"/>
    <n v="0"/>
    <n v="0"/>
    <n v="0"/>
    <n v="927.19"/>
    <n v="0"/>
    <n v="0"/>
    <n v="58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0.3599999999999"/>
    <n v="0"/>
    <n v="0"/>
    <n v="0"/>
    <n v="0"/>
    <n v="0"/>
    <n v="0"/>
    <n v="0"/>
    <x v="218"/>
    <m/>
    <m/>
    <m/>
    <m/>
    <m/>
    <m/>
    <m/>
    <m/>
    <n v="0"/>
    <n v="0"/>
    <n v="0"/>
    <n v="0"/>
    <x v="2"/>
    <x v="24"/>
    <m/>
    <x v="36"/>
  </r>
  <r>
    <x v="3"/>
    <s v="Joplin"/>
    <s v="Electric"/>
    <s v="Commercial"/>
    <s v="CB-Commercial"/>
    <n v="231"/>
    <n v="29.36"/>
    <n v="9.83"/>
    <n v="0"/>
    <n v="0"/>
    <n v="0"/>
    <n v="0"/>
    <n v="0"/>
    <n v="1.64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19"/>
    <m/>
    <m/>
    <m/>
    <m/>
    <m/>
    <m/>
    <m/>
    <m/>
    <n v="0"/>
    <n v="0"/>
    <n v="0"/>
    <n v="0"/>
    <x v="1"/>
    <x v="5"/>
    <m/>
    <x v="36"/>
  </r>
  <r>
    <x v="3"/>
    <s v="Joplin"/>
    <s v="Electric"/>
    <s v="Commercial"/>
    <s v="CB-Commercial"/>
    <n v="6429899"/>
    <n v="756646.66"/>
    <n v="84992.23"/>
    <n v="43974.22"/>
    <n v="0"/>
    <n v="0"/>
    <n v="-784.2"/>
    <n v="-34923.920610686997"/>
    <n v="45780.480000000003"/>
    <n v="0"/>
    <n v="0"/>
    <n v="2868.91"/>
    <n v="0"/>
    <n v="0"/>
    <n v="0"/>
    <n v="0"/>
    <n v="0"/>
    <n v="0"/>
    <n v="0"/>
    <n v="55.9"/>
    <n v="0"/>
    <n v="0"/>
    <n v="0"/>
    <n v="0"/>
    <n v="0"/>
    <n v="0"/>
    <n v="0"/>
    <n v="30"/>
    <n v="0"/>
    <n v="45"/>
    <n v="8723.2099999999991"/>
    <n v="20"/>
    <n v="-50.09"/>
    <n v="64683.8"/>
    <n v="0"/>
    <n v="0"/>
    <n v="0"/>
    <n v="0"/>
    <n v="0"/>
    <n v="0"/>
    <n v="41.71"/>
    <x v="220"/>
    <m/>
    <m/>
    <m/>
    <m/>
    <m/>
    <m/>
    <m/>
    <m/>
    <n v="0"/>
    <n v="0"/>
    <n v="0"/>
    <n v="0"/>
    <x v="1"/>
    <x v="5"/>
    <m/>
    <x v="36"/>
  </r>
  <r>
    <x v="3"/>
    <s v="Joplin"/>
    <s v="Electric"/>
    <s v="Commercial"/>
    <s v="GP-General Power"/>
    <n v="15579812"/>
    <n v="1431040.93"/>
    <n v="34748.230000000003"/>
    <n v="32083.43"/>
    <n v="0"/>
    <n v="0"/>
    <n v="0"/>
    <n v="0"/>
    <n v="110928.24"/>
    <n v="0"/>
    <n v="0"/>
    <n v="6366.3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13677.69"/>
    <n v="0"/>
    <n v="-31.44"/>
    <n v="93924.9"/>
    <n v="0"/>
    <n v="0"/>
    <n v="0"/>
    <n v="0"/>
    <n v="0"/>
    <n v="0"/>
    <n v="5744.94"/>
    <x v="221"/>
    <m/>
    <m/>
    <m/>
    <m/>
    <m/>
    <m/>
    <m/>
    <m/>
    <n v="0"/>
    <n v="0"/>
    <n v="0"/>
    <n v="0"/>
    <x v="1"/>
    <x v="6"/>
    <m/>
    <x v="36"/>
  </r>
  <r>
    <x v="3"/>
    <s v="Joplin"/>
    <s v="Electric"/>
    <s v="Commercial"/>
    <s v="LP-Large Power"/>
    <n v="4886400"/>
    <n v="337480.34"/>
    <n v="850.65"/>
    <n v="240"/>
    <n v="0"/>
    <n v="0"/>
    <n v="0"/>
    <n v="0"/>
    <n v="34155.94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17"/>
    <m/>
    <x v="36"/>
  </r>
  <r>
    <x v="3"/>
    <s v="Joplin"/>
    <s v="Electric"/>
    <s v="Commercial"/>
    <s v="LS-Special Lighting"/>
    <n v="2219"/>
    <n v="373.63"/>
    <n v="0"/>
    <n v="20.9"/>
    <n v="0"/>
    <n v="0"/>
    <n v="0"/>
    <n v="0"/>
    <n v="15.81"/>
    <n v="0"/>
    <n v="0"/>
    <n v="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6"/>
  </r>
  <r>
    <x v="3"/>
    <s v="Joplin"/>
    <s v="Electric"/>
    <s v="Commercial"/>
    <s v="SH-Small Heating"/>
    <n v="1285182"/>
    <n v="126319.35"/>
    <n v="10092.51"/>
    <n v="7707.31"/>
    <n v="0"/>
    <n v="0"/>
    <n v="-286.58999999999997"/>
    <n v="-1680.5343511450401"/>
    <n v="9150.5499999999993"/>
    <n v="0"/>
    <n v="0"/>
    <n v="530.67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7.89"/>
    <n v="0"/>
    <n v="-15.61"/>
    <n v="9482.35"/>
    <n v="0"/>
    <n v="0"/>
    <n v="0"/>
    <n v="0"/>
    <n v="0"/>
    <n v="0"/>
    <n v="0"/>
    <x v="222"/>
    <m/>
    <m/>
    <m/>
    <m/>
    <m/>
    <m/>
    <m/>
    <m/>
    <n v="0"/>
    <n v="0"/>
    <n v="0"/>
    <n v="0"/>
    <x v="1"/>
    <x v="12"/>
    <m/>
    <x v="36"/>
  </r>
  <r>
    <x v="3"/>
    <s v="Joplin"/>
    <s v="Electric"/>
    <s v="Commercial"/>
    <s v="TEB-Total Electric Bldg"/>
    <n v="3349129"/>
    <n v="300510.19"/>
    <n v="7208.42"/>
    <n v="6357.78"/>
    <n v="0"/>
    <n v="0"/>
    <n v="0"/>
    <n v="0"/>
    <n v="23845.79"/>
    <n v="0"/>
    <n v="0"/>
    <n v="1336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66.32"/>
    <n v="0"/>
    <n v="0"/>
    <n v="18602.259999999998"/>
    <n v="0"/>
    <n v="0"/>
    <n v="0"/>
    <n v="0"/>
    <n v="0"/>
    <n v="0"/>
    <n v="0"/>
    <x v="223"/>
    <m/>
    <m/>
    <m/>
    <m/>
    <m/>
    <m/>
    <m/>
    <m/>
    <n v="0"/>
    <n v="0"/>
    <n v="0"/>
    <n v="0"/>
    <x v="1"/>
    <x v="13"/>
    <m/>
    <x v="36"/>
  </r>
  <r>
    <x v="3"/>
    <s v="Joplin"/>
    <s v="Electric"/>
    <s v="Industrial"/>
    <s v="CB-Commercial"/>
    <n v="27084"/>
    <n v="3179.03"/>
    <n v="249.59"/>
    <n v="203.15"/>
    <n v="0"/>
    <n v="0"/>
    <n v="0"/>
    <n v="0"/>
    <n v="192.84"/>
    <n v="0"/>
    <n v="0"/>
    <n v="10.63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230.79"/>
    <n v="0"/>
    <n v="0"/>
    <n v="0"/>
    <n v="0"/>
    <n v="0"/>
    <n v="0"/>
    <n v="0"/>
    <x v="224"/>
    <m/>
    <m/>
    <m/>
    <m/>
    <m/>
    <m/>
    <m/>
    <m/>
    <n v="0"/>
    <n v="0"/>
    <n v="0"/>
    <n v="0"/>
    <x v="2"/>
    <x v="5"/>
    <m/>
    <x v="36"/>
  </r>
  <r>
    <x v="3"/>
    <s v="Joplin"/>
    <s v="Electric"/>
    <s v="Industrial"/>
    <s v="GP-General Power"/>
    <n v="6998483"/>
    <n v="559449.55000000005"/>
    <n v="3167.35"/>
    <n v="2988.93"/>
    <n v="0"/>
    <n v="0"/>
    <n v="0"/>
    <n v="0"/>
    <n v="49829.19"/>
    <n v="0"/>
    <n v="0"/>
    <n v="1776.26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4246.97"/>
    <n v="0"/>
    <n v="0"/>
    <n v="27204.720000000001"/>
    <n v="0"/>
    <n v="0"/>
    <n v="0"/>
    <n v="0"/>
    <n v="0"/>
    <n v="0"/>
    <n v="0"/>
    <x v="225"/>
    <m/>
    <m/>
    <m/>
    <m/>
    <m/>
    <m/>
    <m/>
    <m/>
    <n v="0"/>
    <n v="0"/>
    <n v="0"/>
    <n v="0"/>
    <x v="2"/>
    <x v="6"/>
    <m/>
    <x v="36"/>
  </r>
  <r>
    <x v="3"/>
    <s v="Joplin"/>
    <s v="Electric"/>
    <s v="Industrial"/>
    <s v="LP-Large Power"/>
    <n v="23065395"/>
    <n v="1557576.86"/>
    <n v="3686.15"/>
    <n v="960"/>
    <n v="0"/>
    <n v="0"/>
    <n v="0"/>
    <n v="0"/>
    <n v="161227.1"/>
    <n v="0"/>
    <n v="0"/>
    <n v="2002.13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16464.29"/>
    <n v="0"/>
    <n v="0"/>
    <n v="79243.09"/>
    <n v="0"/>
    <n v="0"/>
    <n v="0"/>
    <n v="0"/>
    <n v="0"/>
    <n v="0"/>
    <n v="0"/>
    <x v="226"/>
    <m/>
    <m/>
    <m/>
    <m/>
    <m/>
    <m/>
    <m/>
    <m/>
    <n v="0"/>
    <n v="0"/>
    <n v="0"/>
    <n v="0"/>
    <x v="2"/>
    <x v="17"/>
    <m/>
    <x v="36"/>
  </r>
  <r>
    <x v="3"/>
    <s v="Joplin"/>
    <s v="Electric"/>
    <s v="Industrial"/>
    <s v="SH-Small Heating"/>
    <n v="7499"/>
    <n v="710.69"/>
    <n v="22.69"/>
    <n v="51.06"/>
    <n v="0"/>
    <n v="0"/>
    <n v="0"/>
    <n v="0"/>
    <n v="53.39"/>
    <n v="0"/>
    <n v="0"/>
    <n v="3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99"/>
    <n v="0"/>
    <n v="0"/>
    <n v="0"/>
    <n v="0"/>
    <n v="0"/>
    <n v="0"/>
    <n v="0"/>
    <x v="227"/>
    <m/>
    <m/>
    <m/>
    <m/>
    <m/>
    <m/>
    <m/>
    <m/>
    <n v="0"/>
    <n v="0"/>
    <n v="0"/>
    <n v="0"/>
    <x v="2"/>
    <x v="12"/>
    <m/>
    <x v="36"/>
  </r>
  <r>
    <x v="3"/>
    <s v="Joplin"/>
    <s v="Electric"/>
    <s v="Industrial"/>
    <s v="TEB-Total Electric Bldg"/>
    <n v="317480"/>
    <n v="28069.599999999999"/>
    <n v="596.22"/>
    <n v="610.91"/>
    <n v="0"/>
    <n v="0"/>
    <n v="0"/>
    <n v="0"/>
    <n v="2260.4499999999998"/>
    <n v="0"/>
    <n v="0"/>
    <n v="142.86000000000001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139.37"/>
    <n v="0"/>
    <n v="0"/>
    <n v="1100.3599999999999"/>
    <n v="0"/>
    <n v="0"/>
    <n v="0"/>
    <n v="0"/>
    <n v="0"/>
    <n v="0"/>
    <n v="0"/>
    <x v="228"/>
    <m/>
    <m/>
    <m/>
    <m/>
    <m/>
    <m/>
    <m/>
    <m/>
    <n v="0"/>
    <n v="0"/>
    <n v="0"/>
    <n v="0"/>
    <x v="2"/>
    <x v="13"/>
    <m/>
    <x v="36"/>
  </r>
  <r>
    <x v="3"/>
    <s v="Joplin"/>
    <s v="Electric"/>
    <s v="Interdepartmental"/>
    <s v="CB-Commercial"/>
    <n v="67624"/>
    <n v="7749.62"/>
    <n v="136.13999999999999"/>
    <n v="0"/>
    <n v="0"/>
    <n v="0"/>
    <n v="0"/>
    <n v="0"/>
    <n v="481.48"/>
    <n v="0"/>
    <n v="0"/>
    <n v="3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07"/>
    <n v="0"/>
    <n v="0"/>
    <n v="0"/>
    <n v="0"/>
    <n v="0"/>
    <n v="0"/>
    <n v="0"/>
    <x v="229"/>
    <m/>
    <m/>
    <m/>
    <m/>
    <m/>
    <m/>
    <m/>
    <m/>
    <n v="0"/>
    <n v="0"/>
    <n v="0"/>
    <n v="0"/>
    <x v="5"/>
    <x v="5"/>
    <m/>
    <x v="36"/>
  </r>
  <r>
    <x v="3"/>
    <s v="Joplin"/>
    <s v="Electric"/>
    <s v="Municipal Buildings"/>
    <s v="CB-Commercial"/>
    <n v="122409"/>
    <n v="14347.52"/>
    <n v="1542.92"/>
    <n v="0"/>
    <n v="0"/>
    <n v="0"/>
    <n v="0"/>
    <n v="0"/>
    <n v="871.58"/>
    <n v="0"/>
    <n v="0"/>
    <n v="55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30"/>
    <m/>
    <m/>
    <m/>
    <m/>
    <m/>
    <m/>
    <m/>
    <m/>
    <n v="0"/>
    <n v="0"/>
    <n v="0"/>
    <n v="0"/>
    <x v="3"/>
    <x v="5"/>
    <m/>
    <x v="36"/>
  </r>
  <r>
    <x v="3"/>
    <s v="Joplin"/>
    <s v="Electric"/>
    <s v="Municipal Buildings"/>
    <s v="GP-General Power"/>
    <n v="403236"/>
    <n v="38684.019999999997"/>
    <n v="1042.3499999999999"/>
    <n v="0"/>
    <n v="0"/>
    <n v="0"/>
    <n v="0"/>
    <n v="0"/>
    <n v="2871.04"/>
    <n v="0"/>
    <n v="0"/>
    <n v="18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31"/>
    <m/>
    <m/>
    <m/>
    <m/>
    <m/>
    <m/>
    <m/>
    <m/>
    <n v="0"/>
    <n v="0"/>
    <n v="0"/>
    <n v="0"/>
    <x v="3"/>
    <x v="6"/>
    <m/>
    <x v="36"/>
  </r>
  <r>
    <x v="3"/>
    <s v="Joplin"/>
    <s v="Electric"/>
    <s v="Municipal Buildings"/>
    <s v="SH-Small Heating"/>
    <n v="2359"/>
    <n v="258.38"/>
    <n v="90.76"/>
    <n v="0"/>
    <n v="0"/>
    <n v="0"/>
    <n v="0"/>
    <n v="0"/>
    <n v="16.8"/>
    <n v="0"/>
    <n v="0"/>
    <n v="1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32"/>
    <m/>
    <m/>
    <m/>
    <m/>
    <m/>
    <m/>
    <m/>
    <m/>
    <n v="0"/>
    <n v="0"/>
    <n v="0"/>
    <n v="0"/>
    <x v="3"/>
    <x v="12"/>
    <m/>
    <x v="36"/>
  </r>
  <r>
    <x v="3"/>
    <s v="Joplin"/>
    <s v="Electric"/>
    <s v="Municipal Buildings"/>
    <s v="TEB-Total Electric Bldg"/>
    <n v="60720"/>
    <n v="5339"/>
    <n v="208.47"/>
    <n v="0"/>
    <n v="0"/>
    <n v="0"/>
    <n v="0"/>
    <n v="0"/>
    <n v="432.33"/>
    <n v="0"/>
    <n v="0"/>
    <n v="27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33"/>
    <m/>
    <m/>
    <m/>
    <m/>
    <m/>
    <m/>
    <m/>
    <m/>
    <n v="0"/>
    <n v="0"/>
    <n v="0"/>
    <n v="0"/>
    <x v="3"/>
    <x v="13"/>
    <m/>
    <x v="36"/>
  </r>
  <r>
    <x v="3"/>
    <s v="Joplin"/>
    <s v="Electric"/>
    <s v="Municipal Other Lighting"/>
    <s v="CB-Commercial"/>
    <n v="42878"/>
    <n v="5115.8500000000004"/>
    <n v="1679.06"/>
    <n v="0"/>
    <n v="0"/>
    <n v="0"/>
    <n v="0"/>
    <n v="0"/>
    <n v="305.27999999999997"/>
    <n v="0"/>
    <n v="0"/>
    <n v="19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34"/>
    <m/>
    <m/>
    <m/>
    <m/>
    <m/>
    <m/>
    <m/>
    <m/>
    <n v="0"/>
    <n v="0"/>
    <n v="0"/>
    <n v="0"/>
    <x v="4"/>
    <x v="5"/>
    <m/>
    <x v="36"/>
  </r>
  <r>
    <x v="3"/>
    <s v="Joplin"/>
    <s v="Electric"/>
    <s v="Municipal Other Lighting"/>
    <s v="GP-General Power"/>
    <n v="17200"/>
    <n v="2935.03"/>
    <n v="138.97999999999999"/>
    <n v="0"/>
    <n v="0"/>
    <n v="0"/>
    <n v="0"/>
    <n v="0"/>
    <n v="122.47"/>
    <n v="0"/>
    <n v="0"/>
    <n v="7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35"/>
    <m/>
    <m/>
    <m/>
    <m/>
    <m/>
    <m/>
    <m/>
    <m/>
    <n v="0"/>
    <n v="0"/>
    <n v="0"/>
    <n v="0"/>
    <x v="4"/>
    <x v="6"/>
    <m/>
    <x v="36"/>
  </r>
  <r>
    <x v="3"/>
    <s v="Joplin"/>
    <s v="Electric"/>
    <s v="Municipal Other Lighting"/>
    <s v="LS-Special Lighting"/>
    <n v="42"/>
    <n v="93.32"/>
    <n v="0"/>
    <n v="0"/>
    <n v="0"/>
    <n v="0"/>
    <n v="0"/>
    <n v="0"/>
    <n v="0.3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6"/>
  </r>
  <r>
    <x v="3"/>
    <s v="Joplin"/>
    <s v="Electric"/>
    <s v="Municipal Other Lighting"/>
    <s v="MS-Miscellaneous"/>
    <n v="11295"/>
    <n v="1122.72"/>
    <n v="19.510000000000002"/>
    <n v="0"/>
    <n v="0"/>
    <n v="0"/>
    <n v="0"/>
    <n v="0"/>
    <n v="8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22"/>
    <m/>
    <x v="36"/>
  </r>
  <r>
    <x v="3"/>
    <s v="Joplin"/>
    <s v="Electric"/>
    <s v="Municipal Pumping"/>
    <s v="CB-Commercial"/>
    <n v="26884"/>
    <n v="3231.26"/>
    <n v="726.08"/>
    <n v="0"/>
    <n v="0"/>
    <n v="0"/>
    <n v="0"/>
    <n v="0"/>
    <n v="191.41"/>
    <n v="0"/>
    <n v="0"/>
    <n v="1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36"/>
    <m/>
    <m/>
    <m/>
    <m/>
    <m/>
    <m/>
    <m/>
    <m/>
    <n v="0"/>
    <n v="0"/>
    <n v="0"/>
    <n v="0"/>
    <x v="3"/>
    <x v="5"/>
    <m/>
    <x v="36"/>
  </r>
  <r>
    <x v="3"/>
    <s v="Joplin"/>
    <s v="Electric"/>
    <s v="Municipal Pumping"/>
    <s v="GP-General Power"/>
    <n v="841020"/>
    <n v="69682.94"/>
    <n v="625.41"/>
    <n v="0"/>
    <n v="0"/>
    <n v="0"/>
    <n v="0"/>
    <n v="0"/>
    <n v="5988.06"/>
    <n v="0"/>
    <n v="0"/>
    <n v="378.45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37"/>
    <m/>
    <m/>
    <m/>
    <m/>
    <m/>
    <m/>
    <m/>
    <m/>
    <n v="0"/>
    <n v="0"/>
    <n v="0"/>
    <n v="0"/>
    <x v="3"/>
    <x v="6"/>
    <m/>
    <x v="36"/>
  </r>
  <r>
    <x v="3"/>
    <s v="Joplin"/>
    <s v="Electric"/>
    <s v="Oil Pipeline Pumping"/>
    <s v="LP-Large Power"/>
    <n v="102438"/>
    <n v="14578.87"/>
    <n v="283.55"/>
    <n v="0"/>
    <n v="0"/>
    <n v="0"/>
    <n v="0"/>
    <n v="0"/>
    <n v="716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1.35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29"/>
    <m/>
    <x v="36"/>
  </r>
  <r>
    <x v="3"/>
    <s v="Joplin"/>
    <s v="Electric"/>
    <s v="Residential"/>
    <s v="RG-Resident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6"/>
  </r>
  <r>
    <x v="3"/>
    <s v="Joplin"/>
    <s v="Electric"/>
    <s v="Residential"/>
    <s v="RGL-Residential Pilot"/>
    <n v="121283"/>
    <n v="13321.05"/>
    <n v="0"/>
    <n v="672.72"/>
    <n v="0"/>
    <n v="0"/>
    <n v="0"/>
    <n v="0"/>
    <n v="863.57"/>
    <n v="0"/>
    <n v="0"/>
    <n v="5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3"/>
    <n v="0"/>
    <n v="0"/>
    <n v="19.82"/>
    <n v="0"/>
    <n v="0"/>
    <n v="0"/>
    <n v="0"/>
    <n v="0"/>
    <n v="0"/>
    <n v="0"/>
    <x v="238"/>
    <m/>
    <m/>
    <m/>
    <m/>
    <m/>
    <m/>
    <m/>
    <m/>
    <n v="0"/>
    <n v="0"/>
    <n v="0"/>
    <n v="0"/>
    <x v="0"/>
    <x v="25"/>
    <m/>
    <x v="36"/>
  </r>
  <r>
    <x v="3"/>
    <s v="Joplin"/>
    <s v="Electric"/>
    <s v="Residential"/>
    <s v="RG-Residential"/>
    <n v="37206804.600000001"/>
    <n v="4133549.29"/>
    <n v="393512.8"/>
    <n v="220511.4"/>
    <n v="0"/>
    <n v="0"/>
    <n v="-1091.92"/>
    <n v="-63395.630534351098"/>
    <n v="264980.82"/>
    <n v="0"/>
    <n v="0"/>
    <n v="16744.03"/>
    <n v="0"/>
    <n v="0"/>
    <n v="0"/>
    <n v="0"/>
    <n v="0"/>
    <n v="0"/>
    <n v="0"/>
    <n v="0"/>
    <n v="0"/>
    <n v="0"/>
    <n v="0"/>
    <n v="0"/>
    <n v="0"/>
    <n v="0"/>
    <n v="0"/>
    <n v="180"/>
    <n v="0"/>
    <n v="30"/>
    <n v="9737.24"/>
    <n v="1100"/>
    <n v="-128.1"/>
    <n v="20810.45"/>
    <n v="0"/>
    <n v="0"/>
    <n v="0"/>
    <n v="0"/>
    <n v="0"/>
    <n v="0"/>
    <n v="1773.94"/>
    <x v="239"/>
    <m/>
    <m/>
    <m/>
    <m/>
    <m/>
    <m/>
    <m/>
    <m/>
    <n v="0"/>
    <n v="0"/>
    <n v="0"/>
    <n v="0"/>
    <x v="0"/>
    <x v="1"/>
    <m/>
    <x v="36"/>
  </r>
  <r>
    <x v="3"/>
    <s v="Joplin"/>
    <s v="Lighting"/>
    <s v="Commercial"/>
    <s v="PL-Private Lighting"/>
    <n v="188091.98800000001"/>
    <n v="52299.33"/>
    <n v="0"/>
    <n v="2184.75"/>
    <n v="0"/>
    <n v="0"/>
    <n v="0"/>
    <n v="0"/>
    <n v="1338.84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590.34"/>
    <n v="0"/>
    <n v="-1.51"/>
    <n v="3530.1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3"/>
    <s v="Joplin"/>
    <s v="Lighting"/>
    <s v="Industrial"/>
    <s v="PL-Private Lighting"/>
    <n v="17578"/>
    <n v="4815.24"/>
    <n v="0"/>
    <n v="287.48"/>
    <n v="0"/>
    <n v="0"/>
    <n v="0"/>
    <n v="0"/>
    <n v="12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.18"/>
    <n v="0"/>
    <n v="0"/>
    <n v="336.44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6"/>
  </r>
  <r>
    <x v="3"/>
    <s v="Joplin"/>
    <s v="Lighting"/>
    <s v="Municipal Buildings"/>
    <s v="PL-Private Lighting"/>
    <n v="591"/>
    <n v="214.28"/>
    <n v="0"/>
    <n v="0"/>
    <n v="0"/>
    <n v="0"/>
    <n v="0"/>
    <n v="0"/>
    <n v="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4"/>
    <m/>
    <x v="36"/>
  </r>
  <r>
    <x v="3"/>
    <s v="Joplin"/>
    <s v="Lighting"/>
    <s v="Municipal Other Lighting"/>
    <s v="PL-Private Lighting"/>
    <n v="4445.8360000000002"/>
    <n v="992.13"/>
    <n v="0"/>
    <n v="0"/>
    <n v="0"/>
    <n v="0"/>
    <n v="0"/>
    <n v="0"/>
    <n v="3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6"/>
  </r>
  <r>
    <x v="3"/>
    <s v="Joplin"/>
    <s v="Lighting"/>
    <s v="Municipal Street Lighting"/>
    <s v="SPL-Municipal St Lighting"/>
    <n v="445089.005"/>
    <n v="48038.26"/>
    <n v="0"/>
    <n v="0"/>
    <n v="0"/>
    <n v="0"/>
    <n v="0"/>
    <n v="0"/>
    <n v="3169.04"/>
    <n v="0"/>
    <n v="0"/>
    <n v="0"/>
    <n v="0"/>
    <n v="0"/>
    <n v="0"/>
    <n v="0"/>
    <n v="0"/>
    <n v="0"/>
    <n v="0"/>
    <n v="2714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6"/>
  </r>
  <r>
    <x v="3"/>
    <s v="Joplin"/>
    <s v="Lighting"/>
    <s v="Residential"/>
    <s v="PL-Private Lighting"/>
    <n v="56436.976000000002"/>
    <n v="20464.900000000001"/>
    <n v="0"/>
    <n v="525.9"/>
    <n v="0"/>
    <n v="0"/>
    <n v="0"/>
    <n v="0"/>
    <n v="400.74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30.19"/>
    <n v="0"/>
    <n v="0"/>
    <n v="123.64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3"/>
    <s v="Neosho"/>
    <s v="Electric"/>
    <s v="Commercial"/>
    <s v="CB-Commercial"/>
    <n v="3387395"/>
    <n v="398762.71"/>
    <n v="51625.77"/>
    <n v="11884.57"/>
    <n v="0"/>
    <n v="0"/>
    <n v="-0.28999999999999998"/>
    <n v="-67.557251908397006"/>
    <n v="24118.28"/>
    <n v="0"/>
    <n v="0"/>
    <n v="1520.51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4479.34"/>
    <n v="80"/>
    <n v="-15.9"/>
    <n v="29119.75"/>
    <n v="0"/>
    <n v="0"/>
    <n v="0"/>
    <n v="0"/>
    <n v="0"/>
    <n v="0"/>
    <n v="0"/>
    <x v="240"/>
    <m/>
    <m/>
    <m/>
    <m/>
    <m/>
    <m/>
    <m/>
    <m/>
    <n v="0"/>
    <n v="0"/>
    <n v="0"/>
    <n v="0"/>
    <x v="1"/>
    <x v="5"/>
    <m/>
    <x v="36"/>
  </r>
  <r>
    <x v="3"/>
    <s v="Neosho"/>
    <s v="Electric"/>
    <s v="Commercial"/>
    <s v="GP-General Power"/>
    <n v="5860471"/>
    <n v="563709.18000000005"/>
    <n v="15776.54"/>
    <n v="30.56"/>
    <n v="0"/>
    <n v="0"/>
    <n v="0"/>
    <n v="0"/>
    <n v="41726.58"/>
    <n v="0"/>
    <n v="0"/>
    <n v="2456.6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7753.86"/>
    <n v="0"/>
    <n v="-12.81"/>
    <n v="28447.7"/>
    <n v="0"/>
    <n v="0"/>
    <n v="0"/>
    <n v="0"/>
    <n v="0"/>
    <n v="0"/>
    <n v="0"/>
    <x v="241"/>
    <m/>
    <m/>
    <m/>
    <m/>
    <m/>
    <m/>
    <m/>
    <m/>
    <n v="0"/>
    <n v="0"/>
    <n v="0"/>
    <n v="0"/>
    <x v="1"/>
    <x v="6"/>
    <m/>
    <x v="36"/>
  </r>
  <r>
    <x v="3"/>
    <s v="Neosho"/>
    <s v="Electric"/>
    <s v="Commercial"/>
    <s v="LS-Special Lighting"/>
    <n v="2488"/>
    <n v="404.11"/>
    <n v="0"/>
    <n v="0"/>
    <n v="0"/>
    <n v="0"/>
    <n v="0"/>
    <n v="0"/>
    <n v="17.71"/>
    <n v="0"/>
    <n v="0"/>
    <n v="1.12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6"/>
  </r>
  <r>
    <x v="3"/>
    <s v="Neosho"/>
    <s v="Electric"/>
    <s v="Commercial"/>
    <s v="SH-Small Heating"/>
    <n v="566285"/>
    <n v="55370.27"/>
    <n v="4057.73"/>
    <n v="1538.38"/>
    <n v="0"/>
    <n v="0"/>
    <n v="0"/>
    <n v="0"/>
    <n v="4031.91"/>
    <n v="0"/>
    <n v="0"/>
    <n v="254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5.39"/>
    <n v="0"/>
    <n v="0"/>
    <n v="3726.77"/>
    <n v="0"/>
    <n v="0"/>
    <n v="0"/>
    <n v="0"/>
    <n v="0"/>
    <n v="0"/>
    <n v="0"/>
    <x v="242"/>
    <m/>
    <m/>
    <m/>
    <m/>
    <m/>
    <m/>
    <m/>
    <m/>
    <n v="0"/>
    <n v="0"/>
    <n v="0"/>
    <n v="0"/>
    <x v="1"/>
    <x v="12"/>
    <m/>
    <x v="36"/>
  </r>
  <r>
    <x v="3"/>
    <s v="Neosho"/>
    <s v="Electric"/>
    <s v="Commercial"/>
    <s v="TEB-Total Electric Bldg"/>
    <n v="1318441"/>
    <n v="118363.73"/>
    <n v="3228.97"/>
    <n v="0"/>
    <n v="0"/>
    <n v="0"/>
    <n v="0"/>
    <n v="0"/>
    <n v="9387.34"/>
    <n v="0"/>
    <n v="0"/>
    <n v="593.29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52.29"/>
    <n v="0"/>
    <n v="0"/>
    <n v="3621.5"/>
    <n v="0"/>
    <n v="0"/>
    <n v="0"/>
    <n v="0"/>
    <n v="0"/>
    <n v="0"/>
    <n v="0"/>
    <x v="243"/>
    <m/>
    <m/>
    <m/>
    <m/>
    <m/>
    <m/>
    <m/>
    <m/>
    <n v="0"/>
    <n v="0"/>
    <n v="0"/>
    <n v="0"/>
    <x v="1"/>
    <x v="13"/>
    <m/>
    <x v="36"/>
  </r>
  <r>
    <x v="3"/>
    <s v="Neosho"/>
    <s v="Electric"/>
    <s v="Industrial"/>
    <s v="CB-Commercial"/>
    <n v="63997"/>
    <n v="7406.13"/>
    <n v="386.49"/>
    <n v="348.07"/>
    <n v="0"/>
    <n v="0"/>
    <n v="0"/>
    <n v="0"/>
    <n v="455.63"/>
    <n v="0"/>
    <n v="0"/>
    <n v="26.79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22.32"/>
    <n v="0"/>
    <n v="-28.5"/>
    <n v="666.7"/>
    <n v="0"/>
    <n v="0"/>
    <n v="0"/>
    <n v="0"/>
    <n v="0"/>
    <n v="0"/>
    <n v="0"/>
    <x v="244"/>
    <m/>
    <m/>
    <m/>
    <m/>
    <m/>
    <m/>
    <m/>
    <m/>
    <n v="0"/>
    <n v="0"/>
    <n v="0"/>
    <n v="0"/>
    <x v="2"/>
    <x v="5"/>
    <m/>
    <x v="36"/>
  </r>
  <r>
    <x v="3"/>
    <s v="Neosho"/>
    <s v="Electric"/>
    <s v="Industrial"/>
    <s v="GP-General Power"/>
    <n v="1001589"/>
    <n v="94716.72"/>
    <n v="1320.31"/>
    <n v="0"/>
    <n v="0"/>
    <n v="0"/>
    <n v="0"/>
    <n v="0"/>
    <n v="7131.31"/>
    <n v="0"/>
    <n v="0"/>
    <n v="335.18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971.87"/>
    <n v="0"/>
    <n v="0"/>
    <n v="6010.7"/>
    <n v="0"/>
    <n v="0"/>
    <n v="0"/>
    <n v="0"/>
    <n v="0"/>
    <n v="0"/>
    <n v="0"/>
    <x v="245"/>
    <m/>
    <m/>
    <m/>
    <m/>
    <m/>
    <m/>
    <m/>
    <m/>
    <n v="0"/>
    <n v="0"/>
    <n v="0"/>
    <n v="0"/>
    <x v="2"/>
    <x v="6"/>
    <m/>
    <x v="36"/>
  </r>
  <r>
    <x v="3"/>
    <s v="Neosho"/>
    <s v="Electric"/>
    <s v="Industrial"/>
    <s v="LP-Large Power"/>
    <n v="10858208"/>
    <n v="650680.41"/>
    <n v="1134.2"/>
    <n v="0"/>
    <n v="0"/>
    <n v="0"/>
    <n v="0"/>
    <n v="0"/>
    <n v="75898.87"/>
    <n v="0"/>
    <n v="0"/>
    <n v="303.49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3505.18"/>
    <n v="0"/>
    <n v="0"/>
    <n v="0"/>
    <n v="0"/>
    <n v="0"/>
    <n v="0"/>
    <n v="0"/>
    <x v="246"/>
    <m/>
    <m/>
    <m/>
    <m/>
    <m/>
    <m/>
    <m/>
    <m/>
    <n v="0"/>
    <n v="0"/>
    <n v="0"/>
    <n v="0"/>
    <x v="2"/>
    <x v="17"/>
    <m/>
    <x v="36"/>
  </r>
  <r>
    <x v="3"/>
    <s v="Neosho"/>
    <s v="Electric"/>
    <s v="Industrial"/>
    <s v="TEB-Total Electric Bldg"/>
    <n v="32880"/>
    <n v="2709.09"/>
    <n v="69.489999999999995"/>
    <n v="0"/>
    <n v="0"/>
    <n v="0"/>
    <n v="0"/>
    <n v="0"/>
    <n v="234.11"/>
    <n v="0"/>
    <n v="0"/>
    <n v="14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.61"/>
    <n v="0"/>
    <n v="0"/>
    <n v="0"/>
    <n v="0"/>
    <n v="0"/>
    <n v="0"/>
    <n v="0"/>
    <x v="247"/>
    <m/>
    <m/>
    <m/>
    <m/>
    <m/>
    <m/>
    <m/>
    <m/>
    <n v="0"/>
    <n v="0"/>
    <n v="0"/>
    <n v="0"/>
    <x v="2"/>
    <x v="13"/>
    <m/>
    <x v="36"/>
  </r>
  <r>
    <x v="3"/>
    <s v="Neosho"/>
    <s v="Electric"/>
    <s v="Interdepartmental"/>
    <s v="CB-Commercial"/>
    <n v="4371"/>
    <n v="540.59"/>
    <n v="181.52"/>
    <n v="0"/>
    <n v="0"/>
    <n v="0"/>
    <n v="0"/>
    <n v="0"/>
    <n v="31.13"/>
    <n v="0"/>
    <n v="0"/>
    <n v="1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8"/>
    <n v="0"/>
    <n v="0"/>
    <n v="0"/>
    <n v="0"/>
    <n v="0"/>
    <n v="0"/>
    <n v="0"/>
    <x v="248"/>
    <m/>
    <m/>
    <m/>
    <m/>
    <m/>
    <m/>
    <m/>
    <m/>
    <n v="0"/>
    <n v="0"/>
    <n v="0"/>
    <n v="0"/>
    <x v="5"/>
    <x v="5"/>
    <m/>
    <x v="36"/>
  </r>
  <r>
    <x v="3"/>
    <s v="Neosho"/>
    <s v="Electric"/>
    <s v="Municipal Buildings"/>
    <s v="CB-Commercial"/>
    <n v="83626"/>
    <n v="9977.1299999999992"/>
    <n v="2427.83"/>
    <n v="0"/>
    <n v="0"/>
    <n v="0"/>
    <n v="0"/>
    <n v="0"/>
    <n v="595.44000000000005"/>
    <n v="0"/>
    <n v="0"/>
    <n v="37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49"/>
    <m/>
    <m/>
    <m/>
    <m/>
    <m/>
    <m/>
    <m/>
    <m/>
    <n v="0"/>
    <n v="0"/>
    <n v="0"/>
    <n v="0"/>
    <x v="3"/>
    <x v="5"/>
    <m/>
    <x v="36"/>
  </r>
  <r>
    <x v="3"/>
    <s v="Neosho"/>
    <s v="Electric"/>
    <s v="Municipal Buildings"/>
    <s v="GP-General Power"/>
    <n v="30520"/>
    <n v="3253.77"/>
    <n v="208.47"/>
    <n v="0"/>
    <n v="0"/>
    <n v="0"/>
    <n v="0"/>
    <n v="0"/>
    <n v="217.31"/>
    <n v="0"/>
    <n v="0"/>
    <n v="13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50"/>
    <m/>
    <m/>
    <m/>
    <m/>
    <m/>
    <m/>
    <m/>
    <m/>
    <n v="0"/>
    <n v="0"/>
    <n v="0"/>
    <n v="0"/>
    <x v="3"/>
    <x v="6"/>
    <m/>
    <x v="36"/>
  </r>
  <r>
    <x v="3"/>
    <s v="Neosho"/>
    <s v="Electric"/>
    <s v="Municipal Buildings"/>
    <s v="SH-Small Heating"/>
    <n v="14319"/>
    <n v="1382"/>
    <n v="68.069999999999993"/>
    <n v="0"/>
    <n v="0"/>
    <n v="0"/>
    <n v="0"/>
    <n v="0"/>
    <n v="101.96"/>
    <n v="0"/>
    <n v="0"/>
    <n v="6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51"/>
    <m/>
    <m/>
    <m/>
    <m/>
    <m/>
    <m/>
    <m/>
    <m/>
    <n v="0"/>
    <n v="0"/>
    <n v="0"/>
    <n v="0"/>
    <x v="3"/>
    <x v="12"/>
    <m/>
    <x v="36"/>
  </r>
  <r>
    <x v="3"/>
    <s v="Neosho"/>
    <s v="Electric"/>
    <s v="Municipal Buildings"/>
    <s v="TEB-Total Electric Bldg"/>
    <n v="28640"/>
    <n v="2623.02"/>
    <n v="69.489999999999995"/>
    <n v="0"/>
    <n v="0"/>
    <n v="0"/>
    <n v="0"/>
    <n v="0"/>
    <n v="203.92"/>
    <n v="0"/>
    <n v="0"/>
    <n v="12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52"/>
    <m/>
    <m/>
    <m/>
    <m/>
    <m/>
    <m/>
    <m/>
    <m/>
    <n v="0"/>
    <n v="0"/>
    <n v="0"/>
    <n v="0"/>
    <x v="3"/>
    <x v="13"/>
    <m/>
    <x v="36"/>
  </r>
  <r>
    <x v="3"/>
    <s v="Neosho"/>
    <s v="Electric"/>
    <s v="Municipal Other Lighting"/>
    <s v="CB-Commercial"/>
    <n v="11199"/>
    <n v="1377.58"/>
    <n v="1134.5"/>
    <n v="0"/>
    <n v="0"/>
    <n v="0"/>
    <n v="0"/>
    <n v="0"/>
    <n v="79.69"/>
    <n v="0"/>
    <n v="0"/>
    <n v="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53"/>
    <m/>
    <m/>
    <m/>
    <m/>
    <m/>
    <m/>
    <m/>
    <m/>
    <n v="0"/>
    <n v="0"/>
    <n v="0"/>
    <n v="0"/>
    <x v="4"/>
    <x v="5"/>
    <m/>
    <x v="36"/>
  </r>
  <r>
    <x v="3"/>
    <s v="Neosho"/>
    <s v="Electric"/>
    <s v="Municipal Other Lighting"/>
    <s v="LS-Special Lighting"/>
    <n v="3716"/>
    <n v="564.62"/>
    <n v="0"/>
    <n v="0"/>
    <n v="0"/>
    <n v="0"/>
    <n v="0"/>
    <n v="0"/>
    <n v="26.46"/>
    <n v="0"/>
    <n v="0"/>
    <n v="1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6"/>
  </r>
  <r>
    <x v="3"/>
    <s v="Neosho"/>
    <s v="Electric"/>
    <s v="Municipal Pumping"/>
    <s v="CB-Commercial"/>
    <n v="148779"/>
    <n v="17333.96"/>
    <n v="1633.68"/>
    <n v="0"/>
    <n v="0"/>
    <n v="0"/>
    <n v="0"/>
    <n v="0"/>
    <n v="1059.32"/>
    <n v="0"/>
    <n v="0"/>
    <n v="66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54"/>
    <m/>
    <m/>
    <m/>
    <m/>
    <m/>
    <m/>
    <m/>
    <m/>
    <n v="0"/>
    <n v="0"/>
    <n v="0"/>
    <n v="0"/>
    <x v="3"/>
    <x v="5"/>
    <m/>
    <x v="36"/>
  </r>
  <r>
    <x v="3"/>
    <s v="Neosho"/>
    <s v="Electric"/>
    <s v="Municipal Pumping"/>
    <s v="GP-General Power"/>
    <n v="650755"/>
    <n v="57612.26"/>
    <n v="1250.82"/>
    <n v="0"/>
    <n v="0"/>
    <n v="0"/>
    <n v="0"/>
    <n v="0"/>
    <n v="4633.38"/>
    <n v="0"/>
    <n v="0"/>
    <n v="292.83999999999997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55"/>
    <m/>
    <m/>
    <m/>
    <m/>
    <m/>
    <m/>
    <m/>
    <m/>
    <n v="0"/>
    <n v="0"/>
    <n v="0"/>
    <n v="0"/>
    <x v="3"/>
    <x v="6"/>
    <m/>
    <x v="36"/>
  </r>
  <r>
    <x v="3"/>
    <s v="Neosho"/>
    <s v="Electric"/>
    <s v="Municipal Pumping"/>
    <s v="TEB-Total Electric Bldg"/>
    <n v="50998"/>
    <n v="4312.6499999999996"/>
    <n v="208.47"/>
    <n v="0"/>
    <n v="0"/>
    <n v="0"/>
    <n v="0"/>
    <n v="0"/>
    <n v="363.1"/>
    <n v="0"/>
    <n v="0"/>
    <n v="22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56"/>
    <m/>
    <m/>
    <m/>
    <m/>
    <m/>
    <m/>
    <m/>
    <m/>
    <n v="0"/>
    <n v="0"/>
    <n v="0"/>
    <n v="0"/>
    <x v="3"/>
    <x v="13"/>
    <m/>
    <x v="36"/>
  </r>
  <r>
    <x v="3"/>
    <s v="Neosho"/>
    <s v="Electric"/>
    <s v="Oil Pipeline Pumping"/>
    <s v="LP-Large Power"/>
    <n v="892000"/>
    <n v="81995.839999999997"/>
    <n v="283.55"/>
    <n v="0"/>
    <n v="0"/>
    <n v="0"/>
    <n v="0"/>
    <n v="0"/>
    <n v="6235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78.09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29"/>
    <m/>
    <x v="36"/>
  </r>
  <r>
    <x v="3"/>
    <s v="Neosho"/>
    <s v="Electric"/>
    <s v="Praxair/ICI"/>
    <s v="SC-P PRAXAIR Transmission"/>
    <n v="6012032"/>
    <n v="310269.08"/>
    <n v="0"/>
    <n v="0"/>
    <n v="0"/>
    <n v="0"/>
    <n v="0"/>
    <n v="0"/>
    <n v="42024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31"/>
    <m/>
    <x v="36"/>
  </r>
  <r>
    <x v="3"/>
    <s v="Neosho"/>
    <s v="Electric"/>
    <s v="Residential"/>
    <s v="RG-Resident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6"/>
  </r>
  <r>
    <x v="3"/>
    <s v="Neosho"/>
    <s v="Electric"/>
    <s v="Residential"/>
    <s v="RGL-Residential Pilot"/>
    <n v="76034"/>
    <n v="8321.86"/>
    <n v="0"/>
    <n v="222.91"/>
    <n v="0"/>
    <n v="0"/>
    <n v="0"/>
    <n v="0"/>
    <n v="541.39"/>
    <n v="0"/>
    <n v="0"/>
    <n v="34.2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8"/>
    <n v="0"/>
    <n v="0"/>
    <n v="202.96"/>
    <n v="0"/>
    <n v="0"/>
    <n v="0"/>
    <n v="0"/>
    <n v="0"/>
    <n v="0"/>
    <n v="0"/>
    <x v="257"/>
    <m/>
    <m/>
    <m/>
    <m/>
    <m/>
    <m/>
    <m/>
    <m/>
    <n v="0"/>
    <n v="0"/>
    <n v="0"/>
    <n v="0"/>
    <x v="0"/>
    <x v="25"/>
    <m/>
    <x v="36"/>
  </r>
  <r>
    <x v="3"/>
    <s v="Neosho"/>
    <s v="Electric"/>
    <s v="Residential"/>
    <s v="RG-Residential"/>
    <n v="21007780.800000001"/>
    <n v="2305268.42"/>
    <n v="193774.85"/>
    <n v="72699.820000000007"/>
    <n v="0"/>
    <n v="0"/>
    <n v="-1616.68"/>
    <n v="-73048.967938931295"/>
    <n v="149575.20000000001"/>
    <n v="0"/>
    <n v="0"/>
    <n v="9452.7800000000007"/>
    <n v="0"/>
    <n v="0"/>
    <n v="0"/>
    <n v="0"/>
    <n v="0"/>
    <n v="0"/>
    <n v="0"/>
    <n v="0"/>
    <n v="0"/>
    <n v="0"/>
    <n v="0"/>
    <n v="0"/>
    <n v="0"/>
    <n v="0"/>
    <n v="0"/>
    <n v="90"/>
    <n v="0"/>
    <n v="0"/>
    <n v="5684.38"/>
    <n v="300"/>
    <n v="-35.119999999999997"/>
    <n v="61978.78"/>
    <n v="0"/>
    <n v="0"/>
    <n v="0"/>
    <n v="0"/>
    <n v="0"/>
    <n v="0"/>
    <n v="220.01"/>
    <x v="258"/>
    <m/>
    <m/>
    <m/>
    <m/>
    <m/>
    <m/>
    <m/>
    <m/>
    <n v="0"/>
    <n v="0"/>
    <n v="0"/>
    <n v="0"/>
    <x v="0"/>
    <x v="1"/>
    <m/>
    <x v="36"/>
  </r>
  <r>
    <x v="3"/>
    <s v="Neosho"/>
    <s v="Lighting"/>
    <s v="Commercial"/>
    <s v="PL-Private Lighting"/>
    <n v="128568.292"/>
    <n v="38339.71"/>
    <n v="0"/>
    <n v="68.64"/>
    <n v="0"/>
    <n v="0"/>
    <n v="0"/>
    <n v="0"/>
    <n v="914.74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82.39"/>
    <n v="0"/>
    <n v="-0.12"/>
    <n v="1939.94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3"/>
    <s v="Neosho"/>
    <s v="Lighting"/>
    <s v="Industrial"/>
    <s v="PL-Private Lighting"/>
    <n v="11428"/>
    <n v="2673.87"/>
    <n v="0"/>
    <n v="0"/>
    <n v="0"/>
    <n v="0"/>
    <n v="0"/>
    <n v="0"/>
    <n v="81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999999999999996"/>
    <n v="0"/>
    <n v="0"/>
    <n v="73.8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6"/>
  </r>
  <r>
    <x v="3"/>
    <s v="Neosho"/>
    <s v="Lighting"/>
    <s v="Municipal Buildings"/>
    <s v="PL-Private Lighting"/>
    <n v="489"/>
    <n v="157.85"/>
    <n v="0"/>
    <n v="0"/>
    <n v="0"/>
    <n v="0"/>
    <n v="0"/>
    <n v="0"/>
    <n v="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4"/>
    <m/>
    <x v="36"/>
  </r>
  <r>
    <x v="3"/>
    <s v="Neosho"/>
    <s v="Lighting"/>
    <s v="Municipal Other Lighting"/>
    <s v="PL-Private Lighting"/>
    <n v="441"/>
    <n v="147.41"/>
    <n v="0"/>
    <n v="0"/>
    <n v="0"/>
    <n v="0"/>
    <n v="0"/>
    <n v="0"/>
    <n v="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6"/>
  </r>
  <r>
    <x v="3"/>
    <s v="Neosho"/>
    <s v="Lighting"/>
    <s v="Municipal Street Lighting"/>
    <s v="SPL-Municipal St Lighting"/>
    <n v="223954.033"/>
    <n v="21536.46"/>
    <n v="0"/>
    <n v="0"/>
    <n v="0"/>
    <n v="0"/>
    <n v="0"/>
    <n v="0"/>
    <n v="1594.56"/>
    <n v="0"/>
    <n v="0"/>
    <n v="0"/>
    <n v="0"/>
    <n v="0"/>
    <n v="0"/>
    <n v="0"/>
    <n v="0"/>
    <n v="0"/>
    <n v="0"/>
    <n v="7728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6"/>
  </r>
  <r>
    <x v="3"/>
    <s v="Neosho"/>
    <s v="Lighting"/>
    <s v="Residential"/>
    <s v="PL-Private Lighting"/>
    <n v="63239.862999999998"/>
    <n v="23361.37"/>
    <n v="0"/>
    <n v="55.22"/>
    <n v="0"/>
    <n v="0"/>
    <n v="0"/>
    <n v="0"/>
    <n v="448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94"/>
    <n v="0"/>
    <n v="-0.12"/>
    <n v="464.5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3"/>
    <s v="Ozark"/>
    <s v="Electric"/>
    <s v="Commercial"/>
    <s v="CB-Commercial"/>
    <n v="271"/>
    <n v="34.450000000000003"/>
    <n v="12.86"/>
    <n v="0"/>
    <n v="0"/>
    <n v="0"/>
    <n v="0"/>
    <n v="0"/>
    <n v="1.93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59"/>
    <m/>
    <m/>
    <m/>
    <m/>
    <m/>
    <m/>
    <m/>
    <m/>
    <n v="0"/>
    <n v="0"/>
    <n v="0"/>
    <n v="0"/>
    <x v="1"/>
    <x v="5"/>
    <m/>
    <x v="36"/>
  </r>
  <r>
    <x v="3"/>
    <s v="Ozark"/>
    <s v="Electric"/>
    <s v="Commercial"/>
    <s v="CB-Commercial"/>
    <n v="3346120"/>
    <n v="395537.93"/>
    <n v="53174.04"/>
    <n v="9752.01"/>
    <n v="0"/>
    <n v="0"/>
    <n v="-291.85000000000002"/>
    <n v="-19745.801526717602"/>
    <n v="23824.47"/>
    <n v="0"/>
    <n v="0"/>
    <n v="1505.64"/>
    <n v="0"/>
    <n v="0"/>
    <n v="0"/>
    <n v="0"/>
    <n v="0"/>
    <n v="0"/>
    <n v="0"/>
    <n v="0"/>
    <n v="0"/>
    <n v="0"/>
    <n v="0"/>
    <n v="0"/>
    <n v="0"/>
    <n v="0"/>
    <n v="0"/>
    <n v="90"/>
    <n v="0"/>
    <n v="15"/>
    <n v="5391.59"/>
    <n v="40"/>
    <n v="-46.14"/>
    <n v="30237.23"/>
    <n v="0"/>
    <n v="0"/>
    <n v="0"/>
    <n v="0"/>
    <n v="0"/>
    <n v="0"/>
    <n v="0"/>
    <x v="260"/>
    <m/>
    <m/>
    <m/>
    <m/>
    <m/>
    <m/>
    <m/>
    <m/>
    <n v="0"/>
    <n v="0"/>
    <n v="0"/>
    <n v="0"/>
    <x v="1"/>
    <x v="5"/>
    <m/>
    <x v="36"/>
  </r>
  <r>
    <x v="3"/>
    <s v="Ozark"/>
    <s v="Electric"/>
    <s v="Commercial"/>
    <s v="GP-General Power"/>
    <n v="5103816"/>
    <n v="481621.16"/>
    <n v="11973.12"/>
    <n v="2488.79"/>
    <n v="0"/>
    <n v="0"/>
    <n v="0"/>
    <n v="0"/>
    <n v="36339.22"/>
    <n v="0"/>
    <n v="0"/>
    <n v="2194.73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6474.2"/>
    <n v="20"/>
    <n v="0"/>
    <n v="25391.85"/>
    <n v="0"/>
    <n v="0"/>
    <n v="0"/>
    <n v="0"/>
    <n v="0"/>
    <n v="0"/>
    <n v="0"/>
    <x v="261"/>
    <m/>
    <m/>
    <m/>
    <m/>
    <m/>
    <m/>
    <m/>
    <m/>
    <n v="0"/>
    <n v="0"/>
    <n v="0"/>
    <n v="0"/>
    <x v="1"/>
    <x v="6"/>
    <m/>
    <x v="36"/>
  </r>
  <r>
    <x v="3"/>
    <s v="Ozark"/>
    <s v="Electric"/>
    <s v="Commercial"/>
    <s v="LS-Special Lighting"/>
    <n v="1446"/>
    <n v="333.95"/>
    <n v="0"/>
    <n v="3.29"/>
    <n v="0"/>
    <n v="0"/>
    <n v="0"/>
    <n v="0"/>
    <n v="10.31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5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6"/>
  </r>
  <r>
    <x v="3"/>
    <s v="Ozark"/>
    <s v="Electric"/>
    <s v="Commercial"/>
    <s v="SH-Small Heating"/>
    <n v="737226"/>
    <n v="72484.25"/>
    <n v="5998.48"/>
    <n v="2469.14"/>
    <n v="0"/>
    <n v="0"/>
    <n v="-134.06"/>
    <n v="-18658.396946564899"/>
    <n v="5249.01"/>
    <n v="0"/>
    <n v="0"/>
    <n v="33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1.8"/>
    <n v="0"/>
    <n v="0"/>
    <n v="5802.55"/>
    <n v="0"/>
    <n v="0"/>
    <n v="0"/>
    <n v="0"/>
    <n v="0"/>
    <n v="0"/>
    <n v="0"/>
    <x v="262"/>
    <m/>
    <m/>
    <m/>
    <m/>
    <m/>
    <m/>
    <m/>
    <m/>
    <n v="0"/>
    <n v="0"/>
    <n v="0"/>
    <n v="0"/>
    <x v="1"/>
    <x v="12"/>
    <m/>
    <x v="36"/>
  </r>
  <r>
    <x v="3"/>
    <s v="Ozark"/>
    <s v="Electric"/>
    <s v="Commercial"/>
    <s v="TEB-Total Electric Bldg"/>
    <n v="1350525"/>
    <n v="125088.87"/>
    <n v="2779.6"/>
    <n v="1656.12"/>
    <n v="0"/>
    <n v="0"/>
    <n v="0"/>
    <n v="0"/>
    <n v="9615.77"/>
    <n v="0"/>
    <n v="0"/>
    <n v="607.7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277.1400000000001"/>
    <n v="20"/>
    <n v="0"/>
    <n v="4108.9399999999996"/>
    <n v="0"/>
    <n v="0"/>
    <n v="0"/>
    <n v="0"/>
    <n v="0"/>
    <n v="0"/>
    <n v="0"/>
    <x v="263"/>
    <m/>
    <m/>
    <m/>
    <m/>
    <m/>
    <m/>
    <m/>
    <m/>
    <n v="0"/>
    <n v="0"/>
    <n v="0"/>
    <n v="0"/>
    <x v="1"/>
    <x v="13"/>
    <m/>
    <x v="36"/>
  </r>
  <r>
    <x v="3"/>
    <s v="Ozark"/>
    <s v="Electric"/>
    <s v="Industrial"/>
    <s v="CB-Commercial"/>
    <n v="12645"/>
    <n v="1468.85"/>
    <n v="113.45"/>
    <n v="32.53"/>
    <n v="0"/>
    <n v="0"/>
    <n v="0"/>
    <n v="0"/>
    <n v="90.03"/>
    <n v="0"/>
    <n v="0"/>
    <n v="5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9"/>
    <n v="0"/>
    <n v="0"/>
    <n v="125.12"/>
    <n v="0"/>
    <n v="0"/>
    <n v="0"/>
    <n v="0"/>
    <n v="0"/>
    <n v="0"/>
    <n v="0"/>
    <x v="264"/>
    <m/>
    <m/>
    <m/>
    <m/>
    <m/>
    <m/>
    <m/>
    <m/>
    <n v="0"/>
    <n v="0"/>
    <n v="0"/>
    <n v="0"/>
    <x v="2"/>
    <x v="5"/>
    <m/>
    <x v="36"/>
  </r>
  <r>
    <x v="3"/>
    <s v="Ozark"/>
    <s v="Electric"/>
    <s v="Industrial"/>
    <s v="GP-General Power"/>
    <n v="309253"/>
    <n v="32030.9"/>
    <n v="486.43"/>
    <n v="304.23"/>
    <n v="0"/>
    <n v="0"/>
    <n v="0"/>
    <n v="0"/>
    <n v="2201.88"/>
    <n v="0"/>
    <n v="0"/>
    <n v="139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8.18"/>
    <n v="0"/>
    <n v="0"/>
    <n v="2002.68"/>
    <n v="0"/>
    <n v="0"/>
    <n v="0"/>
    <n v="0"/>
    <n v="0"/>
    <n v="0"/>
    <n v="0"/>
    <x v="265"/>
    <m/>
    <m/>
    <m/>
    <m/>
    <m/>
    <m/>
    <m/>
    <m/>
    <n v="0"/>
    <n v="0"/>
    <n v="0"/>
    <n v="0"/>
    <x v="2"/>
    <x v="6"/>
    <m/>
    <x v="36"/>
  </r>
  <r>
    <x v="3"/>
    <s v="Ozark"/>
    <s v="Electric"/>
    <s v="Industrial"/>
    <s v="TEB-Total Electric Bldg"/>
    <n v="331402"/>
    <n v="38279.85"/>
    <n v="138.97999999999999"/>
    <n v="2045.99"/>
    <n v="0"/>
    <n v="0"/>
    <n v="0"/>
    <n v="0"/>
    <n v="2359.58"/>
    <n v="0"/>
    <n v="0"/>
    <n v="149.13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3281.45"/>
    <n v="0"/>
    <n v="0"/>
    <n v="0"/>
    <n v="0"/>
    <n v="0"/>
    <n v="0"/>
    <n v="0"/>
    <x v="266"/>
    <m/>
    <m/>
    <m/>
    <m/>
    <m/>
    <m/>
    <m/>
    <m/>
    <n v="0"/>
    <n v="0"/>
    <n v="0"/>
    <n v="0"/>
    <x v="2"/>
    <x v="13"/>
    <m/>
    <x v="36"/>
  </r>
  <r>
    <x v="3"/>
    <s v="Ozark"/>
    <s v="Electric"/>
    <s v="Interdepartmental"/>
    <s v="CB-Commercial"/>
    <n v="7941"/>
    <n v="918.04"/>
    <n v="68.069999999999993"/>
    <n v="0"/>
    <n v="0"/>
    <n v="0"/>
    <n v="0"/>
    <n v="0"/>
    <n v="56.54"/>
    <n v="0"/>
    <n v="0"/>
    <n v="3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n v="0"/>
    <x v="267"/>
    <m/>
    <m/>
    <m/>
    <m/>
    <m/>
    <m/>
    <m/>
    <m/>
    <n v="0"/>
    <n v="0"/>
    <n v="0"/>
    <n v="0"/>
    <x v="5"/>
    <x v="5"/>
    <m/>
    <x v="36"/>
  </r>
  <r>
    <x v="3"/>
    <s v="Ozark"/>
    <s v="Electric"/>
    <s v="Municipal Buildings"/>
    <s v="CB-Commercial"/>
    <n v="70719"/>
    <n v="8389.14"/>
    <n v="1381.07"/>
    <n v="0"/>
    <n v="0"/>
    <n v="0"/>
    <n v="0"/>
    <n v="0"/>
    <n v="503.53"/>
    <n v="0"/>
    <n v="0"/>
    <n v="31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68"/>
    <m/>
    <m/>
    <m/>
    <m/>
    <m/>
    <m/>
    <m/>
    <m/>
    <n v="0"/>
    <n v="0"/>
    <n v="0"/>
    <n v="0"/>
    <x v="3"/>
    <x v="5"/>
    <m/>
    <x v="36"/>
  </r>
  <r>
    <x v="3"/>
    <s v="Ozark"/>
    <s v="Electric"/>
    <s v="Municipal Buildings"/>
    <s v="GP-General Power"/>
    <n v="124000"/>
    <n v="12316.73"/>
    <n v="277.95999999999998"/>
    <n v="0"/>
    <n v="0"/>
    <n v="0"/>
    <n v="0"/>
    <n v="0"/>
    <n v="882.88"/>
    <n v="0"/>
    <n v="0"/>
    <n v="55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69"/>
    <m/>
    <m/>
    <m/>
    <m/>
    <m/>
    <m/>
    <m/>
    <m/>
    <n v="0"/>
    <n v="0"/>
    <n v="0"/>
    <n v="0"/>
    <x v="3"/>
    <x v="6"/>
    <m/>
    <x v="36"/>
  </r>
  <r>
    <x v="3"/>
    <s v="Ozark"/>
    <s v="Electric"/>
    <s v="Municipal Buildings"/>
    <s v="SH-Small Heating"/>
    <n v="15939"/>
    <n v="1558.92"/>
    <n v="136.13999999999999"/>
    <n v="0"/>
    <n v="0"/>
    <n v="0"/>
    <n v="0"/>
    <n v="0"/>
    <n v="113.49"/>
    <n v="0"/>
    <n v="0"/>
    <n v="7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70"/>
    <m/>
    <m/>
    <m/>
    <m/>
    <m/>
    <m/>
    <m/>
    <m/>
    <n v="0"/>
    <n v="0"/>
    <n v="0"/>
    <n v="0"/>
    <x v="3"/>
    <x v="12"/>
    <m/>
    <x v="36"/>
  </r>
  <r>
    <x v="3"/>
    <s v="Ozark"/>
    <s v="Electric"/>
    <s v="Municipal Other Lighting"/>
    <s v="CB-Commercial"/>
    <n v="2809"/>
    <n v="356.47"/>
    <n v="679.19"/>
    <n v="0"/>
    <n v="0"/>
    <n v="0"/>
    <n v="0"/>
    <n v="0"/>
    <n v="20.010000000000002"/>
    <n v="0"/>
    <n v="0"/>
    <n v="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71"/>
    <m/>
    <m/>
    <m/>
    <m/>
    <m/>
    <m/>
    <m/>
    <m/>
    <n v="0"/>
    <n v="0"/>
    <n v="0"/>
    <n v="0"/>
    <x v="4"/>
    <x v="5"/>
    <m/>
    <x v="36"/>
  </r>
  <r>
    <x v="3"/>
    <s v="Ozark"/>
    <s v="Electric"/>
    <s v="Municipal Other Lighting"/>
    <s v="LS-Special Lighting"/>
    <n v="631"/>
    <n v="262.58"/>
    <n v="0"/>
    <n v="0"/>
    <n v="0"/>
    <n v="0"/>
    <n v="0"/>
    <n v="0"/>
    <n v="4.5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6"/>
  </r>
  <r>
    <x v="3"/>
    <s v="Ozark"/>
    <s v="Electric"/>
    <s v="Municipal Pumping"/>
    <s v="CB-Commercial"/>
    <n v="144072"/>
    <n v="16874.740000000002"/>
    <n v="1769.82"/>
    <n v="0"/>
    <n v="0"/>
    <n v="0"/>
    <n v="0"/>
    <n v="0"/>
    <n v="1025.79"/>
    <n v="0"/>
    <n v="0"/>
    <n v="64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72"/>
    <m/>
    <m/>
    <m/>
    <m/>
    <m/>
    <m/>
    <m/>
    <m/>
    <n v="0"/>
    <n v="0"/>
    <n v="0"/>
    <n v="0"/>
    <x v="3"/>
    <x v="5"/>
    <m/>
    <x v="36"/>
  </r>
  <r>
    <x v="3"/>
    <s v="Ozark"/>
    <s v="Electric"/>
    <s v="Municipal Pumping"/>
    <s v="GP-General Power"/>
    <n v="553981"/>
    <n v="55556.39"/>
    <n v="1598.27"/>
    <n v="0"/>
    <n v="0"/>
    <n v="0"/>
    <n v="0"/>
    <n v="0"/>
    <n v="3944.35"/>
    <n v="0"/>
    <n v="0"/>
    <n v="249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73"/>
    <m/>
    <m/>
    <m/>
    <m/>
    <m/>
    <m/>
    <m/>
    <m/>
    <n v="0"/>
    <n v="0"/>
    <n v="0"/>
    <n v="0"/>
    <x v="3"/>
    <x v="6"/>
    <m/>
    <x v="36"/>
  </r>
  <r>
    <x v="3"/>
    <s v="Ozark"/>
    <s v="Electric"/>
    <s v="Municipal Pumping"/>
    <s v="TEB-Total Electric Bldg"/>
    <n v="21440"/>
    <n v="2384.09"/>
    <n v="138.97999999999999"/>
    <n v="0"/>
    <n v="0"/>
    <n v="0"/>
    <n v="0"/>
    <n v="0"/>
    <n v="152.65"/>
    <n v="0"/>
    <n v="0"/>
    <n v="9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74"/>
    <m/>
    <m/>
    <m/>
    <m/>
    <m/>
    <m/>
    <m/>
    <m/>
    <n v="0"/>
    <n v="0"/>
    <n v="0"/>
    <n v="0"/>
    <x v="3"/>
    <x v="13"/>
    <m/>
    <x v="36"/>
  </r>
  <r>
    <x v="3"/>
    <s v="Ozark"/>
    <s v="Electric"/>
    <s v="Residential"/>
    <s v="RGL-Residential Pilot"/>
    <n v="54542"/>
    <n v="6038.49"/>
    <n v="0"/>
    <n v="184.52"/>
    <n v="0"/>
    <n v="0"/>
    <n v="0"/>
    <n v="0"/>
    <n v="388.32"/>
    <n v="0"/>
    <n v="0"/>
    <n v="2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44"/>
    <n v="0"/>
    <n v="0"/>
    <n v="46.1"/>
    <n v="0"/>
    <n v="0"/>
    <n v="0"/>
    <n v="0"/>
    <n v="0"/>
    <n v="0"/>
    <n v="0"/>
    <x v="275"/>
    <m/>
    <m/>
    <m/>
    <m/>
    <m/>
    <m/>
    <m/>
    <m/>
    <n v="0"/>
    <n v="0"/>
    <n v="0"/>
    <n v="0"/>
    <x v="0"/>
    <x v="25"/>
    <m/>
    <x v="36"/>
  </r>
  <r>
    <x v="3"/>
    <s v="Ozark"/>
    <s v="Electric"/>
    <s v="Residential"/>
    <s v="RG-Residential"/>
    <n v="25155055"/>
    <n v="2790821.56"/>
    <n v="255135.67"/>
    <n v="66571.13"/>
    <n v="0"/>
    <n v="0"/>
    <n v="-727.25"/>
    <n v="-47463.202446662799"/>
    <n v="179094.76"/>
    <n v="0"/>
    <n v="0"/>
    <n v="11320.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482.28"/>
    <n v="600"/>
    <n v="-49.98"/>
    <n v="20415.12"/>
    <n v="0"/>
    <n v="1008.82"/>
    <n v="0"/>
    <n v="0"/>
    <n v="0"/>
    <n v="0"/>
    <n v="170.9"/>
    <x v="276"/>
    <m/>
    <m/>
    <m/>
    <m/>
    <m/>
    <m/>
    <m/>
    <m/>
    <n v="0"/>
    <n v="0"/>
    <n v="0"/>
    <n v="0"/>
    <x v="0"/>
    <x v="1"/>
    <m/>
    <x v="36"/>
  </r>
  <r>
    <x v="3"/>
    <s v="Ozark"/>
    <s v="Lighting"/>
    <s v="Commercial"/>
    <s v="PL-Private Lighting"/>
    <n v="48881.898999999998"/>
    <n v="16111.61"/>
    <n v="0"/>
    <n v="149.36000000000001"/>
    <n v="0"/>
    <n v="0"/>
    <n v="0"/>
    <n v="0"/>
    <n v="347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31"/>
    <n v="0"/>
    <n v="0"/>
    <n v="733.15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3"/>
    <s v="Ozark"/>
    <s v="Lighting"/>
    <s v="Municipal Other Lighting"/>
    <s v="PL-Private Lighting"/>
    <n v="671"/>
    <n v="188.61"/>
    <n v="0"/>
    <n v="0"/>
    <n v="0"/>
    <n v="0"/>
    <n v="0"/>
    <n v="0"/>
    <n v="4.76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6"/>
  </r>
  <r>
    <x v="3"/>
    <s v="Ozark"/>
    <s v="Lighting"/>
    <s v="Municipal Street Lighting"/>
    <s v="SPL-Municipal St Lighting"/>
    <n v="186788.5"/>
    <n v="19333.169999999998"/>
    <n v="0"/>
    <n v="0"/>
    <n v="0"/>
    <n v="0"/>
    <n v="0"/>
    <n v="0"/>
    <n v="1329.95"/>
    <n v="0"/>
    <n v="0"/>
    <n v="0"/>
    <n v="0"/>
    <n v="0"/>
    <n v="0"/>
    <n v="0"/>
    <n v="0"/>
    <n v="0"/>
    <n v="0"/>
    <n v="8758.53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6"/>
  </r>
  <r>
    <x v="3"/>
    <s v="Ozark"/>
    <s v="Lighting"/>
    <s v="Residential"/>
    <s v="PL-Private Lighting"/>
    <n v="26221.705000000002"/>
    <n v="9729.48"/>
    <n v="0"/>
    <n v="38.869999999999997"/>
    <n v="0"/>
    <n v="0"/>
    <n v="0"/>
    <n v="0"/>
    <n v="185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4"/>
    <n v="0"/>
    <n v="0"/>
    <n v="58.44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3"/>
    <s v="Pierce City"/>
    <s v="Electric"/>
    <s v="Commercial"/>
    <s v="CB-Commercial"/>
    <n v="7710"/>
    <n v="900.18"/>
    <n v="68.069999999999993"/>
    <n v="0"/>
    <n v="0"/>
    <n v="0"/>
    <n v="0"/>
    <n v="0"/>
    <n v="54.89"/>
    <n v="0"/>
    <n v="0"/>
    <n v="3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5"/>
    <n v="0"/>
    <n v="0"/>
    <n v="29.77"/>
    <n v="0"/>
    <n v="0"/>
    <n v="0"/>
    <n v="0"/>
    <n v="0"/>
    <n v="0"/>
    <n v="0"/>
    <x v="277"/>
    <m/>
    <m/>
    <m/>
    <m/>
    <m/>
    <m/>
    <m/>
    <m/>
    <n v="0"/>
    <n v="0"/>
    <n v="0"/>
    <n v="0"/>
    <x v="1"/>
    <x v="5"/>
    <m/>
    <x v="36"/>
  </r>
  <r>
    <x v="3"/>
    <s v="Pierce City"/>
    <s v="Electric"/>
    <s v="Residential"/>
    <s v="RG-Residential"/>
    <n v="24925"/>
    <n v="2713.42"/>
    <n v="182"/>
    <n v="65.66"/>
    <n v="0"/>
    <n v="0"/>
    <n v="0"/>
    <n v="0"/>
    <n v="177.46"/>
    <n v="0"/>
    <n v="0"/>
    <n v="1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59"/>
    <n v="0"/>
    <n v="0"/>
    <n v="0"/>
    <n v="0"/>
    <n v="0"/>
    <n v="0"/>
    <n v="0"/>
    <n v="0"/>
    <n v="0"/>
    <n v="0"/>
    <x v="278"/>
    <m/>
    <m/>
    <m/>
    <m/>
    <m/>
    <m/>
    <m/>
    <m/>
    <n v="0"/>
    <n v="0"/>
    <n v="0"/>
    <n v="0"/>
    <x v="0"/>
    <x v="1"/>
    <m/>
    <x v="36"/>
  </r>
  <r>
    <x v="3"/>
    <s v="Pierce City"/>
    <s v="Lighting"/>
    <s v="Residential"/>
    <s v="PL-Private Lighting"/>
    <n v="65"/>
    <n v="15.32"/>
    <n v="0"/>
    <n v="0"/>
    <n v="0"/>
    <n v="0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s v="Republic"/>
    <s v="Electric"/>
    <s v="Commercial"/>
    <s v="CB-Commercial"/>
    <n v="478993"/>
    <n v="57225.4"/>
    <n v="9668.9699999999993"/>
    <n v="1665.99"/>
    <n v="0"/>
    <n v="0"/>
    <n v="-248.58"/>
    <n v="-9996"/>
    <n v="3410.32"/>
    <n v="0"/>
    <n v="0"/>
    <n v="215.5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782.69"/>
    <n v="0"/>
    <n v="-5.53"/>
    <n v="4670.6099999999997"/>
    <n v="0"/>
    <n v="0"/>
    <n v="0"/>
    <n v="0"/>
    <n v="0"/>
    <n v="0"/>
    <n v="0"/>
    <x v="279"/>
    <m/>
    <m/>
    <m/>
    <m/>
    <m/>
    <m/>
    <m/>
    <m/>
    <n v="0"/>
    <n v="0"/>
    <n v="0"/>
    <n v="0"/>
    <x v="1"/>
    <x v="5"/>
    <m/>
    <x v="36"/>
  </r>
  <r>
    <x v="3"/>
    <s v="Republic"/>
    <s v="Electric"/>
    <s v="Commercial"/>
    <s v="GP-General Power"/>
    <n v="441823"/>
    <n v="40188.239999999998"/>
    <n v="1320.31"/>
    <n v="0"/>
    <n v="0"/>
    <n v="0"/>
    <n v="0"/>
    <n v="0"/>
    <n v="3145.77"/>
    <n v="0"/>
    <n v="0"/>
    <n v="198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2.07"/>
    <n v="0"/>
    <n v="0"/>
    <n v="2897.67"/>
    <n v="0"/>
    <n v="0"/>
    <n v="0"/>
    <n v="0"/>
    <n v="0"/>
    <n v="0"/>
    <n v="0"/>
    <x v="280"/>
    <m/>
    <m/>
    <m/>
    <m/>
    <m/>
    <m/>
    <m/>
    <m/>
    <n v="0"/>
    <n v="0"/>
    <n v="0"/>
    <n v="0"/>
    <x v="1"/>
    <x v="6"/>
    <m/>
    <x v="36"/>
  </r>
  <r>
    <x v="3"/>
    <s v="Republic"/>
    <s v="Electric"/>
    <s v="Commercial"/>
    <s v="SH-Small Heating"/>
    <n v="85605"/>
    <n v="8316.23"/>
    <n v="544.55999999999995"/>
    <n v="150.15"/>
    <n v="0"/>
    <n v="0"/>
    <n v="0"/>
    <n v="0"/>
    <n v="609.51"/>
    <n v="0"/>
    <n v="0"/>
    <n v="38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.010000000000005"/>
    <n v="0"/>
    <n v="0"/>
    <n v="649.6"/>
    <n v="0"/>
    <n v="0"/>
    <n v="0"/>
    <n v="0"/>
    <n v="0"/>
    <n v="0"/>
    <n v="0"/>
    <x v="281"/>
    <m/>
    <m/>
    <m/>
    <m/>
    <m/>
    <m/>
    <m/>
    <m/>
    <n v="0"/>
    <n v="0"/>
    <n v="0"/>
    <n v="0"/>
    <x v="1"/>
    <x v="12"/>
    <m/>
    <x v="36"/>
  </r>
  <r>
    <x v="3"/>
    <s v="Republic"/>
    <s v="Electric"/>
    <s v="Commercial"/>
    <s v="TEB-Total Electric Bldg"/>
    <n v="61600"/>
    <n v="5421.57"/>
    <n v="208.47"/>
    <n v="0"/>
    <n v="0"/>
    <n v="0"/>
    <n v="0"/>
    <n v="0"/>
    <n v="438.59"/>
    <n v="0"/>
    <n v="0"/>
    <n v="27.73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58.56"/>
    <n v="0"/>
    <n v="0"/>
    <n v="503.34"/>
    <n v="0"/>
    <n v="0"/>
    <n v="0"/>
    <n v="0"/>
    <n v="0"/>
    <n v="0"/>
    <n v="0"/>
    <x v="282"/>
    <m/>
    <m/>
    <m/>
    <m/>
    <m/>
    <m/>
    <m/>
    <m/>
    <n v="0"/>
    <n v="0"/>
    <n v="0"/>
    <n v="0"/>
    <x v="1"/>
    <x v="13"/>
    <m/>
    <x v="36"/>
  </r>
  <r>
    <x v="3"/>
    <s v="Republic"/>
    <s v="Electric"/>
    <s v="Industrial"/>
    <s v="CB-Commercial"/>
    <n v="901"/>
    <n v="111.85"/>
    <n v="22.69"/>
    <n v="4.2699999999999996"/>
    <n v="0"/>
    <n v="0"/>
    <n v="0"/>
    <n v="0"/>
    <n v="6.42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98"/>
    <n v="0"/>
    <n v="0"/>
    <n v="0"/>
    <n v="0"/>
    <n v="0"/>
    <n v="0"/>
    <n v="0"/>
    <x v="283"/>
    <m/>
    <m/>
    <m/>
    <m/>
    <m/>
    <m/>
    <m/>
    <m/>
    <n v="0"/>
    <n v="0"/>
    <n v="0"/>
    <n v="0"/>
    <x v="2"/>
    <x v="5"/>
    <m/>
    <x v="36"/>
  </r>
  <r>
    <x v="3"/>
    <s v="Republic"/>
    <s v="Electric"/>
    <s v="Municipal Buildings"/>
    <s v="CB-Commercial"/>
    <n v="27161"/>
    <n v="3198.63"/>
    <n v="363.04"/>
    <n v="0"/>
    <n v="0"/>
    <n v="0"/>
    <n v="0"/>
    <n v="0"/>
    <n v="193.38"/>
    <n v="0"/>
    <n v="0"/>
    <n v="12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84"/>
    <m/>
    <m/>
    <m/>
    <m/>
    <m/>
    <m/>
    <m/>
    <m/>
    <n v="0"/>
    <n v="0"/>
    <n v="0"/>
    <n v="0"/>
    <x v="3"/>
    <x v="5"/>
    <m/>
    <x v="36"/>
  </r>
  <r>
    <x v="3"/>
    <s v="Republic"/>
    <s v="Electric"/>
    <s v="Municipal Buildings"/>
    <s v="GP-General Power"/>
    <n v="51120"/>
    <n v="4722.79"/>
    <n v="208.47"/>
    <n v="0"/>
    <n v="0"/>
    <n v="0"/>
    <n v="0"/>
    <n v="0"/>
    <n v="363.97"/>
    <n v="0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85"/>
    <m/>
    <m/>
    <m/>
    <m/>
    <m/>
    <m/>
    <m/>
    <m/>
    <n v="0"/>
    <n v="0"/>
    <n v="0"/>
    <n v="0"/>
    <x v="3"/>
    <x v="6"/>
    <m/>
    <x v="36"/>
  </r>
  <r>
    <x v="3"/>
    <s v="Republic"/>
    <s v="Electric"/>
    <s v="Municipal Other Lighting"/>
    <s v="CB-Commercial"/>
    <n v="4082"/>
    <n v="476.04"/>
    <n v="226.9"/>
    <n v="0"/>
    <n v="0"/>
    <n v="0"/>
    <n v="0"/>
    <n v="0"/>
    <n v="29.06"/>
    <n v="0"/>
    <n v="0"/>
    <n v="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86"/>
    <m/>
    <m/>
    <m/>
    <m/>
    <m/>
    <m/>
    <m/>
    <m/>
    <n v="0"/>
    <n v="0"/>
    <n v="0"/>
    <n v="0"/>
    <x v="4"/>
    <x v="5"/>
    <m/>
    <x v="36"/>
  </r>
  <r>
    <x v="3"/>
    <s v="Republic"/>
    <s v="Electric"/>
    <s v="Municipal Other Lighting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6"/>
  </r>
  <r>
    <x v="3"/>
    <s v="Republic"/>
    <s v="Electric"/>
    <s v="Municipal Pumping"/>
    <s v="CB-Commercial"/>
    <n v="16071"/>
    <n v="1891.69"/>
    <n v="226.9"/>
    <n v="0"/>
    <n v="0"/>
    <n v="0"/>
    <n v="0"/>
    <n v="0"/>
    <n v="114.41"/>
    <n v="0"/>
    <n v="0"/>
    <n v="7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87"/>
    <m/>
    <m/>
    <m/>
    <m/>
    <m/>
    <m/>
    <m/>
    <m/>
    <n v="0"/>
    <n v="0"/>
    <n v="0"/>
    <n v="0"/>
    <x v="3"/>
    <x v="5"/>
    <m/>
    <x v="36"/>
  </r>
  <r>
    <x v="3"/>
    <s v="Republic"/>
    <s v="Electric"/>
    <s v="Municipal Pumping"/>
    <s v="GP-General Power"/>
    <n v="68922"/>
    <n v="7546.76"/>
    <n v="277.95999999999998"/>
    <n v="0"/>
    <n v="0"/>
    <n v="0"/>
    <n v="0"/>
    <n v="0"/>
    <n v="490.73"/>
    <n v="0"/>
    <n v="0"/>
    <n v="31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88"/>
    <m/>
    <m/>
    <m/>
    <m/>
    <m/>
    <m/>
    <m/>
    <m/>
    <n v="0"/>
    <n v="0"/>
    <n v="0"/>
    <n v="0"/>
    <x v="3"/>
    <x v="6"/>
    <m/>
    <x v="36"/>
  </r>
  <r>
    <x v="3"/>
    <s v="Republic"/>
    <s v="Electric"/>
    <s v="Residential"/>
    <s v="RGL-Residential Pilot"/>
    <n v="5851"/>
    <n v="674.03"/>
    <n v="0"/>
    <n v="21.69"/>
    <n v="0"/>
    <n v="0"/>
    <n v="0"/>
    <n v="0"/>
    <n v="41.67"/>
    <n v="0"/>
    <n v="0"/>
    <n v="2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66"/>
    <n v="0"/>
    <n v="0"/>
    <n v="0"/>
    <n v="0"/>
    <n v="0"/>
    <n v="0"/>
    <n v="0"/>
    <x v="289"/>
    <m/>
    <m/>
    <m/>
    <m/>
    <m/>
    <m/>
    <m/>
    <m/>
    <n v="0"/>
    <n v="0"/>
    <n v="0"/>
    <n v="0"/>
    <x v="0"/>
    <x v="25"/>
    <m/>
    <x v="36"/>
  </r>
  <r>
    <x v="3"/>
    <s v="Republic"/>
    <s v="Electric"/>
    <s v="Residential"/>
    <s v="RG-Residential"/>
    <n v="5232835"/>
    <n v="592117.81000000006"/>
    <n v="68139.039999999994"/>
    <n v="17403.79"/>
    <n v="0"/>
    <n v="0"/>
    <n v="-288.13"/>
    <n v="-18068.473282442701"/>
    <n v="37257.83"/>
    <n v="0"/>
    <n v="0"/>
    <n v="235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4.92"/>
    <n v="160"/>
    <n v="-17.84"/>
    <n v="6187.74"/>
    <n v="0"/>
    <n v="0"/>
    <n v="0"/>
    <n v="0"/>
    <n v="0"/>
    <n v="0"/>
    <n v="28.39"/>
    <x v="290"/>
    <m/>
    <m/>
    <m/>
    <m/>
    <m/>
    <m/>
    <m/>
    <m/>
    <n v="0"/>
    <n v="0"/>
    <n v="0"/>
    <n v="0"/>
    <x v="0"/>
    <x v="1"/>
    <m/>
    <x v="36"/>
  </r>
  <r>
    <x v="3"/>
    <s v="Republic"/>
    <s v="Lighting"/>
    <s v="Commercial"/>
    <s v="PL-Private Lighting"/>
    <n v="11567.81"/>
    <n v="3993.52"/>
    <n v="0"/>
    <n v="0"/>
    <n v="0"/>
    <n v="0"/>
    <n v="0"/>
    <n v="0"/>
    <n v="82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24"/>
    <n v="0"/>
    <n v="0"/>
    <n v="185.13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3"/>
    <s v="Republic"/>
    <s v="Lighting"/>
    <s v="Municipal Buildings"/>
    <s v="PL-Private Lighting"/>
    <n v="31"/>
    <n v="14.15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4"/>
    <m/>
    <x v="36"/>
  </r>
  <r>
    <x v="3"/>
    <s v="Republic"/>
    <s v="Lighting"/>
    <s v="Municipal Other Lighting"/>
    <s v="PL-Private Lighting"/>
    <n v="431"/>
    <n v="79.599999999999994"/>
    <n v="0"/>
    <n v="0"/>
    <n v="0"/>
    <n v="0"/>
    <n v="0"/>
    <n v="0"/>
    <n v="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6"/>
  </r>
  <r>
    <x v="3"/>
    <s v="Republic"/>
    <s v="Lighting"/>
    <s v="Municipal Street Lighting"/>
    <s v="SPL-Municipal St Lighting"/>
    <n v="122416.428"/>
    <n v="13656.66"/>
    <n v="0"/>
    <n v="0"/>
    <n v="0"/>
    <n v="0"/>
    <n v="0"/>
    <n v="0"/>
    <n v="871.6"/>
    <n v="0"/>
    <n v="0"/>
    <n v="0"/>
    <n v="0"/>
    <n v="0"/>
    <n v="0"/>
    <n v="0"/>
    <n v="0"/>
    <n v="0"/>
    <n v="0"/>
    <n v="6573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6"/>
  </r>
  <r>
    <x v="3"/>
    <s v="Republic"/>
    <s v="Lighting"/>
    <s v="Residential"/>
    <s v="PL-Private Lighting"/>
    <n v="5408.9679999999998"/>
    <n v="1834.2"/>
    <n v="0"/>
    <n v="0"/>
    <n v="0"/>
    <n v="0"/>
    <n v="0"/>
    <n v="0"/>
    <n v="38.34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9"/>
    <n v="0"/>
    <n v="0"/>
    <n v="12.35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3"/>
    <s v="Webb City"/>
    <s v="Electric"/>
    <s v="Commercial"/>
    <s v="CB-Commercial"/>
    <n v="1280"/>
    <n v="154.97"/>
    <n v="22.69"/>
    <n v="0"/>
    <n v="0"/>
    <n v="0"/>
    <n v="0"/>
    <n v="0"/>
    <n v="9.11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91"/>
    <m/>
    <m/>
    <m/>
    <m/>
    <m/>
    <m/>
    <m/>
    <m/>
    <n v="0"/>
    <n v="0"/>
    <n v="0"/>
    <n v="0"/>
    <x v="1"/>
    <x v="5"/>
    <m/>
    <x v="36"/>
  </r>
  <r>
    <x v="3"/>
    <s v="Webb City"/>
    <s v="Electric"/>
    <s v="Commercial"/>
    <s v="CB-Commercial"/>
    <n v="2799130"/>
    <n v="329036.5"/>
    <n v="38020.15"/>
    <n v="9502.99"/>
    <n v="0"/>
    <n v="0"/>
    <n v="-100.84"/>
    <n v="-12579.3893129771"/>
    <n v="19929.599999999999"/>
    <n v="0"/>
    <n v="0"/>
    <n v="1252.29"/>
    <n v="0"/>
    <n v="0"/>
    <n v="0"/>
    <n v="0"/>
    <n v="0"/>
    <n v="0"/>
    <n v="0"/>
    <n v="0"/>
    <n v="0"/>
    <n v="0"/>
    <n v="0"/>
    <n v="0"/>
    <n v="0"/>
    <n v="0"/>
    <n v="0"/>
    <n v="120"/>
    <n v="0"/>
    <n v="0"/>
    <n v="3222.81"/>
    <n v="0"/>
    <n v="-0.72"/>
    <n v="22863.78"/>
    <n v="0"/>
    <n v="0"/>
    <n v="0"/>
    <n v="0"/>
    <n v="0"/>
    <n v="0"/>
    <n v="0"/>
    <x v="292"/>
    <m/>
    <m/>
    <m/>
    <m/>
    <m/>
    <m/>
    <m/>
    <m/>
    <n v="0"/>
    <n v="0"/>
    <n v="0"/>
    <n v="0"/>
    <x v="1"/>
    <x v="5"/>
    <m/>
    <x v="36"/>
  </r>
  <r>
    <x v="3"/>
    <s v="Webb City"/>
    <s v="Electric"/>
    <s v="Commercial"/>
    <s v="GP-General Power"/>
    <n v="4123748"/>
    <n v="384453.07"/>
    <n v="9279.24"/>
    <n v="939.15"/>
    <n v="0"/>
    <n v="0"/>
    <n v="0"/>
    <n v="0"/>
    <n v="29361.11"/>
    <n v="0"/>
    <n v="0"/>
    <n v="1687.04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2747.81"/>
    <n v="0"/>
    <n v="0"/>
    <n v="18180.419999999998"/>
    <n v="0"/>
    <n v="0"/>
    <n v="0"/>
    <n v="0"/>
    <n v="0"/>
    <n v="0"/>
    <n v="0"/>
    <x v="293"/>
    <m/>
    <m/>
    <m/>
    <m/>
    <m/>
    <m/>
    <m/>
    <m/>
    <n v="0"/>
    <n v="0"/>
    <n v="0"/>
    <n v="0"/>
    <x v="1"/>
    <x v="6"/>
    <m/>
    <x v="36"/>
  </r>
  <r>
    <x v="3"/>
    <s v="Webb City"/>
    <s v="Electric"/>
    <s v="Commercial"/>
    <s v="LS-Special Lighting"/>
    <n v="2320"/>
    <n v="340.73"/>
    <n v="0"/>
    <n v="0"/>
    <n v="0"/>
    <n v="0"/>
    <n v="0"/>
    <n v="0"/>
    <n v="16.52"/>
    <n v="0"/>
    <n v="0"/>
    <n v="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6"/>
  </r>
  <r>
    <x v="3"/>
    <s v="Webb City"/>
    <s v="Electric"/>
    <s v="Commercial"/>
    <s v="SH-Small Heating"/>
    <n v="426145"/>
    <n v="41287.96"/>
    <n v="2831.72"/>
    <n v="969"/>
    <n v="0"/>
    <n v="0"/>
    <n v="0"/>
    <n v="0"/>
    <n v="3034.14"/>
    <n v="0"/>
    <n v="0"/>
    <n v="187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2.14999999999998"/>
    <n v="0"/>
    <n v="-7.22"/>
    <n v="2589.9499999999998"/>
    <n v="0"/>
    <n v="0"/>
    <n v="0"/>
    <n v="0"/>
    <n v="0"/>
    <n v="0"/>
    <n v="0"/>
    <x v="294"/>
    <m/>
    <m/>
    <m/>
    <m/>
    <m/>
    <m/>
    <m/>
    <m/>
    <n v="0"/>
    <n v="0"/>
    <n v="0"/>
    <n v="0"/>
    <x v="1"/>
    <x v="12"/>
    <m/>
    <x v="36"/>
  </r>
  <r>
    <x v="3"/>
    <s v="Webb City"/>
    <s v="Electric"/>
    <s v="Commercial"/>
    <s v="TEB-Total Electric Bldg"/>
    <n v="1044817"/>
    <n v="99408.85"/>
    <n v="2779.6"/>
    <n v="160"/>
    <n v="0"/>
    <n v="0"/>
    <n v="0"/>
    <n v="0"/>
    <n v="7439.1"/>
    <n v="0"/>
    <n v="0"/>
    <n v="47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6.63"/>
    <n v="0"/>
    <n v="0"/>
    <n v="5945.05"/>
    <n v="0"/>
    <n v="0"/>
    <n v="0"/>
    <n v="0"/>
    <n v="0"/>
    <n v="0"/>
    <n v="0"/>
    <x v="295"/>
    <m/>
    <m/>
    <m/>
    <m/>
    <m/>
    <m/>
    <m/>
    <m/>
    <n v="0"/>
    <n v="0"/>
    <n v="0"/>
    <n v="0"/>
    <x v="1"/>
    <x v="13"/>
    <m/>
    <x v="36"/>
  </r>
  <r>
    <x v="3"/>
    <s v="Webb City"/>
    <s v="Electric"/>
    <s v="Industrial"/>
    <s v="CB-Commercial"/>
    <n v="14262"/>
    <n v="1664.52"/>
    <n v="181.52"/>
    <n v="70.56"/>
    <n v="0"/>
    <n v="0"/>
    <n v="0"/>
    <n v="0"/>
    <n v="101.56"/>
    <n v="0"/>
    <n v="0"/>
    <n v="6.41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3.53"/>
    <n v="0"/>
    <n v="0"/>
    <n v="123.97"/>
    <n v="0"/>
    <n v="0"/>
    <n v="0"/>
    <n v="0"/>
    <n v="0"/>
    <n v="0"/>
    <n v="0"/>
    <x v="296"/>
    <m/>
    <m/>
    <m/>
    <m/>
    <m/>
    <m/>
    <m/>
    <m/>
    <n v="0"/>
    <n v="0"/>
    <n v="0"/>
    <n v="0"/>
    <x v="2"/>
    <x v="5"/>
    <m/>
    <x v="36"/>
  </r>
  <r>
    <x v="3"/>
    <s v="Webb City"/>
    <s v="Electric"/>
    <s v="Industrial"/>
    <s v="GP-General Power"/>
    <n v="2050551"/>
    <n v="194491.3"/>
    <n v="2066.17"/>
    <n v="80"/>
    <n v="0"/>
    <n v="0"/>
    <n v="0"/>
    <n v="0"/>
    <n v="14599.95"/>
    <n v="0"/>
    <n v="0"/>
    <n v="722.07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666.23"/>
    <n v="0"/>
    <n v="0"/>
    <n v="6367.92"/>
    <n v="0"/>
    <n v="0"/>
    <n v="0"/>
    <n v="0"/>
    <n v="0"/>
    <n v="0"/>
    <n v="0"/>
    <x v="297"/>
    <m/>
    <m/>
    <m/>
    <m/>
    <m/>
    <m/>
    <m/>
    <m/>
    <n v="0"/>
    <n v="0"/>
    <n v="0"/>
    <n v="0"/>
    <x v="2"/>
    <x v="6"/>
    <m/>
    <x v="36"/>
  </r>
  <r>
    <x v="3"/>
    <s v="Webb City"/>
    <s v="Electric"/>
    <s v="Industrial"/>
    <s v="LP-Large Power"/>
    <n v="12588972"/>
    <n v="787015.14"/>
    <n v="2551.9499999999998"/>
    <n v="0"/>
    <n v="0"/>
    <n v="0"/>
    <n v="0"/>
    <n v="0"/>
    <n v="87996.91"/>
    <n v="0"/>
    <n v="0"/>
    <n v="1593.56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15972.32"/>
    <n v="-20"/>
    <n v="0"/>
    <n v="29811.39"/>
    <n v="0"/>
    <n v="0"/>
    <n v="0"/>
    <n v="0"/>
    <n v="0"/>
    <n v="0"/>
    <n v="0"/>
    <x v="298"/>
    <m/>
    <m/>
    <m/>
    <m/>
    <m/>
    <m/>
    <m/>
    <m/>
    <n v="0"/>
    <n v="0"/>
    <n v="0"/>
    <n v="0"/>
    <x v="2"/>
    <x v="17"/>
    <m/>
    <x v="36"/>
  </r>
  <r>
    <x v="3"/>
    <s v="Webb City"/>
    <s v="Electric"/>
    <s v="Industrial"/>
    <s v="PFM-Feed Mill/Grain Elev"/>
    <n v="8520"/>
    <n v="1375.4"/>
    <n v="55.3"/>
    <n v="60.25"/>
    <n v="0"/>
    <n v="0"/>
    <n v="0"/>
    <n v="0"/>
    <n v="60.66"/>
    <n v="0"/>
    <n v="0"/>
    <n v="3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.49"/>
    <n v="0"/>
    <n v="0"/>
    <n v="114.48"/>
    <n v="0"/>
    <n v="0"/>
    <n v="0"/>
    <n v="0"/>
    <n v="0"/>
    <n v="0"/>
    <n v="0"/>
    <x v="299"/>
    <m/>
    <m/>
    <m/>
    <m/>
    <m/>
    <m/>
    <m/>
    <m/>
    <n v="0"/>
    <n v="0"/>
    <n v="0"/>
    <n v="0"/>
    <x v="2"/>
    <x v="18"/>
    <m/>
    <x v="36"/>
  </r>
  <r>
    <x v="3"/>
    <s v="Webb City"/>
    <s v="Electric"/>
    <s v="Industrial"/>
    <s v="TEB-Total Electric Bldg"/>
    <n v="608000"/>
    <n v="47508.41"/>
    <n v="138.97999999999999"/>
    <n v="0"/>
    <n v="0"/>
    <n v="0"/>
    <n v="0"/>
    <n v="0"/>
    <n v="4328.96"/>
    <n v="0"/>
    <n v="0"/>
    <n v="273.6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06.88"/>
    <n v="0"/>
    <n v="0"/>
    <n v="0"/>
    <n v="0"/>
    <n v="0"/>
    <n v="0"/>
    <n v="0"/>
    <x v="300"/>
    <m/>
    <m/>
    <m/>
    <m/>
    <m/>
    <m/>
    <m/>
    <m/>
    <n v="0"/>
    <n v="0"/>
    <n v="0"/>
    <n v="0"/>
    <x v="2"/>
    <x v="13"/>
    <m/>
    <x v="36"/>
  </r>
  <r>
    <x v="3"/>
    <s v="Webb City"/>
    <s v="Electric"/>
    <s v="Interdepartmental"/>
    <s v="CB-Commercial"/>
    <n v="9119"/>
    <n v="1058.8900000000001"/>
    <n v="90.76"/>
    <n v="0"/>
    <n v="0"/>
    <n v="0"/>
    <n v="0"/>
    <n v="0"/>
    <n v="64.930000000000007"/>
    <n v="0"/>
    <n v="0"/>
    <n v="4.0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01"/>
    <m/>
    <m/>
    <m/>
    <m/>
    <m/>
    <m/>
    <m/>
    <m/>
    <n v="0"/>
    <n v="0"/>
    <n v="0"/>
    <n v="0"/>
    <x v="5"/>
    <x v="5"/>
    <m/>
    <x v="36"/>
  </r>
  <r>
    <x v="3"/>
    <s v="Webb City"/>
    <s v="Electric"/>
    <s v="Municipal Buildings"/>
    <s v="CB-Commercial"/>
    <n v="144311"/>
    <n v="16795.97"/>
    <n v="1701.75"/>
    <n v="0"/>
    <n v="0"/>
    <n v="0"/>
    <n v="0"/>
    <n v="0"/>
    <n v="1027.49"/>
    <n v="0"/>
    <n v="0"/>
    <n v="64.93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02"/>
    <m/>
    <m/>
    <m/>
    <m/>
    <m/>
    <m/>
    <m/>
    <m/>
    <n v="0"/>
    <n v="0"/>
    <n v="0"/>
    <n v="0"/>
    <x v="3"/>
    <x v="5"/>
    <m/>
    <x v="36"/>
  </r>
  <r>
    <x v="3"/>
    <s v="Webb City"/>
    <s v="Electric"/>
    <s v="Municipal Buildings"/>
    <s v="GP-General Power"/>
    <n v="60760"/>
    <n v="6497.16"/>
    <n v="347.45"/>
    <n v="0"/>
    <n v="0"/>
    <n v="0"/>
    <n v="0"/>
    <n v="0"/>
    <n v="432.62"/>
    <n v="0"/>
    <n v="0"/>
    <n v="27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03"/>
    <m/>
    <m/>
    <m/>
    <m/>
    <m/>
    <m/>
    <m/>
    <m/>
    <n v="0"/>
    <n v="0"/>
    <n v="0"/>
    <n v="0"/>
    <x v="3"/>
    <x v="6"/>
    <m/>
    <x v="36"/>
  </r>
  <r>
    <x v="3"/>
    <s v="Webb City"/>
    <s v="Electric"/>
    <s v="Municipal Buildings"/>
    <s v="SH-Small Heating"/>
    <n v="19440"/>
    <n v="1828.81"/>
    <n v="45.38"/>
    <n v="0"/>
    <n v="0"/>
    <n v="0"/>
    <n v="0"/>
    <n v="0"/>
    <n v="138.41"/>
    <n v="0"/>
    <n v="0"/>
    <n v="8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04"/>
    <m/>
    <m/>
    <m/>
    <m/>
    <m/>
    <m/>
    <m/>
    <m/>
    <n v="0"/>
    <n v="0"/>
    <n v="0"/>
    <n v="0"/>
    <x v="3"/>
    <x v="12"/>
    <m/>
    <x v="36"/>
  </r>
  <r>
    <x v="3"/>
    <s v="Webb City"/>
    <s v="Electric"/>
    <s v="Municipal Other Lighting"/>
    <s v="CB-Commercial"/>
    <n v="16535"/>
    <n v="1978.58"/>
    <n v="975.67"/>
    <n v="0"/>
    <n v="0"/>
    <n v="0"/>
    <n v="0"/>
    <n v="0"/>
    <n v="117.69"/>
    <n v="0"/>
    <n v="0"/>
    <n v="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05"/>
    <m/>
    <m/>
    <m/>
    <m/>
    <m/>
    <m/>
    <m/>
    <m/>
    <n v="0"/>
    <n v="0"/>
    <n v="0"/>
    <n v="0"/>
    <x v="4"/>
    <x v="5"/>
    <m/>
    <x v="36"/>
  </r>
  <r>
    <x v="3"/>
    <s v="Webb City"/>
    <s v="Electric"/>
    <s v="Municipal Other Lighting"/>
    <s v="LS-Special Lighting"/>
    <n v="970"/>
    <n v="294.39999999999998"/>
    <n v="0"/>
    <n v="0"/>
    <n v="0"/>
    <n v="0"/>
    <n v="0"/>
    <n v="0"/>
    <n v="6.92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6"/>
  </r>
  <r>
    <x v="3"/>
    <s v="Webb City"/>
    <s v="Electric"/>
    <s v="Municipal Pumping"/>
    <s v="CB-Commercial"/>
    <n v="113204"/>
    <n v="13161.18"/>
    <n v="1497.54"/>
    <n v="0"/>
    <n v="0"/>
    <n v="0"/>
    <n v="0"/>
    <n v="0"/>
    <n v="806.01"/>
    <n v="0"/>
    <n v="0"/>
    <n v="5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06"/>
    <m/>
    <m/>
    <m/>
    <m/>
    <m/>
    <m/>
    <m/>
    <m/>
    <n v="0"/>
    <n v="0"/>
    <n v="0"/>
    <n v="0"/>
    <x v="3"/>
    <x v="5"/>
    <m/>
    <x v="36"/>
  </r>
  <r>
    <x v="3"/>
    <s v="Webb City"/>
    <s v="Electric"/>
    <s v="Municipal Pumping"/>
    <s v="GP-General Power"/>
    <n v="481833"/>
    <n v="45412.1"/>
    <n v="1181.33"/>
    <n v="0"/>
    <n v="0"/>
    <n v="0"/>
    <n v="0"/>
    <n v="0"/>
    <n v="3430.64"/>
    <n v="0"/>
    <n v="0"/>
    <n v="216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07"/>
    <m/>
    <m/>
    <m/>
    <m/>
    <m/>
    <m/>
    <m/>
    <m/>
    <n v="0"/>
    <n v="0"/>
    <n v="0"/>
    <n v="0"/>
    <x v="3"/>
    <x v="6"/>
    <m/>
    <x v="36"/>
  </r>
  <r>
    <x v="3"/>
    <s v="Webb City"/>
    <s v="Electric"/>
    <s v="Oil Pipeline Pumping"/>
    <s v="GP-General Power"/>
    <n v="351447"/>
    <n v="28689.65"/>
    <n v="69.489999999999995"/>
    <n v="0"/>
    <n v="0"/>
    <n v="0"/>
    <n v="0"/>
    <n v="0"/>
    <n v="2502.3000000000002"/>
    <n v="0"/>
    <n v="0"/>
    <n v="158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85.08"/>
    <n v="0"/>
    <n v="0"/>
    <n v="0"/>
    <n v="0"/>
    <n v="0"/>
    <n v="0"/>
    <n v="0"/>
    <x v="308"/>
    <m/>
    <m/>
    <m/>
    <m/>
    <m/>
    <m/>
    <m/>
    <m/>
    <n v="0"/>
    <n v="0"/>
    <n v="0"/>
    <n v="0"/>
    <x v="2"/>
    <x v="24"/>
    <m/>
    <x v="36"/>
  </r>
  <r>
    <x v="3"/>
    <s v="Webb City"/>
    <s v="Electric"/>
    <s v="Residential"/>
    <s v="RGL-Residential Pilot"/>
    <n v="76537"/>
    <n v="8310.51"/>
    <n v="0"/>
    <n v="324.93"/>
    <n v="0"/>
    <n v="0"/>
    <n v="0"/>
    <n v="0"/>
    <n v="544.98"/>
    <n v="0"/>
    <n v="0"/>
    <n v="34.4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88"/>
    <n v="0"/>
    <n v="0"/>
    <n v="68.09"/>
    <n v="0"/>
    <n v="0"/>
    <n v="0"/>
    <n v="0"/>
    <n v="0"/>
    <n v="0"/>
    <n v="0"/>
    <x v="309"/>
    <m/>
    <m/>
    <m/>
    <m/>
    <m/>
    <m/>
    <m/>
    <m/>
    <n v="0"/>
    <n v="0"/>
    <n v="0"/>
    <n v="0"/>
    <x v="0"/>
    <x v="25"/>
    <m/>
    <x v="36"/>
  </r>
  <r>
    <x v="3"/>
    <s v="Webb City"/>
    <s v="Electric"/>
    <s v="Residential"/>
    <s v="RG-Residential"/>
    <n v="29851479"/>
    <n v="3258430.06"/>
    <n v="247976.6"/>
    <n v="117135.74"/>
    <n v="0"/>
    <n v="0"/>
    <n v="-1000.93"/>
    <n v="-81199.004580152599"/>
    <n v="212534.63"/>
    <n v="0"/>
    <n v="0"/>
    <n v="13432.11"/>
    <n v="0"/>
    <n v="0"/>
    <n v="0"/>
    <n v="0"/>
    <n v="0"/>
    <n v="0"/>
    <n v="0"/>
    <n v="0"/>
    <n v="0"/>
    <n v="0"/>
    <n v="0"/>
    <n v="0"/>
    <n v="0"/>
    <n v="0"/>
    <n v="0"/>
    <n v="90"/>
    <n v="50"/>
    <n v="30"/>
    <n v="6926.55"/>
    <n v="600"/>
    <n v="-46.87"/>
    <n v="23546.799999999999"/>
    <n v="0"/>
    <n v="0"/>
    <n v="0"/>
    <n v="0"/>
    <n v="0"/>
    <n v="0"/>
    <n v="972.1"/>
    <x v="310"/>
    <m/>
    <m/>
    <m/>
    <m/>
    <m/>
    <m/>
    <m/>
    <m/>
    <n v="0"/>
    <n v="0"/>
    <n v="0"/>
    <n v="0"/>
    <x v="0"/>
    <x v="1"/>
    <m/>
    <x v="36"/>
  </r>
  <r>
    <x v="3"/>
    <s v="Webb City"/>
    <s v="Lighting"/>
    <s v="Commercial"/>
    <s v="PL-Private Lighting"/>
    <n v="64872.970999999998"/>
    <n v="20158.830000000002"/>
    <n v="0"/>
    <n v="34.159999999999997"/>
    <n v="0"/>
    <n v="0"/>
    <n v="0"/>
    <n v="0"/>
    <n v="459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.36"/>
    <n v="0"/>
    <n v="-0.28000000000000003"/>
    <n v="958.36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3"/>
    <s v="Webb City"/>
    <s v="Lighting"/>
    <s v="Industrial"/>
    <s v="PL-Private Lighting"/>
    <n v="2308"/>
    <n v="941.16"/>
    <n v="0"/>
    <n v="0"/>
    <n v="0"/>
    <n v="0"/>
    <n v="0"/>
    <n v="0"/>
    <n v="16.4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37"/>
    <n v="0"/>
    <n v="0"/>
    <n v="50.17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6"/>
  </r>
  <r>
    <x v="3"/>
    <s v="Webb City"/>
    <s v="Lighting"/>
    <s v="Interdepartmental"/>
    <s v="PL-Private Lighting"/>
    <n v="58"/>
    <n v="20.59"/>
    <n v="0"/>
    <n v="0"/>
    <n v="0"/>
    <n v="0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5"/>
    <x v="4"/>
    <m/>
    <x v="36"/>
  </r>
  <r>
    <x v="3"/>
    <s v="Webb City"/>
    <s v="Lighting"/>
    <s v="Municipal Other Lighting"/>
    <s v="PL-Private Lighting"/>
    <n v="930"/>
    <n v="335.41"/>
    <n v="0"/>
    <n v="0"/>
    <n v="0"/>
    <n v="0"/>
    <n v="0"/>
    <n v="0"/>
    <n v="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6"/>
  </r>
  <r>
    <x v="3"/>
    <s v="Webb City"/>
    <s v="Lighting"/>
    <s v="Municipal Street Lighting"/>
    <s v="SPL-Municipal St Lighting"/>
    <n v="159150.35999999999"/>
    <n v="15555.11"/>
    <n v="0"/>
    <n v="0"/>
    <n v="0"/>
    <n v="0"/>
    <n v="0"/>
    <n v="0"/>
    <n v="1133.1600000000001"/>
    <n v="0"/>
    <n v="0"/>
    <n v="0"/>
    <n v="0"/>
    <n v="0"/>
    <n v="0"/>
    <n v="0"/>
    <n v="0"/>
    <n v="0"/>
    <n v="0"/>
    <n v="911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6"/>
  </r>
  <r>
    <x v="3"/>
    <s v="Webb City"/>
    <s v="Lighting"/>
    <s v="Residential"/>
    <s v="PL-Private Lighting"/>
    <n v="65011.434000000001"/>
    <n v="24072.46"/>
    <n v="0"/>
    <n v="2.73"/>
    <n v="0"/>
    <n v="0"/>
    <n v="0"/>
    <n v="0"/>
    <n v="464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.22"/>
    <n v="0"/>
    <n v="0"/>
    <n v="49.38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2"/>
    <s v="Baxter Springs"/>
    <s v="Electric"/>
    <s v="Commercial"/>
    <s v="CB-Commercial"/>
    <n v="1136604"/>
    <n v="110168.54"/>
    <n v="14861.38"/>
    <n v="2405.38"/>
    <n v="1567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.180000000000007"/>
    <n v="0"/>
    <n v="0"/>
    <n v="0"/>
    <n v="0"/>
    <n v="50"/>
    <n v="0"/>
    <n v="471.68"/>
    <n v="0"/>
    <n v="-2.77"/>
    <n v="7122.38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6"/>
  </r>
  <r>
    <x v="2"/>
    <s v="Baxter Springs"/>
    <s v="Electric"/>
    <s v="Commercial"/>
    <s v="GP-General Power"/>
    <n v="1344306"/>
    <n v="100407.1"/>
    <n v="0"/>
    <n v="0"/>
    <n v="18476.0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7.16"/>
    <n v="0"/>
    <n v="-9.9700000000000006"/>
    <n v="4030.12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6"/>
    <m/>
    <x v="36"/>
  </r>
  <r>
    <x v="2"/>
    <s v="Baxter Springs"/>
    <s v="Electric"/>
    <s v="Commercial"/>
    <s v="LS-Special Lighting"/>
    <n v="340"/>
    <n v="128.44"/>
    <n v="0"/>
    <n v="0"/>
    <n v="4.65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7"/>
    <m/>
    <x v="36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6"/>
    <m/>
    <x v="36"/>
  </r>
  <r>
    <x v="2"/>
    <s v="Baxter Springs"/>
    <s v="Electric"/>
    <s v="Commercial"/>
    <s v="PT-Transmission"/>
    <n v="1468800"/>
    <n v="66159.289999999994"/>
    <n v="0"/>
    <n v="0"/>
    <n v="64201.25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29.38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9"/>
    <m/>
    <x v="36"/>
  </r>
  <r>
    <x v="2"/>
    <s v="Baxter Springs"/>
    <s v="Electric"/>
    <s v="Commercial"/>
    <s v="TEB-Total Electric Bldg"/>
    <n v="472814"/>
    <n v="29296.29"/>
    <n v="1479"/>
    <n v="0"/>
    <n v="647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.26"/>
    <n v="0"/>
    <n v="0"/>
    <n v="0"/>
    <n v="0"/>
    <n v="0"/>
    <n v="0"/>
    <n v="56.71"/>
    <n v="0"/>
    <n v="0"/>
    <n v="924.26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13"/>
    <m/>
    <x v="36"/>
  </r>
  <r>
    <x v="2"/>
    <s v="Baxter Springs"/>
    <s v="Electric"/>
    <s v="Industrial"/>
    <s v="CB-Commercial"/>
    <n v="0"/>
    <n v="0.2800000000000000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5"/>
    <m/>
    <x v="36"/>
  </r>
  <r>
    <x v="2"/>
    <s v="Baxter Springs"/>
    <s v="Electric"/>
    <s v="Industrial"/>
    <s v="GP-General Power"/>
    <n v="347144"/>
    <n v="25711.57"/>
    <n v="0"/>
    <n v="47.07"/>
    <n v="4752.05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0"/>
    <n v="0"/>
    <n v="0"/>
    <n v="2622.97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6"/>
    <m/>
    <x v="36"/>
  </r>
  <r>
    <x v="2"/>
    <s v="Baxter Springs"/>
    <s v="Electric"/>
    <s v="Industrial"/>
    <s v="PT-Transmission"/>
    <n v="1861089"/>
    <n v="98770.51"/>
    <n v="0"/>
    <n v="0"/>
    <n v="58256.06"/>
    <n v="0"/>
    <n v="0"/>
    <n v="0"/>
    <n v="0"/>
    <n v="0"/>
    <n v="0"/>
    <n v="0"/>
    <n v="0"/>
    <n v="0"/>
    <n v="0"/>
    <n v="0"/>
    <n v="0"/>
    <n v="0"/>
    <n v="0"/>
    <n v="6905.05"/>
    <n v="0"/>
    <n v="0"/>
    <n v="0"/>
    <n v="-37.22"/>
    <n v="0"/>
    <n v="0"/>
    <n v="0"/>
    <n v="0"/>
    <n v="0"/>
    <n v="0"/>
    <n v="1229.77"/>
    <n v="0"/>
    <n v="0"/>
    <n v="1715.46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9"/>
    <m/>
    <x v="36"/>
  </r>
  <r>
    <x v="2"/>
    <s v="Baxter Springs"/>
    <s v="Electric"/>
    <s v="Municipal Buildings"/>
    <s v="CB-Commercial"/>
    <n v="57384"/>
    <n v="5617.22"/>
    <n v="720"/>
    <n v="0"/>
    <n v="785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0199999999999996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5"/>
    <m/>
    <x v="36"/>
  </r>
  <r>
    <x v="2"/>
    <s v="Baxter Springs"/>
    <s v="Electric"/>
    <s v="Municipal Buildings"/>
    <s v="GP-General Power"/>
    <n v="11920"/>
    <n v="1609.21"/>
    <n v="0"/>
    <n v="0"/>
    <n v="163.16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6"/>
    <m/>
    <x v="36"/>
  </r>
  <r>
    <x v="2"/>
    <s v="Baxter Springs"/>
    <s v="Electric"/>
    <s v="Municipal Buildings"/>
    <s v="TEB-Total Electric Bldg"/>
    <n v="933"/>
    <n v="79.14"/>
    <n v="51"/>
    <n v="0"/>
    <n v="12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13"/>
    <m/>
    <x v="36"/>
  </r>
  <r>
    <x v="2"/>
    <s v="Baxter Springs"/>
    <s v="Electric"/>
    <s v="Municipal Other Lighting"/>
    <s v="CB-Commercial"/>
    <n v="1626"/>
    <n v="188.15"/>
    <n v="220"/>
    <n v="0"/>
    <n v="2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5"/>
    <m/>
    <x v="36"/>
  </r>
  <r>
    <x v="2"/>
    <s v="Baxter Springs"/>
    <s v="Electric"/>
    <s v="Municipal Other Lighting"/>
    <s v="LS-Special Lighting"/>
    <n v="40"/>
    <n v="32.11"/>
    <n v="0"/>
    <n v="0"/>
    <n v="0.550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7"/>
    <m/>
    <x v="36"/>
  </r>
  <r>
    <x v="2"/>
    <s v="Baxter Springs"/>
    <s v="Electric"/>
    <s v="Municipal Pumping"/>
    <s v="CB-Commercial"/>
    <n v="48074"/>
    <n v="4746.97"/>
    <n v="740"/>
    <n v="0"/>
    <n v="65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3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5"/>
    <m/>
    <x v="36"/>
  </r>
  <r>
    <x v="2"/>
    <s v="Baxter Springs"/>
    <s v="Electric"/>
    <s v="Municipal Pumping"/>
    <s v="GP-General Power"/>
    <n v="76240"/>
    <n v="6176.73"/>
    <n v="0"/>
    <n v="0"/>
    <n v="1043.65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3"/>
    <x v="6"/>
    <m/>
    <x v="36"/>
  </r>
  <r>
    <x v="2"/>
    <s v="Baxter Springs"/>
    <s v="Electric"/>
    <s v="Oil Pipeline Pumping"/>
    <s v="PT-Transmission"/>
    <n v="32000"/>
    <n v="15210.65"/>
    <n v="0"/>
    <n v="0"/>
    <n v="1398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n v="0"/>
    <n v="0"/>
    <n v="0"/>
    <n v="0"/>
    <n v="971.59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34"/>
    <m/>
    <x v="36"/>
  </r>
  <r>
    <x v="2"/>
    <s v="Baxter Springs"/>
    <s v="Electric"/>
    <s v="Residential"/>
    <s v="NEB-Optional Net Billing"/>
    <n v="215"/>
    <n v="-3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6"/>
    <m/>
    <x v="36"/>
  </r>
  <r>
    <x v="2"/>
    <s v="Baxter Springs"/>
    <s v="Electric"/>
    <s v="Residential"/>
    <s v="RG-Residential"/>
    <n v="3499386"/>
    <n v="252708.37"/>
    <n v="35859.699999999997"/>
    <n v="8906.92"/>
    <n v="47944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4.76"/>
    <n v="0"/>
    <n v="0"/>
    <n v="0"/>
    <n v="25"/>
    <n v="0"/>
    <n v="0"/>
    <n v="2496.1799999999998"/>
    <n v="48"/>
    <n v="-6.98"/>
    <n v="11880.57"/>
    <n v="0"/>
    <n v="0"/>
    <n v="0"/>
    <n v="-4209"/>
    <n v="0"/>
    <n v="0"/>
    <n v="0"/>
    <x v="1"/>
    <m/>
    <m/>
    <m/>
    <m/>
    <m/>
    <m/>
    <m/>
    <m/>
    <n v="0"/>
    <n v="0"/>
    <n v="0"/>
    <n v="0"/>
    <x v="0"/>
    <x v="1"/>
    <m/>
    <x v="36"/>
  </r>
  <r>
    <x v="2"/>
    <s v="Baxter Springs"/>
    <s v="Electric"/>
    <s v="Residential"/>
    <s v="RH-Residential Total Elec"/>
    <n v="2184975"/>
    <n v="125347.64"/>
    <n v="11526.68"/>
    <n v="2334.1"/>
    <n v="2985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2.59"/>
    <n v="0"/>
    <n v="0"/>
    <n v="0"/>
    <n v="0"/>
    <n v="0"/>
    <n v="0"/>
    <n v="887.1"/>
    <n v="8"/>
    <n v="-3.2"/>
    <n v="4187.03"/>
    <n v="0"/>
    <n v="0"/>
    <n v="0"/>
    <n v="-1294"/>
    <n v="0"/>
    <n v="0"/>
    <n v="0"/>
    <x v="1"/>
    <m/>
    <m/>
    <m/>
    <m/>
    <m/>
    <m/>
    <m/>
    <m/>
    <n v="0"/>
    <n v="0"/>
    <n v="0"/>
    <n v="0"/>
    <x v="0"/>
    <x v="15"/>
    <m/>
    <x v="36"/>
  </r>
  <r>
    <x v="2"/>
    <s v="Baxter Springs"/>
    <s v="Lighting"/>
    <s v="Commercial"/>
    <s v="PL-Private Lighting"/>
    <n v="44334"/>
    <n v="9182.81"/>
    <n v="0"/>
    <n v="0"/>
    <n v="65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4"/>
    <n v="0"/>
    <n v="0"/>
    <n v="0"/>
    <n v="0"/>
    <n v="0"/>
    <n v="0"/>
    <n v="27.36"/>
    <n v="0"/>
    <n v="0"/>
    <n v="347.82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2"/>
    <s v="Baxter Springs"/>
    <s v="Lighting"/>
    <s v="Industrial"/>
    <s v="PL-Private Lighting"/>
    <n v="1059"/>
    <n v="306.32"/>
    <n v="0"/>
    <n v="0"/>
    <n v="19.32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0"/>
    <n v="0"/>
    <n v="0"/>
    <n v="29.83"/>
    <n v="0"/>
    <n v="0"/>
    <n v="0"/>
    <n v="0"/>
    <n v="0"/>
    <n v="0"/>
    <n v="0"/>
    <x v="1"/>
    <m/>
    <m/>
    <m/>
    <m/>
    <m/>
    <m/>
    <m/>
    <m/>
    <n v="0"/>
    <n v="0"/>
    <n v="0"/>
    <n v="0"/>
    <x v="2"/>
    <x v="4"/>
    <m/>
    <x v="36"/>
  </r>
  <r>
    <x v="2"/>
    <s v="Baxter Springs"/>
    <s v="Lighting"/>
    <s v="Municipal Other Lighting"/>
    <s v="PL-Private Lighting"/>
    <n v="290"/>
    <n v="75.099999999999994"/>
    <n v="0"/>
    <n v="0"/>
    <n v="3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4"/>
    <m/>
    <x v="36"/>
  </r>
  <r>
    <x v="2"/>
    <s v="Baxter Springs"/>
    <s v="Lighting"/>
    <s v="Municipal Street Lighting"/>
    <s v="SPL-Municipal St Lighting"/>
    <n v="63357.336000000003"/>
    <n v="5458.07"/>
    <n v="0"/>
    <n v="0"/>
    <n v="2817.88"/>
    <n v="0"/>
    <n v="0"/>
    <n v="0"/>
    <n v="0"/>
    <n v="0"/>
    <n v="0"/>
    <n v="0"/>
    <n v="0"/>
    <n v="0"/>
    <n v="0"/>
    <n v="0"/>
    <n v="0"/>
    <n v="0"/>
    <n v="0"/>
    <n v="1038.96"/>
    <n v="0"/>
    <n v="0"/>
    <n v="0"/>
    <n v="-1.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4"/>
    <x v="11"/>
    <m/>
    <x v="36"/>
  </r>
  <r>
    <x v="2"/>
    <s v="Baxter Springs"/>
    <s v="Lighting"/>
    <s v="Residential"/>
    <s v="PL-Private Lighting"/>
    <n v="33504.294999999998"/>
    <n v="8267.6200000000008"/>
    <n v="0"/>
    <n v="0"/>
    <n v="456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0"/>
    <n v="0"/>
    <n v="0"/>
    <n v="48.98"/>
    <n v="0"/>
    <n v="0"/>
    <n v="201.93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5"/>
    <m/>
    <x v="36"/>
  </r>
  <r>
    <x v="2"/>
    <s v="Gravette"/>
    <s v="Electric"/>
    <s v="Commercial"/>
    <s v="CB-Commercial"/>
    <n v="721"/>
    <n v="85.62"/>
    <n v="40"/>
    <n v="0"/>
    <n v="9.8699999999999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5"/>
    <n v="0"/>
    <n v="0"/>
    <n v="0"/>
    <n v="0"/>
    <n v="0"/>
    <n v="0"/>
    <n v="0"/>
    <n v="0"/>
    <n v="0"/>
    <n v="7.98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6"/>
  </r>
  <r>
    <x v="2"/>
    <s v="Gravette"/>
    <s v="Electric"/>
    <s v="Residential"/>
    <s v="RG-Residential"/>
    <n v="15822"/>
    <n v="1120.0999999999999"/>
    <n v="125"/>
    <n v="0"/>
    <n v="21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900000000000001"/>
    <n v="0"/>
    <n v="0"/>
    <n v="0"/>
    <n v="0"/>
    <n v="0"/>
    <n v="0"/>
    <n v="0"/>
    <n v="0"/>
    <n v="0"/>
    <n v="20.48"/>
    <n v="0"/>
    <n v="0"/>
    <n v="0"/>
    <n v="-30"/>
    <n v="0"/>
    <n v="0"/>
    <n v="0"/>
    <x v="1"/>
    <m/>
    <m/>
    <m/>
    <m/>
    <m/>
    <m/>
    <m/>
    <m/>
    <n v="0"/>
    <n v="0"/>
    <n v="0"/>
    <n v="0"/>
    <x v="0"/>
    <x v="1"/>
    <m/>
    <x v="36"/>
  </r>
  <r>
    <x v="2"/>
    <s v="Gravette"/>
    <s v="Lighting"/>
    <s v="Residential"/>
    <s v="PL-Private Lighting"/>
    <n v="31"/>
    <n v="9.44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4000000000000001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2"/>
    <s v="Neosho"/>
    <s v="Electric"/>
    <s v="Commercial"/>
    <s v="CB-Commercial"/>
    <n v="241"/>
    <n v="29.27"/>
    <n v="60"/>
    <n v="0"/>
    <n v="3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5.38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5"/>
    <m/>
    <x v="36"/>
  </r>
  <r>
    <x v="2"/>
    <s v="Neosho"/>
    <s v="Electric"/>
    <s v="Commercial"/>
    <s v="GP-General Power"/>
    <n v="54000"/>
    <n v="3288.19"/>
    <n v="0"/>
    <n v="0"/>
    <n v="739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6"/>
    <m/>
    <x v="36"/>
  </r>
  <r>
    <x v="2"/>
    <s v="Neosho"/>
    <s v="Electric"/>
    <s v="Residential"/>
    <s v="RG-Residential"/>
    <n v="14872"/>
    <n v="1028.82"/>
    <n v="87.5"/>
    <n v="0"/>
    <n v="203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4"/>
    <n v="0"/>
    <n v="0"/>
    <n v="0"/>
    <n v="0"/>
    <n v="0"/>
    <n v="0"/>
    <n v="10.91"/>
    <n v="0"/>
    <n v="0"/>
    <n v="17.89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6"/>
  </r>
  <r>
    <x v="2"/>
    <s v="Neosho"/>
    <s v="Lighting"/>
    <s v="Commercial"/>
    <s v="PL-Private Lighting"/>
    <n v="1436"/>
    <n v="188.32"/>
    <n v="0"/>
    <n v="0"/>
    <n v="19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4"/>
    <m/>
    <x v="36"/>
  </r>
  <r>
    <x v="2"/>
    <s v="Neosho"/>
    <s v="Lighting"/>
    <s v="Residential"/>
    <s v="PL-Private Lighting"/>
    <n v="161"/>
    <n v="30.34"/>
    <n v="0"/>
    <n v="0"/>
    <n v="2.20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.45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6"/>
  </r>
  <r>
    <x v="3"/>
    <m/>
    <m/>
    <s v="Residential"/>
    <s v="RG-Residential"/>
    <m/>
    <n v="57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36"/>
  </r>
  <r>
    <x v="3"/>
    <m/>
    <m/>
    <s v="Industrial"/>
    <s v="LP-Large Power"/>
    <m/>
    <n v="110232.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36"/>
  </r>
  <r>
    <x v="3"/>
    <m/>
    <m/>
    <s v="Commercial"/>
    <s v="GP-General Power"/>
    <m/>
    <n v="9826.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36"/>
  </r>
  <r>
    <x v="3"/>
    <m/>
    <m/>
    <s v="Commercial"/>
    <s v="LP-Large Power"/>
    <m/>
    <n v="29995.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36"/>
  </r>
  <r>
    <x v="2"/>
    <m/>
    <m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22472"/>
    <m/>
    <m/>
    <m/>
    <x v="0"/>
    <m/>
    <m/>
    <m/>
    <m/>
    <m/>
    <m/>
    <m/>
    <m/>
    <n v="0"/>
    <n v="0"/>
    <n v="0"/>
    <n v="0"/>
    <x v="0"/>
    <x v="1"/>
    <m/>
    <x v="36"/>
  </r>
  <r>
    <x v="2"/>
    <m/>
    <m/>
    <s v="Residential"/>
    <s v="RH-Residential Total Elec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6115"/>
    <m/>
    <m/>
    <m/>
    <x v="0"/>
    <m/>
    <m/>
    <m/>
    <m/>
    <m/>
    <m/>
    <m/>
    <m/>
    <n v="0"/>
    <n v="0"/>
    <n v="0"/>
    <n v="0"/>
    <x v="0"/>
    <x v="15"/>
    <m/>
    <x v="36"/>
  </r>
  <r>
    <x v="2"/>
    <m/>
    <m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4288"/>
    <m/>
    <m/>
    <m/>
    <x v="0"/>
    <m/>
    <m/>
    <m/>
    <m/>
    <m/>
    <m/>
    <m/>
    <m/>
    <n v="20.350000000000001"/>
    <n v="0.27"/>
    <n v="0"/>
    <n v="20.62"/>
    <x v="0"/>
    <x v="1"/>
    <m/>
    <x v="36"/>
  </r>
  <r>
    <x v="2"/>
    <m/>
    <m/>
    <s v="Residential"/>
    <s v="RH-Residential Total Elec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1300"/>
    <m/>
    <m/>
    <m/>
    <x v="0"/>
    <m/>
    <m/>
    <m/>
    <m/>
    <m/>
    <m/>
    <m/>
    <m/>
    <n v="0"/>
    <n v="0"/>
    <n v="0"/>
    <n v="0"/>
    <x v="0"/>
    <x v="15"/>
    <m/>
    <x v="36"/>
  </r>
  <r>
    <x v="2"/>
    <m/>
    <m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8639"/>
    <m/>
    <m/>
    <m/>
    <x v="0"/>
    <m/>
    <m/>
    <m/>
    <m/>
    <m/>
    <m/>
    <m/>
    <m/>
    <n v="0"/>
    <n v="0"/>
    <n v="0"/>
    <n v="0"/>
    <x v="0"/>
    <x v="1"/>
    <m/>
    <x v="36"/>
  </r>
  <r>
    <x v="2"/>
    <m/>
    <m/>
    <s v="Residential"/>
    <s v="RH-Residential Total Elec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1428"/>
    <m/>
    <m/>
    <m/>
    <x v="0"/>
    <m/>
    <m/>
    <m/>
    <m/>
    <m/>
    <m/>
    <m/>
    <m/>
    <n v="1.04"/>
    <n v="0.01"/>
    <n v="0"/>
    <n v="1.05"/>
    <x v="0"/>
    <x v="15"/>
    <m/>
    <x v="36"/>
  </r>
  <r>
    <x v="3"/>
    <m/>
    <m/>
    <s v="Commercial"/>
    <s v="TEB-Total Electric Bldg"/>
    <n v="-9120"/>
    <n v="-608.84"/>
    <n v="0"/>
    <m/>
    <n v="0"/>
    <m/>
    <m/>
    <m/>
    <n v="-64.930000000000007"/>
    <m/>
    <m/>
    <n v="-4.1100000000000003"/>
    <m/>
    <m/>
    <m/>
    <m/>
    <m/>
    <m/>
    <m/>
    <m/>
    <m/>
    <m/>
    <m/>
    <m/>
    <m/>
    <m/>
    <m/>
    <m/>
    <m/>
    <m/>
    <m/>
    <m/>
    <m/>
    <n v="-57.61"/>
    <m/>
    <m/>
    <m/>
    <m/>
    <m/>
    <m/>
    <m/>
    <x v="311"/>
    <m/>
    <m/>
    <m/>
    <m/>
    <m/>
    <m/>
    <m/>
    <m/>
    <n v="1.01"/>
    <n v="0.01"/>
    <n v="0"/>
    <n v="1.02"/>
    <x v="1"/>
    <x v="13"/>
    <m/>
    <x v="36"/>
  </r>
  <r>
    <x v="3"/>
    <m/>
    <m/>
    <s v="Residential"/>
    <s v="RG-Residential"/>
    <n v="-2352"/>
    <n v="-247.65"/>
    <n v="-8.67"/>
    <m/>
    <n v="0"/>
    <m/>
    <m/>
    <m/>
    <n v="-16.75"/>
    <m/>
    <m/>
    <n v="-1.06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312"/>
    <m/>
    <m/>
    <m/>
    <m/>
    <m/>
    <m/>
    <m/>
    <m/>
    <n v="0"/>
    <n v="0"/>
    <n v="0"/>
    <n v="0"/>
    <x v="0"/>
    <x v="1"/>
    <m/>
    <x v="36"/>
  </r>
  <r>
    <x v="2"/>
    <m/>
    <m/>
    <s v="Commercial"/>
    <s v="GP-General Power"/>
    <n v="-2320"/>
    <n v="-134.37"/>
    <n v="0"/>
    <m/>
    <n v="-31.76"/>
    <m/>
    <m/>
    <m/>
    <n v="0"/>
    <m/>
    <m/>
    <n v="0"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1"/>
    <m/>
    <m/>
    <m/>
    <m/>
    <m/>
    <m/>
    <m/>
    <m/>
    <n v="0.87"/>
    <n v="0.01"/>
    <n v="0"/>
    <n v="0.88"/>
    <x v="1"/>
    <x v="6"/>
    <m/>
    <x v="36"/>
  </r>
  <r>
    <x v="3"/>
    <m/>
    <m/>
    <s v="Residential"/>
    <s v="RG-Residential"/>
    <n v="-639"/>
    <n v="-73.77"/>
    <n v="-8.23"/>
    <m/>
    <n v="0"/>
    <m/>
    <m/>
    <m/>
    <n v="-4.55"/>
    <m/>
    <m/>
    <n v="-0.28999999999999998"/>
    <m/>
    <m/>
    <m/>
    <m/>
    <m/>
    <m/>
    <m/>
    <m/>
    <m/>
    <m/>
    <m/>
    <m/>
    <m/>
    <m/>
    <m/>
    <m/>
    <m/>
    <m/>
    <m/>
    <m/>
    <m/>
    <n v="-1.41"/>
    <m/>
    <m/>
    <m/>
    <m/>
    <m/>
    <m/>
    <m/>
    <x v="313"/>
    <m/>
    <m/>
    <m/>
    <m/>
    <m/>
    <m/>
    <m/>
    <m/>
    <n v="0"/>
    <n v="0"/>
    <n v="0"/>
    <n v="0"/>
    <x v="0"/>
    <x v="1"/>
    <m/>
    <x v="36"/>
  </r>
  <r>
    <x v="3"/>
    <m/>
    <m/>
    <s v="Residential"/>
    <s v="PL-Private Lighting"/>
    <n v="-24.8"/>
    <n v="-14.42"/>
    <n v="0"/>
    <m/>
    <n v="0"/>
    <m/>
    <m/>
    <m/>
    <n v="-0.18"/>
    <m/>
    <m/>
    <n v="0"/>
    <m/>
    <m/>
    <m/>
    <m/>
    <m/>
    <m/>
    <m/>
    <m/>
    <m/>
    <m/>
    <m/>
    <m/>
    <m/>
    <m/>
    <m/>
    <m/>
    <m/>
    <m/>
    <m/>
    <m/>
    <m/>
    <n v="-0.57999999999999996"/>
    <m/>
    <m/>
    <m/>
    <m/>
    <m/>
    <m/>
    <m/>
    <x v="1"/>
    <m/>
    <m/>
    <m/>
    <m/>
    <m/>
    <m/>
    <m/>
    <m/>
    <n v="0.18"/>
    <n v="0"/>
    <n v="0"/>
    <n v="0.18"/>
    <x v="0"/>
    <x v="4"/>
    <m/>
    <x v="36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4"/>
    <s v="Gravette"/>
    <s v="Electric"/>
    <s v="Commercial"/>
    <s v="CB-Commercial"/>
    <n v="1015932"/>
    <n v="62905.11"/>
    <n v="8932.4"/>
    <n v="2844.44"/>
    <n v="0"/>
    <n v="0"/>
    <n v="0"/>
    <n v="0"/>
    <n v="0"/>
    <n v="23081.91"/>
    <n v="2258.85"/>
    <n v="0"/>
    <n v="3301.82"/>
    <n v="0"/>
    <n v="3820.02"/>
    <n v="4754.45"/>
    <n v="0"/>
    <n v="0"/>
    <n v="0"/>
    <n v="0"/>
    <n v="0"/>
    <n v="0"/>
    <n v="0"/>
    <n v="0"/>
    <n v="0"/>
    <n v="0"/>
    <n v="0"/>
    <n v="0"/>
    <n v="0"/>
    <n v="26"/>
    <n v="0"/>
    <n v="25"/>
    <n v="-0.22"/>
    <n v="9005.49"/>
    <n v="-3346.07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7"/>
  </r>
  <r>
    <x v="4"/>
    <s v="Gravette"/>
    <s v="Electric"/>
    <s v="Commercial"/>
    <s v="GP-General Power"/>
    <n v="1212581"/>
    <n v="68555.850000000006"/>
    <n v="3706.98"/>
    <n v="296.56"/>
    <n v="0"/>
    <n v="0"/>
    <n v="0"/>
    <n v="0"/>
    <n v="0"/>
    <n v="27549.81"/>
    <n v="2716.16"/>
    <n v="0"/>
    <n v="2656.05"/>
    <n v="0"/>
    <n v="3649.9"/>
    <n v="3437.72"/>
    <n v="0"/>
    <n v="0"/>
    <n v="0"/>
    <n v="6"/>
    <n v="0"/>
    <n v="0"/>
    <n v="0"/>
    <n v="0"/>
    <n v="0"/>
    <n v="0"/>
    <n v="0"/>
    <n v="0"/>
    <n v="0"/>
    <n v="0"/>
    <n v="0"/>
    <n v="0"/>
    <n v="0"/>
    <n v="9438.51"/>
    <n v="-3328.49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37"/>
  </r>
  <r>
    <x v="4"/>
    <s v="Gravette"/>
    <s v="Electric"/>
    <s v="Commercial"/>
    <s v="LS-Special Lighting"/>
    <n v="520"/>
    <n v="69.849999999999994"/>
    <n v="0"/>
    <n v="0"/>
    <n v="0"/>
    <n v="0"/>
    <n v="0"/>
    <n v="0"/>
    <n v="0"/>
    <n v="11.81"/>
    <n v="1.1599999999999999"/>
    <n v="0"/>
    <n v="0"/>
    <n v="0"/>
    <n v="0.75"/>
    <n v="4.25"/>
    <n v="0"/>
    <n v="0"/>
    <n v="0"/>
    <n v="0"/>
    <n v="0"/>
    <n v="0"/>
    <n v="0"/>
    <n v="0"/>
    <n v="0"/>
    <n v="0"/>
    <n v="0"/>
    <n v="0"/>
    <n v="0"/>
    <n v="0"/>
    <n v="0"/>
    <n v="0"/>
    <n v="0"/>
    <n v="6.81"/>
    <n v="-7.8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7"/>
  </r>
  <r>
    <x v="4"/>
    <s v="Gravette"/>
    <s v="Electric"/>
    <s v="Industrial"/>
    <s v="CB-Commercial"/>
    <n v="1843"/>
    <n v="119.35"/>
    <n v="14.35"/>
    <n v="7.76"/>
    <n v="0"/>
    <n v="0"/>
    <n v="0"/>
    <n v="0"/>
    <n v="0"/>
    <n v="41.87"/>
    <n v="4.13"/>
    <n v="0"/>
    <n v="5.99"/>
    <n v="0"/>
    <n v="6.93"/>
    <n v="8.63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4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37"/>
  </r>
  <r>
    <x v="4"/>
    <s v="Gravette"/>
    <s v="Electric"/>
    <s v="Industrial"/>
    <s v="GP-General Power"/>
    <n v="618211"/>
    <n v="36145.949999999997"/>
    <n v="304.35000000000002"/>
    <n v="100"/>
    <n v="0"/>
    <n v="0"/>
    <n v="0"/>
    <n v="0"/>
    <n v="0"/>
    <n v="8787"/>
    <n v="866.32"/>
    <n v="0"/>
    <n v="1666.21"/>
    <n v="0"/>
    <n v="1860.81"/>
    <n v="2156.5700000000002"/>
    <n v="0"/>
    <n v="0"/>
    <n v="0"/>
    <n v="3101.85"/>
    <n v="0"/>
    <n v="0"/>
    <n v="0"/>
    <n v="0"/>
    <n v="0"/>
    <n v="0"/>
    <n v="0"/>
    <n v="0"/>
    <n v="0"/>
    <n v="0"/>
    <n v="0"/>
    <n v="0"/>
    <n v="0"/>
    <n v="1434.59"/>
    <n v="-1756.74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37"/>
  </r>
  <r>
    <x v="4"/>
    <s v="Gravette"/>
    <s v="Electric"/>
    <s v="Industrial"/>
    <s v="PT-Transmission"/>
    <n v="4610892"/>
    <n v="195639.21"/>
    <n v="873.45"/>
    <n v="100"/>
    <n v="0"/>
    <n v="0"/>
    <n v="0"/>
    <n v="0"/>
    <n v="0"/>
    <n v="104759.46"/>
    <n v="2112.7600000000002"/>
    <n v="0"/>
    <n v="12145.18"/>
    <n v="0"/>
    <n v="11757.77"/>
    <n v="15971.26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2046.22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37"/>
  </r>
  <r>
    <x v="4"/>
    <s v="Gravette"/>
    <s v="Electric"/>
    <s v="Municipal Buildings"/>
    <s v="CB-Commercial"/>
    <n v="72111"/>
    <n v="4535.3100000000004"/>
    <n v="789.25"/>
    <n v="0"/>
    <n v="0"/>
    <n v="0"/>
    <n v="0"/>
    <n v="0"/>
    <n v="0"/>
    <n v="1638.39"/>
    <n v="161.51"/>
    <n v="0"/>
    <n v="234.39"/>
    <n v="0"/>
    <n v="271.14"/>
    <n v="337.47"/>
    <n v="0"/>
    <n v="0"/>
    <n v="0"/>
    <n v="0"/>
    <n v="0"/>
    <n v="0"/>
    <n v="0"/>
    <n v="0"/>
    <n v="0"/>
    <n v="0"/>
    <n v="0"/>
    <n v="0"/>
    <n v="0"/>
    <n v="0"/>
    <n v="0"/>
    <n v="0"/>
    <n v="0"/>
    <n v="696.93"/>
    <n v="-251.47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7"/>
  </r>
  <r>
    <x v="4"/>
    <s v="Gravette"/>
    <s v="Electric"/>
    <s v="Municipal Other Lighting"/>
    <s v="CB-Commercial"/>
    <n v="4833"/>
    <n v="365.62"/>
    <n v="344.4"/>
    <n v="0"/>
    <n v="0"/>
    <n v="0"/>
    <n v="0"/>
    <n v="0"/>
    <n v="0"/>
    <n v="109.79"/>
    <n v="10.83"/>
    <n v="0"/>
    <n v="15.71"/>
    <n v="0"/>
    <n v="18.170000000000002"/>
    <n v="22.61"/>
    <n v="0"/>
    <n v="0"/>
    <n v="0"/>
    <n v="0"/>
    <n v="0"/>
    <n v="0"/>
    <n v="0"/>
    <n v="0"/>
    <n v="0"/>
    <n v="0"/>
    <n v="0"/>
    <n v="0"/>
    <n v="0"/>
    <n v="0"/>
    <n v="0"/>
    <n v="0"/>
    <n v="0"/>
    <n v="78.63"/>
    <n v="-35.94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37"/>
  </r>
  <r>
    <x v="4"/>
    <s v="Gravette"/>
    <s v="Electric"/>
    <s v="Municipal Other Lighting"/>
    <s v="LS-Special Lighting"/>
    <n v="629"/>
    <n v="173.73"/>
    <n v="0"/>
    <n v="0"/>
    <n v="0"/>
    <n v="0"/>
    <n v="0"/>
    <n v="0"/>
    <n v="0"/>
    <n v="14.28"/>
    <n v="1.41"/>
    <n v="0"/>
    <n v="0"/>
    <n v="0"/>
    <n v="0.9"/>
    <n v="5.14"/>
    <n v="0"/>
    <n v="0"/>
    <n v="0"/>
    <n v="0"/>
    <n v="0"/>
    <n v="0"/>
    <n v="0"/>
    <n v="0"/>
    <n v="0"/>
    <n v="0"/>
    <n v="0"/>
    <n v="0"/>
    <n v="0"/>
    <n v="0"/>
    <n v="0"/>
    <n v="0"/>
    <n v="0"/>
    <n v="16.25"/>
    <n v="-15.47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7"/>
  </r>
  <r>
    <x v="4"/>
    <s v="Gravette"/>
    <s v="Electric"/>
    <s v="Municipal Pumping"/>
    <s v="CB-Commercial"/>
    <n v="37615"/>
    <n v="2298.13"/>
    <n v="315.7"/>
    <n v="0"/>
    <n v="0"/>
    <n v="0"/>
    <n v="0"/>
    <n v="0"/>
    <n v="0"/>
    <n v="854.6"/>
    <n v="84.25"/>
    <n v="0"/>
    <n v="122.27"/>
    <n v="0"/>
    <n v="141.43"/>
    <n v="176.03"/>
    <n v="0"/>
    <n v="0"/>
    <n v="0"/>
    <n v="0"/>
    <n v="0"/>
    <n v="0"/>
    <n v="0"/>
    <n v="0"/>
    <n v="0"/>
    <n v="0"/>
    <n v="0"/>
    <n v="0"/>
    <n v="0"/>
    <n v="0"/>
    <n v="0"/>
    <n v="0"/>
    <n v="0"/>
    <n v="344.34"/>
    <n v="-84.36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7"/>
  </r>
  <r>
    <x v="4"/>
    <s v="Gravette"/>
    <s v="Electric"/>
    <s v="Municipal Pumping"/>
    <s v="GP-General Power"/>
    <n v="575681"/>
    <n v="23353.18"/>
    <n v="304.35000000000002"/>
    <n v="0"/>
    <n v="0"/>
    <n v="0"/>
    <n v="0"/>
    <n v="0"/>
    <n v="0"/>
    <n v="13079.48"/>
    <n v="1289.52"/>
    <n v="0"/>
    <n v="714.54"/>
    <n v="0"/>
    <n v="1732.81"/>
    <n v="924.82"/>
    <n v="0"/>
    <n v="0"/>
    <n v="0"/>
    <n v="0"/>
    <n v="0"/>
    <n v="0"/>
    <n v="0"/>
    <n v="0"/>
    <n v="0"/>
    <n v="0"/>
    <n v="0"/>
    <n v="0"/>
    <n v="0"/>
    <n v="0"/>
    <n v="0"/>
    <n v="0"/>
    <n v="0"/>
    <n v="3453.71"/>
    <n v="-1152.1300000000001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37"/>
  </r>
  <r>
    <x v="4"/>
    <s v="Gravette"/>
    <s v="Electric"/>
    <s v="Residential"/>
    <s v="NM-Net Metering"/>
    <n v="2148"/>
    <n v="-163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7"/>
  </r>
  <r>
    <x v="4"/>
    <s v="Gravette"/>
    <s v="Electric"/>
    <s v="Residential"/>
    <s v="RG-Residential"/>
    <n v="4313307"/>
    <n v="298321.15000000002"/>
    <n v="47727.39"/>
    <n v="15385.81"/>
    <n v="0"/>
    <n v="0"/>
    <n v="0"/>
    <n v="0"/>
    <n v="0"/>
    <n v="96984.79"/>
    <n v="9560.7099999999991"/>
    <n v="0"/>
    <n v="15835.67"/>
    <n v="0"/>
    <n v="17456.96"/>
    <n v="20957.310000000001"/>
    <n v="0"/>
    <n v="0"/>
    <n v="0"/>
    <n v="0"/>
    <n v="0"/>
    <n v="0"/>
    <n v="0"/>
    <n v="0"/>
    <n v="0"/>
    <n v="0"/>
    <n v="0"/>
    <n v="225"/>
    <n v="50"/>
    <n v="26"/>
    <n v="0"/>
    <n v="300"/>
    <n v="-4"/>
    <n v="44675.94"/>
    <n v="-16005.03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7"/>
  </r>
  <r>
    <x v="4"/>
    <s v="Gravette"/>
    <s v="Lighting"/>
    <s v="Commercial"/>
    <s v="PL-Private Lighting"/>
    <n v="28544.562000000002"/>
    <n v="3930.05"/>
    <n v="0"/>
    <n v="37.33"/>
    <n v="0"/>
    <n v="0"/>
    <n v="0"/>
    <n v="0"/>
    <n v="0"/>
    <n v="648.53"/>
    <n v="64.06"/>
    <n v="0"/>
    <n v="0"/>
    <n v="0"/>
    <n v="40.83"/>
    <n v="48.72"/>
    <n v="0"/>
    <n v="0"/>
    <n v="0"/>
    <n v="0"/>
    <n v="0"/>
    <n v="0"/>
    <n v="0"/>
    <n v="0"/>
    <n v="0"/>
    <n v="0"/>
    <n v="0"/>
    <n v="0"/>
    <n v="0"/>
    <n v="0"/>
    <n v="0"/>
    <n v="0"/>
    <n v="0"/>
    <n v="322.18"/>
    <n v="-215.21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4"/>
    <s v="Gravette"/>
    <s v="Lighting"/>
    <s v="Industrial"/>
    <s v="PL-Private Lighting"/>
    <n v="5882"/>
    <n v="522.32000000000005"/>
    <n v="0"/>
    <n v="7.95"/>
    <n v="0"/>
    <n v="0"/>
    <n v="0"/>
    <n v="0"/>
    <n v="0"/>
    <n v="133.63999999999999"/>
    <n v="3.53"/>
    <n v="0"/>
    <n v="0"/>
    <n v="0"/>
    <n v="8.4600000000000009"/>
    <n v="10.06"/>
    <n v="0"/>
    <n v="0"/>
    <n v="0"/>
    <n v="395.21"/>
    <n v="0"/>
    <n v="0"/>
    <n v="0"/>
    <n v="0"/>
    <n v="0"/>
    <n v="0"/>
    <n v="0"/>
    <n v="0"/>
    <n v="0"/>
    <n v="0"/>
    <n v="0"/>
    <n v="0"/>
    <n v="0"/>
    <n v="10.11"/>
    <n v="-30.51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7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1.48"/>
    <n v="0.15"/>
    <n v="0"/>
    <n v="0"/>
    <n v="0"/>
    <n v="0.09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.91"/>
    <n v="-0.47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7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1.34"/>
    <n v="1.1100000000000001"/>
    <n v="0"/>
    <n v="0"/>
    <n v="0"/>
    <n v="0.73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6.48"/>
    <n v="-3.78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7"/>
  </r>
  <r>
    <x v="4"/>
    <s v="Gravette"/>
    <s v="Lighting"/>
    <s v="Municipal Street Lighting"/>
    <s v="SPL-Municipal St Lighting"/>
    <n v="62768.99"/>
    <n v="2189.54"/>
    <n v="0"/>
    <n v="0"/>
    <n v="0"/>
    <n v="0"/>
    <n v="0"/>
    <n v="0"/>
    <n v="0"/>
    <n v="1426.11"/>
    <n v="140.6"/>
    <n v="0"/>
    <n v="0"/>
    <n v="0"/>
    <n v="90.38"/>
    <n v="118"/>
    <n v="0"/>
    <n v="0"/>
    <n v="0"/>
    <n v="1689.05"/>
    <n v="0"/>
    <n v="0"/>
    <n v="0"/>
    <n v="0"/>
    <n v="0"/>
    <n v="0"/>
    <n v="0"/>
    <n v="0"/>
    <n v="0"/>
    <n v="0"/>
    <n v="0"/>
    <n v="0"/>
    <n v="0"/>
    <n v="349.53"/>
    <n v="-134.22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7"/>
  </r>
  <r>
    <x v="4"/>
    <s v="Gravette"/>
    <s v="Lighting"/>
    <s v="Residential"/>
    <s v="PL-Private Lighting"/>
    <n v="16579.534"/>
    <n v="2673.62"/>
    <n v="0"/>
    <n v="6.93"/>
    <n v="0"/>
    <n v="0"/>
    <n v="0"/>
    <n v="0"/>
    <n v="0"/>
    <n v="376.1"/>
    <n v="37.67"/>
    <n v="0"/>
    <n v="0"/>
    <n v="0"/>
    <n v="22.51"/>
    <n v="27.67"/>
    <n v="0"/>
    <n v="0"/>
    <n v="0"/>
    <n v="0"/>
    <n v="0"/>
    <n v="0"/>
    <n v="0"/>
    <n v="0"/>
    <n v="0"/>
    <n v="0"/>
    <n v="0"/>
    <n v="0"/>
    <n v="0"/>
    <n v="0"/>
    <n v="0"/>
    <n v="0"/>
    <n v="-0.02"/>
    <n v="241.58"/>
    <n v="-151.22999999999999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4"/>
    <s v="Neosho"/>
    <s v="Electric"/>
    <s v="Commercial"/>
    <s v="CB-Commercial"/>
    <n v="35137"/>
    <n v="2135.5700000000002"/>
    <n v="200.9"/>
    <n v="139.83000000000001"/>
    <n v="0"/>
    <n v="0"/>
    <n v="0"/>
    <n v="0"/>
    <n v="0"/>
    <n v="798.32"/>
    <n v="78.7"/>
    <n v="0"/>
    <n v="114.2"/>
    <n v="0"/>
    <n v="132.13999999999999"/>
    <n v="164.44"/>
    <n v="0"/>
    <n v="0"/>
    <n v="0"/>
    <n v="0"/>
    <n v="0"/>
    <n v="0"/>
    <n v="0"/>
    <n v="0"/>
    <n v="0"/>
    <n v="0"/>
    <n v="0"/>
    <n v="0"/>
    <n v="0"/>
    <n v="0"/>
    <n v="0"/>
    <n v="25"/>
    <n v="0"/>
    <n v="345.43"/>
    <n v="-128.27000000000001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7"/>
  </r>
  <r>
    <x v="4"/>
    <s v="Neosho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7"/>
  </r>
  <r>
    <x v="4"/>
    <s v="Neosho"/>
    <s v="Electric"/>
    <s v="Residential"/>
    <s v="RG-Residential"/>
    <n v="91379"/>
    <n v="6539.6"/>
    <n v="1295"/>
    <n v="417.32"/>
    <n v="0"/>
    <n v="0"/>
    <n v="0"/>
    <n v="0"/>
    <n v="0"/>
    <n v="2067.83"/>
    <n v="204.01"/>
    <n v="0"/>
    <n v="337.66"/>
    <n v="0"/>
    <n v="372.21"/>
    <n v="446.87"/>
    <n v="0"/>
    <n v="0"/>
    <n v="0"/>
    <n v="0"/>
    <n v="0"/>
    <n v="0"/>
    <n v="0"/>
    <n v="0"/>
    <n v="0"/>
    <n v="0"/>
    <n v="0"/>
    <n v="0"/>
    <n v="0"/>
    <n v="0"/>
    <n v="0"/>
    <n v="0"/>
    <n v="-0.5"/>
    <n v="1057.55"/>
    <n v="-408.67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7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8.84"/>
    <n v="0.87"/>
    <n v="0"/>
    <n v="0"/>
    <n v="0"/>
    <n v="0.56000000000000005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6.25"/>
    <n v="-3.4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1.4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-0.7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1"/>
    <s v="Baxter Springs"/>
    <s v="Electric"/>
    <s v="Commercial"/>
    <s v="CB-Commercial"/>
    <n v="899483"/>
    <n v="74672.47"/>
    <n v="13208"/>
    <n v="3931.04"/>
    <n v="0"/>
    <n v="0"/>
    <n v="0"/>
    <n v="0"/>
    <n v="0"/>
    <n v="0"/>
    <n v="0"/>
    <n v="0"/>
    <n v="0"/>
    <n v="34764.379999999997"/>
    <n v="0"/>
    <n v="0"/>
    <n v="1452.93"/>
    <n v="0"/>
    <n v="0"/>
    <n v="0"/>
    <n v="0"/>
    <n v="0"/>
    <n v="0"/>
    <n v="0"/>
    <n v="0"/>
    <n v="0"/>
    <n v="0"/>
    <n v="0"/>
    <n v="0"/>
    <n v="0"/>
    <n v="0"/>
    <n v="0"/>
    <n v="-0.43"/>
    <n v="9510.9"/>
    <n v="0"/>
    <n v="0"/>
    <n v="12482.94"/>
    <n v="0"/>
    <n v="0"/>
    <n v="0"/>
    <n v="0"/>
    <x v="1"/>
    <n v="-9063.64"/>
    <m/>
    <m/>
    <m/>
    <m/>
    <m/>
    <m/>
    <m/>
    <n v="31508.249999999996"/>
    <n v="3256.13"/>
    <n v="0"/>
    <n v="34764.379999999997"/>
    <x v="1"/>
    <x v="5"/>
    <m/>
    <x v="37"/>
  </r>
  <r>
    <x v="1"/>
    <s v="Baxter Springs"/>
    <s v="Electric"/>
    <s v="Commercial"/>
    <s v="GP-General Power"/>
    <n v="1180880"/>
    <n v="82877.7"/>
    <n v="0"/>
    <n v="725"/>
    <n v="0"/>
    <n v="0"/>
    <n v="0"/>
    <n v="0"/>
    <n v="0"/>
    <n v="0"/>
    <n v="0"/>
    <n v="0"/>
    <n v="0"/>
    <n v="46337.71"/>
    <n v="0"/>
    <n v="0"/>
    <n v="1936.62"/>
    <n v="0"/>
    <n v="0"/>
    <n v="0"/>
    <n v="0"/>
    <n v="0"/>
    <n v="0"/>
    <n v="0"/>
    <n v="0"/>
    <n v="0"/>
    <n v="0"/>
    <n v="0"/>
    <n v="0"/>
    <n v="0"/>
    <n v="0"/>
    <n v="0"/>
    <n v="0"/>
    <n v="7048.58"/>
    <n v="0"/>
    <n v="0"/>
    <n v="11268.77"/>
    <n v="0"/>
    <n v="0"/>
    <n v="0"/>
    <n v="0"/>
    <x v="1"/>
    <n v="-9992.93"/>
    <m/>
    <m/>
    <m/>
    <m/>
    <m/>
    <m/>
    <m/>
    <n v="42062.92"/>
    <n v="4274.79"/>
    <n v="0"/>
    <n v="46337.71"/>
    <x v="1"/>
    <x v="6"/>
    <m/>
    <x v="37"/>
  </r>
  <r>
    <x v="1"/>
    <s v="Baxter Springs"/>
    <s v="Electric"/>
    <s v="Commercial"/>
    <s v="LS-Special Lighting"/>
    <n v="5430"/>
    <n v="421.4"/>
    <n v="0"/>
    <n v="2.93"/>
    <n v="0"/>
    <n v="0"/>
    <n v="0"/>
    <n v="0"/>
    <n v="0"/>
    <n v="0"/>
    <n v="0"/>
    <n v="0"/>
    <n v="0"/>
    <n v="106.53"/>
    <n v="0"/>
    <n v="0"/>
    <n v="4.45"/>
    <n v="0"/>
    <n v="0"/>
    <n v="0"/>
    <n v="0"/>
    <n v="0"/>
    <n v="0"/>
    <n v="0"/>
    <n v="0"/>
    <n v="0"/>
    <n v="0"/>
    <n v="0"/>
    <n v="0"/>
    <n v="0"/>
    <n v="0"/>
    <n v="0"/>
    <n v="0"/>
    <n v="45.91"/>
    <n v="0"/>
    <n v="-38.44"/>
    <n v="2.44"/>
    <n v="0"/>
    <n v="0"/>
    <n v="0"/>
    <n v="0"/>
    <x v="1"/>
    <n v="-35.020000000000003"/>
    <m/>
    <m/>
    <m/>
    <m/>
    <m/>
    <m/>
    <m/>
    <n v="86.87"/>
    <n v="19.66"/>
    <n v="0"/>
    <n v="106.53"/>
    <x v="1"/>
    <x v="7"/>
    <m/>
    <x v="37"/>
  </r>
  <r>
    <x v="1"/>
    <s v="Baxter Springs"/>
    <s v="Electric"/>
    <s v="Commercial"/>
    <s v="NM-Net Metering"/>
    <n v="91"/>
    <n v="-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37"/>
  </r>
  <r>
    <x v="1"/>
    <s v="Baxter Springs"/>
    <s v="Electric"/>
    <s v="Commercial"/>
    <s v="SH-Small Heating"/>
    <n v="124714"/>
    <n v="8980.7000000000007"/>
    <n v="1060"/>
    <n v="440.44"/>
    <n v="0"/>
    <n v="0"/>
    <n v="0"/>
    <n v="0"/>
    <n v="0"/>
    <n v="0"/>
    <n v="0"/>
    <n v="0"/>
    <n v="0"/>
    <n v="4893.7700000000004"/>
    <n v="0"/>
    <n v="0"/>
    <n v="204.52"/>
    <n v="0"/>
    <n v="0"/>
    <n v="0"/>
    <n v="0"/>
    <n v="0"/>
    <n v="0"/>
    <n v="0"/>
    <n v="0"/>
    <n v="0"/>
    <n v="0"/>
    <n v="0"/>
    <n v="0"/>
    <n v="0"/>
    <n v="0"/>
    <n v="20"/>
    <n v="0"/>
    <n v="1526.48"/>
    <n v="0"/>
    <n v="0"/>
    <n v="1999.13"/>
    <n v="0"/>
    <n v="0"/>
    <n v="0"/>
    <n v="0"/>
    <x v="1"/>
    <n v="-953.16"/>
    <m/>
    <m/>
    <m/>
    <m/>
    <m/>
    <m/>
    <m/>
    <n v="4442.3100000000004"/>
    <n v="451.46"/>
    <n v="0"/>
    <n v="4893.7700000000004"/>
    <x v="1"/>
    <x v="12"/>
    <m/>
    <x v="37"/>
  </r>
  <r>
    <x v="1"/>
    <s v="Baxter Springs"/>
    <s v="Electric"/>
    <s v="Commercial"/>
    <s v="TEB-Total Electric Bldg"/>
    <n v="647321"/>
    <n v="43899.53"/>
    <n v="0"/>
    <n v="336.67"/>
    <n v="0"/>
    <n v="0"/>
    <n v="0"/>
    <n v="0"/>
    <n v="0"/>
    <n v="0"/>
    <n v="0"/>
    <n v="0"/>
    <n v="0"/>
    <n v="25400.85"/>
    <n v="0"/>
    <n v="0"/>
    <n v="1061.5899999999999"/>
    <n v="0"/>
    <n v="0"/>
    <n v="0"/>
    <n v="0"/>
    <n v="0"/>
    <n v="0"/>
    <n v="0"/>
    <n v="0"/>
    <n v="0"/>
    <n v="0"/>
    <n v="0"/>
    <n v="0"/>
    <n v="0"/>
    <n v="0"/>
    <n v="0"/>
    <n v="0"/>
    <n v="6961.4"/>
    <n v="0"/>
    <n v="0"/>
    <n v="8784.16"/>
    <n v="0"/>
    <n v="0"/>
    <n v="0"/>
    <n v="0"/>
    <x v="1"/>
    <n v="-3990.33"/>
    <m/>
    <m/>
    <m/>
    <m/>
    <m/>
    <m/>
    <m/>
    <n v="23057.55"/>
    <n v="2343.3000000000002"/>
    <n v="0"/>
    <n v="25400.85"/>
    <x v="1"/>
    <x v="13"/>
    <m/>
    <x v="37"/>
  </r>
  <r>
    <x v="1"/>
    <s v="Baxter Springs"/>
    <s v="Electric"/>
    <s v="Industrial"/>
    <s v="CB-Commercial"/>
    <n v="17922"/>
    <n v="1506.6"/>
    <n v="140"/>
    <n v="62.42"/>
    <n v="0"/>
    <n v="0"/>
    <n v="0"/>
    <n v="0"/>
    <n v="0"/>
    <n v="0"/>
    <n v="0"/>
    <n v="0"/>
    <n v="0"/>
    <n v="703.26"/>
    <n v="0"/>
    <n v="0"/>
    <n v="29.39"/>
    <n v="0"/>
    <n v="0"/>
    <n v="0"/>
    <n v="0"/>
    <n v="0"/>
    <n v="0"/>
    <n v="0"/>
    <n v="0"/>
    <n v="0"/>
    <n v="0"/>
    <n v="0"/>
    <n v="0"/>
    <n v="0"/>
    <n v="0"/>
    <n v="0"/>
    <n v="0"/>
    <n v="240.06"/>
    <n v="0"/>
    <n v="0"/>
    <n v="252.52"/>
    <n v="0"/>
    <n v="0"/>
    <n v="0"/>
    <n v="0"/>
    <x v="1"/>
    <n v="-97.16"/>
    <m/>
    <m/>
    <m/>
    <m/>
    <m/>
    <m/>
    <m/>
    <n v="638.38"/>
    <n v="64.88"/>
    <n v="0"/>
    <n v="703.26"/>
    <x v="2"/>
    <x v="5"/>
    <m/>
    <x v="37"/>
  </r>
  <r>
    <x v="1"/>
    <s v="Baxter Springs"/>
    <s v="Electric"/>
    <s v="Industrial"/>
    <s v="GP-General Power"/>
    <n v="732200"/>
    <n v="49731.67"/>
    <n v="0"/>
    <n v="275"/>
    <n v="0"/>
    <n v="0"/>
    <n v="0"/>
    <n v="0"/>
    <n v="0"/>
    <n v="0"/>
    <n v="0"/>
    <n v="0"/>
    <n v="0"/>
    <n v="28359.4"/>
    <n v="0"/>
    <n v="0"/>
    <n v="1225.03"/>
    <n v="0"/>
    <n v="0"/>
    <n v="0"/>
    <n v="0"/>
    <n v="0"/>
    <n v="0"/>
    <n v="0"/>
    <n v="0"/>
    <n v="0"/>
    <n v="0"/>
    <n v="0"/>
    <n v="0"/>
    <n v="0"/>
    <n v="0"/>
    <n v="0"/>
    <n v="0"/>
    <n v="2845.28"/>
    <n v="0"/>
    <n v="0"/>
    <n v="7261.66"/>
    <n v="0"/>
    <n v="0"/>
    <n v="0"/>
    <n v="0"/>
    <x v="1"/>
    <n v="-3168.49"/>
    <m/>
    <m/>
    <m/>
    <m/>
    <m/>
    <m/>
    <m/>
    <n v="25708.84"/>
    <n v="2650.56"/>
    <n v="0"/>
    <n v="28359.4"/>
    <x v="2"/>
    <x v="6"/>
    <m/>
    <x v="37"/>
  </r>
  <r>
    <x v="1"/>
    <s v="Baxter Springs"/>
    <s v="Electric"/>
    <s v="Industrial"/>
    <s v="PT-Transmission"/>
    <n v="3106542"/>
    <n v="107608.47"/>
    <n v="0"/>
    <n v="50"/>
    <n v="0"/>
    <n v="0"/>
    <n v="0"/>
    <n v="0"/>
    <n v="0"/>
    <n v="0"/>
    <n v="0"/>
    <n v="0"/>
    <n v="0"/>
    <n v="105070.56"/>
    <n v="0"/>
    <n v="0"/>
    <n v="4835.8100000000004"/>
    <n v="0"/>
    <n v="0"/>
    <n v="7670.8"/>
    <n v="0"/>
    <n v="0"/>
    <n v="0"/>
    <n v="0"/>
    <n v="0"/>
    <n v="0"/>
    <n v="0"/>
    <n v="0"/>
    <n v="0"/>
    <n v="0"/>
    <n v="0"/>
    <n v="0"/>
    <n v="0"/>
    <n v="9331.69"/>
    <n v="0"/>
    <n v="-13027.33"/>
    <n v="22818.86"/>
    <n v="0"/>
    <n v="0"/>
    <n v="0"/>
    <n v="0"/>
    <x v="1"/>
    <n v="-1449.93"/>
    <m/>
    <m/>
    <m/>
    <m/>
    <m/>
    <m/>
    <m/>
    <n v="93824.88"/>
    <n v="11245.68"/>
    <n v="0"/>
    <n v="105070.56"/>
    <x v="2"/>
    <x v="9"/>
    <m/>
    <x v="37"/>
  </r>
  <r>
    <x v="1"/>
    <s v="Baxter Springs"/>
    <s v="Electric"/>
    <s v="Industrial"/>
    <s v="SH-Small Heating"/>
    <n v="8843"/>
    <n v="623.23"/>
    <n v="40"/>
    <n v="0"/>
    <n v="0"/>
    <n v="0"/>
    <n v="0"/>
    <n v="0"/>
    <n v="0"/>
    <n v="0"/>
    <n v="0"/>
    <n v="0"/>
    <n v="0"/>
    <n v="347"/>
    <n v="0"/>
    <n v="0"/>
    <n v="14.5"/>
    <n v="0"/>
    <n v="0"/>
    <n v="0"/>
    <n v="0"/>
    <n v="0"/>
    <n v="0"/>
    <n v="0"/>
    <n v="0"/>
    <n v="0"/>
    <n v="0"/>
    <n v="0"/>
    <n v="0"/>
    <n v="0"/>
    <n v="0"/>
    <n v="0"/>
    <n v="0"/>
    <n v="93.32"/>
    <n v="0"/>
    <n v="0"/>
    <n v="141.75"/>
    <n v="0"/>
    <n v="0"/>
    <n v="0"/>
    <n v="0"/>
    <x v="1"/>
    <n v="-36.659999999999997"/>
    <m/>
    <m/>
    <m/>
    <m/>
    <m/>
    <m/>
    <m/>
    <n v="314.99"/>
    <n v="32.01"/>
    <n v="0"/>
    <n v="347"/>
    <x v="2"/>
    <x v="12"/>
    <m/>
    <x v="37"/>
  </r>
  <r>
    <x v="1"/>
    <s v="Baxter Springs"/>
    <s v="Electric"/>
    <s v="Industrial"/>
    <s v="TEB-Total Electric Bldg"/>
    <n v="10560"/>
    <n v="890.18"/>
    <n v="0"/>
    <n v="0"/>
    <n v="0"/>
    <n v="0"/>
    <n v="0"/>
    <n v="0"/>
    <n v="0"/>
    <n v="0"/>
    <n v="0"/>
    <n v="0"/>
    <n v="0"/>
    <n v="414.37"/>
    <n v="0"/>
    <n v="0"/>
    <n v="17.32"/>
    <n v="0"/>
    <n v="0"/>
    <n v="0"/>
    <n v="0"/>
    <n v="0"/>
    <n v="0"/>
    <n v="0"/>
    <n v="0"/>
    <n v="0"/>
    <n v="0"/>
    <n v="0"/>
    <n v="0"/>
    <n v="0"/>
    <n v="0"/>
    <n v="0"/>
    <n v="0"/>
    <n v="14.07"/>
    <n v="0"/>
    <n v="0"/>
    <n v="143.30000000000001"/>
    <n v="0"/>
    <n v="0"/>
    <n v="0"/>
    <n v="0"/>
    <x v="1"/>
    <n v="-147.79"/>
    <m/>
    <m/>
    <m/>
    <m/>
    <m/>
    <m/>
    <m/>
    <n v="376.14"/>
    <n v="38.229999999999997"/>
    <n v="0"/>
    <n v="414.37"/>
    <x v="2"/>
    <x v="13"/>
    <m/>
    <x v="37"/>
  </r>
  <r>
    <x v="1"/>
    <s v="Baxter Springs"/>
    <s v="Electric"/>
    <s v="Interdepartmental"/>
    <s v="CB-Commercial"/>
    <n v="15466"/>
    <n v="1291.6099999999999"/>
    <n v="60"/>
    <n v="0"/>
    <n v="0"/>
    <n v="0"/>
    <n v="0"/>
    <n v="0"/>
    <n v="0"/>
    <n v="0"/>
    <n v="0"/>
    <n v="0"/>
    <n v="0"/>
    <n v="606.88"/>
    <n v="0"/>
    <n v="0"/>
    <n v="25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.91"/>
    <n v="0"/>
    <n v="0"/>
    <n v="0"/>
    <n v="0"/>
    <x v="1"/>
    <n v="-27.76"/>
    <m/>
    <m/>
    <m/>
    <m/>
    <m/>
    <m/>
    <m/>
    <n v="550.89"/>
    <n v="55.99"/>
    <n v="0"/>
    <n v="606.88"/>
    <x v="5"/>
    <x v="5"/>
    <m/>
    <x v="37"/>
  </r>
  <r>
    <x v="1"/>
    <s v="Baxter Springs"/>
    <s v="Electric"/>
    <s v="Interdepartmental"/>
    <s v="GP-General Power"/>
    <n v="5440"/>
    <n v="1208.96"/>
    <n v="0"/>
    <n v="0"/>
    <n v="0"/>
    <n v="0"/>
    <n v="0"/>
    <n v="0"/>
    <n v="0"/>
    <n v="0"/>
    <n v="0"/>
    <n v="0"/>
    <n v="0"/>
    <n v="213.47"/>
    <n v="0"/>
    <n v="0"/>
    <n v="8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.46"/>
    <n v="0"/>
    <n v="0"/>
    <n v="0"/>
    <n v="0"/>
    <x v="1"/>
    <n v="-487.46"/>
    <m/>
    <m/>
    <m/>
    <m/>
    <m/>
    <m/>
    <m/>
    <n v="193.78"/>
    <n v="19.690000000000001"/>
    <n v="0"/>
    <n v="213.47"/>
    <x v="5"/>
    <x v="6"/>
    <m/>
    <x v="37"/>
  </r>
  <r>
    <x v="1"/>
    <s v="Baxter Springs"/>
    <s v="Electric"/>
    <s v="Municipal Buildings"/>
    <s v="CB-Commercial"/>
    <n v="30098"/>
    <n v="2559.12"/>
    <n v="540"/>
    <n v="0"/>
    <n v="0"/>
    <n v="0"/>
    <n v="0"/>
    <n v="0"/>
    <n v="0"/>
    <n v="0"/>
    <n v="0"/>
    <n v="0"/>
    <n v="0"/>
    <n v="1181.06"/>
    <n v="0"/>
    <n v="0"/>
    <n v="49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4.09"/>
    <n v="0"/>
    <n v="0"/>
    <n v="0"/>
    <n v="0"/>
    <x v="1"/>
    <n v="-360.88"/>
    <m/>
    <m/>
    <m/>
    <m/>
    <m/>
    <m/>
    <m/>
    <n v="1072.1099999999999"/>
    <n v="108.95"/>
    <n v="0"/>
    <n v="1181.06"/>
    <x v="3"/>
    <x v="5"/>
    <m/>
    <x v="37"/>
  </r>
  <r>
    <x v="1"/>
    <s v="Baxter Springs"/>
    <s v="Electric"/>
    <s v="Municipal Buildings"/>
    <s v="GP-General Power"/>
    <n v="42480"/>
    <n v="3036.02"/>
    <n v="0"/>
    <n v="0"/>
    <n v="0"/>
    <n v="0"/>
    <n v="0"/>
    <n v="0"/>
    <n v="0"/>
    <n v="0"/>
    <n v="0"/>
    <n v="0"/>
    <n v="0"/>
    <n v="1666.92"/>
    <n v="0"/>
    <n v="0"/>
    <n v="69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4.28"/>
    <n v="0"/>
    <n v="0"/>
    <n v="0"/>
    <n v="0"/>
    <x v="1"/>
    <n v="-487.46"/>
    <m/>
    <m/>
    <m/>
    <m/>
    <m/>
    <m/>
    <m/>
    <n v="1513.14"/>
    <n v="153.78"/>
    <n v="0"/>
    <n v="1666.92"/>
    <x v="3"/>
    <x v="6"/>
    <m/>
    <x v="37"/>
  </r>
  <r>
    <x v="1"/>
    <s v="Baxter Springs"/>
    <s v="Electric"/>
    <s v="Municipal Buildings"/>
    <s v="SH-Small Heating"/>
    <n v="3680"/>
    <n v="263.47000000000003"/>
    <n v="20"/>
    <n v="0"/>
    <n v="0"/>
    <n v="0"/>
    <n v="0"/>
    <n v="0"/>
    <n v="0"/>
    <n v="0"/>
    <n v="0"/>
    <n v="0"/>
    <n v="0"/>
    <n v="144.4"/>
    <n v="0"/>
    <n v="0"/>
    <n v="6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.99"/>
    <n v="0"/>
    <n v="0"/>
    <n v="0"/>
    <n v="0"/>
    <x v="1"/>
    <n v="-18.329999999999998"/>
    <m/>
    <m/>
    <m/>
    <m/>
    <m/>
    <m/>
    <m/>
    <n v="131.08000000000001"/>
    <n v="13.32"/>
    <n v="0"/>
    <n v="144.4"/>
    <x v="3"/>
    <x v="12"/>
    <m/>
    <x v="37"/>
  </r>
  <r>
    <x v="1"/>
    <s v="Baxter Springs"/>
    <s v="Electric"/>
    <s v="Municipal Other Lighting"/>
    <s v="CB-Commercial"/>
    <n v="9082"/>
    <n v="800.06"/>
    <n v="560"/>
    <n v="0"/>
    <n v="0"/>
    <n v="0"/>
    <n v="0"/>
    <n v="0"/>
    <n v="0"/>
    <n v="0"/>
    <n v="0"/>
    <n v="0"/>
    <n v="0"/>
    <n v="356.36"/>
    <n v="0"/>
    <n v="0"/>
    <n v="1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.97"/>
    <n v="0"/>
    <n v="0"/>
    <n v="0"/>
    <n v="0"/>
    <x v="1"/>
    <n v="-388.64"/>
    <m/>
    <m/>
    <m/>
    <m/>
    <m/>
    <m/>
    <m/>
    <n v="323.48"/>
    <n v="32.880000000000003"/>
    <n v="0"/>
    <n v="356.36"/>
    <x v="4"/>
    <x v="5"/>
    <m/>
    <x v="37"/>
  </r>
  <r>
    <x v="1"/>
    <s v="Baxter Springs"/>
    <s v="Electric"/>
    <s v="Municipal Other Lighting"/>
    <s v="LS-Special Lighting"/>
    <n v="840"/>
    <n v="158.4"/>
    <n v="0"/>
    <n v="0"/>
    <n v="0"/>
    <n v="0"/>
    <n v="0"/>
    <n v="0"/>
    <n v="0"/>
    <n v="0"/>
    <n v="0"/>
    <n v="0"/>
    <n v="0"/>
    <n v="16.489999999999998"/>
    <n v="0"/>
    <n v="0"/>
    <n v="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5"/>
    <n v="0.38"/>
    <n v="0"/>
    <n v="0"/>
    <n v="0"/>
    <n v="0"/>
    <x v="1"/>
    <n v="-5.41"/>
    <m/>
    <m/>
    <m/>
    <m/>
    <m/>
    <m/>
    <m/>
    <n v="13.45"/>
    <n v="3.04"/>
    <n v="0"/>
    <n v="16.489999999999998"/>
    <x v="4"/>
    <x v="7"/>
    <m/>
    <x v="37"/>
  </r>
  <r>
    <x v="1"/>
    <s v="Baxter Springs"/>
    <s v="Electric"/>
    <s v="Municipal Pumping"/>
    <s v="CB-Commercial"/>
    <n v="16038"/>
    <n v="1361.92"/>
    <n v="300"/>
    <n v="0"/>
    <n v="0"/>
    <n v="0"/>
    <n v="0"/>
    <n v="0"/>
    <n v="0"/>
    <n v="0"/>
    <n v="0"/>
    <n v="0"/>
    <n v="0"/>
    <n v="629.29999999999995"/>
    <n v="0"/>
    <n v="0"/>
    <n v="26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5.96"/>
    <n v="0"/>
    <n v="0"/>
    <n v="0"/>
    <n v="0"/>
    <x v="1"/>
    <n v="-208.2"/>
    <m/>
    <m/>
    <m/>
    <m/>
    <m/>
    <m/>
    <m/>
    <n v="571.24"/>
    <n v="58.06"/>
    <n v="0"/>
    <n v="629.29999999999995"/>
    <x v="3"/>
    <x v="5"/>
    <m/>
    <x v="37"/>
  </r>
  <r>
    <x v="1"/>
    <s v="Baxter Springs"/>
    <s v="Electric"/>
    <s v="Municipal Pumping"/>
    <s v="GP-General Power"/>
    <n v="170560"/>
    <n v="10294.879999999999"/>
    <n v="0"/>
    <n v="0"/>
    <n v="0"/>
    <n v="0"/>
    <n v="0"/>
    <n v="0"/>
    <n v="0"/>
    <n v="0"/>
    <n v="0"/>
    <n v="0"/>
    <n v="0"/>
    <n v="6692.78"/>
    <n v="0"/>
    <n v="0"/>
    <n v="279.72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7.32"/>
    <n v="0"/>
    <n v="0"/>
    <n v="0"/>
    <n v="0"/>
    <x v="1"/>
    <n v="-1462.38"/>
    <m/>
    <m/>
    <m/>
    <m/>
    <m/>
    <m/>
    <m/>
    <n v="6075.3499999999995"/>
    <n v="617.42999999999995"/>
    <n v="0"/>
    <n v="6692.78"/>
    <x v="3"/>
    <x v="6"/>
    <m/>
    <x v="37"/>
  </r>
  <r>
    <x v="1"/>
    <s v="Baxter Springs"/>
    <s v="Electric"/>
    <s v="Residential"/>
    <s v="NM-Net Metering"/>
    <n v="254"/>
    <n v="-10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7"/>
  </r>
  <r>
    <x v="1"/>
    <s v="Baxter Springs"/>
    <s v="Electric"/>
    <s v="Residential"/>
    <s v="RG-Residential"/>
    <n v="3597813"/>
    <n v="230859.79"/>
    <n v="50777.11"/>
    <n v="18586.37"/>
    <n v="0"/>
    <n v="0"/>
    <n v="0"/>
    <n v="0"/>
    <n v="0"/>
    <n v="0"/>
    <n v="0"/>
    <n v="0"/>
    <n v="0"/>
    <n v="140864.82999999999"/>
    <n v="0"/>
    <n v="0"/>
    <n v="5888.99"/>
    <n v="0"/>
    <n v="0"/>
    <n v="0"/>
    <n v="0"/>
    <n v="0"/>
    <n v="0"/>
    <n v="0"/>
    <n v="0"/>
    <n v="0"/>
    <n v="0"/>
    <n v="140"/>
    <n v="0"/>
    <n v="45"/>
    <n v="0"/>
    <n v="180"/>
    <n v="-1.63"/>
    <n v="12746.77"/>
    <n v="0"/>
    <n v="0"/>
    <n v="62756.88"/>
    <n v="0"/>
    <n v="0"/>
    <n v="0"/>
    <n v="0"/>
    <x v="1"/>
    <n v="-27178.62"/>
    <m/>
    <m/>
    <m/>
    <m/>
    <m/>
    <m/>
    <m/>
    <n v="127840.74999999999"/>
    <n v="13024.08"/>
    <n v="0"/>
    <n v="140864.82999999999"/>
    <x v="0"/>
    <x v="1"/>
    <m/>
    <x v="37"/>
  </r>
  <r>
    <x v="1"/>
    <s v="Baxter Springs"/>
    <s v="Electric"/>
    <s v="Residential"/>
    <s v="RG-Residential Water Heat"/>
    <n v="607834"/>
    <n v="37230.269999999997"/>
    <n v="6856.64"/>
    <n v="2104.1"/>
    <n v="0"/>
    <n v="0"/>
    <n v="0"/>
    <n v="0"/>
    <n v="0"/>
    <n v="0"/>
    <n v="0"/>
    <n v="0"/>
    <n v="0"/>
    <n v="23671.200000000001"/>
    <n v="0"/>
    <n v="0"/>
    <n v="989.23"/>
    <n v="0"/>
    <n v="0"/>
    <n v="0"/>
    <n v="0"/>
    <n v="0"/>
    <n v="0"/>
    <n v="0"/>
    <n v="0"/>
    <n v="0"/>
    <n v="0"/>
    <n v="0"/>
    <n v="0"/>
    <n v="0"/>
    <n v="0"/>
    <n v="0"/>
    <n v="-0.33"/>
    <n v="1810.08"/>
    <n v="0"/>
    <n v="0"/>
    <n v="10592.09"/>
    <n v="0"/>
    <n v="0"/>
    <n v="0"/>
    <n v="0"/>
    <x v="1"/>
    <n v="-4222.76"/>
    <m/>
    <m/>
    <m/>
    <m/>
    <m/>
    <m/>
    <m/>
    <n v="21470.84"/>
    <n v="2200.36"/>
    <n v="0"/>
    <n v="23671.200000000001"/>
    <x v="0"/>
    <x v="14"/>
    <m/>
    <x v="37"/>
  </r>
  <r>
    <x v="1"/>
    <s v="Baxter Springs"/>
    <s v="Electric"/>
    <s v="Residential"/>
    <s v="RH-Residential Total Elec"/>
    <n v="2993775"/>
    <n v="170552.15"/>
    <n v="20937.07"/>
    <n v="5950.33"/>
    <n v="0"/>
    <n v="0"/>
    <n v="0"/>
    <n v="0"/>
    <n v="0"/>
    <n v="0"/>
    <n v="0"/>
    <n v="0"/>
    <n v="0"/>
    <n v="116931.82"/>
    <n v="0"/>
    <n v="0"/>
    <n v="4887.03"/>
    <n v="0"/>
    <n v="0"/>
    <n v="0"/>
    <n v="0"/>
    <n v="0"/>
    <n v="0"/>
    <n v="0"/>
    <n v="0"/>
    <n v="0"/>
    <n v="0"/>
    <n v="20"/>
    <n v="0"/>
    <n v="0"/>
    <n v="0"/>
    <n v="60"/>
    <n v="-0.37"/>
    <n v="7257.88"/>
    <n v="0"/>
    <n v="0"/>
    <n v="50956.47"/>
    <n v="0"/>
    <n v="0"/>
    <n v="0"/>
    <n v="0"/>
    <x v="1"/>
    <n v="-15418.5"/>
    <m/>
    <m/>
    <m/>
    <m/>
    <m/>
    <m/>
    <m/>
    <n v="106094.35"/>
    <n v="10837.47"/>
    <n v="0"/>
    <n v="116931.82"/>
    <x v="0"/>
    <x v="15"/>
    <m/>
    <x v="37"/>
  </r>
  <r>
    <x v="1"/>
    <s v="Baxter Springs"/>
    <s v="Lighting"/>
    <s v="Commercial"/>
    <s v="PL-Private Lighting"/>
    <n v="32325.8"/>
    <n v="8265.2900000000009"/>
    <n v="0"/>
    <n v="163.07"/>
    <n v="0"/>
    <n v="0"/>
    <n v="0"/>
    <n v="0"/>
    <n v="0"/>
    <n v="0"/>
    <n v="0"/>
    <n v="0"/>
    <n v="0"/>
    <n v="1268.6300000000001"/>
    <n v="0"/>
    <n v="0"/>
    <n v="53.3"/>
    <n v="0"/>
    <n v="0"/>
    <n v="69"/>
    <n v="0"/>
    <n v="0"/>
    <n v="0"/>
    <n v="0"/>
    <n v="0"/>
    <n v="0"/>
    <n v="0"/>
    <n v="0"/>
    <n v="0"/>
    <n v="0"/>
    <n v="0"/>
    <n v="0"/>
    <n v="0"/>
    <n v="820.96"/>
    <n v="0"/>
    <n v="398.35"/>
    <n v="84.01"/>
    <n v="0"/>
    <n v="0"/>
    <n v="0"/>
    <n v="0"/>
    <x v="1"/>
    <n v="-731.5"/>
    <m/>
    <m/>
    <m/>
    <m/>
    <m/>
    <m/>
    <m/>
    <n v="1151.6100000000001"/>
    <n v="117.02"/>
    <n v="0"/>
    <n v="1268.6300000000001"/>
    <x v="1"/>
    <x v="4"/>
    <m/>
    <x v="37"/>
  </r>
  <r>
    <x v="1"/>
    <s v="Baxter Springs"/>
    <s v="Lighting"/>
    <s v="Industrial"/>
    <s v="PL-Private Lighting"/>
    <n v="11678"/>
    <n v="2404.46"/>
    <n v="0"/>
    <n v="61.96"/>
    <n v="0"/>
    <n v="0"/>
    <n v="0"/>
    <n v="0"/>
    <n v="0"/>
    <n v="0"/>
    <n v="0"/>
    <n v="0"/>
    <n v="0"/>
    <n v="453.28"/>
    <n v="0"/>
    <n v="0"/>
    <n v="19.489999999999998"/>
    <n v="0"/>
    <n v="0"/>
    <n v="0"/>
    <n v="0"/>
    <n v="0"/>
    <n v="0"/>
    <n v="0"/>
    <n v="0"/>
    <n v="0"/>
    <n v="0"/>
    <n v="0"/>
    <n v="0"/>
    <n v="0"/>
    <n v="0"/>
    <n v="0"/>
    <n v="0"/>
    <n v="253.35"/>
    <n v="0"/>
    <n v="20.56"/>
    <n v="30.36"/>
    <n v="0"/>
    <n v="0"/>
    <n v="0"/>
    <n v="0"/>
    <x v="1"/>
    <n v="-33.25"/>
    <m/>
    <m/>
    <m/>
    <m/>
    <m/>
    <m/>
    <m/>
    <n v="411.01"/>
    <n v="42.27"/>
    <n v="0"/>
    <n v="453.28"/>
    <x v="2"/>
    <x v="4"/>
    <m/>
    <x v="37"/>
  </r>
  <r>
    <x v="1"/>
    <s v="Baxter Springs"/>
    <s v="Lighting"/>
    <s v="Municipal Buildings"/>
    <s v="PL-Private Lighting"/>
    <n v="157"/>
    <n v="39.520000000000003"/>
    <n v="0"/>
    <n v="0"/>
    <n v="0"/>
    <n v="0"/>
    <n v="0"/>
    <n v="0"/>
    <n v="0"/>
    <n v="0"/>
    <n v="0"/>
    <n v="0"/>
    <n v="0"/>
    <n v="6.16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41"/>
    <n v="0"/>
    <n v="0"/>
    <n v="0"/>
    <n v="0"/>
    <x v="1"/>
    <n v="-4.75"/>
    <m/>
    <m/>
    <m/>
    <m/>
    <m/>
    <m/>
    <m/>
    <n v="5.59"/>
    <n v="0.56999999999999995"/>
    <n v="0"/>
    <n v="6.16"/>
    <x v="3"/>
    <x v="4"/>
    <m/>
    <x v="37"/>
  </r>
  <r>
    <x v="1"/>
    <s v="Baxter Springs"/>
    <s v="Lighting"/>
    <s v="Municipal Other Lighting"/>
    <s v="PL-Private Lighting"/>
    <n v="123"/>
    <n v="30.36"/>
    <n v="0"/>
    <n v="0"/>
    <n v="0"/>
    <n v="0"/>
    <n v="0"/>
    <n v="0"/>
    <n v="0"/>
    <n v="0"/>
    <n v="0"/>
    <n v="0"/>
    <n v="0"/>
    <n v="4.72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2"/>
    <n v="0"/>
    <n v="0"/>
    <n v="0"/>
    <n v="0"/>
    <x v="1"/>
    <n v="-4.75"/>
    <m/>
    <m/>
    <m/>
    <m/>
    <m/>
    <m/>
    <m/>
    <n v="4.2699999999999996"/>
    <n v="0.45"/>
    <n v="0"/>
    <n v="4.72"/>
    <x v="4"/>
    <x v="4"/>
    <m/>
    <x v="37"/>
  </r>
  <r>
    <x v="1"/>
    <s v="Baxter Springs"/>
    <s v="Lighting"/>
    <s v="Municipal Street Lighting"/>
    <s v="SPL-Municipal St Lighting"/>
    <n v="64524.258999999998"/>
    <n v="858.99"/>
    <n v="0"/>
    <n v="0"/>
    <n v="0"/>
    <n v="0"/>
    <n v="0"/>
    <n v="0"/>
    <n v="0"/>
    <n v="0"/>
    <n v="0"/>
    <n v="0"/>
    <n v="0"/>
    <n v="1909.65"/>
    <n v="0"/>
    <n v="0"/>
    <n v="85.55"/>
    <n v="0"/>
    <n v="0"/>
    <n v="4526.42"/>
    <n v="0"/>
    <n v="0"/>
    <n v="0"/>
    <n v="0"/>
    <n v="0"/>
    <n v="0"/>
    <n v="0"/>
    <n v="0"/>
    <n v="0"/>
    <n v="0"/>
    <n v="0"/>
    <n v="0"/>
    <n v="0"/>
    <n v="0"/>
    <n v="0"/>
    <n v="-450.32"/>
    <n v="161.11000000000001"/>
    <n v="0"/>
    <n v="0"/>
    <n v="0"/>
    <n v="0"/>
    <x v="1"/>
    <n v="0"/>
    <m/>
    <m/>
    <m/>
    <m/>
    <m/>
    <m/>
    <m/>
    <n v="1676.0700000000002"/>
    <n v="233.58"/>
    <n v="0"/>
    <n v="1909.65"/>
    <x v="4"/>
    <x v="11"/>
    <m/>
    <x v="37"/>
  </r>
  <r>
    <x v="1"/>
    <s v="Baxter Springs"/>
    <s v="Lighting"/>
    <s v="Residential"/>
    <s v="PL-Private Lighting"/>
    <n v="36390.637999999999"/>
    <n v="11171.38"/>
    <n v="0"/>
    <n v="114.81"/>
    <n v="0"/>
    <n v="0"/>
    <n v="0"/>
    <n v="0"/>
    <n v="0"/>
    <n v="0"/>
    <n v="0"/>
    <n v="0"/>
    <n v="0"/>
    <n v="1429.62"/>
    <n v="0"/>
    <n v="0"/>
    <n v="60.5"/>
    <n v="0"/>
    <n v="0"/>
    <n v="0"/>
    <n v="0"/>
    <n v="0"/>
    <n v="0"/>
    <n v="0"/>
    <n v="0"/>
    <n v="0"/>
    <n v="0"/>
    <n v="0"/>
    <n v="0"/>
    <n v="15"/>
    <n v="0"/>
    <n v="0"/>
    <n v="-0.01"/>
    <n v="232.61"/>
    <n v="0"/>
    <n v="1968.62"/>
    <n v="94.5"/>
    <n v="0"/>
    <n v="0"/>
    <n v="0"/>
    <n v="0"/>
    <x v="1"/>
    <n v="-3553"/>
    <m/>
    <m/>
    <m/>
    <m/>
    <m/>
    <m/>
    <m/>
    <n v="1297.8899999999999"/>
    <n v="131.72999999999999"/>
    <n v="0"/>
    <n v="1429.62"/>
    <x v="0"/>
    <x v="4"/>
    <m/>
    <x v="37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1"/>
    <s v="Columbus"/>
    <s v="Electric"/>
    <s v="Commercial"/>
    <s v="CB-Commercial"/>
    <n v="510767"/>
    <n v="42948.47"/>
    <n v="8171.33"/>
    <n v="2378.54"/>
    <n v="0"/>
    <n v="0"/>
    <n v="0"/>
    <n v="0"/>
    <n v="0"/>
    <n v="0"/>
    <n v="0"/>
    <n v="0"/>
    <n v="0"/>
    <n v="19983.43"/>
    <n v="0"/>
    <n v="0"/>
    <n v="835.15"/>
    <n v="0"/>
    <n v="0"/>
    <n v="0"/>
    <n v="0"/>
    <n v="0"/>
    <n v="0"/>
    <n v="0"/>
    <n v="0"/>
    <n v="0"/>
    <n v="0"/>
    <n v="20"/>
    <n v="0"/>
    <n v="0"/>
    <n v="0"/>
    <n v="0"/>
    <n v="0"/>
    <n v="6685.61"/>
    <n v="0"/>
    <n v="0"/>
    <n v="7175.55"/>
    <n v="0"/>
    <n v="0"/>
    <n v="0"/>
    <n v="0"/>
    <x v="1"/>
    <n v="-5621.4"/>
    <m/>
    <m/>
    <m/>
    <m/>
    <m/>
    <m/>
    <m/>
    <n v="18134.45"/>
    <n v="1848.98"/>
    <n v="0"/>
    <n v="19983.43"/>
    <x v="1"/>
    <x v="5"/>
    <m/>
    <x v="37"/>
  </r>
  <r>
    <x v="1"/>
    <s v="Columbus"/>
    <s v="Electric"/>
    <s v="Commercial"/>
    <s v="GP-General Power"/>
    <n v="512653"/>
    <n v="40886.57"/>
    <n v="0"/>
    <n v="0"/>
    <n v="0"/>
    <n v="0"/>
    <n v="0"/>
    <n v="0"/>
    <n v="0"/>
    <n v="0"/>
    <n v="0"/>
    <n v="0"/>
    <n v="0"/>
    <n v="19992.560000000001"/>
    <n v="0"/>
    <n v="0"/>
    <n v="848.82"/>
    <n v="0"/>
    <n v="0"/>
    <n v="663.34"/>
    <n v="0"/>
    <n v="0"/>
    <n v="0"/>
    <n v="0"/>
    <n v="0"/>
    <n v="0"/>
    <n v="0"/>
    <n v="0"/>
    <n v="0"/>
    <n v="0"/>
    <n v="0"/>
    <n v="0"/>
    <n v="0"/>
    <n v="5024.57"/>
    <n v="0"/>
    <n v="0"/>
    <n v="6257.31"/>
    <n v="0"/>
    <n v="0"/>
    <n v="0"/>
    <n v="0"/>
    <x v="1"/>
    <n v="-5362.06"/>
    <m/>
    <m/>
    <m/>
    <m/>
    <m/>
    <m/>
    <m/>
    <n v="18136.760000000002"/>
    <n v="1855.8"/>
    <n v="0"/>
    <n v="19992.560000000001"/>
    <x v="1"/>
    <x v="6"/>
    <m/>
    <x v="37"/>
  </r>
  <r>
    <x v="1"/>
    <s v="Columbu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37"/>
  </r>
  <r>
    <x v="1"/>
    <s v="Columbus"/>
    <s v="Electric"/>
    <s v="Commercial"/>
    <s v="SH-Small Heating"/>
    <n v="98337"/>
    <n v="7058.29"/>
    <n v="840"/>
    <n v="490.15"/>
    <n v="0"/>
    <n v="0"/>
    <n v="0"/>
    <n v="0"/>
    <n v="0"/>
    <n v="0"/>
    <n v="0"/>
    <n v="0"/>
    <n v="0"/>
    <n v="3858.73"/>
    <n v="0"/>
    <n v="0"/>
    <n v="161.28"/>
    <n v="0"/>
    <n v="0"/>
    <n v="0"/>
    <n v="0"/>
    <n v="0"/>
    <n v="0"/>
    <n v="0"/>
    <n v="0"/>
    <n v="0"/>
    <n v="0"/>
    <n v="0"/>
    <n v="0"/>
    <n v="0"/>
    <n v="0"/>
    <n v="0"/>
    <n v="0"/>
    <n v="1148.43"/>
    <n v="0"/>
    <n v="0"/>
    <n v="1576.36"/>
    <n v="0"/>
    <n v="0"/>
    <n v="0"/>
    <n v="0"/>
    <x v="1"/>
    <n v="-751.53"/>
    <m/>
    <m/>
    <m/>
    <m/>
    <m/>
    <m/>
    <m/>
    <n v="3502.75"/>
    <n v="355.98"/>
    <n v="0"/>
    <n v="3858.73"/>
    <x v="1"/>
    <x v="12"/>
    <m/>
    <x v="37"/>
  </r>
  <r>
    <x v="1"/>
    <s v="Columbus"/>
    <s v="Electric"/>
    <s v="Commercial"/>
    <s v="TEB-Total Electric Bldg"/>
    <n v="135600"/>
    <n v="10045.91"/>
    <n v="0"/>
    <n v="0"/>
    <n v="0"/>
    <n v="0"/>
    <n v="0"/>
    <n v="0"/>
    <n v="0"/>
    <n v="0"/>
    <n v="0"/>
    <n v="0"/>
    <n v="0"/>
    <n v="5320.94"/>
    <n v="0"/>
    <n v="0"/>
    <n v="222.39"/>
    <n v="0"/>
    <n v="0"/>
    <n v="0"/>
    <n v="0"/>
    <n v="0"/>
    <n v="0"/>
    <n v="0"/>
    <n v="0"/>
    <n v="0"/>
    <n v="0"/>
    <n v="0"/>
    <n v="0"/>
    <n v="0"/>
    <n v="0"/>
    <n v="0"/>
    <n v="0"/>
    <n v="1233.8399999999999"/>
    <n v="0"/>
    <n v="0"/>
    <n v="1840.1"/>
    <n v="0"/>
    <n v="0"/>
    <n v="0"/>
    <n v="0"/>
    <x v="1"/>
    <n v="-1477.9"/>
    <m/>
    <m/>
    <m/>
    <m/>
    <m/>
    <m/>
    <m/>
    <n v="4830.07"/>
    <n v="490.87"/>
    <n v="0"/>
    <n v="5320.94"/>
    <x v="1"/>
    <x v="13"/>
    <m/>
    <x v="37"/>
  </r>
  <r>
    <x v="1"/>
    <s v="Columbus"/>
    <s v="Electric"/>
    <s v="Industrial"/>
    <s v="CB-Commercial"/>
    <n v="1440"/>
    <n v="123.54"/>
    <n v="20"/>
    <n v="0"/>
    <n v="0"/>
    <n v="0"/>
    <n v="0"/>
    <n v="0"/>
    <n v="0"/>
    <n v="0"/>
    <n v="0"/>
    <n v="0"/>
    <n v="0"/>
    <n v="56.51"/>
    <n v="0"/>
    <n v="0"/>
    <n v="2.36"/>
    <n v="0"/>
    <n v="0"/>
    <n v="0"/>
    <n v="0"/>
    <n v="0"/>
    <n v="0"/>
    <n v="0"/>
    <n v="0"/>
    <n v="0"/>
    <n v="0"/>
    <n v="0"/>
    <n v="0"/>
    <n v="0"/>
    <n v="0"/>
    <n v="0"/>
    <n v="0"/>
    <n v="17.809999999999999"/>
    <n v="0"/>
    <n v="0"/>
    <n v="20.29"/>
    <n v="0"/>
    <n v="0"/>
    <n v="0"/>
    <n v="0"/>
    <x v="1"/>
    <n v="-13.88"/>
    <m/>
    <m/>
    <m/>
    <m/>
    <m/>
    <m/>
    <m/>
    <n v="51.3"/>
    <n v="5.21"/>
    <n v="0"/>
    <n v="56.51"/>
    <x v="2"/>
    <x v="5"/>
    <m/>
    <x v="37"/>
  </r>
  <r>
    <x v="1"/>
    <s v="Columbus"/>
    <s v="Electric"/>
    <s v="Industrial"/>
    <s v="GP-General Power"/>
    <n v="409840"/>
    <n v="36688.94"/>
    <n v="0"/>
    <n v="0"/>
    <n v="0"/>
    <n v="0"/>
    <n v="0"/>
    <n v="0"/>
    <n v="0"/>
    <n v="0"/>
    <n v="0"/>
    <n v="0"/>
    <n v="0"/>
    <n v="16082.11"/>
    <n v="0"/>
    <n v="0"/>
    <n v="672.13"/>
    <n v="0"/>
    <n v="0"/>
    <n v="0"/>
    <n v="0"/>
    <n v="0"/>
    <n v="0"/>
    <n v="0"/>
    <n v="0"/>
    <n v="0"/>
    <n v="0"/>
    <n v="0"/>
    <n v="0"/>
    <n v="0"/>
    <n v="0"/>
    <n v="0"/>
    <n v="0"/>
    <n v="1788.46"/>
    <n v="0"/>
    <n v="0"/>
    <n v="6754.55"/>
    <n v="0"/>
    <n v="0"/>
    <n v="0"/>
    <n v="0"/>
    <x v="1"/>
    <n v="-2924.76"/>
    <m/>
    <m/>
    <m/>
    <m/>
    <m/>
    <m/>
    <m/>
    <n v="14598.490000000002"/>
    <n v="1483.62"/>
    <n v="0"/>
    <n v="16082.11"/>
    <x v="2"/>
    <x v="6"/>
    <m/>
    <x v="37"/>
  </r>
  <r>
    <x v="1"/>
    <s v="Columbus"/>
    <s v="Electric"/>
    <s v="Industrial"/>
    <s v="PT-Transmission"/>
    <n v="568800"/>
    <n v="40317.83"/>
    <n v="0"/>
    <n v="0"/>
    <n v="0"/>
    <n v="0"/>
    <n v="0"/>
    <n v="0"/>
    <n v="0"/>
    <n v="0"/>
    <n v="0"/>
    <n v="0"/>
    <n v="0"/>
    <n v="21358.44"/>
    <n v="0"/>
    <n v="0"/>
    <n v="995.4"/>
    <n v="0"/>
    <n v="0"/>
    <n v="2620.46"/>
    <n v="0"/>
    <n v="0"/>
    <n v="0"/>
    <n v="0"/>
    <n v="0"/>
    <n v="0"/>
    <n v="0"/>
    <n v="0"/>
    <n v="0"/>
    <n v="0"/>
    <n v="0"/>
    <n v="0"/>
    <n v="0"/>
    <n v="846.94"/>
    <n v="0"/>
    <n v="-2661.98"/>
    <n v="8759.02"/>
    <n v="0"/>
    <n v="0"/>
    <n v="0"/>
    <n v="0"/>
    <x v="1"/>
    <n v="0"/>
    <m/>
    <m/>
    <m/>
    <m/>
    <m/>
    <m/>
    <m/>
    <n v="19299.379999999997"/>
    <n v="2059.06"/>
    <n v="0"/>
    <n v="21358.44"/>
    <x v="2"/>
    <x v="9"/>
    <m/>
    <x v="37"/>
  </r>
  <r>
    <x v="1"/>
    <s v="Columbus"/>
    <s v="Electric"/>
    <s v="Industrial"/>
    <s v="TEB-Total Electric Bldg"/>
    <n v="4080"/>
    <n v="361.14"/>
    <n v="0"/>
    <n v="0"/>
    <n v="0"/>
    <n v="0"/>
    <n v="0"/>
    <n v="0"/>
    <n v="0"/>
    <n v="0"/>
    <n v="0"/>
    <n v="0"/>
    <n v="0"/>
    <n v="160.1"/>
    <n v="0"/>
    <n v="0"/>
    <n v="6.69"/>
    <n v="0"/>
    <n v="0"/>
    <n v="0"/>
    <n v="0"/>
    <n v="0"/>
    <n v="0"/>
    <n v="0"/>
    <n v="0"/>
    <n v="0"/>
    <n v="0"/>
    <n v="0"/>
    <n v="0"/>
    <n v="0"/>
    <n v="0"/>
    <n v="0"/>
    <n v="0"/>
    <n v="7"/>
    <n v="0"/>
    <n v="0"/>
    <n v="55.37"/>
    <n v="0"/>
    <n v="0"/>
    <n v="0"/>
    <n v="0"/>
    <x v="1"/>
    <n v="-147.79"/>
    <m/>
    <m/>
    <m/>
    <m/>
    <m/>
    <m/>
    <m/>
    <n v="145.32999999999998"/>
    <n v="14.77"/>
    <n v="0"/>
    <n v="160.1"/>
    <x v="2"/>
    <x v="13"/>
    <m/>
    <x v="37"/>
  </r>
  <r>
    <x v="1"/>
    <s v="Columbus"/>
    <s v="Electric"/>
    <s v="Municipal Buildings"/>
    <s v="CB-Commercial"/>
    <n v="46526"/>
    <n v="3901.35"/>
    <n v="480"/>
    <n v="0"/>
    <n v="0"/>
    <n v="0"/>
    <n v="0"/>
    <n v="0"/>
    <n v="0"/>
    <n v="0"/>
    <n v="0"/>
    <n v="0"/>
    <n v="0"/>
    <n v="1825.67"/>
    <n v="0"/>
    <n v="0"/>
    <n v="76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5.54"/>
    <n v="0"/>
    <n v="0"/>
    <n v="0"/>
    <n v="0"/>
    <x v="1"/>
    <n v="-333.12"/>
    <m/>
    <m/>
    <m/>
    <m/>
    <m/>
    <m/>
    <m/>
    <n v="1657.25"/>
    <n v="168.42"/>
    <n v="0"/>
    <n v="1825.67"/>
    <x v="3"/>
    <x v="5"/>
    <m/>
    <x v="37"/>
  </r>
  <r>
    <x v="1"/>
    <s v="Columbus"/>
    <s v="Electric"/>
    <s v="Municipal Buildings"/>
    <s v="SH-Small Heating"/>
    <n v="17120"/>
    <n v="1206.53"/>
    <n v="40"/>
    <n v="0"/>
    <n v="0"/>
    <n v="0"/>
    <n v="0"/>
    <n v="0"/>
    <n v="0"/>
    <n v="0"/>
    <n v="0"/>
    <n v="0"/>
    <n v="0"/>
    <n v="671.78"/>
    <n v="0"/>
    <n v="0"/>
    <n v="28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4.44"/>
    <n v="0"/>
    <n v="0"/>
    <n v="0"/>
    <n v="0"/>
    <x v="1"/>
    <n v="-36.659999999999997"/>
    <m/>
    <m/>
    <m/>
    <m/>
    <m/>
    <m/>
    <m/>
    <n v="609.80999999999995"/>
    <n v="61.97"/>
    <n v="0"/>
    <n v="671.78"/>
    <x v="3"/>
    <x v="12"/>
    <m/>
    <x v="37"/>
  </r>
  <r>
    <x v="1"/>
    <s v="Columbus"/>
    <s v="Electric"/>
    <s v="Municipal Buildings"/>
    <s v="TEB-Total Electric Bldg"/>
    <n v="11760"/>
    <n v="961.4"/>
    <n v="0"/>
    <n v="0"/>
    <n v="0"/>
    <n v="0"/>
    <n v="0"/>
    <n v="0"/>
    <n v="0"/>
    <n v="0"/>
    <n v="0"/>
    <n v="0"/>
    <n v="0"/>
    <n v="461.46"/>
    <n v="0"/>
    <n v="0"/>
    <n v="19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9.58000000000001"/>
    <n v="0"/>
    <n v="0"/>
    <n v="0"/>
    <n v="0"/>
    <x v="1"/>
    <n v="-147.79"/>
    <m/>
    <m/>
    <m/>
    <m/>
    <m/>
    <m/>
    <m/>
    <n v="418.89"/>
    <n v="42.57"/>
    <n v="0"/>
    <n v="461.46"/>
    <x v="3"/>
    <x v="13"/>
    <m/>
    <x v="37"/>
  </r>
  <r>
    <x v="1"/>
    <s v="Columbus"/>
    <s v="Electric"/>
    <s v="Municipal Other Lighting"/>
    <s v="CB-Commercial"/>
    <n v="2332"/>
    <n v="206.01"/>
    <n v="340"/>
    <n v="0"/>
    <n v="0"/>
    <n v="0"/>
    <n v="0"/>
    <n v="0"/>
    <n v="0"/>
    <n v="0"/>
    <n v="0"/>
    <n v="0"/>
    <n v="0"/>
    <n v="91.52"/>
    <n v="0"/>
    <n v="0"/>
    <n v="3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85"/>
    <n v="0"/>
    <n v="0"/>
    <n v="0"/>
    <n v="0"/>
    <x v="1"/>
    <n v="-235.96"/>
    <m/>
    <m/>
    <m/>
    <m/>
    <m/>
    <m/>
    <m/>
    <n v="83.08"/>
    <n v="8.44"/>
    <n v="0"/>
    <n v="91.52"/>
    <x v="4"/>
    <x v="5"/>
    <m/>
    <x v="37"/>
  </r>
  <r>
    <x v="1"/>
    <s v="Columbus"/>
    <s v="Electric"/>
    <s v="Municipal Other Lighting"/>
    <s v="GP-General Power"/>
    <n v="22240"/>
    <n v="1526.66"/>
    <n v="0"/>
    <n v="0"/>
    <n v="0"/>
    <n v="0"/>
    <n v="0"/>
    <n v="0"/>
    <n v="0"/>
    <n v="0"/>
    <n v="0"/>
    <n v="0"/>
    <n v="0"/>
    <n v="872.7"/>
    <n v="0"/>
    <n v="0"/>
    <n v="36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6.67"/>
    <n v="0"/>
    <n v="0"/>
    <n v="0"/>
    <n v="0"/>
    <x v="1"/>
    <n v="-243.73"/>
    <m/>
    <m/>
    <m/>
    <m/>
    <m/>
    <m/>
    <m/>
    <n v="792.19"/>
    <n v="80.510000000000005"/>
    <n v="0"/>
    <n v="872.7"/>
    <x v="4"/>
    <x v="6"/>
    <m/>
    <x v="37"/>
  </r>
  <r>
    <x v="1"/>
    <s v="Columbus"/>
    <s v="Electric"/>
    <s v="Municipal Other Lighting"/>
    <s v="LS-Special Lighting"/>
    <n v="2"/>
    <n v="39.6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x v="1"/>
    <n v="-0.01"/>
    <m/>
    <m/>
    <m/>
    <m/>
    <m/>
    <m/>
    <m/>
    <n v="0.03"/>
    <n v="0.01"/>
    <n v="0"/>
    <n v="0.04"/>
    <x v="4"/>
    <x v="7"/>
    <m/>
    <x v="37"/>
  </r>
  <r>
    <x v="1"/>
    <s v="Columbus"/>
    <s v="Electric"/>
    <s v="Municipal Pumping"/>
    <s v="CB-Commercial"/>
    <n v="12370"/>
    <n v="1060.92"/>
    <n v="340"/>
    <n v="0"/>
    <n v="0"/>
    <n v="0"/>
    <n v="0"/>
    <n v="0"/>
    <n v="0"/>
    <n v="0"/>
    <n v="0"/>
    <n v="0"/>
    <n v="0"/>
    <n v="485.41"/>
    <n v="0"/>
    <n v="0"/>
    <n v="20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.29"/>
    <n v="0"/>
    <n v="0"/>
    <n v="0"/>
    <n v="0"/>
    <x v="1"/>
    <n v="-235.96"/>
    <m/>
    <m/>
    <m/>
    <m/>
    <m/>
    <m/>
    <m/>
    <n v="440.63"/>
    <n v="44.78"/>
    <n v="0"/>
    <n v="485.41"/>
    <x v="3"/>
    <x v="5"/>
    <m/>
    <x v="37"/>
  </r>
  <r>
    <x v="1"/>
    <s v="Columbus"/>
    <s v="Electric"/>
    <s v="Municipal Pumping"/>
    <s v="GP-General Power"/>
    <n v="18604"/>
    <n v="2845.83"/>
    <n v="0"/>
    <n v="0"/>
    <n v="0"/>
    <n v="0"/>
    <n v="0"/>
    <n v="0"/>
    <n v="0"/>
    <n v="0"/>
    <n v="0"/>
    <n v="0"/>
    <n v="0"/>
    <n v="730.02"/>
    <n v="0"/>
    <n v="0"/>
    <n v="3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7.15"/>
    <n v="0"/>
    <n v="0"/>
    <n v="0"/>
    <n v="0"/>
    <x v="1"/>
    <n v="-731.19"/>
    <m/>
    <m/>
    <m/>
    <m/>
    <m/>
    <m/>
    <m/>
    <n v="662.67"/>
    <n v="67.349999999999994"/>
    <n v="0"/>
    <n v="730.02"/>
    <x v="3"/>
    <x v="6"/>
    <m/>
    <x v="37"/>
  </r>
  <r>
    <x v="1"/>
    <s v="Columbus"/>
    <s v="Electric"/>
    <s v="Residential"/>
    <s v="NM-Net Metering"/>
    <n v="518"/>
    <n v="-21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7"/>
  </r>
  <r>
    <x v="1"/>
    <s v="Columbus"/>
    <s v="Electric"/>
    <s v="Residential"/>
    <s v="RG-Residential"/>
    <n v="1817587"/>
    <n v="117280.87"/>
    <n v="28859.17"/>
    <n v="8565.84"/>
    <n v="0"/>
    <n v="0"/>
    <n v="0"/>
    <n v="0"/>
    <n v="0"/>
    <n v="0"/>
    <n v="0"/>
    <n v="0"/>
    <n v="0"/>
    <n v="71190.2"/>
    <n v="0"/>
    <n v="0"/>
    <n v="2975.94"/>
    <n v="0"/>
    <n v="0"/>
    <n v="0"/>
    <n v="0"/>
    <n v="0"/>
    <n v="0"/>
    <n v="0"/>
    <n v="0"/>
    <n v="0"/>
    <n v="0"/>
    <n v="80"/>
    <n v="0"/>
    <n v="30"/>
    <n v="0"/>
    <n v="60"/>
    <n v="-0.42"/>
    <n v="5677.79"/>
    <n v="0"/>
    <n v="0"/>
    <n v="31716.52"/>
    <n v="0"/>
    <n v="0"/>
    <n v="0"/>
    <n v="0"/>
    <x v="1"/>
    <n v="-15483"/>
    <m/>
    <m/>
    <m/>
    <m/>
    <m/>
    <m/>
    <m/>
    <n v="64610.539999999994"/>
    <n v="6579.66"/>
    <n v="0"/>
    <n v="71190.2"/>
    <x v="0"/>
    <x v="1"/>
    <m/>
    <x v="37"/>
  </r>
  <r>
    <x v="1"/>
    <s v="Columbus"/>
    <s v="Electric"/>
    <s v="Residential"/>
    <s v="RG-Residential Water Heat"/>
    <n v="310835"/>
    <n v="18956.97"/>
    <n v="3730.66"/>
    <n v="1113.05"/>
    <n v="0"/>
    <n v="0"/>
    <n v="0"/>
    <n v="0"/>
    <n v="0"/>
    <n v="0"/>
    <n v="0"/>
    <n v="0"/>
    <n v="0"/>
    <n v="12046.69"/>
    <n v="0"/>
    <n v="0"/>
    <n v="503.32"/>
    <n v="0"/>
    <n v="0"/>
    <n v="0"/>
    <n v="0"/>
    <n v="0"/>
    <n v="0"/>
    <n v="0"/>
    <n v="0"/>
    <n v="0"/>
    <n v="0"/>
    <n v="0"/>
    <n v="0"/>
    <n v="15"/>
    <n v="0"/>
    <n v="0"/>
    <n v="0"/>
    <n v="835.73"/>
    <n v="0"/>
    <n v="0"/>
    <n v="5390.27"/>
    <n v="0"/>
    <n v="0"/>
    <n v="0"/>
    <n v="0"/>
    <x v="1"/>
    <n v="-2360.3200000000002"/>
    <m/>
    <m/>
    <m/>
    <m/>
    <m/>
    <m/>
    <m/>
    <n v="10921.470000000001"/>
    <n v="1125.22"/>
    <n v="0"/>
    <n v="12046.69"/>
    <x v="0"/>
    <x v="14"/>
    <m/>
    <x v="37"/>
  </r>
  <r>
    <x v="1"/>
    <s v="Columbus"/>
    <s v="Electric"/>
    <s v="Residential"/>
    <s v="RH-Residential Total Elec"/>
    <n v="844108"/>
    <n v="48192.38"/>
    <n v="6574.5"/>
    <n v="2542.1999999999998"/>
    <n v="0"/>
    <n v="0"/>
    <n v="0"/>
    <n v="0"/>
    <n v="0"/>
    <n v="0"/>
    <n v="0"/>
    <n v="0"/>
    <n v="0"/>
    <n v="33042.129999999997"/>
    <n v="0"/>
    <n v="0"/>
    <n v="1381.13"/>
    <n v="0"/>
    <n v="0"/>
    <n v="0"/>
    <n v="0"/>
    <n v="0"/>
    <n v="0"/>
    <n v="0"/>
    <n v="0"/>
    <n v="0"/>
    <n v="0"/>
    <n v="20"/>
    <n v="0"/>
    <n v="0"/>
    <n v="0"/>
    <n v="20"/>
    <n v="-0.1"/>
    <n v="2111.08"/>
    <n v="0"/>
    <n v="0"/>
    <n v="14399.54"/>
    <n v="0"/>
    <n v="0"/>
    <n v="0"/>
    <n v="0"/>
    <x v="1"/>
    <n v="-4814.8999999999996"/>
    <m/>
    <m/>
    <m/>
    <m/>
    <m/>
    <m/>
    <m/>
    <n v="29986.46"/>
    <n v="3055.67"/>
    <n v="0"/>
    <n v="33042.129999999997"/>
    <x v="0"/>
    <x v="15"/>
    <m/>
    <x v="37"/>
  </r>
  <r>
    <x v="1"/>
    <s v="Columbus"/>
    <s v="Lighting"/>
    <s v="Commercial"/>
    <s v="PL-Private Lighting"/>
    <n v="21352"/>
    <n v="5276.9"/>
    <n v="0"/>
    <n v="0"/>
    <n v="0"/>
    <n v="0"/>
    <n v="0"/>
    <n v="0"/>
    <n v="0"/>
    <n v="0"/>
    <n v="0"/>
    <n v="0"/>
    <n v="0"/>
    <n v="837.76"/>
    <n v="0"/>
    <n v="0"/>
    <n v="35.22"/>
    <n v="0"/>
    <n v="0"/>
    <n v="0"/>
    <n v="0"/>
    <n v="0"/>
    <n v="0"/>
    <n v="0"/>
    <n v="0"/>
    <n v="0"/>
    <n v="0"/>
    <n v="0"/>
    <n v="0"/>
    <n v="0"/>
    <n v="0"/>
    <n v="20"/>
    <n v="0"/>
    <n v="502.03"/>
    <n v="0"/>
    <n v="272.42"/>
    <n v="55.48"/>
    <n v="0"/>
    <n v="0"/>
    <n v="0"/>
    <n v="0"/>
    <x v="1"/>
    <n v="-498.75"/>
    <m/>
    <m/>
    <m/>
    <m/>
    <m/>
    <m/>
    <m/>
    <n v="760.47"/>
    <n v="77.290000000000006"/>
    <n v="0"/>
    <n v="837.76"/>
    <x v="1"/>
    <x v="4"/>
    <m/>
    <x v="37"/>
  </r>
  <r>
    <x v="1"/>
    <s v="Columbus"/>
    <s v="Lighting"/>
    <s v="Industrial"/>
    <s v="PL-Private Lighting"/>
    <n v="222"/>
    <n v="43.46"/>
    <n v="0"/>
    <n v="0"/>
    <n v="0"/>
    <n v="0"/>
    <n v="0"/>
    <n v="0"/>
    <n v="0"/>
    <n v="0"/>
    <n v="0"/>
    <n v="0"/>
    <n v="0"/>
    <n v="8.4499999999999993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4.4000000000000004"/>
    <n v="0"/>
    <n v="5.14"/>
    <n v="0.57999999999999996"/>
    <n v="0"/>
    <n v="0"/>
    <n v="0"/>
    <n v="0"/>
    <x v="1"/>
    <n v="-4.75"/>
    <m/>
    <m/>
    <m/>
    <m/>
    <m/>
    <m/>
    <m/>
    <n v="7.6499999999999995"/>
    <n v="0.8"/>
    <n v="0"/>
    <n v="8.4499999999999993"/>
    <x v="2"/>
    <x v="4"/>
    <m/>
    <x v="37"/>
  </r>
  <r>
    <x v="1"/>
    <s v="Columbus"/>
    <s v="Lighting"/>
    <s v="Municipal Other Lighting"/>
    <s v="PL-Private Lighting"/>
    <n v="290"/>
    <n v="87.1"/>
    <n v="0"/>
    <n v="0"/>
    <n v="0"/>
    <n v="0"/>
    <n v="0"/>
    <n v="0"/>
    <n v="0"/>
    <n v="0"/>
    <n v="0"/>
    <n v="0"/>
    <n v="0"/>
    <n v="11.38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5"/>
    <n v="0"/>
    <n v="0"/>
    <n v="0"/>
    <n v="0"/>
    <x v="1"/>
    <n v="-4.75"/>
    <m/>
    <m/>
    <m/>
    <m/>
    <m/>
    <m/>
    <m/>
    <n v="10.33"/>
    <n v="1.05"/>
    <n v="0"/>
    <n v="11.38"/>
    <x v="4"/>
    <x v="4"/>
    <m/>
    <x v="37"/>
  </r>
  <r>
    <x v="1"/>
    <s v="Columbus"/>
    <s v="Lighting"/>
    <s v="Municipal Street Lighting"/>
    <s v="SPL-Municipal St Lighting"/>
    <n v="59388.529000000002"/>
    <n v="5651.28"/>
    <n v="0"/>
    <n v="0"/>
    <n v="0"/>
    <n v="0"/>
    <n v="0"/>
    <n v="0"/>
    <n v="0"/>
    <n v="0"/>
    <n v="0"/>
    <n v="0"/>
    <n v="0"/>
    <n v="2230.04"/>
    <n v="0"/>
    <n v="0"/>
    <n v="103.93"/>
    <n v="0"/>
    <n v="0"/>
    <n v="1651.9"/>
    <n v="0"/>
    <n v="0"/>
    <n v="0"/>
    <n v="0"/>
    <n v="0"/>
    <n v="0"/>
    <n v="0"/>
    <n v="0"/>
    <n v="0"/>
    <n v="0"/>
    <n v="0"/>
    <n v="0"/>
    <n v="0"/>
    <n v="0"/>
    <n v="0"/>
    <n v="-1125.8"/>
    <n v="191.22"/>
    <n v="0"/>
    <n v="0"/>
    <n v="0"/>
    <n v="0"/>
    <x v="1"/>
    <n v="0"/>
    <m/>
    <m/>
    <m/>
    <m/>
    <m/>
    <m/>
    <m/>
    <n v="2015.05"/>
    <n v="214.99"/>
    <n v="0"/>
    <n v="2230.04"/>
    <x v="4"/>
    <x v="11"/>
    <m/>
    <x v="37"/>
  </r>
  <r>
    <x v="1"/>
    <s v="Columbus"/>
    <s v="Lighting"/>
    <s v="Residential"/>
    <s v="PL-Private Lighting"/>
    <n v="14617.164000000001"/>
    <n v="4826.3999999999996"/>
    <n v="0"/>
    <n v="0"/>
    <n v="0"/>
    <n v="0"/>
    <n v="0"/>
    <n v="0"/>
    <n v="0"/>
    <n v="0"/>
    <n v="0"/>
    <n v="0"/>
    <n v="0"/>
    <n v="574.39"/>
    <n v="0"/>
    <n v="0"/>
    <n v="24.17"/>
    <n v="0"/>
    <n v="0"/>
    <n v="0"/>
    <n v="0"/>
    <n v="0"/>
    <n v="0"/>
    <n v="0"/>
    <n v="0"/>
    <n v="0"/>
    <n v="0"/>
    <n v="0"/>
    <n v="0"/>
    <n v="0"/>
    <n v="0"/>
    <n v="0"/>
    <n v="-0.01"/>
    <n v="96.33"/>
    <n v="0"/>
    <n v="860.95"/>
    <n v="37.89"/>
    <n v="0"/>
    <n v="0"/>
    <n v="0"/>
    <n v="0"/>
    <x v="1"/>
    <n v="-1548.5"/>
    <m/>
    <m/>
    <m/>
    <m/>
    <m/>
    <m/>
    <m/>
    <n v="521.48"/>
    <n v="52.91"/>
    <n v="0"/>
    <n v="574.39"/>
    <x v="0"/>
    <x v="4"/>
    <m/>
    <x v="37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1"/>
    <s v="Neosho"/>
    <s v="Electric"/>
    <s v="Commercial"/>
    <s v="CB-Commercial"/>
    <n v="13"/>
    <n v="1.1599999999999999"/>
    <n v="20"/>
    <n v="1.0900000000000001"/>
    <n v="0"/>
    <n v="0"/>
    <n v="0"/>
    <n v="0"/>
    <n v="0"/>
    <n v="0"/>
    <n v="0"/>
    <n v="0"/>
    <n v="0"/>
    <n v="0.51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2.0699999999999998"/>
    <n v="0"/>
    <n v="0"/>
    <n v="0.18"/>
    <n v="0"/>
    <n v="0"/>
    <n v="0"/>
    <n v="0"/>
    <x v="1"/>
    <n v="-13.88"/>
    <m/>
    <m/>
    <m/>
    <m/>
    <m/>
    <m/>
    <m/>
    <n v="0.46"/>
    <n v="0.05"/>
    <n v="0"/>
    <n v="0.51"/>
    <x v="1"/>
    <x v="5"/>
    <m/>
    <x v="37"/>
  </r>
  <r>
    <x v="3"/>
    <s v="Aurora"/>
    <s v="Electric"/>
    <s v="Commercial"/>
    <s v="CB-Commercial"/>
    <n v="2562523"/>
    <n v="302201.57"/>
    <n v="42577"/>
    <n v="9971.4599999999991"/>
    <n v="0"/>
    <n v="0"/>
    <n v="0"/>
    <n v="0"/>
    <n v="18244.95"/>
    <n v="0"/>
    <n v="0"/>
    <n v="1152.89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998.28"/>
    <n v="20"/>
    <n v="-21.95"/>
    <n v="20930.990000000002"/>
    <n v="0"/>
    <n v="0"/>
    <n v="0"/>
    <n v="0"/>
    <n v="0"/>
    <n v="0"/>
    <n v="0"/>
    <x v="314"/>
    <n v="0"/>
    <m/>
    <m/>
    <m/>
    <m/>
    <m/>
    <m/>
    <m/>
    <n v="0"/>
    <n v="0"/>
    <n v="0"/>
    <n v="0"/>
    <x v="1"/>
    <x v="5"/>
    <m/>
    <x v="37"/>
  </r>
  <r>
    <x v="3"/>
    <s v="Aurora"/>
    <s v="Electric"/>
    <s v="Commercial"/>
    <s v="GP-General Power"/>
    <n v="3871927"/>
    <n v="371063.05"/>
    <n v="10770.95"/>
    <n v="12360.73"/>
    <n v="0"/>
    <n v="0"/>
    <n v="0"/>
    <n v="0"/>
    <n v="27568.1"/>
    <n v="0"/>
    <n v="0"/>
    <n v="1548.17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2005.24"/>
    <n v="0"/>
    <n v="0"/>
    <n v="21834.36"/>
    <n v="0"/>
    <n v="0"/>
    <n v="0"/>
    <n v="0"/>
    <n v="0"/>
    <n v="0"/>
    <n v="0"/>
    <x v="315"/>
    <n v="0"/>
    <m/>
    <m/>
    <m/>
    <m/>
    <m/>
    <m/>
    <m/>
    <n v="0"/>
    <n v="0"/>
    <n v="0"/>
    <n v="0"/>
    <x v="1"/>
    <x v="6"/>
    <m/>
    <x v="37"/>
  </r>
  <r>
    <x v="3"/>
    <s v="Aurora"/>
    <s v="Electric"/>
    <s v="Commercial"/>
    <s v="LS-Special Lighting"/>
    <n v="1789"/>
    <n v="389.18"/>
    <n v="0"/>
    <n v="2.87"/>
    <n v="0"/>
    <n v="0"/>
    <n v="0"/>
    <n v="0"/>
    <n v="12.74"/>
    <n v="0"/>
    <n v="0"/>
    <n v="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7"/>
  </r>
  <r>
    <x v="3"/>
    <s v="Aurora"/>
    <s v="Electric"/>
    <s v="Commercial"/>
    <s v="SH-Small Heating"/>
    <n v="201524"/>
    <n v="20290.78"/>
    <n v="2191.1"/>
    <n v="839.58"/>
    <n v="0"/>
    <n v="0"/>
    <n v="0"/>
    <n v="0"/>
    <n v="1434.84"/>
    <n v="0"/>
    <n v="0"/>
    <n v="9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.45999999999998"/>
    <n v="0"/>
    <n v="-5.17"/>
    <n v="1689.09"/>
    <n v="0"/>
    <n v="0"/>
    <n v="0"/>
    <n v="0"/>
    <n v="0"/>
    <n v="0"/>
    <n v="0"/>
    <x v="316"/>
    <n v="0"/>
    <m/>
    <m/>
    <m/>
    <m/>
    <m/>
    <m/>
    <m/>
    <n v="0"/>
    <n v="0"/>
    <n v="0"/>
    <n v="0"/>
    <x v="1"/>
    <x v="12"/>
    <m/>
    <x v="37"/>
  </r>
  <r>
    <x v="3"/>
    <s v="Aurora"/>
    <s v="Electric"/>
    <s v="Commercial"/>
    <s v="TEB-Total Electric Bldg"/>
    <n v="668173"/>
    <n v="61704.79"/>
    <n v="1320.31"/>
    <n v="229.57"/>
    <n v="0"/>
    <n v="0"/>
    <n v="0"/>
    <n v="0"/>
    <n v="4757.3999999999996"/>
    <n v="0"/>
    <n v="0"/>
    <n v="30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4.76"/>
    <n v="20"/>
    <n v="0"/>
    <n v="2717.67"/>
    <n v="0"/>
    <n v="0"/>
    <n v="0"/>
    <n v="0"/>
    <n v="0"/>
    <n v="0"/>
    <n v="0"/>
    <x v="317"/>
    <n v="0"/>
    <m/>
    <m/>
    <m/>
    <m/>
    <m/>
    <m/>
    <m/>
    <n v="0"/>
    <n v="0"/>
    <n v="0"/>
    <n v="0"/>
    <x v="1"/>
    <x v="13"/>
    <m/>
    <x v="37"/>
  </r>
  <r>
    <x v="3"/>
    <s v="Aurora"/>
    <s v="Electric"/>
    <s v="Industrial"/>
    <s v="CB-Commercial"/>
    <n v="37367"/>
    <n v="4323.91"/>
    <n v="226.9"/>
    <n v="207.61"/>
    <n v="0"/>
    <n v="0"/>
    <n v="0"/>
    <n v="0"/>
    <n v="266.06"/>
    <n v="0"/>
    <n v="0"/>
    <n v="16.80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.57"/>
    <n v="0"/>
    <n v="0"/>
    <n v="395.65"/>
    <n v="0"/>
    <n v="0"/>
    <n v="0"/>
    <n v="0"/>
    <n v="0"/>
    <n v="0"/>
    <n v="0"/>
    <x v="318"/>
    <n v="0"/>
    <m/>
    <m/>
    <m/>
    <m/>
    <m/>
    <m/>
    <m/>
    <n v="0"/>
    <n v="0"/>
    <n v="0"/>
    <n v="0"/>
    <x v="2"/>
    <x v="5"/>
    <m/>
    <x v="37"/>
  </r>
  <r>
    <x v="3"/>
    <s v="Aurora"/>
    <s v="Electric"/>
    <s v="Industrial"/>
    <s v="GP-General Power"/>
    <n v="1870306"/>
    <n v="176735.17"/>
    <n v="1320.31"/>
    <n v="3731.37"/>
    <n v="0"/>
    <n v="0"/>
    <n v="0"/>
    <n v="0"/>
    <n v="13316.58"/>
    <n v="0"/>
    <n v="0"/>
    <n v="730.54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2471.83"/>
    <n v="0"/>
    <n v="0"/>
    <n v="9673.56"/>
    <n v="0"/>
    <n v="0"/>
    <n v="0"/>
    <n v="0"/>
    <n v="0"/>
    <n v="0"/>
    <n v="0"/>
    <x v="319"/>
    <n v="0"/>
    <m/>
    <m/>
    <m/>
    <m/>
    <m/>
    <m/>
    <m/>
    <n v="0"/>
    <n v="0"/>
    <n v="0"/>
    <n v="0"/>
    <x v="2"/>
    <x v="6"/>
    <m/>
    <x v="37"/>
  </r>
  <r>
    <x v="3"/>
    <s v="Aurora"/>
    <s v="Electric"/>
    <s v="Industrial"/>
    <s v="LP-Large Power"/>
    <n v="2244603"/>
    <n v="183651.43"/>
    <n v="567.1"/>
    <n v="0"/>
    <n v="0"/>
    <n v="0"/>
    <n v="0"/>
    <n v="0"/>
    <n v="15689.78"/>
    <n v="0"/>
    <n v="0"/>
    <n v="389.34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5099.57"/>
    <n v="0"/>
    <n v="0"/>
    <n v="0"/>
    <n v="0"/>
    <n v="0"/>
    <n v="0"/>
    <n v="0"/>
    <x v="320"/>
    <n v="0"/>
    <m/>
    <m/>
    <m/>
    <m/>
    <m/>
    <m/>
    <m/>
    <n v="0"/>
    <n v="0"/>
    <n v="0"/>
    <n v="0"/>
    <x v="2"/>
    <x v="17"/>
    <m/>
    <x v="37"/>
  </r>
  <r>
    <x v="3"/>
    <s v="Aurora"/>
    <s v="Electric"/>
    <s v="Industrial"/>
    <s v="PFM-Feed Mill/Grain Elev"/>
    <n v="12720"/>
    <n v="2044.63"/>
    <n v="82.95"/>
    <n v="11.28"/>
    <n v="0"/>
    <n v="0"/>
    <n v="0"/>
    <n v="0"/>
    <n v="90.56"/>
    <n v="0"/>
    <n v="0"/>
    <n v="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16"/>
    <n v="0"/>
    <n v="0"/>
    <n v="0"/>
    <n v="0"/>
    <n v="0"/>
    <n v="0"/>
    <n v="0"/>
    <x v="321"/>
    <n v="0"/>
    <m/>
    <m/>
    <m/>
    <m/>
    <m/>
    <m/>
    <m/>
    <n v="0"/>
    <n v="0"/>
    <n v="0"/>
    <n v="0"/>
    <x v="2"/>
    <x v="18"/>
    <m/>
    <x v="37"/>
  </r>
  <r>
    <x v="3"/>
    <s v="Aurora"/>
    <s v="Electric"/>
    <s v="Industrial"/>
    <s v="TEB-Total Electric Bldg"/>
    <n v="353016"/>
    <n v="36664.17"/>
    <n v="69.489999999999995"/>
    <n v="0"/>
    <n v="0"/>
    <n v="0"/>
    <n v="0"/>
    <n v="0"/>
    <n v="2513.4699999999998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2492.199999999999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13"/>
    <m/>
    <x v="37"/>
  </r>
  <r>
    <x v="3"/>
    <s v="Aurora"/>
    <s v="Electric"/>
    <s v="Interdepartmental"/>
    <s v="CB-Commercial"/>
    <n v="48527"/>
    <n v="5585.06"/>
    <n v="204.21"/>
    <n v="0"/>
    <n v="0"/>
    <n v="0"/>
    <n v="0"/>
    <n v="0"/>
    <n v="345.52"/>
    <n v="0"/>
    <n v="0"/>
    <n v="2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68"/>
    <n v="0"/>
    <n v="0"/>
    <n v="0"/>
    <n v="0"/>
    <n v="0"/>
    <n v="0"/>
    <n v="0"/>
    <x v="322"/>
    <n v="0"/>
    <m/>
    <m/>
    <m/>
    <m/>
    <m/>
    <m/>
    <m/>
    <n v="0"/>
    <n v="0"/>
    <n v="0"/>
    <n v="0"/>
    <x v="5"/>
    <x v="5"/>
    <m/>
    <x v="37"/>
  </r>
  <r>
    <x v="3"/>
    <s v="Aurora"/>
    <s v="Electric"/>
    <s v="Interdepartmental"/>
    <s v="GP-General Power"/>
    <n v="163906"/>
    <n v="12603.89"/>
    <n v="277.95999999999998"/>
    <n v="0"/>
    <n v="0"/>
    <n v="0"/>
    <n v="0"/>
    <n v="0"/>
    <n v="1167.01"/>
    <n v="0"/>
    <n v="0"/>
    <n v="7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23"/>
    <n v="0"/>
    <m/>
    <m/>
    <m/>
    <m/>
    <m/>
    <m/>
    <m/>
    <n v="0"/>
    <n v="0"/>
    <n v="0"/>
    <n v="0"/>
    <x v="5"/>
    <x v="6"/>
    <m/>
    <x v="37"/>
  </r>
  <r>
    <x v="3"/>
    <s v="Aurora"/>
    <s v="Electric"/>
    <s v="Municipal Buildings"/>
    <s v="CB-Commercial"/>
    <n v="45037"/>
    <n v="5389.2"/>
    <n v="1497.54"/>
    <n v="0"/>
    <n v="0"/>
    <n v="0"/>
    <n v="0"/>
    <n v="0"/>
    <n v="320.64999999999998"/>
    <n v="0"/>
    <n v="0"/>
    <n v="2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24"/>
    <n v="0"/>
    <m/>
    <m/>
    <m/>
    <m/>
    <m/>
    <m/>
    <m/>
    <n v="0"/>
    <n v="0"/>
    <n v="0"/>
    <n v="0"/>
    <x v="3"/>
    <x v="5"/>
    <m/>
    <x v="37"/>
  </r>
  <r>
    <x v="3"/>
    <s v="Aurora"/>
    <s v="Electric"/>
    <s v="Municipal Buildings"/>
    <s v="GP-General Power"/>
    <n v="136880"/>
    <n v="11842.42"/>
    <n v="277.95999999999998"/>
    <n v="0"/>
    <n v="0"/>
    <n v="0"/>
    <n v="0"/>
    <n v="0"/>
    <n v="974.59"/>
    <n v="0"/>
    <n v="0"/>
    <n v="61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25"/>
    <n v="0"/>
    <m/>
    <m/>
    <m/>
    <m/>
    <m/>
    <m/>
    <m/>
    <n v="0"/>
    <n v="0"/>
    <n v="0"/>
    <n v="0"/>
    <x v="3"/>
    <x v="6"/>
    <m/>
    <x v="37"/>
  </r>
  <r>
    <x v="3"/>
    <s v="Aurora"/>
    <s v="Electric"/>
    <s v="Municipal Buildings"/>
    <s v="SH-Small Heating"/>
    <n v="4930"/>
    <n v="497.95"/>
    <n v="45.38"/>
    <n v="0"/>
    <n v="0"/>
    <n v="0"/>
    <n v="0"/>
    <n v="0"/>
    <n v="35.1"/>
    <n v="0"/>
    <n v="0"/>
    <n v="2.22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26"/>
    <n v="0"/>
    <m/>
    <m/>
    <m/>
    <m/>
    <m/>
    <m/>
    <m/>
    <n v="0"/>
    <n v="0"/>
    <n v="0"/>
    <n v="0"/>
    <x v="3"/>
    <x v="12"/>
    <m/>
    <x v="37"/>
  </r>
  <r>
    <x v="3"/>
    <s v="Aurora"/>
    <s v="Electric"/>
    <s v="Municipal Other Lighting"/>
    <s v="CB-Commercial"/>
    <n v="8992"/>
    <n v="1109.46"/>
    <n v="726.08"/>
    <n v="0"/>
    <n v="0"/>
    <n v="0"/>
    <n v="0"/>
    <n v="0"/>
    <n v="64.06"/>
    <n v="0"/>
    <n v="0"/>
    <n v="4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27"/>
    <n v="0"/>
    <m/>
    <m/>
    <m/>
    <m/>
    <m/>
    <m/>
    <m/>
    <n v="0"/>
    <n v="0"/>
    <n v="0"/>
    <n v="0"/>
    <x v="4"/>
    <x v="5"/>
    <m/>
    <x v="37"/>
  </r>
  <r>
    <x v="3"/>
    <s v="Aurora"/>
    <s v="Electric"/>
    <s v="Municipal Other Lighting"/>
    <s v="LS-Special Lighting"/>
    <n v="3578"/>
    <n v="940.26"/>
    <n v="0"/>
    <n v="0"/>
    <n v="0"/>
    <n v="0"/>
    <n v="0"/>
    <n v="0"/>
    <n v="25.48"/>
    <n v="0"/>
    <n v="0"/>
    <n v="1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7"/>
  </r>
  <r>
    <x v="3"/>
    <s v="Aurora"/>
    <s v="Electric"/>
    <s v="Municipal Other Lighting"/>
    <s v="MS-Miscellaneous"/>
    <n v="0"/>
    <n v="0"/>
    <n v="19.5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37"/>
  </r>
  <r>
    <x v="3"/>
    <s v="Aurora"/>
    <s v="Electric"/>
    <s v="Municipal Pumping"/>
    <s v="CB-Commercial"/>
    <n v="89470"/>
    <n v="10498.54"/>
    <n v="1270.6400000000001"/>
    <n v="0"/>
    <n v="0"/>
    <n v="0"/>
    <n v="0"/>
    <n v="0"/>
    <n v="637.04"/>
    <n v="0"/>
    <n v="0"/>
    <n v="40.27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28"/>
    <n v="0"/>
    <m/>
    <m/>
    <m/>
    <m/>
    <m/>
    <m/>
    <m/>
    <n v="0"/>
    <n v="0"/>
    <n v="0"/>
    <n v="0"/>
    <x v="3"/>
    <x v="5"/>
    <m/>
    <x v="37"/>
  </r>
  <r>
    <x v="3"/>
    <s v="Aurora"/>
    <s v="Electric"/>
    <s v="Municipal Pumping"/>
    <s v="GP-General Power"/>
    <n v="551791"/>
    <n v="48065.760000000002"/>
    <n v="972.86"/>
    <n v="0"/>
    <n v="0"/>
    <n v="0"/>
    <n v="0"/>
    <n v="0"/>
    <n v="3928.75"/>
    <n v="0"/>
    <n v="0"/>
    <n v="248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29"/>
    <n v="0"/>
    <m/>
    <m/>
    <m/>
    <m/>
    <m/>
    <m/>
    <m/>
    <n v="0"/>
    <n v="0"/>
    <n v="0"/>
    <n v="0"/>
    <x v="3"/>
    <x v="6"/>
    <m/>
    <x v="37"/>
  </r>
  <r>
    <x v="3"/>
    <s v="Aurora"/>
    <s v="Electric"/>
    <s v="Oil Pipeline Pumping"/>
    <s v="GP-General Power"/>
    <n v="172097"/>
    <n v="16073.34"/>
    <n v="138.97999999999999"/>
    <n v="0"/>
    <n v="0"/>
    <n v="0"/>
    <n v="0"/>
    <n v="0"/>
    <n v="1225.33"/>
    <n v="0"/>
    <n v="0"/>
    <n v="77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3.92999999999995"/>
    <n v="0"/>
    <n v="0"/>
    <n v="1395.61"/>
    <n v="0"/>
    <n v="0"/>
    <n v="0"/>
    <n v="0"/>
    <n v="0"/>
    <n v="0"/>
    <n v="0"/>
    <x v="330"/>
    <n v="0"/>
    <m/>
    <m/>
    <m/>
    <m/>
    <m/>
    <m/>
    <m/>
    <n v="0"/>
    <n v="0"/>
    <n v="0"/>
    <n v="0"/>
    <x v="2"/>
    <x v="24"/>
    <m/>
    <x v="37"/>
  </r>
  <r>
    <x v="3"/>
    <s v="Aurora"/>
    <s v="Electric"/>
    <s v="Residential"/>
    <s v="RGL-Residential Pilot"/>
    <n v="76333"/>
    <n v="8339.64"/>
    <n v="0"/>
    <n v="411.31"/>
    <n v="0"/>
    <n v="0"/>
    <n v="0"/>
    <n v="0"/>
    <n v="543.47"/>
    <n v="0"/>
    <n v="0"/>
    <n v="34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43"/>
    <n v="0"/>
    <n v="0"/>
    <n v="90.23"/>
    <n v="0"/>
    <n v="0"/>
    <n v="0"/>
    <n v="0"/>
    <n v="0"/>
    <n v="0"/>
    <n v="0"/>
    <x v="331"/>
    <n v="0"/>
    <m/>
    <m/>
    <m/>
    <m/>
    <m/>
    <m/>
    <m/>
    <n v="0"/>
    <n v="0"/>
    <n v="0"/>
    <n v="0"/>
    <x v="0"/>
    <x v="25"/>
    <m/>
    <x v="37"/>
  </r>
  <r>
    <x v="3"/>
    <s v="Aurora"/>
    <s v="Electric"/>
    <s v="Residential"/>
    <s v="RG-Residential"/>
    <n v="16578530"/>
    <n v="1850283.77"/>
    <n v="190233.68"/>
    <n v="61978.85"/>
    <n v="0"/>
    <n v="0"/>
    <n v="-201.83"/>
    <n v="-51424.595419847297"/>
    <n v="118038.51"/>
    <n v="0"/>
    <n v="0"/>
    <n v="7461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24.37"/>
    <n v="320"/>
    <n v="-86.63"/>
    <n v="16399.8"/>
    <n v="0"/>
    <n v="0"/>
    <n v="0"/>
    <n v="0"/>
    <n v="0"/>
    <n v="0"/>
    <n v="73.08"/>
    <x v="332"/>
    <n v="0"/>
    <m/>
    <m/>
    <m/>
    <m/>
    <m/>
    <m/>
    <m/>
    <n v="0"/>
    <n v="0"/>
    <n v="0"/>
    <n v="0"/>
    <x v="0"/>
    <x v="1"/>
    <m/>
    <x v="37"/>
  </r>
  <r>
    <x v="3"/>
    <s v="Aurora"/>
    <s v="Lighting"/>
    <s v="Commercial"/>
    <s v="PL-Private Lighting"/>
    <n v="48132.39"/>
    <n v="15311.91"/>
    <n v="0"/>
    <n v="0"/>
    <n v="0"/>
    <n v="0"/>
    <n v="0"/>
    <n v="0"/>
    <n v="342.38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.09"/>
    <n v="0"/>
    <n v="-0.39"/>
    <n v="798.3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3"/>
    <s v="Aurora"/>
    <s v="Lighting"/>
    <s v="Industrial"/>
    <s v="PL-Private Lighting"/>
    <n v="5046"/>
    <n v="1398.39"/>
    <n v="0"/>
    <n v="0"/>
    <n v="0"/>
    <n v="0"/>
    <n v="0"/>
    <n v="0"/>
    <n v="35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079999999999998"/>
    <n v="0"/>
    <n v="0"/>
    <n v="77.6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7"/>
  </r>
  <r>
    <x v="3"/>
    <s v="Aurora"/>
    <s v="Lighting"/>
    <s v="Interdepartmental"/>
    <s v="PL-Private Lighting"/>
    <n v="195"/>
    <n v="45.96"/>
    <n v="0"/>
    <n v="0"/>
    <n v="0"/>
    <n v="0"/>
    <n v="0"/>
    <n v="0"/>
    <n v="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37"/>
  </r>
  <r>
    <x v="3"/>
    <s v="Aurora"/>
    <s v="Lighting"/>
    <s v="Municipal Other Lighting"/>
    <s v="PL-Private Lighting"/>
    <n v="174"/>
    <n v="66.239999999999995"/>
    <n v="0"/>
    <n v="0"/>
    <n v="0"/>
    <n v="0"/>
    <n v="0"/>
    <n v="0"/>
    <n v="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7"/>
  </r>
  <r>
    <x v="3"/>
    <s v="Aurora"/>
    <s v="Lighting"/>
    <s v="Municipal Pumping"/>
    <s v="PL-Private Lighting"/>
    <n v="58"/>
    <n v="20.59"/>
    <n v="0"/>
    <n v="0"/>
    <n v="0"/>
    <n v="0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7"/>
  </r>
  <r>
    <x v="3"/>
    <s v="Aurora"/>
    <s v="Lighting"/>
    <s v="Municipal Street Lighting"/>
    <s v="SPL-Municipal St Lighting"/>
    <n v="113165.702"/>
    <n v="12905.72"/>
    <n v="0"/>
    <n v="0"/>
    <n v="0"/>
    <n v="0"/>
    <n v="0"/>
    <n v="0"/>
    <n v="803.74"/>
    <n v="0"/>
    <n v="0"/>
    <n v="0"/>
    <n v="0"/>
    <n v="0"/>
    <n v="0"/>
    <n v="0"/>
    <n v="0"/>
    <n v="0"/>
    <n v="0"/>
    <n v="346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7"/>
  </r>
  <r>
    <x v="3"/>
    <s v="Aurora"/>
    <s v="Lighting"/>
    <s v="Residential"/>
    <s v="PL-Private Lighting"/>
    <n v="51089.629000000001"/>
    <n v="19318.009999999998"/>
    <n v="0"/>
    <n v="0"/>
    <n v="0"/>
    <n v="0"/>
    <n v="0"/>
    <n v="0"/>
    <n v="36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94"/>
    <n v="0"/>
    <n v="0"/>
    <n v="67.2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3"/>
    <s v="Aurora"/>
    <s v="Unassigned"/>
    <s v="Commercial"/>
    <s v="CB-Commerc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7"/>
  </r>
  <r>
    <x v="3"/>
    <s v="Baxter Springs"/>
    <s v="Electric"/>
    <s v="Commercial"/>
    <s v="CB-Commercial"/>
    <n v="437"/>
    <n v="55.55"/>
    <n v="22.69"/>
    <n v="4.1100000000000003"/>
    <n v="0"/>
    <n v="0"/>
    <n v="0"/>
    <n v="0"/>
    <n v="3.11"/>
    <n v="0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7"/>
    <n v="0"/>
    <n v="0"/>
    <n v="7.27"/>
    <n v="0"/>
    <n v="0"/>
    <n v="0"/>
    <n v="0"/>
    <n v="0"/>
    <n v="0"/>
    <n v="0"/>
    <x v="333"/>
    <n v="0"/>
    <m/>
    <m/>
    <m/>
    <m/>
    <m/>
    <m/>
    <m/>
    <n v="0"/>
    <n v="0"/>
    <n v="0"/>
    <n v="0"/>
    <x v="1"/>
    <x v="5"/>
    <m/>
    <x v="37"/>
  </r>
  <r>
    <x v="3"/>
    <s v="Baxter Springs"/>
    <s v="Electric"/>
    <s v="Residential"/>
    <s v="RG-Residential"/>
    <n v="285"/>
    <n v="35.72"/>
    <n v="13"/>
    <n v="2.56"/>
    <n v="0"/>
    <n v="0"/>
    <n v="0"/>
    <n v="0"/>
    <n v="2.0299999999999998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0"/>
    <n v="0"/>
    <n v="0"/>
    <n v="0"/>
    <n v="0"/>
    <n v="0"/>
    <n v="0"/>
    <x v="334"/>
    <n v="0"/>
    <m/>
    <m/>
    <m/>
    <m/>
    <m/>
    <m/>
    <m/>
    <n v="0"/>
    <n v="0"/>
    <n v="0"/>
    <n v="0"/>
    <x v="0"/>
    <x v="1"/>
    <m/>
    <x v="37"/>
  </r>
  <r>
    <x v="3"/>
    <s v="Baxter Springs"/>
    <s v="Lighting"/>
    <s v="Commercial"/>
    <s v="PL-Private Lighting"/>
    <n v="31"/>
    <n v="14.15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2"/>
    <n v="0"/>
    <n v="0"/>
    <n v="1.2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3"/>
    <s v="Bolivar"/>
    <s v="Electric"/>
    <s v="Commercial"/>
    <s v="CB-Commercial"/>
    <n v="2721133"/>
    <n v="321008.86"/>
    <n v="45776.34"/>
    <n v="8251.9699999999993"/>
    <n v="0"/>
    <n v="0"/>
    <n v="0"/>
    <n v="0"/>
    <n v="19374.669999999998"/>
    <n v="0"/>
    <n v="0"/>
    <n v="1224.5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196.59"/>
    <n v="40"/>
    <n v="-17.54"/>
    <n v="21626.36"/>
    <n v="0"/>
    <n v="0"/>
    <n v="0"/>
    <n v="0"/>
    <n v="0"/>
    <n v="0"/>
    <n v="0"/>
    <x v="335"/>
    <n v="0"/>
    <m/>
    <m/>
    <m/>
    <m/>
    <m/>
    <m/>
    <m/>
    <n v="0"/>
    <n v="0"/>
    <n v="0"/>
    <n v="0"/>
    <x v="1"/>
    <x v="5"/>
    <m/>
    <x v="37"/>
  </r>
  <r>
    <x v="3"/>
    <s v="Bolivar"/>
    <s v="Electric"/>
    <s v="Commercial"/>
    <s v="GP-General Power"/>
    <n v="3301080"/>
    <n v="312556.45"/>
    <n v="9133.2999999999993"/>
    <n v="2007.3"/>
    <n v="0"/>
    <n v="0"/>
    <n v="0"/>
    <n v="0"/>
    <n v="23503.68"/>
    <n v="0"/>
    <n v="0"/>
    <n v="1485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78.52"/>
    <n v="0"/>
    <n v="0"/>
    <n v="15863.49"/>
    <n v="0"/>
    <n v="0"/>
    <n v="0"/>
    <n v="0"/>
    <n v="0"/>
    <n v="0"/>
    <n v="0"/>
    <x v="336"/>
    <n v="0"/>
    <m/>
    <m/>
    <m/>
    <m/>
    <m/>
    <m/>
    <m/>
    <n v="0"/>
    <n v="0"/>
    <n v="0"/>
    <n v="0"/>
    <x v="1"/>
    <x v="6"/>
    <m/>
    <x v="37"/>
  </r>
  <r>
    <x v="3"/>
    <s v="Bolivar"/>
    <s v="Electric"/>
    <s v="Commercial"/>
    <s v="LP-Large Power"/>
    <n v="2117833"/>
    <n v="152505.06"/>
    <n v="1134.2"/>
    <n v="0"/>
    <n v="0"/>
    <n v="0"/>
    <n v="0"/>
    <n v="0"/>
    <n v="14803.65"/>
    <n v="0"/>
    <n v="0"/>
    <n v="953.03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4071.27"/>
    <n v="0"/>
    <n v="0"/>
    <n v="0"/>
    <n v="0"/>
    <n v="0"/>
    <n v="0"/>
    <n v="0"/>
    <x v="337"/>
    <n v="0"/>
    <m/>
    <m/>
    <m/>
    <m/>
    <m/>
    <m/>
    <m/>
    <n v="0"/>
    <n v="0"/>
    <n v="0"/>
    <n v="0"/>
    <x v="1"/>
    <x v="17"/>
    <m/>
    <x v="37"/>
  </r>
  <r>
    <x v="3"/>
    <s v="Bolivar"/>
    <s v="Electric"/>
    <s v="Commercial"/>
    <s v="LS-Special Lighting"/>
    <n v="2698"/>
    <n v="612.38"/>
    <n v="0"/>
    <n v="1.89"/>
    <n v="0"/>
    <n v="0"/>
    <n v="0"/>
    <n v="0"/>
    <n v="19.22"/>
    <n v="0"/>
    <n v="0"/>
    <n v="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7"/>
  </r>
  <r>
    <x v="3"/>
    <s v="Bolivar"/>
    <s v="Electric"/>
    <s v="Commercial"/>
    <s v="SH-Small Heating"/>
    <n v="1269842"/>
    <n v="126131.41"/>
    <n v="11384.34"/>
    <n v="3013.12"/>
    <n v="0"/>
    <n v="0"/>
    <n v="0"/>
    <n v="0"/>
    <n v="9038.89"/>
    <n v="0"/>
    <n v="0"/>
    <n v="571.45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1126.32"/>
    <n v="20"/>
    <n v="-8.16"/>
    <n v="8350.11"/>
    <n v="0"/>
    <n v="0"/>
    <n v="0"/>
    <n v="0"/>
    <n v="0"/>
    <n v="0"/>
    <n v="0"/>
    <x v="338"/>
    <n v="0"/>
    <m/>
    <m/>
    <m/>
    <m/>
    <m/>
    <m/>
    <m/>
    <n v="0"/>
    <n v="0"/>
    <n v="0"/>
    <n v="0"/>
    <x v="1"/>
    <x v="12"/>
    <m/>
    <x v="37"/>
  </r>
  <r>
    <x v="3"/>
    <s v="Bolivar"/>
    <s v="Electric"/>
    <s v="Commercial"/>
    <s v="TEB-Total Electric Bldg"/>
    <n v="3264722"/>
    <n v="302337.03000000003"/>
    <n v="8269.31"/>
    <n v="2010.69"/>
    <n v="0"/>
    <n v="0"/>
    <n v="0"/>
    <n v="0"/>
    <n v="23244.86"/>
    <n v="0"/>
    <n v="0"/>
    <n v="144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3.2199999999998"/>
    <n v="0"/>
    <n v="0"/>
    <n v="12904"/>
    <n v="0"/>
    <n v="0"/>
    <n v="0"/>
    <n v="0"/>
    <n v="0"/>
    <n v="0"/>
    <n v="0"/>
    <x v="339"/>
    <n v="0"/>
    <m/>
    <m/>
    <m/>
    <m/>
    <m/>
    <m/>
    <m/>
    <n v="0"/>
    <n v="0"/>
    <n v="0"/>
    <n v="0"/>
    <x v="1"/>
    <x v="13"/>
    <m/>
    <x v="37"/>
  </r>
  <r>
    <x v="3"/>
    <s v="Bolivar"/>
    <s v="Electric"/>
    <s v="Industrial"/>
    <s v="CB-Commercial"/>
    <n v="38660"/>
    <n v="4448.26"/>
    <n v="181.52"/>
    <n v="202.42"/>
    <n v="0"/>
    <n v="0"/>
    <n v="0"/>
    <n v="0"/>
    <n v="275.26"/>
    <n v="0"/>
    <n v="0"/>
    <n v="17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3.9"/>
    <n v="0"/>
    <n v="0"/>
    <n v="0"/>
    <n v="0"/>
    <n v="0"/>
    <n v="0"/>
    <n v="0"/>
    <x v="340"/>
    <n v="0"/>
    <m/>
    <m/>
    <m/>
    <m/>
    <m/>
    <m/>
    <m/>
    <n v="0"/>
    <n v="0"/>
    <n v="0"/>
    <n v="0"/>
    <x v="2"/>
    <x v="5"/>
    <m/>
    <x v="37"/>
  </r>
  <r>
    <x v="3"/>
    <s v="Bolivar"/>
    <s v="Electric"/>
    <s v="Industrial"/>
    <s v="GP-General Power"/>
    <n v="860440"/>
    <n v="83847.25"/>
    <n v="1042.3499999999999"/>
    <n v="2920.3"/>
    <n v="0"/>
    <n v="0"/>
    <n v="0"/>
    <n v="0"/>
    <n v="6126.33"/>
    <n v="0"/>
    <n v="0"/>
    <n v="387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8.99"/>
    <n v="0"/>
    <n v="0"/>
    <n v="3934.59"/>
    <n v="0"/>
    <n v="0"/>
    <n v="0"/>
    <n v="0"/>
    <n v="0"/>
    <n v="0"/>
    <n v="0"/>
    <x v="341"/>
    <n v="0"/>
    <m/>
    <m/>
    <m/>
    <m/>
    <m/>
    <m/>
    <m/>
    <n v="0"/>
    <n v="0"/>
    <n v="0"/>
    <n v="0"/>
    <x v="2"/>
    <x v="6"/>
    <m/>
    <x v="37"/>
  </r>
  <r>
    <x v="3"/>
    <s v="Bolivar"/>
    <s v="Electric"/>
    <s v="Industrial"/>
    <s v="LP-Large Power"/>
    <n v="528502"/>
    <n v="35981.440000000002"/>
    <n v="567.1"/>
    <n v="0"/>
    <n v="0"/>
    <n v="0"/>
    <n v="0"/>
    <n v="0"/>
    <n v="3694.23"/>
    <n v="0"/>
    <n v="0"/>
    <n v="237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3.87"/>
    <n v="0"/>
    <n v="0"/>
    <n v="2752.69"/>
    <n v="0"/>
    <n v="0"/>
    <n v="0"/>
    <n v="0"/>
    <n v="0"/>
    <n v="0"/>
    <n v="0"/>
    <x v="342"/>
    <n v="0"/>
    <m/>
    <m/>
    <m/>
    <m/>
    <m/>
    <m/>
    <m/>
    <n v="0"/>
    <n v="0"/>
    <n v="0"/>
    <n v="0"/>
    <x v="2"/>
    <x v="17"/>
    <m/>
    <x v="37"/>
  </r>
  <r>
    <x v="3"/>
    <s v="Bolivar"/>
    <s v="Electric"/>
    <s v="Industrial"/>
    <s v="PFM-Feed Mill/Grain Elev"/>
    <n v="2204"/>
    <n v="367.41"/>
    <n v="110.6"/>
    <n v="14.44"/>
    <n v="0"/>
    <n v="0"/>
    <n v="0"/>
    <n v="0"/>
    <n v="15.69"/>
    <n v="0"/>
    <n v="0"/>
    <n v="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9"/>
    <n v="0"/>
    <n v="0"/>
    <n v="0"/>
    <n v="0"/>
    <n v="0"/>
    <n v="0"/>
    <n v="0"/>
    <x v="343"/>
    <n v="0"/>
    <m/>
    <m/>
    <m/>
    <m/>
    <m/>
    <m/>
    <m/>
    <n v="0"/>
    <n v="0"/>
    <n v="0"/>
    <n v="0"/>
    <x v="2"/>
    <x v="18"/>
    <m/>
    <x v="37"/>
  </r>
  <r>
    <x v="3"/>
    <s v="Bolivar"/>
    <s v="Electric"/>
    <s v="Industrial"/>
    <s v="SH-Small Heating"/>
    <n v="1200"/>
    <n v="132.94999999999999"/>
    <n v="22.69"/>
    <n v="3.33"/>
    <n v="0"/>
    <n v="0"/>
    <n v="0"/>
    <n v="0"/>
    <n v="8.5399999999999991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71"/>
    <n v="0"/>
    <n v="0"/>
    <n v="0"/>
    <n v="0"/>
    <n v="0"/>
    <n v="0"/>
    <n v="0"/>
    <x v="344"/>
    <n v="0"/>
    <m/>
    <m/>
    <m/>
    <m/>
    <m/>
    <m/>
    <m/>
    <n v="0"/>
    <n v="0"/>
    <n v="0"/>
    <n v="0"/>
    <x v="2"/>
    <x v="12"/>
    <m/>
    <x v="37"/>
  </r>
  <r>
    <x v="3"/>
    <s v="Bolivar"/>
    <s v="Electric"/>
    <s v="Interdepartmental"/>
    <s v="CB-Commercial"/>
    <n v="79436"/>
    <n v="9123.91"/>
    <n v="340.35"/>
    <n v="0"/>
    <n v="0"/>
    <n v="0"/>
    <n v="0"/>
    <n v="0"/>
    <n v="565.59"/>
    <n v="0"/>
    <n v="0"/>
    <n v="35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2.25"/>
    <n v="0"/>
    <n v="0"/>
    <n v="0"/>
    <n v="0"/>
    <n v="0"/>
    <n v="0"/>
    <n v="0"/>
    <x v="345"/>
    <n v="0"/>
    <m/>
    <m/>
    <m/>
    <m/>
    <m/>
    <m/>
    <m/>
    <n v="0"/>
    <n v="0"/>
    <n v="0"/>
    <n v="0"/>
    <x v="5"/>
    <x v="5"/>
    <m/>
    <x v="37"/>
  </r>
  <r>
    <x v="3"/>
    <s v="Bolivar"/>
    <s v="Electric"/>
    <s v="Interdepartmental"/>
    <s v="GP-General Power"/>
    <n v="185528"/>
    <n v="17469.82"/>
    <n v="416.94"/>
    <n v="0"/>
    <n v="0"/>
    <n v="0"/>
    <n v="0"/>
    <n v="0"/>
    <n v="1320.96"/>
    <n v="0"/>
    <n v="0"/>
    <n v="83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5.28"/>
    <n v="0"/>
    <n v="0"/>
    <n v="0"/>
    <n v="0"/>
    <n v="0"/>
    <n v="0"/>
    <n v="0"/>
    <x v="346"/>
    <n v="0"/>
    <m/>
    <m/>
    <m/>
    <m/>
    <m/>
    <m/>
    <m/>
    <n v="0"/>
    <n v="0"/>
    <n v="0"/>
    <n v="0"/>
    <x v="5"/>
    <x v="6"/>
    <m/>
    <x v="37"/>
  </r>
  <r>
    <x v="3"/>
    <s v="Bolivar"/>
    <s v="Electric"/>
    <s v="Municipal Buildings"/>
    <s v="CB-Commercial"/>
    <n v="72057"/>
    <n v="8619.1200000000008"/>
    <n v="2087.48"/>
    <n v="0"/>
    <n v="0"/>
    <n v="0"/>
    <n v="-455.87"/>
    <n v="-1440.4580152671799"/>
    <n v="513.03"/>
    <n v="0"/>
    <n v="0"/>
    <n v="3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47"/>
    <n v="0"/>
    <m/>
    <m/>
    <m/>
    <m/>
    <m/>
    <m/>
    <m/>
    <n v="0"/>
    <n v="0"/>
    <n v="0"/>
    <n v="0"/>
    <x v="3"/>
    <x v="5"/>
    <m/>
    <x v="37"/>
  </r>
  <r>
    <x v="3"/>
    <s v="Bolivar"/>
    <s v="Electric"/>
    <s v="Municipal Buildings"/>
    <s v="GP-General Power"/>
    <n v="31920"/>
    <n v="4613.03"/>
    <n v="208.47"/>
    <n v="0"/>
    <n v="0"/>
    <n v="0"/>
    <n v="0"/>
    <n v="0"/>
    <n v="227.27"/>
    <n v="0"/>
    <n v="0"/>
    <n v="14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48"/>
    <n v="0"/>
    <m/>
    <m/>
    <m/>
    <m/>
    <m/>
    <m/>
    <m/>
    <n v="0"/>
    <n v="0"/>
    <n v="0"/>
    <n v="0"/>
    <x v="3"/>
    <x v="6"/>
    <m/>
    <x v="37"/>
  </r>
  <r>
    <x v="3"/>
    <s v="Bolivar"/>
    <s v="Electric"/>
    <s v="Municipal Buildings"/>
    <s v="SH-Small Heating"/>
    <n v="32267"/>
    <n v="3301.3"/>
    <n v="363.04"/>
    <n v="0"/>
    <n v="0"/>
    <n v="0"/>
    <n v="0"/>
    <n v="0"/>
    <n v="229.74"/>
    <n v="0"/>
    <n v="0"/>
    <n v="14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49"/>
    <n v="0"/>
    <m/>
    <m/>
    <m/>
    <m/>
    <m/>
    <m/>
    <m/>
    <n v="0"/>
    <n v="0"/>
    <n v="0"/>
    <n v="0"/>
    <x v="3"/>
    <x v="12"/>
    <m/>
    <x v="37"/>
  </r>
  <r>
    <x v="3"/>
    <s v="Bolivar"/>
    <s v="Electric"/>
    <s v="Municipal Buildings"/>
    <s v="TEB-Total Electric Bldg"/>
    <n v="16560"/>
    <n v="1531.62"/>
    <n v="69.489999999999995"/>
    <n v="0"/>
    <n v="0"/>
    <n v="0"/>
    <n v="0"/>
    <n v="0"/>
    <n v="117.91"/>
    <n v="0"/>
    <n v="0"/>
    <n v="7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50"/>
    <n v="0"/>
    <m/>
    <m/>
    <m/>
    <m/>
    <m/>
    <m/>
    <m/>
    <n v="0"/>
    <n v="0"/>
    <n v="0"/>
    <n v="0"/>
    <x v="3"/>
    <x v="13"/>
    <m/>
    <x v="37"/>
  </r>
  <r>
    <x v="3"/>
    <s v="Bolivar"/>
    <s v="Electric"/>
    <s v="Municipal Other Lighting"/>
    <s v="CB-Commercial"/>
    <n v="12451"/>
    <n v="1513.54"/>
    <n v="862.22"/>
    <n v="0"/>
    <n v="0"/>
    <n v="0"/>
    <n v="0"/>
    <n v="0"/>
    <n v="88.64"/>
    <n v="0"/>
    <n v="0"/>
    <n v="5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51"/>
    <n v="0"/>
    <m/>
    <m/>
    <m/>
    <m/>
    <m/>
    <m/>
    <m/>
    <n v="0"/>
    <n v="0"/>
    <n v="0"/>
    <n v="0"/>
    <x v="4"/>
    <x v="5"/>
    <m/>
    <x v="37"/>
  </r>
  <r>
    <x v="3"/>
    <s v="Bolivar"/>
    <s v="Electric"/>
    <s v="Municipal Other Lighting"/>
    <s v="LS-Special Lighting"/>
    <n v="3313"/>
    <n v="585.05999999999995"/>
    <n v="0"/>
    <n v="0"/>
    <n v="0"/>
    <n v="0"/>
    <n v="0"/>
    <n v="0"/>
    <n v="23.59"/>
    <n v="0"/>
    <n v="0"/>
    <n v="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7"/>
  </r>
  <r>
    <x v="3"/>
    <s v="Bolivar"/>
    <s v="Electric"/>
    <s v="Municipal Pumping"/>
    <s v="CB-Commercial"/>
    <n v="169946"/>
    <n v="19988.02"/>
    <n v="2495.9"/>
    <n v="0"/>
    <n v="0"/>
    <n v="0"/>
    <n v="0"/>
    <n v="0"/>
    <n v="1210.02"/>
    <n v="0"/>
    <n v="0"/>
    <n v="76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52"/>
    <n v="0"/>
    <m/>
    <m/>
    <m/>
    <m/>
    <m/>
    <m/>
    <m/>
    <n v="0"/>
    <n v="0"/>
    <n v="0"/>
    <n v="0"/>
    <x v="3"/>
    <x v="5"/>
    <m/>
    <x v="37"/>
  </r>
  <r>
    <x v="3"/>
    <s v="Bolivar"/>
    <s v="Electric"/>
    <s v="Municipal Pumping"/>
    <s v="GP-General Power"/>
    <n v="167360"/>
    <n v="15082.86"/>
    <n v="481.8"/>
    <n v="0"/>
    <n v="0"/>
    <n v="0"/>
    <n v="0"/>
    <n v="0"/>
    <n v="1191.6099999999999"/>
    <n v="0"/>
    <n v="0"/>
    <n v="75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53"/>
    <n v="0"/>
    <m/>
    <m/>
    <m/>
    <m/>
    <m/>
    <m/>
    <m/>
    <n v="0"/>
    <n v="0"/>
    <n v="0"/>
    <n v="0"/>
    <x v="3"/>
    <x v="6"/>
    <m/>
    <x v="37"/>
  </r>
  <r>
    <x v="3"/>
    <s v="Bolivar"/>
    <s v="Electric"/>
    <s v="Municipal Pumping"/>
    <s v="TEB-Total Electric Bldg"/>
    <n v="17888"/>
    <n v="1516.5"/>
    <n v="69.489999999999995"/>
    <n v="0"/>
    <n v="0"/>
    <n v="0"/>
    <n v="0"/>
    <n v="0"/>
    <n v="127.36"/>
    <n v="0"/>
    <n v="0"/>
    <n v="8.05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54"/>
    <n v="0"/>
    <m/>
    <m/>
    <m/>
    <m/>
    <m/>
    <m/>
    <m/>
    <n v="0"/>
    <n v="0"/>
    <n v="0"/>
    <n v="0"/>
    <x v="3"/>
    <x v="13"/>
    <m/>
    <x v="37"/>
  </r>
  <r>
    <x v="3"/>
    <s v="Bolivar"/>
    <s v="Electric"/>
    <s v="Oil Pipeline Pumping"/>
    <s v="GP-General Power"/>
    <n v="97276"/>
    <n v="8424.48"/>
    <n v="69.489999999999995"/>
    <n v="0"/>
    <n v="0"/>
    <n v="0"/>
    <n v="0"/>
    <n v="0"/>
    <n v="692.61"/>
    <n v="0"/>
    <n v="0"/>
    <n v="43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6.19"/>
    <n v="0"/>
    <n v="0"/>
    <n v="594.16999999999996"/>
    <n v="0"/>
    <n v="0"/>
    <n v="0"/>
    <n v="0"/>
    <n v="0"/>
    <n v="0"/>
    <n v="0"/>
    <x v="355"/>
    <n v="0"/>
    <m/>
    <m/>
    <m/>
    <m/>
    <m/>
    <m/>
    <m/>
    <n v="0"/>
    <n v="0"/>
    <n v="0"/>
    <n v="0"/>
    <x v="2"/>
    <x v="24"/>
    <m/>
    <x v="37"/>
  </r>
  <r>
    <x v="3"/>
    <s v="Bolivar"/>
    <s v="Electric"/>
    <s v="Oil Pipeline Pumping"/>
    <s v="LP-Large Power"/>
    <n v="1017851"/>
    <n v="126320.46"/>
    <n v="850.65"/>
    <n v="0"/>
    <n v="0"/>
    <n v="0"/>
    <n v="0"/>
    <n v="0"/>
    <n v="711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54.1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37"/>
  </r>
  <r>
    <x v="3"/>
    <s v="Bolivar"/>
    <s v="Electric"/>
    <s v="Residential"/>
    <s v="RGL-Residential Pilot"/>
    <n v="146700"/>
    <n v="16203.39"/>
    <n v="0"/>
    <n v="442.42"/>
    <n v="0"/>
    <n v="0"/>
    <n v="0"/>
    <n v="0"/>
    <n v="1044.56"/>
    <n v="0"/>
    <n v="0"/>
    <n v="65.98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7"/>
    <n v="0"/>
    <n v="0"/>
    <n v="432.06"/>
    <n v="0"/>
    <n v="0"/>
    <n v="0"/>
    <n v="0"/>
    <n v="0"/>
    <n v="0"/>
    <n v="0"/>
    <x v="356"/>
    <n v="0"/>
    <m/>
    <m/>
    <m/>
    <m/>
    <m/>
    <m/>
    <m/>
    <n v="0"/>
    <n v="0"/>
    <n v="0"/>
    <n v="0"/>
    <x v="0"/>
    <x v="25"/>
    <m/>
    <x v="37"/>
  </r>
  <r>
    <x v="3"/>
    <s v="Bolivar"/>
    <s v="Electric"/>
    <s v="Residential"/>
    <s v="RG-Residential"/>
    <n v="20798280.600000001"/>
    <n v="2281218.5299999998"/>
    <n v="183465.14"/>
    <n v="55723.71"/>
    <n v="0"/>
    <n v="0"/>
    <n v="-205.81"/>
    <n v="-10905.770992366401"/>
    <n v="148071.67999999999"/>
    <n v="0"/>
    <n v="0"/>
    <n v="9359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87.28"/>
    <n v="560"/>
    <n v="-141.97999999999999"/>
    <n v="58799.69"/>
    <n v="0"/>
    <n v="0"/>
    <n v="0"/>
    <n v="0"/>
    <n v="0"/>
    <n v="0"/>
    <n v="0"/>
    <x v="357"/>
    <n v="0"/>
    <m/>
    <m/>
    <m/>
    <m/>
    <m/>
    <m/>
    <m/>
    <n v="0"/>
    <n v="0"/>
    <n v="0"/>
    <n v="0"/>
    <x v="0"/>
    <x v="1"/>
    <m/>
    <x v="37"/>
  </r>
  <r>
    <x v="3"/>
    <s v="Bolivar"/>
    <s v="Electric"/>
    <s v="Wholesale Municipalities"/>
    <s v="GFR-Lockwood"/>
    <n v="821462"/>
    <n v="45701.18"/>
    <n v="0"/>
    <n v="0"/>
    <n v="36029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6"/>
    <x v="30"/>
    <m/>
    <x v="37"/>
  </r>
  <r>
    <x v="3"/>
    <s v="Bolivar"/>
    <s v="Lighting"/>
    <s v="Commercial"/>
    <s v="PL-Private Lighting"/>
    <n v="54801.83"/>
    <n v="16548.650000000001"/>
    <n v="0"/>
    <n v="128.26"/>
    <n v="0"/>
    <n v="0"/>
    <n v="0"/>
    <n v="0"/>
    <n v="388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.13"/>
    <n v="20"/>
    <n v="-0.43"/>
    <n v="676.6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3"/>
    <s v="Bolivar"/>
    <s v="Lighting"/>
    <s v="Industrial"/>
    <s v="PL-Private Lighting"/>
    <n v="515"/>
    <n v="176.82"/>
    <n v="0"/>
    <n v="5.78"/>
    <n v="0"/>
    <n v="0"/>
    <n v="0"/>
    <n v="0"/>
    <n v="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32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7"/>
  </r>
  <r>
    <x v="3"/>
    <s v="Bolivar"/>
    <s v="Lighting"/>
    <s v="Municipal Other Lighting"/>
    <s v="PL-Private Lighting"/>
    <n v="249"/>
    <n v="84.1"/>
    <n v="0"/>
    <n v="0"/>
    <n v="0"/>
    <n v="0"/>
    <n v="0"/>
    <n v="0"/>
    <n v="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7"/>
  </r>
  <r>
    <x v="3"/>
    <s v="Bolivar"/>
    <s v="Lighting"/>
    <s v="Municipal Street Lighting"/>
    <s v="SPL-Municipal St Lighting"/>
    <n v="213467.13399999999"/>
    <n v="24662.89"/>
    <n v="0"/>
    <n v="0"/>
    <n v="0"/>
    <n v="0"/>
    <n v="0"/>
    <n v="0"/>
    <n v="1519.88"/>
    <n v="0"/>
    <n v="0"/>
    <n v="0"/>
    <n v="0"/>
    <n v="0"/>
    <n v="0"/>
    <n v="0"/>
    <n v="0"/>
    <n v="0"/>
    <n v="0"/>
    <n v="6995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7"/>
  </r>
  <r>
    <x v="3"/>
    <s v="Bolivar"/>
    <s v="Lighting"/>
    <s v="Residential"/>
    <s v="PL-Private Lighting"/>
    <n v="41228.364000000001"/>
    <n v="15502.65"/>
    <n v="0"/>
    <n v="56.46"/>
    <n v="0"/>
    <n v="0"/>
    <n v="0"/>
    <n v="0"/>
    <n v="296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66"/>
    <n v="0"/>
    <n v="-0.15"/>
    <n v="266.2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3"/>
    <s v="Branson"/>
    <s v="Electric"/>
    <s v="Commercial"/>
    <s v="CB-Commercial"/>
    <n v="1605"/>
    <n v="201.29"/>
    <n v="45.38"/>
    <n v="0"/>
    <n v="0"/>
    <n v="0"/>
    <n v="0"/>
    <n v="0"/>
    <n v="11.43"/>
    <n v="0"/>
    <n v="0"/>
    <n v="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58"/>
    <n v="0"/>
    <m/>
    <m/>
    <m/>
    <m/>
    <m/>
    <m/>
    <m/>
    <n v="0"/>
    <n v="0"/>
    <n v="0"/>
    <n v="0"/>
    <x v="1"/>
    <x v="5"/>
    <m/>
    <x v="37"/>
  </r>
  <r>
    <x v="3"/>
    <s v="Branson"/>
    <s v="Electric"/>
    <s v="Commercial"/>
    <s v="CB-Commercial"/>
    <n v="3881041"/>
    <n v="456435.53"/>
    <n v="61272.84"/>
    <n v="9060.5499999999993"/>
    <n v="0"/>
    <n v="0"/>
    <n v="0"/>
    <n v="0"/>
    <n v="27633.48"/>
    <n v="0"/>
    <n v="0"/>
    <n v="1745.91"/>
    <n v="0"/>
    <n v="0"/>
    <n v="0"/>
    <n v="0"/>
    <n v="0"/>
    <n v="0"/>
    <n v="0"/>
    <n v="0"/>
    <n v="0"/>
    <n v="0"/>
    <n v="0"/>
    <n v="0"/>
    <n v="0"/>
    <n v="0"/>
    <n v="0"/>
    <n v="60"/>
    <n v="0"/>
    <n v="15"/>
    <n v="6546.95"/>
    <n v="20"/>
    <n v="-73.95"/>
    <n v="33530.85"/>
    <n v="0"/>
    <n v="0"/>
    <n v="0"/>
    <n v="0"/>
    <n v="0"/>
    <n v="0"/>
    <n v="0"/>
    <x v="359"/>
    <n v="0"/>
    <m/>
    <m/>
    <m/>
    <m/>
    <m/>
    <m/>
    <m/>
    <n v="0"/>
    <n v="0"/>
    <n v="0"/>
    <n v="0"/>
    <x v="1"/>
    <x v="5"/>
    <m/>
    <x v="37"/>
  </r>
  <r>
    <x v="3"/>
    <s v="Branson"/>
    <s v="Electric"/>
    <s v="Commercial"/>
    <s v="GP-General Power"/>
    <n v="5644491"/>
    <n v="511440.97"/>
    <n v="11526.08"/>
    <n v="8696.15"/>
    <n v="0"/>
    <n v="0"/>
    <n v="0"/>
    <n v="0"/>
    <n v="40188.839999999997"/>
    <n v="0"/>
    <n v="0"/>
    <n v="2350.69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7198.19"/>
    <n v="0"/>
    <n v="-52.16"/>
    <n v="38714.120000000003"/>
    <n v="0"/>
    <n v="0"/>
    <n v="0"/>
    <n v="0"/>
    <n v="0"/>
    <n v="0"/>
    <n v="0"/>
    <x v="360"/>
    <n v="0"/>
    <m/>
    <m/>
    <m/>
    <m/>
    <m/>
    <m/>
    <m/>
    <n v="0"/>
    <n v="0"/>
    <n v="0"/>
    <n v="0"/>
    <x v="1"/>
    <x v="6"/>
    <m/>
    <x v="37"/>
  </r>
  <r>
    <x v="3"/>
    <s v="Branson"/>
    <s v="Electric"/>
    <s v="Commercial"/>
    <s v="LP-Large Power"/>
    <n v="2373600"/>
    <n v="158658.76"/>
    <n v="567.1"/>
    <n v="1344.76"/>
    <n v="0"/>
    <n v="0"/>
    <n v="0"/>
    <n v="0"/>
    <n v="16591.46"/>
    <n v="0"/>
    <n v="0"/>
    <n v="1068.1199999999999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-56.14"/>
    <n v="0"/>
    <n v="0"/>
    <n v="0"/>
    <n v="0"/>
    <n v="0"/>
    <n v="0"/>
    <n v="0"/>
    <n v="0"/>
    <n v="0"/>
    <n v="0"/>
    <x v="361"/>
    <n v="0"/>
    <m/>
    <m/>
    <m/>
    <m/>
    <m/>
    <m/>
    <m/>
    <n v="0"/>
    <n v="0"/>
    <n v="0"/>
    <n v="0"/>
    <x v="1"/>
    <x v="17"/>
    <m/>
    <x v="37"/>
  </r>
  <r>
    <x v="3"/>
    <s v="Branson"/>
    <s v="Electric"/>
    <s v="Commercial"/>
    <s v="SH-Small Heating"/>
    <n v="4009348"/>
    <n v="394591.36"/>
    <n v="31785.64"/>
    <n v="9016.42"/>
    <n v="0"/>
    <n v="0"/>
    <n v="0"/>
    <n v="0"/>
    <n v="28546.54"/>
    <n v="0"/>
    <n v="0"/>
    <n v="1804.1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255.69"/>
    <n v="40"/>
    <n v="-70.75"/>
    <n v="28420.03"/>
    <n v="0"/>
    <n v="0"/>
    <n v="0"/>
    <n v="0"/>
    <n v="0"/>
    <n v="0"/>
    <n v="0"/>
    <x v="362"/>
    <n v="0"/>
    <m/>
    <m/>
    <m/>
    <m/>
    <m/>
    <m/>
    <m/>
    <n v="0"/>
    <n v="0"/>
    <n v="0"/>
    <n v="0"/>
    <x v="1"/>
    <x v="12"/>
    <m/>
    <x v="37"/>
  </r>
  <r>
    <x v="3"/>
    <s v="Branson"/>
    <s v="Electric"/>
    <s v="Commercial"/>
    <s v="TEB-Total Electric Bldg"/>
    <n v="16435143"/>
    <n v="1540504.26"/>
    <n v="36660.61"/>
    <n v="25042.54"/>
    <n v="0"/>
    <n v="0"/>
    <n v="-147.44"/>
    <n v="-17279.389312977099"/>
    <n v="117018.19"/>
    <n v="0"/>
    <n v="0"/>
    <n v="7127.21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20827.55"/>
    <n v="20"/>
    <n v="-184.91"/>
    <n v="114110.65"/>
    <n v="0"/>
    <n v="0"/>
    <n v="0"/>
    <n v="0"/>
    <n v="0"/>
    <n v="0"/>
    <n v="16762.509999999998"/>
    <x v="363"/>
    <n v="0"/>
    <m/>
    <m/>
    <m/>
    <m/>
    <m/>
    <m/>
    <m/>
    <n v="0"/>
    <n v="0"/>
    <n v="0"/>
    <n v="0"/>
    <x v="1"/>
    <x v="13"/>
    <m/>
    <x v="37"/>
  </r>
  <r>
    <x v="3"/>
    <s v="Branson"/>
    <s v="Electric"/>
    <s v="Industrial"/>
    <s v="CB-Commercial"/>
    <n v="5815"/>
    <n v="670.91"/>
    <n v="22.69"/>
    <n v="0"/>
    <n v="0"/>
    <n v="0"/>
    <n v="0"/>
    <n v="0"/>
    <n v="41.4"/>
    <n v="0"/>
    <n v="0"/>
    <n v="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33"/>
    <n v="0"/>
    <n v="0"/>
    <n v="0"/>
    <n v="0"/>
    <n v="0"/>
    <n v="0"/>
    <n v="0"/>
    <x v="364"/>
    <n v="0"/>
    <m/>
    <m/>
    <m/>
    <m/>
    <m/>
    <m/>
    <m/>
    <n v="0"/>
    <n v="0"/>
    <n v="0"/>
    <n v="0"/>
    <x v="2"/>
    <x v="5"/>
    <m/>
    <x v="37"/>
  </r>
  <r>
    <x v="3"/>
    <s v="Branson"/>
    <s v="Electric"/>
    <s v="Industrial"/>
    <s v="SH-Small Heating"/>
    <n v="21317"/>
    <n v="2115.4"/>
    <n v="158.83000000000001"/>
    <n v="19.3"/>
    <n v="0"/>
    <n v="0"/>
    <n v="0"/>
    <n v="0"/>
    <n v="151.77000000000001"/>
    <n v="0"/>
    <n v="0"/>
    <n v="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82"/>
    <n v="0"/>
    <n v="0"/>
    <n v="0"/>
    <n v="0"/>
    <n v="0"/>
    <n v="0"/>
    <n v="0"/>
    <x v="365"/>
    <n v="0"/>
    <m/>
    <m/>
    <m/>
    <m/>
    <m/>
    <m/>
    <m/>
    <n v="0"/>
    <n v="0"/>
    <n v="0"/>
    <n v="0"/>
    <x v="2"/>
    <x v="12"/>
    <m/>
    <x v="37"/>
  </r>
  <r>
    <x v="3"/>
    <s v="Branson"/>
    <s v="Electric"/>
    <s v="Industrial"/>
    <s v="TEB-Total Electric Bldg"/>
    <n v="32000"/>
    <n v="3054.86"/>
    <n v="138.97999999999999"/>
    <n v="0"/>
    <n v="0"/>
    <n v="0"/>
    <n v="0"/>
    <n v="0"/>
    <n v="227.84"/>
    <n v="0"/>
    <n v="0"/>
    <n v="14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.65"/>
    <n v="0"/>
    <n v="0"/>
    <n v="0"/>
    <n v="0"/>
    <n v="0"/>
    <n v="0"/>
    <n v="0"/>
    <x v="366"/>
    <n v="0"/>
    <m/>
    <m/>
    <m/>
    <m/>
    <m/>
    <m/>
    <m/>
    <n v="0"/>
    <n v="0"/>
    <n v="0"/>
    <n v="0"/>
    <x v="2"/>
    <x v="13"/>
    <m/>
    <x v="37"/>
  </r>
  <r>
    <x v="3"/>
    <s v="Branson"/>
    <s v="Electric"/>
    <s v="Interdepartmental"/>
    <s v="CB-Commercial"/>
    <n v="15751"/>
    <n v="1830.67"/>
    <n v="136.13999999999999"/>
    <n v="0"/>
    <n v="0"/>
    <n v="0"/>
    <n v="0"/>
    <n v="0"/>
    <n v="112.14"/>
    <n v="0"/>
    <n v="0"/>
    <n v="7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.28"/>
    <n v="0"/>
    <n v="0"/>
    <n v="0"/>
    <n v="0"/>
    <n v="0"/>
    <n v="0"/>
    <n v="0"/>
    <x v="367"/>
    <n v="0"/>
    <m/>
    <m/>
    <m/>
    <m/>
    <m/>
    <m/>
    <m/>
    <n v="0"/>
    <n v="0"/>
    <n v="0"/>
    <n v="0"/>
    <x v="5"/>
    <x v="5"/>
    <m/>
    <x v="37"/>
  </r>
  <r>
    <x v="3"/>
    <s v="Branson"/>
    <s v="Electric"/>
    <s v="Municipal Buildings"/>
    <s v="CB-Commercial"/>
    <n v="82312"/>
    <n v="9697.23"/>
    <n v="1724.44"/>
    <n v="0"/>
    <n v="0"/>
    <n v="0"/>
    <n v="0"/>
    <n v="0"/>
    <n v="586.07000000000005"/>
    <n v="0"/>
    <n v="0"/>
    <n v="37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68"/>
    <n v="0"/>
    <m/>
    <m/>
    <m/>
    <m/>
    <m/>
    <m/>
    <m/>
    <n v="0"/>
    <n v="0"/>
    <n v="0"/>
    <n v="0"/>
    <x v="3"/>
    <x v="5"/>
    <m/>
    <x v="37"/>
  </r>
  <r>
    <x v="3"/>
    <s v="Branson"/>
    <s v="Electric"/>
    <s v="Municipal Buildings"/>
    <s v="GP-General Power"/>
    <n v="219800"/>
    <n v="20981.49"/>
    <n v="347.45"/>
    <n v="0"/>
    <n v="0"/>
    <n v="0"/>
    <n v="0"/>
    <n v="0"/>
    <n v="1564.98"/>
    <n v="0"/>
    <n v="0"/>
    <n v="9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69"/>
    <n v="0"/>
    <m/>
    <m/>
    <m/>
    <m/>
    <m/>
    <m/>
    <m/>
    <n v="0"/>
    <n v="0"/>
    <n v="0"/>
    <n v="0"/>
    <x v="3"/>
    <x v="6"/>
    <m/>
    <x v="37"/>
  </r>
  <r>
    <x v="3"/>
    <s v="Branson"/>
    <s v="Electric"/>
    <s v="Municipal Buildings"/>
    <s v="SH-Small Heating"/>
    <n v="49147"/>
    <n v="4654.22"/>
    <n v="226.9"/>
    <n v="0"/>
    <n v="0"/>
    <n v="0"/>
    <n v="0"/>
    <n v="0"/>
    <n v="349.93"/>
    <n v="0"/>
    <n v="0"/>
    <n v="22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0"/>
    <n v="0"/>
    <m/>
    <m/>
    <m/>
    <m/>
    <m/>
    <m/>
    <m/>
    <n v="0"/>
    <n v="0"/>
    <n v="0"/>
    <n v="0"/>
    <x v="3"/>
    <x v="12"/>
    <m/>
    <x v="37"/>
  </r>
  <r>
    <x v="3"/>
    <s v="Branson"/>
    <s v="Electric"/>
    <s v="Municipal Buildings"/>
    <s v="TEB-Total Electric Bldg"/>
    <n v="433440"/>
    <n v="45302.720000000001"/>
    <n v="555.91999999999996"/>
    <n v="0"/>
    <n v="0"/>
    <n v="0"/>
    <n v="0"/>
    <n v="0"/>
    <n v="3086.09"/>
    <n v="0"/>
    <n v="0"/>
    <n v="195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1"/>
    <n v="0"/>
    <m/>
    <m/>
    <m/>
    <m/>
    <m/>
    <m/>
    <m/>
    <n v="0"/>
    <n v="0"/>
    <n v="0"/>
    <n v="0"/>
    <x v="3"/>
    <x v="13"/>
    <m/>
    <x v="37"/>
  </r>
  <r>
    <x v="3"/>
    <s v="Branson"/>
    <s v="Electric"/>
    <s v="Municipal Other Lighting"/>
    <s v="CB-Commercial"/>
    <n v="23538"/>
    <n v="2876.71"/>
    <n v="1429.47"/>
    <n v="0"/>
    <n v="0"/>
    <n v="0"/>
    <n v="0"/>
    <n v="0"/>
    <n v="167.6"/>
    <n v="0"/>
    <n v="0"/>
    <n v="10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2"/>
    <n v="0"/>
    <m/>
    <m/>
    <m/>
    <m/>
    <m/>
    <m/>
    <m/>
    <n v="0"/>
    <n v="0"/>
    <n v="0"/>
    <n v="0"/>
    <x v="4"/>
    <x v="5"/>
    <m/>
    <x v="37"/>
  </r>
  <r>
    <x v="3"/>
    <s v="Branson"/>
    <s v="Electric"/>
    <s v="Municipal Other Lighting"/>
    <s v="GP-General Power"/>
    <n v="24000"/>
    <n v="2183.79"/>
    <n v="69.489999999999995"/>
    <n v="0"/>
    <n v="0"/>
    <n v="0"/>
    <n v="0"/>
    <n v="0"/>
    <n v="170.88"/>
    <n v="0"/>
    <n v="0"/>
    <n v="1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3"/>
    <n v="0"/>
    <m/>
    <m/>
    <m/>
    <m/>
    <m/>
    <m/>
    <m/>
    <n v="0"/>
    <n v="0"/>
    <n v="0"/>
    <n v="0"/>
    <x v="4"/>
    <x v="6"/>
    <m/>
    <x v="37"/>
  </r>
  <r>
    <x v="3"/>
    <s v="Branson"/>
    <s v="Electric"/>
    <s v="Municipal Other Lighting"/>
    <s v="LS-Special Lighting"/>
    <n v="1977"/>
    <n v="458.42"/>
    <n v="0"/>
    <n v="0"/>
    <n v="0"/>
    <n v="0"/>
    <n v="0"/>
    <n v="0"/>
    <n v="14.08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7"/>
  </r>
  <r>
    <x v="3"/>
    <s v="Branson"/>
    <s v="Electric"/>
    <s v="Municipal Other Lighting"/>
    <s v="SH-Small Heating"/>
    <n v="1958"/>
    <n v="225.36"/>
    <n v="45.38"/>
    <n v="0"/>
    <n v="0"/>
    <n v="0"/>
    <n v="0"/>
    <n v="0"/>
    <n v="13.95"/>
    <n v="0"/>
    <n v="0"/>
    <n v="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4"/>
    <n v="0"/>
    <m/>
    <m/>
    <m/>
    <m/>
    <m/>
    <m/>
    <m/>
    <n v="0"/>
    <n v="0"/>
    <n v="0"/>
    <n v="0"/>
    <x v="4"/>
    <x v="12"/>
    <m/>
    <x v="37"/>
  </r>
  <r>
    <x v="3"/>
    <s v="Branson"/>
    <s v="Electric"/>
    <s v="Municipal Pumping"/>
    <s v="CB-Commercial"/>
    <n v="145150"/>
    <n v="17009.48"/>
    <n v="2684.98"/>
    <n v="0"/>
    <n v="0"/>
    <n v="0"/>
    <n v="0"/>
    <n v="0"/>
    <n v="1033.49"/>
    <n v="0"/>
    <n v="0"/>
    <n v="65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5"/>
    <n v="0"/>
    <m/>
    <m/>
    <m/>
    <m/>
    <m/>
    <m/>
    <m/>
    <n v="0"/>
    <n v="0"/>
    <n v="0"/>
    <n v="0"/>
    <x v="3"/>
    <x v="5"/>
    <m/>
    <x v="37"/>
  </r>
  <r>
    <x v="3"/>
    <s v="Branson"/>
    <s v="Electric"/>
    <s v="Municipal Pumping"/>
    <s v="GP-General Power"/>
    <n v="1141923"/>
    <n v="108572.51"/>
    <n v="2015.21"/>
    <n v="0"/>
    <n v="0"/>
    <n v="0"/>
    <n v="0"/>
    <n v="0"/>
    <n v="8130.51"/>
    <n v="0"/>
    <n v="0"/>
    <n v="513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6"/>
    <n v="0"/>
    <m/>
    <m/>
    <m/>
    <m/>
    <m/>
    <m/>
    <m/>
    <n v="0"/>
    <n v="0"/>
    <n v="0"/>
    <n v="0"/>
    <x v="3"/>
    <x v="6"/>
    <m/>
    <x v="37"/>
  </r>
  <r>
    <x v="3"/>
    <s v="Branson"/>
    <s v="Electric"/>
    <s v="Residential"/>
    <s v="RGL-Residential Pilot"/>
    <n v="113116"/>
    <n v="12599.67"/>
    <n v="0"/>
    <n v="210.36"/>
    <n v="0"/>
    <n v="0"/>
    <n v="0"/>
    <n v="0"/>
    <n v="805.39"/>
    <n v="0"/>
    <n v="0"/>
    <n v="5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8600000000000003"/>
    <n v="0"/>
    <n v="-1.06"/>
    <n v="85.74"/>
    <n v="0"/>
    <n v="0"/>
    <n v="0"/>
    <n v="0"/>
    <n v="0"/>
    <n v="0"/>
    <n v="0"/>
    <x v="377"/>
    <n v="0"/>
    <m/>
    <m/>
    <m/>
    <m/>
    <m/>
    <m/>
    <m/>
    <n v="0"/>
    <n v="0"/>
    <n v="0"/>
    <n v="0"/>
    <x v="0"/>
    <x v="25"/>
    <m/>
    <x v="37"/>
  </r>
  <r>
    <x v="3"/>
    <s v="Branson"/>
    <s v="Electric"/>
    <s v="Residential"/>
    <s v="RG-Residential"/>
    <n v="25824139.100000001"/>
    <n v="2849949.23"/>
    <n v="237562.74"/>
    <n v="49816.2"/>
    <n v="0"/>
    <n v="0"/>
    <n v="-24.27"/>
    <n v="-1168.27480916031"/>
    <n v="183867.51"/>
    <n v="0"/>
    <n v="0"/>
    <n v="11620.71"/>
    <n v="0"/>
    <n v="0"/>
    <n v="0"/>
    <n v="0"/>
    <n v="0"/>
    <n v="0"/>
    <n v="0"/>
    <n v="0"/>
    <n v="0"/>
    <n v="0"/>
    <n v="0"/>
    <n v="0"/>
    <n v="0"/>
    <n v="0"/>
    <n v="0"/>
    <n v="360"/>
    <n v="0"/>
    <n v="60"/>
    <n v="6102.16"/>
    <n v="760"/>
    <n v="-153.44"/>
    <n v="22909.51"/>
    <n v="0"/>
    <n v="0"/>
    <n v="0"/>
    <n v="0"/>
    <n v="0"/>
    <n v="0"/>
    <n v="175.31"/>
    <x v="378"/>
    <n v="0"/>
    <m/>
    <m/>
    <m/>
    <m/>
    <m/>
    <m/>
    <m/>
    <n v="0"/>
    <n v="0"/>
    <n v="0"/>
    <n v="0"/>
    <x v="0"/>
    <x v="1"/>
    <m/>
    <x v="37"/>
  </r>
  <r>
    <x v="3"/>
    <s v="Branson"/>
    <s v="Lighting"/>
    <s v="Commercial"/>
    <s v="PL-Private Lighting"/>
    <n v="84936.464000000007"/>
    <n v="29441.71"/>
    <n v="0"/>
    <n v="0"/>
    <n v="0"/>
    <n v="0"/>
    <n v="0"/>
    <n v="0"/>
    <n v="604.52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15"/>
    <n v="255.02"/>
    <n v="0"/>
    <n v="-3.2"/>
    <n v="1619.9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3"/>
    <s v="Branson"/>
    <s v="Lighting"/>
    <s v="Industrial"/>
    <s v="PL-Private Lighting"/>
    <n v="164"/>
    <n v="58.98"/>
    <n v="0"/>
    <n v="0"/>
    <n v="0"/>
    <n v="0"/>
    <n v="0"/>
    <n v="0"/>
    <n v="1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7"/>
  </r>
  <r>
    <x v="3"/>
    <s v="Branson"/>
    <s v="Lighting"/>
    <s v="Municipal Other Lighting"/>
    <s v="PL-Private Lighting"/>
    <n v="386"/>
    <n v="139.83000000000001"/>
    <n v="0"/>
    <n v="0"/>
    <n v="0"/>
    <n v="0"/>
    <n v="0"/>
    <n v="0"/>
    <n v="2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7"/>
  </r>
  <r>
    <x v="3"/>
    <s v="Branson"/>
    <s v="Lighting"/>
    <s v="Municipal Street Lighting"/>
    <s v="SPL-Municipal St Lighting"/>
    <n v="226728.47899999999"/>
    <n v="24563.38"/>
    <n v="0"/>
    <n v="0"/>
    <n v="0"/>
    <n v="0"/>
    <n v="0"/>
    <n v="0"/>
    <n v="1614.32"/>
    <n v="0"/>
    <n v="0"/>
    <n v="0"/>
    <n v="0"/>
    <n v="0"/>
    <n v="0"/>
    <n v="0"/>
    <n v="0"/>
    <n v="0"/>
    <n v="0"/>
    <n v="1985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7"/>
  </r>
  <r>
    <x v="3"/>
    <s v="Branson"/>
    <s v="Lighting"/>
    <s v="Residential"/>
    <s v="PL-Private Lighting"/>
    <n v="24411.896000000001"/>
    <n v="9500.7199999999993"/>
    <n v="0"/>
    <n v="0"/>
    <n v="0"/>
    <n v="0"/>
    <n v="0"/>
    <n v="0"/>
    <n v="17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14"/>
    <n v="0"/>
    <n v="0"/>
    <n v="54.0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3"/>
    <s v="Buffalo"/>
    <s v="Electric"/>
    <s v="Commercial"/>
    <s v="CB-Commercial"/>
    <n v="1010"/>
    <n v="128.38"/>
    <n v="90.76"/>
    <n v="8.36"/>
    <n v="0"/>
    <n v="0"/>
    <n v="0"/>
    <n v="0"/>
    <n v="7.18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88"/>
    <n v="0"/>
    <n v="0"/>
    <n v="0"/>
    <n v="0"/>
    <n v="0"/>
    <n v="0"/>
    <n v="0"/>
    <x v="379"/>
    <n v="0"/>
    <m/>
    <m/>
    <m/>
    <m/>
    <m/>
    <m/>
    <m/>
    <n v="0"/>
    <n v="0"/>
    <n v="0"/>
    <n v="0"/>
    <x v="1"/>
    <x v="5"/>
    <m/>
    <x v="37"/>
  </r>
  <r>
    <x v="3"/>
    <s v="Buffalo"/>
    <s v="Electric"/>
    <s v="Residential"/>
    <s v="RG-Residential"/>
    <n v="27465"/>
    <n v="2980.88"/>
    <n v="208"/>
    <n v="43.34"/>
    <n v="0"/>
    <n v="0"/>
    <n v="0"/>
    <n v="0"/>
    <n v="195.54"/>
    <n v="0"/>
    <n v="0"/>
    <n v="1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4"/>
    <n v="0"/>
    <n v="0"/>
    <n v="72.400000000000006"/>
    <n v="0"/>
    <n v="0"/>
    <n v="0"/>
    <n v="0"/>
    <n v="0"/>
    <n v="0"/>
    <n v="0"/>
    <x v="380"/>
    <n v="0"/>
    <m/>
    <m/>
    <m/>
    <m/>
    <m/>
    <m/>
    <m/>
    <n v="0"/>
    <n v="0"/>
    <n v="0"/>
    <n v="0"/>
    <x v="0"/>
    <x v="1"/>
    <m/>
    <x v="37"/>
  </r>
  <r>
    <x v="3"/>
    <s v="Buffalo"/>
    <s v="Lighting"/>
    <s v="Residential"/>
    <s v="PL-Private Lighting"/>
    <n v="31"/>
    <n v="14.65"/>
    <n v="0"/>
    <n v="0.3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s v="Gravette"/>
    <s v="Electric"/>
    <s v="Commercial"/>
    <s v="CB-Commercial"/>
    <n v="8061"/>
    <n v="953.68"/>
    <n v="158.83000000000001"/>
    <n v="48.58"/>
    <n v="0"/>
    <n v="0"/>
    <n v="0"/>
    <n v="0"/>
    <n v="57.4"/>
    <n v="0"/>
    <n v="0"/>
    <n v="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7"/>
    <n v="0"/>
    <n v="0"/>
    <n v="82.53"/>
    <n v="0"/>
    <n v="0"/>
    <n v="0"/>
    <n v="0"/>
    <n v="0"/>
    <n v="0"/>
    <n v="0"/>
    <x v="381"/>
    <n v="0"/>
    <m/>
    <m/>
    <m/>
    <m/>
    <m/>
    <m/>
    <m/>
    <n v="0"/>
    <n v="0"/>
    <n v="0"/>
    <n v="0"/>
    <x v="1"/>
    <x v="5"/>
    <m/>
    <x v="37"/>
  </r>
  <r>
    <x v="3"/>
    <s v="Gravette"/>
    <s v="Electric"/>
    <s v="Industrial"/>
    <s v="GP-General Power"/>
    <n v="102642"/>
    <n v="8401.58"/>
    <n v="138.97999999999999"/>
    <n v="0"/>
    <n v="0"/>
    <n v="0"/>
    <n v="0"/>
    <n v="0"/>
    <n v="73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0.16999999999996"/>
    <n v="0"/>
    <n v="0"/>
    <n v="382.4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37"/>
  </r>
  <r>
    <x v="3"/>
    <s v="Gravette"/>
    <s v="Electric"/>
    <s v="Residential"/>
    <s v="RG-Residential"/>
    <n v="17568"/>
    <n v="1970.26"/>
    <n v="286"/>
    <n v="102.89"/>
    <n v="0"/>
    <n v="0"/>
    <n v="0"/>
    <n v="0"/>
    <n v="125.08"/>
    <n v="0"/>
    <n v="0"/>
    <n v="7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2"/>
    <n v="0"/>
    <n v="0"/>
    <n v="48.25"/>
    <n v="0"/>
    <n v="0"/>
    <n v="0"/>
    <n v="0"/>
    <n v="0"/>
    <n v="0"/>
    <n v="0"/>
    <x v="382"/>
    <n v="0"/>
    <m/>
    <m/>
    <m/>
    <m/>
    <m/>
    <m/>
    <m/>
    <n v="0"/>
    <n v="0"/>
    <n v="0"/>
    <n v="0"/>
    <x v="0"/>
    <x v="1"/>
    <m/>
    <x v="37"/>
  </r>
  <r>
    <x v="3"/>
    <s v="Gravette"/>
    <s v="Lighting"/>
    <s v="Commercial"/>
    <s v="PL-Private Lighting"/>
    <n v="341"/>
    <n v="139.16"/>
    <n v="0"/>
    <n v="0"/>
    <n v="0"/>
    <n v="0"/>
    <n v="0"/>
    <n v="0"/>
    <n v="2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8"/>
    <n v="0"/>
    <n v="0"/>
    <n v="1.3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3"/>
    <s v="Gravette"/>
    <s v="Lighting"/>
    <s v="Residential"/>
    <s v="PL-Private Lighting"/>
    <n v="31"/>
    <n v="25.96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.39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s v="Greenfield"/>
    <s v="Electric"/>
    <s v="Oil Pipeline Pumping"/>
    <s v="GP-General Power"/>
    <n v="296533"/>
    <n v="27661.42"/>
    <n v="69.489999999999995"/>
    <n v="0"/>
    <n v="0"/>
    <n v="0"/>
    <n v="0"/>
    <n v="0"/>
    <n v="2111.31"/>
    <n v="0"/>
    <n v="0"/>
    <n v="13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27.95"/>
    <n v="0"/>
    <n v="0"/>
    <n v="0"/>
    <n v="0"/>
    <n v="0"/>
    <n v="0"/>
    <n v="0"/>
    <x v="383"/>
    <n v="0"/>
    <m/>
    <m/>
    <m/>
    <m/>
    <m/>
    <m/>
    <m/>
    <n v="0"/>
    <n v="0"/>
    <n v="0"/>
    <n v="0"/>
    <x v="2"/>
    <x v="24"/>
    <m/>
    <x v="37"/>
  </r>
  <r>
    <x v="3"/>
    <s v="Joplin"/>
    <s v="Electric"/>
    <s v="Commercial"/>
    <s v="CB-Commercial"/>
    <n v="1358"/>
    <n v="171.64"/>
    <n v="44.62"/>
    <n v="0"/>
    <n v="0"/>
    <n v="0"/>
    <n v="0"/>
    <n v="0"/>
    <n v="9.67"/>
    <n v="0"/>
    <n v="0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84"/>
    <n v="0"/>
    <m/>
    <m/>
    <m/>
    <m/>
    <m/>
    <m/>
    <m/>
    <n v="0"/>
    <n v="0"/>
    <n v="0"/>
    <n v="0"/>
    <x v="1"/>
    <x v="5"/>
    <m/>
    <x v="37"/>
  </r>
  <r>
    <x v="3"/>
    <s v="Joplin"/>
    <s v="Electric"/>
    <s v="Commercial"/>
    <s v="CB-Commercial"/>
    <n v="6256441"/>
    <n v="736746.47"/>
    <n v="84896.95"/>
    <n v="43362.48"/>
    <n v="0"/>
    <n v="0"/>
    <n v="-25.53"/>
    <n v="-2514.1221374045799"/>
    <n v="44545.19"/>
    <n v="0"/>
    <n v="0"/>
    <n v="2791.26"/>
    <n v="0"/>
    <n v="0"/>
    <n v="0"/>
    <n v="0"/>
    <n v="0"/>
    <n v="0"/>
    <n v="0"/>
    <n v="55.9"/>
    <n v="0"/>
    <n v="0"/>
    <n v="0"/>
    <n v="0"/>
    <n v="0"/>
    <n v="0"/>
    <n v="0"/>
    <n v="30"/>
    <n v="0"/>
    <n v="75"/>
    <n v="10022.41"/>
    <n v="60"/>
    <n v="-67.92"/>
    <n v="62227.11"/>
    <n v="0"/>
    <n v="0"/>
    <n v="0"/>
    <n v="0"/>
    <n v="0"/>
    <n v="0"/>
    <n v="42.85"/>
    <x v="385"/>
    <n v="0"/>
    <m/>
    <m/>
    <m/>
    <m/>
    <m/>
    <m/>
    <m/>
    <n v="0"/>
    <n v="0"/>
    <n v="0"/>
    <n v="0"/>
    <x v="1"/>
    <x v="5"/>
    <m/>
    <x v="37"/>
  </r>
  <r>
    <x v="3"/>
    <s v="Joplin"/>
    <s v="Electric"/>
    <s v="Commercial"/>
    <s v="GP-General Power"/>
    <n v="15687125"/>
    <n v="1441737.4"/>
    <n v="34581.46"/>
    <n v="32187.599999999999"/>
    <n v="0"/>
    <n v="0"/>
    <n v="0"/>
    <n v="0"/>
    <n v="111692.27"/>
    <n v="0"/>
    <n v="0"/>
    <n v="6422.48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18155.259999999998"/>
    <n v="0"/>
    <n v="0"/>
    <n v="95651.85"/>
    <n v="0"/>
    <n v="0"/>
    <n v="0"/>
    <n v="0"/>
    <n v="0"/>
    <n v="0"/>
    <n v="5775.32"/>
    <x v="386"/>
    <n v="0"/>
    <m/>
    <m/>
    <m/>
    <m/>
    <m/>
    <m/>
    <m/>
    <n v="0"/>
    <n v="0"/>
    <n v="0"/>
    <n v="0"/>
    <x v="1"/>
    <x v="6"/>
    <m/>
    <x v="37"/>
  </r>
  <r>
    <x v="3"/>
    <s v="Joplin"/>
    <s v="Electric"/>
    <s v="Commercial"/>
    <s v="LP-Large Power"/>
    <n v="4471200"/>
    <n v="335412.39"/>
    <n v="850.65"/>
    <n v="240"/>
    <n v="0"/>
    <n v="0"/>
    <n v="0"/>
    <n v="0"/>
    <n v="31253.68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37"/>
  </r>
  <r>
    <x v="3"/>
    <s v="Joplin"/>
    <s v="Electric"/>
    <s v="Commercial"/>
    <s v="LS-Special Lighting"/>
    <n v="2048"/>
    <n v="364.25"/>
    <n v="0"/>
    <n v="20.55"/>
    <n v="0"/>
    <n v="0"/>
    <n v="0"/>
    <n v="0"/>
    <n v="14.59"/>
    <n v="0"/>
    <n v="0"/>
    <n v="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7"/>
  </r>
  <r>
    <x v="3"/>
    <s v="Joplin"/>
    <s v="Electric"/>
    <s v="Commercial"/>
    <s v="SH-Small Heating"/>
    <n v="1201032"/>
    <n v="118590.31"/>
    <n v="10212.77"/>
    <n v="7328.53"/>
    <n v="0"/>
    <n v="0"/>
    <n v="0"/>
    <n v="0"/>
    <n v="8551.33"/>
    <n v="0"/>
    <n v="0"/>
    <n v="495.0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957.68"/>
    <n v="0"/>
    <n v="-5.22"/>
    <n v="8998.16"/>
    <n v="0"/>
    <n v="0"/>
    <n v="0"/>
    <n v="0"/>
    <n v="0"/>
    <n v="0"/>
    <n v="0"/>
    <x v="387"/>
    <n v="0"/>
    <m/>
    <m/>
    <m/>
    <m/>
    <m/>
    <m/>
    <m/>
    <n v="0"/>
    <n v="0"/>
    <n v="0"/>
    <n v="0"/>
    <x v="1"/>
    <x v="12"/>
    <m/>
    <x v="37"/>
  </r>
  <r>
    <x v="3"/>
    <s v="Joplin"/>
    <s v="Electric"/>
    <s v="Commercial"/>
    <s v="TEB-Total Electric Bldg"/>
    <n v="3365882"/>
    <n v="300544.12"/>
    <n v="7226.96"/>
    <n v="6327.19"/>
    <n v="0"/>
    <n v="0"/>
    <n v="0"/>
    <n v="0"/>
    <n v="23965.09"/>
    <n v="0"/>
    <n v="0"/>
    <n v="1327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63.78"/>
    <n v="0"/>
    <n v="0"/>
    <n v="19177.12"/>
    <n v="0"/>
    <n v="0"/>
    <n v="0"/>
    <n v="0"/>
    <n v="0"/>
    <n v="0"/>
    <n v="0"/>
    <x v="388"/>
    <n v="0"/>
    <m/>
    <m/>
    <m/>
    <m/>
    <m/>
    <m/>
    <m/>
    <n v="0"/>
    <n v="0"/>
    <n v="0"/>
    <n v="0"/>
    <x v="1"/>
    <x v="13"/>
    <m/>
    <x v="37"/>
  </r>
  <r>
    <x v="3"/>
    <s v="Joplin"/>
    <s v="Electric"/>
    <s v="Industrial"/>
    <s v="CB-Commercial"/>
    <n v="25943"/>
    <n v="3047.63"/>
    <n v="249.59"/>
    <n v="191.44"/>
    <n v="0"/>
    <n v="0"/>
    <n v="0"/>
    <n v="0"/>
    <n v="184.73"/>
    <n v="0"/>
    <n v="0"/>
    <n v="10.07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47.52"/>
    <n v="0"/>
    <n v="0"/>
    <n v="227.94"/>
    <n v="0"/>
    <n v="0"/>
    <n v="0"/>
    <n v="0"/>
    <n v="0"/>
    <n v="0"/>
    <n v="0"/>
    <x v="389"/>
    <n v="0"/>
    <m/>
    <m/>
    <m/>
    <m/>
    <m/>
    <m/>
    <m/>
    <n v="0"/>
    <n v="0"/>
    <n v="0"/>
    <n v="0"/>
    <x v="2"/>
    <x v="5"/>
    <m/>
    <x v="37"/>
  </r>
  <r>
    <x v="3"/>
    <s v="Joplin"/>
    <s v="Electric"/>
    <s v="Industrial"/>
    <s v="GP-General Power"/>
    <n v="6572917"/>
    <n v="543356.26"/>
    <n v="3169.66"/>
    <n v="2985.98"/>
    <n v="0"/>
    <n v="0"/>
    <n v="0"/>
    <n v="0"/>
    <n v="46799.17"/>
    <n v="0"/>
    <n v="0"/>
    <n v="1759.26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5682.43"/>
    <n v="0"/>
    <n v="-46.95"/>
    <n v="26805.39"/>
    <n v="0"/>
    <n v="0"/>
    <n v="0"/>
    <n v="0"/>
    <n v="0"/>
    <n v="0"/>
    <n v="0"/>
    <x v="390"/>
    <n v="0"/>
    <m/>
    <m/>
    <m/>
    <m/>
    <m/>
    <m/>
    <m/>
    <n v="0"/>
    <n v="0"/>
    <n v="0"/>
    <n v="0"/>
    <x v="2"/>
    <x v="6"/>
    <m/>
    <x v="37"/>
  </r>
  <r>
    <x v="3"/>
    <s v="Joplin"/>
    <s v="Electric"/>
    <s v="Industrial"/>
    <s v="LP-Large Power"/>
    <n v="21026270"/>
    <n v="1552905.68"/>
    <n v="3686.15"/>
    <n v="960"/>
    <n v="0"/>
    <n v="0"/>
    <n v="0"/>
    <n v="0"/>
    <n v="146973.63"/>
    <n v="0"/>
    <n v="0"/>
    <n v="1867.52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-5.59"/>
    <n v="0"/>
    <n v="0"/>
    <n v="78196.929999999993"/>
    <n v="0"/>
    <n v="0"/>
    <n v="0"/>
    <n v="0"/>
    <n v="0"/>
    <n v="0"/>
    <n v="0"/>
    <x v="391"/>
    <n v="0"/>
    <m/>
    <m/>
    <m/>
    <m/>
    <m/>
    <m/>
    <m/>
    <n v="0"/>
    <n v="0"/>
    <n v="0"/>
    <n v="0"/>
    <x v="2"/>
    <x v="17"/>
    <m/>
    <x v="37"/>
  </r>
  <r>
    <x v="3"/>
    <s v="Joplin"/>
    <s v="Electric"/>
    <s v="Industrial"/>
    <s v="SH-Small Heating"/>
    <n v="6154"/>
    <n v="587.33000000000004"/>
    <n v="22.69"/>
    <n v="42.42"/>
    <n v="0"/>
    <n v="0"/>
    <n v="0"/>
    <n v="0"/>
    <n v="43.82"/>
    <n v="0"/>
    <n v="0"/>
    <n v="2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91"/>
    <n v="0"/>
    <n v="0"/>
    <n v="0"/>
    <n v="0"/>
    <n v="0"/>
    <n v="0"/>
    <n v="0"/>
    <x v="392"/>
    <n v="0"/>
    <m/>
    <m/>
    <m/>
    <m/>
    <m/>
    <m/>
    <m/>
    <n v="0"/>
    <n v="0"/>
    <n v="0"/>
    <n v="0"/>
    <x v="2"/>
    <x v="12"/>
    <m/>
    <x v="37"/>
  </r>
  <r>
    <x v="3"/>
    <s v="Joplin"/>
    <s v="Electric"/>
    <s v="Industrial"/>
    <s v="TEB-Total Electric Bldg"/>
    <n v="285480"/>
    <n v="25808.080000000002"/>
    <n v="596.22"/>
    <n v="586.63"/>
    <n v="0"/>
    <n v="0"/>
    <n v="0"/>
    <n v="0"/>
    <n v="2032.62"/>
    <n v="0"/>
    <n v="0"/>
    <n v="128.47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1022.21"/>
    <n v="0"/>
    <n v="0"/>
    <n v="0"/>
    <n v="0"/>
    <n v="0"/>
    <n v="0"/>
    <n v="0"/>
    <x v="393"/>
    <n v="0"/>
    <m/>
    <m/>
    <m/>
    <m/>
    <m/>
    <m/>
    <m/>
    <n v="0"/>
    <n v="0"/>
    <n v="0"/>
    <n v="0"/>
    <x v="2"/>
    <x v="13"/>
    <m/>
    <x v="37"/>
  </r>
  <r>
    <x v="3"/>
    <s v="Joplin"/>
    <s v="Electric"/>
    <s v="Interdepartmental"/>
    <s v="CB-Commercial"/>
    <n v="63586"/>
    <n v="7290.23"/>
    <n v="136.13999999999999"/>
    <n v="0"/>
    <n v="0"/>
    <n v="0"/>
    <n v="0"/>
    <n v="0"/>
    <n v="452.74"/>
    <n v="0"/>
    <n v="0"/>
    <n v="28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86"/>
    <n v="0"/>
    <n v="0"/>
    <n v="0"/>
    <n v="0"/>
    <n v="0"/>
    <n v="0"/>
    <n v="0"/>
    <x v="394"/>
    <n v="0"/>
    <m/>
    <m/>
    <m/>
    <m/>
    <m/>
    <m/>
    <m/>
    <n v="0"/>
    <n v="0"/>
    <n v="0"/>
    <n v="0"/>
    <x v="5"/>
    <x v="5"/>
    <m/>
    <x v="37"/>
  </r>
  <r>
    <x v="3"/>
    <s v="Joplin"/>
    <s v="Electric"/>
    <s v="Municipal Buildings"/>
    <s v="CB-Commercial"/>
    <n v="123290"/>
    <n v="14450.5"/>
    <n v="1542.92"/>
    <n v="0"/>
    <n v="0"/>
    <n v="0"/>
    <n v="0"/>
    <n v="0"/>
    <n v="877.83"/>
    <n v="0"/>
    <n v="0"/>
    <n v="55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5"/>
    <n v="0"/>
    <m/>
    <m/>
    <m/>
    <m/>
    <m/>
    <m/>
    <m/>
    <n v="0"/>
    <n v="0"/>
    <n v="0"/>
    <n v="0"/>
    <x v="3"/>
    <x v="5"/>
    <m/>
    <x v="37"/>
  </r>
  <r>
    <x v="3"/>
    <s v="Joplin"/>
    <s v="Electric"/>
    <s v="Municipal Buildings"/>
    <s v="GP-General Power"/>
    <n v="417513"/>
    <n v="40100.879999999997"/>
    <n v="1042.3499999999999"/>
    <n v="0"/>
    <n v="0"/>
    <n v="0"/>
    <n v="0"/>
    <n v="0"/>
    <n v="2972.69"/>
    <n v="0"/>
    <n v="0"/>
    <n v="187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6"/>
    <n v="0"/>
    <m/>
    <m/>
    <m/>
    <m/>
    <m/>
    <m/>
    <m/>
    <n v="0"/>
    <n v="0"/>
    <n v="0"/>
    <n v="0"/>
    <x v="3"/>
    <x v="6"/>
    <m/>
    <x v="37"/>
  </r>
  <r>
    <x v="3"/>
    <s v="Joplin"/>
    <s v="Electric"/>
    <s v="Municipal Buildings"/>
    <s v="SH-Small Heating"/>
    <n v="1878"/>
    <n v="213.58"/>
    <n v="90.76"/>
    <n v="0"/>
    <n v="0"/>
    <n v="0"/>
    <n v="0"/>
    <n v="0"/>
    <n v="13.38"/>
    <n v="0"/>
    <n v="0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7"/>
    <n v="0"/>
    <m/>
    <m/>
    <m/>
    <m/>
    <m/>
    <m/>
    <m/>
    <n v="0"/>
    <n v="0"/>
    <n v="0"/>
    <n v="0"/>
    <x v="3"/>
    <x v="12"/>
    <m/>
    <x v="37"/>
  </r>
  <r>
    <x v="3"/>
    <s v="Joplin"/>
    <s v="Electric"/>
    <s v="Municipal Buildings"/>
    <s v="TEB-Total Electric Bldg"/>
    <n v="54880"/>
    <n v="5078.68"/>
    <n v="208.47"/>
    <n v="0"/>
    <n v="0"/>
    <n v="0"/>
    <n v="0"/>
    <n v="0"/>
    <n v="390.74"/>
    <n v="0"/>
    <n v="0"/>
    <n v="24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8"/>
    <n v="0"/>
    <m/>
    <m/>
    <m/>
    <m/>
    <m/>
    <m/>
    <m/>
    <n v="0"/>
    <n v="0"/>
    <n v="0"/>
    <n v="0"/>
    <x v="3"/>
    <x v="13"/>
    <m/>
    <x v="37"/>
  </r>
  <r>
    <x v="3"/>
    <s v="Joplin"/>
    <s v="Electric"/>
    <s v="Municipal Other Lighting"/>
    <s v="CB-Commercial"/>
    <n v="39461"/>
    <n v="4704.72"/>
    <n v="1679.06"/>
    <n v="0"/>
    <n v="0"/>
    <n v="0"/>
    <n v="0"/>
    <n v="0"/>
    <n v="280.97000000000003"/>
    <n v="0"/>
    <n v="0"/>
    <n v="17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9"/>
    <n v="0"/>
    <m/>
    <m/>
    <m/>
    <m/>
    <m/>
    <m/>
    <m/>
    <n v="0"/>
    <n v="0"/>
    <n v="0"/>
    <n v="0"/>
    <x v="4"/>
    <x v="5"/>
    <m/>
    <x v="37"/>
  </r>
  <r>
    <x v="3"/>
    <s v="Joplin"/>
    <s v="Electric"/>
    <s v="Municipal Other Lighting"/>
    <s v="GP-General Power"/>
    <n v="19680"/>
    <n v="3182.04"/>
    <n v="138.97999999999999"/>
    <n v="0"/>
    <n v="0"/>
    <n v="0"/>
    <n v="0"/>
    <n v="0"/>
    <n v="140.13"/>
    <n v="0"/>
    <n v="0"/>
    <n v="8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0"/>
    <n v="0"/>
    <m/>
    <m/>
    <m/>
    <m/>
    <m/>
    <m/>
    <m/>
    <n v="0"/>
    <n v="0"/>
    <n v="0"/>
    <n v="0"/>
    <x v="4"/>
    <x v="6"/>
    <m/>
    <x v="37"/>
  </r>
  <r>
    <x v="3"/>
    <s v="Joplin"/>
    <s v="Electric"/>
    <s v="Municipal Other Lighting"/>
    <s v="LS-Special Lighting"/>
    <n v="51"/>
    <n v="46.66"/>
    <n v="0"/>
    <n v="0"/>
    <n v="0"/>
    <n v="0"/>
    <n v="0"/>
    <n v="0"/>
    <n v="0.36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7"/>
  </r>
  <r>
    <x v="3"/>
    <s v="Joplin"/>
    <s v="Electric"/>
    <s v="Municipal Other Lighting"/>
    <s v="MS-Miscellaneous"/>
    <n v="11295"/>
    <n v="1122.72"/>
    <n v="19.510000000000002"/>
    <n v="0"/>
    <n v="0"/>
    <n v="0"/>
    <n v="0"/>
    <n v="0"/>
    <n v="8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37"/>
  </r>
  <r>
    <x v="3"/>
    <s v="Joplin"/>
    <s v="Electric"/>
    <s v="Municipal Pumping"/>
    <s v="CB-Commercial"/>
    <n v="28673"/>
    <n v="3438.06"/>
    <n v="726.08"/>
    <n v="0"/>
    <n v="0"/>
    <n v="0"/>
    <n v="0"/>
    <n v="0"/>
    <n v="204.14"/>
    <n v="0"/>
    <n v="0"/>
    <n v="1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1"/>
    <n v="0"/>
    <m/>
    <m/>
    <m/>
    <m/>
    <m/>
    <m/>
    <m/>
    <n v="0"/>
    <n v="0"/>
    <n v="0"/>
    <n v="0"/>
    <x v="3"/>
    <x v="5"/>
    <m/>
    <x v="37"/>
  </r>
  <r>
    <x v="3"/>
    <s v="Joplin"/>
    <s v="Electric"/>
    <s v="Municipal Pumping"/>
    <s v="GP-General Power"/>
    <n v="835403"/>
    <n v="71096.02"/>
    <n v="625.41"/>
    <n v="0"/>
    <n v="0"/>
    <n v="0"/>
    <n v="0"/>
    <n v="0"/>
    <n v="5948.06"/>
    <n v="0"/>
    <n v="0"/>
    <n v="375.93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2"/>
    <n v="0"/>
    <m/>
    <m/>
    <m/>
    <m/>
    <m/>
    <m/>
    <m/>
    <n v="0"/>
    <n v="0"/>
    <n v="0"/>
    <n v="0"/>
    <x v="3"/>
    <x v="6"/>
    <m/>
    <x v="37"/>
  </r>
  <r>
    <x v="3"/>
    <s v="Joplin"/>
    <s v="Electric"/>
    <s v="Oil Pipeline Pumping"/>
    <s v="LP-Large Power"/>
    <n v="143413"/>
    <n v="16946.400000000001"/>
    <n v="283.55"/>
    <n v="0"/>
    <n v="0"/>
    <n v="0"/>
    <n v="0"/>
    <n v="0"/>
    <n v="1002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6.599999999999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37"/>
  </r>
  <r>
    <x v="3"/>
    <s v="Joplin"/>
    <s v="Electric"/>
    <s v="Residential"/>
    <s v="RGL-Residential Pilot"/>
    <n v="106811"/>
    <n v="11826.05"/>
    <n v="0"/>
    <n v="607.92999999999995"/>
    <n v="0"/>
    <n v="0"/>
    <n v="0"/>
    <n v="0"/>
    <n v="760.46"/>
    <n v="0"/>
    <n v="0"/>
    <n v="4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56"/>
    <n v="0"/>
    <n v="0"/>
    <n v="16.62"/>
    <n v="0"/>
    <n v="0"/>
    <n v="0"/>
    <n v="0"/>
    <n v="0"/>
    <n v="0"/>
    <n v="0"/>
    <x v="403"/>
    <n v="0"/>
    <m/>
    <m/>
    <m/>
    <m/>
    <m/>
    <m/>
    <m/>
    <n v="0"/>
    <n v="0"/>
    <n v="0"/>
    <n v="0"/>
    <x v="0"/>
    <x v="25"/>
    <m/>
    <x v="37"/>
  </r>
  <r>
    <x v="3"/>
    <s v="Joplin"/>
    <s v="Electric"/>
    <s v="Residential"/>
    <s v="RG-Residential"/>
    <n v="33686098.100000001"/>
    <n v="3773504.52"/>
    <n v="393960.4"/>
    <n v="205561.18"/>
    <n v="0"/>
    <n v="0"/>
    <n v="-209.31"/>
    <n v="-16459.853435114499"/>
    <n v="239845.13"/>
    <n v="0"/>
    <n v="0"/>
    <n v="15157.97"/>
    <n v="0"/>
    <n v="0"/>
    <n v="0"/>
    <n v="0"/>
    <n v="0"/>
    <n v="0"/>
    <n v="0"/>
    <n v="0"/>
    <n v="0"/>
    <n v="0"/>
    <n v="0"/>
    <n v="0"/>
    <n v="0"/>
    <n v="0"/>
    <n v="0"/>
    <n v="600"/>
    <n v="200"/>
    <n v="90"/>
    <n v="12070.03"/>
    <n v="1660"/>
    <n v="-237.4"/>
    <n v="18704.96"/>
    <n v="0"/>
    <n v="0"/>
    <n v="0"/>
    <n v="0"/>
    <n v="0"/>
    <n v="0"/>
    <n v="1903.78"/>
    <x v="404"/>
    <n v="0"/>
    <m/>
    <m/>
    <m/>
    <m/>
    <m/>
    <m/>
    <m/>
    <n v="0"/>
    <n v="0"/>
    <n v="0"/>
    <n v="0"/>
    <x v="0"/>
    <x v="1"/>
    <m/>
    <x v="37"/>
  </r>
  <r>
    <x v="3"/>
    <s v="Joplin"/>
    <s v="Lighting"/>
    <s v="Commercial"/>
    <s v="PL-Private Lighting"/>
    <n v="186701.28200000001"/>
    <n v="52045.79"/>
    <n v="0"/>
    <n v="2171.23"/>
    <n v="0"/>
    <n v="0"/>
    <n v="0"/>
    <n v="0"/>
    <n v="1328.93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822.77"/>
    <n v="0"/>
    <n v="0"/>
    <n v="3508.1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3"/>
    <s v="Joplin"/>
    <s v="Lighting"/>
    <s v="Industrial"/>
    <s v="PL-Private Lighting"/>
    <n v="17572.756000000001"/>
    <n v="4813.53"/>
    <n v="0"/>
    <n v="287.37"/>
    <n v="0"/>
    <n v="0"/>
    <n v="0"/>
    <n v="0"/>
    <n v="125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48"/>
    <n v="0"/>
    <n v="0"/>
    <n v="336.2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7"/>
  </r>
  <r>
    <x v="3"/>
    <s v="Joplin"/>
    <s v="Lighting"/>
    <s v="Municipal Buildings"/>
    <s v="PL-Private Lighting"/>
    <n v="591"/>
    <n v="214.28"/>
    <n v="0"/>
    <n v="0"/>
    <n v="0"/>
    <n v="0"/>
    <n v="0"/>
    <n v="0"/>
    <n v="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7"/>
  </r>
  <r>
    <x v="3"/>
    <s v="Joplin"/>
    <s v="Lighting"/>
    <s v="Municipal Other Lighting"/>
    <s v="PL-Private Lighting"/>
    <n v="4461"/>
    <n v="995.7"/>
    <n v="0"/>
    <n v="0"/>
    <n v="0"/>
    <n v="0"/>
    <n v="0"/>
    <n v="0"/>
    <n v="3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7"/>
  </r>
  <r>
    <x v="3"/>
    <s v="Joplin"/>
    <s v="Lighting"/>
    <s v="Municipal Street Lighting"/>
    <s v="SPL-Municipal St Lighting"/>
    <n v="383729.17099999997"/>
    <n v="47994.53"/>
    <n v="0"/>
    <n v="0"/>
    <n v="0"/>
    <n v="0"/>
    <n v="0"/>
    <n v="0"/>
    <n v="2732.15"/>
    <n v="0"/>
    <n v="0"/>
    <n v="0"/>
    <n v="0"/>
    <n v="0"/>
    <n v="0"/>
    <n v="0"/>
    <n v="0"/>
    <n v="0"/>
    <n v="0"/>
    <n v="2722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7"/>
  </r>
  <r>
    <x v="3"/>
    <s v="Joplin"/>
    <s v="Lighting"/>
    <s v="Residential"/>
    <s v="PL-Private Lighting"/>
    <n v="56434.892999999996"/>
    <n v="20488.419999999998"/>
    <n v="0"/>
    <n v="524.6"/>
    <n v="0"/>
    <n v="0"/>
    <n v="0"/>
    <n v="0"/>
    <n v="400.36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29.18"/>
    <n v="0"/>
    <n v="0"/>
    <n v="123.4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3"/>
    <s v="Neosho"/>
    <s v="Electric"/>
    <s v="Commercial"/>
    <s v="CB-Commercial"/>
    <n v="3211197"/>
    <n v="378690.66"/>
    <n v="51493.37"/>
    <n v="11441.06"/>
    <n v="0"/>
    <n v="0"/>
    <n v="0"/>
    <n v="0"/>
    <n v="22863.88"/>
    <n v="0"/>
    <n v="0"/>
    <n v="1441.4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4547.2299999999996"/>
    <n v="20"/>
    <n v="-22.32"/>
    <n v="26788.37"/>
    <n v="0"/>
    <n v="0"/>
    <n v="0"/>
    <n v="0"/>
    <n v="0"/>
    <n v="0"/>
    <n v="0"/>
    <x v="405"/>
    <n v="0"/>
    <m/>
    <m/>
    <m/>
    <m/>
    <m/>
    <m/>
    <m/>
    <n v="0"/>
    <n v="0"/>
    <n v="0"/>
    <n v="0"/>
    <x v="1"/>
    <x v="5"/>
    <m/>
    <x v="37"/>
  </r>
  <r>
    <x v="3"/>
    <s v="Neosho"/>
    <s v="Electric"/>
    <s v="Commercial"/>
    <s v="GP-General Power"/>
    <n v="5893171"/>
    <n v="561251.62"/>
    <n v="15702.43"/>
    <n v="35.57"/>
    <n v="0"/>
    <n v="0"/>
    <n v="0"/>
    <n v="0"/>
    <n v="41959.4"/>
    <n v="0"/>
    <n v="0"/>
    <n v="2481.9699999999998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2883.56"/>
    <n v="0"/>
    <n v="0"/>
    <n v="28564.98"/>
    <n v="0"/>
    <n v="0"/>
    <n v="0"/>
    <n v="0"/>
    <n v="0"/>
    <n v="0"/>
    <n v="0"/>
    <x v="406"/>
    <n v="0"/>
    <m/>
    <m/>
    <m/>
    <m/>
    <m/>
    <m/>
    <m/>
    <n v="0"/>
    <n v="0"/>
    <n v="0"/>
    <n v="0"/>
    <x v="1"/>
    <x v="6"/>
    <m/>
    <x v="37"/>
  </r>
  <r>
    <x v="3"/>
    <s v="Neosho"/>
    <s v="Electric"/>
    <s v="Commercial"/>
    <s v="LS-Special Lighting"/>
    <n v="42"/>
    <n v="93.32"/>
    <n v="0"/>
    <n v="1.87"/>
    <n v="0"/>
    <n v="0"/>
    <n v="0"/>
    <n v="0"/>
    <n v="0.28999999999999998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7"/>
  </r>
  <r>
    <x v="3"/>
    <s v="Neosho"/>
    <s v="Electric"/>
    <s v="Commercial"/>
    <s v="SH-Small Heating"/>
    <n v="511642"/>
    <n v="50314.89"/>
    <n v="4081.18"/>
    <n v="1414.78"/>
    <n v="0"/>
    <n v="0"/>
    <n v="0"/>
    <n v="0"/>
    <n v="3642.89"/>
    <n v="0"/>
    <n v="0"/>
    <n v="22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4.52"/>
    <n v="0"/>
    <n v="0"/>
    <n v="3425.06"/>
    <n v="0"/>
    <n v="0"/>
    <n v="0"/>
    <n v="0"/>
    <n v="0"/>
    <n v="0"/>
    <n v="0"/>
    <x v="407"/>
    <n v="0"/>
    <m/>
    <m/>
    <m/>
    <m/>
    <m/>
    <m/>
    <m/>
    <n v="0"/>
    <n v="0"/>
    <n v="0"/>
    <n v="0"/>
    <x v="1"/>
    <x v="12"/>
    <m/>
    <x v="37"/>
  </r>
  <r>
    <x v="3"/>
    <s v="Neosho"/>
    <s v="Electric"/>
    <s v="Commercial"/>
    <s v="TEB-Total Electric Bldg"/>
    <n v="1250473"/>
    <n v="113327.84"/>
    <n v="3303.09"/>
    <n v="0"/>
    <n v="0"/>
    <n v="0"/>
    <n v="0"/>
    <n v="0"/>
    <n v="8903.3799999999992"/>
    <n v="0"/>
    <n v="0"/>
    <n v="562.72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156.78"/>
    <n v="20"/>
    <n v="0"/>
    <n v="3491.99"/>
    <n v="0"/>
    <n v="0"/>
    <n v="0"/>
    <n v="0"/>
    <n v="0"/>
    <n v="0"/>
    <n v="0"/>
    <x v="408"/>
    <n v="0"/>
    <m/>
    <m/>
    <m/>
    <m/>
    <m/>
    <m/>
    <m/>
    <n v="0"/>
    <n v="0"/>
    <n v="0"/>
    <n v="0"/>
    <x v="1"/>
    <x v="13"/>
    <m/>
    <x v="37"/>
  </r>
  <r>
    <x v="3"/>
    <s v="Neosho"/>
    <s v="Electric"/>
    <s v="Industrial"/>
    <s v="CB-Commercial"/>
    <n v="71920"/>
    <n v="8306.67"/>
    <n v="384.97"/>
    <n v="389.29"/>
    <n v="0"/>
    <n v="0"/>
    <n v="0"/>
    <n v="0"/>
    <n v="512.09"/>
    <n v="0"/>
    <n v="0"/>
    <n v="30.34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81.32"/>
    <n v="0"/>
    <n v="0"/>
    <n v="740.07"/>
    <n v="0"/>
    <n v="0"/>
    <n v="0"/>
    <n v="0"/>
    <n v="0"/>
    <n v="0"/>
    <n v="0"/>
    <x v="409"/>
    <n v="0"/>
    <m/>
    <m/>
    <m/>
    <m/>
    <m/>
    <m/>
    <m/>
    <n v="0"/>
    <n v="0"/>
    <n v="0"/>
    <n v="0"/>
    <x v="2"/>
    <x v="5"/>
    <m/>
    <x v="37"/>
  </r>
  <r>
    <x v="3"/>
    <s v="Neosho"/>
    <s v="Electric"/>
    <s v="Industrial"/>
    <s v="GP-General Power"/>
    <n v="1021273"/>
    <n v="96924.46"/>
    <n v="1320.31"/>
    <n v="0"/>
    <n v="0"/>
    <n v="0"/>
    <n v="0"/>
    <n v="0"/>
    <n v="7271.47"/>
    <n v="0"/>
    <n v="0"/>
    <n v="349.65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886.28"/>
    <n v="0"/>
    <n v="0"/>
    <n v="6159.13"/>
    <n v="0"/>
    <n v="0"/>
    <n v="0"/>
    <n v="0"/>
    <n v="0"/>
    <n v="0"/>
    <n v="0"/>
    <x v="410"/>
    <n v="0"/>
    <m/>
    <m/>
    <m/>
    <m/>
    <m/>
    <m/>
    <m/>
    <n v="0"/>
    <n v="0"/>
    <n v="0"/>
    <n v="0"/>
    <x v="2"/>
    <x v="6"/>
    <m/>
    <x v="37"/>
  </r>
  <r>
    <x v="3"/>
    <s v="Neosho"/>
    <s v="Electric"/>
    <s v="Industrial"/>
    <s v="LP-Large Power"/>
    <n v="8891356"/>
    <n v="612033.51"/>
    <n v="1134.2"/>
    <n v="0"/>
    <n v="0"/>
    <n v="0"/>
    <n v="0"/>
    <n v="0"/>
    <n v="62150.57"/>
    <n v="0"/>
    <n v="0"/>
    <n v="279.16000000000003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3655.67"/>
    <n v="0"/>
    <n v="0"/>
    <n v="0"/>
    <n v="0"/>
    <n v="0"/>
    <n v="0"/>
    <n v="0"/>
    <x v="411"/>
    <n v="0"/>
    <m/>
    <m/>
    <m/>
    <m/>
    <m/>
    <m/>
    <m/>
    <n v="0"/>
    <n v="0"/>
    <n v="0"/>
    <n v="0"/>
    <x v="2"/>
    <x v="17"/>
    <m/>
    <x v="37"/>
  </r>
  <r>
    <x v="3"/>
    <s v="Neosho"/>
    <s v="Electric"/>
    <s v="Industrial"/>
    <s v="TEB-Total Electric Bldg"/>
    <n v="34560"/>
    <n v="2851.4"/>
    <n v="69.489999999999995"/>
    <n v="0"/>
    <n v="0"/>
    <n v="0"/>
    <n v="0"/>
    <n v="0"/>
    <n v="246.07"/>
    <n v="0"/>
    <n v="0"/>
    <n v="15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8.81"/>
    <n v="0"/>
    <n v="0"/>
    <n v="0"/>
    <n v="0"/>
    <n v="0"/>
    <n v="0"/>
    <n v="0"/>
    <x v="412"/>
    <n v="0"/>
    <m/>
    <m/>
    <m/>
    <m/>
    <m/>
    <m/>
    <m/>
    <n v="0"/>
    <n v="0"/>
    <n v="0"/>
    <n v="0"/>
    <x v="2"/>
    <x v="13"/>
    <m/>
    <x v="37"/>
  </r>
  <r>
    <x v="3"/>
    <s v="Neosho"/>
    <s v="Electric"/>
    <s v="Interdepartmental"/>
    <s v="CB-Commercial"/>
    <n v="4544"/>
    <n v="558.01"/>
    <n v="181.52"/>
    <n v="0"/>
    <n v="0"/>
    <n v="0"/>
    <n v="0"/>
    <n v="0"/>
    <n v="32.35"/>
    <n v="0"/>
    <n v="0"/>
    <n v="2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15"/>
    <n v="0"/>
    <n v="0"/>
    <n v="0"/>
    <n v="0"/>
    <n v="0"/>
    <n v="0"/>
    <n v="0"/>
    <x v="413"/>
    <n v="0"/>
    <m/>
    <m/>
    <m/>
    <m/>
    <m/>
    <m/>
    <m/>
    <n v="0"/>
    <n v="0"/>
    <n v="0"/>
    <n v="0"/>
    <x v="5"/>
    <x v="5"/>
    <m/>
    <x v="37"/>
  </r>
  <r>
    <x v="3"/>
    <s v="Neosho"/>
    <s v="Electric"/>
    <s v="Municipal Buildings"/>
    <s v="CB-Commercial"/>
    <n v="78268"/>
    <n v="9366.25"/>
    <n v="2433.12"/>
    <n v="0"/>
    <n v="0"/>
    <n v="0"/>
    <n v="0"/>
    <n v="0"/>
    <n v="557.29"/>
    <n v="0"/>
    <n v="0"/>
    <n v="35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14"/>
    <n v="0"/>
    <m/>
    <m/>
    <m/>
    <m/>
    <m/>
    <m/>
    <m/>
    <n v="0"/>
    <n v="0"/>
    <n v="0"/>
    <n v="0"/>
    <x v="3"/>
    <x v="5"/>
    <m/>
    <x v="37"/>
  </r>
  <r>
    <x v="3"/>
    <s v="Neosho"/>
    <s v="Electric"/>
    <s v="Municipal Buildings"/>
    <s v="GP-General Power"/>
    <n v="30120"/>
    <n v="3540.69"/>
    <n v="208.47"/>
    <n v="0"/>
    <n v="0"/>
    <n v="0"/>
    <n v="0"/>
    <n v="0"/>
    <n v="214.46"/>
    <n v="0"/>
    <n v="0"/>
    <n v="13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15"/>
    <n v="0"/>
    <m/>
    <m/>
    <m/>
    <m/>
    <m/>
    <m/>
    <m/>
    <n v="0"/>
    <n v="0"/>
    <n v="0"/>
    <n v="0"/>
    <x v="3"/>
    <x v="6"/>
    <m/>
    <x v="37"/>
  </r>
  <r>
    <x v="3"/>
    <s v="Neosho"/>
    <s v="Electric"/>
    <s v="Municipal Buildings"/>
    <s v="SH-Small Heating"/>
    <n v="13594"/>
    <n v="1310.82"/>
    <n v="68.069999999999993"/>
    <n v="0"/>
    <n v="0"/>
    <n v="0"/>
    <n v="0"/>
    <n v="0"/>
    <n v="96.79"/>
    <n v="0"/>
    <n v="0"/>
    <n v="6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16"/>
    <n v="0"/>
    <m/>
    <m/>
    <m/>
    <m/>
    <m/>
    <m/>
    <m/>
    <n v="0"/>
    <n v="0"/>
    <n v="0"/>
    <n v="0"/>
    <x v="3"/>
    <x v="12"/>
    <m/>
    <x v="37"/>
  </r>
  <r>
    <x v="3"/>
    <s v="Neosho"/>
    <s v="Electric"/>
    <s v="Municipal Buildings"/>
    <s v="TEB-Total Electric Bldg"/>
    <n v="25200"/>
    <n v="2317.0300000000002"/>
    <n v="69.489999999999995"/>
    <n v="0"/>
    <n v="0"/>
    <n v="0"/>
    <n v="0"/>
    <n v="0"/>
    <n v="179.42"/>
    <n v="0"/>
    <n v="0"/>
    <n v="1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17"/>
    <n v="0"/>
    <m/>
    <m/>
    <m/>
    <m/>
    <m/>
    <m/>
    <m/>
    <n v="0"/>
    <n v="0"/>
    <n v="0"/>
    <n v="0"/>
    <x v="3"/>
    <x v="13"/>
    <m/>
    <x v="37"/>
  </r>
  <r>
    <x v="3"/>
    <s v="Neosho"/>
    <s v="Electric"/>
    <s v="Municipal Other Lighting"/>
    <s v="CB-Commercial"/>
    <n v="10385"/>
    <n v="1280.4000000000001"/>
    <n v="1140.55"/>
    <n v="0"/>
    <n v="0"/>
    <n v="0"/>
    <n v="0"/>
    <n v="0"/>
    <n v="73.88"/>
    <n v="0"/>
    <n v="0"/>
    <n v="4.63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18"/>
    <n v="0"/>
    <m/>
    <m/>
    <m/>
    <m/>
    <m/>
    <m/>
    <m/>
    <n v="0"/>
    <n v="0"/>
    <n v="0"/>
    <n v="0"/>
    <x v="4"/>
    <x v="5"/>
    <m/>
    <x v="37"/>
  </r>
  <r>
    <x v="3"/>
    <s v="Neosho"/>
    <s v="Electric"/>
    <s v="Municipal Other Lighting"/>
    <s v="LS-Special Lighting"/>
    <n v="2829"/>
    <n v="449.72"/>
    <n v="0"/>
    <n v="0"/>
    <n v="0"/>
    <n v="0"/>
    <n v="0"/>
    <n v="0"/>
    <n v="20.14"/>
    <n v="0"/>
    <n v="0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7"/>
  </r>
  <r>
    <x v="3"/>
    <s v="Neosho"/>
    <s v="Electric"/>
    <s v="Municipal Pumping"/>
    <s v="CB-Commercial"/>
    <n v="154766"/>
    <n v="18033.03"/>
    <n v="1633.68"/>
    <n v="0"/>
    <n v="0"/>
    <n v="0"/>
    <n v="0"/>
    <n v="0"/>
    <n v="1101.93"/>
    <n v="0"/>
    <n v="0"/>
    <n v="69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19"/>
    <n v="0"/>
    <m/>
    <m/>
    <m/>
    <m/>
    <m/>
    <m/>
    <m/>
    <n v="0"/>
    <n v="0"/>
    <n v="0"/>
    <n v="0"/>
    <x v="3"/>
    <x v="5"/>
    <m/>
    <x v="37"/>
  </r>
  <r>
    <x v="3"/>
    <s v="Neosho"/>
    <s v="Electric"/>
    <s v="Municipal Pumping"/>
    <s v="GP-General Power"/>
    <n v="667144"/>
    <n v="58080.04"/>
    <n v="1250.82"/>
    <n v="0"/>
    <n v="0"/>
    <n v="0"/>
    <n v="0"/>
    <n v="0"/>
    <n v="4750.07"/>
    <n v="0"/>
    <n v="0"/>
    <n v="300.23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20"/>
    <n v="0"/>
    <m/>
    <m/>
    <m/>
    <m/>
    <m/>
    <m/>
    <m/>
    <n v="0"/>
    <n v="0"/>
    <n v="0"/>
    <n v="0"/>
    <x v="3"/>
    <x v="6"/>
    <m/>
    <x v="37"/>
  </r>
  <r>
    <x v="3"/>
    <s v="Neosho"/>
    <s v="Electric"/>
    <s v="Municipal Pumping"/>
    <s v="TEB-Total Electric Bldg"/>
    <n v="47981"/>
    <n v="4111.05"/>
    <n v="208.47"/>
    <n v="0"/>
    <n v="0"/>
    <n v="0"/>
    <n v="0"/>
    <n v="0"/>
    <n v="341.63"/>
    <n v="0"/>
    <n v="0"/>
    <n v="21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21"/>
    <n v="0"/>
    <m/>
    <m/>
    <m/>
    <m/>
    <m/>
    <m/>
    <m/>
    <n v="0"/>
    <n v="0"/>
    <n v="0"/>
    <n v="0"/>
    <x v="3"/>
    <x v="13"/>
    <m/>
    <x v="37"/>
  </r>
  <r>
    <x v="3"/>
    <s v="Neosho"/>
    <s v="Electric"/>
    <s v="Oil Pipeline Pumping"/>
    <s v="LP-Large Power"/>
    <n v="1680000"/>
    <n v="110233.74"/>
    <n v="283.55"/>
    <n v="0"/>
    <n v="0"/>
    <n v="0"/>
    <n v="0"/>
    <n v="0"/>
    <n v="1174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52.25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37"/>
  </r>
  <r>
    <x v="3"/>
    <s v="Neosho"/>
    <s v="Electric"/>
    <s v="Praxair/ICI"/>
    <s v="SC-P PRAXAIR Transmission"/>
    <n v="5460525"/>
    <n v="292942.43"/>
    <n v="0"/>
    <n v="0"/>
    <n v="0"/>
    <n v="0"/>
    <n v="0"/>
    <n v="0"/>
    <n v="38169.07"/>
    <n v="0"/>
    <n v="0"/>
    <n v="0"/>
    <n v="0"/>
    <n v="0"/>
    <n v="0"/>
    <n v="0"/>
    <n v="0"/>
    <n v="0"/>
    <n v="0"/>
    <n v="1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1"/>
    <m/>
    <x v="37"/>
  </r>
  <r>
    <x v="3"/>
    <s v="Neosho"/>
    <s v="Electric"/>
    <s v="Residential"/>
    <s v="RGL-Residential Pilot"/>
    <n v="68440"/>
    <n v="7529.2"/>
    <n v="0"/>
    <n v="199.95"/>
    <n v="0"/>
    <n v="0"/>
    <n v="0"/>
    <n v="0"/>
    <n v="487.29"/>
    <n v="0"/>
    <n v="0"/>
    <n v="3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78"/>
    <n v="0"/>
    <n v="0"/>
    <n v="183.26"/>
    <n v="0"/>
    <n v="0"/>
    <n v="0"/>
    <n v="0"/>
    <n v="0"/>
    <n v="0"/>
    <n v="0"/>
    <x v="422"/>
    <n v="0"/>
    <m/>
    <m/>
    <m/>
    <m/>
    <m/>
    <m/>
    <m/>
    <n v="0"/>
    <n v="0"/>
    <n v="0"/>
    <n v="0"/>
    <x v="0"/>
    <x v="25"/>
    <m/>
    <x v="37"/>
  </r>
  <r>
    <x v="3"/>
    <s v="Neosho"/>
    <s v="Electric"/>
    <s v="Residential"/>
    <s v="RG-Residential"/>
    <n v="18368707.699999999"/>
    <n v="2036824.65"/>
    <n v="194518.46"/>
    <n v="64890.15"/>
    <n v="0"/>
    <n v="0"/>
    <n v="-82.69"/>
    <n v="-9626.5465648855006"/>
    <n v="130784.84"/>
    <n v="0"/>
    <n v="0"/>
    <n v="8265.57"/>
    <n v="0"/>
    <n v="0"/>
    <n v="0"/>
    <n v="0"/>
    <n v="0"/>
    <n v="0"/>
    <n v="0"/>
    <n v="0"/>
    <n v="0"/>
    <n v="0"/>
    <n v="0"/>
    <n v="0"/>
    <n v="0"/>
    <n v="0"/>
    <n v="0"/>
    <n v="60"/>
    <n v="0"/>
    <n v="45"/>
    <n v="6287.23"/>
    <n v="320"/>
    <n v="-143.54"/>
    <n v="55288.94"/>
    <n v="0"/>
    <n v="0"/>
    <n v="0"/>
    <n v="0"/>
    <n v="0"/>
    <n v="0"/>
    <n v="226.52"/>
    <x v="423"/>
    <n v="0"/>
    <m/>
    <m/>
    <m/>
    <m/>
    <m/>
    <m/>
    <m/>
    <n v="0"/>
    <n v="0"/>
    <n v="0"/>
    <n v="0"/>
    <x v="0"/>
    <x v="1"/>
    <m/>
    <x v="37"/>
  </r>
  <r>
    <x v="3"/>
    <s v="Neosho"/>
    <s v="Lighting"/>
    <s v="Commercial"/>
    <s v="PL-Private Lighting"/>
    <n v="128714.111"/>
    <n v="38596.81"/>
    <n v="0"/>
    <n v="67.86"/>
    <n v="0"/>
    <n v="0"/>
    <n v="0"/>
    <n v="0"/>
    <n v="915.79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49.05"/>
    <n v="0"/>
    <n v="0"/>
    <n v="1950.6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3"/>
    <s v="Neosho"/>
    <s v="Lighting"/>
    <s v="Industrial"/>
    <s v="PL-Private Lighting"/>
    <n v="8793.8289999999997"/>
    <n v="2418.39"/>
    <n v="0"/>
    <n v="0"/>
    <n v="0"/>
    <n v="0"/>
    <n v="0"/>
    <n v="0"/>
    <n v="6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2"/>
    <n v="0"/>
    <n v="0"/>
    <n v="71.319999999999993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7"/>
  </r>
  <r>
    <x v="3"/>
    <s v="Neosho"/>
    <s v="Lighting"/>
    <s v="Municipal Buildings"/>
    <s v="PL-Private Lighting"/>
    <n v="489"/>
    <n v="157.85"/>
    <n v="0"/>
    <n v="0"/>
    <n v="0"/>
    <n v="0"/>
    <n v="0"/>
    <n v="0"/>
    <n v="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7"/>
  </r>
  <r>
    <x v="3"/>
    <s v="Neosho"/>
    <s v="Lighting"/>
    <s v="Municipal Other Lighting"/>
    <s v="PL-Private Lighting"/>
    <n v="441"/>
    <n v="147.41"/>
    <n v="0"/>
    <n v="0"/>
    <n v="0"/>
    <n v="0"/>
    <n v="0"/>
    <n v="0"/>
    <n v="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7"/>
  </r>
  <r>
    <x v="3"/>
    <s v="Neosho"/>
    <s v="Lighting"/>
    <s v="Municipal Street Lighting"/>
    <s v="SPL-Municipal St Lighting"/>
    <n v="198160.35"/>
    <n v="21478.880000000001"/>
    <n v="0"/>
    <n v="0"/>
    <n v="0"/>
    <n v="0"/>
    <n v="0"/>
    <n v="0"/>
    <n v="1374.44"/>
    <n v="0"/>
    <n v="0"/>
    <n v="0"/>
    <n v="0"/>
    <n v="0"/>
    <n v="0"/>
    <n v="0"/>
    <n v="0"/>
    <n v="0"/>
    <n v="0"/>
    <n v="7748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7"/>
  </r>
  <r>
    <x v="3"/>
    <s v="Neosho"/>
    <s v="Lighting"/>
    <s v="Residential"/>
    <s v="PL-Private Lighting"/>
    <n v="63375.44"/>
    <n v="23432.99"/>
    <n v="0"/>
    <n v="56.01"/>
    <n v="0"/>
    <n v="0"/>
    <n v="0"/>
    <n v="0"/>
    <n v="449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86"/>
    <n v="0"/>
    <n v="0"/>
    <n v="465.9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3"/>
    <s v="Ozark"/>
    <s v="Electric"/>
    <s v="Commercial"/>
    <s v="CB-Commercial"/>
    <n v="605"/>
    <n v="76.91"/>
    <n v="22.69"/>
    <n v="0"/>
    <n v="0"/>
    <n v="0"/>
    <n v="0"/>
    <n v="0"/>
    <n v="4.3099999999999996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24"/>
    <n v="0"/>
    <m/>
    <m/>
    <m/>
    <m/>
    <m/>
    <m/>
    <m/>
    <n v="0"/>
    <n v="0"/>
    <n v="0"/>
    <n v="0"/>
    <x v="1"/>
    <x v="5"/>
    <m/>
    <x v="37"/>
  </r>
  <r>
    <x v="3"/>
    <s v="Ozark"/>
    <s v="Electric"/>
    <s v="Commercial"/>
    <s v="CB-Commercial"/>
    <n v="3199901"/>
    <n v="378758.5"/>
    <n v="53400.9"/>
    <n v="9418.3700000000008"/>
    <n v="0"/>
    <n v="0"/>
    <n v="-36.03"/>
    <n v="-4114.1221374045799"/>
    <n v="22783.3"/>
    <n v="0"/>
    <n v="0"/>
    <n v="1440.02"/>
    <n v="0"/>
    <n v="0"/>
    <n v="0"/>
    <n v="0"/>
    <n v="0"/>
    <n v="0"/>
    <n v="0"/>
    <n v="0"/>
    <n v="0"/>
    <n v="0"/>
    <n v="0"/>
    <n v="0"/>
    <n v="0"/>
    <n v="0"/>
    <n v="0"/>
    <n v="90"/>
    <n v="0"/>
    <n v="60"/>
    <n v="4590.5200000000004"/>
    <n v="60"/>
    <n v="-28.55"/>
    <n v="28913.439999999999"/>
    <n v="0"/>
    <n v="0"/>
    <n v="0"/>
    <n v="0"/>
    <n v="0"/>
    <n v="0"/>
    <n v="0"/>
    <x v="425"/>
    <n v="0"/>
    <m/>
    <m/>
    <m/>
    <m/>
    <m/>
    <m/>
    <m/>
    <n v="0"/>
    <n v="0"/>
    <n v="0"/>
    <n v="0"/>
    <x v="1"/>
    <x v="5"/>
    <m/>
    <x v="37"/>
  </r>
  <r>
    <x v="3"/>
    <s v="Ozark"/>
    <s v="Electric"/>
    <s v="Commercial"/>
    <s v="GP-General Power"/>
    <n v="5065122"/>
    <n v="482198.58"/>
    <n v="11938.39"/>
    <n v="2482.73"/>
    <n v="0"/>
    <n v="0"/>
    <n v="0"/>
    <n v="0"/>
    <n v="36063.65"/>
    <n v="0"/>
    <n v="0"/>
    <n v="2184.0700000000002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3997.85"/>
    <n v="0"/>
    <n v="0"/>
    <n v="25468.22"/>
    <n v="0"/>
    <n v="0"/>
    <n v="0"/>
    <n v="0"/>
    <n v="0"/>
    <n v="0"/>
    <n v="0"/>
    <x v="426"/>
    <n v="0"/>
    <m/>
    <m/>
    <m/>
    <m/>
    <m/>
    <m/>
    <m/>
    <n v="0"/>
    <n v="0"/>
    <n v="0"/>
    <n v="0"/>
    <x v="1"/>
    <x v="6"/>
    <m/>
    <x v="37"/>
  </r>
  <r>
    <x v="3"/>
    <s v="Ozark"/>
    <s v="Electric"/>
    <s v="Commercial"/>
    <s v="LS-Special Lighting"/>
    <n v="1856"/>
    <n v="395.07"/>
    <n v="0"/>
    <n v="3.29"/>
    <n v="0"/>
    <n v="0"/>
    <n v="0"/>
    <n v="0"/>
    <n v="13.22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7"/>
  </r>
  <r>
    <x v="3"/>
    <s v="Ozark"/>
    <s v="Electric"/>
    <s v="Commercial"/>
    <s v="SH-Small Heating"/>
    <n v="656126"/>
    <n v="64998.18"/>
    <n v="6026.46"/>
    <n v="2238.87"/>
    <n v="0"/>
    <n v="0"/>
    <n v="-70.260000000000005"/>
    <n v="-4718"/>
    <n v="4671.5"/>
    <n v="0"/>
    <n v="0"/>
    <n v="295.22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4.41999999999996"/>
    <n v="40"/>
    <n v="0"/>
    <n v="5238.97"/>
    <n v="0"/>
    <n v="0"/>
    <n v="0"/>
    <n v="0"/>
    <n v="0"/>
    <n v="0"/>
    <n v="0"/>
    <x v="427"/>
    <n v="0"/>
    <m/>
    <m/>
    <m/>
    <m/>
    <m/>
    <m/>
    <m/>
    <n v="0"/>
    <n v="0"/>
    <n v="0"/>
    <n v="0"/>
    <x v="1"/>
    <x v="12"/>
    <m/>
    <x v="37"/>
  </r>
  <r>
    <x v="3"/>
    <s v="Ozark"/>
    <s v="Electric"/>
    <s v="Commercial"/>
    <s v="TEB-Total Electric Bldg"/>
    <n v="1283424"/>
    <n v="120179.55"/>
    <n v="2779.6"/>
    <n v="1508.68"/>
    <n v="0"/>
    <n v="0"/>
    <n v="0"/>
    <n v="0"/>
    <n v="9137.9599999999991"/>
    <n v="0"/>
    <n v="0"/>
    <n v="57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2.01"/>
    <n v="0"/>
    <n v="0"/>
    <n v="4027.38"/>
    <n v="0"/>
    <n v="0"/>
    <n v="0"/>
    <n v="0"/>
    <n v="0"/>
    <n v="0"/>
    <n v="0"/>
    <x v="428"/>
    <n v="0"/>
    <m/>
    <m/>
    <m/>
    <m/>
    <m/>
    <m/>
    <m/>
    <n v="0"/>
    <n v="0"/>
    <n v="0"/>
    <n v="0"/>
    <x v="1"/>
    <x v="13"/>
    <m/>
    <x v="37"/>
  </r>
  <r>
    <x v="3"/>
    <s v="Ozark"/>
    <s v="Electric"/>
    <s v="Industrial"/>
    <s v="CB-Commercial"/>
    <n v="9570"/>
    <n v="1118.54"/>
    <n v="113.45"/>
    <n v="25.08"/>
    <n v="0"/>
    <n v="0"/>
    <n v="0"/>
    <n v="0"/>
    <n v="68.13"/>
    <n v="0"/>
    <n v="0"/>
    <n v="4.30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26"/>
    <n v="0"/>
    <n v="0"/>
    <n v="0"/>
    <n v="0"/>
    <n v="0"/>
    <n v="0"/>
    <n v="0"/>
    <x v="429"/>
    <n v="0"/>
    <m/>
    <m/>
    <m/>
    <m/>
    <m/>
    <m/>
    <m/>
    <n v="0"/>
    <n v="0"/>
    <n v="0"/>
    <n v="0"/>
    <x v="2"/>
    <x v="5"/>
    <m/>
    <x v="37"/>
  </r>
  <r>
    <x v="3"/>
    <s v="Ozark"/>
    <s v="Electric"/>
    <s v="Industrial"/>
    <s v="GP-General Power"/>
    <n v="271378"/>
    <n v="27180.03"/>
    <n v="486.43"/>
    <n v="125.36"/>
    <n v="0"/>
    <n v="0"/>
    <n v="0"/>
    <n v="0"/>
    <n v="1932.21"/>
    <n v="0"/>
    <n v="0"/>
    <n v="12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5.79"/>
    <n v="0"/>
    <n v="0"/>
    <n v="1639.44"/>
    <n v="0"/>
    <n v="0"/>
    <n v="0"/>
    <n v="0"/>
    <n v="0"/>
    <n v="0"/>
    <n v="0"/>
    <x v="430"/>
    <n v="0"/>
    <m/>
    <m/>
    <m/>
    <m/>
    <m/>
    <m/>
    <m/>
    <n v="0"/>
    <n v="0"/>
    <n v="0"/>
    <n v="0"/>
    <x v="2"/>
    <x v="6"/>
    <m/>
    <x v="37"/>
  </r>
  <r>
    <x v="3"/>
    <s v="Ozark"/>
    <s v="Electric"/>
    <s v="Industrial"/>
    <s v="TEB-Total Electric Bldg"/>
    <n v="223223"/>
    <n v="29831.29"/>
    <n v="138.97999999999999"/>
    <n v="1575.23"/>
    <n v="0"/>
    <n v="0"/>
    <n v="0"/>
    <n v="0"/>
    <n v="1589.35"/>
    <n v="0"/>
    <n v="0"/>
    <n v="100.45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2530.88"/>
    <n v="0"/>
    <n v="0"/>
    <n v="0"/>
    <n v="0"/>
    <n v="0"/>
    <n v="0"/>
    <n v="0"/>
    <x v="431"/>
    <n v="0"/>
    <m/>
    <m/>
    <m/>
    <m/>
    <m/>
    <m/>
    <m/>
    <n v="0"/>
    <n v="0"/>
    <n v="0"/>
    <n v="0"/>
    <x v="2"/>
    <x v="13"/>
    <m/>
    <x v="37"/>
  </r>
  <r>
    <x v="3"/>
    <s v="Ozark"/>
    <s v="Electric"/>
    <s v="Interdepartmental"/>
    <s v="CB-Commercial"/>
    <n v="7313"/>
    <n v="847.31"/>
    <n v="68.069999999999993"/>
    <n v="0"/>
    <n v="0"/>
    <n v="0"/>
    <n v="0"/>
    <n v="0"/>
    <n v="52.07"/>
    <n v="0"/>
    <n v="0"/>
    <n v="3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n v="0"/>
    <x v="432"/>
    <n v="0"/>
    <m/>
    <m/>
    <m/>
    <m/>
    <m/>
    <m/>
    <m/>
    <n v="0"/>
    <n v="0"/>
    <n v="0"/>
    <n v="0"/>
    <x v="5"/>
    <x v="5"/>
    <m/>
    <x v="37"/>
  </r>
  <r>
    <x v="3"/>
    <s v="Ozark"/>
    <s v="Electric"/>
    <s v="Municipal Buildings"/>
    <s v="CB-Commercial"/>
    <n v="64722"/>
    <n v="7709.33"/>
    <n v="1384.09"/>
    <n v="0"/>
    <n v="0"/>
    <n v="0"/>
    <n v="0"/>
    <n v="0"/>
    <n v="460.8"/>
    <n v="0"/>
    <n v="0"/>
    <n v="29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33"/>
    <n v="0"/>
    <m/>
    <m/>
    <m/>
    <m/>
    <m/>
    <m/>
    <m/>
    <n v="0"/>
    <n v="0"/>
    <n v="0"/>
    <n v="0"/>
    <x v="3"/>
    <x v="5"/>
    <m/>
    <x v="37"/>
  </r>
  <r>
    <x v="3"/>
    <s v="Ozark"/>
    <s v="Electric"/>
    <s v="Municipal Buildings"/>
    <s v="GP-General Power"/>
    <n v="127760"/>
    <n v="12846.96"/>
    <n v="277.95999999999998"/>
    <n v="0"/>
    <n v="0"/>
    <n v="0"/>
    <n v="0"/>
    <n v="0"/>
    <n v="909.65"/>
    <n v="0"/>
    <n v="0"/>
    <n v="57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34"/>
    <n v="0"/>
    <m/>
    <m/>
    <m/>
    <m/>
    <m/>
    <m/>
    <m/>
    <n v="0"/>
    <n v="0"/>
    <n v="0"/>
    <n v="0"/>
    <x v="3"/>
    <x v="6"/>
    <m/>
    <x v="37"/>
  </r>
  <r>
    <x v="3"/>
    <s v="Ozark"/>
    <s v="Electric"/>
    <s v="Municipal Buildings"/>
    <s v="SH-Small Heating"/>
    <n v="14057"/>
    <n v="1386.38"/>
    <n v="136.13999999999999"/>
    <n v="0"/>
    <n v="0"/>
    <n v="0"/>
    <n v="0"/>
    <n v="0"/>
    <n v="100.08"/>
    <n v="0"/>
    <n v="0"/>
    <n v="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35"/>
    <n v="0"/>
    <m/>
    <m/>
    <m/>
    <m/>
    <m/>
    <m/>
    <m/>
    <n v="0"/>
    <n v="0"/>
    <n v="0"/>
    <n v="0"/>
    <x v="3"/>
    <x v="12"/>
    <m/>
    <x v="37"/>
  </r>
  <r>
    <x v="3"/>
    <s v="Ozark"/>
    <s v="Electric"/>
    <s v="Municipal Other Lighting"/>
    <s v="CB-Commercial"/>
    <n v="2985"/>
    <n v="378.63"/>
    <n v="680.7"/>
    <n v="0"/>
    <n v="0"/>
    <n v="0"/>
    <n v="0"/>
    <n v="0"/>
    <n v="21.24"/>
    <n v="0"/>
    <n v="0"/>
    <n v="1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36"/>
    <n v="0"/>
    <m/>
    <m/>
    <m/>
    <m/>
    <m/>
    <m/>
    <m/>
    <n v="0"/>
    <n v="0"/>
    <n v="0"/>
    <n v="0"/>
    <x v="4"/>
    <x v="5"/>
    <m/>
    <x v="37"/>
  </r>
  <r>
    <x v="3"/>
    <s v="Ozark"/>
    <s v="Electric"/>
    <s v="Municipal Other Lighting"/>
    <s v="LS-Special Lighting"/>
    <n v="1815"/>
    <n v="420.84"/>
    <n v="0"/>
    <n v="0"/>
    <n v="0"/>
    <n v="0"/>
    <n v="0"/>
    <n v="0"/>
    <n v="12.93"/>
    <n v="0"/>
    <n v="0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7"/>
  </r>
  <r>
    <x v="3"/>
    <s v="Ozark"/>
    <s v="Electric"/>
    <s v="Municipal Pumping"/>
    <s v="CB-Commercial"/>
    <n v="142978"/>
    <n v="16744.900000000001"/>
    <n v="1769.82"/>
    <n v="0"/>
    <n v="0"/>
    <n v="0"/>
    <n v="0"/>
    <n v="0"/>
    <n v="1018.01"/>
    <n v="0"/>
    <n v="0"/>
    <n v="64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37"/>
    <n v="0"/>
    <m/>
    <m/>
    <m/>
    <m/>
    <m/>
    <m/>
    <m/>
    <n v="0"/>
    <n v="0"/>
    <n v="0"/>
    <n v="0"/>
    <x v="3"/>
    <x v="5"/>
    <m/>
    <x v="37"/>
  </r>
  <r>
    <x v="3"/>
    <s v="Ozark"/>
    <s v="Electric"/>
    <s v="Municipal Pumping"/>
    <s v="GP-General Power"/>
    <n v="566018"/>
    <n v="56626.67"/>
    <n v="1598.27"/>
    <n v="0"/>
    <n v="0"/>
    <n v="0"/>
    <n v="0"/>
    <n v="0"/>
    <n v="4030.08"/>
    <n v="0"/>
    <n v="0"/>
    <n v="254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38"/>
    <n v="0"/>
    <m/>
    <m/>
    <m/>
    <m/>
    <m/>
    <m/>
    <m/>
    <n v="0"/>
    <n v="0"/>
    <n v="0"/>
    <n v="0"/>
    <x v="3"/>
    <x v="6"/>
    <m/>
    <x v="37"/>
  </r>
  <r>
    <x v="3"/>
    <s v="Ozark"/>
    <s v="Electric"/>
    <s v="Municipal Pumping"/>
    <s v="TEB-Total Electric Bldg"/>
    <n v="21840"/>
    <n v="2407.31"/>
    <n v="138.97999999999999"/>
    <n v="0"/>
    <n v="0"/>
    <n v="0"/>
    <n v="0"/>
    <n v="0"/>
    <n v="155.5"/>
    <n v="0"/>
    <n v="0"/>
    <n v="9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39"/>
    <n v="0"/>
    <m/>
    <m/>
    <m/>
    <m/>
    <m/>
    <m/>
    <m/>
    <n v="0"/>
    <n v="0"/>
    <n v="0"/>
    <n v="0"/>
    <x v="3"/>
    <x v="13"/>
    <m/>
    <x v="37"/>
  </r>
  <r>
    <x v="3"/>
    <s v="Ozark"/>
    <s v="Electric"/>
    <s v="Residential"/>
    <s v="RGL-Residential Pilot"/>
    <n v="47098"/>
    <n v="5284.6"/>
    <n v="0"/>
    <n v="159.58000000000001"/>
    <n v="0"/>
    <n v="0"/>
    <n v="0"/>
    <n v="0"/>
    <n v="335.36"/>
    <n v="0"/>
    <n v="0"/>
    <n v="21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4"/>
    <n v="0"/>
    <n v="0"/>
    <n v="40.08"/>
    <n v="0"/>
    <n v="0"/>
    <n v="0"/>
    <n v="0"/>
    <n v="0"/>
    <n v="0"/>
    <n v="0"/>
    <x v="440"/>
    <n v="0"/>
    <m/>
    <m/>
    <m/>
    <m/>
    <m/>
    <m/>
    <m/>
    <n v="0"/>
    <n v="0"/>
    <n v="0"/>
    <n v="0"/>
    <x v="0"/>
    <x v="25"/>
    <m/>
    <x v="37"/>
  </r>
  <r>
    <x v="3"/>
    <s v="Ozark"/>
    <s v="Electric"/>
    <s v="Residential"/>
    <s v="RG-Residential"/>
    <n v="21976213"/>
    <n v="2466364.5099999998"/>
    <n v="256035.99"/>
    <n v="59435.98"/>
    <n v="0"/>
    <n v="0"/>
    <n v="-14.92"/>
    <n v="-3434.3816793893102"/>
    <n v="156465.03"/>
    <n v="0"/>
    <n v="0"/>
    <n v="9889.49"/>
    <n v="0"/>
    <n v="0"/>
    <n v="0"/>
    <n v="0"/>
    <n v="0"/>
    <n v="0"/>
    <n v="0"/>
    <n v="0"/>
    <n v="0"/>
    <n v="0"/>
    <n v="0"/>
    <n v="0"/>
    <n v="0"/>
    <n v="0"/>
    <n v="0"/>
    <n v="210"/>
    <n v="0"/>
    <n v="60"/>
    <n v="5999.77"/>
    <n v="900"/>
    <n v="-192.95"/>
    <n v="18347.59"/>
    <n v="0"/>
    <n v="0"/>
    <n v="0"/>
    <n v="0"/>
    <n v="0"/>
    <n v="0"/>
    <n v="153.41"/>
    <x v="441"/>
    <n v="0"/>
    <m/>
    <m/>
    <m/>
    <m/>
    <m/>
    <m/>
    <m/>
    <n v="0"/>
    <n v="0"/>
    <n v="0"/>
    <n v="0"/>
    <x v="0"/>
    <x v="1"/>
    <m/>
    <x v="37"/>
  </r>
  <r>
    <x v="3"/>
    <s v="Ozark"/>
    <s v="Lighting"/>
    <s v="Commercial"/>
    <s v="PL-Private Lighting"/>
    <n v="49058.877"/>
    <n v="16256.52"/>
    <n v="0"/>
    <n v="151.07"/>
    <n v="0"/>
    <n v="0"/>
    <n v="0"/>
    <n v="0"/>
    <n v="349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59"/>
    <n v="0"/>
    <n v="0"/>
    <n v="731.3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3"/>
    <s v="Ozark"/>
    <s v="Lighting"/>
    <s v="Municipal Other Lighting"/>
    <s v="PL-Private Lighting"/>
    <n v="671"/>
    <n v="188.61"/>
    <n v="0"/>
    <n v="0"/>
    <n v="0"/>
    <n v="0"/>
    <n v="0"/>
    <n v="0"/>
    <n v="4.76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7"/>
  </r>
  <r>
    <x v="3"/>
    <s v="Ozark"/>
    <s v="Lighting"/>
    <s v="Municipal Street Lighting"/>
    <s v="SPL-Municipal St Lighting"/>
    <n v="160994.459"/>
    <n v="19311.2"/>
    <n v="0"/>
    <n v="0"/>
    <n v="0"/>
    <n v="0"/>
    <n v="0"/>
    <n v="0"/>
    <n v="1146.27"/>
    <n v="0"/>
    <n v="0"/>
    <n v="0"/>
    <n v="0"/>
    <n v="0"/>
    <n v="0"/>
    <n v="0"/>
    <n v="0"/>
    <n v="0"/>
    <n v="0"/>
    <n v="8772.12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7"/>
  </r>
  <r>
    <x v="3"/>
    <s v="Ozark"/>
    <s v="Lighting"/>
    <s v="Residential"/>
    <s v="PL-Private Lighting"/>
    <n v="26031.606"/>
    <n v="9687.76"/>
    <n v="0"/>
    <n v="37.840000000000003"/>
    <n v="0"/>
    <n v="0"/>
    <n v="0"/>
    <n v="0"/>
    <n v="18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13"/>
    <n v="0"/>
    <n v="0"/>
    <n v="57.9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3"/>
    <s v="Pierce City"/>
    <s v="Electric"/>
    <s v="Commercial"/>
    <s v="CB-Commercial"/>
    <n v="8422"/>
    <n v="981.39"/>
    <n v="68.069999999999993"/>
    <n v="0"/>
    <n v="0"/>
    <n v="0"/>
    <n v="0"/>
    <n v="0"/>
    <n v="59.96"/>
    <n v="0"/>
    <n v="0"/>
    <n v="3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85"/>
    <n v="0"/>
    <n v="0"/>
    <n v="0"/>
    <n v="0"/>
    <n v="0"/>
    <n v="0"/>
    <n v="0"/>
    <x v="442"/>
    <n v="0"/>
    <m/>
    <m/>
    <m/>
    <m/>
    <m/>
    <m/>
    <m/>
    <n v="0"/>
    <n v="0"/>
    <n v="0"/>
    <n v="0"/>
    <x v="1"/>
    <x v="5"/>
    <m/>
    <x v="37"/>
  </r>
  <r>
    <x v="3"/>
    <s v="Pierce City"/>
    <s v="Electric"/>
    <s v="Residential"/>
    <s v="RG-Residential"/>
    <n v="21610"/>
    <n v="2375.37"/>
    <n v="182"/>
    <n v="60.73"/>
    <n v="0"/>
    <n v="0"/>
    <n v="0"/>
    <n v="0"/>
    <n v="153.87"/>
    <n v="0"/>
    <n v="0"/>
    <n v="9.72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55"/>
    <n v="0"/>
    <n v="0"/>
    <n v="0"/>
    <n v="0"/>
    <n v="0"/>
    <n v="0"/>
    <n v="0"/>
    <n v="0"/>
    <n v="0"/>
    <n v="0"/>
    <x v="443"/>
    <n v="0"/>
    <m/>
    <m/>
    <m/>
    <m/>
    <m/>
    <m/>
    <m/>
    <n v="0"/>
    <n v="0"/>
    <n v="0"/>
    <n v="0"/>
    <x v="0"/>
    <x v="1"/>
    <m/>
    <x v="37"/>
  </r>
  <r>
    <x v="3"/>
    <s v="Pierce City"/>
    <s v="Lighting"/>
    <s v="Residential"/>
    <s v="PL-Private Lighting"/>
    <n v="65"/>
    <n v="15.32"/>
    <n v="0"/>
    <n v="0"/>
    <n v="0"/>
    <n v="0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s v="Republic"/>
    <s v="Electric"/>
    <s v="Commercial"/>
    <s v="CB-Commercial"/>
    <n v="509178"/>
    <n v="60654.62"/>
    <n v="9584.26"/>
    <n v="1768.28"/>
    <n v="0"/>
    <n v="0"/>
    <n v="0"/>
    <n v="0"/>
    <n v="3625.33"/>
    <n v="0"/>
    <n v="0"/>
    <n v="229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2.28"/>
    <n v="0"/>
    <n v="0"/>
    <n v="4969.3599999999997"/>
    <n v="0"/>
    <n v="0"/>
    <n v="0"/>
    <n v="0"/>
    <n v="0"/>
    <n v="0"/>
    <n v="0"/>
    <x v="444"/>
    <n v="0"/>
    <m/>
    <m/>
    <m/>
    <m/>
    <m/>
    <m/>
    <m/>
    <n v="0"/>
    <n v="0"/>
    <n v="0"/>
    <n v="0"/>
    <x v="1"/>
    <x v="5"/>
    <m/>
    <x v="37"/>
  </r>
  <r>
    <x v="3"/>
    <s v="Republic"/>
    <s v="Electric"/>
    <s v="Commercial"/>
    <s v="GP-General Power"/>
    <n v="412580"/>
    <n v="38156.19"/>
    <n v="1320.31"/>
    <n v="0"/>
    <n v="0"/>
    <n v="0"/>
    <n v="0"/>
    <n v="0"/>
    <n v="2937.58"/>
    <n v="0"/>
    <n v="0"/>
    <n v="185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4.75"/>
    <n v="0"/>
    <n v="0"/>
    <n v="2827.45"/>
    <n v="0"/>
    <n v="0"/>
    <n v="0"/>
    <n v="0"/>
    <n v="0"/>
    <n v="0"/>
    <n v="0"/>
    <x v="445"/>
    <n v="0"/>
    <m/>
    <m/>
    <m/>
    <m/>
    <m/>
    <m/>
    <m/>
    <n v="0"/>
    <n v="0"/>
    <n v="0"/>
    <n v="0"/>
    <x v="1"/>
    <x v="6"/>
    <m/>
    <x v="37"/>
  </r>
  <r>
    <x v="3"/>
    <s v="Republic"/>
    <s v="Electric"/>
    <s v="Commercial"/>
    <s v="SH-Small Heating"/>
    <n v="83826"/>
    <n v="8149.61"/>
    <n v="548.34"/>
    <n v="148.80000000000001"/>
    <n v="0"/>
    <n v="0"/>
    <n v="0"/>
    <n v="0"/>
    <n v="596.86"/>
    <n v="0"/>
    <n v="0"/>
    <n v="37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.98"/>
    <n v="0"/>
    <n v="-3.39"/>
    <n v="642.98"/>
    <n v="0"/>
    <n v="0"/>
    <n v="0"/>
    <n v="0"/>
    <n v="0"/>
    <n v="0"/>
    <n v="0"/>
    <x v="446"/>
    <n v="0"/>
    <m/>
    <m/>
    <m/>
    <m/>
    <m/>
    <m/>
    <m/>
    <n v="0"/>
    <n v="0"/>
    <n v="0"/>
    <n v="0"/>
    <x v="1"/>
    <x v="12"/>
    <m/>
    <x v="37"/>
  </r>
  <r>
    <x v="3"/>
    <s v="Republic"/>
    <s v="Electric"/>
    <s v="Commercial"/>
    <s v="TEB-Total Electric Bldg"/>
    <n v="54720"/>
    <n v="4867.3"/>
    <n v="208.47"/>
    <n v="0"/>
    <n v="0"/>
    <n v="0"/>
    <n v="0"/>
    <n v="0"/>
    <n v="389.61"/>
    <n v="0"/>
    <n v="0"/>
    <n v="24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3.2"/>
    <n v="0"/>
    <n v="0"/>
    <n v="462.59"/>
    <n v="0"/>
    <n v="0"/>
    <n v="0"/>
    <n v="0"/>
    <n v="0"/>
    <n v="0"/>
    <n v="0"/>
    <x v="447"/>
    <n v="0"/>
    <m/>
    <m/>
    <m/>
    <m/>
    <m/>
    <m/>
    <m/>
    <n v="0"/>
    <n v="0"/>
    <n v="0"/>
    <n v="0"/>
    <x v="1"/>
    <x v="13"/>
    <m/>
    <x v="37"/>
  </r>
  <r>
    <x v="3"/>
    <s v="Republic"/>
    <s v="Electric"/>
    <s v="Industrial"/>
    <s v="CB-Commercial"/>
    <n v="779"/>
    <n v="97.97"/>
    <n v="22.69"/>
    <n v="3.83"/>
    <n v="0"/>
    <n v="0"/>
    <n v="0"/>
    <n v="0"/>
    <n v="5.55"/>
    <n v="0"/>
    <n v="0"/>
    <n v="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6"/>
    <n v="0"/>
    <n v="0"/>
    <n v="0"/>
    <n v="0"/>
    <n v="0"/>
    <n v="0"/>
    <n v="0"/>
    <x v="448"/>
    <n v="0"/>
    <m/>
    <m/>
    <m/>
    <m/>
    <m/>
    <m/>
    <m/>
    <n v="0"/>
    <n v="0"/>
    <n v="0"/>
    <n v="0"/>
    <x v="2"/>
    <x v="5"/>
    <m/>
    <x v="37"/>
  </r>
  <r>
    <x v="3"/>
    <s v="Republic"/>
    <s v="Electric"/>
    <s v="Municipal Buildings"/>
    <s v="CB-Commercial"/>
    <n v="27942"/>
    <n v="3287.21"/>
    <n v="363.04"/>
    <n v="0"/>
    <n v="0"/>
    <n v="0"/>
    <n v="0"/>
    <n v="0"/>
    <n v="198.94"/>
    <n v="0"/>
    <n v="0"/>
    <n v="12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49"/>
    <n v="0"/>
    <m/>
    <m/>
    <m/>
    <m/>
    <m/>
    <m/>
    <m/>
    <n v="0"/>
    <n v="0"/>
    <n v="0"/>
    <n v="0"/>
    <x v="3"/>
    <x v="5"/>
    <m/>
    <x v="37"/>
  </r>
  <r>
    <x v="3"/>
    <s v="Republic"/>
    <s v="Electric"/>
    <s v="Municipal Buildings"/>
    <s v="GP-General Power"/>
    <n v="54000"/>
    <n v="5037.53"/>
    <n v="208.47"/>
    <n v="0"/>
    <n v="0"/>
    <n v="0"/>
    <n v="0"/>
    <n v="0"/>
    <n v="384.48"/>
    <n v="0"/>
    <n v="0"/>
    <n v="2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50"/>
    <n v="0"/>
    <m/>
    <m/>
    <m/>
    <m/>
    <m/>
    <m/>
    <m/>
    <n v="0"/>
    <n v="0"/>
    <n v="0"/>
    <n v="0"/>
    <x v="3"/>
    <x v="6"/>
    <m/>
    <x v="37"/>
  </r>
  <r>
    <x v="3"/>
    <s v="Republic"/>
    <s v="Electric"/>
    <s v="Municipal Other Lighting"/>
    <s v="CB-Commercial"/>
    <n v="4178"/>
    <n v="487.05"/>
    <n v="226.9"/>
    <n v="0"/>
    <n v="0"/>
    <n v="0"/>
    <n v="0"/>
    <n v="0"/>
    <n v="29.75"/>
    <n v="0"/>
    <n v="0"/>
    <n v="1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51"/>
    <n v="0"/>
    <m/>
    <m/>
    <m/>
    <m/>
    <m/>
    <m/>
    <m/>
    <n v="0"/>
    <n v="0"/>
    <n v="0"/>
    <n v="0"/>
    <x v="4"/>
    <x v="5"/>
    <m/>
    <x v="37"/>
  </r>
  <r>
    <x v="3"/>
    <s v="Republic"/>
    <s v="Electric"/>
    <s v="Municipal Other Lighting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7"/>
  </r>
  <r>
    <x v="3"/>
    <s v="Republic"/>
    <s v="Electric"/>
    <s v="Municipal Pumping"/>
    <s v="CB-Commercial"/>
    <n v="19342"/>
    <n v="2264.6799999999998"/>
    <n v="226.9"/>
    <n v="0"/>
    <n v="0"/>
    <n v="0"/>
    <n v="0"/>
    <n v="0"/>
    <n v="137.71"/>
    <n v="0"/>
    <n v="0"/>
    <n v="8.699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52"/>
    <n v="0"/>
    <m/>
    <m/>
    <m/>
    <m/>
    <m/>
    <m/>
    <m/>
    <n v="0"/>
    <n v="0"/>
    <n v="0"/>
    <n v="0"/>
    <x v="3"/>
    <x v="5"/>
    <m/>
    <x v="37"/>
  </r>
  <r>
    <x v="3"/>
    <s v="Republic"/>
    <s v="Electric"/>
    <s v="Municipal Pumping"/>
    <s v="GP-General Power"/>
    <n v="64502"/>
    <n v="7158.06"/>
    <n v="277.95999999999998"/>
    <n v="0"/>
    <n v="0"/>
    <n v="0"/>
    <n v="0"/>
    <n v="0"/>
    <n v="459.25"/>
    <n v="0"/>
    <n v="0"/>
    <n v="29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53"/>
    <n v="0"/>
    <m/>
    <m/>
    <m/>
    <m/>
    <m/>
    <m/>
    <m/>
    <n v="0"/>
    <n v="0"/>
    <n v="0"/>
    <n v="0"/>
    <x v="3"/>
    <x v="6"/>
    <m/>
    <x v="37"/>
  </r>
  <r>
    <x v="3"/>
    <s v="Republic"/>
    <s v="Electric"/>
    <s v="Residential"/>
    <s v="RGL-Residential Pilot"/>
    <n v="5620"/>
    <n v="651.42999999999995"/>
    <n v="0"/>
    <n v="20.97"/>
    <n v="0"/>
    <n v="0"/>
    <n v="0"/>
    <n v="0"/>
    <n v="40.01"/>
    <n v="0"/>
    <n v="0"/>
    <n v="2.5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2"/>
    <n v="0"/>
    <n v="0"/>
    <n v="0"/>
    <n v="0"/>
    <n v="0"/>
    <n v="0"/>
    <n v="0"/>
    <x v="126"/>
    <n v="0"/>
    <m/>
    <m/>
    <m/>
    <m/>
    <m/>
    <m/>
    <m/>
    <n v="0"/>
    <n v="0"/>
    <n v="0"/>
    <n v="0"/>
    <x v="0"/>
    <x v="25"/>
    <m/>
    <x v="37"/>
  </r>
  <r>
    <x v="3"/>
    <s v="Republic"/>
    <s v="Electric"/>
    <s v="Residential"/>
    <s v="RG-Residential"/>
    <n v="4762805"/>
    <n v="543519.53"/>
    <n v="68493.960000000006"/>
    <n v="16146.2"/>
    <n v="0"/>
    <n v="0"/>
    <n v="-0.82"/>
    <n v="-219.08396946564901"/>
    <n v="33910.9"/>
    <n v="0"/>
    <n v="0"/>
    <n v="214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0.37"/>
    <n v="280"/>
    <n v="-36.21"/>
    <n v="5744.9"/>
    <n v="0"/>
    <n v="0"/>
    <n v="0"/>
    <n v="0"/>
    <n v="0"/>
    <n v="0"/>
    <n v="29.24"/>
    <x v="454"/>
    <n v="0"/>
    <m/>
    <m/>
    <m/>
    <m/>
    <m/>
    <m/>
    <m/>
    <n v="0"/>
    <n v="0"/>
    <n v="0"/>
    <n v="0"/>
    <x v="0"/>
    <x v="1"/>
    <m/>
    <x v="37"/>
  </r>
  <r>
    <x v="3"/>
    <s v="Republic"/>
    <s v="Lighting"/>
    <s v="Commercial"/>
    <s v="PL-Private Lighting"/>
    <n v="11705.165000000001"/>
    <n v="4017.63"/>
    <n v="0"/>
    <n v="0"/>
    <n v="0"/>
    <n v="0"/>
    <n v="0"/>
    <n v="0"/>
    <n v="83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36"/>
    <n v="0"/>
    <n v="0"/>
    <n v="186.6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3"/>
    <s v="Republic"/>
    <s v="Lighting"/>
    <s v="Municipal Buildings"/>
    <s v="PL-Private Lighting"/>
    <n v="31"/>
    <n v="14.15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7"/>
  </r>
  <r>
    <x v="3"/>
    <s v="Republic"/>
    <s v="Lighting"/>
    <s v="Municipal Other Lighting"/>
    <s v="PL-Private Lighting"/>
    <n v="431"/>
    <n v="79.599999999999994"/>
    <n v="0"/>
    <n v="0"/>
    <n v="0"/>
    <n v="0"/>
    <n v="0"/>
    <n v="0"/>
    <n v="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7"/>
  </r>
  <r>
    <x v="3"/>
    <s v="Republic"/>
    <s v="Lighting"/>
    <s v="Municipal Street Lighting"/>
    <s v="SPL-Municipal St Lighting"/>
    <n v="105253.533"/>
    <n v="13639.21"/>
    <n v="0"/>
    <n v="0"/>
    <n v="0"/>
    <n v="0"/>
    <n v="0"/>
    <n v="0"/>
    <n v="749.41"/>
    <n v="0"/>
    <n v="0"/>
    <n v="0"/>
    <n v="0"/>
    <n v="0"/>
    <n v="0"/>
    <n v="0"/>
    <n v="0"/>
    <n v="0"/>
    <n v="0"/>
    <n v="658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7"/>
  </r>
  <r>
    <x v="3"/>
    <s v="Republic"/>
    <s v="Lighting"/>
    <s v="Residential"/>
    <s v="PL-Private Lighting"/>
    <n v="5321.9"/>
    <n v="1815.49"/>
    <n v="0"/>
    <n v="0"/>
    <n v="0"/>
    <n v="0"/>
    <n v="0"/>
    <n v="0"/>
    <n v="3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23"/>
    <n v="0"/>
    <n v="0"/>
    <n v="12.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3"/>
    <s v="Webb City"/>
    <s v="Electric"/>
    <s v="Commercial"/>
    <s v="CB-Commercial"/>
    <n v="1120"/>
    <n v="136.46"/>
    <n v="21.93"/>
    <n v="0"/>
    <n v="0"/>
    <n v="0"/>
    <n v="0"/>
    <n v="0"/>
    <n v="7.97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55"/>
    <n v="0"/>
    <m/>
    <m/>
    <m/>
    <m/>
    <m/>
    <m/>
    <m/>
    <n v="0"/>
    <n v="0"/>
    <n v="0"/>
    <n v="0"/>
    <x v="1"/>
    <x v="5"/>
    <m/>
    <x v="37"/>
  </r>
  <r>
    <x v="3"/>
    <s v="Webb City"/>
    <s v="Electric"/>
    <s v="Commercial"/>
    <s v="CB-Commercial"/>
    <n v="2710907"/>
    <n v="318941.31"/>
    <n v="38005.74"/>
    <n v="9403.0499999999993"/>
    <n v="0"/>
    <n v="0"/>
    <n v="0"/>
    <n v="0"/>
    <n v="19301.400000000001"/>
    <n v="0"/>
    <n v="0"/>
    <n v="1212.5899999999999"/>
    <n v="0"/>
    <n v="0"/>
    <n v="0"/>
    <n v="0"/>
    <n v="0"/>
    <n v="0"/>
    <n v="0"/>
    <n v="0"/>
    <n v="0"/>
    <n v="0"/>
    <n v="0"/>
    <n v="0"/>
    <n v="0"/>
    <n v="0"/>
    <n v="0"/>
    <n v="120"/>
    <n v="0"/>
    <n v="30"/>
    <n v="3622.03"/>
    <n v="0"/>
    <n v="-12.38"/>
    <n v="21959.71"/>
    <n v="0"/>
    <n v="0"/>
    <n v="0"/>
    <n v="0"/>
    <n v="0"/>
    <n v="0"/>
    <n v="0"/>
    <x v="456"/>
    <n v="0"/>
    <m/>
    <m/>
    <m/>
    <m/>
    <m/>
    <m/>
    <m/>
    <n v="0"/>
    <n v="0"/>
    <n v="0"/>
    <n v="0"/>
    <x v="1"/>
    <x v="5"/>
    <m/>
    <x v="37"/>
  </r>
  <r>
    <x v="3"/>
    <s v="Webb City"/>
    <s v="Electric"/>
    <s v="Commercial"/>
    <s v="GP-General Power"/>
    <n v="4170358"/>
    <n v="391328.46"/>
    <n v="9381.15"/>
    <n v="937.35"/>
    <n v="0"/>
    <n v="0"/>
    <n v="0"/>
    <n v="0"/>
    <n v="29692.959999999999"/>
    <n v="0"/>
    <n v="0"/>
    <n v="1694.63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1317.81"/>
    <n v="0"/>
    <n v="0"/>
    <n v="18664.03"/>
    <n v="0"/>
    <n v="0"/>
    <n v="0"/>
    <n v="0"/>
    <n v="0"/>
    <n v="0"/>
    <n v="0"/>
    <x v="457"/>
    <n v="0"/>
    <m/>
    <m/>
    <m/>
    <m/>
    <m/>
    <m/>
    <m/>
    <n v="0"/>
    <n v="0"/>
    <n v="0"/>
    <n v="0"/>
    <x v="1"/>
    <x v="6"/>
    <m/>
    <x v="37"/>
  </r>
  <r>
    <x v="3"/>
    <s v="Webb City"/>
    <s v="Electric"/>
    <s v="Commercial"/>
    <s v="LS-Special Lighting"/>
    <n v="2480"/>
    <n v="361.62"/>
    <n v="0"/>
    <n v="0"/>
    <n v="0"/>
    <n v="0"/>
    <n v="0"/>
    <n v="0"/>
    <n v="17.66"/>
    <n v="0"/>
    <n v="0"/>
    <n v="1.12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7"/>
  </r>
  <r>
    <x v="3"/>
    <s v="Webb City"/>
    <s v="Electric"/>
    <s v="Commercial"/>
    <s v="SH-Small Heating"/>
    <n v="392787"/>
    <n v="38216.32"/>
    <n v="2843.82"/>
    <n v="898.86"/>
    <n v="0"/>
    <n v="0"/>
    <n v="0"/>
    <n v="0"/>
    <n v="2796.68"/>
    <n v="0"/>
    <n v="0"/>
    <n v="172.6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25.59"/>
    <n v="0"/>
    <n v="0"/>
    <n v="2423.88"/>
    <n v="0"/>
    <n v="0"/>
    <n v="0"/>
    <n v="0"/>
    <n v="0"/>
    <n v="0"/>
    <n v="0"/>
    <x v="458"/>
    <n v="0"/>
    <m/>
    <m/>
    <m/>
    <m/>
    <m/>
    <m/>
    <m/>
    <n v="0"/>
    <n v="0"/>
    <n v="0"/>
    <n v="0"/>
    <x v="1"/>
    <x v="12"/>
    <m/>
    <x v="37"/>
  </r>
  <r>
    <x v="3"/>
    <s v="Webb City"/>
    <s v="Electric"/>
    <s v="Commercial"/>
    <s v="TEB-Total Electric Bldg"/>
    <n v="1016009"/>
    <n v="97290.42"/>
    <n v="2779.6"/>
    <n v="160"/>
    <n v="0"/>
    <n v="0"/>
    <n v="0"/>
    <n v="0"/>
    <n v="7233.98"/>
    <n v="0"/>
    <n v="0"/>
    <n v="457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2.51"/>
    <n v="0"/>
    <n v="0"/>
    <n v="5823.01"/>
    <n v="0"/>
    <n v="0"/>
    <n v="0"/>
    <n v="0"/>
    <n v="0"/>
    <n v="0"/>
    <n v="0"/>
    <x v="459"/>
    <n v="0"/>
    <m/>
    <m/>
    <m/>
    <m/>
    <m/>
    <m/>
    <m/>
    <n v="0"/>
    <n v="0"/>
    <n v="0"/>
    <n v="0"/>
    <x v="1"/>
    <x v="13"/>
    <m/>
    <x v="37"/>
  </r>
  <r>
    <x v="3"/>
    <s v="Webb City"/>
    <s v="Electric"/>
    <s v="Industrial"/>
    <s v="CB-Commercial"/>
    <n v="13813"/>
    <n v="1614.13"/>
    <n v="181.52"/>
    <n v="67.98"/>
    <n v="0"/>
    <n v="0"/>
    <n v="0"/>
    <n v="0"/>
    <n v="98.36"/>
    <n v="0"/>
    <n v="0"/>
    <n v="6.21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-8.4700000000000006"/>
    <n v="0"/>
    <n v="0"/>
    <n v="119.09"/>
    <n v="0"/>
    <n v="0"/>
    <n v="0"/>
    <n v="0"/>
    <n v="0"/>
    <n v="0"/>
    <n v="0"/>
    <x v="460"/>
    <n v="0"/>
    <m/>
    <m/>
    <m/>
    <m/>
    <m/>
    <m/>
    <m/>
    <n v="0"/>
    <n v="0"/>
    <n v="0"/>
    <n v="0"/>
    <x v="2"/>
    <x v="5"/>
    <m/>
    <x v="37"/>
  </r>
  <r>
    <x v="3"/>
    <s v="Webb City"/>
    <s v="Electric"/>
    <s v="Industrial"/>
    <s v="GP-General Power"/>
    <n v="1992382"/>
    <n v="190633.92"/>
    <n v="2084.6999999999998"/>
    <n v="80"/>
    <n v="0"/>
    <n v="0"/>
    <n v="0"/>
    <n v="0"/>
    <n v="14185.75"/>
    <n v="0"/>
    <n v="0"/>
    <n v="687.51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251.47"/>
    <n v="0"/>
    <n v="0"/>
    <n v="6410.83"/>
    <n v="0"/>
    <n v="0"/>
    <n v="0"/>
    <n v="0"/>
    <n v="0"/>
    <n v="0"/>
    <n v="0"/>
    <x v="461"/>
    <n v="0"/>
    <m/>
    <m/>
    <m/>
    <m/>
    <m/>
    <m/>
    <m/>
    <n v="0"/>
    <n v="0"/>
    <n v="0"/>
    <n v="0"/>
    <x v="2"/>
    <x v="6"/>
    <m/>
    <x v="37"/>
  </r>
  <r>
    <x v="3"/>
    <s v="Webb City"/>
    <s v="Electric"/>
    <s v="Industrial"/>
    <s v="LP-Large Power"/>
    <n v="11457063"/>
    <n v="817862.3"/>
    <n v="2551.9499999999998"/>
    <n v="0"/>
    <n v="0"/>
    <n v="0"/>
    <n v="0"/>
    <n v="0"/>
    <n v="80084.88"/>
    <n v="0"/>
    <n v="0"/>
    <n v="1494.75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-20095.54"/>
    <n v="0"/>
    <n v="0"/>
    <n v="30888.84"/>
    <n v="0"/>
    <n v="0"/>
    <n v="0"/>
    <n v="0"/>
    <n v="0"/>
    <n v="0"/>
    <n v="0"/>
    <x v="462"/>
    <n v="0"/>
    <m/>
    <m/>
    <m/>
    <m/>
    <m/>
    <m/>
    <m/>
    <n v="0"/>
    <n v="0"/>
    <n v="0"/>
    <n v="0"/>
    <x v="2"/>
    <x v="17"/>
    <m/>
    <x v="37"/>
  </r>
  <r>
    <x v="3"/>
    <s v="Webb City"/>
    <s v="Electric"/>
    <s v="Industrial"/>
    <s v="PFM-Feed Mill/Grain Elev"/>
    <n v="6720"/>
    <n v="1089.71"/>
    <n v="55.3"/>
    <n v="48.19"/>
    <n v="0"/>
    <n v="0"/>
    <n v="0"/>
    <n v="0"/>
    <n v="47.85"/>
    <n v="0"/>
    <n v="0"/>
    <n v="3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.54"/>
    <n v="0"/>
    <n v="0"/>
    <n v="0"/>
    <n v="0"/>
    <n v="0"/>
    <n v="0"/>
    <n v="0"/>
    <x v="463"/>
    <n v="0"/>
    <m/>
    <m/>
    <m/>
    <m/>
    <m/>
    <m/>
    <m/>
    <n v="0"/>
    <n v="0"/>
    <n v="0"/>
    <n v="0"/>
    <x v="2"/>
    <x v="18"/>
    <m/>
    <x v="37"/>
  </r>
  <r>
    <x v="3"/>
    <s v="Webb City"/>
    <s v="Electric"/>
    <s v="Industrial"/>
    <s v="TEB-Total Electric Bldg"/>
    <n v="638800"/>
    <n v="49230.96"/>
    <n v="138.97999999999999"/>
    <n v="0"/>
    <n v="0"/>
    <n v="0"/>
    <n v="0"/>
    <n v="0"/>
    <n v="4548.26"/>
    <n v="0"/>
    <n v="0"/>
    <n v="287.45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68.93"/>
    <n v="0"/>
    <n v="0"/>
    <n v="0"/>
    <n v="0"/>
    <n v="0"/>
    <n v="0"/>
    <n v="0"/>
    <x v="464"/>
    <n v="0"/>
    <m/>
    <m/>
    <m/>
    <m/>
    <m/>
    <m/>
    <m/>
    <n v="0"/>
    <n v="0"/>
    <n v="0"/>
    <n v="0"/>
    <x v="2"/>
    <x v="13"/>
    <m/>
    <x v="37"/>
  </r>
  <r>
    <x v="3"/>
    <s v="Webb City"/>
    <s v="Electric"/>
    <s v="Interdepartmental"/>
    <s v="CB-Commercial"/>
    <n v="8603"/>
    <n v="1000.14"/>
    <n v="90.76"/>
    <n v="0"/>
    <n v="0"/>
    <n v="0"/>
    <n v="0"/>
    <n v="0"/>
    <n v="61.25"/>
    <n v="0"/>
    <n v="0"/>
    <n v="3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65"/>
    <n v="0"/>
    <m/>
    <m/>
    <m/>
    <m/>
    <m/>
    <m/>
    <m/>
    <n v="0"/>
    <n v="0"/>
    <n v="0"/>
    <n v="0"/>
    <x v="5"/>
    <x v="5"/>
    <m/>
    <x v="37"/>
  </r>
  <r>
    <x v="3"/>
    <s v="Webb City"/>
    <s v="Electric"/>
    <s v="Municipal Buildings"/>
    <s v="CB-Commercial"/>
    <n v="132315"/>
    <n v="15424.45"/>
    <n v="1701.75"/>
    <n v="0"/>
    <n v="0"/>
    <n v="0"/>
    <n v="0"/>
    <n v="0"/>
    <n v="942.11"/>
    <n v="0"/>
    <n v="0"/>
    <n v="59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66"/>
    <n v="0"/>
    <m/>
    <m/>
    <m/>
    <m/>
    <m/>
    <m/>
    <m/>
    <n v="0"/>
    <n v="0"/>
    <n v="0"/>
    <n v="0"/>
    <x v="3"/>
    <x v="5"/>
    <m/>
    <x v="37"/>
  </r>
  <r>
    <x v="3"/>
    <s v="Webb City"/>
    <s v="Electric"/>
    <s v="Municipal Buildings"/>
    <s v="GP-General Power"/>
    <n v="59880"/>
    <n v="6420.29"/>
    <n v="347.45"/>
    <n v="0"/>
    <n v="0"/>
    <n v="0"/>
    <n v="0"/>
    <n v="0"/>
    <n v="426.36"/>
    <n v="0"/>
    <n v="0"/>
    <n v="26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67"/>
    <n v="0"/>
    <m/>
    <m/>
    <m/>
    <m/>
    <m/>
    <m/>
    <m/>
    <n v="0"/>
    <n v="0"/>
    <n v="0"/>
    <n v="0"/>
    <x v="3"/>
    <x v="6"/>
    <m/>
    <x v="37"/>
  </r>
  <r>
    <x v="3"/>
    <s v="Webb City"/>
    <s v="Electric"/>
    <s v="Municipal Buildings"/>
    <s v="SH-Small Heating"/>
    <n v="18720"/>
    <n v="1762.77"/>
    <n v="45.38"/>
    <n v="0"/>
    <n v="0"/>
    <n v="0"/>
    <n v="0"/>
    <n v="0"/>
    <n v="133.28"/>
    <n v="0"/>
    <n v="0"/>
    <n v="8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68"/>
    <n v="0"/>
    <m/>
    <m/>
    <m/>
    <m/>
    <m/>
    <m/>
    <m/>
    <n v="0"/>
    <n v="0"/>
    <n v="0"/>
    <n v="0"/>
    <x v="3"/>
    <x v="12"/>
    <m/>
    <x v="37"/>
  </r>
  <r>
    <x v="3"/>
    <s v="Webb City"/>
    <s v="Electric"/>
    <s v="Municipal Other Lighting"/>
    <s v="CB-Commercial"/>
    <n v="16062"/>
    <n v="1920.79"/>
    <n v="975.67"/>
    <n v="0"/>
    <n v="0"/>
    <n v="0"/>
    <n v="0"/>
    <n v="0"/>
    <n v="114.35"/>
    <n v="0"/>
    <n v="0"/>
    <n v="7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69"/>
    <n v="0"/>
    <m/>
    <m/>
    <m/>
    <m/>
    <m/>
    <m/>
    <m/>
    <n v="0"/>
    <n v="0"/>
    <n v="0"/>
    <n v="0"/>
    <x v="4"/>
    <x v="5"/>
    <m/>
    <x v="37"/>
  </r>
  <r>
    <x v="3"/>
    <s v="Webb City"/>
    <s v="Electric"/>
    <s v="Municipal Other Lighting"/>
    <s v="LS-Special Lighting"/>
    <n v="1476"/>
    <n v="337.63"/>
    <n v="0"/>
    <n v="0"/>
    <n v="0"/>
    <n v="0"/>
    <n v="0"/>
    <n v="0"/>
    <n v="10.52"/>
    <n v="0"/>
    <n v="0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7"/>
  </r>
  <r>
    <x v="3"/>
    <s v="Webb City"/>
    <s v="Electric"/>
    <s v="Municipal Pumping"/>
    <s v="CB-Commercial"/>
    <n v="122758"/>
    <n v="14249.29"/>
    <n v="1497.54"/>
    <n v="0"/>
    <n v="0"/>
    <n v="0"/>
    <n v="0"/>
    <n v="0"/>
    <n v="874.04"/>
    <n v="0"/>
    <n v="0"/>
    <n v="55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70"/>
    <n v="0"/>
    <m/>
    <m/>
    <m/>
    <m/>
    <m/>
    <m/>
    <m/>
    <n v="0"/>
    <n v="0"/>
    <n v="0"/>
    <n v="0"/>
    <x v="3"/>
    <x v="5"/>
    <m/>
    <x v="37"/>
  </r>
  <r>
    <x v="3"/>
    <s v="Webb City"/>
    <s v="Electric"/>
    <s v="Municipal Pumping"/>
    <s v="GP-General Power"/>
    <n v="463150"/>
    <n v="43349.15"/>
    <n v="1111.8399999999999"/>
    <n v="0"/>
    <n v="0"/>
    <n v="0"/>
    <n v="0"/>
    <n v="0"/>
    <n v="3297.63"/>
    <n v="0"/>
    <n v="0"/>
    <n v="208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71"/>
    <n v="0"/>
    <m/>
    <m/>
    <m/>
    <m/>
    <m/>
    <m/>
    <m/>
    <n v="0"/>
    <n v="0"/>
    <n v="0"/>
    <n v="0"/>
    <x v="3"/>
    <x v="6"/>
    <m/>
    <x v="37"/>
  </r>
  <r>
    <x v="3"/>
    <s v="Webb City"/>
    <s v="Electric"/>
    <s v="Oil Pipeline Pumping"/>
    <s v="GP-General Power"/>
    <n v="274568"/>
    <n v="23706.14"/>
    <n v="69.489999999999995"/>
    <n v="0"/>
    <n v="0"/>
    <n v="0"/>
    <n v="0"/>
    <n v="0"/>
    <n v="1954.92"/>
    <n v="0"/>
    <n v="0"/>
    <n v="123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7.84"/>
    <n v="0"/>
    <n v="0"/>
    <n v="0"/>
    <n v="0"/>
    <n v="0"/>
    <n v="0"/>
    <n v="0"/>
    <x v="472"/>
    <n v="0"/>
    <m/>
    <m/>
    <m/>
    <m/>
    <m/>
    <m/>
    <m/>
    <n v="0"/>
    <n v="0"/>
    <n v="0"/>
    <n v="0"/>
    <x v="2"/>
    <x v="24"/>
    <m/>
    <x v="37"/>
  </r>
  <r>
    <x v="3"/>
    <s v="Webb City"/>
    <s v="Electric"/>
    <s v="Residential"/>
    <s v="RGL-Residential Pilot"/>
    <n v="65689"/>
    <n v="7214.52"/>
    <n v="0"/>
    <n v="281.62"/>
    <n v="0"/>
    <n v="0"/>
    <n v="0"/>
    <n v="0"/>
    <n v="467.7"/>
    <n v="0"/>
    <n v="0"/>
    <n v="2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5"/>
    <n v="0"/>
    <n v="0"/>
    <n v="59.43"/>
    <n v="0"/>
    <n v="0"/>
    <n v="0"/>
    <n v="0"/>
    <n v="0"/>
    <n v="0"/>
    <n v="0"/>
    <x v="473"/>
    <n v="0"/>
    <m/>
    <m/>
    <m/>
    <m/>
    <m/>
    <m/>
    <m/>
    <n v="0"/>
    <n v="0"/>
    <n v="0"/>
    <n v="0"/>
    <x v="0"/>
    <x v="25"/>
    <m/>
    <x v="37"/>
  </r>
  <r>
    <x v="3"/>
    <s v="Webb City"/>
    <s v="Electric"/>
    <s v="Residential"/>
    <s v="RG-Residential"/>
    <n v="26356815"/>
    <n v="2904167.36"/>
    <n v="248537.45"/>
    <n v="105440.32000000001"/>
    <n v="0"/>
    <n v="0"/>
    <n v="-26.33"/>
    <n v="-1750"/>
    <n v="187661.02"/>
    <n v="0"/>
    <n v="0"/>
    <n v="11860.11"/>
    <n v="0"/>
    <n v="0"/>
    <n v="0"/>
    <n v="0"/>
    <n v="0"/>
    <n v="0"/>
    <n v="0"/>
    <n v="0"/>
    <n v="0"/>
    <n v="0"/>
    <n v="0"/>
    <n v="0"/>
    <n v="0"/>
    <n v="0"/>
    <n v="0"/>
    <n v="660"/>
    <n v="50"/>
    <n v="60"/>
    <n v="7762.3"/>
    <n v="380"/>
    <n v="-123.96"/>
    <n v="21189.94"/>
    <n v="0"/>
    <n v="0"/>
    <n v="0"/>
    <n v="0"/>
    <n v="0"/>
    <n v="0"/>
    <n v="1000.92"/>
    <x v="474"/>
    <n v="0"/>
    <m/>
    <m/>
    <m/>
    <m/>
    <m/>
    <m/>
    <m/>
    <n v="0"/>
    <n v="0"/>
    <n v="0"/>
    <n v="0"/>
    <x v="0"/>
    <x v="1"/>
    <m/>
    <x v="37"/>
  </r>
  <r>
    <x v="3"/>
    <s v="Webb City"/>
    <s v="Lighting"/>
    <s v="Commercial"/>
    <s v="PL-Private Lighting"/>
    <n v="64705.127"/>
    <n v="20192.939999999999"/>
    <n v="0"/>
    <n v="34.159999999999997"/>
    <n v="0"/>
    <n v="0"/>
    <n v="0"/>
    <n v="0"/>
    <n v="46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8.13"/>
    <n v="0"/>
    <n v="0"/>
    <n v="968.5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3"/>
    <s v="Webb City"/>
    <s v="Lighting"/>
    <s v="Industrial"/>
    <s v="PL-Private Lighting"/>
    <n v="2308"/>
    <n v="941.16"/>
    <n v="0"/>
    <n v="0"/>
    <n v="0"/>
    <n v="0"/>
    <n v="0"/>
    <n v="0"/>
    <n v="16.4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58"/>
    <n v="0"/>
    <n v="0"/>
    <n v="50.1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7"/>
  </r>
  <r>
    <x v="3"/>
    <s v="Webb City"/>
    <s v="Lighting"/>
    <s v="Interdepartmental"/>
    <s v="PL-Private Lighting"/>
    <n v="58"/>
    <n v="20.59"/>
    <n v="0"/>
    <n v="0"/>
    <n v="0"/>
    <n v="0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37"/>
  </r>
  <r>
    <x v="3"/>
    <s v="Webb City"/>
    <s v="Lighting"/>
    <s v="Municipal Other Lighting"/>
    <s v="PL-Private Lighting"/>
    <n v="930"/>
    <n v="335.41"/>
    <n v="0"/>
    <n v="0"/>
    <n v="0"/>
    <n v="0"/>
    <n v="0"/>
    <n v="0"/>
    <n v="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7"/>
  </r>
  <r>
    <x v="3"/>
    <s v="Webb City"/>
    <s v="Lighting"/>
    <s v="Municipal Street Lighting"/>
    <s v="SPL-Municipal St Lighting"/>
    <n v="145132.65700000001"/>
    <n v="15478.57"/>
    <n v="0"/>
    <n v="0"/>
    <n v="0"/>
    <n v="0"/>
    <n v="0"/>
    <n v="0"/>
    <n v="974.72"/>
    <n v="0"/>
    <n v="0"/>
    <n v="0"/>
    <n v="0"/>
    <n v="0"/>
    <n v="0"/>
    <n v="0"/>
    <n v="0"/>
    <n v="0"/>
    <n v="0"/>
    <n v="9195.03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7"/>
  </r>
  <r>
    <x v="3"/>
    <s v="Webb City"/>
    <s v="Lighting"/>
    <s v="Residential"/>
    <s v="PL-Private Lighting"/>
    <n v="65462.067999999999"/>
    <n v="24361.24"/>
    <n v="0"/>
    <n v="18.84"/>
    <n v="0"/>
    <n v="0"/>
    <n v="0"/>
    <n v="0"/>
    <n v="463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.83"/>
    <n v="0"/>
    <n v="0"/>
    <n v="49.09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2"/>
    <s v="Baxter Springs"/>
    <s v="Electric"/>
    <s v="Commercial"/>
    <s v="CB-Commercial"/>
    <n v="1032806"/>
    <n v="100464.07"/>
    <n v="14794.04"/>
    <n v="2899.8"/>
    <n v="54935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.83"/>
    <n v="0"/>
    <n v="0"/>
    <n v="0"/>
    <n v="25"/>
    <n v="0"/>
    <n v="0"/>
    <n v="586.82000000000005"/>
    <n v="16"/>
    <n v="-2"/>
    <n v="8573.120000000000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7"/>
  </r>
  <r>
    <x v="2"/>
    <s v="Baxter Springs"/>
    <s v="Electric"/>
    <s v="Commercial"/>
    <s v="GP-General Power"/>
    <n v="1363135"/>
    <n v="101353.93"/>
    <n v="0"/>
    <n v="0"/>
    <n v="72803.00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8.57"/>
    <n v="0"/>
    <n v="0"/>
    <n v="5906.6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37"/>
  </r>
  <r>
    <x v="2"/>
    <s v="Baxter Springs"/>
    <s v="Electric"/>
    <s v="Commercial"/>
    <s v="LS-Special Lighting"/>
    <n v="601"/>
    <n v="160.55000000000001"/>
    <n v="0"/>
    <n v="0"/>
    <n v="32.04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7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6"/>
    <m/>
    <x v="37"/>
  </r>
  <r>
    <x v="2"/>
    <s v="Baxter Springs"/>
    <s v="Electric"/>
    <s v="Commercial"/>
    <s v="PT-Transmission"/>
    <n v="1310400"/>
    <n v="61034.18"/>
    <n v="0"/>
    <n v="0"/>
    <n v="17628.810000000001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26.2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9"/>
    <m/>
    <x v="37"/>
  </r>
  <r>
    <x v="2"/>
    <s v="Baxter Springs"/>
    <s v="Electric"/>
    <s v="Commercial"/>
    <s v="TEB-Total Electric Bldg"/>
    <n v="434614"/>
    <n v="26991.29"/>
    <n v="1514.7"/>
    <n v="0"/>
    <n v="23182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45"/>
    <n v="0"/>
    <n v="0"/>
    <n v="0"/>
    <n v="0"/>
    <n v="0"/>
    <n v="0"/>
    <n v="173.91"/>
    <n v="0"/>
    <n v="0"/>
    <n v="1347.4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3"/>
    <m/>
    <x v="37"/>
  </r>
  <r>
    <x v="2"/>
    <s v="Baxter Springs"/>
    <s v="Electric"/>
    <s v="Industrial"/>
    <s v="CB-Commercial"/>
    <n v="0"/>
    <n v="0.2800000000000000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37"/>
  </r>
  <r>
    <x v="2"/>
    <s v="Baxter Springs"/>
    <s v="Electric"/>
    <s v="Industrial"/>
    <s v="GP-General Power"/>
    <n v="336752"/>
    <n v="24796.76"/>
    <n v="0"/>
    <n v="75.64"/>
    <n v="17962.689999999999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392.07"/>
    <n v="0"/>
    <n v="0"/>
    <n v="3727.5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37"/>
  </r>
  <r>
    <x v="2"/>
    <s v="Baxter Springs"/>
    <s v="Electric"/>
    <s v="Industrial"/>
    <s v="PT-Transmission"/>
    <n v="1759689"/>
    <n v="94748.05"/>
    <n v="0"/>
    <n v="0"/>
    <n v="53415"/>
    <n v="0"/>
    <n v="0"/>
    <n v="0"/>
    <n v="0"/>
    <n v="0"/>
    <n v="0"/>
    <n v="0"/>
    <n v="0"/>
    <n v="0"/>
    <n v="0"/>
    <n v="0"/>
    <n v="0"/>
    <n v="0"/>
    <n v="0"/>
    <n v="6905.05"/>
    <n v="0"/>
    <n v="0"/>
    <n v="0"/>
    <n v="-35.19"/>
    <n v="0"/>
    <n v="0"/>
    <n v="0"/>
    <n v="0"/>
    <n v="0"/>
    <n v="0"/>
    <n v="767.68"/>
    <n v="0"/>
    <n v="0"/>
    <n v="1181.3800000000001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37"/>
  </r>
  <r>
    <x v="2"/>
    <s v="Baxter Springs"/>
    <s v="Electric"/>
    <s v="Municipal Buildings"/>
    <s v="CB-Commercial"/>
    <n v="54534"/>
    <n v="5352.7"/>
    <n v="720"/>
    <n v="0"/>
    <n v="290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8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7"/>
  </r>
  <r>
    <x v="2"/>
    <s v="Baxter Springs"/>
    <s v="Electric"/>
    <s v="Municipal Buildings"/>
    <s v="GP-General Power"/>
    <n v="12560"/>
    <n v="1651.1"/>
    <n v="0"/>
    <n v="0"/>
    <n v="669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37"/>
  </r>
  <r>
    <x v="2"/>
    <s v="Baxter Springs"/>
    <s v="Electric"/>
    <s v="Municipal Buildings"/>
    <s v="TEB-Total Electric Bldg"/>
    <n v="917"/>
    <n v="77.78"/>
    <n v="51"/>
    <n v="0"/>
    <n v="4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13"/>
    <m/>
    <x v="37"/>
  </r>
  <r>
    <x v="2"/>
    <s v="Baxter Springs"/>
    <s v="Electric"/>
    <s v="Municipal Other Lighting"/>
    <s v="CB-Commercial"/>
    <n v="1447"/>
    <n v="172.87"/>
    <n v="220"/>
    <n v="0"/>
    <n v="77.18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37"/>
  </r>
  <r>
    <x v="2"/>
    <s v="Baxter Springs"/>
    <s v="Electric"/>
    <s v="Municipal Other Lighting"/>
    <s v="LS-Special Lighting"/>
    <n v="400"/>
    <n v="65.11"/>
    <n v="0"/>
    <n v="0"/>
    <n v="2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7"/>
  </r>
  <r>
    <x v="2"/>
    <s v="Baxter Springs"/>
    <s v="Electric"/>
    <s v="Municipal Pumping"/>
    <s v="CB-Commercial"/>
    <n v="60112"/>
    <n v="5912.84"/>
    <n v="740"/>
    <n v="0"/>
    <n v="3206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7"/>
  </r>
  <r>
    <x v="2"/>
    <s v="Baxter Springs"/>
    <s v="Electric"/>
    <s v="Municipal Pumping"/>
    <s v="GP-General Power"/>
    <n v="79880"/>
    <n v="6249.79"/>
    <n v="0"/>
    <n v="0"/>
    <n v="4260.89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37"/>
  </r>
  <r>
    <x v="2"/>
    <s v="Baxter Springs"/>
    <s v="Electric"/>
    <s v="Oil Pipeline Pumping"/>
    <s v="PT-Transmission"/>
    <n v="64000"/>
    <n v="15933.26"/>
    <n v="0"/>
    <n v="0"/>
    <n v="86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28"/>
    <n v="0"/>
    <n v="0"/>
    <n v="0"/>
    <n v="0"/>
    <n v="0"/>
    <n v="0"/>
    <n v="0"/>
    <n v="0"/>
    <n v="0"/>
    <n v="982.36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4"/>
    <m/>
    <x v="37"/>
  </r>
  <r>
    <x v="2"/>
    <s v="Baxter Springs"/>
    <s v="Electric"/>
    <s v="Residential"/>
    <s v="NEB-Optional Net Billing"/>
    <n v="349"/>
    <n v="-6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6"/>
    <m/>
    <x v="37"/>
  </r>
  <r>
    <x v="2"/>
    <s v="Baxter Springs"/>
    <s v="Electric"/>
    <s v="Residential"/>
    <s v="RG-Residential"/>
    <n v="3167479"/>
    <n v="231307.43"/>
    <n v="36031.32"/>
    <n v="11574.9"/>
    <n v="16882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0.19"/>
    <n v="0"/>
    <n v="0"/>
    <n v="0"/>
    <n v="25"/>
    <n v="50"/>
    <n v="65"/>
    <n v="3089.5"/>
    <n v="40"/>
    <n v="-7.36"/>
    <n v="15417.24"/>
    <n v="-16.05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7"/>
  </r>
  <r>
    <x v="2"/>
    <s v="Baxter Springs"/>
    <s v="Electric"/>
    <s v="Residential"/>
    <s v="RH-Residential Total Elec"/>
    <n v="1899156"/>
    <n v="108818.22"/>
    <n v="11410.01"/>
    <n v="3020.52"/>
    <n v="100943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2.35"/>
    <n v="0"/>
    <n v="0"/>
    <n v="0"/>
    <n v="25"/>
    <n v="0"/>
    <n v="0"/>
    <n v="1131.28"/>
    <n v="40"/>
    <n v="-2.1"/>
    <n v="5510.5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5"/>
    <m/>
    <x v="37"/>
  </r>
  <r>
    <x v="2"/>
    <s v="Baxter Springs"/>
    <s v="Lighting"/>
    <s v="Commercial"/>
    <s v="PL-Private Lighting"/>
    <n v="43396.7"/>
    <n v="8960.42"/>
    <n v="0"/>
    <n v="0"/>
    <n v="2268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1299999999999999"/>
    <n v="0"/>
    <n v="0"/>
    <n v="0"/>
    <n v="0"/>
    <n v="0"/>
    <n v="0"/>
    <n v="20.49"/>
    <n v="0"/>
    <n v="-7.0000000000000007E-2"/>
    <n v="386.2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2"/>
    <s v="Baxter Springs"/>
    <s v="Lighting"/>
    <s v="Industrial"/>
    <s v="PL-Private Lighting"/>
    <n v="1059"/>
    <n v="306.32"/>
    <n v="0"/>
    <n v="0"/>
    <n v="5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4.8499999999999996"/>
    <n v="0"/>
    <n v="0"/>
    <n v="32.950000000000003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7"/>
  </r>
  <r>
    <x v="2"/>
    <s v="Baxter Springs"/>
    <s v="Lighting"/>
    <s v="Municipal Other Lighting"/>
    <s v="PL-Private Lighting"/>
    <n v="290"/>
    <n v="75.099999999999994"/>
    <n v="0"/>
    <n v="0"/>
    <n v="15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7"/>
  </r>
  <r>
    <x v="2"/>
    <s v="Baxter Springs"/>
    <s v="Lighting"/>
    <s v="Municipal Street Lighting"/>
    <s v="SPL-Municipal St Lighting"/>
    <n v="60524.120999999999"/>
    <n v="5336.77"/>
    <n v="0"/>
    <n v="0"/>
    <n v="730.63"/>
    <n v="0"/>
    <n v="0"/>
    <n v="0"/>
    <n v="0"/>
    <n v="0"/>
    <n v="0"/>
    <n v="0"/>
    <n v="0"/>
    <n v="0"/>
    <n v="0"/>
    <n v="0"/>
    <n v="0"/>
    <n v="0"/>
    <n v="0"/>
    <n v="1038.96"/>
    <n v="0"/>
    <n v="0"/>
    <n v="0"/>
    <n v="-1.6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7"/>
  </r>
  <r>
    <x v="2"/>
    <s v="Baxter Springs"/>
    <s v="Lighting"/>
    <s v="Residential"/>
    <s v="PL-Private Lighting"/>
    <n v="32642.374"/>
    <n v="8008.06"/>
    <n v="0"/>
    <n v="0"/>
    <n v="1755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9"/>
    <n v="0"/>
    <n v="0"/>
    <n v="0"/>
    <n v="0"/>
    <n v="0"/>
    <n v="0"/>
    <n v="60.64"/>
    <n v="0"/>
    <n v="0"/>
    <n v="225.1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7"/>
  </r>
  <r>
    <x v="2"/>
    <s v="Gravette"/>
    <s v="Electric"/>
    <s v="Commercial"/>
    <s v="CB-Commercial"/>
    <n v="367"/>
    <n v="43.85"/>
    <n v="40"/>
    <n v="0"/>
    <n v="19.57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0"/>
    <n v="0"/>
    <n v="0"/>
    <n v="6.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7"/>
  </r>
  <r>
    <x v="2"/>
    <s v="Gravette"/>
    <s v="Electric"/>
    <s v="Residential"/>
    <s v="RG-Residential"/>
    <n v="13665"/>
    <n v="988.4"/>
    <n v="137.5"/>
    <n v="0"/>
    <n v="728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96"/>
    <n v="0"/>
    <n v="0"/>
    <n v="0"/>
    <n v="0"/>
    <n v="0"/>
    <n v="0"/>
    <n v="1.44"/>
    <n v="0"/>
    <n v="0"/>
    <n v="25.9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7"/>
  </r>
  <r>
    <x v="2"/>
    <s v="Gravette"/>
    <s v="Lighting"/>
    <s v="Residential"/>
    <s v="PL-Private Lighting"/>
    <n v="31"/>
    <n v="9.44"/>
    <n v="0"/>
    <n v="0"/>
    <n v="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2"/>
    <s v="Neosho"/>
    <s v="Electric"/>
    <s v="Commercial"/>
    <s v="CB-Commercial"/>
    <n v="261"/>
    <n v="31.63"/>
    <n v="60"/>
    <n v="0"/>
    <n v="13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n v="0"/>
    <n v="0"/>
    <n v="0"/>
    <n v="0"/>
    <n v="0"/>
    <n v="0"/>
    <n v="0"/>
    <n v="0"/>
    <n v="0"/>
    <n v="6.16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7"/>
  </r>
  <r>
    <x v="2"/>
    <s v="Neosho"/>
    <s v="Electric"/>
    <s v="Commercial"/>
    <s v="GP-General Power"/>
    <n v="54800"/>
    <n v="3323.97"/>
    <n v="0"/>
    <n v="0"/>
    <n v="2923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37"/>
  </r>
  <r>
    <x v="2"/>
    <s v="Neosho"/>
    <s v="Electric"/>
    <s v="Residential"/>
    <s v="RG-Residential"/>
    <n v="12650"/>
    <n v="884.54"/>
    <n v="87.5"/>
    <n v="0"/>
    <n v="67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89"/>
    <n v="0"/>
    <n v="0"/>
    <n v="0"/>
    <n v="0"/>
    <n v="0"/>
    <n v="0"/>
    <n v="11.22"/>
    <n v="0"/>
    <n v="0"/>
    <n v="22.3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7"/>
  </r>
  <r>
    <x v="2"/>
    <s v="Neosho"/>
    <s v="Lighting"/>
    <s v="Commercial"/>
    <s v="PL-Private Lighting"/>
    <n v="1436"/>
    <n v="188.32"/>
    <n v="0"/>
    <n v="0"/>
    <n v="76.5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7"/>
  </r>
  <r>
    <x v="2"/>
    <s v="Neosho"/>
    <s v="Lighting"/>
    <s v="Residential"/>
    <s v="PL-Private Lighting"/>
    <n v="161"/>
    <n v="30.34"/>
    <n v="0"/>
    <n v="0"/>
    <n v="8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2"/>
    <n v="0"/>
    <n v="0"/>
    <n v="0.5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7"/>
  </r>
  <r>
    <x v="3"/>
    <m/>
    <m/>
    <s v="Residential"/>
    <s v="RG-Residential"/>
    <m/>
    <n v="56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"/>
    <m/>
    <x v="37"/>
  </r>
  <r>
    <x v="3"/>
    <m/>
    <m/>
    <s v="Industrial"/>
    <s v="LP-Large Power"/>
    <m/>
    <n v="89773.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7"/>
    <m/>
    <x v="37"/>
  </r>
  <r>
    <x v="3"/>
    <m/>
    <m/>
    <s v="Commercial"/>
    <s v="GP-General Power"/>
    <m/>
    <n v="9066.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6"/>
    <m/>
    <x v="37"/>
  </r>
  <r>
    <x v="3"/>
    <m/>
    <m/>
    <s v="Commercial"/>
    <s v="LP-Large Power"/>
    <m/>
    <n v="26531.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7"/>
    <m/>
    <x v="37"/>
  </r>
  <r>
    <x v="3"/>
    <m/>
    <m/>
    <s v="Commercial"/>
    <s v="TEB-Total Electric Bldg"/>
    <n v="9120"/>
    <n v="608.84"/>
    <n v="0"/>
    <n v="0"/>
    <n v="0"/>
    <n v="0"/>
    <n v="0"/>
    <n v="0"/>
    <n v="64.930000000000007"/>
    <n v="0"/>
    <n v="0"/>
    <n v="4.11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.61"/>
    <n v="0"/>
    <n v="0"/>
    <n v="0"/>
    <n v="0"/>
    <n v="0"/>
    <n v="0"/>
    <n v="0"/>
    <x v="475"/>
    <m/>
    <m/>
    <m/>
    <m/>
    <m/>
    <m/>
    <m/>
    <m/>
    <n v="0"/>
    <n v="0"/>
    <n v="0"/>
    <n v="0"/>
    <x v="1"/>
    <x v="13"/>
    <m/>
    <x v="37"/>
  </r>
  <r>
    <x v="3"/>
    <m/>
    <m/>
    <s v="Residential"/>
    <s v="RG-Residential"/>
    <n v="2352"/>
    <n v="247.65"/>
    <n v="8.67"/>
    <n v="0"/>
    <n v="0"/>
    <n v="0"/>
    <n v="0"/>
    <n v="0"/>
    <n v="16.75"/>
    <n v="0"/>
    <n v="0"/>
    <n v="1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76"/>
    <m/>
    <m/>
    <m/>
    <m/>
    <m/>
    <m/>
    <m/>
    <m/>
    <n v="0"/>
    <n v="0"/>
    <n v="0"/>
    <n v="0"/>
    <x v="0"/>
    <x v="1"/>
    <m/>
    <x v="37"/>
  </r>
  <r>
    <x v="2"/>
    <m/>
    <m/>
    <s v="Commercial"/>
    <s v="GP-General Power"/>
    <n v="2320"/>
    <n v="134.37"/>
    <n v="0"/>
    <n v="0"/>
    <n v="3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1"/>
    <x v="6"/>
    <m/>
    <x v="37"/>
  </r>
  <r>
    <x v="3"/>
    <m/>
    <m/>
    <s v="Residential"/>
    <s v="RG-Residential"/>
    <n v="639"/>
    <n v="73.77"/>
    <n v="8.23"/>
    <n v="0"/>
    <n v="0"/>
    <n v="0"/>
    <n v="0"/>
    <n v="0"/>
    <n v="4.55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1"/>
    <n v="0"/>
    <n v="0"/>
    <n v="0"/>
    <n v="0"/>
    <n v="0"/>
    <n v="0"/>
    <n v="0"/>
    <x v="477"/>
    <m/>
    <m/>
    <m/>
    <m/>
    <m/>
    <m/>
    <m/>
    <m/>
    <n v="0"/>
    <n v="0"/>
    <n v="0"/>
    <n v="0"/>
    <x v="0"/>
    <x v="1"/>
    <m/>
    <x v="37"/>
  </r>
  <r>
    <x v="3"/>
    <m/>
    <m/>
    <s v="Residential"/>
    <s v="PL-Private Lighting"/>
    <n v="24.8"/>
    <n v="14.42"/>
    <n v="0"/>
    <n v="0"/>
    <n v="0"/>
    <n v="0"/>
    <n v="0"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7999999999999996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7"/>
  </r>
  <r>
    <x v="5"/>
    <m/>
    <s v="Project Help"/>
    <s v="Residential"/>
    <m/>
    <m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4"/>
    <s v="Gravette"/>
    <s v="Electric"/>
    <s v="Commercial"/>
    <s v="CB-Commercial"/>
    <n v="937800"/>
    <n v="58469.23"/>
    <n v="8851.09"/>
    <n v="2793.36"/>
    <n v="0"/>
    <n v="0"/>
    <n v="0"/>
    <n v="0"/>
    <n v="0"/>
    <n v="31533.63"/>
    <n v="2089.98"/>
    <n v="0"/>
    <n v="3047.94"/>
    <n v="0"/>
    <n v="3526.19"/>
    <n v="4239.05"/>
    <n v="0"/>
    <n v="0"/>
    <n v="0"/>
    <n v="0"/>
    <n v="0"/>
    <n v="0"/>
    <n v="0"/>
    <n v="0"/>
    <n v="0"/>
    <n v="0"/>
    <n v="0"/>
    <n v="0"/>
    <n v="0"/>
    <n v="0"/>
    <n v="0"/>
    <n v="25"/>
    <n v="-0.32"/>
    <n v="9236.7199999999993"/>
    <n v="-3679.57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8"/>
  </r>
  <r>
    <x v="4"/>
    <s v="Gravette"/>
    <s v="Electric"/>
    <s v="Commercial"/>
    <s v="GP-General Power"/>
    <n v="1231907"/>
    <n v="69777.070000000007"/>
    <n v="3713.07"/>
    <n v="307.14999999999998"/>
    <n v="0"/>
    <n v="0"/>
    <n v="0"/>
    <n v="0"/>
    <n v="0"/>
    <n v="41429.050000000003"/>
    <n v="2759.44"/>
    <n v="0"/>
    <n v="2695.47"/>
    <n v="0"/>
    <n v="3708.07"/>
    <n v="3412"/>
    <n v="0"/>
    <n v="0"/>
    <n v="0"/>
    <n v="6"/>
    <n v="0"/>
    <n v="0"/>
    <n v="0"/>
    <n v="0"/>
    <n v="0"/>
    <n v="0"/>
    <n v="0"/>
    <n v="0"/>
    <n v="0"/>
    <n v="13"/>
    <n v="0"/>
    <n v="0"/>
    <n v="0"/>
    <n v="10805.04"/>
    <n v="-3578.99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38"/>
  </r>
  <r>
    <x v="4"/>
    <s v="Gravette"/>
    <s v="Electric"/>
    <s v="Commercial"/>
    <s v="LS-Special Lighting"/>
    <n v="640"/>
    <n v="85.97"/>
    <n v="0"/>
    <n v="0"/>
    <n v="0"/>
    <n v="0"/>
    <n v="0"/>
    <n v="0"/>
    <n v="0"/>
    <n v="21.52"/>
    <n v="1.43"/>
    <n v="0"/>
    <n v="0"/>
    <n v="0"/>
    <n v="0.92"/>
    <n v="4.92"/>
    <n v="0"/>
    <n v="0"/>
    <n v="0"/>
    <n v="0"/>
    <n v="0"/>
    <n v="0"/>
    <n v="0"/>
    <n v="0"/>
    <n v="0"/>
    <n v="0"/>
    <n v="0"/>
    <n v="0"/>
    <n v="0"/>
    <n v="0"/>
    <n v="0"/>
    <n v="0"/>
    <n v="0"/>
    <n v="8.94"/>
    <n v="-9.6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8"/>
  </r>
  <r>
    <x v="4"/>
    <s v="Gravette"/>
    <s v="Electric"/>
    <s v="Industrial"/>
    <s v="CB-Commercial"/>
    <n v="1469"/>
    <n v="99.11"/>
    <n v="14.35"/>
    <n v="7.07"/>
    <n v="0"/>
    <n v="0"/>
    <n v="0"/>
    <n v="0"/>
    <n v="0"/>
    <n v="49.4"/>
    <n v="3.29"/>
    <n v="0"/>
    <n v="4.7699999999999996"/>
    <n v="0"/>
    <n v="5.52"/>
    <n v="6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23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38"/>
  </r>
  <r>
    <x v="4"/>
    <s v="Gravette"/>
    <s v="Electric"/>
    <s v="Industrial"/>
    <s v="GP-General Power"/>
    <n v="573323"/>
    <n v="34698.269999999997"/>
    <n v="304.35000000000002"/>
    <n v="100"/>
    <n v="0"/>
    <n v="0"/>
    <n v="0"/>
    <n v="0"/>
    <n v="0"/>
    <n v="15646.29"/>
    <n v="1042.1600000000001"/>
    <n v="0"/>
    <n v="1634.81"/>
    <n v="0"/>
    <n v="1725.7"/>
    <n v="2082.9499999999998"/>
    <n v="0"/>
    <n v="0"/>
    <n v="0"/>
    <n v="3101.85"/>
    <n v="0"/>
    <n v="0"/>
    <n v="0"/>
    <n v="0"/>
    <n v="0"/>
    <n v="0"/>
    <n v="0"/>
    <n v="0"/>
    <n v="0"/>
    <n v="0"/>
    <n v="0"/>
    <n v="25"/>
    <n v="0"/>
    <n v="1907.15"/>
    <n v="-1704.64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38"/>
  </r>
  <r>
    <x v="4"/>
    <s v="Gravette"/>
    <s v="Electric"/>
    <s v="Industrial"/>
    <s v="PT-Transmission"/>
    <n v="5580492"/>
    <n v="202131.03"/>
    <n v="873.45"/>
    <n v="100"/>
    <n v="0"/>
    <n v="0"/>
    <n v="0"/>
    <n v="0"/>
    <n v="0"/>
    <n v="126788.77"/>
    <n v="2429.9499999999998"/>
    <n v="0"/>
    <n v="12229.73"/>
    <n v="0"/>
    <n v="14230.25"/>
    <n v="16082.45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2444.17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38"/>
  </r>
  <r>
    <x v="4"/>
    <s v="Gravette"/>
    <s v="Electric"/>
    <s v="Municipal Buildings"/>
    <s v="CB-Commercial"/>
    <n v="58236"/>
    <n v="3777.58"/>
    <n v="789.25"/>
    <n v="0"/>
    <n v="0"/>
    <n v="0"/>
    <n v="0"/>
    <n v="0"/>
    <n v="0"/>
    <n v="1958.5"/>
    <n v="130.44"/>
    <n v="0"/>
    <n v="189.28"/>
    <n v="0"/>
    <n v="218.95"/>
    <n v="264.26"/>
    <n v="0"/>
    <n v="0"/>
    <n v="0"/>
    <n v="0"/>
    <n v="0"/>
    <n v="0"/>
    <n v="0"/>
    <n v="0"/>
    <n v="0"/>
    <n v="0"/>
    <n v="0"/>
    <n v="0"/>
    <n v="0"/>
    <n v="0"/>
    <n v="0"/>
    <n v="0"/>
    <n v="0"/>
    <n v="640.30999999999995"/>
    <n v="-250.75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8"/>
  </r>
  <r>
    <x v="4"/>
    <s v="Gravette"/>
    <s v="Electric"/>
    <s v="Municipal Other Lighting"/>
    <s v="CB-Commercial"/>
    <n v="5682"/>
    <n v="424.25"/>
    <n v="344.4"/>
    <n v="0"/>
    <n v="0"/>
    <n v="0"/>
    <n v="0"/>
    <n v="0"/>
    <n v="0"/>
    <n v="191.09"/>
    <n v="12.72"/>
    <n v="0"/>
    <n v="18.48"/>
    <n v="0"/>
    <n v="21.36"/>
    <n v="26.11"/>
    <n v="0"/>
    <n v="0"/>
    <n v="0"/>
    <n v="0"/>
    <n v="0"/>
    <n v="0"/>
    <n v="0"/>
    <n v="0"/>
    <n v="0"/>
    <n v="0"/>
    <n v="0"/>
    <n v="0"/>
    <n v="0"/>
    <n v="0"/>
    <n v="0"/>
    <n v="0"/>
    <n v="0"/>
    <n v="92.23"/>
    <n v="-42.21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38"/>
  </r>
  <r>
    <x v="4"/>
    <s v="Gravette"/>
    <s v="Electric"/>
    <s v="Municipal Other Lighting"/>
    <s v="LS-Special Lighting"/>
    <n v="953"/>
    <n v="219.99"/>
    <n v="0"/>
    <n v="0"/>
    <n v="0"/>
    <n v="0"/>
    <n v="0"/>
    <n v="0"/>
    <n v="0"/>
    <n v="32.06"/>
    <n v="2.13"/>
    <n v="0"/>
    <n v="0"/>
    <n v="0"/>
    <n v="1.3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21.82"/>
    <n v="-24.58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8"/>
  </r>
  <r>
    <x v="4"/>
    <s v="Gravette"/>
    <s v="Electric"/>
    <s v="Municipal Pumping"/>
    <s v="CB-Commercial"/>
    <n v="37819"/>
    <n v="2310.62"/>
    <n v="315.7"/>
    <n v="0"/>
    <n v="0"/>
    <n v="0"/>
    <n v="0"/>
    <n v="0"/>
    <n v="0"/>
    <n v="1271.8499999999999"/>
    <n v="84.73"/>
    <n v="0"/>
    <n v="122.93"/>
    <n v="0"/>
    <n v="142.16999999999999"/>
    <n v="174.01"/>
    <n v="0"/>
    <n v="0"/>
    <n v="0"/>
    <n v="0"/>
    <n v="0"/>
    <n v="0"/>
    <n v="0"/>
    <n v="0"/>
    <n v="0"/>
    <n v="0"/>
    <n v="0"/>
    <n v="0"/>
    <n v="0"/>
    <n v="0"/>
    <n v="0"/>
    <n v="0"/>
    <n v="0"/>
    <n v="376.72"/>
    <n v="-144.19999999999999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8"/>
  </r>
  <r>
    <x v="4"/>
    <s v="Gravette"/>
    <s v="Electric"/>
    <s v="Municipal Pumping"/>
    <s v="GP-General Power"/>
    <n v="611507"/>
    <n v="23704.02"/>
    <n v="304.35000000000002"/>
    <n v="0"/>
    <n v="0"/>
    <n v="0"/>
    <n v="0"/>
    <n v="0"/>
    <n v="0"/>
    <n v="20564.97"/>
    <n v="1369.77"/>
    <n v="0"/>
    <n v="703.48"/>
    <n v="0"/>
    <n v="1840.64"/>
    <n v="885.48"/>
    <n v="0"/>
    <n v="0"/>
    <n v="0"/>
    <n v="0"/>
    <n v="0"/>
    <n v="0"/>
    <n v="0"/>
    <n v="0"/>
    <n v="0"/>
    <n v="0"/>
    <n v="0"/>
    <n v="0"/>
    <n v="0"/>
    <n v="0"/>
    <n v="0"/>
    <n v="0"/>
    <n v="0"/>
    <n v="4136.66"/>
    <n v="-1169.21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38"/>
  </r>
  <r>
    <x v="4"/>
    <s v="Gravette"/>
    <s v="Electric"/>
    <s v="Residential"/>
    <s v="NM-Net Metering"/>
    <n v="7365"/>
    <n v="-5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8"/>
  </r>
  <r>
    <x v="4"/>
    <s v="Gravette"/>
    <s v="Electric"/>
    <s v="Residential"/>
    <s v="RG-Residential"/>
    <n v="3500764"/>
    <n v="245141"/>
    <n v="47883.53"/>
    <n v="14124.78"/>
    <n v="0"/>
    <n v="0"/>
    <n v="0"/>
    <n v="0"/>
    <n v="0"/>
    <n v="115915.16"/>
    <n v="7724.86"/>
    <n v="0"/>
    <n v="12794.07"/>
    <n v="0"/>
    <n v="14104.81"/>
    <n v="16320.06"/>
    <n v="0"/>
    <n v="0"/>
    <n v="0"/>
    <n v="0"/>
    <n v="0"/>
    <n v="0"/>
    <n v="0"/>
    <n v="0"/>
    <n v="0"/>
    <n v="0"/>
    <n v="0"/>
    <n v="125"/>
    <n v="50"/>
    <n v="13"/>
    <n v="0"/>
    <n v="375"/>
    <n v="-2.29"/>
    <n v="40504.699999999997"/>
    <n v="-15876.66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8"/>
  </r>
  <r>
    <x v="4"/>
    <s v="Gravette"/>
    <s v="Lighting"/>
    <s v="Commercial"/>
    <s v="PL-Private Lighting"/>
    <n v="28480"/>
    <n v="3921.06"/>
    <n v="0"/>
    <n v="40.36"/>
    <n v="0"/>
    <n v="0"/>
    <n v="0"/>
    <n v="0"/>
    <n v="0"/>
    <n v="957.8"/>
    <n v="63.92"/>
    <n v="0"/>
    <n v="0"/>
    <n v="0"/>
    <n v="40.75"/>
    <n v="46.21"/>
    <n v="0"/>
    <n v="0"/>
    <n v="0"/>
    <n v="0"/>
    <n v="0"/>
    <n v="0"/>
    <n v="0"/>
    <n v="0"/>
    <n v="0"/>
    <n v="0"/>
    <n v="0"/>
    <n v="0"/>
    <n v="0"/>
    <n v="0"/>
    <n v="0"/>
    <n v="0"/>
    <n v="0"/>
    <n v="343.62"/>
    <n v="-214.78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4"/>
    <s v="Gravette"/>
    <s v="Lighting"/>
    <s v="Industrial"/>
    <s v="PL-Private Lighting"/>
    <n v="5882"/>
    <n v="522.32000000000005"/>
    <n v="0"/>
    <n v="8.6300000000000008"/>
    <n v="0"/>
    <n v="0"/>
    <n v="0"/>
    <n v="0"/>
    <n v="0"/>
    <n v="150.81"/>
    <n v="3.53"/>
    <n v="0"/>
    <n v="0"/>
    <n v="0"/>
    <n v="8.4600000000000009"/>
    <n v="9.92"/>
    <n v="0"/>
    <n v="0"/>
    <n v="0"/>
    <n v="395.21"/>
    <n v="0"/>
    <n v="0"/>
    <n v="0"/>
    <n v="0"/>
    <n v="0"/>
    <n v="0"/>
    <n v="0"/>
    <n v="0"/>
    <n v="0"/>
    <n v="0"/>
    <n v="0"/>
    <n v="0"/>
    <n v="0"/>
    <n v="11.01"/>
    <n v="-30.51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8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2.19"/>
    <n v="0.15"/>
    <n v="0"/>
    <n v="0"/>
    <n v="0"/>
    <n v="0.09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0.47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8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6.78"/>
    <n v="1.1100000000000001"/>
    <n v="0"/>
    <n v="0"/>
    <n v="0"/>
    <n v="0.73"/>
    <n v="0.81"/>
    <n v="0"/>
    <n v="0"/>
    <n v="0"/>
    <n v="0"/>
    <n v="0"/>
    <n v="0"/>
    <n v="0"/>
    <n v="0"/>
    <n v="0"/>
    <n v="0"/>
    <n v="0"/>
    <n v="0"/>
    <n v="0"/>
    <n v="0"/>
    <n v="0"/>
    <n v="0"/>
    <n v="0"/>
    <n v="6.92"/>
    <n v="-3.78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8"/>
  </r>
  <r>
    <x v="4"/>
    <s v="Gravette"/>
    <s v="Lighting"/>
    <s v="Municipal Street Lighting"/>
    <s v="SPL-Municipal St Lighting"/>
    <n v="61620"/>
    <n v="2199.71"/>
    <n v="0"/>
    <n v="0"/>
    <n v="0"/>
    <n v="0"/>
    <n v="0"/>
    <n v="0"/>
    <n v="0"/>
    <n v="1400.01"/>
    <n v="138.03"/>
    <n v="0"/>
    <n v="0"/>
    <n v="0"/>
    <n v="88.73"/>
    <n v="115.85"/>
    <n v="0"/>
    <n v="0"/>
    <n v="0"/>
    <n v="1689.05"/>
    <n v="0"/>
    <n v="0"/>
    <n v="0"/>
    <n v="0"/>
    <n v="0"/>
    <n v="0"/>
    <n v="0"/>
    <n v="0"/>
    <n v="0"/>
    <n v="0"/>
    <n v="0"/>
    <n v="0"/>
    <n v="0"/>
    <n v="347.37"/>
    <n v="-134.84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8"/>
  </r>
  <r>
    <x v="4"/>
    <s v="Gravette"/>
    <s v="Lighting"/>
    <s v="Residential"/>
    <s v="PL-Private Lighting"/>
    <n v="16215"/>
    <n v="2621.39"/>
    <n v="0"/>
    <n v="7.32"/>
    <n v="0"/>
    <n v="0"/>
    <n v="0"/>
    <n v="0"/>
    <n v="0"/>
    <n v="544.65"/>
    <n v="36.840000000000003"/>
    <n v="0"/>
    <n v="0"/>
    <n v="0"/>
    <n v="22.01"/>
    <n v="26.74"/>
    <n v="0"/>
    <n v="0"/>
    <n v="0"/>
    <n v="0"/>
    <n v="0"/>
    <n v="0"/>
    <n v="0"/>
    <n v="0"/>
    <n v="0"/>
    <n v="0"/>
    <n v="0"/>
    <n v="0"/>
    <n v="0"/>
    <n v="0"/>
    <n v="0"/>
    <n v="0"/>
    <n v="0"/>
    <n v="249.69"/>
    <n v="-148.94999999999999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4"/>
    <s v="Gravette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4"/>
    <s v="Neosho"/>
    <s v="Electric"/>
    <s v="Commercial"/>
    <s v="CB-Commercial"/>
    <n v="34370"/>
    <n v="2083.09"/>
    <n v="200.9"/>
    <n v="151.28"/>
    <n v="0"/>
    <n v="0"/>
    <n v="0"/>
    <n v="0"/>
    <n v="0"/>
    <n v="1155.8499999999999"/>
    <n v="76.989999999999995"/>
    <n v="0"/>
    <n v="111.68"/>
    <n v="0"/>
    <n v="129.21"/>
    <n v="149.38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373.64"/>
    <n v="-125.38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8"/>
  </r>
  <r>
    <x v="4"/>
    <s v="Neosho"/>
    <s v="Electric"/>
    <s v="Residential"/>
    <s v="NM-Net Metering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8"/>
  </r>
  <r>
    <x v="4"/>
    <s v="Neosho"/>
    <s v="Electric"/>
    <s v="Residential"/>
    <s v="RG-Residential"/>
    <n v="74248"/>
    <n v="5398.16"/>
    <n v="1285.8"/>
    <n v="385.55"/>
    <n v="0"/>
    <n v="0"/>
    <n v="0"/>
    <n v="0"/>
    <n v="0"/>
    <n v="2482.37"/>
    <n v="165.31"/>
    <n v="0"/>
    <n v="273.85000000000002"/>
    <n v="0"/>
    <n v="301.91000000000003"/>
    <n v="344.38"/>
    <n v="0"/>
    <n v="0"/>
    <n v="0"/>
    <n v="0"/>
    <n v="0"/>
    <n v="0"/>
    <n v="0"/>
    <n v="0"/>
    <n v="0"/>
    <n v="0"/>
    <n v="0"/>
    <n v="0"/>
    <n v="0"/>
    <n v="0"/>
    <n v="0"/>
    <n v="0"/>
    <n v="0"/>
    <n v="967.09"/>
    <n v="-362.11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8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13.08"/>
    <n v="0.87"/>
    <n v="0"/>
    <n v="0"/>
    <n v="0"/>
    <n v="0.56000000000000005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n v="6.63"/>
    <n v="-3.4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2.08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-0.7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1"/>
    <s v="Baxter Springs"/>
    <s v="Electric"/>
    <s v="Commercial"/>
    <s v="CB-Commercial"/>
    <n v="797056"/>
    <n v="66011.240000000005"/>
    <n v="13172.66"/>
    <n v="3622.34"/>
    <n v="0"/>
    <n v="0"/>
    <n v="0"/>
    <n v="0"/>
    <n v="0"/>
    <n v="0"/>
    <n v="0"/>
    <n v="0"/>
    <n v="0"/>
    <n v="30516.5"/>
    <n v="0"/>
    <n v="0"/>
    <n v="1283.1600000000001"/>
    <n v="0"/>
    <n v="0"/>
    <n v="0"/>
    <n v="0"/>
    <n v="0"/>
    <n v="0"/>
    <n v="0"/>
    <n v="0"/>
    <n v="0"/>
    <n v="0"/>
    <n v="0"/>
    <n v="0"/>
    <n v="0"/>
    <n v="0"/>
    <n v="0"/>
    <n v="-0.38"/>
    <n v="6967.79"/>
    <n v="0"/>
    <n v="0"/>
    <n v="11024.67"/>
    <n v="0"/>
    <n v="0"/>
    <n v="0"/>
    <n v="0"/>
    <x v="1"/>
    <n v="0"/>
    <m/>
    <m/>
    <m/>
    <m/>
    <m/>
    <m/>
    <m/>
    <n v="27631.16"/>
    <n v="2885.34"/>
    <n v="0"/>
    <n v="30516.5"/>
    <x v="1"/>
    <x v="5"/>
    <m/>
    <x v="38"/>
  </r>
  <r>
    <x v="1"/>
    <s v="Baxter Springs"/>
    <s v="Electric"/>
    <s v="Commercial"/>
    <s v="GP-General Power"/>
    <n v="1160910"/>
    <n v="82251.41"/>
    <n v="0"/>
    <n v="725"/>
    <n v="0"/>
    <n v="0"/>
    <n v="0"/>
    <n v="0"/>
    <n v="0"/>
    <n v="0"/>
    <n v="0"/>
    <n v="0"/>
    <n v="0"/>
    <n v="47652.21"/>
    <n v="0"/>
    <n v="0"/>
    <n v="1903.91"/>
    <n v="0"/>
    <n v="0"/>
    <n v="0"/>
    <n v="0"/>
    <n v="0"/>
    <n v="0"/>
    <n v="0"/>
    <n v="0"/>
    <n v="0"/>
    <n v="0"/>
    <n v="0"/>
    <n v="0"/>
    <n v="0"/>
    <n v="0"/>
    <n v="0"/>
    <n v="0"/>
    <n v="3198.2"/>
    <n v="0"/>
    <n v="0"/>
    <n v="11288.95"/>
    <n v="0"/>
    <n v="0"/>
    <n v="0"/>
    <n v="0"/>
    <x v="1"/>
    <n v="0"/>
    <m/>
    <m/>
    <m/>
    <m/>
    <m/>
    <m/>
    <m/>
    <n v="43449.72"/>
    <n v="4202.49"/>
    <n v="0"/>
    <n v="47652.21"/>
    <x v="1"/>
    <x v="6"/>
    <m/>
    <x v="38"/>
  </r>
  <r>
    <x v="1"/>
    <s v="Baxter Springs"/>
    <s v="Electric"/>
    <s v="Commercial"/>
    <s v="LS-Special Lighting"/>
    <n v="3956"/>
    <n v="587.88"/>
    <n v="0"/>
    <n v="7.06"/>
    <n v="0"/>
    <n v="0"/>
    <n v="0"/>
    <n v="0"/>
    <n v="0"/>
    <n v="0"/>
    <n v="0"/>
    <n v="0"/>
    <n v="0"/>
    <n v="164.77"/>
    <n v="0"/>
    <n v="0"/>
    <n v="6.48"/>
    <n v="0"/>
    <n v="0"/>
    <n v="0"/>
    <n v="0"/>
    <n v="0"/>
    <n v="0"/>
    <n v="0"/>
    <n v="0"/>
    <n v="0"/>
    <n v="0"/>
    <n v="0"/>
    <n v="0"/>
    <n v="0"/>
    <n v="0"/>
    <n v="0"/>
    <n v="0"/>
    <n v="-62.27"/>
    <n v="0"/>
    <n v="-56.03"/>
    <n v="3.55"/>
    <n v="0"/>
    <n v="0"/>
    <n v="0"/>
    <n v="0"/>
    <x v="1"/>
    <n v="0"/>
    <m/>
    <m/>
    <m/>
    <m/>
    <m/>
    <m/>
    <m/>
    <n v="150.45000000000002"/>
    <n v="14.32"/>
    <n v="0"/>
    <n v="164.77"/>
    <x v="1"/>
    <x v="7"/>
    <m/>
    <x v="38"/>
  </r>
  <r>
    <x v="1"/>
    <s v="Baxter Springs"/>
    <s v="Electric"/>
    <s v="Commercial"/>
    <s v="NM-Net Metering"/>
    <n v="1652"/>
    <n v="-65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38"/>
  </r>
  <r>
    <x v="1"/>
    <s v="Baxter Springs"/>
    <s v="Electric"/>
    <s v="Commercial"/>
    <s v="SH-Small Heating"/>
    <n v="92835"/>
    <n v="6737.61"/>
    <n v="1060"/>
    <n v="378.89"/>
    <n v="0"/>
    <n v="0"/>
    <n v="0"/>
    <n v="0"/>
    <n v="0"/>
    <n v="0"/>
    <n v="0"/>
    <n v="0"/>
    <n v="0"/>
    <n v="3866.57"/>
    <n v="0"/>
    <n v="0"/>
    <n v="152.25"/>
    <n v="0"/>
    <n v="0"/>
    <n v="0"/>
    <n v="0"/>
    <n v="0"/>
    <n v="0"/>
    <n v="0"/>
    <n v="0"/>
    <n v="0"/>
    <n v="0"/>
    <n v="0"/>
    <n v="0"/>
    <n v="0"/>
    <n v="0"/>
    <n v="0"/>
    <n v="0"/>
    <n v="-444.62"/>
    <n v="0"/>
    <n v="0"/>
    <n v="1488.14"/>
    <n v="0"/>
    <n v="0"/>
    <n v="0"/>
    <n v="0"/>
    <x v="1"/>
    <n v="0"/>
    <m/>
    <m/>
    <m/>
    <m/>
    <m/>
    <m/>
    <m/>
    <n v="3530.51"/>
    <n v="336.06"/>
    <n v="0"/>
    <n v="3866.57"/>
    <x v="1"/>
    <x v="12"/>
    <m/>
    <x v="38"/>
  </r>
  <r>
    <x v="1"/>
    <s v="Baxter Springs"/>
    <s v="Electric"/>
    <s v="Commercial"/>
    <s v="TEB-Total Electric Bldg"/>
    <n v="508601"/>
    <n v="35341.06"/>
    <n v="0"/>
    <n v="329.14"/>
    <n v="0"/>
    <n v="0"/>
    <n v="0"/>
    <n v="0"/>
    <n v="0"/>
    <n v="0"/>
    <n v="0"/>
    <n v="0"/>
    <n v="0"/>
    <n v="20936.7"/>
    <n v="0"/>
    <n v="0"/>
    <n v="834.09"/>
    <n v="0"/>
    <n v="0"/>
    <n v="0"/>
    <n v="0"/>
    <n v="0"/>
    <n v="0"/>
    <n v="0"/>
    <n v="0"/>
    <n v="0"/>
    <n v="0"/>
    <n v="0"/>
    <n v="0"/>
    <n v="0"/>
    <n v="0"/>
    <n v="0"/>
    <n v="0"/>
    <n v="-23069.82"/>
    <n v="0"/>
    <n v="0"/>
    <n v="6901.72"/>
    <n v="0"/>
    <n v="0"/>
    <n v="0"/>
    <n v="0"/>
    <x v="1"/>
    <n v="0"/>
    <m/>
    <m/>
    <m/>
    <m/>
    <m/>
    <m/>
    <m/>
    <n v="19095.560000000001"/>
    <n v="1841.14"/>
    <n v="0"/>
    <n v="20936.7"/>
    <x v="1"/>
    <x v="13"/>
    <m/>
    <x v="38"/>
  </r>
  <r>
    <x v="1"/>
    <s v="Baxter Springs"/>
    <s v="Electric"/>
    <s v="Industrial"/>
    <s v="CB-Commercial"/>
    <n v="15030"/>
    <n v="1267.57"/>
    <n v="140"/>
    <n v="63.49"/>
    <n v="0"/>
    <n v="0"/>
    <n v="0"/>
    <n v="0"/>
    <n v="0"/>
    <n v="0"/>
    <n v="0"/>
    <n v="0"/>
    <n v="0"/>
    <n v="626"/>
    <n v="0"/>
    <n v="0"/>
    <n v="24.65"/>
    <n v="0"/>
    <n v="0"/>
    <n v="0"/>
    <n v="0"/>
    <n v="0"/>
    <n v="0"/>
    <n v="0"/>
    <n v="0"/>
    <n v="0"/>
    <n v="0"/>
    <n v="0"/>
    <n v="0"/>
    <n v="0"/>
    <n v="0"/>
    <n v="0"/>
    <n v="0"/>
    <n v="210.42"/>
    <n v="0"/>
    <n v="0"/>
    <n v="211.79"/>
    <n v="0"/>
    <n v="0"/>
    <n v="0"/>
    <n v="0"/>
    <x v="1"/>
    <n v="0"/>
    <m/>
    <m/>
    <m/>
    <m/>
    <m/>
    <m/>
    <m/>
    <n v="571.59"/>
    <n v="54.41"/>
    <n v="0"/>
    <n v="626"/>
    <x v="2"/>
    <x v="5"/>
    <m/>
    <x v="38"/>
  </r>
  <r>
    <x v="1"/>
    <s v="Baxter Springs"/>
    <s v="Electric"/>
    <s v="Industrial"/>
    <s v="GP-General Power"/>
    <n v="782920"/>
    <n v="51963.64"/>
    <n v="0"/>
    <n v="275"/>
    <n v="0"/>
    <n v="0"/>
    <n v="0"/>
    <n v="0"/>
    <n v="0"/>
    <n v="0"/>
    <n v="0"/>
    <n v="0"/>
    <n v="0"/>
    <n v="32101.07"/>
    <n v="0"/>
    <n v="0"/>
    <n v="1283.97"/>
    <n v="0"/>
    <n v="0"/>
    <n v="0"/>
    <n v="0"/>
    <n v="0"/>
    <n v="0"/>
    <n v="0"/>
    <n v="0"/>
    <n v="0"/>
    <n v="0"/>
    <n v="0"/>
    <n v="0"/>
    <n v="0"/>
    <n v="0"/>
    <n v="0"/>
    <n v="0"/>
    <n v="2990.19"/>
    <n v="0"/>
    <n v="0"/>
    <n v="7346.88"/>
    <n v="0"/>
    <n v="0"/>
    <n v="0"/>
    <n v="0"/>
    <x v="1"/>
    <n v="0"/>
    <m/>
    <m/>
    <m/>
    <m/>
    <m/>
    <m/>
    <m/>
    <n v="29266.9"/>
    <n v="2834.17"/>
    <n v="0"/>
    <n v="32101.07"/>
    <x v="2"/>
    <x v="6"/>
    <m/>
    <x v="38"/>
  </r>
  <r>
    <x v="1"/>
    <s v="Baxter Springs"/>
    <s v="Electric"/>
    <s v="Industrial"/>
    <s v="PT-Transmission"/>
    <n v="2847271"/>
    <n v="107577.2"/>
    <n v="0"/>
    <n v="50"/>
    <n v="0"/>
    <n v="0"/>
    <n v="0"/>
    <n v="0"/>
    <n v="0"/>
    <n v="0"/>
    <n v="0"/>
    <n v="0"/>
    <n v="0"/>
    <n v="111726.92"/>
    <n v="0"/>
    <n v="0"/>
    <n v="4669.53"/>
    <n v="0"/>
    <n v="0"/>
    <n v="7670.8"/>
    <n v="0"/>
    <n v="0"/>
    <n v="0"/>
    <n v="0"/>
    <n v="0"/>
    <n v="0"/>
    <n v="0"/>
    <n v="0"/>
    <n v="0"/>
    <n v="0"/>
    <n v="0"/>
    <n v="0"/>
    <n v="0"/>
    <n v="9798.31"/>
    <n v="0"/>
    <n v="-13325.23"/>
    <n v="21127.61"/>
    <n v="0"/>
    <n v="0"/>
    <n v="0"/>
    <n v="0"/>
    <x v="1"/>
    <n v="0"/>
    <m/>
    <m/>
    <m/>
    <m/>
    <m/>
    <m/>
    <m/>
    <n v="101419.8"/>
    <n v="10307.120000000001"/>
    <n v="0"/>
    <n v="111726.92"/>
    <x v="2"/>
    <x v="9"/>
    <m/>
    <x v="38"/>
  </r>
  <r>
    <x v="1"/>
    <s v="Baxter Springs"/>
    <s v="Electric"/>
    <s v="Industrial"/>
    <s v="SH-Small Heating"/>
    <n v="7850"/>
    <n v="554.08000000000004"/>
    <n v="40"/>
    <n v="0"/>
    <n v="0"/>
    <n v="0"/>
    <n v="0"/>
    <n v="0"/>
    <n v="0"/>
    <n v="0"/>
    <n v="0"/>
    <n v="0"/>
    <n v="0"/>
    <n v="326.95"/>
    <n v="0"/>
    <n v="0"/>
    <n v="12.88"/>
    <n v="0"/>
    <n v="0"/>
    <n v="0"/>
    <n v="0"/>
    <n v="0"/>
    <n v="0"/>
    <n v="0"/>
    <n v="0"/>
    <n v="0"/>
    <n v="0"/>
    <n v="0"/>
    <n v="0"/>
    <n v="0"/>
    <n v="0"/>
    <n v="0"/>
    <n v="0"/>
    <n v="84.76"/>
    <n v="0"/>
    <n v="0"/>
    <n v="125.83"/>
    <n v="0"/>
    <n v="0"/>
    <n v="0"/>
    <n v="0"/>
    <x v="1"/>
    <n v="0"/>
    <m/>
    <m/>
    <m/>
    <m/>
    <m/>
    <m/>
    <m/>
    <n v="298.52999999999997"/>
    <n v="28.42"/>
    <n v="0"/>
    <n v="326.95"/>
    <x v="2"/>
    <x v="12"/>
    <m/>
    <x v="38"/>
  </r>
  <r>
    <x v="1"/>
    <s v="Baxter Springs"/>
    <s v="Electric"/>
    <s v="Industrial"/>
    <s v="TEB-Total Electric Bldg"/>
    <n v="10640"/>
    <n v="894.92"/>
    <n v="0"/>
    <n v="0"/>
    <n v="0"/>
    <n v="0"/>
    <n v="0"/>
    <n v="0"/>
    <n v="0"/>
    <n v="0"/>
    <n v="0"/>
    <n v="0"/>
    <n v="0"/>
    <n v="443.16"/>
    <n v="0"/>
    <n v="0"/>
    <n v="17.45"/>
    <n v="0"/>
    <n v="0"/>
    <n v="0"/>
    <n v="0"/>
    <n v="0"/>
    <n v="0"/>
    <n v="0"/>
    <n v="0"/>
    <n v="0"/>
    <n v="0"/>
    <n v="0"/>
    <n v="0"/>
    <n v="0"/>
    <n v="0"/>
    <n v="0"/>
    <n v="0"/>
    <n v="14.41"/>
    <n v="0"/>
    <n v="0"/>
    <n v="144.38"/>
    <n v="0"/>
    <n v="0"/>
    <n v="0"/>
    <n v="0"/>
    <x v="1"/>
    <n v="0"/>
    <m/>
    <m/>
    <m/>
    <m/>
    <m/>
    <m/>
    <m/>
    <n v="404.64000000000004"/>
    <n v="38.520000000000003"/>
    <n v="0"/>
    <n v="443.16"/>
    <x v="2"/>
    <x v="13"/>
    <m/>
    <x v="38"/>
  </r>
  <r>
    <x v="1"/>
    <s v="Baxter Springs"/>
    <s v="Electric"/>
    <s v="Interdepartmental"/>
    <s v="CB-Commercial"/>
    <n v="14982"/>
    <n v="1251.6099999999999"/>
    <n v="60"/>
    <n v="0"/>
    <n v="0"/>
    <n v="0"/>
    <n v="0"/>
    <n v="0"/>
    <n v="0"/>
    <n v="0"/>
    <n v="0"/>
    <n v="0"/>
    <n v="0"/>
    <n v="624.01"/>
    <n v="0"/>
    <n v="0"/>
    <n v="2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1.09"/>
    <n v="0"/>
    <n v="0"/>
    <n v="0"/>
    <n v="0"/>
    <x v="1"/>
    <n v="0"/>
    <m/>
    <m/>
    <m/>
    <m/>
    <m/>
    <m/>
    <m/>
    <n v="569.78"/>
    <n v="54.23"/>
    <n v="0"/>
    <n v="624.01"/>
    <x v="5"/>
    <x v="5"/>
    <m/>
    <x v="38"/>
  </r>
  <r>
    <x v="1"/>
    <s v="Baxter Springs"/>
    <s v="Electric"/>
    <s v="Interdepartmental"/>
    <s v="GP-General Power"/>
    <n v="4560"/>
    <n v="1179.04"/>
    <n v="0"/>
    <n v="0"/>
    <n v="0"/>
    <n v="0"/>
    <n v="0"/>
    <n v="0"/>
    <n v="0"/>
    <n v="0"/>
    <n v="0"/>
    <n v="0"/>
    <n v="0"/>
    <n v="189.93"/>
    <n v="0"/>
    <n v="0"/>
    <n v="7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.77"/>
    <n v="0"/>
    <n v="0"/>
    <n v="0"/>
    <n v="0"/>
    <x v="1"/>
    <n v="0"/>
    <m/>
    <m/>
    <m/>
    <m/>
    <m/>
    <m/>
    <m/>
    <n v="173.42000000000002"/>
    <n v="16.510000000000002"/>
    <n v="0"/>
    <n v="189.93"/>
    <x v="5"/>
    <x v="6"/>
    <m/>
    <x v="38"/>
  </r>
  <r>
    <x v="1"/>
    <s v="Baxter Springs"/>
    <s v="Electric"/>
    <s v="Municipal Buildings"/>
    <s v="CB-Commercial"/>
    <n v="23717"/>
    <n v="2027.02"/>
    <n v="520"/>
    <n v="0"/>
    <n v="0"/>
    <n v="0"/>
    <n v="0"/>
    <n v="0"/>
    <n v="0"/>
    <n v="0"/>
    <n v="0"/>
    <n v="0"/>
    <n v="0"/>
    <n v="987.83"/>
    <n v="0"/>
    <n v="0"/>
    <n v="38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4.16"/>
    <n v="0"/>
    <n v="0"/>
    <n v="0"/>
    <n v="0"/>
    <x v="1"/>
    <n v="0"/>
    <m/>
    <m/>
    <m/>
    <m/>
    <m/>
    <m/>
    <m/>
    <n v="901.97"/>
    <n v="85.86"/>
    <n v="0"/>
    <n v="987.83"/>
    <x v="3"/>
    <x v="5"/>
    <m/>
    <x v="38"/>
  </r>
  <r>
    <x v="1"/>
    <s v="Baxter Springs"/>
    <s v="Electric"/>
    <s v="Municipal Buildings"/>
    <s v="GP-General Power"/>
    <n v="42160"/>
    <n v="2982.77"/>
    <n v="0"/>
    <n v="0"/>
    <n v="0"/>
    <n v="0"/>
    <n v="0"/>
    <n v="0"/>
    <n v="0"/>
    <n v="0"/>
    <n v="0"/>
    <n v="0"/>
    <n v="0"/>
    <n v="1755.96"/>
    <n v="0"/>
    <n v="0"/>
    <n v="69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8.36"/>
    <n v="0"/>
    <n v="0"/>
    <n v="0"/>
    <n v="0"/>
    <x v="1"/>
    <n v="0"/>
    <m/>
    <m/>
    <m/>
    <m/>
    <m/>
    <m/>
    <m/>
    <n v="1603.3400000000001"/>
    <n v="152.62"/>
    <n v="0"/>
    <n v="1755.96"/>
    <x v="3"/>
    <x v="6"/>
    <m/>
    <x v="38"/>
  </r>
  <r>
    <x v="1"/>
    <s v="Baxter Springs"/>
    <s v="Electric"/>
    <s v="Municipal Buildings"/>
    <s v="SH-Small Heating"/>
    <n v="2240"/>
    <n v="163.19999999999999"/>
    <n v="20"/>
    <n v="0"/>
    <n v="0"/>
    <n v="0"/>
    <n v="0"/>
    <n v="0"/>
    <n v="0"/>
    <n v="0"/>
    <n v="0"/>
    <n v="0"/>
    <n v="0"/>
    <n v="93.3"/>
    <n v="0"/>
    <n v="0"/>
    <n v="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909999999999997"/>
    <n v="0"/>
    <n v="0"/>
    <n v="0"/>
    <n v="0"/>
    <x v="1"/>
    <n v="0"/>
    <m/>
    <m/>
    <m/>
    <m/>
    <m/>
    <m/>
    <m/>
    <n v="85.19"/>
    <n v="8.11"/>
    <n v="0"/>
    <n v="93.3"/>
    <x v="3"/>
    <x v="12"/>
    <m/>
    <x v="38"/>
  </r>
  <r>
    <x v="1"/>
    <s v="Baxter Springs"/>
    <s v="Electric"/>
    <s v="Municipal Other Lighting"/>
    <s v="CB-Commercial"/>
    <n v="7929"/>
    <n v="701.74"/>
    <n v="560"/>
    <n v="0"/>
    <n v="0"/>
    <n v="0"/>
    <n v="0"/>
    <n v="0"/>
    <n v="0"/>
    <n v="0"/>
    <n v="0"/>
    <n v="0"/>
    <n v="0"/>
    <n v="330.22"/>
    <n v="0"/>
    <n v="0"/>
    <n v="13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72"/>
    <n v="0"/>
    <n v="0"/>
    <n v="0"/>
    <n v="0"/>
    <x v="1"/>
    <n v="0"/>
    <m/>
    <m/>
    <m/>
    <m/>
    <m/>
    <m/>
    <m/>
    <n v="301.52000000000004"/>
    <n v="28.7"/>
    <n v="0"/>
    <n v="330.22"/>
    <x v="4"/>
    <x v="5"/>
    <m/>
    <x v="38"/>
  </r>
  <r>
    <x v="1"/>
    <s v="Baxter Springs"/>
    <s v="Electric"/>
    <s v="Municipal Other Lighting"/>
    <s v="LS-Special Lighting"/>
    <n v="532"/>
    <n v="198"/>
    <n v="0"/>
    <n v="0"/>
    <n v="0"/>
    <n v="0"/>
    <n v="0"/>
    <n v="0"/>
    <n v="0"/>
    <n v="0"/>
    <n v="0"/>
    <n v="0"/>
    <n v="0"/>
    <n v="25.85"/>
    <n v="0"/>
    <n v="0"/>
    <n v="1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7100000000000009"/>
    <n v="0.54"/>
    <n v="0"/>
    <n v="0"/>
    <n v="0"/>
    <n v="0"/>
    <x v="1"/>
    <n v="1.08"/>
    <m/>
    <m/>
    <m/>
    <m/>
    <m/>
    <m/>
    <m/>
    <n v="23.92"/>
    <n v="1.93"/>
    <n v="0"/>
    <n v="25.85"/>
    <x v="4"/>
    <x v="7"/>
    <m/>
    <x v="38"/>
  </r>
  <r>
    <x v="1"/>
    <s v="Baxter Springs"/>
    <s v="Electric"/>
    <s v="Municipal Pumping"/>
    <s v="CB-Commercial"/>
    <n v="21722"/>
    <n v="1835.79"/>
    <n v="300"/>
    <n v="0"/>
    <n v="0"/>
    <n v="0"/>
    <n v="0"/>
    <n v="0"/>
    <n v="0"/>
    <n v="0"/>
    <n v="0"/>
    <n v="0"/>
    <n v="0"/>
    <n v="904.74"/>
    <n v="0"/>
    <n v="0"/>
    <n v="35.6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6.07"/>
    <n v="0"/>
    <n v="0"/>
    <n v="0"/>
    <n v="0"/>
    <x v="1"/>
    <n v="0"/>
    <m/>
    <m/>
    <m/>
    <m/>
    <m/>
    <m/>
    <m/>
    <n v="826.11"/>
    <n v="78.63"/>
    <n v="0"/>
    <n v="904.74"/>
    <x v="3"/>
    <x v="5"/>
    <m/>
    <x v="38"/>
  </r>
  <r>
    <x v="1"/>
    <s v="Baxter Springs"/>
    <s v="Electric"/>
    <s v="Municipal Pumping"/>
    <s v="GP-General Power"/>
    <n v="155680"/>
    <n v="10326.75"/>
    <n v="0"/>
    <n v="0"/>
    <n v="0"/>
    <n v="0"/>
    <n v="0"/>
    <n v="0"/>
    <n v="0"/>
    <n v="0"/>
    <n v="0"/>
    <n v="0"/>
    <n v="0"/>
    <n v="6484.07"/>
    <n v="0"/>
    <n v="0"/>
    <n v="255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1.93"/>
    <n v="0"/>
    <n v="0"/>
    <n v="0"/>
    <n v="0"/>
    <x v="1"/>
    <n v="0"/>
    <m/>
    <m/>
    <m/>
    <m/>
    <m/>
    <m/>
    <m/>
    <n v="5920.51"/>
    <n v="563.55999999999995"/>
    <n v="0"/>
    <n v="6484.07"/>
    <x v="3"/>
    <x v="6"/>
    <m/>
    <x v="38"/>
  </r>
  <r>
    <x v="1"/>
    <s v="Baxter Springs"/>
    <s v="Electric"/>
    <s v="Residential"/>
    <s v="NM-Net Metering"/>
    <n v="1554"/>
    <n v="-61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8"/>
  </r>
  <r>
    <x v="1"/>
    <s v="Baxter Springs"/>
    <s v="Electric"/>
    <s v="Residential"/>
    <s v="RG-Residential"/>
    <n v="2701158"/>
    <n v="175376.12"/>
    <n v="50720.6"/>
    <n v="15020.65"/>
    <n v="0"/>
    <n v="0"/>
    <n v="0"/>
    <n v="0"/>
    <n v="0"/>
    <n v="0"/>
    <n v="0"/>
    <n v="0"/>
    <n v="0"/>
    <n v="111146.25"/>
    <n v="0"/>
    <n v="0"/>
    <n v="4414.43"/>
    <n v="0"/>
    <n v="0"/>
    <n v="0"/>
    <n v="0"/>
    <n v="0"/>
    <n v="0"/>
    <n v="0"/>
    <n v="0"/>
    <n v="0"/>
    <n v="0"/>
    <n v="160"/>
    <n v="0"/>
    <n v="105"/>
    <n v="0"/>
    <n v="200"/>
    <n v="-5.42"/>
    <n v="10149.73"/>
    <n v="0"/>
    <n v="0"/>
    <n v="47050.32"/>
    <n v="0"/>
    <n v="0"/>
    <n v="0"/>
    <n v="0"/>
    <x v="1"/>
    <n v="0"/>
    <m/>
    <m/>
    <m/>
    <m/>
    <m/>
    <m/>
    <m/>
    <n v="101368.06"/>
    <n v="9778.19"/>
    <n v="0"/>
    <n v="111146.25"/>
    <x v="0"/>
    <x v="1"/>
    <m/>
    <x v="38"/>
  </r>
  <r>
    <x v="1"/>
    <s v="Baxter Springs"/>
    <s v="Electric"/>
    <s v="Residential"/>
    <s v="RG-Residential Water Heat"/>
    <n v="478437"/>
    <n v="29472.14"/>
    <n v="6797.73"/>
    <n v="1741.62"/>
    <n v="0"/>
    <n v="0"/>
    <n v="0"/>
    <n v="0"/>
    <n v="0"/>
    <n v="0"/>
    <n v="0"/>
    <n v="0"/>
    <n v="0"/>
    <n v="19453.3"/>
    <n v="0"/>
    <n v="0"/>
    <n v="781.42"/>
    <n v="0"/>
    <n v="0"/>
    <n v="0"/>
    <n v="0"/>
    <n v="0"/>
    <n v="0"/>
    <n v="0"/>
    <n v="0"/>
    <n v="0"/>
    <n v="0"/>
    <n v="20"/>
    <n v="0"/>
    <n v="15"/>
    <n v="0"/>
    <n v="20"/>
    <n v="-0.23"/>
    <n v="1481.76"/>
    <n v="0"/>
    <n v="0"/>
    <n v="8366.14"/>
    <n v="0"/>
    <n v="0"/>
    <n v="0"/>
    <n v="0"/>
    <x v="1"/>
    <n v="0"/>
    <m/>
    <m/>
    <m/>
    <m/>
    <m/>
    <m/>
    <m/>
    <n v="17721.36"/>
    <n v="1731.94"/>
    <n v="0"/>
    <n v="19453.3"/>
    <x v="0"/>
    <x v="14"/>
    <m/>
    <x v="38"/>
  </r>
  <r>
    <x v="1"/>
    <s v="Baxter Springs"/>
    <s v="Electric"/>
    <s v="Residential"/>
    <s v="RH-Residential Total Elec"/>
    <n v="2030985"/>
    <n v="115752.6"/>
    <n v="20895.29"/>
    <n v="4232.63"/>
    <n v="0"/>
    <n v="0"/>
    <n v="0"/>
    <n v="0"/>
    <n v="0"/>
    <n v="0"/>
    <n v="0"/>
    <n v="0"/>
    <n v="0"/>
    <n v="82457.53"/>
    <n v="0"/>
    <n v="0"/>
    <n v="3316.93"/>
    <n v="0"/>
    <n v="0"/>
    <n v="0"/>
    <n v="0"/>
    <n v="0"/>
    <n v="0"/>
    <n v="0"/>
    <n v="0"/>
    <n v="0"/>
    <n v="0"/>
    <n v="60"/>
    <n v="0"/>
    <n v="30"/>
    <n v="0"/>
    <n v="100"/>
    <n v="-0.09"/>
    <n v="5078.43"/>
    <n v="0"/>
    <n v="0"/>
    <n v="34586.370000000003"/>
    <n v="0"/>
    <n v="0"/>
    <n v="0"/>
    <n v="0"/>
    <x v="1"/>
    <n v="-10.82"/>
    <m/>
    <m/>
    <m/>
    <m/>
    <m/>
    <m/>
    <m/>
    <n v="75105.36"/>
    <n v="7352.17"/>
    <n v="0"/>
    <n v="82457.53"/>
    <x v="0"/>
    <x v="15"/>
    <m/>
    <x v="38"/>
  </r>
  <r>
    <x v="1"/>
    <s v="Baxter Springs"/>
    <s v="Lighting"/>
    <s v="Commercial"/>
    <s v="PL-Private Lighting"/>
    <n v="32262"/>
    <n v="8244.02"/>
    <n v="0"/>
    <n v="161.74"/>
    <n v="0"/>
    <n v="0"/>
    <n v="0"/>
    <n v="0"/>
    <n v="0"/>
    <n v="0"/>
    <n v="0"/>
    <n v="0"/>
    <n v="0"/>
    <n v="1311.95"/>
    <n v="0"/>
    <n v="0"/>
    <n v="53.19"/>
    <n v="0"/>
    <n v="0"/>
    <n v="69"/>
    <n v="0"/>
    <n v="0"/>
    <n v="0"/>
    <n v="0"/>
    <n v="0"/>
    <n v="0"/>
    <n v="0"/>
    <n v="0"/>
    <n v="0"/>
    <n v="0"/>
    <n v="0"/>
    <n v="0"/>
    <n v="0"/>
    <n v="753.62"/>
    <n v="0"/>
    <n v="395.78"/>
    <n v="83.85"/>
    <n v="0"/>
    <n v="0"/>
    <n v="0"/>
    <n v="0"/>
    <x v="1"/>
    <n v="0"/>
    <m/>
    <m/>
    <m/>
    <m/>
    <m/>
    <m/>
    <m/>
    <n v="1195.1600000000001"/>
    <n v="116.79"/>
    <n v="0"/>
    <n v="1311.95"/>
    <x v="1"/>
    <x v="4"/>
    <m/>
    <x v="38"/>
  </r>
  <r>
    <x v="1"/>
    <s v="Baxter Springs"/>
    <s v="Lighting"/>
    <s v="Industrial"/>
    <s v="PL-Private Lighting"/>
    <n v="11678"/>
    <n v="2404.46"/>
    <n v="0"/>
    <n v="62.26"/>
    <n v="0"/>
    <n v="0"/>
    <n v="0"/>
    <n v="0"/>
    <n v="0"/>
    <n v="0"/>
    <n v="0"/>
    <n v="0"/>
    <n v="0"/>
    <n v="479.31"/>
    <n v="0"/>
    <n v="0"/>
    <n v="19.170000000000002"/>
    <n v="0"/>
    <n v="0"/>
    <n v="0"/>
    <n v="0"/>
    <n v="0"/>
    <n v="0"/>
    <n v="0"/>
    <n v="0"/>
    <n v="0"/>
    <n v="0"/>
    <n v="0"/>
    <n v="0"/>
    <n v="0"/>
    <n v="0"/>
    <n v="0"/>
    <n v="0"/>
    <n v="255.54"/>
    <n v="0"/>
    <n v="20.56"/>
    <n v="30.36"/>
    <n v="0"/>
    <n v="0"/>
    <n v="0"/>
    <n v="0"/>
    <x v="1"/>
    <n v="0"/>
    <m/>
    <m/>
    <m/>
    <m/>
    <m/>
    <m/>
    <m/>
    <n v="437.04"/>
    <n v="42.27"/>
    <n v="0"/>
    <n v="479.31"/>
    <x v="2"/>
    <x v="4"/>
    <m/>
    <x v="38"/>
  </r>
  <r>
    <x v="1"/>
    <s v="Baxter Springs"/>
    <s v="Lighting"/>
    <s v="Municipal Buildings"/>
    <s v="PL-Private Lighting"/>
    <n v="157"/>
    <n v="39.520000000000003"/>
    <n v="0"/>
    <n v="0"/>
    <n v="0"/>
    <n v="0"/>
    <n v="0"/>
    <n v="0"/>
    <n v="0"/>
    <n v="0"/>
    <n v="0"/>
    <n v="0"/>
    <n v="0"/>
    <n v="6.54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41"/>
    <n v="0"/>
    <n v="0"/>
    <n v="0"/>
    <n v="0"/>
    <x v="1"/>
    <n v="0"/>
    <m/>
    <m/>
    <m/>
    <m/>
    <m/>
    <m/>
    <m/>
    <n v="5.97"/>
    <n v="0.56999999999999995"/>
    <n v="0"/>
    <n v="6.54"/>
    <x v="3"/>
    <x v="4"/>
    <m/>
    <x v="38"/>
  </r>
  <r>
    <x v="1"/>
    <s v="Baxter Springs"/>
    <s v="Lighting"/>
    <s v="Municipal Other Lighting"/>
    <s v="PL-Private Lighting"/>
    <n v="123"/>
    <n v="30.36"/>
    <n v="0"/>
    <n v="0"/>
    <n v="0"/>
    <n v="0"/>
    <n v="0"/>
    <n v="0"/>
    <n v="0"/>
    <n v="0"/>
    <n v="0"/>
    <n v="0"/>
    <n v="0"/>
    <n v="4.97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2"/>
    <n v="0"/>
    <n v="0"/>
    <n v="0"/>
    <n v="0"/>
    <x v="1"/>
    <n v="0"/>
    <m/>
    <m/>
    <m/>
    <m/>
    <m/>
    <m/>
    <m/>
    <n v="4.5199999999999996"/>
    <n v="0.45"/>
    <n v="0"/>
    <n v="4.97"/>
    <x v="4"/>
    <x v="4"/>
    <m/>
    <x v="38"/>
  </r>
  <r>
    <x v="1"/>
    <s v="Baxter Springs"/>
    <s v="Lighting"/>
    <s v="Municipal Street Lighting"/>
    <s v="SPL-Municipal St Lighting"/>
    <n v="46860"/>
    <n v="5177.22"/>
    <n v="0"/>
    <n v="0"/>
    <n v="0"/>
    <n v="0"/>
    <n v="0"/>
    <n v="0"/>
    <n v="0"/>
    <n v="0"/>
    <n v="0"/>
    <n v="0"/>
    <n v="0"/>
    <n v="1838.79"/>
    <n v="0"/>
    <n v="0"/>
    <n v="76.849999999999994"/>
    <n v="0"/>
    <n v="0"/>
    <n v="2546.1"/>
    <n v="0"/>
    <n v="0"/>
    <n v="0"/>
    <n v="0"/>
    <n v="0"/>
    <n v="0"/>
    <n v="0"/>
    <n v="0"/>
    <n v="0"/>
    <n v="0"/>
    <n v="0"/>
    <n v="0"/>
    <n v="0"/>
    <n v="0"/>
    <n v="0"/>
    <n v="-450.32"/>
    <n v="150.88999999999999"/>
    <n v="0"/>
    <n v="0"/>
    <n v="0"/>
    <n v="0"/>
    <x v="1"/>
    <n v="0"/>
    <m/>
    <m/>
    <m/>
    <m/>
    <m/>
    <m/>
    <m/>
    <n v="1669.1599999999999"/>
    <n v="169.63"/>
    <n v="0"/>
    <n v="1838.79"/>
    <x v="4"/>
    <x v="11"/>
    <m/>
    <x v="38"/>
  </r>
  <r>
    <x v="1"/>
    <s v="Baxter Springs"/>
    <s v="Lighting"/>
    <s v="Residential"/>
    <s v="PL-Private Lighting"/>
    <n v="36140"/>
    <n v="11101.13"/>
    <n v="0"/>
    <n v="116.71"/>
    <n v="0"/>
    <n v="0"/>
    <n v="0"/>
    <n v="0"/>
    <n v="0"/>
    <n v="0"/>
    <n v="0"/>
    <n v="0"/>
    <n v="0"/>
    <n v="1472.33"/>
    <n v="0"/>
    <n v="0"/>
    <n v="60.07"/>
    <n v="0"/>
    <n v="0"/>
    <n v="0"/>
    <n v="0"/>
    <n v="0"/>
    <n v="0"/>
    <n v="0"/>
    <n v="0"/>
    <n v="0"/>
    <n v="0"/>
    <n v="0"/>
    <n v="0"/>
    <n v="0"/>
    <n v="0"/>
    <n v="0"/>
    <n v="-0.02"/>
    <n v="232.81"/>
    <n v="0"/>
    <n v="1953.2"/>
    <n v="93.83"/>
    <n v="0"/>
    <n v="0"/>
    <n v="0"/>
    <n v="0"/>
    <x v="1"/>
    <n v="0"/>
    <m/>
    <m/>
    <m/>
    <m/>
    <m/>
    <m/>
    <m/>
    <n v="1341.5"/>
    <n v="130.83000000000001"/>
    <n v="0"/>
    <n v="1472.33"/>
    <x v="0"/>
    <x v="4"/>
    <m/>
    <x v="38"/>
  </r>
  <r>
    <x v="1"/>
    <s v="Baxter Springs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1"/>
    <s v="Columbus"/>
    <s v="Electric"/>
    <s v="Commercial"/>
    <s v="CB-Commercial"/>
    <n v="453329"/>
    <n v="38035.19"/>
    <n v="8232"/>
    <n v="2184.84"/>
    <n v="0"/>
    <n v="0"/>
    <n v="0"/>
    <n v="0"/>
    <n v="0"/>
    <n v="0"/>
    <n v="0"/>
    <n v="0"/>
    <n v="0"/>
    <n v="18766.240000000002"/>
    <n v="0"/>
    <n v="0"/>
    <n v="738.93"/>
    <n v="0"/>
    <n v="0"/>
    <n v="0"/>
    <n v="0"/>
    <n v="0"/>
    <n v="0"/>
    <n v="0"/>
    <n v="0"/>
    <n v="0"/>
    <n v="0"/>
    <n v="0"/>
    <n v="0"/>
    <n v="0"/>
    <n v="0"/>
    <n v="0"/>
    <n v="0"/>
    <n v="6111.24"/>
    <n v="0"/>
    <n v="0"/>
    <n v="6348.5"/>
    <n v="0"/>
    <n v="0"/>
    <n v="0"/>
    <n v="0"/>
    <x v="1"/>
    <n v="0"/>
    <m/>
    <m/>
    <m/>
    <m/>
    <m/>
    <m/>
    <m/>
    <n v="17125.190000000002"/>
    <n v="1641.05"/>
    <n v="0"/>
    <n v="18766.240000000002"/>
    <x v="1"/>
    <x v="5"/>
    <m/>
    <x v="38"/>
  </r>
  <r>
    <x v="1"/>
    <s v="Columbus"/>
    <s v="Electric"/>
    <s v="Commercial"/>
    <s v="GP-General Power"/>
    <n v="473858"/>
    <n v="38560.26"/>
    <n v="0"/>
    <n v="0"/>
    <n v="0"/>
    <n v="0"/>
    <n v="0"/>
    <n v="0"/>
    <n v="0"/>
    <n v="0"/>
    <n v="0"/>
    <n v="0"/>
    <n v="0"/>
    <n v="19567.849999999999"/>
    <n v="0"/>
    <n v="0"/>
    <n v="777.12"/>
    <n v="0"/>
    <n v="0"/>
    <n v="663.34"/>
    <n v="0"/>
    <n v="0"/>
    <n v="0"/>
    <n v="0"/>
    <n v="0"/>
    <n v="0"/>
    <n v="0"/>
    <n v="0"/>
    <n v="0"/>
    <n v="0"/>
    <n v="0"/>
    <n v="0"/>
    <n v="0"/>
    <n v="4925.63"/>
    <n v="0"/>
    <n v="0"/>
    <n v="5854.85"/>
    <n v="0"/>
    <n v="0"/>
    <n v="0"/>
    <n v="0"/>
    <x v="1"/>
    <n v="0"/>
    <m/>
    <m/>
    <m/>
    <m/>
    <m/>
    <m/>
    <m/>
    <n v="17852.48"/>
    <n v="1715.37"/>
    <n v="0"/>
    <n v="19567.849999999999"/>
    <x v="1"/>
    <x v="6"/>
    <m/>
    <x v="38"/>
  </r>
  <r>
    <x v="1"/>
    <s v="Columbus"/>
    <s v="Electric"/>
    <s v="Commercial"/>
    <s v="NM-Net Metering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38"/>
  </r>
  <r>
    <x v="1"/>
    <s v="Columbus"/>
    <s v="Electric"/>
    <s v="Commercial"/>
    <s v="SH-Small Heating"/>
    <n v="70700"/>
    <n v="5126.2700000000004"/>
    <n v="856"/>
    <n v="344.54"/>
    <n v="0"/>
    <n v="0"/>
    <n v="0"/>
    <n v="0"/>
    <n v="0"/>
    <n v="0"/>
    <n v="0"/>
    <n v="0"/>
    <n v="0"/>
    <n v="2944.66"/>
    <n v="0"/>
    <n v="0"/>
    <n v="115.92"/>
    <n v="0"/>
    <n v="0"/>
    <n v="0"/>
    <n v="0"/>
    <n v="0"/>
    <n v="0"/>
    <n v="0"/>
    <n v="0"/>
    <n v="0"/>
    <n v="0"/>
    <n v="0"/>
    <n v="0"/>
    <n v="0"/>
    <n v="0"/>
    <n v="0"/>
    <n v="0"/>
    <n v="864.74"/>
    <n v="0"/>
    <n v="0"/>
    <n v="1133.3599999999999"/>
    <n v="0"/>
    <n v="0"/>
    <n v="0"/>
    <n v="0"/>
    <x v="1"/>
    <n v="0"/>
    <m/>
    <m/>
    <m/>
    <m/>
    <m/>
    <m/>
    <m/>
    <n v="2688.73"/>
    <n v="255.93"/>
    <n v="0"/>
    <n v="2944.66"/>
    <x v="1"/>
    <x v="12"/>
    <m/>
    <x v="38"/>
  </r>
  <r>
    <x v="1"/>
    <s v="Columbus"/>
    <s v="Electric"/>
    <s v="Commercial"/>
    <s v="TEB-Total Electric Bldg"/>
    <n v="115960"/>
    <n v="8802.2000000000007"/>
    <n v="0"/>
    <n v="0"/>
    <n v="0"/>
    <n v="0"/>
    <n v="0"/>
    <n v="0"/>
    <n v="0"/>
    <n v="0"/>
    <n v="0"/>
    <n v="0"/>
    <n v="0"/>
    <n v="4829.7299999999996"/>
    <n v="0"/>
    <n v="0"/>
    <n v="190.17"/>
    <n v="0"/>
    <n v="0"/>
    <n v="0"/>
    <n v="0"/>
    <n v="0"/>
    <n v="0"/>
    <n v="0"/>
    <n v="0"/>
    <n v="0"/>
    <n v="0"/>
    <n v="0"/>
    <n v="0"/>
    <n v="0"/>
    <n v="0"/>
    <n v="0"/>
    <n v="0"/>
    <n v="1055.1300000000001"/>
    <n v="0"/>
    <n v="0"/>
    <n v="1573.59"/>
    <n v="0"/>
    <n v="0"/>
    <n v="0"/>
    <n v="0"/>
    <x v="1"/>
    <n v="0"/>
    <m/>
    <m/>
    <m/>
    <m/>
    <m/>
    <m/>
    <m/>
    <n v="4409.95"/>
    <n v="419.78"/>
    <n v="0"/>
    <n v="4829.7299999999996"/>
    <x v="1"/>
    <x v="13"/>
    <m/>
    <x v="38"/>
  </r>
  <r>
    <x v="1"/>
    <s v="Columbus"/>
    <s v="Electric"/>
    <s v="Industrial"/>
    <s v="CB-Commercial"/>
    <n v="880"/>
    <n v="77.260000000000005"/>
    <n v="20"/>
    <n v="0"/>
    <n v="0"/>
    <n v="0"/>
    <n v="0"/>
    <n v="0"/>
    <n v="0"/>
    <n v="0"/>
    <n v="0"/>
    <n v="0"/>
    <n v="0"/>
    <n v="36.65"/>
    <n v="0"/>
    <n v="0"/>
    <n v="1.44"/>
    <n v="0"/>
    <n v="0"/>
    <n v="0"/>
    <n v="0"/>
    <n v="0"/>
    <n v="0"/>
    <n v="0"/>
    <n v="0"/>
    <n v="0"/>
    <n v="0"/>
    <n v="0"/>
    <n v="0"/>
    <n v="0"/>
    <n v="0"/>
    <n v="0"/>
    <n v="0"/>
    <n v="11.82"/>
    <n v="0"/>
    <n v="0"/>
    <n v="12.4"/>
    <n v="0"/>
    <n v="0"/>
    <n v="0"/>
    <n v="0"/>
    <x v="1"/>
    <n v="0"/>
    <m/>
    <m/>
    <m/>
    <m/>
    <m/>
    <m/>
    <m/>
    <n v="33.46"/>
    <n v="3.19"/>
    <n v="0"/>
    <n v="36.65"/>
    <x v="2"/>
    <x v="5"/>
    <m/>
    <x v="38"/>
  </r>
  <r>
    <x v="1"/>
    <s v="Columbus"/>
    <s v="Electric"/>
    <s v="Industrial"/>
    <s v="GP-General Power"/>
    <n v="359880"/>
    <n v="34161.86"/>
    <n v="0"/>
    <n v="0"/>
    <n v="0"/>
    <n v="0"/>
    <n v="0"/>
    <n v="0"/>
    <n v="0"/>
    <n v="0"/>
    <n v="0"/>
    <n v="0"/>
    <n v="0"/>
    <n v="14989"/>
    <n v="0"/>
    <n v="0"/>
    <n v="590.20000000000005"/>
    <n v="0"/>
    <n v="0"/>
    <n v="0"/>
    <n v="0"/>
    <n v="0"/>
    <n v="0"/>
    <n v="0"/>
    <n v="0"/>
    <n v="0"/>
    <n v="0"/>
    <n v="0"/>
    <n v="0"/>
    <n v="0"/>
    <n v="0"/>
    <n v="0"/>
    <n v="0"/>
    <n v="1794.72"/>
    <n v="0"/>
    <n v="0"/>
    <n v="6408.11"/>
    <n v="0"/>
    <n v="0"/>
    <n v="0"/>
    <n v="0"/>
    <x v="1"/>
    <n v="0"/>
    <m/>
    <m/>
    <m/>
    <m/>
    <m/>
    <m/>
    <m/>
    <n v="13686.23"/>
    <n v="1302.77"/>
    <n v="0"/>
    <n v="14989"/>
    <x v="2"/>
    <x v="6"/>
    <m/>
    <x v="38"/>
  </r>
  <r>
    <x v="1"/>
    <s v="Columbus"/>
    <s v="Electric"/>
    <s v="Industrial"/>
    <s v="PT-Transmission"/>
    <n v="854400"/>
    <n v="50985.1"/>
    <n v="0"/>
    <n v="0"/>
    <n v="0"/>
    <n v="0"/>
    <n v="0"/>
    <n v="0"/>
    <n v="0"/>
    <n v="0"/>
    <n v="0"/>
    <n v="0"/>
    <n v="0"/>
    <n v="33526.660000000003"/>
    <n v="0"/>
    <n v="0"/>
    <n v="1401.22"/>
    <n v="0"/>
    <n v="0"/>
    <n v="2620.46"/>
    <n v="0"/>
    <n v="0"/>
    <n v="0"/>
    <n v="0"/>
    <n v="0"/>
    <n v="0"/>
    <n v="0"/>
    <n v="0"/>
    <n v="0"/>
    <n v="0"/>
    <n v="0"/>
    <n v="0"/>
    <n v="0"/>
    <n v="1225.51"/>
    <n v="0"/>
    <n v="-3998.59"/>
    <n v="15816.35"/>
    <n v="0"/>
    <n v="0"/>
    <n v="0"/>
    <n v="0"/>
    <x v="1"/>
    <n v="0"/>
    <m/>
    <m/>
    <m/>
    <m/>
    <m/>
    <m/>
    <m/>
    <n v="30433.730000000003"/>
    <n v="3092.93"/>
    <n v="0"/>
    <n v="33526.660000000003"/>
    <x v="2"/>
    <x v="9"/>
    <m/>
    <x v="38"/>
  </r>
  <r>
    <x v="1"/>
    <s v="Columbus"/>
    <s v="Electric"/>
    <s v="Industrial"/>
    <s v="TEB-Total Electric Bldg"/>
    <n v="5040"/>
    <n v="441.54"/>
    <n v="0"/>
    <n v="0"/>
    <n v="0"/>
    <n v="0"/>
    <n v="0"/>
    <n v="0"/>
    <n v="0"/>
    <n v="0"/>
    <n v="0"/>
    <n v="0"/>
    <n v="0"/>
    <n v="209.92"/>
    <n v="0"/>
    <n v="0"/>
    <n v="8.27"/>
    <n v="0"/>
    <n v="0"/>
    <n v="0"/>
    <n v="0"/>
    <n v="0"/>
    <n v="0"/>
    <n v="0"/>
    <n v="0"/>
    <n v="0"/>
    <n v="0"/>
    <n v="0"/>
    <n v="0"/>
    <n v="0"/>
    <n v="0"/>
    <n v="0"/>
    <n v="0"/>
    <n v="8.73"/>
    <n v="0"/>
    <n v="0"/>
    <n v="68.39"/>
    <n v="0"/>
    <n v="0"/>
    <n v="0"/>
    <n v="0"/>
    <x v="1"/>
    <n v="0"/>
    <m/>
    <m/>
    <m/>
    <m/>
    <m/>
    <m/>
    <m/>
    <n v="191.67999999999998"/>
    <n v="18.239999999999998"/>
    <n v="0"/>
    <n v="209.92"/>
    <x v="2"/>
    <x v="13"/>
    <m/>
    <x v="38"/>
  </r>
  <r>
    <x v="1"/>
    <s v="Columbus"/>
    <s v="Electric"/>
    <s v="Municipal Buildings"/>
    <s v="CB-Commercial"/>
    <n v="42163"/>
    <n v="3538.97"/>
    <n v="480"/>
    <n v="0"/>
    <n v="0"/>
    <n v="0"/>
    <n v="0"/>
    <n v="0"/>
    <n v="0"/>
    <n v="0"/>
    <n v="0"/>
    <n v="0"/>
    <n v="0"/>
    <n v="1756.09"/>
    <n v="0"/>
    <n v="0"/>
    <n v="69.15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4.09"/>
    <n v="0"/>
    <n v="0"/>
    <n v="0"/>
    <n v="0"/>
    <x v="1"/>
    <n v="0"/>
    <m/>
    <m/>
    <m/>
    <m/>
    <m/>
    <m/>
    <m/>
    <n v="1603.46"/>
    <n v="152.63"/>
    <n v="0"/>
    <n v="1756.09"/>
    <x v="3"/>
    <x v="5"/>
    <m/>
    <x v="38"/>
  </r>
  <r>
    <x v="1"/>
    <s v="Columbus"/>
    <s v="Electric"/>
    <s v="Municipal Buildings"/>
    <s v="SH-Small Heating"/>
    <n v="11480"/>
    <n v="813.81"/>
    <n v="40"/>
    <n v="0"/>
    <n v="0"/>
    <n v="0"/>
    <n v="0"/>
    <n v="0"/>
    <n v="0"/>
    <n v="0"/>
    <n v="0"/>
    <n v="0"/>
    <n v="0"/>
    <n v="478.14"/>
    <n v="0"/>
    <n v="0"/>
    <n v="18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4.03"/>
    <n v="0"/>
    <n v="0"/>
    <n v="0"/>
    <n v="0"/>
    <x v="1"/>
    <n v="0"/>
    <m/>
    <m/>
    <m/>
    <m/>
    <m/>
    <m/>
    <m/>
    <n v="436.58"/>
    <n v="41.56"/>
    <n v="0"/>
    <n v="478.14"/>
    <x v="3"/>
    <x v="12"/>
    <m/>
    <x v="38"/>
  </r>
  <r>
    <x v="1"/>
    <s v="Columbus"/>
    <s v="Electric"/>
    <s v="Municipal Buildings"/>
    <s v="TEB-Total Electric Bldg"/>
    <n v="8880"/>
    <n v="763.14"/>
    <n v="0"/>
    <n v="0"/>
    <n v="0"/>
    <n v="0"/>
    <n v="0"/>
    <n v="0"/>
    <n v="0"/>
    <n v="0"/>
    <n v="0"/>
    <n v="0"/>
    <n v="0"/>
    <n v="369.85"/>
    <n v="0"/>
    <n v="0"/>
    <n v="14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.5"/>
    <n v="0"/>
    <n v="0"/>
    <n v="0"/>
    <n v="0"/>
    <x v="1"/>
    <n v="0"/>
    <m/>
    <m/>
    <m/>
    <m/>
    <m/>
    <m/>
    <m/>
    <n v="337.70000000000005"/>
    <n v="32.15"/>
    <n v="0"/>
    <n v="369.85"/>
    <x v="3"/>
    <x v="13"/>
    <m/>
    <x v="38"/>
  </r>
  <r>
    <x v="1"/>
    <s v="Columbus"/>
    <s v="Electric"/>
    <s v="Municipal Other Lighting"/>
    <s v="CB-Commercial"/>
    <n v="2607"/>
    <n v="231.24"/>
    <n v="340"/>
    <n v="0"/>
    <n v="0"/>
    <n v="0"/>
    <n v="0"/>
    <n v="0"/>
    <n v="0"/>
    <n v="0"/>
    <n v="0"/>
    <n v="0"/>
    <n v="0"/>
    <n v="108.58"/>
    <n v="0"/>
    <n v="0"/>
    <n v="4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71"/>
    <n v="0"/>
    <n v="0"/>
    <n v="0"/>
    <n v="0"/>
    <x v="1"/>
    <n v="0"/>
    <m/>
    <m/>
    <m/>
    <m/>
    <m/>
    <m/>
    <m/>
    <n v="99.14"/>
    <n v="9.44"/>
    <n v="0"/>
    <n v="108.58"/>
    <x v="4"/>
    <x v="5"/>
    <m/>
    <x v="38"/>
  </r>
  <r>
    <x v="1"/>
    <s v="Columbus"/>
    <s v="Electric"/>
    <s v="Municipal Other Lighting"/>
    <s v="GP-General Power"/>
    <n v="18640"/>
    <n v="1394.29"/>
    <n v="0"/>
    <n v="0"/>
    <n v="0"/>
    <n v="0"/>
    <n v="0"/>
    <n v="0"/>
    <n v="0"/>
    <n v="0"/>
    <n v="0"/>
    <n v="0"/>
    <n v="0"/>
    <n v="776.36"/>
    <n v="0"/>
    <n v="0"/>
    <n v="30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3.61"/>
    <n v="0"/>
    <n v="0"/>
    <n v="0"/>
    <n v="0"/>
    <x v="1"/>
    <n v="0"/>
    <m/>
    <m/>
    <m/>
    <m/>
    <m/>
    <m/>
    <m/>
    <n v="708.88"/>
    <n v="67.48"/>
    <n v="0"/>
    <n v="776.36"/>
    <x v="4"/>
    <x v="6"/>
    <m/>
    <x v="38"/>
  </r>
  <r>
    <x v="1"/>
    <s v="Columbus"/>
    <s v="Electric"/>
    <s v="Municipal Other Lighting"/>
    <s v="LS-Special Lighting"/>
    <n v="67"/>
    <n v="39.6"/>
    <n v="0"/>
    <n v="0"/>
    <n v="0"/>
    <n v="0"/>
    <n v="0"/>
    <n v="0"/>
    <n v="0"/>
    <n v="0"/>
    <n v="0"/>
    <n v="0"/>
    <n v="0"/>
    <n v="2.79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95"/>
    <n v="0.06"/>
    <n v="0"/>
    <n v="0"/>
    <n v="0"/>
    <n v="0"/>
    <x v="1"/>
    <n v="0"/>
    <m/>
    <m/>
    <m/>
    <m/>
    <m/>
    <m/>
    <m/>
    <n v="2.5499999999999998"/>
    <n v="0.24"/>
    <n v="0"/>
    <n v="2.79"/>
    <x v="4"/>
    <x v="7"/>
    <m/>
    <x v="38"/>
  </r>
  <r>
    <x v="1"/>
    <s v="Columbus"/>
    <s v="Electric"/>
    <s v="Municipal Pumping"/>
    <s v="CB-Commercial"/>
    <n v="11810"/>
    <n v="1015.15"/>
    <n v="340"/>
    <n v="0"/>
    <n v="0"/>
    <n v="0"/>
    <n v="0"/>
    <n v="0"/>
    <n v="0"/>
    <n v="0"/>
    <n v="0"/>
    <n v="0"/>
    <n v="0"/>
    <n v="491.88"/>
    <n v="0"/>
    <n v="0"/>
    <n v="19.35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6.4"/>
    <n v="0"/>
    <n v="0"/>
    <n v="0"/>
    <n v="0"/>
    <x v="1"/>
    <n v="0"/>
    <m/>
    <m/>
    <m/>
    <m/>
    <m/>
    <m/>
    <m/>
    <n v="449.13"/>
    <n v="42.75"/>
    <n v="0"/>
    <n v="491.88"/>
    <x v="3"/>
    <x v="5"/>
    <m/>
    <x v="38"/>
  </r>
  <r>
    <x v="1"/>
    <s v="Columbus"/>
    <s v="Electric"/>
    <s v="Municipal Pumping"/>
    <s v="GP-General Power"/>
    <n v="20805"/>
    <n v="3143.04"/>
    <n v="0"/>
    <n v="0"/>
    <n v="0"/>
    <n v="0"/>
    <n v="0"/>
    <n v="0"/>
    <n v="0"/>
    <n v="0"/>
    <n v="0"/>
    <n v="0"/>
    <n v="0"/>
    <n v="866.53"/>
    <n v="0"/>
    <n v="0"/>
    <n v="34.1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8.06"/>
    <n v="0"/>
    <n v="0"/>
    <n v="0"/>
    <n v="0"/>
    <x v="1"/>
    <n v="0"/>
    <m/>
    <m/>
    <m/>
    <m/>
    <m/>
    <m/>
    <m/>
    <n v="791.22"/>
    <n v="75.31"/>
    <n v="0"/>
    <n v="866.53"/>
    <x v="3"/>
    <x v="6"/>
    <m/>
    <x v="38"/>
  </r>
  <r>
    <x v="1"/>
    <s v="Columbus"/>
    <s v="Electric"/>
    <s v="Residential"/>
    <s v="NM-Net Metering"/>
    <n v="962"/>
    <n v="-38.1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8"/>
  </r>
  <r>
    <x v="1"/>
    <s v="Columbus"/>
    <s v="Electric"/>
    <s v="Residential"/>
    <s v="RG-Residential"/>
    <n v="1455548"/>
    <n v="94900.65"/>
    <n v="28681.95"/>
    <n v="7282.74"/>
    <n v="0"/>
    <n v="0"/>
    <n v="0"/>
    <n v="0"/>
    <n v="0"/>
    <n v="0"/>
    <n v="0"/>
    <n v="0"/>
    <n v="0"/>
    <n v="60467.69"/>
    <n v="0"/>
    <n v="0"/>
    <n v="2381.31"/>
    <n v="0"/>
    <n v="0"/>
    <n v="0"/>
    <n v="0"/>
    <n v="0"/>
    <n v="0"/>
    <n v="0"/>
    <n v="0"/>
    <n v="0"/>
    <n v="0"/>
    <n v="200"/>
    <n v="0"/>
    <n v="45"/>
    <n v="0"/>
    <n v="140"/>
    <n v="-0.52"/>
    <n v="4800.74"/>
    <n v="0"/>
    <n v="0"/>
    <n v="25383.279999999999"/>
    <n v="0"/>
    <n v="0"/>
    <n v="0"/>
    <n v="0"/>
    <x v="1"/>
    <n v="0"/>
    <m/>
    <m/>
    <m/>
    <m/>
    <m/>
    <m/>
    <m/>
    <n v="55198.61"/>
    <n v="5269.08"/>
    <n v="0"/>
    <n v="60467.69"/>
    <x v="0"/>
    <x v="1"/>
    <m/>
    <x v="38"/>
  </r>
  <r>
    <x v="1"/>
    <s v="Columbus"/>
    <s v="Electric"/>
    <s v="Residential"/>
    <s v="RG-Residential Water Heat"/>
    <n v="259185"/>
    <n v="15747.16"/>
    <n v="3697.38"/>
    <n v="942.4"/>
    <n v="0"/>
    <n v="0"/>
    <n v="0"/>
    <n v="0"/>
    <n v="0"/>
    <n v="0"/>
    <n v="0"/>
    <n v="0"/>
    <n v="0"/>
    <n v="10593.72"/>
    <n v="0"/>
    <n v="0"/>
    <n v="417.5"/>
    <n v="0"/>
    <n v="0"/>
    <n v="0"/>
    <n v="0"/>
    <n v="0"/>
    <n v="0"/>
    <n v="0"/>
    <n v="0"/>
    <n v="0"/>
    <n v="0"/>
    <n v="0"/>
    <n v="0"/>
    <n v="0"/>
    <n v="0"/>
    <n v="20"/>
    <n v="-0.53"/>
    <n v="717.61"/>
    <n v="0"/>
    <n v="0"/>
    <n v="4469.1899999999996"/>
    <n v="0"/>
    <n v="0"/>
    <n v="0"/>
    <n v="0"/>
    <x v="1"/>
    <n v="0"/>
    <m/>
    <m/>
    <m/>
    <m/>
    <m/>
    <m/>
    <m/>
    <n v="9655.4699999999993"/>
    <n v="938.25"/>
    <n v="0"/>
    <n v="10593.72"/>
    <x v="0"/>
    <x v="14"/>
    <m/>
    <x v="38"/>
  </r>
  <r>
    <x v="1"/>
    <s v="Columbus"/>
    <s v="Electric"/>
    <s v="Residential"/>
    <s v="RH-Residential Total Elec"/>
    <n v="598716"/>
    <n v="34149.18"/>
    <n v="6554.54"/>
    <n v="1873.93"/>
    <n v="0"/>
    <n v="0"/>
    <n v="0"/>
    <n v="0"/>
    <n v="0"/>
    <n v="0"/>
    <n v="0"/>
    <n v="0"/>
    <n v="0"/>
    <n v="24852.11"/>
    <n v="0"/>
    <n v="0"/>
    <n v="978.61"/>
    <n v="0"/>
    <n v="0"/>
    <n v="0"/>
    <n v="0"/>
    <n v="0"/>
    <n v="0"/>
    <n v="0"/>
    <n v="0"/>
    <n v="0"/>
    <n v="0"/>
    <n v="20"/>
    <n v="0"/>
    <n v="0"/>
    <n v="0"/>
    <n v="20"/>
    <n v="-0.34"/>
    <n v="1562.42"/>
    <n v="0"/>
    <n v="0"/>
    <n v="10203.530000000001"/>
    <n v="0"/>
    <n v="0"/>
    <n v="0"/>
    <n v="0"/>
    <x v="1"/>
    <n v="0"/>
    <m/>
    <m/>
    <m/>
    <m/>
    <m/>
    <m/>
    <m/>
    <n v="22684.760000000002"/>
    <n v="2167.35"/>
    <n v="0"/>
    <n v="24852.11"/>
    <x v="0"/>
    <x v="15"/>
    <m/>
    <x v="38"/>
  </r>
  <r>
    <x v="1"/>
    <s v="Columbus"/>
    <s v="Lighting"/>
    <s v="Commercial"/>
    <s v="PL-Private Lighting"/>
    <n v="21455"/>
    <n v="5296.27"/>
    <n v="0"/>
    <n v="0"/>
    <n v="0"/>
    <n v="0"/>
    <n v="0"/>
    <n v="0"/>
    <n v="0"/>
    <n v="0"/>
    <n v="0"/>
    <n v="0"/>
    <n v="0"/>
    <n v="893.35"/>
    <n v="0"/>
    <n v="0"/>
    <n v="35.369999999999997"/>
    <n v="0"/>
    <n v="0"/>
    <n v="0"/>
    <n v="0"/>
    <n v="0"/>
    <n v="0"/>
    <n v="0"/>
    <n v="0"/>
    <n v="0"/>
    <n v="0"/>
    <n v="0"/>
    <n v="0"/>
    <n v="0"/>
    <n v="0"/>
    <n v="0"/>
    <n v="0"/>
    <n v="508.21"/>
    <n v="0"/>
    <n v="280.13"/>
    <n v="55.75"/>
    <n v="0"/>
    <n v="0"/>
    <n v="0"/>
    <n v="0"/>
    <x v="1"/>
    <n v="0"/>
    <m/>
    <m/>
    <m/>
    <m/>
    <m/>
    <m/>
    <m/>
    <n v="815.68000000000006"/>
    <n v="77.67"/>
    <n v="0"/>
    <n v="893.35"/>
    <x v="1"/>
    <x v="4"/>
    <m/>
    <x v="38"/>
  </r>
  <r>
    <x v="1"/>
    <s v="Columbus"/>
    <s v="Lighting"/>
    <s v="Industrial"/>
    <s v="PL-Private Lighting"/>
    <n v="222"/>
    <n v="43.46"/>
    <n v="0"/>
    <n v="0"/>
    <n v="0"/>
    <n v="0"/>
    <n v="0"/>
    <n v="0"/>
    <n v="0"/>
    <n v="0"/>
    <n v="0"/>
    <n v="0"/>
    <n v="0"/>
    <n v="8.8699999999999992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4.43"/>
    <n v="0"/>
    <n v="5.14"/>
    <n v="0.57999999999999996"/>
    <n v="0"/>
    <n v="0"/>
    <n v="0"/>
    <n v="0"/>
    <x v="1"/>
    <n v="0"/>
    <m/>
    <m/>
    <m/>
    <m/>
    <m/>
    <m/>
    <m/>
    <n v="8.0699999999999985"/>
    <n v="0.8"/>
    <n v="0"/>
    <n v="8.8699999999999992"/>
    <x v="2"/>
    <x v="4"/>
    <m/>
    <x v="38"/>
  </r>
  <r>
    <x v="1"/>
    <s v="Columbus"/>
    <s v="Lighting"/>
    <s v="Municipal Other Lighting"/>
    <s v="PL-Private Lighting"/>
    <n v="290"/>
    <n v="87.1"/>
    <n v="0"/>
    <n v="0"/>
    <n v="0"/>
    <n v="0"/>
    <n v="0"/>
    <n v="0"/>
    <n v="0"/>
    <n v="0"/>
    <n v="0"/>
    <n v="0"/>
    <n v="0"/>
    <n v="12.08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5"/>
    <n v="0"/>
    <n v="0"/>
    <n v="0"/>
    <n v="0"/>
    <x v="1"/>
    <n v="0"/>
    <m/>
    <m/>
    <m/>
    <m/>
    <m/>
    <m/>
    <m/>
    <n v="11.03"/>
    <n v="1.05"/>
    <n v="0"/>
    <n v="12.08"/>
    <x v="4"/>
    <x v="4"/>
    <m/>
    <x v="38"/>
  </r>
  <r>
    <x v="1"/>
    <s v="Columbus"/>
    <s v="Lighting"/>
    <s v="Municipal Street Lighting"/>
    <s v="SPL-Municipal St Lighting"/>
    <n v="43474"/>
    <n v="4158.7700000000004"/>
    <n v="0"/>
    <n v="0"/>
    <n v="0"/>
    <n v="0"/>
    <n v="0"/>
    <n v="0"/>
    <n v="0"/>
    <n v="0"/>
    <n v="0"/>
    <n v="0"/>
    <n v="0"/>
    <n v="1705.93"/>
    <n v="0"/>
    <n v="0"/>
    <n v="71.290000000000006"/>
    <n v="0"/>
    <n v="0"/>
    <n v="1651.9"/>
    <n v="0"/>
    <n v="0"/>
    <n v="0"/>
    <n v="0"/>
    <n v="0"/>
    <n v="0"/>
    <n v="0"/>
    <n v="0"/>
    <n v="0"/>
    <n v="0"/>
    <n v="0"/>
    <n v="0"/>
    <n v="0"/>
    <n v="0"/>
    <n v="0"/>
    <n v="-1125.8"/>
    <n v="139.97999999999999"/>
    <n v="0"/>
    <n v="0"/>
    <n v="0"/>
    <n v="0"/>
    <x v="1"/>
    <n v="0"/>
    <m/>
    <m/>
    <m/>
    <m/>
    <m/>
    <m/>
    <m/>
    <n v="1548.5500000000002"/>
    <n v="157.38"/>
    <n v="0"/>
    <n v="1705.93"/>
    <x v="4"/>
    <x v="11"/>
    <m/>
    <x v="38"/>
  </r>
  <r>
    <x v="1"/>
    <s v="Columbus"/>
    <s v="Lighting"/>
    <s v="Residential"/>
    <s v="PL-Private Lighting"/>
    <n v="14642"/>
    <n v="4843.03"/>
    <n v="0"/>
    <n v="0"/>
    <n v="0"/>
    <n v="0"/>
    <n v="0"/>
    <n v="0"/>
    <n v="0"/>
    <n v="0"/>
    <n v="0"/>
    <n v="0"/>
    <n v="0"/>
    <n v="609.86"/>
    <n v="0"/>
    <n v="0"/>
    <n v="24.23"/>
    <n v="0"/>
    <n v="0"/>
    <n v="0"/>
    <n v="0"/>
    <n v="0"/>
    <n v="0"/>
    <n v="0"/>
    <n v="0"/>
    <n v="0"/>
    <n v="0"/>
    <n v="0"/>
    <n v="0"/>
    <n v="0"/>
    <n v="0"/>
    <n v="0"/>
    <n v="0"/>
    <n v="97.63"/>
    <n v="0"/>
    <n v="855.81"/>
    <n v="37.950000000000003"/>
    <n v="0"/>
    <n v="0"/>
    <n v="0"/>
    <n v="0"/>
    <x v="1"/>
    <n v="0"/>
    <m/>
    <m/>
    <m/>
    <m/>
    <m/>
    <m/>
    <m/>
    <n v="556.86"/>
    <n v="53"/>
    <n v="0"/>
    <n v="609.86"/>
    <x v="0"/>
    <x v="4"/>
    <m/>
    <x v="38"/>
  </r>
  <r>
    <x v="1"/>
    <s v="Columbus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1"/>
    <s v="Neosho"/>
    <s v="Electric"/>
    <s v="Commercial"/>
    <s v="CB-Commercial"/>
    <n v="2"/>
    <n v="0.18"/>
    <n v="20"/>
    <n v="1.01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2"/>
    <n v="0"/>
    <n v="0"/>
    <n v="0.03"/>
    <n v="0"/>
    <n v="0"/>
    <n v="0"/>
    <n v="0"/>
    <x v="1"/>
    <n v="0"/>
    <m/>
    <m/>
    <m/>
    <m/>
    <m/>
    <m/>
    <m/>
    <n v="7.0000000000000007E-2"/>
    <n v="0.01"/>
    <n v="0"/>
    <n v="0.08"/>
    <x v="1"/>
    <x v="5"/>
    <m/>
    <x v="38"/>
  </r>
  <r>
    <x v="3"/>
    <s v="Aurora"/>
    <s v="Electric"/>
    <s v="Commercial"/>
    <s v="CB-Commercial"/>
    <n v="2330974"/>
    <n v="275500.52"/>
    <n v="42611.79"/>
    <n v="9322.08"/>
    <n v="0"/>
    <n v="0"/>
    <n v="-4.6100000000000003"/>
    <n v="-1055.73"/>
    <n v="16596.48"/>
    <n v="0"/>
    <n v="0"/>
    <n v="1048.7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2612.83"/>
    <n v="20"/>
    <n v="-28.53"/>
    <n v="21634.7"/>
    <n v="0"/>
    <n v="0"/>
    <n v="0"/>
    <n v="0"/>
    <n v="0"/>
    <n v="0"/>
    <n v="0"/>
    <x v="478"/>
    <n v="0"/>
    <m/>
    <m/>
    <m/>
    <m/>
    <m/>
    <m/>
    <m/>
    <n v="0"/>
    <n v="0"/>
    <n v="0"/>
    <n v="0"/>
    <x v="1"/>
    <x v="5"/>
    <m/>
    <x v="38"/>
  </r>
  <r>
    <x v="3"/>
    <s v="Aurora"/>
    <s v="Electric"/>
    <s v="Commercial"/>
    <s v="GP-General Power"/>
    <n v="3915269"/>
    <n v="374030.2"/>
    <n v="10770.95"/>
    <n v="12450.29"/>
    <n v="0"/>
    <n v="0"/>
    <n v="-102.7"/>
    <n v="-21600"/>
    <n v="27876.720000000001"/>
    <n v="0"/>
    <n v="0"/>
    <n v="1557.77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2621.11"/>
    <n v="0"/>
    <n v="0"/>
    <n v="22739.03"/>
    <n v="0"/>
    <n v="0"/>
    <n v="0"/>
    <n v="0"/>
    <n v="0"/>
    <n v="0"/>
    <n v="0"/>
    <x v="479"/>
    <n v="0"/>
    <m/>
    <m/>
    <m/>
    <m/>
    <m/>
    <m/>
    <m/>
    <n v="0"/>
    <n v="0"/>
    <n v="0"/>
    <n v="0"/>
    <x v="1"/>
    <x v="6"/>
    <m/>
    <x v="38"/>
  </r>
  <r>
    <x v="3"/>
    <s v="Aurora"/>
    <s v="Electric"/>
    <s v="Commercial"/>
    <s v="LS-Special Lighting"/>
    <n v="3427"/>
    <n v="602.08000000000004"/>
    <n v="0"/>
    <n v="2.91"/>
    <n v="0"/>
    <n v="0"/>
    <n v="0"/>
    <n v="0"/>
    <n v="24.4"/>
    <n v="0"/>
    <n v="0"/>
    <n v="1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8"/>
  </r>
  <r>
    <x v="3"/>
    <s v="Aurora"/>
    <s v="Electric"/>
    <s v="Residential"/>
    <s v="RG-Residential"/>
    <n v="26"/>
    <n v="3.26"/>
    <n v="1.3"/>
    <n v="0.28999999999999998"/>
    <n v="0"/>
    <n v="0"/>
    <n v="0"/>
    <n v="0"/>
    <n v="0.19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2"/>
    <n v="0"/>
    <n v="0"/>
    <n v="0"/>
    <n v="0"/>
    <n v="0"/>
    <n v="0"/>
    <n v="0"/>
    <x v="480"/>
    <n v="0"/>
    <m/>
    <m/>
    <m/>
    <m/>
    <m/>
    <m/>
    <m/>
    <n v="0"/>
    <n v="0"/>
    <n v="0"/>
    <n v="0"/>
    <x v="0"/>
    <x v="1"/>
    <m/>
    <x v="38"/>
  </r>
  <r>
    <x v="3"/>
    <s v="Aurora"/>
    <s v="Electric"/>
    <s v="Commercial"/>
    <s v="SH-Small Heating"/>
    <n v="168117"/>
    <n v="17158.02"/>
    <n v="2175.98"/>
    <n v="710.78"/>
    <n v="0"/>
    <n v="0"/>
    <n v="0"/>
    <n v="0"/>
    <n v="1196.98"/>
    <n v="0"/>
    <n v="0"/>
    <n v="75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3.7"/>
    <n v="0"/>
    <n v="0"/>
    <n v="1489.48"/>
    <n v="0"/>
    <n v="0"/>
    <n v="0"/>
    <n v="0"/>
    <n v="0"/>
    <n v="0"/>
    <n v="0"/>
    <x v="481"/>
    <n v="0"/>
    <m/>
    <m/>
    <m/>
    <m/>
    <m/>
    <m/>
    <m/>
    <n v="0"/>
    <n v="0"/>
    <n v="0"/>
    <n v="0"/>
    <x v="1"/>
    <x v="12"/>
    <m/>
    <x v="38"/>
  </r>
  <r>
    <x v="3"/>
    <s v="Aurora"/>
    <s v="Electric"/>
    <s v="Commercial"/>
    <s v="TEB-Total Electric Bldg"/>
    <n v="586619"/>
    <n v="54846.18"/>
    <n v="1320.31"/>
    <n v="226.94"/>
    <n v="0"/>
    <n v="0"/>
    <n v="0"/>
    <n v="0"/>
    <n v="4176.71"/>
    <n v="0"/>
    <n v="0"/>
    <n v="263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.14"/>
    <n v="0"/>
    <n v="0"/>
    <n v="2745.4"/>
    <n v="0"/>
    <n v="0"/>
    <n v="0"/>
    <n v="0"/>
    <n v="0"/>
    <n v="0"/>
    <n v="0"/>
    <x v="482"/>
    <n v="0"/>
    <m/>
    <m/>
    <m/>
    <m/>
    <m/>
    <m/>
    <m/>
    <n v="0"/>
    <n v="0"/>
    <n v="0"/>
    <n v="0"/>
    <x v="1"/>
    <x v="13"/>
    <m/>
    <x v="38"/>
  </r>
  <r>
    <x v="3"/>
    <s v="Aurora"/>
    <s v="Electric"/>
    <s v="Industrial"/>
    <s v="CB-Commercial"/>
    <n v="33136"/>
    <n v="3844.85"/>
    <n v="226.9"/>
    <n v="179.6"/>
    <n v="0"/>
    <n v="0"/>
    <n v="0"/>
    <n v="0"/>
    <n v="235.92"/>
    <n v="0"/>
    <n v="0"/>
    <n v="14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8.63"/>
    <n v="0"/>
    <n v="0"/>
    <n v="362.5"/>
    <n v="0"/>
    <n v="0"/>
    <n v="0"/>
    <n v="0"/>
    <n v="0"/>
    <n v="0"/>
    <n v="0"/>
    <x v="483"/>
    <n v="0"/>
    <m/>
    <m/>
    <m/>
    <m/>
    <m/>
    <m/>
    <m/>
    <n v="0"/>
    <n v="0"/>
    <n v="0"/>
    <n v="0"/>
    <x v="2"/>
    <x v="5"/>
    <m/>
    <x v="38"/>
  </r>
  <r>
    <x v="3"/>
    <s v="Aurora"/>
    <s v="Electric"/>
    <s v="Industrial"/>
    <s v="GP-General Power"/>
    <n v="2028824"/>
    <n v="186384.81"/>
    <n v="1320.31"/>
    <n v="3983.93"/>
    <n v="0"/>
    <n v="0"/>
    <n v="0"/>
    <n v="0"/>
    <n v="14445.23"/>
    <n v="0"/>
    <n v="0"/>
    <n v="792.93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1944.59"/>
    <n v="0"/>
    <n v="0"/>
    <n v="10531.53"/>
    <n v="0"/>
    <n v="0"/>
    <n v="0"/>
    <n v="0"/>
    <n v="0"/>
    <n v="0"/>
    <n v="0"/>
    <x v="484"/>
    <n v="0"/>
    <m/>
    <m/>
    <m/>
    <m/>
    <m/>
    <m/>
    <m/>
    <n v="0"/>
    <n v="0"/>
    <n v="0"/>
    <n v="0"/>
    <x v="2"/>
    <x v="6"/>
    <m/>
    <x v="38"/>
  </r>
  <r>
    <x v="3"/>
    <s v="Aurora"/>
    <s v="Electric"/>
    <s v="Industrial"/>
    <s v="LP-Large Power"/>
    <n v="2966403"/>
    <n v="209349.86"/>
    <n v="567.1"/>
    <n v="0"/>
    <n v="0"/>
    <n v="0"/>
    <n v="0"/>
    <n v="0"/>
    <n v="20735.16"/>
    <n v="0"/>
    <n v="0"/>
    <n v="427.95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5653.08"/>
    <n v="0"/>
    <n v="0"/>
    <n v="0"/>
    <n v="0"/>
    <n v="0"/>
    <n v="0"/>
    <n v="0"/>
    <x v="485"/>
    <n v="0"/>
    <m/>
    <m/>
    <m/>
    <m/>
    <m/>
    <m/>
    <m/>
    <n v="0"/>
    <n v="0"/>
    <n v="0"/>
    <n v="0"/>
    <x v="2"/>
    <x v="17"/>
    <m/>
    <x v="38"/>
  </r>
  <r>
    <x v="3"/>
    <s v="Aurora"/>
    <s v="Electric"/>
    <s v="Industrial"/>
    <s v="PFM-Feed Mill/Grain Elev"/>
    <n v="12880"/>
    <n v="2071.34"/>
    <n v="82.95"/>
    <n v="10"/>
    <n v="0"/>
    <n v="0"/>
    <n v="0"/>
    <n v="0"/>
    <n v="91.7"/>
    <n v="0"/>
    <n v="0"/>
    <n v="5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31"/>
    <n v="0"/>
    <n v="0"/>
    <n v="0"/>
    <n v="0"/>
    <n v="0"/>
    <n v="0"/>
    <n v="0"/>
    <x v="486"/>
    <n v="0"/>
    <m/>
    <m/>
    <m/>
    <m/>
    <m/>
    <m/>
    <m/>
    <n v="0"/>
    <n v="0"/>
    <n v="0"/>
    <n v="0"/>
    <x v="2"/>
    <x v="18"/>
    <m/>
    <x v="38"/>
  </r>
  <r>
    <x v="3"/>
    <s v="Aurora"/>
    <s v="Electric"/>
    <s v="Industrial"/>
    <s v="TEB-Total Electric Bldg"/>
    <n v="14121"/>
    <n v="8922.89"/>
    <n v="69.489999999999995"/>
    <n v="0"/>
    <n v="0"/>
    <n v="0"/>
    <n v="0"/>
    <n v="0"/>
    <n v="100.54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577.41999999999996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13"/>
    <m/>
    <x v="38"/>
  </r>
  <r>
    <x v="3"/>
    <s v="Aurora"/>
    <s v="Electric"/>
    <s v="Interdepartmental"/>
    <s v="CB-Commercial"/>
    <n v="47249"/>
    <n v="5437.06"/>
    <n v="204.21"/>
    <n v="0"/>
    <n v="0"/>
    <n v="0"/>
    <n v="0"/>
    <n v="0"/>
    <n v="336.41"/>
    <n v="0"/>
    <n v="0"/>
    <n v="2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760000000000002"/>
    <n v="0"/>
    <n v="0"/>
    <n v="0"/>
    <n v="0"/>
    <n v="0"/>
    <n v="0"/>
    <n v="0"/>
    <x v="487"/>
    <n v="0"/>
    <m/>
    <m/>
    <m/>
    <m/>
    <m/>
    <m/>
    <m/>
    <n v="0"/>
    <n v="0"/>
    <n v="0"/>
    <n v="0"/>
    <x v="5"/>
    <x v="5"/>
    <m/>
    <x v="38"/>
  </r>
  <r>
    <x v="3"/>
    <s v="Aurora"/>
    <s v="Electric"/>
    <s v="Interdepartmental"/>
    <s v="GP-General Power"/>
    <n v="149763"/>
    <n v="11747.29"/>
    <n v="277.95999999999998"/>
    <n v="0"/>
    <n v="0"/>
    <n v="0"/>
    <n v="0"/>
    <n v="0"/>
    <n v="1066.32"/>
    <n v="0"/>
    <n v="0"/>
    <n v="67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88"/>
    <n v="0"/>
    <m/>
    <m/>
    <m/>
    <m/>
    <m/>
    <m/>
    <m/>
    <n v="0"/>
    <n v="0"/>
    <n v="0"/>
    <n v="0"/>
    <x v="5"/>
    <x v="6"/>
    <m/>
    <x v="38"/>
  </r>
  <r>
    <x v="3"/>
    <s v="Aurora"/>
    <s v="Electric"/>
    <s v="Municipal Buildings"/>
    <s v="CB-Commercial"/>
    <n v="39892"/>
    <n v="4794.95"/>
    <n v="1497.54"/>
    <n v="0"/>
    <n v="0"/>
    <n v="0"/>
    <n v="0"/>
    <n v="0"/>
    <n v="284.02999999999997"/>
    <n v="0"/>
    <n v="0"/>
    <n v="17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89"/>
    <n v="0"/>
    <m/>
    <m/>
    <m/>
    <m/>
    <m/>
    <m/>
    <m/>
    <n v="0"/>
    <n v="0"/>
    <n v="0"/>
    <n v="0"/>
    <x v="3"/>
    <x v="5"/>
    <m/>
    <x v="38"/>
  </r>
  <r>
    <x v="3"/>
    <s v="Aurora"/>
    <s v="Electric"/>
    <s v="Municipal Buildings"/>
    <s v="GP-General Power"/>
    <n v="127920"/>
    <n v="11149.31"/>
    <n v="277.95999999999998"/>
    <n v="0"/>
    <n v="0"/>
    <n v="0"/>
    <n v="0"/>
    <n v="0"/>
    <n v="910.79"/>
    <n v="0"/>
    <n v="0"/>
    <n v="57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90"/>
    <n v="0"/>
    <m/>
    <m/>
    <m/>
    <m/>
    <m/>
    <m/>
    <m/>
    <n v="0"/>
    <n v="0"/>
    <n v="0"/>
    <n v="0"/>
    <x v="3"/>
    <x v="6"/>
    <m/>
    <x v="38"/>
  </r>
  <r>
    <x v="3"/>
    <s v="Aurora"/>
    <s v="Electric"/>
    <s v="Municipal Buildings"/>
    <s v="SH-Small Heating"/>
    <n v="3773"/>
    <n v="391.84"/>
    <n v="45.38"/>
    <n v="0"/>
    <n v="0"/>
    <n v="0"/>
    <n v="0"/>
    <n v="0"/>
    <n v="26.86"/>
    <n v="0"/>
    <n v="0"/>
    <n v="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91"/>
    <n v="0"/>
    <m/>
    <m/>
    <m/>
    <m/>
    <m/>
    <m/>
    <m/>
    <n v="0"/>
    <n v="0"/>
    <n v="0"/>
    <n v="0"/>
    <x v="3"/>
    <x v="12"/>
    <m/>
    <x v="38"/>
  </r>
  <r>
    <x v="3"/>
    <s v="Aurora"/>
    <s v="Electric"/>
    <s v="Municipal Other Lighting"/>
    <s v="CB-Commercial"/>
    <n v="9659"/>
    <n v="1188.1099999999999"/>
    <n v="726.08"/>
    <n v="0"/>
    <n v="0"/>
    <n v="0"/>
    <n v="0"/>
    <n v="0"/>
    <n v="68.78"/>
    <n v="0"/>
    <n v="0"/>
    <n v="4.34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92"/>
    <n v="0"/>
    <m/>
    <m/>
    <m/>
    <m/>
    <m/>
    <m/>
    <m/>
    <n v="0"/>
    <n v="0"/>
    <n v="0"/>
    <n v="0"/>
    <x v="4"/>
    <x v="5"/>
    <m/>
    <x v="38"/>
  </r>
  <r>
    <x v="3"/>
    <s v="Aurora"/>
    <s v="Electric"/>
    <s v="Municipal Other Lighting"/>
    <s v="LS-Special Lighting"/>
    <n v="6059"/>
    <n v="1221.8699999999999"/>
    <n v="0"/>
    <n v="0"/>
    <n v="0"/>
    <n v="0"/>
    <n v="0"/>
    <n v="0"/>
    <n v="43.16"/>
    <n v="0"/>
    <n v="0"/>
    <n v="2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8"/>
  </r>
  <r>
    <x v="3"/>
    <s v="Aurora"/>
    <s v="Electric"/>
    <s v="Municipal Other Lighting"/>
    <s v="MS-Miscellaneous"/>
    <m/>
    <n v="0"/>
    <n v="19.5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38"/>
  </r>
  <r>
    <x v="3"/>
    <s v="Aurora"/>
    <s v="Electric"/>
    <s v="Municipal Pumping"/>
    <s v="CB-Commercial"/>
    <n v="98980"/>
    <n v="11602.71"/>
    <n v="1270.6400000000001"/>
    <n v="0"/>
    <n v="0"/>
    <n v="0"/>
    <n v="0"/>
    <n v="0"/>
    <n v="704.76"/>
    <n v="0"/>
    <n v="0"/>
    <n v="4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93"/>
    <n v="0"/>
    <m/>
    <m/>
    <m/>
    <m/>
    <m/>
    <m/>
    <m/>
    <n v="0"/>
    <n v="0"/>
    <n v="0"/>
    <n v="0"/>
    <x v="3"/>
    <x v="5"/>
    <m/>
    <x v="38"/>
  </r>
  <r>
    <x v="3"/>
    <s v="Aurora"/>
    <s v="Electric"/>
    <s v="Municipal Pumping"/>
    <s v="GP-General Power"/>
    <n v="427555"/>
    <n v="40787.06"/>
    <n v="972.86"/>
    <n v="0"/>
    <n v="0"/>
    <n v="0"/>
    <n v="0"/>
    <n v="0"/>
    <n v="3044.2"/>
    <n v="0"/>
    <n v="0"/>
    <n v="192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94"/>
    <n v="0"/>
    <m/>
    <m/>
    <m/>
    <m/>
    <m/>
    <m/>
    <m/>
    <n v="0"/>
    <n v="0"/>
    <n v="0"/>
    <n v="0"/>
    <x v="3"/>
    <x v="6"/>
    <m/>
    <x v="38"/>
  </r>
  <r>
    <x v="3"/>
    <s v="Aurora"/>
    <s v="Electric"/>
    <s v="Oil Pipeline Pumping"/>
    <s v="GP-General Power"/>
    <n v="177824"/>
    <n v="16550.560000000001"/>
    <n v="138.97999999999999"/>
    <n v="0"/>
    <n v="0"/>
    <n v="0"/>
    <n v="0"/>
    <n v="0"/>
    <n v="1266.1099999999999"/>
    <n v="0"/>
    <n v="0"/>
    <n v="8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50.13"/>
    <n v="0"/>
    <n v="0"/>
    <n v="0"/>
    <n v="0"/>
    <n v="0"/>
    <n v="0"/>
    <n v="0"/>
    <x v="495"/>
    <n v="0"/>
    <m/>
    <m/>
    <m/>
    <m/>
    <m/>
    <m/>
    <m/>
    <n v="0"/>
    <n v="0"/>
    <n v="0"/>
    <n v="0"/>
    <x v="2"/>
    <x v="24"/>
    <m/>
    <x v="38"/>
  </r>
  <r>
    <x v="3"/>
    <s v="Aurora"/>
    <s v="Electric"/>
    <s v="Residential"/>
    <s v="RGL-Residential Pilot"/>
    <n v="58367"/>
    <n v="6496.62"/>
    <n v="0"/>
    <n v="318.87"/>
    <n v="0"/>
    <n v="0"/>
    <n v="0"/>
    <n v="0"/>
    <n v="415.6"/>
    <n v="0"/>
    <n v="0"/>
    <n v="2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27"/>
    <n v="0"/>
    <n v="0"/>
    <n v="68.08"/>
    <n v="0"/>
    <n v="0"/>
    <n v="0"/>
    <n v="0"/>
    <n v="0"/>
    <n v="0"/>
    <n v="0"/>
    <x v="496"/>
    <n v="0"/>
    <m/>
    <m/>
    <m/>
    <m/>
    <m/>
    <m/>
    <m/>
    <n v="0"/>
    <n v="0"/>
    <n v="0"/>
    <n v="0"/>
    <x v="0"/>
    <x v="25"/>
    <m/>
    <x v="38"/>
  </r>
  <r>
    <x v="3"/>
    <s v="Aurora"/>
    <s v="Electric"/>
    <s v="Residential"/>
    <s v="RG-Residential"/>
    <n v="13161364"/>
    <n v="1499304.74"/>
    <n v="190288.17"/>
    <n v="51830.01"/>
    <n v="0"/>
    <n v="0"/>
    <n v="-109.9"/>
    <n v="-30390.89"/>
    <n v="93694.25"/>
    <n v="0"/>
    <n v="0"/>
    <n v="5921.87"/>
    <n v="0"/>
    <n v="0"/>
    <n v="0"/>
    <n v="0"/>
    <n v="0"/>
    <n v="0"/>
    <n v="0"/>
    <n v="0"/>
    <n v="0"/>
    <n v="0"/>
    <n v="0"/>
    <n v="0"/>
    <n v="0"/>
    <n v="0"/>
    <n v="0"/>
    <n v="300"/>
    <n v="200"/>
    <n v="75"/>
    <n v="4769.32"/>
    <n v="500"/>
    <n v="-134.21"/>
    <n v="13740.79"/>
    <n v="0"/>
    <n v="0"/>
    <n v="0"/>
    <n v="0"/>
    <n v="0"/>
    <n v="0"/>
    <n v="77.72"/>
    <x v="497"/>
    <n v="0"/>
    <m/>
    <m/>
    <m/>
    <m/>
    <m/>
    <m/>
    <m/>
    <n v="0"/>
    <n v="0"/>
    <n v="0"/>
    <n v="0"/>
    <x v="0"/>
    <x v="1"/>
    <m/>
    <x v="38"/>
  </r>
  <r>
    <x v="3"/>
    <s v="Aurora"/>
    <s v="Lighting"/>
    <s v="Commercial"/>
    <s v="PL-Private Lighting"/>
    <n v="48871"/>
    <n v="16270.58"/>
    <n v="0"/>
    <n v="0"/>
    <n v="0"/>
    <n v="0"/>
    <n v="0"/>
    <n v="0"/>
    <n v="347.64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.93"/>
    <n v="0"/>
    <n v="-1.5"/>
    <n v="880.9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3"/>
    <s v="Aurora"/>
    <s v="Lighting"/>
    <s v="Industrial"/>
    <s v="PL-Private Lighting"/>
    <n v="5046"/>
    <n v="1398.39"/>
    <n v="0"/>
    <n v="0"/>
    <n v="0"/>
    <n v="0"/>
    <n v="0"/>
    <n v="0"/>
    <n v="35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8"/>
    <n v="0"/>
    <n v="0"/>
    <n v="80.43000000000000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8"/>
  </r>
  <r>
    <x v="3"/>
    <s v="Aurora"/>
    <s v="Lighting"/>
    <s v="Interdepartmental"/>
    <s v="PL-Private Lighting"/>
    <n v="195"/>
    <n v="45.96"/>
    <n v="0"/>
    <n v="0"/>
    <n v="0"/>
    <n v="0"/>
    <n v="0"/>
    <n v="0"/>
    <n v="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38"/>
  </r>
  <r>
    <x v="3"/>
    <s v="Aurora"/>
    <s v="Lighting"/>
    <s v="Municipal Other Lighting"/>
    <s v="PL-Private Lighting"/>
    <n v="174"/>
    <n v="66.239999999999995"/>
    <n v="0"/>
    <n v="0"/>
    <n v="0"/>
    <n v="0"/>
    <n v="0"/>
    <n v="0"/>
    <n v="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8"/>
  </r>
  <r>
    <x v="3"/>
    <s v="Aurora"/>
    <s v="Lighting"/>
    <s v="Municipal Pumping"/>
    <s v="PL-Private Lighting"/>
    <n v="58"/>
    <n v="20.59"/>
    <n v="0"/>
    <n v="0"/>
    <n v="0"/>
    <n v="0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8"/>
  </r>
  <r>
    <x v="3"/>
    <s v="Aurora"/>
    <s v="Lighting"/>
    <s v="Municipal Street Lighting"/>
    <s v="SPL-Municipal St Lighting"/>
    <n v="110345"/>
    <n v="12906.63"/>
    <n v="0"/>
    <n v="0"/>
    <n v="0"/>
    <n v="0"/>
    <n v="0"/>
    <n v="0"/>
    <n v="785.66"/>
    <n v="0"/>
    <n v="0"/>
    <n v="0"/>
    <n v="0"/>
    <n v="0"/>
    <n v="0"/>
    <n v="0"/>
    <n v="0"/>
    <n v="0"/>
    <n v="0"/>
    <n v="346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8"/>
  </r>
  <r>
    <x v="3"/>
    <s v="Aurora"/>
    <s v="Lighting"/>
    <s v="Residential"/>
    <s v="PL-Private Lighting"/>
    <n v="50694"/>
    <n v="19134.16"/>
    <n v="0"/>
    <n v="0"/>
    <n v="0"/>
    <n v="0"/>
    <n v="0"/>
    <n v="0"/>
    <n v="359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.85"/>
    <n v="0"/>
    <n v="-0.38"/>
    <n v="64.19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s v="Aurora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3"/>
    <s v="Baxter Springs"/>
    <s v="Electric"/>
    <s v="Commercial"/>
    <s v="CB-Commercial"/>
    <n v="14"/>
    <n v="1.78"/>
    <n v="22.69"/>
    <n v="1.23"/>
    <n v="0"/>
    <n v="0"/>
    <n v="0"/>
    <n v="0"/>
    <n v="0.1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7"/>
    <n v="0"/>
    <n v="0"/>
    <n v="0"/>
    <n v="0"/>
    <n v="0"/>
    <n v="0"/>
    <n v="0"/>
    <x v="498"/>
    <n v="0"/>
    <m/>
    <m/>
    <m/>
    <m/>
    <m/>
    <m/>
    <m/>
    <n v="0"/>
    <n v="0"/>
    <n v="0"/>
    <n v="0"/>
    <x v="1"/>
    <x v="5"/>
    <m/>
    <x v="38"/>
  </r>
  <r>
    <x v="3"/>
    <s v="Baxter Springs"/>
    <s v="Electric"/>
    <s v="Residential"/>
    <s v="RG-Residential"/>
    <n v="221"/>
    <n v="27.7"/>
    <n v="13"/>
    <n v="2.13"/>
    <n v="0"/>
    <n v="0"/>
    <n v="0"/>
    <n v="0"/>
    <n v="1.57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7"/>
    <n v="0"/>
    <n v="0"/>
    <n v="0"/>
    <n v="0"/>
    <n v="0"/>
    <n v="0"/>
    <n v="0"/>
    <x v="499"/>
    <n v="0"/>
    <m/>
    <m/>
    <m/>
    <m/>
    <m/>
    <m/>
    <m/>
    <n v="0"/>
    <n v="0"/>
    <n v="0"/>
    <n v="0"/>
    <x v="0"/>
    <x v="1"/>
    <m/>
    <x v="38"/>
  </r>
  <r>
    <x v="3"/>
    <s v="Baxter Springs"/>
    <s v="Lighting"/>
    <s v="Commercial"/>
    <s v="PL-Private Lighting"/>
    <n v="31"/>
    <n v="14.15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3"/>
    <s v="Bolivar"/>
    <s v="Electric"/>
    <s v="Commercial"/>
    <s v="CB-Commercial"/>
    <n v="2319489"/>
    <n v="274829.46999999997"/>
    <n v="45940.42"/>
    <n v="7269.69"/>
    <n v="0"/>
    <n v="0"/>
    <n v="0"/>
    <n v="0"/>
    <n v="16514.95"/>
    <n v="0"/>
    <n v="0"/>
    <n v="1043.84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295.67"/>
    <n v="-20"/>
    <n v="-55.66"/>
    <n v="20247.45"/>
    <n v="0"/>
    <n v="0"/>
    <n v="0"/>
    <n v="0"/>
    <n v="0"/>
    <n v="0"/>
    <n v="0"/>
    <x v="500"/>
    <n v="0"/>
    <m/>
    <m/>
    <m/>
    <m/>
    <m/>
    <m/>
    <m/>
    <n v="0"/>
    <n v="0"/>
    <n v="0"/>
    <n v="0"/>
    <x v="1"/>
    <x v="5"/>
    <m/>
    <x v="38"/>
  </r>
  <r>
    <x v="3"/>
    <s v="Bolivar"/>
    <s v="Electric"/>
    <s v="Commercial"/>
    <s v="GP-General Power"/>
    <n v="3317200"/>
    <n v="309333.23"/>
    <n v="9172.68"/>
    <n v="2018.04"/>
    <n v="0"/>
    <n v="0"/>
    <n v="-25.15"/>
    <n v="-7679.39"/>
    <n v="23618.45"/>
    <n v="0"/>
    <n v="0"/>
    <n v="1492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2.69"/>
    <n v="0"/>
    <n v="0"/>
    <n v="16014.71"/>
    <n v="0"/>
    <n v="0"/>
    <n v="0"/>
    <n v="0"/>
    <n v="0"/>
    <n v="0"/>
    <n v="0"/>
    <x v="501"/>
    <n v="0"/>
    <m/>
    <m/>
    <m/>
    <m/>
    <m/>
    <m/>
    <m/>
    <n v="0"/>
    <n v="0"/>
    <n v="0"/>
    <n v="0"/>
    <x v="1"/>
    <x v="6"/>
    <m/>
    <x v="38"/>
  </r>
  <r>
    <x v="3"/>
    <s v="Bolivar"/>
    <s v="Electric"/>
    <s v="Commercial"/>
    <s v="LP-Large Power"/>
    <n v="2101221"/>
    <n v="146142.17000000001"/>
    <n v="1134.2"/>
    <n v="0"/>
    <n v="0"/>
    <n v="0"/>
    <n v="0"/>
    <n v="0"/>
    <n v="14687.53"/>
    <n v="0"/>
    <n v="0"/>
    <n v="945.55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4252.2"/>
    <n v="0"/>
    <n v="0"/>
    <n v="0"/>
    <n v="0"/>
    <n v="0"/>
    <n v="0"/>
    <n v="0"/>
    <x v="502"/>
    <n v="0"/>
    <m/>
    <m/>
    <m/>
    <m/>
    <m/>
    <m/>
    <m/>
    <n v="0"/>
    <n v="0"/>
    <n v="0"/>
    <n v="0"/>
    <x v="1"/>
    <x v="17"/>
    <m/>
    <x v="38"/>
  </r>
  <r>
    <x v="3"/>
    <s v="Bolivar"/>
    <s v="Electric"/>
    <s v="Commercial"/>
    <s v="LS-Special Lighting"/>
    <n v="3500"/>
    <n v="694.4"/>
    <n v="0"/>
    <n v="1.89"/>
    <n v="0"/>
    <n v="0"/>
    <n v="0"/>
    <n v="0"/>
    <n v="24.93"/>
    <n v="0"/>
    <n v="0"/>
    <n v="1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8"/>
  </r>
  <r>
    <x v="3"/>
    <s v="Bolivar"/>
    <s v="Electric"/>
    <s v="Residential"/>
    <s v="RG-Residential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8"/>
  </r>
  <r>
    <x v="3"/>
    <s v="Bolivar"/>
    <s v="Electric"/>
    <s v="Commercial"/>
    <s v="SH-Small Heating"/>
    <n v="988584"/>
    <n v="99897.33"/>
    <n v="11388.09"/>
    <n v="2493.77"/>
    <n v="0"/>
    <n v="0"/>
    <n v="0"/>
    <n v="0"/>
    <n v="7038.73"/>
    <n v="0"/>
    <n v="0"/>
    <n v="44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5.56"/>
    <n v="20"/>
    <n v="-12.85"/>
    <n v="6799.11"/>
    <n v="0"/>
    <n v="0"/>
    <n v="0"/>
    <n v="0"/>
    <n v="0"/>
    <n v="0"/>
    <n v="0"/>
    <x v="503"/>
    <n v="0"/>
    <m/>
    <m/>
    <m/>
    <m/>
    <m/>
    <m/>
    <m/>
    <n v="0"/>
    <n v="0"/>
    <n v="0"/>
    <n v="0"/>
    <x v="1"/>
    <x v="12"/>
    <m/>
    <x v="38"/>
  </r>
  <r>
    <x v="3"/>
    <s v="Bolivar"/>
    <s v="Electric"/>
    <s v="Commercial"/>
    <s v="TEB-Total Electric Bldg"/>
    <n v="2752379"/>
    <n v="260882.88"/>
    <n v="8269.31"/>
    <n v="1866.82"/>
    <n v="0"/>
    <n v="0"/>
    <n v="0"/>
    <n v="0"/>
    <n v="19596.900000000001"/>
    <n v="0"/>
    <n v="0"/>
    <n v="1214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29.44"/>
    <n v="0"/>
    <n v="0"/>
    <n v="11575.87"/>
    <n v="0"/>
    <n v="0"/>
    <n v="0"/>
    <n v="0"/>
    <n v="0"/>
    <n v="0"/>
    <n v="0"/>
    <x v="504"/>
    <n v="0"/>
    <m/>
    <m/>
    <m/>
    <m/>
    <m/>
    <m/>
    <m/>
    <n v="0"/>
    <n v="0"/>
    <n v="0"/>
    <n v="0"/>
    <x v="1"/>
    <x v="13"/>
    <m/>
    <x v="38"/>
  </r>
  <r>
    <x v="3"/>
    <s v="Bolivar"/>
    <s v="Electric"/>
    <s v="Industrial"/>
    <s v="CB-Commercial"/>
    <n v="42630"/>
    <n v="4902.29"/>
    <n v="181.52"/>
    <n v="227.47"/>
    <n v="0"/>
    <n v="0"/>
    <n v="0"/>
    <n v="0"/>
    <n v="303.51"/>
    <n v="0"/>
    <n v="0"/>
    <n v="19.19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4.76"/>
    <n v="0"/>
    <n v="0"/>
    <n v="0"/>
    <n v="0"/>
    <n v="0"/>
    <n v="0"/>
    <n v="0"/>
    <x v="505"/>
    <n v="0"/>
    <m/>
    <m/>
    <m/>
    <m/>
    <m/>
    <m/>
    <m/>
    <n v="0"/>
    <n v="0"/>
    <n v="0"/>
    <n v="0"/>
    <x v="2"/>
    <x v="5"/>
    <m/>
    <x v="38"/>
  </r>
  <r>
    <x v="3"/>
    <s v="Bolivar"/>
    <s v="Electric"/>
    <s v="Industrial"/>
    <s v="GP-General Power"/>
    <n v="1042320"/>
    <n v="95192.3"/>
    <n v="1042.3499999999999"/>
    <n v="3387.47"/>
    <n v="0"/>
    <n v="0"/>
    <n v="0"/>
    <n v="0"/>
    <n v="7421.32"/>
    <n v="0"/>
    <n v="0"/>
    <n v="469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1.54"/>
    <n v="0"/>
    <n v="0"/>
    <n v="4409.3500000000004"/>
    <n v="0"/>
    <n v="0"/>
    <n v="0"/>
    <n v="0"/>
    <n v="0"/>
    <n v="0"/>
    <n v="0"/>
    <x v="506"/>
    <n v="0"/>
    <m/>
    <m/>
    <m/>
    <m/>
    <m/>
    <m/>
    <m/>
    <n v="0"/>
    <n v="0"/>
    <n v="0"/>
    <n v="0"/>
    <x v="2"/>
    <x v="6"/>
    <m/>
    <x v="38"/>
  </r>
  <r>
    <x v="3"/>
    <s v="Bolivar"/>
    <s v="Electric"/>
    <s v="Industrial"/>
    <s v="LP-Large Power"/>
    <n v="581939"/>
    <n v="36726.980000000003"/>
    <n v="567.1"/>
    <n v="0"/>
    <n v="0"/>
    <n v="0"/>
    <n v="0"/>
    <n v="0"/>
    <n v="4067.76"/>
    <n v="0"/>
    <n v="0"/>
    <n v="26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20.3"/>
    <n v="0"/>
    <n v="0"/>
    <n v="0"/>
    <n v="0"/>
    <n v="0"/>
    <n v="0"/>
    <n v="0"/>
    <x v="507"/>
    <n v="0"/>
    <m/>
    <m/>
    <m/>
    <m/>
    <m/>
    <m/>
    <m/>
    <n v="0"/>
    <n v="0"/>
    <n v="0"/>
    <n v="0"/>
    <x v="2"/>
    <x v="17"/>
    <m/>
    <x v="38"/>
  </r>
  <r>
    <x v="3"/>
    <s v="Bolivar"/>
    <s v="Electric"/>
    <s v="Industrial"/>
    <s v="PFM-Feed Mill/Grain Elev"/>
    <n v="2025"/>
    <n v="340.01"/>
    <n v="110.6"/>
    <n v="14.22"/>
    <n v="0"/>
    <n v="0"/>
    <n v="0"/>
    <n v="0"/>
    <n v="14.42"/>
    <n v="0"/>
    <n v="0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66"/>
    <n v="0"/>
    <n v="0"/>
    <n v="24.19"/>
    <n v="0"/>
    <n v="0"/>
    <n v="0"/>
    <n v="0"/>
    <n v="0"/>
    <n v="0"/>
    <n v="0"/>
    <x v="508"/>
    <n v="0"/>
    <m/>
    <m/>
    <m/>
    <m/>
    <m/>
    <m/>
    <m/>
    <n v="0"/>
    <n v="0"/>
    <n v="0"/>
    <n v="0"/>
    <x v="2"/>
    <x v="18"/>
    <m/>
    <x v="38"/>
  </r>
  <r>
    <x v="3"/>
    <s v="Bolivar"/>
    <s v="Electric"/>
    <s v="Industrial"/>
    <s v="SH-Small Heating"/>
    <n v="1360"/>
    <n v="147.63"/>
    <n v="22.69"/>
    <n v="3.65"/>
    <n v="0"/>
    <n v="0"/>
    <n v="0"/>
    <n v="0"/>
    <n v="9.68"/>
    <n v="0"/>
    <n v="0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04"/>
    <n v="0"/>
    <n v="0"/>
    <n v="0"/>
    <n v="0"/>
    <n v="0"/>
    <n v="0"/>
    <n v="0"/>
    <x v="384"/>
    <n v="0"/>
    <m/>
    <m/>
    <m/>
    <m/>
    <m/>
    <m/>
    <m/>
    <n v="0"/>
    <n v="0"/>
    <n v="0"/>
    <n v="0"/>
    <x v="2"/>
    <x v="12"/>
    <m/>
    <x v="38"/>
  </r>
  <r>
    <x v="3"/>
    <s v="Bolivar"/>
    <s v="Electric"/>
    <s v="Interdepartmental"/>
    <s v="CB-Commercial"/>
    <n v="61843"/>
    <n v="7122.45"/>
    <n v="340.35"/>
    <n v="0"/>
    <n v="0"/>
    <n v="0"/>
    <n v="0"/>
    <n v="0"/>
    <n v="440.32"/>
    <n v="0"/>
    <n v="0"/>
    <n v="27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0.44"/>
    <n v="0"/>
    <n v="0"/>
    <n v="0"/>
    <n v="0"/>
    <n v="0"/>
    <n v="0"/>
    <n v="0"/>
    <x v="509"/>
    <n v="0"/>
    <m/>
    <m/>
    <m/>
    <m/>
    <m/>
    <m/>
    <m/>
    <n v="0"/>
    <n v="0"/>
    <n v="0"/>
    <n v="0"/>
    <x v="5"/>
    <x v="5"/>
    <m/>
    <x v="38"/>
  </r>
  <r>
    <x v="3"/>
    <s v="Bolivar"/>
    <s v="Electric"/>
    <s v="Interdepartmental"/>
    <s v="GP-General Power"/>
    <n v="162643"/>
    <n v="15879.62"/>
    <n v="416.94"/>
    <n v="0"/>
    <n v="0"/>
    <n v="0"/>
    <n v="0"/>
    <n v="0"/>
    <n v="1158.02"/>
    <n v="0"/>
    <n v="0"/>
    <n v="7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9.54"/>
    <n v="0"/>
    <n v="0"/>
    <n v="0"/>
    <n v="0"/>
    <n v="0"/>
    <n v="0"/>
    <n v="0"/>
    <x v="510"/>
    <n v="0"/>
    <m/>
    <m/>
    <m/>
    <m/>
    <m/>
    <m/>
    <m/>
    <n v="0"/>
    <n v="0"/>
    <n v="0"/>
    <n v="0"/>
    <x v="5"/>
    <x v="6"/>
    <m/>
    <x v="38"/>
  </r>
  <r>
    <x v="3"/>
    <s v="Bolivar"/>
    <s v="Electric"/>
    <s v="Municipal Buildings"/>
    <s v="CB-Commercial"/>
    <n v="63648"/>
    <n v="7637.19"/>
    <n v="2087.48"/>
    <n v="0"/>
    <n v="0"/>
    <n v="0"/>
    <n v="-283.81"/>
    <n v="-12480.92"/>
    <n v="453.18"/>
    <n v="0"/>
    <n v="0"/>
    <n v="2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11"/>
    <n v="0"/>
    <m/>
    <m/>
    <m/>
    <m/>
    <m/>
    <m/>
    <m/>
    <n v="0"/>
    <n v="0"/>
    <n v="0"/>
    <n v="0"/>
    <x v="3"/>
    <x v="5"/>
    <m/>
    <x v="38"/>
  </r>
  <r>
    <x v="3"/>
    <s v="Bolivar"/>
    <s v="Electric"/>
    <s v="Municipal Buildings"/>
    <s v="GP-General Power"/>
    <n v="56320"/>
    <n v="6147.3"/>
    <n v="208.47"/>
    <n v="0"/>
    <n v="0"/>
    <n v="0"/>
    <n v="0"/>
    <n v="0"/>
    <n v="400.99"/>
    <n v="0"/>
    <n v="0"/>
    <n v="25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12"/>
    <n v="0"/>
    <m/>
    <m/>
    <m/>
    <m/>
    <m/>
    <m/>
    <m/>
    <n v="0"/>
    <n v="0"/>
    <n v="0"/>
    <n v="0"/>
    <x v="3"/>
    <x v="6"/>
    <m/>
    <x v="38"/>
  </r>
  <r>
    <x v="3"/>
    <s v="Bolivar"/>
    <s v="Electric"/>
    <s v="Municipal Buildings"/>
    <s v="SH-Small Heating"/>
    <n v="26597"/>
    <n v="2761.11"/>
    <n v="363.04"/>
    <n v="0"/>
    <n v="0"/>
    <n v="0"/>
    <n v="0"/>
    <n v="0"/>
    <n v="189.38"/>
    <n v="0"/>
    <n v="0"/>
    <n v="11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13"/>
    <n v="0"/>
    <m/>
    <m/>
    <m/>
    <m/>
    <m/>
    <m/>
    <m/>
    <n v="0"/>
    <n v="0"/>
    <n v="0"/>
    <n v="0"/>
    <x v="3"/>
    <x v="12"/>
    <m/>
    <x v="38"/>
  </r>
  <r>
    <x v="3"/>
    <s v="Bolivar"/>
    <s v="Electric"/>
    <s v="Municipal Buildings"/>
    <s v="TEB-Total Electric Bldg"/>
    <n v="13680"/>
    <n v="1316.38"/>
    <n v="69.489999999999995"/>
    <n v="0"/>
    <n v="0"/>
    <n v="0"/>
    <n v="0"/>
    <n v="0"/>
    <n v="97.4"/>
    <n v="0"/>
    <n v="0"/>
    <n v="6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14"/>
    <n v="0"/>
    <m/>
    <m/>
    <m/>
    <m/>
    <m/>
    <m/>
    <m/>
    <n v="0"/>
    <n v="0"/>
    <n v="0"/>
    <n v="0"/>
    <x v="3"/>
    <x v="13"/>
    <m/>
    <x v="38"/>
  </r>
  <r>
    <x v="3"/>
    <s v="Bolivar"/>
    <s v="Electric"/>
    <s v="Municipal Other Lighting"/>
    <s v="CB-Commercial"/>
    <n v="10531"/>
    <n v="1285.1500000000001"/>
    <n v="862.22"/>
    <n v="0"/>
    <n v="0"/>
    <n v="0"/>
    <n v="0"/>
    <n v="0"/>
    <n v="74.989999999999995"/>
    <n v="0"/>
    <n v="0"/>
    <n v="4.73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3"/>
    <n v="0"/>
    <m/>
    <m/>
    <m/>
    <m/>
    <m/>
    <m/>
    <m/>
    <n v="0"/>
    <n v="0"/>
    <n v="0"/>
    <n v="0"/>
    <x v="4"/>
    <x v="5"/>
    <m/>
    <x v="38"/>
  </r>
  <r>
    <x v="3"/>
    <s v="Bolivar"/>
    <s v="Electric"/>
    <s v="Municipal Other Lighting"/>
    <s v="LS-Special Lighting"/>
    <n v="6349"/>
    <n v="1086.3800000000001"/>
    <n v="0"/>
    <n v="0"/>
    <n v="0"/>
    <n v="0"/>
    <n v="0"/>
    <n v="0"/>
    <n v="45.22"/>
    <n v="0"/>
    <n v="0"/>
    <n v="2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8"/>
  </r>
  <r>
    <x v="3"/>
    <s v="Bolivar"/>
    <s v="Electric"/>
    <s v="Municipal Pumping"/>
    <s v="CB-Commercial"/>
    <n v="163321"/>
    <n v="19227.150000000001"/>
    <n v="2495.9"/>
    <n v="0"/>
    <n v="0"/>
    <n v="0"/>
    <n v="0"/>
    <n v="0"/>
    <n v="1162.8399999999999"/>
    <n v="0"/>
    <n v="0"/>
    <n v="7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15"/>
    <n v="0"/>
    <m/>
    <m/>
    <m/>
    <m/>
    <m/>
    <m/>
    <m/>
    <n v="0"/>
    <n v="0"/>
    <n v="0"/>
    <n v="0"/>
    <x v="3"/>
    <x v="5"/>
    <m/>
    <x v="38"/>
  </r>
  <r>
    <x v="3"/>
    <s v="Bolivar"/>
    <s v="Electric"/>
    <s v="Municipal Pumping"/>
    <s v="GP-General Power"/>
    <n v="142580"/>
    <n v="13920.58"/>
    <n v="486.43"/>
    <n v="0"/>
    <n v="0"/>
    <n v="0"/>
    <n v="0"/>
    <n v="0"/>
    <n v="1015.16"/>
    <n v="0"/>
    <n v="0"/>
    <n v="64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16"/>
    <n v="0"/>
    <m/>
    <m/>
    <m/>
    <m/>
    <m/>
    <m/>
    <m/>
    <n v="0"/>
    <n v="0"/>
    <n v="0"/>
    <n v="0"/>
    <x v="3"/>
    <x v="6"/>
    <m/>
    <x v="38"/>
  </r>
  <r>
    <x v="3"/>
    <s v="Bolivar"/>
    <s v="Electric"/>
    <s v="Municipal Pumping"/>
    <s v="TEB-Total Electric Bldg"/>
    <n v="20810"/>
    <n v="1675.94"/>
    <n v="69.489999999999995"/>
    <n v="0"/>
    <n v="0"/>
    <n v="0"/>
    <n v="0"/>
    <n v="0"/>
    <n v="148.16999999999999"/>
    <n v="0"/>
    <n v="0"/>
    <n v="9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17"/>
    <n v="0"/>
    <m/>
    <m/>
    <m/>
    <m/>
    <m/>
    <m/>
    <m/>
    <n v="0"/>
    <n v="0"/>
    <n v="0"/>
    <n v="0"/>
    <x v="3"/>
    <x v="13"/>
    <m/>
    <x v="38"/>
  </r>
  <r>
    <x v="3"/>
    <s v="Bolivar"/>
    <s v="Electric"/>
    <s v="Oil Pipeline Pumping"/>
    <s v="GP-General Power"/>
    <n v="109043"/>
    <n v="9133.67"/>
    <n v="69.489999999999995"/>
    <n v="0"/>
    <n v="0"/>
    <n v="0"/>
    <n v="0"/>
    <n v="0"/>
    <n v="776.39"/>
    <n v="0"/>
    <n v="0"/>
    <n v="49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5.38"/>
    <n v="0"/>
    <n v="0"/>
    <n v="645.82000000000005"/>
    <n v="0"/>
    <n v="0"/>
    <n v="0"/>
    <n v="0"/>
    <n v="0"/>
    <n v="0"/>
    <n v="0"/>
    <x v="518"/>
    <n v="0"/>
    <m/>
    <m/>
    <m/>
    <m/>
    <m/>
    <m/>
    <m/>
    <n v="0"/>
    <n v="0"/>
    <n v="0"/>
    <n v="0"/>
    <x v="2"/>
    <x v="24"/>
    <m/>
    <x v="38"/>
  </r>
  <r>
    <x v="3"/>
    <s v="Bolivar"/>
    <s v="Electric"/>
    <s v="Oil Pipeline Pumping"/>
    <s v="LP-Large Power"/>
    <n v="2424483"/>
    <n v="206469.52"/>
    <n v="850.65"/>
    <n v="0"/>
    <n v="0"/>
    <n v="0"/>
    <n v="0"/>
    <n v="0"/>
    <n v="1694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428.9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38"/>
  </r>
  <r>
    <x v="3"/>
    <s v="Bolivar"/>
    <s v="Electric"/>
    <s v="Residential"/>
    <s v="RGL-Residential Pilot"/>
    <n v="107090"/>
    <n v="12122.59"/>
    <n v="0"/>
    <n v="332.86"/>
    <n v="0"/>
    <n v="0"/>
    <n v="0"/>
    <n v="0"/>
    <n v="762.47"/>
    <n v="0"/>
    <n v="0"/>
    <n v="4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19"/>
    <n v="20"/>
    <n v="0"/>
    <n v="324.16000000000003"/>
    <n v="0"/>
    <n v="0"/>
    <n v="0"/>
    <n v="0"/>
    <n v="0"/>
    <n v="0"/>
    <n v="0"/>
    <x v="519"/>
    <n v="0"/>
    <m/>
    <m/>
    <m/>
    <m/>
    <m/>
    <m/>
    <m/>
    <n v="0"/>
    <n v="0"/>
    <n v="0"/>
    <n v="0"/>
    <x v="0"/>
    <x v="25"/>
    <m/>
    <x v="38"/>
  </r>
  <r>
    <x v="3"/>
    <s v="Bolivar"/>
    <s v="Electric"/>
    <s v="Residential"/>
    <s v="RG-Residential"/>
    <n v="15473846"/>
    <n v="1737371.15"/>
    <n v="183616.07"/>
    <n v="43693.22"/>
    <n v="0"/>
    <n v="0"/>
    <n v="-13.31"/>
    <n v="-3048.09"/>
    <n v="110144.06"/>
    <n v="0"/>
    <n v="0"/>
    <n v="6963.43"/>
    <n v="0"/>
    <n v="0"/>
    <n v="0"/>
    <n v="0"/>
    <n v="0"/>
    <n v="0"/>
    <n v="0"/>
    <n v="0"/>
    <n v="0"/>
    <n v="0"/>
    <n v="0"/>
    <n v="0"/>
    <n v="0"/>
    <n v="0"/>
    <n v="0"/>
    <n v="150"/>
    <n v="0"/>
    <n v="60"/>
    <n v="5194.62"/>
    <n v="620"/>
    <n v="-175.3"/>
    <n v="45449.36"/>
    <n v="0"/>
    <n v="0"/>
    <n v="0"/>
    <n v="0"/>
    <n v="0"/>
    <n v="0"/>
    <n v="0"/>
    <x v="520"/>
    <n v="0"/>
    <m/>
    <m/>
    <m/>
    <m/>
    <m/>
    <m/>
    <m/>
    <n v="0"/>
    <n v="0"/>
    <n v="0"/>
    <n v="0"/>
    <x v="0"/>
    <x v="1"/>
    <m/>
    <x v="38"/>
  </r>
  <r>
    <x v="3"/>
    <s v="Bolivar"/>
    <s v="Electric"/>
    <s v="Wholesale Municipalities"/>
    <s v="GFR-Lockwood"/>
    <n v="791859"/>
    <n v="28011.45"/>
    <n v="0"/>
    <n v="0"/>
    <n v="2422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6"/>
    <x v="30"/>
    <m/>
    <x v="38"/>
  </r>
  <r>
    <x v="3"/>
    <s v="Bolivar"/>
    <s v="Lighting"/>
    <s v="Commercial"/>
    <s v="PL-Private Lighting"/>
    <n v="54144"/>
    <n v="16413.939999999999"/>
    <n v="0"/>
    <n v="119.61"/>
    <n v="0"/>
    <n v="0"/>
    <n v="0"/>
    <n v="0"/>
    <n v="387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.02"/>
    <n v="0"/>
    <n v="-0.48"/>
    <n v="665.1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3"/>
    <s v="Bolivar"/>
    <s v="Lighting"/>
    <s v="Industrial"/>
    <s v="PL-Private Lighting"/>
    <n v="515"/>
    <n v="176.82"/>
    <n v="0"/>
    <n v="5.78"/>
    <n v="0"/>
    <n v="0"/>
    <n v="0"/>
    <n v="0"/>
    <n v="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32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8"/>
  </r>
  <r>
    <x v="3"/>
    <s v="Bolivar"/>
    <s v="Lighting"/>
    <s v="Municipal Other Lighting"/>
    <s v="PL-Private Lighting"/>
    <n v="249"/>
    <n v="84.1"/>
    <n v="0"/>
    <n v="0"/>
    <n v="0"/>
    <n v="0"/>
    <n v="0"/>
    <n v="0"/>
    <n v="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8"/>
  </r>
  <r>
    <x v="3"/>
    <s v="Bolivar"/>
    <s v="Lighting"/>
    <s v="Municipal Street Lighting"/>
    <s v="SPL-Municipal St Lighting"/>
    <n v="208505"/>
    <n v="24662.41"/>
    <n v="0"/>
    <n v="0"/>
    <n v="0"/>
    <n v="0"/>
    <n v="0"/>
    <n v="0"/>
    <n v="1484.52"/>
    <n v="0"/>
    <n v="0"/>
    <n v="0"/>
    <n v="0"/>
    <n v="0"/>
    <n v="0"/>
    <n v="0"/>
    <n v="0"/>
    <n v="0"/>
    <n v="0"/>
    <n v="701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8"/>
  </r>
  <r>
    <x v="3"/>
    <s v="Bolivar"/>
    <s v="Lighting"/>
    <s v="Residential"/>
    <s v="PL-Private Lighting"/>
    <n v="41349"/>
    <n v="15393.72"/>
    <n v="0"/>
    <n v="56.56"/>
    <n v="0"/>
    <n v="0"/>
    <n v="0"/>
    <n v="0"/>
    <n v="294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35"/>
    <n v="0"/>
    <n v="-0.42"/>
    <n v="263.7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s v="Bolivar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3"/>
    <s v="Branson"/>
    <s v="Electric"/>
    <s v="Commercial"/>
    <s v="CB-Commercial"/>
    <n v="2054"/>
    <n v="252.37"/>
    <n v="45.38"/>
    <n v="0"/>
    <n v="0"/>
    <n v="0"/>
    <n v="0"/>
    <n v="0"/>
    <n v="14.62"/>
    <n v="0"/>
    <n v="0"/>
    <n v="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21"/>
    <n v="0"/>
    <m/>
    <m/>
    <m/>
    <m/>
    <m/>
    <m/>
    <m/>
    <n v="0"/>
    <n v="0"/>
    <n v="0"/>
    <n v="0"/>
    <x v="1"/>
    <x v="5"/>
    <m/>
    <x v="38"/>
  </r>
  <r>
    <x v="3"/>
    <s v="Branson"/>
    <s v="Electric"/>
    <s v="Commercial"/>
    <s v="CB-Commercial"/>
    <n v="3427619"/>
    <n v="404519.38"/>
    <n v="61161.65"/>
    <n v="8064.54"/>
    <n v="0"/>
    <n v="0"/>
    <n v="0"/>
    <n v="0"/>
    <n v="24405.45"/>
    <n v="0"/>
    <n v="0"/>
    <n v="1541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61.13"/>
    <n v="40"/>
    <n v="-40.380000000000003"/>
    <n v="33471.83"/>
    <n v="0"/>
    <n v="0"/>
    <n v="0"/>
    <n v="0"/>
    <n v="0"/>
    <n v="0"/>
    <n v="0"/>
    <x v="522"/>
    <n v="0"/>
    <m/>
    <m/>
    <m/>
    <m/>
    <m/>
    <m/>
    <m/>
    <n v="0"/>
    <n v="0"/>
    <n v="0"/>
    <n v="0"/>
    <x v="1"/>
    <x v="5"/>
    <m/>
    <x v="38"/>
  </r>
  <r>
    <x v="3"/>
    <s v="Branson"/>
    <s v="Electric"/>
    <s v="Commercial"/>
    <s v="GP-General Power"/>
    <n v="5528571"/>
    <n v="532601.91"/>
    <n v="11519.13"/>
    <n v="8834.2999999999993"/>
    <n v="0"/>
    <n v="0"/>
    <n v="0"/>
    <n v="0"/>
    <n v="39363.35"/>
    <n v="0"/>
    <n v="0"/>
    <n v="2354.1"/>
    <n v="0"/>
    <n v="0"/>
    <n v="0"/>
    <n v="0"/>
    <n v="0"/>
    <n v="0"/>
    <n v="0"/>
    <n v="575.14"/>
    <n v="0"/>
    <n v="0"/>
    <n v="0"/>
    <n v="0"/>
    <n v="0"/>
    <n v="0"/>
    <n v="0"/>
    <n v="0"/>
    <n v="0"/>
    <n v="15"/>
    <n v="7487.42"/>
    <n v="0"/>
    <n v="0"/>
    <n v="40800.480000000003"/>
    <n v="0"/>
    <n v="0"/>
    <n v="0"/>
    <n v="0"/>
    <n v="0"/>
    <n v="0"/>
    <n v="0"/>
    <x v="523"/>
    <n v="0"/>
    <m/>
    <m/>
    <m/>
    <m/>
    <m/>
    <m/>
    <m/>
    <n v="0"/>
    <n v="0"/>
    <n v="0"/>
    <n v="0"/>
    <x v="1"/>
    <x v="6"/>
    <m/>
    <x v="38"/>
  </r>
  <r>
    <x v="3"/>
    <s v="Branson"/>
    <s v="Electric"/>
    <s v="Commercial"/>
    <s v="LP-Large Power"/>
    <n v="2131200"/>
    <n v="144789.41"/>
    <n v="567.1"/>
    <n v="1060.57"/>
    <n v="0"/>
    <n v="0"/>
    <n v="0"/>
    <n v="0"/>
    <n v="14897.09"/>
    <n v="0"/>
    <n v="0"/>
    <n v="959.04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24"/>
    <n v="0"/>
    <m/>
    <m/>
    <m/>
    <m/>
    <m/>
    <m/>
    <m/>
    <n v="0"/>
    <n v="0"/>
    <n v="0"/>
    <n v="0"/>
    <x v="1"/>
    <x v="17"/>
    <m/>
    <x v="38"/>
  </r>
  <r>
    <x v="3"/>
    <s v="Branson"/>
    <s v="Electric"/>
    <s v="Commercial"/>
    <s v="SH-Small Heating"/>
    <n v="3030217"/>
    <n v="303822.81"/>
    <n v="31797.79"/>
    <n v="7041.75"/>
    <n v="0"/>
    <n v="0"/>
    <n v="0"/>
    <n v="0"/>
    <n v="21575.31"/>
    <n v="0"/>
    <n v="0"/>
    <n v="1363.51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4043.37"/>
    <n v="20"/>
    <n v="-89.36"/>
    <n v="27086.76"/>
    <n v="0"/>
    <n v="0"/>
    <n v="0"/>
    <n v="0"/>
    <n v="0"/>
    <n v="0"/>
    <n v="0"/>
    <x v="525"/>
    <n v="0"/>
    <m/>
    <m/>
    <m/>
    <m/>
    <m/>
    <m/>
    <m/>
    <n v="0"/>
    <n v="0"/>
    <n v="0"/>
    <n v="0"/>
    <x v="1"/>
    <x v="12"/>
    <m/>
    <x v="38"/>
  </r>
  <r>
    <x v="3"/>
    <s v="Branson"/>
    <s v="Electric"/>
    <s v="Commercial"/>
    <s v="TEB-Total Electric Bldg"/>
    <n v="14240218"/>
    <n v="1367860.86"/>
    <n v="36845.94"/>
    <n v="22306.27"/>
    <n v="0"/>
    <n v="0"/>
    <n v="0"/>
    <n v="0"/>
    <n v="101390.23"/>
    <n v="0"/>
    <n v="0"/>
    <n v="6136.59"/>
    <n v="0"/>
    <n v="0"/>
    <n v="0"/>
    <n v="0"/>
    <n v="0"/>
    <n v="0"/>
    <n v="0"/>
    <n v="940.24"/>
    <n v="0"/>
    <n v="0"/>
    <n v="0"/>
    <n v="0"/>
    <n v="0"/>
    <n v="0"/>
    <n v="0"/>
    <n v="0"/>
    <n v="0"/>
    <n v="30"/>
    <n v="15408.67"/>
    <n v="20"/>
    <n v="-336.51"/>
    <n v="102296.77"/>
    <n v="0"/>
    <n v="0"/>
    <n v="0"/>
    <n v="0"/>
    <n v="0"/>
    <n v="0"/>
    <n v="16192.79"/>
    <x v="526"/>
    <n v="0"/>
    <m/>
    <m/>
    <m/>
    <m/>
    <m/>
    <m/>
    <m/>
    <n v="0"/>
    <n v="0"/>
    <n v="0"/>
    <n v="0"/>
    <x v="1"/>
    <x v="13"/>
    <m/>
    <x v="38"/>
  </r>
  <r>
    <x v="3"/>
    <s v="Branson"/>
    <s v="Electric"/>
    <s v="Industrial"/>
    <s v="CB-Commercial"/>
    <n v="4933"/>
    <n v="570.57000000000005"/>
    <n v="22.69"/>
    <n v="0"/>
    <n v="0"/>
    <n v="0"/>
    <n v="0"/>
    <n v="0"/>
    <n v="35.119999999999997"/>
    <n v="0"/>
    <n v="0"/>
    <n v="2.22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450000000000003"/>
    <n v="0"/>
    <n v="0"/>
    <n v="0"/>
    <n v="0"/>
    <n v="0"/>
    <n v="0"/>
    <n v="0"/>
    <x v="326"/>
    <n v="0"/>
    <m/>
    <m/>
    <m/>
    <m/>
    <m/>
    <m/>
    <m/>
    <n v="0"/>
    <n v="0"/>
    <n v="0"/>
    <n v="0"/>
    <x v="2"/>
    <x v="5"/>
    <m/>
    <x v="38"/>
  </r>
  <r>
    <x v="3"/>
    <s v="Branson"/>
    <s v="Electric"/>
    <s v="Industrial"/>
    <s v="SH-Small Heating"/>
    <n v="18758"/>
    <n v="1877.74"/>
    <n v="158.83000000000001"/>
    <n v="16.690000000000001"/>
    <n v="0"/>
    <n v="0"/>
    <n v="0"/>
    <n v="0"/>
    <n v="133.54"/>
    <n v="0"/>
    <n v="0"/>
    <n v="8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.97"/>
    <n v="0"/>
    <n v="0"/>
    <n v="0"/>
    <n v="0"/>
    <n v="0"/>
    <n v="0"/>
    <n v="0"/>
    <x v="527"/>
    <n v="0"/>
    <m/>
    <m/>
    <m/>
    <m/>
    <m/>
    <m/>
    <m/>
    <n v="0"/>
    <n v="0"/>
    <n v="0"/>
    <n v="0"/>
    <x v="2"/>
    <x v="12"/>
    <m/>
    <x v="38"/>
  </r>
  <r>
    <x v="3"/>
    <s v="Branson"/>
    <s v="Electric"/>
    <s v="Industrial"/>
    <s v="TEB-Total Electric Bldg"/>
    <n v="32320"/>
    <n v="3074.68"/>
    <n v="138.97999999999999"/>
    <n v="0"/>
    <n v="0"/>
    <n v="0"/>
    <n v="0"/>
    <n v="0"/>
    <n v="230.11"/>
    <n v="0"/>
    <n v="0"/>
    <n v="1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.31"/>
    <n v="0"/>
    <n v="0"/>
    <n v="0"/>
    <n v="0"/>
    <n v="0"/>
    <n v="0"/>
    <n v="0"/>
    <x v="528"/>
    <n v="0"/>
    <m/>
    <m/>
    <m/>
    <m/>
    <m/>
    <m/>
    <m/>
    <n v="0"/>
    <n v="0"/>
    <n v="0"/>
    <n v="0"/>
    <x v="2"/>
    <x v="13"/>
    <m/>
    <x v="38"/>
  </r>
  <r>
    <x v="3"/>
    <s v="Branson"/>
    <s v="Electric"/>
    <s v="Interdepartmental"/>
    <s v="CB-Commercial"/>
    <n v="13536"/>
    <n v="1579.28"/>
    <n v="136.13999999999999"/>
    <n v="0"/>
    <n v="0"/>
    <n v="0"/>
    <n v="0"/>
    <n v="0"/>
    <n v="96.39"/>
    <n v="0"/>
    <n v="0"/>
    <n v="6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44"/>
    <n v="0"/>
    <n v="0"/>
    <n v="0"/>
    <n v="0"/>
    <n v="0"/>
    <n v="0"/>
    <n v="0"/>
    <x v="529"/>
    <n v="0"/>
    <m/>
    <m/>
    <m/>
    <m/>
    <m/>
    <m/>
    <m/>
    <n v="0"/>
    <n v="0"/>
    <n v="0"/>
    <n v="0"/>
    <x v="5"/>
    <x v="5"/>
    <m/>
    <x v="38"/>
  </r>
  <r>
    <x v="3"/>
    <s v="Branson"/>
    <s v="Electric"/>
    <s v="Municipal Buildings"/>
    <s v="CB-Commercial"/>
    <n v="67394"/>
    <n v="8005.21"/>
    <n v="1739.56"/>
    <n v="0"/>
    <n v="0"/>
    <n v="0"/>
    <n v="0"/>
    <n v="0"/>
    <n v="479.84"/>
    <n v="0"/>
    <n v="0"/>
    <n v="3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0"/>
    <n v="0"/>
    <m/>
    <m/>
    <m/>
    <m/>
    <m/>
    <m/>
    <m/>
    <n v="0"/>
    <n v="0"/>
    <n v="0"/>
    <n v="0"/>
    <x v="3"/>
    <x v="5"/>
    <m/>
    <x v="38"/>
  </r>
  <r>
    <x v="3"/>
    <s v="Branson"/>
    <s v="Electric"/>
    <s v="Municipal Buildings"/>
    <s v="GP-General Power"/>
    <n v="196440"/>
    <n v="19587.79"/>
    <n v="347.45"/>
    <n v="0"/>
    <n v="0"/>
    <n v="0"/>
    <n v="0"/>
    <n v="0"/>
    <n v="1398.65"/>
    <n v="0"/>
    <n v="0"/>
    <n v="8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1"/>
    <n v="0"/>
    <m/>
    <m/>
    <m/>
    <m/>
    <m/>
    <m/>
    <m/>
    <n v="0"/>
    <n v="0"/>
    <n v="0"/>
    <n v="0"/>
    <x v="3"/>
    <x v="6"/>
    <m/>
    <x v="38"/>
  </r>
  <r>
    <x v="3"/>
    <s v="Branson"/>
    <s v="Electric"/>
    <s v="Municipal Buildings"/>
    <s v="SH-Small Heating"/>
    <n v="36921"/>
    <n v="3533.29"/>
    <n v="226.9"/>
    <n v="0"/>
    <n v="0"/>
    <n v="0"/>
    <n v="0"/>
    <n v="0"/>
    <n v="262.87"/>
    <n v="0"/>
    <n v="0"/>
    <n v="16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2"/>
    <n v="0"/>
    <m/>
    <m/>
    <m/>
    <m/>
    <m/>
    <m/>
    <m/>
    <n v="0"/>
    <n v="0"/>
    <n v="0"/>
    <n v="0"/>
    <x v="3"/>
    <x v="12"/>
    <m/>
    <x v="38"/>
  </r>
  <r>
    <x v="3"/>
    <s v="Branson"/>
    <s v="Electric"/>
    <s v="Municipal Buildings"/>
    <s v="TEB-Total Electric Bldg"/>
    <n v="337040"/>
    <n v="38075"/>
    <n v="555.91999999999996"/>
    <n v="0"/>
    <n v="0"/>
    <n v="0"/>
    <n v="0"/>
    <n v="0"/>
    <n v="2399.7399999999998"/>
    <n v="0"/>
    <n v="0"/>
    <n v="15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3"/>
    <n v="0"/>
    <m/>
    <m/>
    <m/>
    <m/>
    <m/>
    <m/>
    <m/>
    <n v="0"/>
    <n v="0"/>
    <n v="0"/>
    <n v="0"/>
    <x v="3"/>
    <x v="13"/>
    <m/>
    <x v="38"/>
  </r>
  <r>
    <x v="3"/>
    <s v="Branson"/>
    <s v="Electric"/>
    <s v="Municipal Other Lighting"/>
    <s v="CB-Commercial"/>
    <n v="24322"/>
    <n v="2959.24"/>
    <n v="1437.79"/>
    <n v="0"/>
    <n v="0"/>
    <n v="0"/>
    <n v="0"/>
    <n v="0"/>
    <n v="173.18"/>
    <n v="0"/>
    <n v="0"/>
    <n v="1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4"/>
    <n v="0"/>
    <m/>
    <m/>
    <m/>
    <m/>
    <m/>
    <m/>
    <m/>
    <n v="0"/>
    <n v="0"/>
    <n v="0"/>
    <n v="0"/>
    <x v="4"/>
    <x v="5"/>
    <m/>
    <x v="38"/>
  </r>
  <r>
    <x v="3"/>
    <s v="Branson"/>
    <s v="Electric"/>
    <s v="Municipal Other Lighting"/>
    <s v="GP-General Power"/>
    <n v="24400"/>
    <n v="2400.6799999999998"/>
    <n v="69.489999999999995"/>
    <n v="0"/>
    <n v="0"/>
    <n v="0"/>
    <n v="0"/>
    <n v="0"/>
    <n v="173.73"/>
    <n v="0"/>
    <n v="0"/>
    <n v="1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5"/>
    <n v="0"/>
    <m/>
    <m/>
    <m/>
    <m/>
    <m/>
    <m/>
    <m/>
    <n v="0"/>
    <n v="0"/>
    <n v="0"/>
    <n v="0"/>
    <x v="4"/>
    <x v="6"/>
    <m/>
    <x v="38"/>
  </r>
  <r>
    <x v="3"/>
    <s v="Branson"/>
    <s v="Electric"/>
    <s v="Municipal Other Lighting"/>
    <s v="LS-Special Lighting"/>
    <n v="2027"/>
    <n v="458.25"/>
    <n v="0"/>
    <n v="0"/>
    <n v="0"/>
    <n v="0"/>
    <n v="0"/>
    <n v="0"/>
    <n v="14.43"/>
    <n v="0"/>
    <n v="0"/>
    <n v="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8"/>
  </r>
  <r>
    <x v="3"/>
    <s v="Branson"/>
    <s v="Electric"/>
    <s v="Municipal Other Lighting"/>
    <s v="SH-Small Heating"/>
    <n v="1849"/>
    <n v="215.36"/>
    <n v="45.38"/>
    <n v="0"/>
    <n v="0"/>
    <n v="0"/>
    <n v="0"/>
    <n v="0"/>
    <n v="13.16"/>
    <n v="0"/>
    <n v="0"/>
    <n v="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6"/>
    <n v="0"/>
    <m/>
    <m/>
    <m/>
    <m/>
    <m/>
    <m/>
    <m/>
    <n v="0"/>
    <n v="0"/>
    <n v="0"/>
    <n v="0"/>
    <x v="4"/>
    <x v="12"/>
    <m/>
    <x v="38"/>
  </r>
  <r>
    <x v="3"/>
    <s v="Branson"/>
    <s v="Electric"/>
    <s v="Municipal Pumping"/>
    <s v="CB-Commercial"/>
    <n v="141971"/>
    <n v="16638.080000000002"/>
    <n v="2654.73"/>
    <n v="0"/>
    <n v="0"/>
    <n v="0"/>
    <n v="0"/>
    <n v="0"/>
    <n v="1010.85"/>
    <n v="0"/>
    <n v="0"/>
    <n v="6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7"/>
    <n v="0"/>
    <m/>
    <m/>
    <m/>
    <m/>
    <m/>
    <m/>
    <m/>
    <n v="0"/>
    <n v="0"/>
    <n v="0"/>
    <n v="0"/>
    <x v="3"/>
    <x v="5"/>
    <m/>
    <x v="38"/>
  </r>
  <r>
    <x v="3"/>
    <s v="Branson"/>
    <s v="Electric"/>
    <s v="Municipal Pumping"/>
    <s v="GP-General Power"/>
    <n v="1186698"/>
    <n v="109576.07"/>
    <n v="2015.21"/>
    <n v="0"/>
    <n v="0"/>
    <n v="0"/>
    <n v="0"/>
    <n v="0"/>
    <n v="8449.2900000000009"/>
    <n v="0"/>
    <n v="0"/>
    <n v="534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8"/>
    <n v="0"/>
    <m/>
    <m/>
    <m/>
    <m/>
    <m/>
    <m/>
    <m/>
    <n v="0"/>
    <n v="0"/>
    <n v="0"/>
    <n v="0"/>
    <x v="3"/>
    <x v="6"/>
    <m/>
    <x v="38"/>
  </r>
  <r>
    <x v="3"/>
    <s v="Branson"/>
    <s v="Electric"/>
    <s v="Residential"/>
    <s v="RGL-Residential Pilot"/>
    <n v="79988"/>
    <n v="9145.23"/>
    <n v="0"/>
    <n v="162.16"/>
    <n v="0"/>
    <n v="0"/>
    <n v="0"/>
    <n v="0"/>
    <n v="569.53"/>
    <n v="0"/>
    <n v="0"/>
    <n v="36.02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8"/>
    <n v="0"/>
    <n v="0"/>
    <n v="66.86"/>
    <n v="0"/>
    <n v="0"/>
    <n v="0"/>
    <n v="0"/>
    <n v="0"/>
    <n v="0"/>
    <n v="0"/>
    <x v="539"/>
    <n v="0"/>
    <m/>
    <m/>
    <m/>
    <m/>
    <m/>
    <m/>
    <m/>
    <n v="0"/>
    <n v="0"/>
    <n v="0"/>
    <n v="0"/>
    <x v="0"/>
    <x v="25"/>
    <m/>
    <x v="38"/>
  </r>
  <r>
    <x v="3"/>
    <s v="Branson"/>
    <s v="Electric"/>
    <s v="Residential"/>
    <s v="RG-Residential"/>
    <n v="18664346"/>
    <n v="2116433.65"/>
    <n v="237486.19"/>
    <n v="37935.620000000003"/>
    <n v="0"/>
    <n v="0"/>
    <n v="-2.93"/>
    <n v="-223.2"/>
    <n v="132890.72"/>
    <n v="0"/>
    <n v="0"/>
    <n v="8399.3799999999992"/>
    <n v="0"/>
    <n v="0"/>
    <n v="0"/>
    <n v="0"/>
    <n v="0"/>
    <n v="0"/>
    <n v="0"/>
    <n v="0"/>
    <n v="0"/>
    <n v="0"/>
    <n v="0"/>
    <n v="0"/>
    <n v="0"/>
    <n v="0"/>
    <n v="0"/>
    <n v="630"/>
    <n v="0"/>
    <n v="195"/>
    <n v="4953.16"/>
    <n v="760"/>
    <n v="-198.63"/>
    <n v="17401.240000000002"/>
    <n v="0"/>
    <n v="0"/>
    <n v="0"/>
    <n v="0"/>
    <n v="0"/>
    <n v="0"/>
    <n v="185.03"/>
    <x v="540"/>
    <n v="0"/>
    <m/>
    <m/>
    <m/>
    <m/>
    <m/>
    <m/>
    <m/>
    <n v="0"/>
    <n v="0"/>
    <n v="0"/>
    <n v="0"/>
    <x v="0"/>
    <x v="1"/>
    <m/>
    <x v="38"/>
  </r>
  <r>
    <x v="3"/>
    <s v="Branson"/>
    <s v="Lighting"/>
    <s v="Commercial"/>
    <s v="PL-Private Lighting"/>
    <n v="84670"/>
    <n v="29364.51"/>
    <n v="0"/>
    <n v="0"/>
    <n v="0"/>
    <n v="0"/>
    <n v="0"/>
    <n v="0"/>
    <n v="602.61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55.83000000000001"/>
    <n v="0"/>
    <n v="0"/>
    <n v="1627.5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3"/>
    <s v="Branson"/>
    <s v="Lighting"/>
    <s v="Industrial"/>
    <s v="PL-Private Lighting"/>
    <n v="164"/>
    <n v="58.98"/>
    <n v="0"/>
    <n v="0"/>
    <n v="0"/>
    <n v="0"/>
    <n v="0"/>
    <n v="0"/>
    <n v="1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8"/>
  </r>
  <r>
    <x v="3"/>
    <s v="Branson"/>
    <s v="Lighting"/>
    <s v="Municipal Other Lighting"/>
    <s v="PL-Private Lighting"/>
    <n v="386"/>
    <n v="139.83000000000001"/>
    <n v="0"/>
    <n v="0"/>
    <n v="0"/>
    <n v="0"/>
    <n v="0"/>
    <n v="0"/>
    <n v="2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8"/>
  </r>
  <r>
    <x v="3"/>
    <s v="Branson"/>
    <s v="Lighting"/>
    <s v="Municipal Street Lighting"/>
    <s v="SPL-Municipal St Lighting"/>
    <n v="221633"/>
    <n v="24563.38"/>
    <n v="0"/>
    <n v="0"/>
    <n v="0"/>
    <n v="0"/>
    <n v="0"/>
    <n v="0"/>
    <n v="1578.03"/>
    <n v="0"/>
    <n v="0"/>
    <n v="0"/>
    <n v="0"/>
    <n v="0"/>
    <n v="0"/>
    <n v="0"/>
    <n v="0"/>
    <n v="0"/>
    <n v="0"/>
    <n v="1985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8"/>
  </r>
  <r>
    <x v="3"/>
    <s v="Branson"/>
    <s v="Lighting"/>
    <s v="Residential"/>
    <s v="PL-Private Lighting"/>
    <n v="24502"/>
    <n v="9539.93"/>
    <n v="0"/>
    <n v="0"/>
    <n v="0"/>
    <n v="0"/>
    <n v="0"/>
    <n v="0"/>
    <n v="173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13"/>
    <n v="0"/>
    <n v="0"/>
    <n v="54.5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s v="Branson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3"/>
    <s v="Buffalo"/>
    <s v="Electric"/>
    <s v="Commercial"/>
    <s v="CB-Commercial"/>
    <n v="1475"/>
    <n v="187.51"/>
    <n v="111.18"/>
    <n v="12.54"/>
    <n v="0"/>
    <n v="0"/>
    <n v="0"/>
    <n v="0"/>
    <n v="10.51"/>
    <n v="0"/>
    <n v="0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42"/>
    <n v="26.19"/>
    <n v="0"/>
    <n v="0"/>
    <n v="0"/>
    <n v="0"/>
    <n v="0"/>
    <n v="0"/>
    <n v="0"/>
    <x v="541"/>
    <n v="0"/>
    <m/>
    <m/>
    <m/>
    <m/>
    <m/>
    <m/>
    <m/>
    <n v="0"/>
    <n v="0"/>
    <n v="0"/>
    <n v="0"/>
    <x v="1"/>
    <x v="5"/>
    <m/>
    <x v="38"/>
  </r>
  <r>
    <x v="3"/>
    <s v="Buffalo"/>
    <s v="Electric"/>
    <s v="Residential"/>
    <s v="RG-Residential"/>
    <n v="19890"/>
    <n v="2208.44"/>
    <n v="208"/>
    <n v="33.29"/>
    <n v="0"/>
    <n v="0"/>
    <n v="0"/>
    <n v="0"/>
    <n v="141.62"/>
    <n v="0"/>
    <n v="0"/>
    <n v="8.96000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0"/>
    <n v="0"/>
    <n v="54.59"/>
    <n v="0"/>
    <n v="0"/>
    <n v="0"/>
    <n v="0"/>
    <n v="0"/>
    <n v="0"/>
    <n v="0"/>
    <x v="542"/>
    <n v="0"/>
    <m/>
    <m/>
    <m/>
    <m/>
    <m/>
    <m/>
    <m/>
    <n v="0"/>
    <n v="0"/>
    <n v="0"/>
    <n v="0"/>
    <x v="0"/>
    <x v="1"/>
    <m/>
    <x v="38"/>
  </r>
  <r>
    <x v="3"/>
    <s v="Buffalo"/>
    <s v="Lighting"/>
    <s v="Residential"/>
    <s v="PL-Private Lighting"/>
    <n v="31"/>
    <n v="14.65"/>
    <n v="0"/>
    <n v="0.3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s v="Gravette"/>
    <s v="Electric"/>
    <s v="Commercial"/>
    <s v="CB-Commercial"/>
    <n v="7202"/>
    <n v="850.17"/>
    <n v="158.83000000000001"/>
    <n v="40.72"/>
    <n v="0"/>
    <n v="0"/>
    <n v="0"/>
    <n v="0"/>
    <n v="51.27"/>
    <n v="0"/>
    <n v="0"/>
    <n v="3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7"/>
    <n v="0"/>
    <n v="0"/>
    <n v="69.37"/>
    <n v="0"/>
    <n v="0"/>
    <n v="0"/>
    <n v="0"/>
    <n v="0"/>
    <n v="0"/>
    <n v="0"/>
    <x v="543"/>
    <n v="0"/>
    <m/>
    <m/>
    <m/>
    <m/>
    <m/>
    <m/>
    <m/>
    <n v="0"/>
    <n v="0"/>
    <n v="0"/>
    <n v="0"/>
    <x v="1"/>
    <x v="5"/>
    <m/>
    <x v="38"/>
  </r>
  <r>
    <x v="3"/>
    <s v="Gravette"/>
    <s v="Electric"/>
    <s v="Industrial"/>
    <s v="GP-General Power"/>
    <n v="116774"/>
    <n v="9251.44"/>
    <n v="138.97999999999999"/>
    <n v="0"/>
    <n v="0"/>
    <n v="0"/>
    <n v="0"/>
    <n v="0"/>
    <n v="831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9.2"/>
    <n v="0"/>
    <n v="0"/>
    <n v="421.6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38"/>
  </r>
  <r>
    <x v="3"/>
    <s v="Gravette"/>
    <s v="Electric"/>
    <s v="Residential"/>
    <s v="RG-Residential"/>
    <n v="12891"/>
    <n v="1486.03"/>
    <n v="295.52999999999997"/>
    <n v="75.62"/>
    <n v="0"/>
    <n v="0"/>
    <n v="0"/>
    <n v="0"/>
    <n v="91.78"/>
    <n v="0"/>
    <n v="0"/>
    <n v="5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59"/>
    <n v="0"/>
    <n v="0"/>
    <n v="37.54"/>
    <n v="0"/>
    <n v="0"/>
    <n v="0"/>
    <n v="0"/>
    <n v="0"/>
    <n v="0"/>
    <n v="0"/>
    <x v="544"/>
    <n v="0"/>
    <m/>
    <m/>
    <m/>
    <m/>
    <m/>
    <m/>
    <m/>
    <n v="0"/>
    <n v="0"/>
    <n v="0"/>
    <n v="0"/>
    <x v="0"/>
    <x v="1"/>
    <m/>
    <x v="38"/>
  </r>
  <r>
    <x v="3"/>
    <s v="Gravette"/>
    <s v="Lighting"/>
    <s v="Commercial"/>
    <s v="PL-Private Lighting"/>
    <n v="341"/>
    <n v="139.16"/>
    <n v="0"/>
    <n v="0"/>
    <n v="0"/>
    <n v="0"/>
    <n v="0"/>
    <n v="0"/>
    <n v="2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7"/>
    <n v="0"/>
    <n v="0"/>
    <n v="1.3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3"/>
    <s v="Gravette"/>
    <s v="Lighting"/>
    <s v="Residential"/>
    <s v="PL-Private Lighting"/>
    <n v="31"/>
    <n v="25.96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s v="Greenfield"/>
    <s v="Electric"/>
    <s v="Oil Pipeline Pumping"/>
    <s v="GP-General Power"/>
    <n v="244758"/>
    <n v="24306.78"/>
    <n v="69.489999999999995"/>
    <n v="0"/>
    <n v="0"/>
    <n v="0"/>
    <n v="0"/>
    <n v="0"/>
    <n v="1742.68"/>
    <n v="0"/>
    <n v="0"/>
    <n v="110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85.75"/>
    <n v="0"/>
    <n v="0"/>
    <n v="0"/>
    <n v="0"/>
    <n v="0"/>
    <n v="0"/>
    <n v="0"/>
    <x v="545"/>
    <n v="0"/>
    <m/>
    <m/>
    <m/>
    <m/>
    <m/>
    <m/>
    <m/>
    <n v="0"/>
    <n v="0"/>
    <n v="0"/>
    <n v="0"/>
    <x v="2"/>
    <x v="24"/>
    <m/>
    <x v="38"/>
  </r>
  <r>
    <x v="3"/>
    <s v="Joplin"/>
    <s v="Electric"/>
    <s v="Commercial"/>
    <s v="CB-Commercial"/>
    <n v="1589"/>
    <n v="198.6"/>
    <n v="45.38"/>
    <n v="0"/>
    <n v="0"/>
    <n v="0"/>
    <n v="0"/>
    <n v="0"/>
    <n v="11.31"/>
    <n v="0"/>
    <n v="0"/>
    <n v="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46"/>
    <n v="0"/>
    <m/>
    <m/>
    <m/>
    <m/>
    <m/>
    <m/>
    <m/>
    <n v="0"/>
    <n v="0"/>
    <n v="0"/>
    <n v="0"/>
    <x v="1"/>
    <x v="5"/>
    <m/>
    <x v="38"/>
  </r>
  <r>
    <x v="3"/>
    <s v="Joplin"/>
    <s v="Electric"/>
    <s v="Commercial"/>
    <s v="CB-Commercial"/>
    <n v="5748142"/>
    <n v="678376.81"/>
    <n v="84830.35"/>
    <n v="40061.03"/>
    <n v="0"/>
    <n v="0"/>
    <n v="0"/>
    <n v="0"/>
    <n v="40926.370000000003"/>
    <n v="0"/>
    <n v="0"/>
    <n v="2565.9899999999998"/>
    <n v="0"/>
    <n v="0"/>
    <n v="0"/>
    <n v="0"/>
    <n v="0"/>
    <n v="0"/>
    <n v="0"/>
    <n v="55.9"/>
    <n v="0"/>
    <n v="0"/>
    <n v="0"/>
    <n v="0"/>
    <n v="0"/>
    <n v="0"/>
    <n v="0"/>
    <n v="60"/>
    <n v="0"/>
    <n v="45"/>
    <n v="7859.22"/>
    <n v="80"/>
    <n v="-305.01"/>
    <n v="58852.76"/>
    <n v="0"/>
    <n v="0"/>
    <n v="0"/>
    <n v="0"/>
    <n v="0"/>
    <n v="0"/>
    <n v="45.41"/>
    <x v="547"/>
    <n v="0"/>
    <m/>
    <m/>
    <m/>
    <m/>
    <m/>
    <m/>
    <m/>
    <n v="0"/>
    <n v="0"/>
    <n v="0"/>
    <n v="0"/>
    <x v="1"/>
    <x v="5"/>
    <m/>
    <x v="38"/>
  </r>
  <r>
    <x v="3"/>
    <s v="Joplin"/>
    <s v="Electric"/>
    <s v="Commercial"/>
    <s v="GP-General Power"/>
    <n v="15046886"/>
    <n v="1384233.28"/>
    <n v="34836.26"/>
    <n v="32258.15"/>
    <n v="0"/>
    <n v="0"/>
    <n v="0"/>
    <n v="0"/>
    <n v="107133.67"/>
    <n v="0"/>
    <n v="0"/>
    <n v="6111.29"/>
    <n v="0"/>
    <n v="0"/>
    <n v="0"/>
    <n v="0"/>
    <n v="0"/>
    <n v="0"/>
    <n v="0"/>
    <n v="6586.56"/>
    <n v="0"/>
    <n v="0"/>
    <n v="0"/>
    <n v="0"/>
    <n v="0"/>
    <n v="0"/>
    <n v="0"/>
    <n v="0"/>
    <n v="0"/>
    <n v="0"/>
    <n v="10152.41"/>
    <n v="20"/>
    <n v="-35.79"/>
    <n v="92452.62"/>
    <n v="0"/>
    <n v="0"/>
    <n v="0"/>
    <n v="0"/>
    <n v="0"/>
    <n v="0"/>
    <n v="2992.71"/>
    <x v="548"/>
    <n v="0"/>
    <m/>
    <m/>
    <m/>
    <m/>
    <m/>
    <m/>
    <m/>
    <n v="0"/>
    <n v="0"/>
    <n v="0"/>
    <n v="0"/>
    <x v="1"/>
    <x v="6"/>
    <m/>
    <x v="38"/>
  </r>
  <r>
    <x v="3"/>
    <s v="Joplin"/>
    <s v="Electric"/>
    <s v="Commercial"/>
    <s v="LP-Large Power"/>
    <n v="4891200"/>
    <n v="347430.5"/>
    <n v="850.65"/>
    <n v="240"/>
    <n v="0"/>
    <n v="0"/>
    <n v="0"/>
    <n v="0"/>
    <n v="34189.49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38"/>
  </r>
  <r>
    <x v="3"/>
    <s v="Joplin"/>
    <s v="Electric"/>
    <s v="Commercial"/>
    <s v="LS-Special Lighting"/>
    <n v="1388"/>
    <n v="266.89999999999998"/>
    <n v="0"/>
    <n v="14.02"/>
    <n v="0"/>
    <n v="0"/>
    <n v="0"/>
    <n v="0"/>
    <n v="9.89"/>
    <n v="0"/>
    <n v="0"/>
    <n v="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8"/>
  </r>
  <r>
    <x v="3"/>
    <s v="Joplin"/>
    <s v="Electric"/>
    <s v="Commercial"/>
    <s v="SH-Small Heating"/>
    <n v="889748"/>
    <n v="89704.85"/>
    <n v="10127.299999999999"/>
    <n v="5683.38"/>
    <n v="0"/>
    <n v="0"/>
    <n v="0"/>
    <n v="0"/>
    <n v="6335.05"/>
    <n v="0"/>
    <n v="0"/>
    <n v="367.7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745.1"/>
    <n v="20"/>
    <n v="0"/>
    <n v="6882.22"/>
    <n v="0"/>
    <n v="0"/>
    <n v="0"/>
    <n v="0"/>
    <n v="0"/>
    <n v="0"/>
    <n v="0"/>
    <x v="549"/>
    <n v="0"/>
    <m/>
    <m/>
    <m/>
    <m/>
    <m/>
    <m/>
    <m/>
    <n v="0"/>
    <n v="0"/>
    <n v="0"/>
    <n v="0"/>
    <x v="1"/>
    <x v="12"/>
    <m/>
    <x v="38"/>
  </r>
  <r>
    <x v="3"/>
    <s v="Joplin"/>
    <s v="Electric"/>
    <s v="Commercial"/>
    <s v="TEB-Total Electric Bldg"/>
    <n v="2940957"/>
    <n v="266536.65000000002"/>
    <n v="7391.41"/>
    <n v="6117.36"/>
    <n v="0"/>
    <n v="0"/>
    <n v="0"/>
    <n v="0"/>
    <n v="20939.64"/>
    <n v="0"/>
    <n v="0"/>
    <n v="1155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4.38"/>
    <n v="0"/>
    <n v="0"/>
    <n v="16558.21"/>
    <n v="0"/>
    <n v="0"/>
    <n v="0"/>
    <n v="0"/>
    <n v="0"/>
    <n v="0"/>
    <n v="0"/>
    <x v="550"/>
    <n v="0"/>
    <m/>
    <m/>
    <m/>
    <m/>
    <m/>
    <m/>
    <m/>
    <n v="0"/>
    <n v="0"/>
    <n v="0"/>
    <n v="0"/>
    <x v="1"/>
    <x v="13"/>
    <m/>
    <x v="38"/>
  </r>
  <r>
    <x v="3"/>
    <s v="Joplin"/>
    <s v="Electric"/>
    <s v="Industrial"/>
    <s v="CB-Commercial"/>
    <n v="25583"/>
    <n v="3003.64"/>
    <n v="249.59"/>
    <n v="178.82"/>
    <n v="0"/>
    <n v="0"/>
    <n v="0"/>
    <n v="0"/>
    <n v="182.16"/>
    <n v="0"/>
    <n v="0"/>
    <n v="10.33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21.77"/>
    <n v="0"/>
    <n v="0"/>
    <n v="222.28"/>
    <n v="0"/>
    <n v="0"/>
    <n v="0"/>
    <n v="0"/>
    <n v="0"/>
    <n v="0"/>
    <n v="0"/>
    <x v="551"/>
    <n v="0"/>
    <m/>
    <m/>
    <m/>
    <m/>
    <m/>
    <m/>
    <m/>
    <n v="0"/>
    <n v="0"/>
    <n v="0"/>
    <n v="0"/>
    <x v="2"/>
    <x v="5"/>
    <m/>
    <x v="38"/>
  </r>
  <r>
    <x v="3"/>
    <s v="Joplin"/>
    <s v="Electric"/>
    <s v="Industrial"/>
    <s v="GP-General Power"/>
    <n v="7293574"/>
    <n v="580600.73"/>
    <n v="3167.35"/>
    <n v="2963.21"/>
    <n v="0"/>
    <n v="0"/>
    <n v="0"/>
    <n v="0"/>
    <n v="51930.23"/>
    <n v="0"/>
    <n v="0"/>
    <n v="1817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8624.34"/>
    <n v="0"/>
    <n v="0"/>
    <n v="27911.06"/>
    <n v="0"/>
    <n v="0"/>
    <n v="0"/>
    <n v="0"/>
    <n v="0"/>
    <n v="0"/>
    <n v="0"/>
    <x v="552"/>
    <n v="0"/>
    <m/>
    <m/>
    <m/>
    <m/>
    <m/>
    <m/>
    <m/>
    <n v="0"/>
    <n v="0"/>
    <n v="0"/>
    <n v="0"/>
    <x v="2"/>
    <x v="6"/>
    <m/>
    <x v="38"/>
  </r>
  <r>
    <x v="3"/>
    <s v="Joplin"/>
    <s v="Electric"/>
    <s v="Industrial"/>
    <s v="LP-Large Power"/>
    <n v="23457913"/>
    <n v="1620448.97"/>
    <n v="3686.15"/>
    <n v="960"/>
    <n v="0"/>
    <n v="0"/>
    <n v="0"/>
    <n v="0"/>
    <n v="163970.82"/>
    <n v="0"/>
    <n v="0"/>
    <n v="2027.56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13275.78"/>
    <n v="0"/>
    <n v="0"/>
    <n v="81789.91"/>
    <n v="0"/>
    <n v="0"/>
    <n v="0"/>
    <n v="0"/>
    <n v="0"/>
    <n v="0"/>
    <n v="0"/>
    <x v="553"/>
    <n v="0"/>
    <m/>
    <m/>
    <m/>
    <m/>
    <m/>
    <m/>
    <m/>
    <n v="0"/>
    <n v="0"/>
    <n v="0"/>
    <n v="0"/>
    <x v="2"/>
    <x v="17"/>
    <m/>
    <x v="38"/>
  </r>
  <r>
    <x v="3"/>
    <s v="Joplin"/>
    <s v="Electric"/>
    <s v="Industrial"/>
    <s v="SH-Small Heating"/>
    <n v="3730"/>
    <n v="365"/>
    <n v="22.69"/>
    <n v="26.86"/>
    <n v="0"/>
    <n v="0"/>
    <n v="0"/>
    <n v="0"/>
    <n v="26.56"/>
    <n v="0"/>
    <n v="0"/>
    <n v="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940000000000001"/>
    <n v="0"/>
    <n v="0"/>
    <n v="0"/>
    <n v="0"/>
    <n v="0"/>
    <n v="0"/>
    <n v="0"/>
    <x v="554"/>
    <n v="0"/>
    <m/>
    <m/>
    <m/>
    <m/>
    <m/>
    <m/>
    <m/>
    <n v="0"/>
    <n v="0"/>
    <n v="0"/>
    <n v="0"/>
    <x v="2"/>
    <x v="12"/>
    <m/>
    <x v="38"/>
  </r>
  <r>
    <x v="3"/>
    <s v="Joplin"/>
    <s v="Electric"/>
    <s v="Industrial"/>
    <s v="TEB-Total Electric Bldg"/>
    <n v="260720"/>
    <n v="26019.51"/>
    <n v="596.22"/>
    <n v="712.29"/>
    <n v="0"/>
    <n v="0"/>
    <n v="0"/>
    <n v="0"/>
    <n v="1856.32"/>
    <n v="0"/>
    <n v="0"/>
    <n v="117.32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804.17"/>
    <n v="0"/>
    <n v="0"/>
    <n v="0"/>
    <n v="0"/>
    <n v="0"/>
    <n v="0"/>
    <n v="0"/>
    <x v="555"/>
    <n v="0"/>
    <m/>
    <m/>
    <m/>
    <m/>
    <m/>
    <m/>
    <m/>
    <n v="0"/>
    <n v="0"/>
    <n v="0"/>
    <n v="0"/>
    <x v="2"/>
    <x v="13"/>
    <m/>
    <x v="38"/>
  </r>
  <r>
    <x v="3"/>
    <s v="Joplin"/>
    <s v="Electric"/>
    <s v="Interdepartmental"/>
    <s v="CB-Commercial"/>
    <n v="62132"/>
    <n v="7124.8"/>
    <n v="136.13999999999999"/>
    <n v="0"/>
    <n v="0"/>
    <n v="0"/>
    <n v="0"/>
    <n v="0"/>
    <n v="442.39"/>
    <n v="0"/>
    <n v="0"/>
    <n v="27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11"/>
    <n v="0"/>
    <n v="0"/>
    <n v="0"/>
    <n v="0"/>
    <n v="0"/>
    <n v="0"/>
    <n v="0"/>
    <x v="556"/>
    <n v="0"/>
    <m/>
    <m/>
    <m/>
    <m/>
    <m/>
    <m/>
    <m/>
    <n v="0"/>
    <n v="0"/>
    <n v="0"/>
    <n v="0"/>
    <x v="5"/>
    <x v="5"/>
    <m/>
    <x v="38"/>
  </r>
  <r>
    <x v="3"/>
    <s v="Joplin"/>
    <s v="Electric"/>
    <s v="Municipal Buildings"/>
    <s v="CB-Commercial"/>
    <n v="105301"/>
    <n v="12369.77"/>
    <n v="1542.92"/>
    <n v="0"/>
    <n v="0"/>
    <n v="0"/>
    <n v="0"/>
    <n v="0"/>
    <n v="749.75"/>
    <n v="0"/>
    <n v="0"/>
    <n v="47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57"/>
    <n v="0"/>
    <m/>
    <m/>
    <m/>
    <m/>
    <m/>
    <m/>
    <m/>
    <n v="0"/>
    <n v="0"/>
    <n v="0"/>
    <n v="0"/>
    <x v="3"/>
    <x v="5"/>
    <m/>
    <x v="38"/>
  </r>
  <r>
    <x v="3"/>
    <s v="Joplin"/>
    <s v="Electric"/>
    <s v="Municipal Buildings"/>
    <s v="GP-General Power"/>
    <n v="420144"/>
    <n v="41342.53"/>
    <n v="1042.3499999999999"/>
    <n v="0"/>
    <n v="0"/>
    <n v="0"/>
    <n v="0"/>
    <n v="0"/>
    <n v="2991.43"/>
    <n v="0"/>
    <n v="0"/>
    <n v="189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58"/>
    <n v="0"/>
    <m/>
    <m/>
    <m/>
    <m/>
    <m/>
    <m/>
    <m/>
    <n v="0"/>
    <n v="0"/>
    <n v="0"/>
    <n v="0"/>
    <x v="3"/>
    <x v="6"/>
    <m/>
    <x v="38"/>
  </r>
  <r>
    <x v="3"/>
    <s v="Joplin"/>
    <s v="Electric"/>
    <s v="Municipal Buildings"/>
    <s v="SH-Small Heating"/>
    <n v="1065"/>
    <n v="132.49"/>
    <n v="90.76"/>
    <n v="0"/>
    <n v="0"/>
    <n v="0"/>
    <n v="0"/>
    <n v="0"/>
    <n v="7.58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59"/>
    <n v="0"/>
    <m/>
    <m/>
    <m/>
    <m/>
    <m/>
    <m/>
    <m/>
    <n v="0"/>
    <n v="0"/>
    <n v="0"/>
    <n v="0"/>
    <x v="3"/>
    <x v="12"/>
    <m/>
    <x v="38"/>
  </r>
  <r>
    <x v="3"/>
    <s v="Joplin"/>
    <s v="Electric"/>
    <s v="Municipal Buildings"/>
    <s v="TEB-Total Electric Bldg"/>
    <n v="35680"/>
    <n v="3526.6"/>
    <n v="208.47"/>
    <n v="0"/>
    <n v="0"/>
    <n v="0"/>
    <n v="0"/>
    <n v="0"/>
    <n v="254.04"/>
    <n v="0"/>
    <n v="0"/>
    <n v="1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60"/>
    <n v="0"/>
    <m/>
    <m/>
    <m/>
    <m/>
    <m/>
    <m/>
    <m/>
    <n v="0"/>
    <n v="0"/>
    <n v="0"/>
    <n v="0"/>
    <x v="3"/>
    <x v="13"/>
    <m/>
    <x v="38"/>
  </r>
  <r>
    <x v="3"/>
    <s v="Joplin"/>
    <s v="Electric"/>
    <s v="Municipal Other Lighting"/>
    <s v="CB-Commercial"/>
    <n v="35136"/>
    <n v="4222.7"/>
    <n v="1679.06"/>
    <n v="0"/>
    <n v="0"/>
    <n v="0"/>
    <n v="0"/>
    <n v="0"/>
    <n v="250.17"/>
    <n v="0"/>
    <n v="0"/>
    <n v="15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61"/>
    <n v="0"/>
    <m/>
    <m/>
    <m/>
    <m/>
    <m/>
    <m/>
    <m/>
    <n v="0"/>
    <n v="0"/>
    <n v="0"/>
    <n v="0"/>
    <x v="4"/>
    <x v="5"/>
    <m/>
    <x v="38"/>
  </r>
  <r>
    <x v="3"/>
    <s v="Joplin"/>
    <s v="Electric"/>
    <s v="Municipal Other Lighting"/>
    <s v="GP-General Power"/>
    <n v="18160"/>
    <n v="3131.48"/>
    <n v="138.97999999999999"/>
    <n v="0"/>
    <n v="0"/>
    <n v="0"/>
    <n v="0"/>
    <n v="0"/>
    <n v="129.30000000000001"/>
    <n v="0"/>
    <n v="0"/>
    <n v="8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62"/>
    <n v="0"/>
    <m/>
    <m/>
    <m/>
    <m/>
    <m/>
    <m/>
    <m/>
    <n v="0"/>
    <n v="0"/>
    <n v="0"/>
    <n v="0"/>
    <x v="4"/>
    <x v="6"/>
    <m/>
    <x v="38"/>
  </r>
  <r>
    <x v="3"/>
    <s v="Joplin"/>
    <s v="Electric"/>
    <s v="Municipal Other Lighting"/>
    <s v="LS-Special Lighting"/>
    <n v="68"/>
    <n v="93.32"/>
    <n v="0"/>
    <n v="0"/>
    <n v="0"/>
    <n v="0"/>
    <n v="0"/>
    <n v="0"/>
    <n v="0.49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8"/>
  </r>
  <r>
    <x v="3"/>
    <s v="Joplin"/>
    <s v="Electric"/>
    <s v="Municipal Other Lighting"/>
    <s v="MS-Miscellaneous"/>
    <n v="11295"/>
    <n v="1122.72"/>
    <n v="19.510000000000002"/>
    <n v="0"/>
    <n v="0"/>
    <n v="0"/>
    <n v="0"/>
    <n v="0"/>
    <n v="8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38"/>
  </r>
  <r>
    <x v="3"/>
    <s v="Joplin"/>
    <s v="Electric"/>
    <s v="Municipal Pumping"/>
    <s v="CB-Commercial"/>
    <n v="29549"/>
    <n v="3538.04"/>
    <n v="726.08"/>
    <n v="0"/>
    <n v="0"/>
    <n v="0"/>
    <n v="0"/>
    <n v="0"/>
    <n v="210.37"/>
    <n v="0"/>
    <n v="0"/>
    <n v="13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63"/>
    <n v="0"/>
    <m/>
    <m/>
    <m/>
    <m/>
    <m/>
    <m/>
    <m/>
    <n v="0"/>
    <n v="0"/>
    <n v="0"/>
    <n v="0"/>
    <x v="3"/>
    <x v="5"/>
    <m/>
    <x v="38"/>
  </r>
  <r>
    <x v="3"/>
    <s v="Joplin"/>
    <s v="Electric"/>
    <s v="Municipal Pumping"/>
    <s v="GP-General Power"/>
    <n v="919318"/>
    <n v="77807.740000000005"/>
    <n v="625.41"/>
    <n v="0"/>
    <n v="0"/>
    <n v="0"/>
    <n v="0"/>
    <n v="0"/>
    <n v="6545.56"/>
    <n v="0"/>
    <n v="0"/>
    <n v="413.71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64"/>
    <n v="0"/>
    <m/>
    <m/>
    <m/>
    <m/>
    <m/>
    <m/>
    <m/>
    <n v="0"/>
    <n v="0"/>
    <n v="0"/>
    <n v="0"/>
    <x v="3"/>
    <x v="6"/>
    <m/>
    <x v="38"/>
  </r>
  <r>
    <x v="3"/>
    <s v="Joplin"/>
    <s v="Electric"/>
    <s v="Oil Pipeline Pumping"/>
    <s v="LP-Large Power"/>
    <n v="261217"/>
    <n v="23786.82"/>
    <n v="283.55"/>
    <n v="0"/>
    <n v="0"/>
    <n v="0"/>
    <n v="0"/>
    <n v="0"/>
    <n v="1825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14.92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38"/>
  </r>
  <r>
    <x v="3"/>
    <s v="Joplin"/>
    <s v="Electric"/>
    <s v="Residential"/>
    <s v="RGL-Residential Pilot"/>
    <n v="78275"/>
    <n v="8885.3700000000008"/>
    <n v="0"/>
    <n v="461.74"/>
    <n v="0"/>
    <n v="0"/>
    <n v="0"/>
    <n v="0"/>
    <n v="557.35"/>
    <n v="0"/>
    <n v="0"/>
    <n v="35.2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97"/>
    <n v="0"/>
    <n v="0"/>
    <n v="12.91"/>
    <n v="0"/>
    <n v="0"/>
    <n v="0"/>
    <n v="0"/>
    <n v="0"/>
    <n v="0"/>
    <n v="0"/>
    <x v="565"/>
    <n v="0"/>
    <m/>
    <m/>
    <m/>
    <m/>
    <m/>
    <m/>
    <m/>
    <n v="0"/>
    <n v="0"/>
    <n v="0"/>
    <n v="0"/>
    <x v="0"/>
    <x v="25"/>
    <m/>
    <x v="38"/>
  </r>
  <r>
    <x v="3"/>
    <s v="Joplin"/>
    <s v="Electric"/>
    <s v="Residential"/>
    <s v="RG-Residential"/>
    <n v="25906203"/>
    <n v="2974058.11"/>
    <n v="395127.85"/>
    <n v="168693.8"/>
    <n v="0"/>
    <n v="0"/>
    <n v="-29.41"/>
    <n v="-4706.1099999999997"/>
    <n v="184452.35"/>
    <n v="0"/>
    <n v="0"/>
    <n v="11657.95"/>
    <n v="0"/>
    <n v="0"/>
    <n v="0"/>
    <n v="0"/>
    <n v="0"/>
    <n v="0"/>
    <n v="0"/>
    <n v="0"/>
    <n v="0"/>
    <n v="0"/>
    <n v="0"/>
    <n v="0"/>
    <n v="0"/>
    <n v="0"/>
    <n v="0"/>
    <n v="3030"/>
    <n v="550"/>
    <n v="135"/>
    <n v="9046.0300000000007"/>
    <n v="1460"/>
    <n v="-398.68"/>
    <n v="14860.9"/>
    <n v="0"/>
    <n v="0"/>
    <n v="0"/>
    <n v="0"/>
    <n v="0"/>
    <n v="0"/>
    <n v="1877.08"/>
    <x v="566"/>
    <n v="0"/>
    <m/>
    <m/>
    <m/>
    <m/>
    <m/>
    <m/>
    <m/>
    <n v="0"/>
    <n v="0"/>
    <n v="0"/>
    <n v="0"/>
    <x v="0"/>
    <x v="1"/>
    <m/>
    <x v="38"/>
  </r>
  <r>
    <x v="3"/>
    <s v="Joplin"/>
    <s v="Lighting"/>
    <s v="Commercial"/>
    <s v="PL-Private Lighting"/>
    <n v="183989"/>
    <n v="51889.8"/>
    <n v="0"/>
    <n v="2154.38"/>
    <n v="0"/>
    <n v="0"/>
    <n v="0"/>
    <n v="0"/>
    <n v="1309.6400000000001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681.67"/>
    <n v="0"/>
    <n v="-1.1399999999999999"/>
    <n v="3492.5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3"/>
    <s v="Joplin"/>
    <s v="Lighting"/>
    <s v="Industrial"/>
    <s v="PL-Private Lighting"/>
    <n v="17578"/>
    <n v="4815.24"/>
    <n v="0"/>
    <n v="287.48"/>
    <n v="0"/>
    <n v="0"/>
    <n v="0"/>
    <n v="0"/>
    <n v="12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3"/>
    <n v="0"/>
    <n v="0"/>
    <n v="336.4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8"/>
  </r>
  <r>
    <x v="3"/>
    <s v="Joplin"/>
    <s v="Lighting"/>
    <s v="Municipal Buildings"/>
    <s v="PL-Private Lighting"/>
    <n v="591"/>
    <n v="214.28"/>
    <n v="0"/>
    <n v="0"/>
    <n v="0"/>
    <n v="0"/>
    <n v="0"/>
    <n v="0"/>
    <n v="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8"/>
  </r>
  <r>
    <x v="3"/>
    <s v="Joplin"/>
    <s v="Lighting"/>
    <s v="Municipal Other Lighting"/>
    <s v="PL-Private Lighting"/>
    <n v="4461"/>
    <n v="995.7"/>
    <n v="0"/>
    <n v="0"/>
    <n v="0"/>
    <n v="0"/>
    <n v="0"/>
    <n v="0"/>
    <n v="3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8"/>
  </r>
  <r>
    <x v="3"/>
    <s v="Joplin"/>
    <s v="Lighting"/>
    <s v="Municipal Street Lighting"/>
    <s v="SPL-Municipal St Lighting"/>
    <n v="373864"/>
    <n v="47934.67"/>
    <n v="0"/>
    <n v="0"/>
    <n v="0"/>
    <n v="0"/>
    <n v="0"/>
    <n v="0"/>
    <n v="2661.92"/>
    <n v="0"/>
    <n v="0"/>
    <n v="0"/>
    <n v="0"/>
    <n v="0"/>
    <n v="0"/>
    <n v="0"/>
    <n v="0"/>
    <n v="0"/>
    <n v="0"/>
    <n v="2724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8"/>
  </r>
  <r>
    <x v="3"/>
    <s v="Joplin"/>
    <s v="Lighting"/>
    <s v="Residential"/>
    <s v="PL-Private Lighting"/>
    <n v="56130"/>
    <n v="20427.72"/>
    <n v="0"/>
    <n v="519.29999999999995"/>
    <n v="0"/>
    <n v="0"/>
    <n v="0"/>
    <n v="0"/>
    <n v="398.2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28.75"/>
    <n v="0"/>
    <n v="0"/>
    <n v="123.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s v="Joplin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3"/>
    <s v="Neosho"/>
    <s v="Electric"/>
    <s v="Commercial"/>
    <s v="CB-Commercial"/>
    <n v="2808930"/>
    <n v="332302.65999999997"/>
    <n v="51857.24"/>
    <n v="10264.790000000001"/>
    <n v="0"/>
    <n v="0"/>
    <n v="-79.27"/>
    <n v="-5424.81"/>
    <n v="19999.66"/>
    <n v="0"/>
    <n v="0"/>
    <n v="1259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34.46"/>
    <n v="100"/>
    <n v="-42.88"/>
    <n v="24863.99"/>
    <n v="0"/>
    <n v="0"/>
    <n v="0"/>
    <n v="0"/>
    <n v="0"/>
    <n v="0"/>
    <n v="0"/>
    <x v="567"/>
    <n v="0"/>
    <m/>
    <m/>
    <m/>
    <m/>
    <m/>
    <m/>
    <m/>
    <n v="0"/>
    <n v="0"/>
    <n v="0"/>
    <n v="0"/>
    <x v="1"/>
    <x v="5"/>
    <m/>
    <x v="38"/>
  </r>
  <r>
    <x v="3"/>
    <s v="Neosho"/>
    <s v="Electric"/>
    <s v="Commercial"/>
    <s v="GP-General Power"/>
    <n v="5975542"/>
    <n v="564313.35"/>
    <n v="15704.74"/>
    <n v="37.9"/>
    <n v="0"/>
    <n v="0"/>
    <n v="0"/>
    <n v="0"/>
    <n v="42545.87"/>
    <n v="0"/>
    <n v="0"/>
    <n v="2504.14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3828.1"/>
    <n v="0"/>
    <n v="0"/>
    <n v="28839.46"/>
    <n v="0"/>
    <n v="0"/>
    <n v="0"/>
    <n v="0"/>
    <n v="0"/>
    <n v="0"/>
    <n v="0"/>
    <x v="568"/>
    <n v="0"/>
    <m/>
    <m/>
    <m/>
    <m/>
    <m/>
    <m/>
    <m/>
    <n v="0"/>
    <n v="0"/>
    <n v="0"/>
    <n v="0"/>
    <x v="1"/>
    <x v="6"/>
    <m/>
    <x v="38"/>
  </r>
  <r>
    <x v="3"/>
    <s v="Neosho"/>
    <s v="Electric"/>
    <s v="Commercial"/>
    <s v="LS-Special Lighting"/>
    <n v="1144"/>
    <n v="239.54"/>
    <n v="0"/>
    <n v="0"/>
    <n v="0"/>
    <n v="0"/>
    <n v="0"/>
    <n v="0"/>
    <n v="8.14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44000000000000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8"/>
  </r>
  <r>
    <x v="3"/>
    <s v="Neosho"/>
    <s v="Electric"/>
    <s v="Commercial"/>
    <s v="SH-Small Heating"/>
    <n v="377556"/>
    <n v="37923.39"/>
    <n v="4048.65"/>
    <n v="1149.0899999999999"/>
    <n v="0"/>
    <n v="0"/>
    <n v="0"/>
    <n v="0"/>
    <n v="2688.21"/>
    <n v="0"/>
    <n v="0"/>
    <n v="169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4.07"/>
    <n v="0"/>
    <n v="0"/>
    <n v="2734.83"/>
    <n v="0"/>
    <n v="0"/>
    <n v="0"/>
    <n v="0"/>
    <n v="0"/>
    <n v="0"/>
    <n v="0"/>
    <x v="569"/>
    <n v="0"/>
    <m/>
    <m/>
    <m/>
    <m/>
    <m/>
    <m/>
    <m/>
    <n v="0"/>
    <n v="0"/>
    <n v="0"/>
    <n v="0"/>
    <x v="1"/>
    <x v="12"/>
    <m/>
    <x v="38"/>
  </r>
  <r>
    <x v="3"/>
    <s v="Neosho"/>
    <s v="Electric"/>
    <s v="Commercial"/>
    <s v="TEB-Total Electric Bldg"/>
    <n v="1104044"/>
    <n v="101935.44"/>
    <n v="3330.88"/>
    <n v="0"/>
    <n v="0"/>
    <n v="0"/>
    <n v="0"/>
    <n v="0"/>
    <n v="7860.84"/>
    <n v="0"/>
    <n v="0"/>
    <n v="496.8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225.16"/>
    <n v="20"/>
    <n v="-18.29"/>
    <n v="3288.1"/>
    <n v="0"/>
    <n v="0"/>
    <n v="0"/>
    <n v="0"/>
    <n v="0"/>
    <n v="0"/>
    <n v="0"/>
    <x v="570"/>
    <n v="0"/>
    <m/>
    <m/>
    <m/>
    <m/>
    <m/>
    <m/>
    <m/>
    <n v="0"/>
    <n v="0"/>
    <n v="0"/>
    <n v="0"/>
    <x v="1"/>
    <x v="13"/>
    <m/>
    <x v="38"/>
  </r>
  <r>
    <x v="3"/>
    <s v="Neosho"/>
    <s v="Electric"/>
    <s v="Industrial"/>
    <s v="CB-Commercial"/>
    <n v="64763"/>
    <n v="7490.91"/>
    <n v="385.73"/>
    <n v="353.52"/>
    <n v="0"/>
    <n v="0"/>
    <n v="0"/>
    <n v="0"/>
    <n v="461.11"/>
    <n v="0"/>
    <n v="0"/>
    <n v="27.09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256.35000000000002"/>
    <n v="0"/>
    <n v="0"/>
    <n v="672.55"/>
    <n v="0"/>
    <n v="0"/>
    <n v="0"/>
    <n v="0"/>
    <n v="0"/>
    <n v="0"/>
    <n v="0"/>
    <x v="571"/>
    <n v="0"/>
    <m/>
    <m/>
    <m/>
    <m/>
    <m/>
    <m/>
    <m/>
    <n v="0"/>
    <n v="0"/>
    <n v="0"/>
    <n v="0"/>
    <x v="2"/>
    <x v="5"/>
    <m/>
    <x v="38"/>
  </r>
  <r>
    <x v="3"/>
    <s v="Neosho"/>
    <s v="Electric"/>
    <s v="Industrial"/>
    <s v="GP-General Power"/>
    <n v="949910"/>
    <n v="91508.28"/>
    <n v="1320.31"/>
    <n v="0"/>
    <n v="0"/>
    <n v="0"/>
    <n v="0"/>
    <n v="0"/>
    <n v="6763.35"/>
    <n v="0"/>
    <n v="0"/>
    <n v="294.95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2976.05"/>
    <n v="0"/>
    <n v="0"/>
    <n v="5517.33"/>
    <n v="0"/>
    <n v="0"/>
    <n v="0"/>
    <n v="0"/>
    <n v="0"/>
    <n v="0"/>
    <n v="0"/>
    <x v="572"/>
    <n v="0"/>
    <m/>
    <m/>
    <m/>
    <m/>
    <m/>
    <m/>
    <m/>
    <n v="0"/>
    <n v="0"/>
    <n v="0"/>
    <n v="0"/>
    <x v="2"/>
    <x v="6"/>
    <m/>
    <x v="38"/>
  </r>
  <r>
    <x v="3"/>
    <s v="Neosho"/>
    <s v="Electric"/>
    <s v="Industrial"/>
    <s v="LP-Large Power"/>
    <n v="11632385"/>
    <n v="693119.11"/>
    <n v="1134.2"/>
    <n v="0"/>
    <n v="0"/>
    <n v="0"/>
    <n v="0"/>
    <n v="0"/>
    <n v="81310.37"/>
    <n v="0"/>
    <n v="0"/>
    <n v="317.01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4646.23"/>
    <n v="0"/>
    <n v="0"/>
    <n v="0"/>
    <n v="0"/>
    <n v="0"/>
    <n v="0"/>
    <n v="0"/>
    <x v="573"/>
    <n v="0"/>
    <m/>
    <m/>
    <m/>
    <m/>
    <m/>
    <m/>
    <m/>
    <n v="0"/>
    <n v="0"/>
    <n v="0"/>
    <n v="0"/>
    <x v="2"/>
    <x v="17"/>
    <m/>
    <x v="38"/>
  </r>
  <r>
    <x v="3"/>
    <s v="Neosho"/>
    <s v="Electric"/>
    <s v="Industrial"/>
    <s v="TEB-Total Electric Bldg"/>
    <n v="37200"/>
    <n v="3072.44"/>
    <n v="71.8"/>
    <n v="0"/>
    <n v="0"/>
    <n v="0"/>
    <n v="0"/>
    <n v="0"/>
    <n v="264.87"/>
    <n v="0"/>
    <n v="0"/>
    <n v="16.73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3.36"/>
    <n v="0"/>
    <n v="0"/>
    <n v="0"/>
    <n v="0"/>
    <n v="0"/>
    <n v="0"/>
    <n v="0"/>
    <x v="574"/>
    <n v="0"/>
    <m/>
    <m/>
    <m/>
    <m/>
    <m/>
    <m/>
    <m/>
    <n v="0"/>
    <n v="0"/>
    <n v="0"/>
    <n v="0"/>
    <x v="2"/>
    <x v="13"/>
    <m/>
    <x v="38"/>
  </r>
  <r>
    <x v="3"/>
    <s v="Neosho"/>
    <s v="Electric"/>
    <s v="Interdepartmental"/>
    <s v="CB-Commercial"/>
    <n v="4499"/>
    <n v="548.64"/>
    <n v="181.52"/>
    <n v="0"/>
    <n v="0"/>
    <n v="0"/>
    <n v="0"/>
    <n v="0"/>
    <n v="32.03"/>
    <n v="0"/>
    <n v="0"/>
    <n v="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2"/>
    <n v="0"/>
    <n v="0"/>
    <n v="0"/>
    <n v="0"/>
    <n v="0"/>
    <n v="0"/>
    <n v="0"/>
    <x v="107"/>
    <n v="0"/>
    <m/>
    <m/>
    <m/>
    <m/>
    <m/>
    <m/>
    <m/>
    <n v="0"/>
    <n v="0"/>
    <n v="0"/>
    <n v="0"/>
    <x v="5"/>
    <x v="5"/>
    <m/>
    <x v="38"/>
  </r>
  <r>
    <x v="3"/>
    <s v="Neosho"/>
    <s v="Electric"/>
    <s v="Municipal Buildings"/>
    <s v="CB-Commercial"/>
    <n v="64856"/>
    <n v="7820.08"/>
    <n v="2405.14"/>
    <n v="0"/>
    <n v="0"/>
    <n v="0"/>
    <n v="0"/>
    <n v="0"/>
    <n v="461.75"/>
    <n v="0"/>
    <n v="0"/>
    <n v="29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75"/>
    <n v="0"/>
    <m/>
    <m/>
    <m/>
    <m/>
    <m/>
    <m/>
    <m/>
    <n v="0"/>
    <n v="0"/>
    <n v="0"/>
    <n v="0"/>
    <x v="3"/>
    <x v="5"/>
    <m/>
    <x v="38"/>
  </r>
  <r>
    <x v="3"/>
    <s v="Neosho"/>
    <s v="Electric"/>
    <s v="Municipal Buildings"/>
    <s v="GP-General Power"/>
    <n v="30920"/>
    <n v="3330.59"/>
    <n v="208.47"/>
    <n v="0"/>
    <n v="0"/>
    <n v="0"/>
    <n v="0"/>
    <n v="0"/>
    <n v="220.16"/>
    <n v="0"/>
    <n v="0"/>
    <n v="13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76"/>
    <n v="0"/>
    <m/>
    <m/>
    <m/>
    <m/>
    <m/>
    <m/>
    <m/>
    <n v="0"/>
    <n v="0"/>
    <n v="0"/>
    <n v="0"/>
    <x v="3"/>
    <x v="6"/>
    <m/>
    <x v="38"/>
  </r>
  <r>
    <x v="3"/>
    <s v="Neosho"/>
    <s v="Electric"/>
    <s v="Municipal Buildings"/>
    <s v="SH-Small Heating"/>
    <n v="9503"/>
    <n v="927.72"/>
    <n v="68.069999999999993"/>
    <n v="0"/>
    <n v="0"/>
    <n v="0"/>
    <n v="0"/>
    <n v="0"/>
    <n v="67.66"/>
    <n v="0"/>
    <n v="0"/>
    <n v="4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"/>
    <n v="0"/>
    <m/>
    <m/>
    <m/>
    <m/>
    <m/>
    <m/>
    <m/>
    <n v="0"/>
    <n v="0"/>
    <n v="0"/>
    <n v="0"/>
    <x v="3"/>
    <x v="12"/>
    <m/>
    <x v="38"/>
  </r>
  <r>
    <x v="3"/>
    <s v="Neosho"/>
    <s v="Electric"/>
    <s v="Municipal Buildings"/>
    <s v="TEB-Total Electric Bldg"/>
    <n v="21120"/>
    <n v="2027.99"/>
    <n v="69.489999999999995"/>
    <n v="0"/>
    <n v="0"/>
    <n v="0"/>
    <n v="0"/>
    <n v="0"/>
    <n v="150.37"/>
    <n v="0"/>
    <n v="0"/>
    <n v="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77"/>
    <n v="0"/>
    <m/>
    <m/>
    <m/>
    <m/>
    <m/>
    <m/>
    <m/>
    <n v="0"/>
    <n v="0"/>
    <n v="0"/>
    <n v="0"/>
    <x v="3"/>
    <x v="13"/>
    <m/>
    <x v="38"/>
  </r>
  <r>
    <x v="3"/>
    <s v="Neosho"/>
    <s v="Electric"/>
    <s v="Municipal Other Lighting"/>
    <s v="CB-Commercial"/>
    <n v="16549"/>
    <n v="2002.86"/>
    <n v="1157.19"/>
    <n v="0"/>
    <n v="0"/>
    <n v="0"/>
    <n v="0"/>
    <n v="0"/>
    <n v="117.8"/>
    <n v="0"/>
    <n v="0"/>
    <n v="7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78"/>
    <n v="0"/>
    <m/>
    <m/>
    <m/>
    <m/>
    <m/>
    <m/>
    <m/>
    <n v="0"/>
    <n v="0"/>
    <n v="0"/>
    <n v="0"/>
    <x v="4"/>
    <x v="5"/>
    <m/>
    <x v="38"/>
  </r>
  <r>
    <x v="3"/>
    <s v="Neosho"/>
    <s v="Electric"/>
    <s v="Municipal Other Lighting"/>
    <s v="LS-Special Lighting"/>
    <n v="1938"/>
    <n v="365.1"/>
    <n v="0"/>
    <n v="0"/>
    <n v="0"/>
    <n v="0"/>
    <n v="0"/>
    <n v="0"/>
    <n v="13.8"/>
    <n v="0"/>
    <n v="0"/>
    <n v="0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8"/>
  </r>
  <r>
    <x v="3"/>
    <s v="Neosho"/>
    <s v="Electric"/>
    <s v="Municipal Pumping"/>
    <s v="CB-Commercial"/>
    <n v="159569"/>
    <n v="18564.18"/>
    <n v="1633.68"/>
    <n v="0"/>
    <n v="0"/>
    <n v="0"/>
    <n v="0"/>
    <n v="0"/>
    <n v="1136.1500000000001"/>
    <n v="0"/>
    <n v="0"/>
    <n v="71.7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79"/>
    <n v="0"/>
    <m/>
    <m/>
    <m/>
    <m/>
    <m/>
    <m/>
    <m/>
    <n v="0"/>
    <n v="0"/>
    <n v="0"/>
    <n v="0"/>
    <x v="3"/>
    <x v="5"/>
    <m/>
    <x v="38"/>
  </r>
  <r>
    <x v="3"/>
    <s v="Neosho"/>
    <s v="Electric"/>
    <s v="Municipal Pumping"/>
    <s v="GP-General Power"/>
    <n v="660525"/>
    <n v="58265.19"/>
    <n v="1250.82"/>
    <n v="0"/>
    <n v="0"/>
    <n v="0"/>
    <n v="0"/>
    <n v="0"/>
    <n v="4702.95"/>
    <n v="0"/>
    <n v="0"/>
    <n v="297.23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80"/>
    <n v="0"/>
    <m/>
    <m/>
    <m/>
    <m/>
    <m/>
    <m/>
    <m/>
    <n v="0"/>
    <n v="0"/>
    <n v="0"/>
    <n v="0"/>
    <x v="3"/>
    <x v="6"/>
    <m/>
    <x v="38"/>
  </r>
  <r>
    <x v="3"/>
    <s v="Neosho"/>
    <s v="Electric"/>
    <s v="Municipal Pumping"/>
    <s v="TEB-Total Electric Bldg"/>
    <n v="30439"/>
    <n v="2975.72"/>
    <n v="208.47"/>
    <n v="0"/>
    <n v="0"/>
    <n v="0"/>
    <n v="0"/>
    <n v="0"/>
    <n v="216.72"/>
    <n v="0"/>
    <n v="0"/>
    <n v="13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81"/>
    <n v="0"/>
    <m/>
    <m/>
    <m/>
    <m/>
    <m/>
    <m/>
    <m/>
    <n v="0"/>
    <n v="0"/>
    <n v="0"/>
    <n v="0"/>
    <x v="3"/>
    <x v="13"/>
    <m/>
    <x v="38"/>
  </r>
  <r>
    <x v="3"/>
    <s v="Neosho"/>
    <s v="Electric"/>
    <s v="Oil Pipeline Pumping"/>
    <s v="LP-Large Power"/>
    <n v="1536000"/>
    <n v="113546.42"/>
    <n v="283.55"/>
    <n v="0"/>
    <n v="0"/>
    <n v="0"/>
    <n v="0"/>
    <n v="0"/>
    <n v="10736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87.1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38"/>
  </r>
  <r>
    <x v="3"/>
    <s v="Neosho"/>
    <s v="Electric"/>
    <s v="Praxair/ICI"/>
    <s v="SC-P PRAXAIR Transmission"/>
    <n v="5278709"/>
    <n v="288485.15000000002"/>
    <n v="0"/>
    <n v="0"/>
    <n v="0"/>
    <n v="0"/>
    <n v="0"/>
    <n v="0"/>
    <n v="36898.18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1"/>
    <m/>
    <x v="38"/>
  </r>
  <r>
    <x v="3"/>
    <s v="Neosho"/>
    <s v="Electric"/>
    <s v="Residential"/>
    <s v="RGL-Residential Pilot"/>
    <n v="48241"/>
    <n v="5437.73"/>
    <n v="0"/>
    <n v="147.65"/>
    <n v="0"/>
    <n v="0"/>
    <n v="0"/>
    <n v="0"/>
    <n v="343.45"/>
    <n v="0"/>
    <n v="0"/>
    <n v="21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25"/>
    <n v="0"/>
    <n v="0"/>
    <n v="132.99"/>
    <n v="0"/>
    <n v="0"/>
    <n v="0"/>
    <n v="0"/>
    <n v="0"/>
    <n v="0"/>
    <n v="0"/>
    <x v="582"/>
    <n v="0"/>
    <m/>
    <m/>
    <m/>
    <m/>
    <m/>
    <m/>
    <m/>
    <n v="0"/>
    <n v="0"/>
    <n v="0"/>
    <n v="0"/>
    <x v="0"/>
    <x v="25"/>
    <m/>
    <x v="38"/>
  </r>
  <r>
    <x v="3"/>
    <s v="Neosho"/>
    <s v="Electric"/>
    <s v="Residential"/>
    <s v="RG-Residential"/>
    <n v="13606252"/>
    <n v="1548125.16"/>
    <n v="194650.34"/>
    <n v="51107.08"/>
    <n v="0"/>
    <n v="0"/>
    <n v="-69.290000000000006"/>
    <n v="-8044.27"/>
    <n v="96877.25"/>
    <n v="0"/>
    <n v="0"/>
    <n v="6122.48"/>
    <n v="0"/>
    <n v="0"/>
    <n v="0"/>
    <n v="0"/>
    <n v="0"/>
    <n v="0"/>
    <n v="0"/>
    <n v="0"/>
    <n v="0"/>
    <n v="0"/>
    <n v="0"/>
    <n v="0"/>
    <n v="0"/>
    <n v="0"/>
    <n v="0"/>
    <n v="1110"/>
    <n v="300"/>
    <n v="180"/>
    <n v="5365.59"/>
    <n v="520"/>
    <n v="-256.60000000000002"/>
    <n v="43285.21"/>
    <n v="0"/>
    <n v="0"/>
    <n v="0"/>
    <n v="0"/>
    <n v="0"/>
    <n v="0"/>
    <n v="240.94"/>
    <x v="583"/>
    <n v="0"/>
    <m/>
    <m/>
    <m/>
    <m/>
    <m/>
    <m/>
    <m/>
    <n v="0"/>
    <n v="0"/>
    <n v="0"/>
    <n v="0"/>
    <x v="0"/>
    <x v="1"/>
    <m/>
    <x v="38"/>
  </r>
  <r>
    <x v="3"/>
    <s v="Neosho"/>
    <s v="Lighting"/>
    <s v="Commercial"/>
    <s v="PL-Private Lighting"/>
    <n v="128488"/>
    <n v="38561.410000000003"/>
    <n v="0"/>
    <n v="73.39"/>
    <n v="0"/>
    <n v="0"/>
    <n v="0"/>
    <n v="0"/>
    <n v="914.16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47.98"/>
    <n v="0"/>
    <n v="-1.18"/>
    <n v="1951.8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3"/>
    <s v="Neosho"/>
    <s v="Lighting"/>
    <s v="Industrial"/>
    <s v="PL-Private Lighting"/>
    <n v="7612"/>
    <n v="2269.6999999999998"/>
    <n v="0"/>
    <n v="0"/>
    <n v="0"/>
    <n v="0"/>
    <n v="0"/>
    <n v="0"/>
    <n v="54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2"/>
    <n v="0"/>
    <n v="0"/>
    <n v="70.70999999999999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8"/>
  </r>
  <r>
    <x v="3"/>
    <s v="Neosho"/>
    <s v="Lighting"/>
    <s v="Municipal Buildings"/>
    <s v="PL-Private Lighting"/>
    <n v="489"/>
    <n v="157.85"/>
    <n v="0"/>
    <n v="0"/>
    <n v="0"/>
    <n v="0"/>
    <n v="0"/>
    <n v="0"/>
    <n v="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8"/>
  </r>
  <r>
    <x v="3"/>
    <s v="Neosho"/>
    <s v="Lighting"/>
    <s v="Municipal Other Lighting"/>
    <s v="PL-Private Lighting"/>
    <n v="441"/>
    <n v="147.41"/>
    <n v="0"/>
    <n v="0"/>
    <n v="0"/>
    <n v="0"/>
    <n v="0"/>
    <n v="0"/>
    <n v="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8"/>
  </r>
  <r>
    <x v="3"/>
    <s v="Neosho"/>
    <s v="Lighting"/>
    <s v="Municipal Street Lighting"/>
    <s v="SPL-Municipal St Lighting"/>
    <n v="188734"/>
    <n v="21515.5"/>
    <n v="0"/>
    <n v="0"/>
    <n v="0"/>
    <n v="0"/>
    <n v="0"/>
    <n v="0"/>
    <n v="1343.78"/>
    <n v="0"/>
    <n v="0"/>
    <n v="0"/>
    <n v="0"/>
    <n v="0"/>
    <n v="0"/>
    <n v="0"/>
    <n v="0"/>
    <n v="0"/>
    <n v="0"/>
    <n v="7748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8"/>
  </r>
  <r>
    <x v="3"/>
    <s v="Neosho"/>
    <s v="Lighting"/>
    <s v="Residential"/>
    <s v="PL-Private Lighting"/>
    <n v="62999"/>
    <n v="23315.46"/>
    <n v="0"/>
    <n v="56.41"/>
    <n v="0"/>
    <n v="0"/>
    <n v="0"/>
    <n v="0"/>
    <n v="446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37"/>
    <n v="0"/>
    <n v="0"/>
    <n v="464.2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s v="Neosho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3"/>
    <s v="Ozark"/>
    <s v="Electric"/>
    <s v="Commercial"/>
    <s v="CB-Commercial"/>
    <n v="579"/>
    <n v="73.599999999999994"/>
    <n v="22.69"/>
    <n v="0"/>
    <n v="0"/>
    <n v="0"/>
    <n v="0"/>
    <n v="0"/>
    <n v="4.12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84"/>
    <n v="0"/>
    <m/>
    <m/>
    <m/>
    <m/>
    <m/>
    <m/>
    <m/>
    <n v="0"/>
    <n v="0"/>
    <n v="0"/>
    <n v="0"/>
    <x v="1"/>
    <x v="5"/>
    <m/>
    <x v="38"/>
  </r>
  <r>
    <x v="3"/>
    <s v="Ozark"/>
    <s v="Electric"/>
    <s v="Commercial"/>
    <s v="CB-Commercial"/>
    <n v="3017247"/>
    <n v="357565.25"/>
    <n v="53623.27"/>
    <n v="9058.11"/>
    <n v="0"/>
    <n v="0"/>
    <n v="0"/>
    <n v="0"/>
    <n v="21482.85"/>
    <n v="0"/>
    <n v="0"/>
    <n v="1357.85"/>
    <n v="0"/>
    <n v="0"/>
    <n v="0"/>
    <n v="0"/>
    <n v="0"/>
    <n v="0"/>
    <n v="0"/>
    <n v="0"/>
    <n v="0"/>
    <n v="0"/>
    <n v="0"/>
    <n v="0"/>
    <n v="0"/>
    <n v="0"/>
    <n v="0"/>
    <n v="30"/>
    <n v="0"/>
    <n v="45"/>
    <n v="3846.07"/>
    <n v="60"/>
    <n v="-34.74"/>
    <n v="27839.68"/>
    <n v="0"/>
    <n v="0"/>
    <n v="0"/>
    <n v="0"/>
    <n v="0"/>
    <n v="0"/>
    <n v="0"/>
    <x v="585"/>
    <n v="0"/>
    <m/>
    <m/>
    <m/>
    <m/>
    <m/>
    <m/>
    <m/>
    <n v="0"/>
    <n v="0"/>
    <n v="0"/>
    <n v="0"/>
    <x v="1"/>
    <x v="5"/>
    <m/>
    <x v="38"/>
  </r>
  <r>
    <x v="3"/>
    <s v="Ozark"/>
    <s v="Electric"/>
    <s v="Commercial"/>
    <s v="GP-General Power"/>
    <n v="5077481"/>
    <n v="481969.53"/>
    <n v="12014.83"/>
    <n v="2622.34"/>
    <n v="0"/>
    <n v="0"/>
    <n v="0"/>
    <n v="0"/>
    <n v="36151.68"/>
    <n v="0"/>
    <n v="0"/>
    <n v="2180.8200000000002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3873.89"/>
    <n v="0"/>
    <n v="0"/>
    <n v="25672.1"/>
    <n v="0"/>
    <n v="0"/>
    <n v="0"/>
    <n v="0"/>
    <n v="0"/>
    <n v="0"/>
    <n v="0"/>
    <x v="586"/>
    <n v="0"/>
    <m/>
    <m/>
    <m/>
    <m/>
    <m/>
    <m/>
    <m/>
    <n v="0"/>
    <n v="0"/>
    <n v="0"/>
    <n v="0"/>
    <x v="1"/>
    <x v="6"/>
    <m/>
    <x v="38"/>
  </r>
  <r>
    <x v="3"/>
    <s v="Ozark"/>
    <s v="Electric"/>
    <s v="Commercial"/>
    <s v="LS-Special Lighting"/>
    <n v="1722"/>
    <n v="384.97"/>
    <n v="0"/>
    <n v="3.29"/>
    <n v="0"/>
    <n v="0"/>
    <n v="0"/>
    <n v="0"/>
    <n v="12.27"/>
    <n v="0"/>
    <n v="0"/>
    <n v="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8"/>
  </r>
  <r>
    <x v="3"/>
    <s v="Ozark"/>
    <s v="Electric"/>
    <s v="Commercial"/>
    <s v="SH-Small Heating"/>
    <n v="548081"/>
    <n v="54848.71"/>
    <n v="6012.85"/>
    <n v="1923.97"/>
    <n v="0"/>
    <n v="0"/>
    <n v="-13.98"/>
    <n v="-1509.54"/>
    <n v="3902.38"/>
    <n v="0"/>
    <n v="0"/>
    <n v="246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5.45000000000005"/>
    <n v="0"/>
    <n v="0"/>
    <n v="4497.45"/>
    <n v="0"/>
    <n v="0"/>
    <n v="0"/>
    <n v="0"/>
    <n v="0"/>
    <n v="0"/>
    <n v="0"/>
    <x v="587"/>
    <n v="0"/>
    <m/>
    <m/>
    <m/>
    <m/>
    <m/>
    <m/>
    <m/>
    <n v="0"/>
    <n v="0"/>
    <n v="0"/>
    <n v="0"/>
    <x v="1"/>
    <x v="12"/>
    <m/>
    <x v="38"/>
  </r>
  <r>
    <x v="3"/>
    <s v="Ozark"/>
    <s v="Electric"/>
    <s v="Commercial"/>
    <s v="TEB-Total Electric Bldg"/>
    <n v="1213593"/>
    <n v="113672.78"/>
    <n v="2774.97"/>
    <n v="1272.8499999999999"/>
    <n v="0"/>
    <n v="0"/>
    <n v="0"/>
    <n v="0"/>
    <n v="8640.7999999999993"/>
    <n v="0"/>
    <n v="0"/>
    <n v="546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9.36"/>
    <n v="0"/>
    <n v="0"/>
    <n v="3821.86"/>
    <n v="0"/>
    <n v="0"/>
    <n v="0"/>
    <n v="0"/>
    <n v="0"/>
    <n v="0"/>
    <n v="0"/>
    <x v="588"/>
    <n v="0"/>
    <m/>
    <m/>
    <m/>
    <m/>
    <m/>
    <m/>
    <m/>
    <n v="0"/>
    <n v="0"/>
    <n v="0"/>
    <n v="0"/>
    <x v="1"/>
    <x v="13"/>
    <m/>
    <x v="38"/>
  </r>
  <r>
    <x v="3"/>
    <s v="Ozark"/>
    <s v="Electric"/>
    <s v="Industrial"/>
    <s v="CB-Commercial"/>
    <n v="10564"/>
    <n v="1231.01"/>
    <n v="113.45"/>
    <n v="27.62"/>
    <n v="0"/>
    <n v="0"/>
    <n v="0"/>
    <n v="0"/>
    <n v="75.22"/>
    <n v="0"/>
    <n v="0"/>
    <n v="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.06"/>
    <n v="0"/>
    <n v="0"/>
    <n v="0"/>
    <n v="0"/>
    <n v="0"/>
    <n v="0"/>
    <n v="0"/>
    <x v="589"/>
    <n v="0"/>
    <m/>
    <m/>
    <m/>
    <m/>
    <m/>
    <m/>
    <m/>
    <n v="0"/>
    <n v="0"/>
    <n v="0"/>
    <n v="0"/>
    <x v="2"/>
    <x v="5"/>
    <m/>
    <x v="38"/>
  </r>
  <r>
    <x v="3"/>
    <s v="Ozark"/>
    <s v="Electric"/>
    <s v="Industrial"/>
    <s v="GP-General Power"/>
    <n v="244497"/>
    <n v="27445.59"/>
    <n v="486.43"/>
    <n v="254.66"/>
    <n v="0"/>
    <n v="0"/>
    <n v="0"/>
    <n v="0"/>
    <n v="1740.82"/>
    <n v="0"/>
    <n v="0"/>
    <n v="11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5.73"/>
    <n v="0"/>
    <n v="0"/>
    <n v="1718.25"/>
    <n v="0"/>
    <n v="0"/>
    <n v="0"/>
    <n v="0"/>
    <n v="0"/>
    <n v="0"/>
    <n v="0"/>
    <x v="590"/>
    <n v="0"/>
    <m/>
    <m/>
    <m/>
    <m/>
    <m/>
    <m/>
    <m/>
    <n v="0"/>
    <n v="0"/>
    <n v="0"/>
    <n v="0"/>
    <x v="2"/>
    <x v="6"/>
    <m/>
    <x v="38"/>
  </r>
  <r>
    <x v="3"/>
    <s v="Ozark"/>
    <s v="Electric"/>
    <s v="Industrial"/>
    <s v="TEB-Total Electric Bldg"/>
    <n v="138660"/>
    <n v="22556.9"/>
    <n v="138.97999999999999"/>
    <n v="1173.31"/>
    <n v="0"/>
    <n v="0"/>
    <n v="0"/>
    <n v="0"/>
    <n v="987.26"/>
    <n v="0"/>
    <n v="0"/>
    <n v="62.4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1890.43"/>
    <n v="0"/>
    <n v="0"/>
    <n v="0"/>
    <n v="0"/>
    <n v="0"/>
    <n v="0"/>
    <n v="0"/>
    <x v="591"/>
    <n v="0"/>
    <m/>
    <m/>
    <m/>
    <m/>
    <m/>
    <m/>
    <m/>
    <n v="0"/>
    <n v="0"/>
    <n v="0"/>
    <n v="0"/>
    <x v="2"/>
    <x v="13"/>
    <m/>
    <x v="38"/>
  </r>
  <r>
    <x v="3"/>
    <s v="Ozark"/>
    <s v="Electric"/>
    <s v="Interdepartmental"/>
    <s v="CB-Commercial"/>
    <n v="4952"/>
    <n v="578.94000000000005"/>
    <n v="68.069999999999993"/>
    <n v="0"/>
    <n v="0"/>
    <n v="0"/>
    <n v="0"/>
    <n v="0"/>
    <n v="35.26"/>
    <n v="0"/>
    <n v="0"/>
    <n v="2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n v="0"/>
    <x v="592"/>
    <n v="0"/>
    <m/>
    <m/>
    <m/>
    <m/>
    <m/>
    <m/>
    <m/>
    <n v="0"/>
    <n v="0"/>
    <n v="0"/>
    <n v="0"/>
    <x v="5"/>
    <x v="5"/>
    <m/>
    <x v="38"/>
  </r>
  <r>
    <x v="3"/>
    <s v="Ozark"/>
    <s v="Electric"/>
    <s v="Municipal Buildings"/>
    <s v="CB-Commercial"/>
    <n v="60555"/>
    <n v="7224.02"/>
    <n v="1384.09"/>
    <n v="0"/>
    <n v="0"/>
    <n v="0"/>
    <n v="0"/>
    <n v="0"/>
    <n v="431.16"/>
    <n v="0"/>
    <n v="0"/>
    <n v="27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93"/>
    <n v="0"/>
    <m/>
    <m/>
    <m/>
    <m/>
    <m/>
    <m/>
    <m/>
    <n v="0"/>
    <n v="0"/>
    <n v="0"/>
    <n v="0"/>
    <x v="3"/>
    <x v="5"/>
    <m/>
    <x v="38"/>
  </r>
  <r>
    <x v="3"/>
    <s v="Ozark"/>
    <s v="Electric"/>
    <s v="Municipal Buildings"/>
    <s v="GP-General Power"/>
    <n v="132320"/>
    <n v="13306.15"/>
    <n v="277.95999999999998"/>
    <n v="0"/>
    <n v="0"/>
    <n v="0"/>
    <n v="0"/>
    <n v="0"/>
    <n v="942.11"/>
    <n v="0"/>
    <n v="0"/>
    <n v="59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66"/>
    <n v="0"/>
    <m/>
    <m/>
    <m/>
    <m/>
    <m/>
    <m/>
    <m/>
    <n v="0"/>
    <n v="0"/>
    <n v="0"/>
    <n v="0"/>
    <x v="3"/>
    <x v="6"/>
    <m/>
    <x v="38"/>
  </r>
  <r>
    <x v="3"/>
    <s v="Ozark"/>
    <s v="Electric"/>
    <s v="Municipal Buildings"/>
    <s v="SH-Small Heating"/>
    <n v="10705"/>
    <n v="1087.99"/>
    <n v="136.13999999999999"/>
    <n v="0"/>
    <n v="0"/>
    <n v="0"/>
    <n v="0"/>
    <n v="0"/>
    <n v="76.209999999999994"/>
    <n v="0"/>
    <n v="0"/>
    <n v="4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94"/>
    <n v="0"/>
    <m/>
    <m/>
    <m/>
    <m/>
    <m/>
    <m/>
    <m/>
    <n v="0"/>
    <n v="0"/>
    <n v="0"/>
    <n v="0"/>
    <x v="3"/>
    <x v="12"/>
    <m/>
    <x v="38"/>
  </r>
  <r>
    <x v="3"/>
    <s v="Ozark"/>
    <s v="Electric"/>
    <s v="Municipal Other Lighting"/>
    <s v="CB-Commercial"/>
    <n v="3712"/>
    <n v="469.56"/>
    <n v="680.7"/>
    <n v="0"/>
    <n v="0"/>
    <n v="0"/>
    <n v="0"/>
    <n v="0"/>
    <n v="26.44"/>
    <n v="0"/>
    <n v="0"/>
    <n v="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54"/>
    <n v="0"/>
    <m/>
    <m/>
    <m/>
    <m/>
    <m/>
    <m/>
    <m/>
    <n v="0"/>
    <n v="0"/>
    <n v="0"/>
    <n v="0"/>
    <x v="4"/>
    <x v="5"/>
    <m/>
    <x v="38"/>
  </r>
  <r>
    <x v="3"/>
    <s v="Ozark"/>
    <s v="Electric"/>
    <s v="Municipal Other Lighting"/>
    <s v="LS-Special Lighting"/>
    <n v="2478"/>
    <n v="512.14"/>
    <n v="0"/>
    <n v="0"/>
    <n v="0"/>
    <n v="0"/>
    <n v="0"/>
    <n v="0"/>
    <n v="17.649999999999999"/>
    <n v="0"/>
    <n v="0"/>
    <n v="1.12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8"/>
  </r>
  <r>
    <x v="3"/>
    <s v="Ozark"/>
    <s v="Electric"/>
    <s v="Municipal Pumping"/>
    <s v="CB-Commercial"/>
    <n v="142752"/>
    <n v="16716.099999999999"/>
    <n v="1769.82"/>
    <n v="0"/>
    <n v="0"/>
    <n v="0"/>
    <n v="0"/>
    <n v="0"/>
    <n v="1016.38"/>
    <n v="0"/>
    <n v="0"/>
    <n v="64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95"/>
    <n v="0"/>
    <m/>
    <m/>
    <m/>
    <m/>
    <m/>
    <m/>
    <m/>
    <n v="0"/>
    <n v="0"/>
    <n v="0"/>
    <n v="0"/>
    <x v="3"/>
    <x v="5"/>
    <m/>
    <x v="38"/>
  </r>
  <r>
    <x v="3"/>
    <s v="Ozark"/>
    <s v="Electric"/>
    <s v="Municipal Pumping"/>
    <s v="GP-General Power"/>
    <n v="570940"/>
    <n v="56953.9"/>
    <n v="1598.27"/>
    <n v="0"/>
    <n v="0"/>
    <n v="0"/>
    <n v="0"/>
    <n v="0"/>
    <n v="4065.07"/>
    <n v="0"/>
    <n v="0"/>
    <n v="256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96"/>
    <n v="0"/>
    <m/>
    <m/>
    <m/>
    <m/>
    <m/>
    <m/>
    <m/>
    <n v="0"/>
    <n v="0"/>
    <n v="0"/>
    <n v="0"/>
    <x v="3"/>
    <x v="6"/>
    <m/>
    <x v="38"/>
  </r>
  <r>
    <x v="3"/>
    <s v="Ozark"/>
    <s v="Electric"/>
    <s v="Municipal Pumping"/>
    <s v="TEB-Total Electric Bldg"/>
    <n v="20840"/>
    <n v="2342.0700000000002"/>
    <n v="138.97999999999999"/>
    <n v="0"/>
    <n v="0"/>
    <n v="0"/>
    <n v="0"/>
    <n v="0"/>
    <n v="148.38"/>
    <n v="0"/>
    <n v="0"/>
    <n v="9.38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97"/>
    <n v="0"/>
    <m/>
    <m/>
    <m/>
    <m/>
    <m/>
    <m/>
    <m/>
    <n v="0"/>
    <n v="0"/>
    <n v="0"/>
    <n v="0"/>
    <x v="3"/>
    <x v="13"/>
    <m/>
    <x v="38"/>
  </r>
  <r>
    <x v="3"/>
    <s v="Ozark"/>
    <s v="Electric"/>
    <s v="Residential"/>
    <s v="RGL-Residential Pilot"/>
    <n v="33828"/>
    <n v="3909.39"/>
    <n v="0"/>
    <n v="118.74"/>
    <n v="0"/>
    <n v="0"/>
    <n v="0"/>
    <n v="0"/>
    <n v="240.87"/>
    <n v="0"/>
    <n v="0"/>
    <n v="15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53"/>
    <n v="0"/>
    <n v="0"/>
    <n v="29.73"/>
    <n v="0"/>
    <n v="0"/>
    <n v="0"/>
    <n v="0"/>
    <n v="0"/>
    <n v="0"/>
    <n v="0"/>
    <x v="598"/>
    <n v="0"/>
    <m/>
    <m/>
    <m/>
    <m/>
    <m/>
    <m/>
    <m/>
    <n v="0"/>
    <n v="0"/>
    <n v="0"/>
    <n v="0"/>
    <x v="0"/>
    <x v="25"/>
    <m/>
    <x v="38"/>
  </r>
  <r>
    <x v="3"/>
    <s v="Ozark"/>
    <s v="Electric"/>
    <s v="Residential"/>
    <s v="RG-Residential"/>
    <n v="17452971"/>
    <n v="2002210.6"/>
    <n v="255803.82"/>
    <n v="49490.13"/>
    <n v="0"/>
    <n v="0"/>
    <n v="-7.95"/>
    <n v="-2110.69"/>
    <n v="124265.16"/>
    <n v="0"/>
    <n v="0"/>
    <n v="7854.94"/>
    <n v="0"/>
    <n v="0"/>
    <n v="0"/>
    <n v="0"/>
    <n v="0"/>
    <n v="0"/>
    <n v="0"/>
    <n v="0"/>
    <n v="0"/>
    <n v="0"/>
    <n v="0"/>
    <n v="0"/>
    <n v="0"/>
    <n v="0"/>
    <n v="0"/>
    <n v="720"/>
    <n v="50"/>
    <n v="105"/>
    <n v="5113.2"/>
    <n v="1040"/>
    <n v="-234.08"/>
    <n v="15404.64"/>
    <n v="0"/>
    <n v="0"/>
    <n v="0"/>
    <n v="0"/>
    <n v="0"/>
    <n v="0"/>
    <n v="163.22999999999999"/>
    <x v="599"/>
    <n v="0"/>
    <m/>
    <m/>
    <m/>
    <m/>
    <m/>
    <m/>
    <m/>
    <n v="0"/>
    <n v="0"/>
    <n v="0"/>
    <n v="0"/>
    <x v="0"/>
    <x v="1"/>
    <m/>
    <x v="38"/>
  </r>
  <r>
    <x v="3"/>
    <s v="Ozark"/>
    <s v="Lighting"/>
    <s v="Commercial"/>
    <s v="PL-Private Lighting"/>
    <n v="48884"/>
    <n v="16226.34"/>
    <n v="0"/>
    <n v="150.83000000000001"/>
    <n v="0"/>
    <n v="0"/>
    <n v="0"/>
    <n v="0"/>
    <n v="347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.46"/>
    <n v="0"/>
    <n v="0"/>
    <n v="733.5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3"/>
    <s v="Ozark"/>
    <s v="Lighting"/>
    <s v="Municipal Other Lighting"/>
    <s v="PL-Private Lighting"/>
    <n v="671"/>
    <n v="188.61"/>
    <n v="0"/>
    <n v="0"/>
    <n v="0"/>
    <n v="0"/>
    <n v="0"/>
    <n v="0"/>
    <n v="4.76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8"/>
  </r>
  <r>
    <x v="3"/>
    <s v="Ozark"/>
    <s v="Lighting"/>
    <s v="Municipal Street Lighting"/>
    <s v="SPL-Municipal St Lighting"/>
    <n v="163341"/>
    <n v="20174.87"/>
    <n v="0"/>
    <n v="0"/>
    <n v="0"/>
    <n v="0"/>
    <n v="0"/>
    <n v="0"/>
    <n v="1118.97"/>
    <n v="0"/>
    <n v="0"/>
    <n v="0"/>
    <n v="0"/>
    <n v="0"/>
    <n v="0"/>
    <n v="0"/>
    <n v="0"/>
    <n v="0"/>
    <n v="0"/>
    <n v="8787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8"/>
  </r>
  <r>
    <x v="3"/>
    <s v="Ozark"/>
    <s v="Lighting"/>
    <s v="Residential"/>
    <s v="PL-Private Lighting"/>
    <n v="26023"/>
    <n v="9683.52"/>
    <n v="0"/>
    <n v="37.68"/>
    <n v="0"/>
    <n v="0"/>
    <n v="0"/>
    <n v="0"/>
    <n v="184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5"/>
    <n v="0"/>
    <n v="-0.41"/>
    <n v="57.9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s v="Ozark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3"/>
    <s v="Pierce City"/>
    <s v="Electric"/>
    <s v="Commercial"/>
    <s v="CB-Commercial"/>
    <n v="8898"/>
    <n v="1036.02"/>
    <n v="68.069999999999993"/>
    <n v="0"/>
    <n v="0"/>
    <n v="0"/>
    <n v="0"/>
    <n v="0"/>
    <n v="63.35"/>
    <n v="0"/>
    <n v="0"/>
    <n v="4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5"/>
    <n v="0"/>
    <n v="0"/>
    <n v="39.22"/>
    <n v="0"/>
    <n v="0"/>
    <n v="0"/>
    <n v="0"/>
    <n v="0"/>
    <n v="0"/>
    <n v="0"/>
    <x v="600"/>
    <n v="0"/>
    <m/>
    <m/>
    <m/>
    <m/>
    <m/>
    <m/>
    <m/>
    <n v="0"/>
    <n v="0"/>
    <n v="0"/>
    <n v="0"/>
    <x v="1"/>
    <x v="5"/>
    <m/>
    <x v="38"/>
  </r>
  <r>
    <x v="3"/>
    <s v="Pierce City"/>
    <s v="Electric"/>
    <s v="Residential"/>
    <s v="RG-Residential"/>
    <n v="16834"/>
    <n v="1883.29"/>
    <n v="182"/>
    <n v="51.77"/>
    <n v="0"/>
    <n v="0"/>
    <n v="0"/>
    <n v="0"/>
    <n v="119.85"/>
    <n v="0"/>
    <n v="0"/>
    <n v="7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6"/>
    <n v="0"/>
    <n v="0"/>
    <n v="0"/>
    <n v="0"/>
    <n v="0"/>
    <n v="0"/>
    <n v="0"/>
    <n v="0"/>
    <n v="0"/>
    <n v="0"/>
    <x v="601"/>
    <n v="0"/>
    <m/>
    <m/>
    <m/>
    <m/>
    <m/>
    <m/>
    <m/>
    <n v="0"/>
    <n v="0"/>
    <n v="0"/>
    <n v="0"/>
    <x v="0"/>
    <x v="1"/>
    <m/>
    <x v="38"/>
  </r>
  <r>
    <x v="3"/>
    <s v="Pierce City"/>
    <s v="Lighting"/>
    <s v="Residential"/>
    <s v="PL-Private Lighting"/>
    <n v="65"/>
    <n v="15.32"/>
    <n v="0"/>
    <n v="0"/>
    <n v="0"/>
    <n v="0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s v="Republic"/>
    <s v="Electric"/>
    <s v="Commercial"/>
    <s v="CB-Commercial"/>
    <n v="482536"/>
    <n v="57588.68"/>
    <n v="9699.98"/>
    <n v="1714.04"/>
    <n v="0"/>
    <n v="0"/>
    <n v="0"/>
    <n v="0"/>
    <n v="3435.6"/>
    <n v="0"/>
    <n v="0"/>
    <n v="217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1.5"/>
    <n v="20"/>
    <n v="-6.93"/>
    <n v="4751.33"/>
    <n v="0"/>
    <n v="0"/>
    <n v="0"/>
    <n v="0"/>
    <n v="0"/>
    <n v="0"/>
    <n v="0"/>
    <x v="602"/>
    <n v="0"/>
    <m/>
    <m/>
    <m/>
    <m/>
    <m/>
    <m/>
    <m/>
    <n v="0"/>
    <n v="0"/>
    <n v="0"/>
    <n v="0"/>
    <x v="1"/>
    <x v="5"/>
    <m/>
    <x v="38"/>
  </r>
  <r>
    <x v="3"/>
    <s v="Republic"/>
    <s v="Electric"/>
    <s v="Commercial"/>
    <s v="GP-General Power"/>
    <n v="421507"/>
    <n v="38581.760000000002"/>
    <n v="1320.31"/>
    <n v="0"/>
    <n v="0"/>
    <n v="0"/>
    <n v="0"/>
    <n v="0"/>
    <n v="3001.14"/>
    <n v="0"/>
    <n v="0"/>
    <n v="189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5.02"/>
    <n v="0"/>
    <n v="0"/>
    <n v="2916.74"/>
    <n v="0"/>
    <n v="0"/>
    <n v="0"/>
    <n v="0"/>
    <n v="0"/>
    <n v="0"/>
    <n v="0"/>
    <x v="603"/>
    <n v="0"/>
    <m/>
    <m/>
    <m/>
    <m/>
    <m/>
    <m/>
    <m/>
    <n v="0"/>
    <n v="0"/>
    <n v="0"/>
    <n v="0"/>
    <x v="1"/>
    <x v="6"/>
    <m/>
    <x v="38"/>
  </r>
  <r>
    <x v="3"/>
    <s v="Republic"/>
    <s v="Electric"/>
    <s v="Commercial"/>
    <s v="SH-Small Heating"/>
    <n v="66503"/>
    <n v="6540.36"/>
    <n v="540.78"/>
    <n v="118.95"/>
    <n v="0"/>
    <n v="0"/>
    <n v="0"/>
    <n v="0"/>
    <n v="473.5"/>
    <n v="0"/>
    <n v="0"/>
    <n v="29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.8"/>
    <n v="20"/>
    <n v="0"/>
    <n v="518.66"/>
    <n v="0"/>
    <n v="0"/>
    <n v="0"/>
    <n v="0"/>
    <n v="0"/>
    <n v="0"/>
    <n v="0"/>
    <x v="604"/>
    <n v="0"/>
    <m/>
    <m/>
    <m/>
    <m/>
    <m/>
    <m/>
    <m/>
    <n v="0"/>
    <n v="0"/>
    <n v="0"/>
    <n v="0"/>
    <x v="1"/>
    <x v="12"/>
    <m/>
    <x v="38"/>
  </r>
  <r>
    <x v="3"/>
    <s v="Republic"/>
    <s v="Electric"/>
    <s v="Commercial"/>
    <s v="TEB-Total Electric Bldg"/>
    <n v="50160"/>
    <n v="4465.9799999999996"/>
    <n v="208.47"/>
    <n v="0"/>
    <n v="0"/>
    <n v="0"/>
    <n v="0"/>
    <n v="0"/>
    <n v="357.14"/>
    <n v="0"/>
    <n v="0"/>
    <n v="22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8.05"/>
    <n v="0"/>
    <n v="0"/>
    <n v="429.51"/>
    <n v="0"/>
    <n v="0"/>
    <n v="0"/>
    <n v="0"/>
    <n v="0"/>
    <n v="0"/>
    <n v="0"/>
    <x v="605"/>
    <n v="0"/>
    <m/>
    <m/>
    <m/>
    <m/>
    <m/>
    <m/>
    <m/>
    <n v="0"/>
    <n v="0"/>
    <n v="0"/>
    <n v="0"/>
    <x v="1"/>
    <x v="13"/>
    <m/>
    <x v="38"/>
  </r>
  <r>
    <x v="3"/>
    <s v="Republic"/>
    <s v="Electric"/>
    <s v="Industrial"/>
    <s v="CB-Commercial"/>
    <n v="813"/>
    <n v="101.84"/>
    <n v="22.69"/>
    <n v="3.95"/>
    <n v="0"/>
    <n v="0"/>
    <n v="0"/>
    <n v="0"/>
    <n v="5.79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98"/>
    <n v="0"/>
    <n v="0"/>
    <n v="0"/>
    <n v="0"/>
    <n v="0"/>
    <n v="0"/>
    <n v="0"/>
    <x v="606"/>
    <n v="0"/>
    <m/>
    <m/>
    <m/>
    <m/>
    <m/>
    <m/>
    <m/>
    <n v="0"/>
    <n v="0"/>
    <n v="0"/>
    <n v="0"/>
    <x v="2"/>
    <x v="5"/>
    <m/>
    <x v="38"/>
  </r>
  <r>
    <x v="3"/>
    <s v="Republic"/>
    <s v="Electric"/>
    <s v="Municipal Buildings"/>
    <s v="CB-Commercial"/>
    <n v="25785"/>
    <n v="3036.81"/>
    <n v="381.95"/>
    <n v="0"/>
    <n v="0"/>
    <n v="0"/>
    <n v="0"/>
    <n v="0"/>
    <n v="183.59"/>
    <n v="0"/>
    <n v="0"/>
    <n v="11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07"/>
    <n v="0"/>
    <m/>
    <m/>
    <m/>
    <m/>
    <m/>
    <m/>
    <m/>
    <n v="0"/>
    <n v="0"/>
    <n v="0"/>
    <n v="0"/>
    <x v="3"/>
    <x v="5"/>
    <m/>
    <x v="38"/>
  </r>
  <r>
    <x v="3"/>
    <s v="Republic"/>
    <s v="Electric"/>
    <s v="Municipal Buildings"/>
    <s v="GP-General Power"/>
    <n v="50880"/>
    <n v="5011.45"/>
    <n v="208.47"/>
    <n v="0"/>
    <n v="0"/>
    <n v="0"/>
    <n v="0"/>
    <n v="0"/>
    <n v="362.27"/>
    <n v="0"/>
    <n v="0"/>
    <n v="2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08"/>
    <n v="0"/>
    <m/>
    <m/>
    <m/>
    <m/>
    <m/>
    <m/>
    <m/>
    <n v="0"/>
    <n v="0"/>
    <n v="0"/>
    <n v="0"/>
    <x v="3"/>
    <x v="6"/>
    <m/>
    <x v="38"/>
  </r>
  <r>
    <x v="3"/>
    <s v="Republic"/>
    <s v="Electric"/>
    <s v="Municipal Other Lighting"/>
    <s v="CB-Commercial"/>
    <n v="4440"/>
    <n v="516.88"/>
    <n v="226.9"/>
    <n v="0"/>
    <n v="0"/>
    <n v="0"/>
    <n v="0"/>
    <n v="0"/>
    <n v="31.6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09"/>
    <n v="0"/>
    <m/>
    <m/>
    <m/>
    <m/>
    <m/>
    <m/>
    <m/>
    <n v="0"/>
    <n v="0"/>
    <n v="0"/>
    <n v="0"/>
    <x v="4"/>
    <x v="5"/>
    <m/>
    <x v="38"/>
  </r>
  <r>
    <x v="3"/>
    <s v="Republic"/>
    <s v="Electric"/>
    <s v="Municipal Other Lighting"/>
    <s v="LS-Special Lighting"/>
    <n v="495"/>
    <n v="83.35"/>
    <n v="0"/>
    <n v="0"/>
    <n v="0"/>
    <n v="0"/>
    <n v="0"/>
    <n v="0"/>
    <n v="3.52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8"/>
  </r>
  <r>
    <x v="3"/>
    <s v="Republic"/>
    <s v="Electric"/>
    <s v="Municipal Pumping"/>
    <s v="CB-Commercial"/>
    <n v="18075"/>
    <n v="2120.35"/>
    <n v="226.9"/>
    <n v="0"/>
    <n v="0"/>
    <n v="0"/>
    <n v="0"/>
    <n v="0"/>
    <n v="128.69"/>
    <n v="0"/>
    <n v="0"/>
    <n v="8.13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10"/>
    <n v="0"/>
    <m/>
    <m/>
    <m/>
    <m/>
    <m/>
    <m/>
    <m/>
    <n v="0"/>
    <n v="0"/>
    <n v="0"/>
    <n v="0"/>
    <x v="3"/>
    <x v="5"/>
    <m/>
    <x v="38"/>
  </r>
  <r>
    <x v="3"/>
    <s v="Republic"/>
    <s v="Electric"/>
    <s v="Municipal Pumping"/>
    <s v="GP-General Power"/>
    <n v="49201"/>
    <n v="5870.97"/>
    <n v="208.47"/>
    <n v="0"/>
    <n v="0"/>
    <n v="0"/>
    <n v="0"/>
    <n v="0"/>
    <n v="350.31"/>
    <n v="0"/>
    <n v="0"/>
    <n v="2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11"/>
    <n v="0"/>
    <m/>
    <m/>
    <m/>
    <m/>
    <m/>
    <m/>
    <m/>
    <n v="0"/>
    <n v="0"/>
    <n v="0"/>
    <n v="0"/>
    <x v="3"/>
    <x v="6"/>
    <m/>
    <x v="38"/>
  </r>
  <r>
    <x v="3"/>
    <s v="Republic"/>
    <s v="Electric"/>
    <s v="Residential"/>
    <s v="RGL-Residential Pilot"/>
    <n v="4043"/>
    <n v="479.76"/>
    <n v="0"/>
    <n v="15.41"/>
    <n v="0"/>
    <n v="0"/>
    <n v="0"/>
    <n v="0"/>
    <n v="28.78"/>
    <n v="0"/>
    <n v="0"/>
    <n v="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75"/>
    <n v="0"/>
    <n v="0"/>
    <n v="0"/>
    <n v="0"/>
    <n v="0"/>
    <n v="0"/>
    <n v="0"/>
    <x v="612"/>
    <n v="0"/>
    <m/>
    <m/>
    <m/>
    <m/>
    <m/>
    <m/>
    <m/>
    <n v="0"/>
    <n v="0"/>
    <n v="0"/>
    <n v="0"/>
    <x v="0"/>
    <x v="25"/>
    <m/>
    <x v="38"/>
  </r>
  <r>
    <x v="3"/>
    <s v="Republic"/>
    <s v="Electric"/>
    <s v="Residential"/>
    <s v="RG-Residential"/>
    <n v="4035423"/>
    <n v="468630.85"/>
    <n v="68634.37"/>
    <n v="14391.08"/>
    <n v="0"/>
    <n v="0"/>
    <n v="-2.1"/>
    <n v="-619.08000000000004"/>
    <n v="28731.98"/>
    <n v="0"/>
    <n v="0"/>
    <n v="1815.59"/>
    <n v="0"/>
    <n v="0"/>
    <n v="0"/>
    <n v="0"/>
    <n v="0"/>
    <n v="0"/>
    <n v="0"/>
    <n v="0"/>
    <n v="0"/>
    <n v="0"/>
    <n v="0"/>
    <n v="0"/>
    <n v="0"/>
    <n v="0"/>
    <n v="0"/>
    <n v="180"/>
    <n v="50"/>
    <n v="30"/>
    <n v="1289.96"/>
    <n v="160"/>
    <n v="-28.98"/>
    <n v="5023.3999999999996"/>
    <n v="0"/>
    <n v="0"/>
    <n v="0"/>
    <n v="0"/>
    <n v="0"/>
    <n v="0"/>
    <n v="31.1"/>
    <x v="613"/>
    <n v="0"/>
    <m/>
    <m/>
    <m/>
    <m/>
    <m/>
    <m/>
    <m/>
    <n v="0"/>
    <n v="0"/>
    <n v="0"/>
    <n v="0"/>
    <x v="0"/>
    <x v="1"/>
    <m/>
    <x v="38"/>
  </r>
  <r>
    <x v="3"/>
    <s v="Republic"/>
    <s v="Lighting"/>
    <s v="Commercial"/>
    <s v="PL-Private Lighting"/>
    <n v="11668"/>
    <n v="4015.05"/>
    <n v="0"/>
    <n v="0"/>
    <n v="0"/>
    <n v="0"/>
    <n v="0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06"/>
    <n v="0"/>
    <n v="0"/>
    <n v="186.4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3"/>
    <s v="Republic"/>
    <s v="Lighting"/>
    <s v="Municipal Buildings"/>
    <s v="PL-Private Lighting"/>
    <n v="31"/>
    <n v="14.15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8"/>
  </r>
  <r>
    <x v="3"/>
    <s v="Republic"/>
    <s v="Lighting"/>
    <s v="Municipal Other Lighting"/>
    <s v="PL-Private Lighting"/>
    <n v="431"/>
    <n v="79.599999999999994"/>
    <n v="0"/>
    <n v="0"/>
    <n v="0"/>
    <n v="0"/>
    <n v="0"/>
    <n v="0"/>
    <n v="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8"/>
  </r>
  <r>
    <x v="3"/>
    <s v="Republic"/>
    <s v="Lighting"/>
    <s v="Municipal Street Lighting"/>
    <s v="SPL-Municipal St Lighting"/>
    <n v="103248"/>
    <n v="13703.53"/>
    <n v="0"/>
    <n v="0"/>
    <n v="0"/>
    <n v="0"/>
    <n v="0"/>
    <n v="0"/>
    <n v="735.12"/>
    <n v="0"/>
    <n v="0"/>
    <n v="0"/>
    <n v="0"/>
    <n v="0"/>
    <n v="0"/>
    <n v="0"/>
    <n v="0"/>
    <n v="0"/>
    <n v="0"/>
    <n v="658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8"/>
  </r>
  <r>
    <x v="3"/>
    <s v="Republic"/>
    <s v="Lighting"/>
    <s v="Residential"/>
    <s v="PL-Private Lighting"/>
    <n v="5325"/>
    <n v="1816.91"/>
    <n v="0"/>
    <n v="0"/>
    <n v="0"/>
    <n v="0"/>
    <n v="0"/>
    <n v="0"/>
    <n v="37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44"/>
    <n v="0"/>
    <n v="0"/>
    <n v="12.3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s v="Republic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3"/>
    <s v="Webb City"/>
    <s v="Electric"/>
    <s v="Commercial"/>
    <s v="CB-Commercial"/>
    <n v="3120"/>
    <n v="364.3"/>
    <n v="22.69"/>
    <n v="0"/>
    <n v="0"/>
    <n v="0"/>
    <n v="0"/>
    <n v="0"/>
    <n v="22.21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14"/>
    <n v="0"/>
    <m/>
    <m/>
    <m/>
    <m/>
    <m/>
    <m/>
    <m/>
    <n v="0"/>
    <n v="0"/>
    <n v="0"/>
    <n v="0"/>
    <x v="1"/>
    <x v="5"/>
    <m/>
    <x v="38"/>
  </r>
  <r>
    <x v="3"/>
    <s v="Webb City"/>
    <s v="Electric"/>
    <s v="Commercial"/>
    <s v="CB-Commercial"/>
    <n v="2376579"/>
    <n v="280379.36"/>
    <n v="37967.93"/>
    <n v="8688.8799999999992"/>
    <n v="0"/>
    <n v="0"/>
    <n v="0"/>
    <n v="0"/>
    <n v="16921.060000000001"/>
    <n v="0"/>
    <n v="0"/>
    <n v="1060.8499999999999"/>
    <n v="0"/>
    <n v="0"/>
    <n v="0"/>
    <n v="0"/>
    <n v="0"/>
    <n v="0"/>
    <n v="0"/>
    <n v="0"/>
    <n v="0"/>
    <n v="0"/>
    <n v="0"/>
    <n v="0"/>
    <n v="0"/>
    <n v="0"/>
    <n v="0"/>
    <n v="30"/>
    <n v="50"/>
    <n v="0"/>
    <n v="3186.96"/>
    <n v="0"/>
    <n v="-12.44"/>
    <n v="19985.61"/>
    <n v="0"/>
    <n v="0"/>
    <n v="0"/>
    <n v="0"/>
    <n v="0"/>
    <n v="0"/>
    <n v="0"/>
    <x v="615"/>
    <n v="0"/>
    <m/>
    <m/>
    <m/>
    <m/>
    <m/>
    <m/>
    <m/>
    <n v="0"/>
    <n v="0"/>
    <n v="0"/>
    <n v="0"/>
    <x v="1"/>
    <x v="5"/>
    <m/>
    <x v="38"/>
  </r>
  <r>
    <x v="3"/>
    <s v="Webb City"/>
    <s v="Electric"/>
    <s v="Commercial"/>
    <s v="GP-General Power"/>
    <n v="4111147"/>
    <n v="390223.82"/>
    <n v="9408.9500000000007"/>
    <n v="942.8"/>
    <n v="0"/>
    <n v="0"/>
    <n v="0"/>
    <n v="0"/>
    <n v="29271.34"/>
    <n v="0"/>
    <n v="0"/>
    <n v="1691.11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3647.71"/>
    <n v="0"/>
    <n v="0"/>
    <n v="18884.57"/>
    <n v="0"/>
    <n v="0"/>
    <n v="0"/>
    <n v="0"/>
    <n v="0"/>
    <n v="0"/>
    <n v="0"/>
    <x v="616"/>
    <n v="0"/>
    <m/>
    <m/>
    <m/>
    <m/>
    <m/>
    <m/>
    <m/>
    <n v="0"/>
    <n v="0"/>
    <n v="0"/>
    <n v="0"/>
    <x v="1"/>
    <x v="6"/>
    <m/>
    <x v="38"/>
  </r>
  <r>
    <x v="3"/>
    <s v="Webb City"/>
    <s v="Electric"/>
    <s v="Commercial"/>
    <s v="LS-Special Lighting"/>
    <n v="3360"/>
    <n v="476.53"/>
    <n v="0"/>
    <n v="0"/>
    <n v="0"/>
    <n v="0"/>
    <n v="0"/>
    <n v="0"/>
    <n v="23.92"/>
    <n v="0"/>
    <n v="0"/>
    <n v="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8"/>
  </r>
  <r>
    <x v="3"/>
    <s v="Webb City"/>
    <s v="Electric"/>
    <s v="Commercial"/>
    <s v="SH-Small Heating"/>
    <n v="292259"/>
    <n v="28885.26"/>
    <n v="2867.25"/>
    <n v="778.46"/>
    <n v="0"/>
    <n v="0"/>
    <n v="0"/>
    <n v="0"/>
    <n v="2080.91"/>
    <n v="0"/>
    <n v="0"/>
    <n v="12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8.66000000000003"/>
    <n v="0"/>
    <n v="0"/>
    <n v="1952.74"/>
    <n v="0"/>
    <n v="0"/>
    <n v="0"/>
    <n v="0"/>
    <n v="0"/>
    <n v="0"/>
    <n v="0"/>
    <x v="617"/>
    <n v="0"/>
    <m/>
    <m/>
    <m/>
    <m/>
    <m/>
    <m/>
    <m/>
    <n v="0"/>
    <n v="0"/>
    <n v="0"/>
    <n v="0"/>
    <x v="1"/>
    <x v="12"/>
    <m/>
    <x v="38"/>
  </r>
  <r>
    <x v="3"/>
    <s v="Webb City"/>
    <s v="Electric"/>
    <s v="Commercial"/>
    <s v="TEB-Total Electric Bldg"/>
    <n v="833681"/>
    <n v="83029.94"/>
    <n v="2779.6"/>
    <n v="153.04"/>
    <n v="0"/>
    <n v="0"/>
    <n v="0"/>
    <n v="0"/>
    <n v="5935.8"/>
    <n v="0"/>
    <n v="0"/>
    <n v="375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0.51"/>
    <n v="0"/>
    <n v="0"/>
    <n v="5001.54"/>
    <n v="0"/>
    <n v="0"/>
    <n v="0"/>
    <n v="0"/>
    <n v="0"/>
    <n v="0"/>
    <n v="0"/>
    <x v="618"/>
    <n v="0"/>
    <m/>
    <m/>
    <m/>
    <m/>
    <m/>
    <m/>
    <m/>
    <n v="0"/>
    <n v="0"/>
    <n v="0"/>
    <n v="0"/>
    <x v="1"/>
    <x v="13"/>
    <m/>
    <x v="38"/>
  </r>
  <r>
    <x v="3"/>
    <s v="Webb City"/>
    <s v="Electric"/>
    <s v="Industrial"/>
    <s v="CB-Commercial"/>
    <n v="11594"/>
    <n v="1363.28"/>
    <n v="181.52"/>
    <n v="55.9"/>
    <n v="0"/>
    <n v="0"/>
    <n v="0"/>
    <n v="0"/>
    <n v="82.56"/>
    <n v="0"/>
    <n v="0"/>
    <n v="5.23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25.56"/>
    <n v="0"/>
    <n v="0"/>
    <n v="101.26"/>
    <n v="0"/>
    <n v="0"/>
    <n v="0"/>
    <n v="0"/>
    <n v="0"/>
    <n v="0"/>
    <n v="0"/>
    <x v="619"/>
    <n v="0"/>
    <m/>
    <m/>
    <m/>
    <m/>
    <m/>
    <m/>
    <m/>
    <n v="0"/>
    <n v="0"/>
    <n v="0"/>
    <n v="0"/>
    <x v="2"/>
    <x v="5"/>
    <m/>
    <x v="38"/>
  </r>
  <r>
    <x v="3"/>
    <s v="Webb City"/>
    <s v="Electric"/>
    <s v="Industrial"/>
    <s v="GP-General Power"/>
    <n v="2279598"/>
    <n v="212304.16"/>
    <n v="2117.13"/>
    <n v="80"/>
    <n v="0"/>
    <n v="0"/>
    <n v="0"/>
    <n v="0"/>
    <n v="16230.75"/>
    <n v="0"/>
    <n v="0"/>
    <n v="782.53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1853.8"/>
    <n v="0"/>
    <n v="0"/>
    <n v="6988.78"/>
    <n v="0"/>
    <n v="0"/>
    <n v="0"/>
    <n v="0"/>
    <n v="0"/>
    <n v="0"/>
    <n v="0"/>
    <x v="620"/>
    <n v="0"/>
    <m/>
    <m/>
    <m/>
    <m/>
    <m/>
    <m/>
    <m/>
    <n v="0"/>
    <n v="0"/>
    <n v="0"/>
    <n v="0"/>
    <x v="2"/>
    <x v="6"/>
    <m/>
    <x v="38"/>
  </r>
  <r>
    <x v="3"/>
    <s v="Webb City"/>
    <s v="Electric"/>
    <s v="Industrial"/>
    <s v="LP-Large Power"/>
    <n v="13272658"/>
    <n v="897549.13"/>
    <n v="2551.9499999999998"/>
    <n v="0"/>
    <n v="0"/>
    <n v="0"/>
    <n v="0"/>
    <n v="0"/>
    <n v="92775.89"/>
    <n v="0"/>
    <n v="0"/>
    <n v="1746.7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5445.09"/>
    <n v="0"/>
    <n v="0"/>
    <n v="33870.65"/>
    <n v="0"/>
    <n v="0"/>
    <n v="0"/>
    <n v="0"/>
    <n v="0"/>
    <n v="0"/>
    <n v="0"/>
    <x v="621"/>
    <n v="0"/>
    <m/>
    <m/>
    <m/>
    <m/>
    <m/>
    <m/>
    <m/>
    <n v="0"/>
    <n v="0"/>
    <n v="0"/>
    <n v="0"/>
    <x v="2"/>
    <x v="17"/>
    <m/>
    <x v="38"/>
  </r>
  <r>
    <x v="3"/>
    <s v="Webb City"/>
    <s v="Electric"/>
    <s v="Industrial"/>
    <s v="PFM-Feed Mill/Grain Elev"/>
    <n v="4760"/>
    <n v="776.33"/>
    <n v="55.3"/>
    <n v="34.950000000000003"/>
    <n v="0"/>
    <n v="0"/>
    <n v="0"/>
    <n v="0"/>
    <n v="33.89"/>
    <n v="0"/>
    <n v="0"/>
    <n v="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.22"/>
    <n v="0"/>
    <n v="0"/>
    <n v="66.400000000000006"/>
    <n v="0"/>
    <n v="0"/>
    <n v="0"/>
    <n v="0"/>
    <n v="0"/>
    <n v="0"/>
    <n v="0"/>
    <x v="622"/>
    <n v="0"/>
    <m/>
    <m/>
    <m/>
    <m/>
    <m/>
    <m/>
    <m/>
    <n v="0"/>
    <n v="0"/>
    <n v="0"/>
    <n v="0"/>
    <x v="2"/>
    <x v="18"/>
    <m/>
    <x v="38"/>
  </r>
  <r>
    <x v="3"/>
    <s v="Webb City"/>
    <s v="Electric"/>
    <s v="Industrial"/>
    <s v="TEB-Total Electric Bldg"/>
    <n v="586000"/>
    <n v="45588.34"/>
    <n v="138.97999999999999"/>
    <n v="0"/>
    <n v="0"/>
    <n v="0"/>
    <n v="0"/>
    <n v="0"/>
    <n v="4172.32"/>
    <n v="0"/>
    <n v="0"/>
    <n v="263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35.1400000000003"/>
    <n v="0"/>
    <n v="0"/>
    <n v="0"/>
    <n v="0"/>
    <n v="0"/>
    <n v="0"/>
    <n v="0"/>
    <x v="623"/>
    <n v="0"/>
    <m/>
    <m/>
    <m/>
    <m/>
    <m/>
    <m/>
    <m/>
    <n v="0"/>
    <n v="0"/>
    <n v="0"/>
    <n v="0"/>
    <x v="2"/>
    <x v="13"/>
    <m/>
    <x v="38"/>
  </r>
  <r>
    <x v="3"/>
    <s v="Webb City"/>
    <s v="Electric"/>
    <s v="Interdepartmental"/>
    <s v="CB-Commercial"/>
    <n v="6195"/>
    <n v="725.98"/>
    <n v="90.76"/>
    <n v="0"/>
    <n v="0"/>
    <n v="0"/>
    <n v="0"/>
    <n v="0"/>
    <n v="44.1"/>
    <n v="0"/>
    <n v="0"/>
    <n v="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24"/>
    <n v="0"/>
    <m/>
    <m/>
    <m/>
    <m/>
    <m/>
    <m/>
    <m/>
    <n v="0"/>
    <n v="0"/>
    <n v="0"/>
    <n v="0"/>
    <x v="5"/>
    <x v="5"/>
    <m/>
    <x v="38"/>
  </r>
  <r>
    <x v="3"/>
    <s v="Webb City"/>
    <s v="Electric"/>
    <s v="Municipal Buildings"/>
    <s v="CB-Commercial"/>
    <n v="118280"/>
    <n v="13804.06"/>
    <n v="1701.75"/>
    <n v="0"/>
    <n v="0"/>
    <n v="0"/>
    <n v="0"/>
    <n v="0"/>
    <n v="842.21"/>
    <n v="0"/>
    <n v="0"/>
    <n v="53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25"/>
    <n v="0"/>
    <m/>
    <m/>
    <m/>
    <m/>
    <m/>
    <m/>
    <m/>
    <n v="0"/>
    <n v="0"/>
    <n v="0"/>
    <n v="0"/>
    <x v="3"/>
    <x v="5"/>
    <m/>
    <x v="38"/>
  </r>
  <r>
    <x v="3"/>
    <s v="Webb City"/>
    <s v="Electric"/>
    <s v="Municipal Buildings"/>
    <s v="GP-General Power"/>
    <n v="65480"/>
    <n v="6730.61"/>
    <n v="347.45"/>
    <n v="0"/>
    <n v="0"/>
    <n v="0"/>
    <n v="0"/>
    <n v="0"/>
    <n v="466.23"/>
    <n v="0"/>
    <n v="0"/>
    <n v="29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26"/>
    <n v="0"/>
    <m/>
    <m/>
    <m/>
    <m/>
    <m/>
    <m/>
    <m/>
    <n v="0"/>
    <n v="0"/>
    <n v="0"/>
    <n v="0"/>
    <x v="3"/>
    <x v="6"/>
    <m/>
    <x v="38"/>
  </r>
  <r>
    <x v="3"/>
    <s v="Webb City"/>
    <s v="Electric"/>
    <s v="Municipal Buildings"/>
    <s v="SH-Small Heating"/>
    <n v="13440"/>
    <n v="1278.49"/>
    <n v="45.38"/>
    <n v="0"/>
    <n v="0"/>
    <n v="0"/>
    <n v="0"/>
    <n v="0"/>
    <n v="95.69"/>
    <n v="0"/>
    <n v="0"/>
    <n v="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27"/>
    <n v="0"/>
    <m/>
    <m/>
    <m/>
    <m/>
    <m/>
    <m/>
    <m/>
    <n v="0"/>
    <n v="0"/>
    <n v="0"/>
    <n v="0"/>
    <x v="3"/>
    <x v="12"/>
    <m/>
    <x v="38"/>
  </r>
  <r>
    <x v="3"/>
    <s v="Webb City"/>
    <s v="Electric"/>
    <s v="Municipal Other Lighting"/>
    <s v="CB-Commercial"/>
    <n v="17273"/>
    <n v="2071.4499999999998"/>
    <n v="987.02"/>
    <n v="0"/>
    <n v="0"/>
    <n v="0"/>
    <n v="0"/>
    <n v="0"/>
    <n v="122.99"/>
    <n v="0"/>
    <n v="0"/>
    <n v="7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28"/>
    <n v="0"/>
    <m/>
    <m/>
    <m/>
    <m/>
    <m/>
    <m/>
    <m/>
    <n v="0"/>
    <n v="0"/>
    <n v="0"/>
    <n v="0"/>
    <x v="4"/>
    <x v="5"/>
    <m/>
    <x v="38"/>
  </r>
  <r>
    <x v="3"/>
    <s v="Webb City"/>
    <s v="Electric"/>
    <s v="Municipal Other Lighting"/>
    <s v="LS-Special Lighting"/>
    <n v="3972"/>
    <n v="712.2"/>
    <n v="0"/>
    <n v="0"/>
    <n v="0"/>
    <n v="0"/>
    <n v="0"/>
    <n v="0"/>
    <n v="28.29"/>
    <n v="0"/>
    <n v="0"/>
    <n v="1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8"/>
  </r>
  <r>
    <x v="3"/>
    <s v="Webb City"/>
    <s v="Electric"/>
    <s v="Municipal Pumping"/>
    <s v="CB-Commercial"/>
    <n v="113064"/>
    <n v="13162.64"/>
    <n v="1474.85"/>
    <n v="0"/>
    <n v="0"/>
    <n v="0"/>
    <n v="0"/>
    <n v="0"/>
    <n v="805.04"/>
    <n v="0"/>
    <n v="0"/>
    <n v="5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29"/>
    <n v="0"/>
    <m/>
    <m/>
    <m/>
    <m/>
    <m/>
    <m/>
    <m/>
    <n v="0"/>
    <n v="0"/>
    <n v="0"/>
    <n v="0"/>
    <x v="3"/>
    <x v="5"/>
    <m/>
    <x v="38"/>
  </r>
  <r>
    <x v="3"/>
    <s v="Webb City"/>
    <s v="Electric"/>
    <s v="Municipal Pumping"/>
    <s v="GP-General Power"/>
    <n v="468733"/>
    <n v="43683.86"/>
    <n v="1111.8399999999999"/>
    <n v="0"/>
    <n v="0"/>
    <n v="0"/>
    <n v="0"/>
    <n v="0"/>
    <n v="3337.37"/>
    <n v="0"/>
    <n v="0"/>
    <n v="21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30"/>
    <n v="0"/>
    <m/>
    <m/>
    <m/>
    <m/>
    <m/>
    <m/>
    <m/>
    <n v="0"/>
    <n v="0"/>
    <n v="0"/>
    <n v="0"/>
    <x v="3"/>
    <x v="6"/>
    <m/>
    <x v="38"/>
  </r>
  <r>
    <x v="3"/>
    <s v="Webb City"/>
    <s v="Electric"/>
    <s v="Oil Pipeline Pumping"/>
    <s v="GP-General Power"/>
    <n v="370275"/>
    <n v="29824.41"/>
    <n v="69.489999999999995"/>
    <n v="0"/>
    <n v="0"/>
    <n v="0"/>
    <n v="0"/>
    <n v="0"/>
    <n v="2636.36"/>
    <n v="0"/>
    <n v="0"/>
    <n v="166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58"/>
    <n v="0"/>
    <n v="0"/>
    <n v="0"/>
    <n v="0"/>
    <n v="0"/>
    <n v="0"/>
    <n v="0"/>
    <x v="631"/>
    <n v="0"/>
    <m/>
    <m/>
    <m/>
    <m/>
    <m/>
    <m/>
    <m/>
    <n v="0"/>
    <n v="0"/>
    <n v="0"/>
    <n v="0"/>
    <x v="2"/>
    <x v="24"/>
    <m/>
    <x v="38"/>
  </r>
  <r>
    <x v="3"/>
    <s v="Webb City"/>
    <s v="Electric"/>
    <s v="Residential"/>
    <s v="RGL-Residential Pilot"/>
    <n v="45387"/>
    <n v="5112.6000000000004"/>
    <n v="0"/>
    <n v="194.57"/>
    <n v="0"/>
    <n v="0"/>
    <n v="0"/>
    <n v="0"/>
    <n v="323.13"/>
    <n v="0"/>
    <n v="0"/>
    <n v="20.4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19"/>
    <n v="0"/>
    <n v="0"/>
    <n v="40.65"/>
    <n v="0"/>
    <n v="0"/>
    <n v="0"/>
    <n v="0"/>
    <n v="0"/>
    <n v="0"/>
    <n v="0"/>
    <x v="632"/>
    <n v="0"/>
    <m/>
    <m/>
    <m/>
    <m/>
    <m/>
    <m/>
    <m/>
    <n v="0"/>
    <n v="0"/>
    <n v="0"/>
    <n v="0"/>
    <x v="0"/>
    <x v="25"/>
    <m/>
    <x v="38"/>
  </r>
  <r>
    <x v="3"/>
    <s v="Webb City"/>
    <s v="Electric"/>
    <s v="Residential"/>
    <s v="RG-Residential"/>
    <n v="19440930"/>
    <n v="2197801.91"/>
    <n v="248690.56"/>
    <n v="82928.28"/>
    <n v="0"/>
    <n v="0"/>
    <n v="-37.049999999999997"/>
    <n v="-5300.76"/>
    <n v="138419.69"/>
    <n v="0"/>
    <n v="0"/>
    <n v="8748.31"/>
    <n v="0"/>
    <n v="0"/>
    <n v="0"/>
    <n v="0"/>
    <n v="0"/>
    <n v="0"/>
    <n v="0"/>
    <n v="0"/>
    <n v="0"/>
    <n v="0"/>
    <n v="0"/>
    <n v="0"/>
    <n v="0"/>
    <n v="0"/>
    <n v="0"/>
    <n v="1350"/>
    <n v="100"/>
    <n v="105"/>
    <n v="6756.67"/>
    <n v="700"/>
    <n v="-199.19"/>
    <n v="16594.25"/>
    <n v="0"/>
    <n v="0"/>
    <n v="0"/>
    <n v="0"/>
    <n v="0"/>
    <n v="0"/>
    <n v="1064.79"/>
    <x v="633"/>
    <n v="0"/>
    <m/>
    <m/>
    <m/>
    <m/>
    <m/>
    <m/>
    <m/>
    <n v="0"/>
    <n v="0"/>
    <n v="0"/>
    <n v="0"/>
    <x v="0"/>
    <x v="1"/>
    <m/>
    <x v="38"/>
  </r>
  <r>
    <x v="3"/>
    <s v="Webb City"/>
    <s v="Lighting"/>
    <s v="Commercial"/>
    <s v="PL-Private Lighting"/>
    <n v="63568"/>
    <n v="19959.13"/>
    <n v="0"/>
    <n v="34.159999999999997"/>
    <n v="0"/>
    <n v="0"/>
    <n v="0"/>
    <n v="0"/>
    <n v="45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3.47999999999999"/>
    <n v="0"/>
    <n v="0"/>
    <n v="954.8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3"/>
    <s v="Webb City"/>
    <s v="Lighting"/>
    <s v="Industrial"/>
    <s v="PL-Private Lighting"/>
    <n v="2308"/>
    <n v="941.16"/>
    <n v="0"/>
    <n v="0"/>
    <n v="0"/>
    <n v="0"/>
    <n v="0"/>
    <n v="0"/>
    <n v="16.4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"/>
    <n v="0"/>
    <n v="0"/>
    <n v="50.1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8"/>
  </r>
  <r>
    <x v="3"/>
    <s v="Webb City"/>
    <s v="Lighting"/>
    <s v="Interdepartmental"/>
    <s v="PL-Private Lighting"/>
    <n v="58"/>
    <n v="20.59"/>
    <n v="0"/>
    <n v="0"/>
    <n v="0"/>
    <n v="0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38"/>
  </r>
  <r>
    <x v="3"/>
    <s v="Webb City"/>
    <s v="Lighting"/>
    <s v="Municipal Other Lighting"/>
    <s v="PL-Private Lighting"/>
    <n v="930"/>
    <n v="335.41"/>
    <n v="0"/>
    <n v="0"/>
    <n v="0"/>
    <n v="0"/>
    <n v="0"/>
    <n v="0"/>
    <n v="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8"/>
  </r>
  <r>
    <x v="3"/>
    <s v="Webb City"/>
    <s v="Lighting"/>
    <s v="Municipal Street Lighting"/>
    <s v="SPL-Municipal St Lighting"/>
    <n v="135626"/>
    <n v="15737.34"/>
    <n v="0"/>
    <n v="0"/>
    <n v="0"/>
    <n v="0"/>
    <n v="0"/>
    <n v="0"/>
    <n v="957.86"/>
    <n v="0"/>
    <n v="0"/>
    <n v="0"/>
    <n v="0"/>
    <n v="0"/>
    <n v="0"/>
    <n v="0"/>
    <n v="0"/>
    <n v="0"/>
    <n v="0"/>
    <n v="9253.29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8"/>
  </r>
  <r>
    <x v="3"/>
    <s v="Webb City"/>
    <s v="Lighting"/>
    <s v="Residential"/>
    <s v="PL-Private Lighting"/>
    <n v="65036"/>
    <n v="24229.53"/>
    <n v="0"/>
    <n v="18.829999999999998"/>
    <n v="0"/>
    <n v="0"/>
    <n v="0"/>
    <n v="0"/>
    <n v="461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05"/>
    <n v="0"/>
    <n v="-0.54"/>
    <n v="48.87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s v="Webb City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2"/>
    <s v="Baxter Springs"/>
    <s v="Electric"/>
    <s v="Commercial"/>
    <s v="CB-Commercial"/>
    <n v="924220"/>
    <n v="90331.94"/>
    <n v="14706.72"/>
    <n v="2495.9899999999998"/>
    <n v="4123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4.459999999999994"/>
    <n v="0"/>
    <n v="0"/>
    <n v="0"/>
    <n v="25"/>
    <n v="0"/>
    <n v="13"/>
    <n v="581.02"/>
    <n v="8"/>
    <n v="-11.45"/>
    <n v="7436.7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8"/>
  </r>
  <r>
    <x v="2"/>
    <s v="Baxter Springs"/>
    <s v="Electric"/>
    <s v="Commercial"/>
    <s v="GP-General Power"/>
    <n v="1354105"/>
    <n v="100377.59"/>
    <n v="0"/>
    <n v="0"/>
    <n v="60604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7.1"/>
    <n v="0"/>
    <n v="0"/>
    <n v="5575.9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38"/>
  </r>
  <r>
    <x v="2"/>
    <s v="Baxter Springs"/>
    <s v="Electric"/>
    <s v="Commercial"/>
    <s v="LS-Special Lighting"/>
    <n v="1043"/>
    <n v="198.27"/>
    <n v="0"/>
    <n v="2.98"/>
    <n v="46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0"/>
    <n v="0"/>
    <n v="0"/>
    <n v="6.6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8"/>
  </r>
  <r>
    <x v="2"/>
    <s v="Baxter Springs"/>
    <s v="Electric"/>
    <s v="Commercial"/>
    <s v="NEB-Optional Net Billing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6"/>
    <m/>
    <x v="38"/>
  </r>
  <r>
    <x v="2"/>
    <s v="Baxter Springs"/>
    <s v="Electric"/>
    <s v="Commercial"/>
    <s v="PT-Transmission"/>
    <n v="1444800"/>
    <n v="65585.539999999994"/>
    <n v="0"/>
    <n v="0"/>
    <n v="75740.75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28.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9"/>
    <m/>
    <x v="38"/>
  </r>
  <r>
    <x v="2"/>
    <s v="Baxter Springs"/>
    <s v="Electric"/>
    <s v="Commercial"/>
    <s v="TEB-Total Electric Bldg"/>
    <n v="372160"/>
    <n v="23140.21"/>
    <n v="1530"/>
    <n v="0"/>
    <n v="16656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.19"/>
    <n v="0"/>
    <n v="0"/>
    <n v="0"/>
    <n v="0"/>
    <n v="0"/>
    <n v="0"/>
    <n v="86.85"/>
    <n v="0"/>
    <n v="0"/>
    <n v="1152.5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3"/>
    <m/>
    <x v="38"/>
  </r>
  <r>
    <x v="2"/>
    <s v="Baxter Springs"/>
    <s v="Electric"/>
    <s v="Industrial"/>
    <s v="CB-Commercial"/>
    <m/>
    <n v="0.2800000000000000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38"/>
  </r>
  <r>
    <x v="2"/>
    <s v="Baxter Springs"/>
    <s v="Electric"/>
    <s v="Industrial"/>
    <s v="GP-General Power"/>
    <n v="323624"/>
    <n v="24327.75"/>
    <n v="0"/>
    <n v="62.87"/>
    <n v="14484.13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535.92999999999995"/>
    <n v="0"/>
    <n v="0"/>
    <n v="3391.62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38"/>
  </r>
  <r>
    <x v="2"/>
    <s v="Baxter Springs"/>
    <s v="Electric"/>
    <s v="Industrial"/>
    <s v="PT-Transmission"/>
    <n v="1795089"/>
    <n v="96457.95"/>
    <n v="0"/>
    <n v="0"/>
    <n v="88110.3"/>
    <n v="0"/>
    <n v="0"/>
    <n v="0"/>
    <n v="0"/>
    <n v="0"/>
    <n v="0"/>
    <n v="0"/>
    <n v="0"/>
    <n v="0"/>
    <n v="0"/>
    <n v="0"/>
    <n v="0"/>
    <n v="0"/>
    <n v="0"/>
    <n v="6905.05"/>
    <n v="0"/>
    <n v="0"/>
    <n v="0"/>
    <n v="-35.9"/>
    <n v="0"/>
    <n v="0"/>
    <n v="0"/>
    <n v="0"/>
    <n v="0"/>
    <n v="0"/>
    <n v="1315.93"/>
    <n v="0"/>
    <n v="0"/>
    <n v="1797.65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38"/>
  </r>
  <r>
    <x v="2"/>
    <s v="Baxter Springs"/>
    <s v="Electric"/>
    <s v="Municipal Buildings"/>
    <s v="CB-Commercial"/>
    <n v="41278"/>
    <n v="4127.22"/>
    <n v="723.33"/>
    <n v="0"/>
    <n v="1847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8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8"/>
  </r>
  <r>
    <x v="2"/>
    <s v="Baxter Springs"/>
    <s v="Electric"/>
    <s v="Municipal Buildings"/>
    <s v="GP-General Power"/>
    <n v="12320"/>
    <n v="1636.23"/>
    <n v="0"/>
    <n v="0"/>
    <n v="55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38"/>
  </r>
  <r>
    <x v="2"/>
    <s v="Baxter Springs"/>
    <s v="Electric"/>
    <s v="Municipal Buildings"/>
    <s v="TEB-Total Electric Bldg"/>
    <n v="293"/>
    <n v="25.04"/>
    <n v="51"/>
    <n v="0"/>
    <n v="1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13"/>
    <m/>
    <x v="38"/>
  </r>
  <r>
    <x v="2"/>
    <s v="Baxter Springs"/>
    <s v="Electric"/>
    <s v="Municipal Other Lighting"/>
    <s v="CB-Commercial"/>
    <n v="1570"/>
    <n v="188.3"/>
    <n v="220"/>
    <n v="0"/>
    <n v="70.26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38"/>
  </r>
  <r>
    <x v="2"/>
    <s v="Baxter Springs"/>
    <s v="Electric"/>
    <s v="Municipal Other Lighting"/>
    <s v="LS-Special Lighting"/>
    <n v="280"/>
    <n v="45.66"/>
    <n v="0"/>
    <n v="0"/>
    <n v="12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8"/>
  </r>
  <r>
    <x v="2"/>
    <s v="Baxter Springs"/>
    <s v="Electric"/>
    <s v="Municipal Pumping"/>
    <s v="CB-Commercial"/>
    <n v="62867"/>
    <n v="6163.39"/>
    <n v="740"/>
    <n v="0"/>
    <n v="281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37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8"/>
  </r>
  <r>
    <x v="2"/>
    <s v="Baxter Springs"/>
    <s v="Electric"/>
    <s v="Municipal Pumping"/>
    <s v="GP-General Power"/>
    <n v="81240"/>
    <n v="6422.25"/>
    <n v="0"/>
    <n v="0"/>
    <n v="3635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38"/>
  </r>
  <r>
    <x v="2"/>
    <s v="Baxter Springs"/>
    <s v="Electric"/>
    <s v="Oil Pipeline Pumping"/>
    <s v="PT-Transmission"/>
    <n v="608000"/>
    <n v="39855.9"/>
    <n v="0"/>
    <n v="0"/>
    <n v="31873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16"/>
    <n v="0"/>
    <n v="0"/>
    <n v="0"/>
    <n v="0"/>
    <n v="0"/>
    <n v="0"/>
    <n v="0"/>
    <n v="0"/>
    <n v="0"/>
    <n v="4195.4399999999996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4"/>
    <m/>
    <x v="38"/>
  </r>
  <r>
    <x v="2"/>
    <s v="Baxter Springs"/>
    <s v="Electric"/>
    <s v="Residential"/>
    <s v="NEB-Optional Net Billing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6"/>
    <m/>
    <x v="38"/>
  </r>
  <r>
    <x v="2"/>
    <s v="Baxter Springs"/>
    <s v="Electric"/>
    <s v="Residential"/>
    <s v="RG-Residential"/>
    <n v="2435644"/>
    <n v="183373.5"/>
    <n v="35746.730000000003"/>
    <n v="8782.4699999999993"/>
    <n v="10896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0.17"/>
    <n v="0"/>
    <n v="0"/>
    <n v="0"/>
    <n v="50"/>
    <n v="0"/>
    <n v="26"/>
    <n v="2706.07"/>
    <n v="24"/>
    <n v="-12.45"/>
    <n v="11657.1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8"/>
  </r>
  <r>
    <x v="2"/>
    <s v="Baxter Springs"/>
    <s v="Electric"/>
    <s v="Residential"/>
    <s v="RH-Residential Total Elec"/>
    <n v="1390767"/>
    <n v="79625.63"/>
    <n v="11524.17"/>
    <n v="2128.9299999999998"/>
    <n v="6193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6.91"/>
    <n v="0"/>
    <n v="0"/>
    <n v="0"/>
    <n v="0"/>
    <n v="0"/>
    <n v="39"/>
    <n v="979.57"/>
    <n v="16"/>
    <n v="-2.61"/>
    <n v="3839.6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5"/>
    <m/>
    <x v="38"/>
  </r>
  <r>
    <x v="2"/>
    <s v="Baxter Springs"/>
    <s v="Lighting"/>
    <s v="Commercial"/>
    <s v="PL-Private Lighting"/>
    <n v="43175"/>
    <n v="8910.2000000000007"/>
    <n v="0"/>
    <n v="0"/>
    <n v="1945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1"/>
    <n v="0"/>
    <n v="0"/>
    <n v="0"/>
    <n v="0"/>
    <n v="0"/>
    <n v="0"/>
    <n v="34.17"/>
    <n v="0"/>
    <n v="-0.18"/>
    <n v="389.7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2"/>
    <s v="Baxter Springs"/>
    <s v="Lighting"/>
    <s v="Industrial"/>
    <s v="PL-Private Lighting"/>
    <n v="1059"/>
    <n v="306.32"/>
    <n v="0"/>
    <n v="0"/>
    <n v="48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6.01"/>
    <n v="0"/>
    <n v="0"/>
    <n v="32.5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8"/>
  </r>
  <r>
    <x v="2"/>
    <s v="Baxter Springs"/>
    <s v="Lighting"/>
    <s v="Municipal Other Lighting"/>
    <s v="PL-Private Lighting"/>
    <n v="290"/>
    <n v="75.099999999999994"/>
    <n v="0"/>
    <n v="0"/>
    <n v="12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8"/>
  </r>
  <r>
    <x v="2"/>
    <s v="Baxter Springs"/>
    <s v="Lighting"/>
    <s v="Municipal Street Lighting"/>
    <s v="SPL-Municipal St Lighting"/>
    <n v="51943"/>
    <n v="5473.74"/>
    <n v="0"/>
    <n v="0"/>
    <n v="2640.47"/>
    <n v="0"/>
    <n v="0"/>
    <n v="0"/>
    <n v="0"/>
    <n v="0"/>
    <n v="0"/>
    <n v="0"/>
    <n v="0"/>
    <n v="0"/>
    <n v="0"/>
    <n v="0"/>
    <n v="0"/>
    <n v="0"/>
    <n v="0"/>
    <n v="1038.96"/>
    <n v="0"/>
    <n v="0"/>
    <n v="0"/>
    <n v="-1.4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8"/>
  </r>
  <r>
    <x v="2"/>
    <s v="Baxter Springs"/>
    <s v="Lighting"/>
    <s v="Residential"/>
    <s v="PL-Private Lighting"/>
    <n v="33407"/>
    <n v="8242.41"/>
    <n v="0"/>
    <n v="0"/>
    <n v="1496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0"/>
    <n v="0"/>
    <n v="0"/>
    <n v="50.38"/>
    <n v="0"/>
    <n v="0"/>
    <n v="224.89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2"/>
    <s v="Baxter Springs"/>
    <s v="Project Help"/>
    <s v="Residential"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8"/>
  </r>
  <r>
    <x v="2"/>
    <s v="Gravette"/>
    <s v="Electric"/>
    <s v="Commercial"/>
    <s v="CB-Commercial"/>
    <n v="141"/>
    <n v="17.2"/>
    <n v="40"/>
    <n v="0"/>
    <n v="6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3.7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8"/>
  </r>
  <r>
    <x v="2"/>
    <s v="Gravette"/>
    <s v="Electric"/>
    <s v="Residential"/>
    <s v="RG-Residential"/>
    <n v="10414"/>
    <n v="781.43"/>
    <n v="137.5"/>
    <n v="0"/>
    <n v="466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3"/>
    <n v="0"/>
    <n v="0"/>
    <n v="0"/>
    <n v="0"/>
    <n v="0"/>
    <n v="0"/>
    <n v="11.49"/>
    <n v="0"/>
    <n v="0"/>
    <n v="19.39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8"/>
  </r>
  <r>
    <x v="2"/>
    <s v="Gravette"/>
    <s v="Lighting"/>
    <s v="Residential"/>
    <s v="PL-Private Lighting"/>
    <n v="31"/>
    <n v="9.44"/>
    <n v="0"/>
    <n v="0"/>
    <n v="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2"/>
    <s v="Neosho"/>
    <s v="Electric"/>
    <s v="Commercial"/>
    <s v="CB-Commercial"/>
    <n v="530"/>
    <n v="63.36"/>
    <n v="60"/>
    <n v="0"/>
    <n v="23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8.6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8"/>
  </r>
  <r>
    <x v="2"/>
    <s v="Neosho"/>
    <s v="Electric"/>
    <s v="Commercial"/>
    <s v="GP-General Power"/>
    <n v="55200"/>
    <n v="3320.81"/>
    <n v="0"/>
    <n v="0"/>
    <n v="2470.53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38"/>
  </r>
  <r>
    <x v="2"/>
    <s v="Neosho"/>
    <s v="Electric"/>
    <s v="Residential"/>
    <s v="RG-Residential"/>
    <n v="9417"/>
    <n v="678.29"/>
    <n v="87.5"/>
    <n v="0"/>
    <n v="421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7"/>
    <n v="0"/>
    <n v="0"/>
    <n v="0"/>
    <n v="0"/>
    <n v="0"/>
    <n v="0"/>
    <n v="23.05"/>
    <n v="0"/>
    <n v="0"/>
    <n v="16.100000000000001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8"/>
  </r>
  <r>
    <x v="2"/>
    <s v="Neosho"/>
    <s v="Lighting"/>
    <s v="Commercial"/>
    <s v="PL-Private Lighting"/>
    <n v="1436"/>
    <n v="188.32"/>
    <n v="0"/>
    <n v="0"/>
    <n v="64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8"/>
  </r>
  <r>
    <x v="2"/>
    <s v="Neosho"/>
    <s v="Lighting"/>
    <s v="Residential"/>
    <s v="PL-Private Lighting"/>
    <n v="161"/>
    <n v="30.34"/>
    <n v="0"/>
    <n v="0"/>
    <n v="7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.5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8"/>
  </r>
  <r>
    <x v="3"/>
    <m/>
    <m/>
    <s v="Residential"/>
    <s v="RG-Residential"/>
    <m/>
    <n v="55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38"/>
  </r>
  <r>
    <x v="3"/>
    <m/>
    <m/>
    <s v="Industrial"/>
    <s v="LP-Large Power"/>
    <m/>
    <n v="114130.42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38"/>
  </r>
  <r>
    <x v="3"/>
    <m/>
    <m/>
    <s v="Commercial"/>
    <s v="GP-General Power"/>
    <m/>
    <n v="9391.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38"/>
  </r>
  <r>
    <x v="3"/>
    <m/>
    <m/>
    <s v="Commercial"/>
    <s v="LP-Large Power"/>
    <m/>
    <n v="27531.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38"/>
  </r>
  <r>
    <x v="3"/>
    <m/>
    <m/>
    <s v="Residential"/>
    <s v="RG-Residential"/>
    <n v="-100000"/>
    <n v="-10093.73"/>
    <n v="0"/>
    <m/>
    <m/>
    <m/>
    <m/>
    <m/>
    <n v="-712"/>
    <m/>
    <m/>
    <n v="-45"/>
    <m/>
    <m/>
    <m/>
    <m/>
    <m/>
    <m/>
    <m/>
    <m/>
    <m/>
    <m/>
    <m/>
    <m/>
    <m/>
    <m/>
    <m/>
    <m/>
    <m/>
    <m/>
    <n v="0"/>
    <m/>
    <m/>
    <n v="-109.39"/>
    <m/>
    <m/>
    <m/>
    <m/>
    <m/>
    <m/>
    <m/>
    <x v="0"/>
    <m/>
    <m/>
    <m/>
    <m/>
    <m/>
    <m/>
    <m/>
    <m/>
    <n v="0"/>
    <n v="0"/>
    <n v="0"/>
    <n v="0"/>
    <x v="0"/>
    <x v="1"/>
    <m/>
    <x v="38"/>
  </r>
  <r>
    <x v="3"/>
    <m/>
    <m/>
    <s v="Residential"/>
    <s v="RG-Residential"/>
    <n v="-100000"/>
    <n v="-10093.01"/>
    <n v="0"/>
    <m/>
    <m/>
    <m/>
    <m/>
    <m/>
    <n v="-712.01"/>
    <m/>
    <m/>
    <n v="-45"/>
    <m/>
    <m/>
    <m/>
    <m/>
    <m/>
    <m/>
    <m/>
    <m/>
    <m/>
    <m/>
    <m/>
    <m/>
    <m/>
    <m/>
    <m/>
    <m/>
    <m/>
    <m/>
    <n v="0"/>
    <m/>
    <m/>
    <n v="-314.44"/>
    <m/>
    <m/>
    <m/>
    <m/>
    <m/>
    <m/>
    <m/>
    <x v="0"/>
    <m/>
    <m/>
    <m/>
    <m/>
    <m/>
    <m/>
    <m/>
    <m/>
    <n v="0"/>
    <n v="0"/>
    <n v="0"/>
    <n v="0"/>
    <x v="0"/>
    <x v="1"/>
    <m/>
    <x v="38"/>
  </r>
  <r>
    <x v="3"/>
    <m/>
    <m/>
    <s v="Residential"/>
    <s v="RG-Residential"/>
    <n v="-1909"/>
    <n v="-209.78"/>
    <n v="-15.17"/>
    <m/>
    <m/>
    <m/>
    <m/>
    <m/>
    <n v="-13.59"/>
    <m/>
    <m/>
    <n v="-0.85"/>
    <m/>
    <m/>
    <m/>
    <m/>
    <m/>
    <m/>
    <m/>
    <m/>
    <m/>
    <m/>
    <m/>
    <m/>
    <m/>
    <m/>
    <m/>
    <m/>
    <m/>
    <m/>
    <n v="0"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38"/>
  </r>
  <r>
    <x v="3"/>
    <m/>
    <m/>
    <s v="Residential"/>
    <s v="RG-Residential"/>
    <n v="-1354"/>
    <n v="-169.74"/>
    <n v="-60.67"/>
    <m/>
    <m/>
    <m/>
    <m/>
    <m/>
    <n v="-9.19"/>
    <m/>
    <m/>
    <n v="-0.6"/>
    <m/>
    <m/>
    <m/>
    <m/>
    <m/>
    <m/>
    <m/>
    <m/>
    <m/>
    <m/>
    <m/>
    <m/>
    <m/>
    <m/>
    <m/>
    <m/>
    <m/>
    <m/>
    <n v="0"/>
    <m/>
    <m/>
    <n v="-7.22"/>
    <m/>
    <m/>
    <m/>
    <m/>
    <m/>
    <m/>
    <m/>
    <x v="0"/>
    <m/>
    <m/>
    <m/>
    <m/>
    <m/>
    <m/>
    <m/>
    <m/>
    <n v="0"/>
    <n v="0"/>
    <n v="0"/>
    <n v="0"/>
    <x v="0"/>
    <x v="1"/>
    <m/>
    <x v="38"/>
  </r>
  <r>
    <x v="3"/>
    <m/>
    <m/>
    <s v="Residential"/>
    <s v="RG-Residential"/>
    <n v="-690"/>
    <n v="-69.650000000000006"/>
    <n v="0"/>
    <m/>
    <m/>
    <m/>
    <m/>
    <m/>
    <n v="-4.91"/>
    <m/>
    <m/>
    <n v="-0.31"/>
    <m/>
    <m/>
    <m/>
    <m/>
    <m/>
    <m/>
    <m/>
    <m/>
    <m/>
    <m/>
    <m/>
    <m/>
    <m/>
    <m/>
    <m/>
    <m/>
    <m/>
    <m/>
    <n v="0"/>
    <m/>
    <m/>
    <n v="-2.2400000000000002"/>
    <m/>
    <m/>
    <m/>
    <m/>
    <m/>
    <m/>
    <m/>
    <x v="0"/>
    <m/>
    <m/>
    <m/>
    <m/>
    <m/>
    <m/>
    <m/>
    <m/>
    <n v="0"/>
    <n v="0"/>
    <n v="0"/>
    <n v="0"/>
    <x v="0"/>
    <x v="1"/>
    <m/>
    <x v="38"/>
  </r>
  <r>
    <x v="3"/>
    <m/>
    <m/>
    <s v="Residential"/>
    <s v="PL-Private Lighting"/>
    <n v="-65"/>
    <n v="-15.32"/>
    <n v="0"/>
    <m/>
    <m/>
    <m/>
    <m/>
    <m/>
    <n v="-0.46"/>
    <m/>
    <m/>
    <n v="0"/>
    <m/>
    <m/>
    <m/>
    <m/>
    <m/>
    <m/>
    <m/>
    <m/>
    <m/>
    <m/>
    <m/>
    <m/>
    <m/>
    <m/>
    <m/>
    <m/>
    <m/>
    <m/>
    <n v="0"/>
    <m/>
    <m/>
    <n v="0"/>
    <m/>
    <m/>
    <m/>
    <m/>
    <m/>
    <m/>
    <m/>
    <x v="0"/>
    <m/>
    <m/>
    <m/>
    <m/>
    <m/>
    <m/>
    <m/>
    <m/>
    <n v="0"/>
    <n v="0"/>
    <n v="0"/>
    <n v="0"/>
    <x v="0"/>
    <x v="4"/>
    <m/>
    <x v="38"/>
  </r>
  <r>
    <x v="3"/>
    <m/>
    <m/>
    <s v="Residential"/>
    <s v="PL-Private Lighting"/>
    <n v="-19.5"/>
    <n v="-4.5999999999999996"/>
    <n v="0"/>
    <m/>
    <m/>
    <m/>
    <m/>
    <m/>
    <n v="-0.14000000000000001"/>
    <m/>
    <m/>
    <n v="0"/>
    <m/>
    <m/>
    <m/>
    <m/>
    <m/>
    <m/>
    <m/>
    <m/>
    <m/>
    <m/>
    <m/>
    <m/>
    <m/>
    <m/>
    <m/>
    <m/>
    <m/>
    <m/>
    <n v="-0.24"/>
    <m/>
    <m/>
    <n v="-0.04"/>
    <m/>
    <m/>
    <m/>
    <m/>
    <m/>
    <m/>
    <m/>
    <x v="0"/>
    <m/>
    <m/>
    <m/>
    <m/>
    <m/>
    <m/>
    <m/>
    <m/>
    <n v="0"/>
    <n v="0"/>
    <n v="0"/>
    <n v="0"/>
    <x v="0"/>
    <x v="4"/>
    <m/>
    <x v="38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4"/>
    <s v="Gravette"/>
    <s v="Electric"/>
    <s v="Commercial"/>
    <s v="CB-Commercial"/>
    <n v="890192"/>
    <n v="55392.21"/>
    <n v="8884.56"/>
    <n v="2539.88"/>
    <n v="0"/>
    <n v="0"/>
    <n v="0"/>
    <n v="0"/>
    <n v="0"/>
    <n v="29936.1"/>
    <n v="1982.73"/>
    <n v="0"/>
    <n v="2893.28"/>
    <n v="0"/>
    <n v="3347.19"/>
    <n v="3333.24"/>
    <n v="0"/>
    <n v="0"/>
    <n v="0"/>
    <n v="0"/>
    <n v="0"/>
    <n v="0"/>
    <n v="0"/>
    <n v="0"/>
    <n v="0"/>
    <n v="0"/>
    <n v="0"/>
    <n v="0"/>
    <n v="0"/>
    <n v="0"/>
    <n v="0"/>
    <n v="-25"/>
    <n v="-0.49"/>
    <n v="8732.1200000000008"/>
    <n v="-3523.78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9"/>
  </r>
  <r>
    <x v="4"/>
    <s v="Gravette"/>
    <s v="Electric"/>
    <s v="Commercial"/>
    <s v="GP-General Power"/>
    <n v="1293791"/>
    <n v="75703.100000000006"/>
    <n v="3652.2"/>
    <n v="309.13"/>
    <n v="0"/>
    <n v="0"/>
    <n v="0"/>
    <n v="0"/>
    <n v="0"/>
    <n v="43510.21"/>
    <n v="2898.09"/>
    <n v="0"/>
    <n v="3090.93"/>
    <n v="0"/>
    <n v="3894.31"/>
    <n v="3477.91"/>
    <n v="0"/>
    <n v="0"/>
    <n v="0"/>
    <n v="6"/>
    <n v="0"/>
    <n v="0"/>
    <n v="0"/>
    <n v="0"/>
    <n v="0"/>
    <n v="0"/>
    <n v="0"/>
    <n v="0"/>
    <n v="0"/>
    <n v="0"/>
    <n v="0"/>
    <n v="0"/>
    <n v="0"/>
    <n v="11184.56"/>
    <n v="-3864.63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39"/>
  </r>
  <r>
    <x v="4"/>
    <s v="Gravette"/>
    <s v="Electric"/>
    <s v="Commercial"/>
    <s v="LS-Special Lighting"/>
    <n v="360"/>
    <n v="48.36"/>
    <n v="0"/>
    <n v="0"/>
    <n v="0"/>
    <n v="0"/>
    <n v="0"/>
    <n v="0"/>
    <n v="0"/>
    <n v="12.11"/>
    <n v="0.81"/>
    <n v="0"/>
    <n v="0"/>
    <n v="0"/>
    <n v="0.52"/>
    <n v="1.63"/>
    <n v="0"/>
    <n v="0"/>
    <n v="0"/>
    <n v="0"/>
    <n v="0"/>
    <n v="0"/>
    <n v="0"/>
    <n v="0"/>
    <n v="0"/>
    <n v="0"/>
    <n v="0"/>
    <n v="0"/>
    <n v="0"/>
    <n v="0"/>
    <n v="0"/>
    <n v="0"/>
    <n v="0"/>
    <n v="4.95"/>
    <n v="-5.4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9"/>
  </r>
  <r>
    <x v="4"/>
    <s v="Gravette"/>
    <s v="Electric"/>
    <s v="Industrial"/>
    <s v="CB-Commercial"/>
    <n v="1049"/>
    <n v="76.38"/>
    <n v="14.35"/>
    <n v="5.39"/>
    <n v="0"/>
    <n v="0"/>
    <n v="0"/>
    <n v="0"/>
    <n v="0"/>
    <n v="35.28"/>
    <n v="2.35"/>
    <n v="0"/>
    <n v="3.41"/>
    <n v="0"/>
    <n v="3.94"/>
    <n v="3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9800000000000004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39"/>
  </r>
  <r>
    <x v="4"/>
    <s v="Gravette"/>
    <s v="Electric"/>
    <s v="Industrial"/>
    <s v="GP-General Power"/>
    <n v="552059"/>
    <n v="32473.759999999998"/>
    <n v="304.35000000000002"/>
    <n v="100"/>
    <n v="0"/>
    <n v="0"/>
    <n v="0"/>
    <n v="0"/>
    <n v="0"/>
    <n v="15087.77"/>
    <n v="1004.94"/>
    <n v="0"/>
    <n v="1452.21"/>
    <n v="0"/>
    <n v="1661.71"/>
    <n v="1636.7"/>
    <n v="0"/>
    <n v="0"/>
    <n v="0"/>
    <n v="3101.85"/>
    <n v="0"/>
    <n v="0"/>
    <n v="0"/>
    <n v="0"/>
    <n v="0"/>
    <n v="0"/>
    <n v="0"/>
    <n v="0"/>
    <n v="0"/>
    <n v="0"/>
    <n v="0"/>
    <n v="0"/>
    <n v="0"/>
    <n v="1635.97"/>
    <n v="-1596.29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39"/>
  </r>
  <r>
    <x v="4"/>
    <s v="Gravette"/>
    <s v="Electric"/>
    <s v="Industrial"/>
    <s v="PT-Transmission"/>
    <n v="5129292"/>
    <n v="196168.9"/>
    <n v="873.45"/>
    <n v="100"/>
    <n v="0"/>
    <n v="0"/>
    <n v="0"/>
    <n v="0"/>
    <n v="0"/>
    <n v="172498.08"/>
    <n v="2198.7800000000002"/>
    <n v="0"/>
    <n v="11942.24"/>
    <n v="0"/>
    <n v="13079.69"/>
    <n v="13219.13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2078.7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39"/>
  </r>
  <r>
    <x v="4"/>
    <s v="Gravette"/>
    <s v="Electric"/>
    <s v="Municipal Buildings"/>
    <s v="CB-Commercial"/>
    <n v="43314"/>
    <n v="2931.68"/>
    <n v="789.25"/>
    <n v="0"/>
    <n v="0"/>
    <n v="0"/>
    <n v="0"/>
    <n v="0"/>
    <n v="0"/>
    <n v="1456.67"/>
    <n v="96.99"/>
    <n v="0"/>
    <n v="140.81"/>
    <n v="0"/>
    <n v="162.83000000000001"/>
    <n v="162.4"/>
    <n v="0"/>
    <n v="0"/>
    <n v="0"/>
    <n v="0"/>
    <n v="0"/>
    <n v="0"/>
    <n v="0"/>
    <n v="0"/>
    <n v="0"/>
    <n v="0"/>
    <n v="0"/>
    <n v="0"/>
    <n v="0"/>
    <n v="0"/>
    <n v="0"/>
    <n v="0"/>
    <n v="0"/>
    <n v="503.16"/>
    <n v="-204.33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9"/>
  </r>
  <r>
    <x v="4"/>
    <s v="Gravette"/>
    <s v="Electric"/>
    <s v="Municipal Other Lighting"/>
    <s v="CB-Commercial"/>
    <n v="5845"/>
    <n v="440.36"/>
    <n v="344.4"/>
    <n v="0"/>
    <n v="0"/>
    <n v="0"/>
    <n v="0"/>
    <n v="0"/>
    <n v="0"/>
    <n v="196.57"/>
    <n v="13.08"/>
    <n v="0"/>
    <n v="19.010000000000002"/>
    <n v="0"/>
    <n v="21.98"/>
    <n v="21.88"/>
    <n v="0"/>
    <n v="0"/>
    <n v="0"/>
    <n v="0"/>
    <n v="0"/>
    <n v="0"/>
    <n v="0"/>
    <n v="0"/>
    <n v="0"/>
    <n v="0"/>
    <n v="0"/>
    <n v="0"/>
    <n v="0"/>
    <n v="0"/>
    <n v="0"/>
    <n v="0"/>
    <n v="0"/>
    <n v="94.31"/>
    <n v="-43.09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39"/>
  </r>
  <r>
    <x v="4"/>
    <s v="Gravette"/>
    <s v="Electric"/>
    <s v="Municipal Other Lighting"/>
    <s v="LS-Special Lighting"/>
    <n v="1106"/>
    <n v="240.62"/>
    <n v="0"/>
    <n v="0"/>
    <n v="0"/>
    <n v="0"/>
    <n v="0"/>
    <n v="0"/>
    <n v="0"/>
    <n v="37.21"/>
    <n v="2.4700000000000002"/>
    <n v="0"/>
    <n v="0"/>
    <n v="0"/>
    <n v="1.6"/>
    <n v="5.03"/>
    <n v="0"/>
    <n v="0"/>
    <n v="0"/>
    <n v="0"/>
    <n v="0"/>
    <n v="0"/>
    <n v="0"/>
    <n v="0"/>
    <n v="0"/>
    <n v="0"/>
    <n v="0"/>
    <n v="0"/>
    <n v="0"/>
    <n v="0"/>
    <n v="0"/>
    <n v="0"/>
    <n v="0"/>
    <n v="23.9"/>
    <n v="-26.88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9"/>
  </r>
  <r>
    <x v="4"/>
    <s v="Gravette"/>
    <s v="Electric"/>
    <s v="Municipal Pumping"/>
    <s v="CB-Commercial"/>
    <n v="33509"/>
    <n v="2083.84"/>
    <n v="315.7"/>
    <n v="0"/>
    <n v="0"/>
    <n v="0"/>
    <n v="0"/>
    <n v="0"/>
    <n v="0"/>
    <n v="1126.9000000000001"/>
    <n v="75.05"/>
    <n v="0"/>
    <n v="108.92"/>
    <n v="0"/>
    <n v="125.95"/>
    <n v="126.42"/>
    <n v="0"/>
    <n v="0"/>
    <n v="0"/>
    <n v="0"/>
    <n v="0"/>
    <n v="0"/>
    <n v="0"/>
    <n v="0"/>
    <n v="0"/>
    <n v="0"/>
    <n v="0"/>
    <n v="0"/>
    <n v="0"/>
    <n v="0"/>
    <n v="0"/>
    <n v="0"/>
    <n v="0"/>
    <n v="341.25"/>
    <n v="-131.72999999999999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9"/>
  </r>
  <r>
    <x v="4"/>
    <s v="Gravette"/>
    <s v="Electric"/>
    <s v="Municipal Pumping"/>
    <s v="GP-General Power"/>
    <n v="544136"/>
    <n v="22219.63"/>
    <n v="304.35000000000002"/>
    <n v="0"/>
    <n v="0"/>
    <n v="0"/>
    <n v="0"/>
    <n v="0"/>
    <n v="0"/>
    <n v="18299.3"/>
    <n v="1218.8599999999999"/>
    <n v="0"/>
    <n v="677.94"/>
    <n v="0"/>
    <n v="1637.85"/>
    <n v="762.63"/>
    <n v="0"/>
    <n v="0"/>
    <n v="0"/>
    <n v="0"/>
    <n v="0"/>
    <n v="0"/>
    <n v="0"/>
    <n v="0"/>
    <n v="0"/>
    <n v="0"/>
    <n v="0"/>
    <n v="0"/>
    <n v="0"/>
    <n v="0"/>
    <n v="0"/>
    <n v="0"/>
    <n v="0"/>
    <n v="3775.42"/>
    <n v="-1096.92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39"/>
  </r>
  <r>
    <x v="4"/>
    <s v="Gravette"/>
    <s v="Electric"/>
    <s v="Residential"/>
    <s v="NM-Net Metering"/>
    <n v="11449"/>
    <n v="-85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9"/>
  </r>
  <r>
    <x v="4"/>
    <s v="Gravette"/>
    <s v="Electric"/>
    <s v="Residential"/>
    <s v="RG-Residential"/>
    <n v="2775794"/>
    <n v="197520.18"/>
    <n v="47698.27"/>
    <n v="11590.41"/>
    <n v="0"/>
    <n v="0"/>
    <n v="0"/>
    <n v="0"/>
    <n v="0"/>
    <n v="91663.27"/>
    <n v="6105.3"/>
    <n v="0"/>
    <n v="10112.209999999999"/>
    <n v="0"/>
    <n v="11147.55"/>
    <n v="10680.35"/>
    <n v="0"/>
    <n v="0"/>
    <n v="0"/>
    <n v="0"/>
    <n v="0"/>
    <n v="0"/>
    <n v="0"/>
    <n v="0"/>
    <n v="0"/>
    <n v="0"/>
    <n v="0"/>
    <n v="0"/>
    <n v="0"/>
    <n v="0"/>
    <n v="0"/>
    <n v="350"/>
    <n v="-4.28"/>
    <n v="33109.11"/>
    <n v="-13298.11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9"/>
  </r>
  <r>
    <x v="4"/>
    <s v="Gravette"/>
    <s v="Lighting"/>
    <s v="Commercial"/>
    <s v="PL-Private Lighting"/>
    <n v="28503"/>
    <n v="3924.4"/>
    <n v="0"/>
    <n v="40.32"/>
    <n v="0"/>
    <n v="0"/>
    <n v="0"/>
    <n v="0"/>
    <n v="0"/>
    <n v="958.56"/>
    <n v="63.97"/>
    <n v="0"/>
    <n v="0"/>
    <n v="0"/>
    <n v="40.78"/>
    <n v="42.67"/>
    <n v="0"/>
    <n v="0"/>
    <n v="0"/>
    <n v="0"/>
    <n v="0"/>
    <n v="0"/>
    <n v="0"/>
    <n v="0"/>
    <n v="0"/>
    <n v="0"/>
    <n v="0"/>
    <n v="0"/>
    <n v="0"/>
    <n v="0"/>
    <n v="0"/>
    <n v="0"/>
    <n v="0"/>
    <n v="343.79"/>
    <n v="-215.11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4"/>
    <s v="Gravette"/>
    <s v="Lighting"/>
    <s v="Industrial"/>
    <s v="PL-Private Lighting"/>
    <n v="5882"/>
    <n v="522.32000000000005"/>
    <n v="0"/>
    <n v="8.6199999999999992"/>
    <n v="0"/>
    <n v="0"/>
    <n v="0"/>
    <n v="0"/>
    <n v="0"/>
    <n v="197.81"/>
    <n v="3.53"/>
    <n v="0"/>
    <n v="0"/>
    <n v="0"/>
    <n v="8.4600000000000009"/>
    <n v="8.77"/>
    <n v="0"/>
    <n v="0"/>
    <n v="0"/>
    <n v="395.21"/>
    <n v="0"/>
    <n v="0"/>
    <n v="0"/>
    <n v="0"/>
    <n v="0"/>
    <n v="0"/>
    <n v="0"/>
    <n v="0"/>
    <n v="0"/>
    <n v="0"/>
    <n v="0"/>
    <n v="0"/>
    <n v="0"/>
    <n v="10.98"/>
    <n v="-30.51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9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2.19"/>
    <n v="0.15"/>
    <n v="0"/>
    <n v="0"/>
    <n v="0"/>
    <n v="0.09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0.47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9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6.78"/>
    <n v="1.1100000000000001"/>
    <n v="0"/>
    <n v="0"/>
    <n v="0"/>
    <n v="0.73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6.91"/>
    <n v="-3.78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9"/>
  </r>
  <r>
    <x v="4"/>
    <s v="Gravette"/>
    <s v="Lighting"/>
    <s v="Municipal Street Lighting"/>
    <s v="SPL-Municipal St Lighting"/>
    <n v="53120.775000000001"/>
    <n v="2199.71"/>
    <n v="0"/>
    <n v="0"/>
    <n v="0"/>
    <n v="0"/>
    <n v="0"/>
    <n v="0"/>
    <n v="0"/>
    <n v="1786.45"/>
    <n v="118.99"/>
    <n v="0"/>
    <n v="0"/>
    <n v="0"/>
    <n v="76.5"/>
    <n v="86.06"/>
    <n v="0"/>
    <n v="0"/>
    <n v="0"/>
    <n v="1689.05"/>
    <n v="0"/>
    <n v="0"/>
    <n v="0"/>
    <n v="0"/>
    <n v="0"/>
    <n v="0"/>
    <n v="0"/>
    <n v="0"/>
    <n v="0"/>
    <n v="0"/>
    <n v="0"/>
    <n v="0"/>
    <n v="0"/>
    <n v="376.99"/>
    <n v="-134.84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9"/>
  </r>
  <r>
    <x v="4"/>
    <s v="Gravette"/>
    <s v="Lighting"/>
    <s v="Residential"/>
    <s v="PL-Private Lighting"/>
    <n v="16340.204"/>
    <n v="2635.13"/>
    <n v="0"/>
    <n v="7.32"/>
    <n v="0"/>
    <n v="0"/>
    <n v="0"/>
    <n v="0"/>
    <n v="0"/>
    <n v="549.39"/>
    <n v="37.119999999999997"/>
    <n v="0"/>
    <n v="0"/>
    <n v="0"/>
    <n v="22.19"/>
    <n v="25.43"/>
    <n v="0"/>
    <n v="0"/>
    <n v="0"/>
    <n v="0"/>
    <n v="0"/>
    <n v="0"/>
    <n v="0"/>
    <n v="0"/>
    <n v="0"/>
    <n v="0"/>
    <n v="0"/>
    <n v="0"/>
    <n v="0"/>
    <n v="0"/>
    <n v="0"/>
    <n v="0"/>
    <n v="0"/>
    <n v="251.11"/>
    <n v="-150.16999999999999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4"/>
    <s v="Neosho"/>
    <s v="Electric"/>
    <s v="Commercial"/>
    <s v="CB-Commercial"/>
    <n v="38331"/>
    <n v="2294.6799999999998"/>
    <n v="200.9"/>
    <n v="165.82"/>
    <n v="0"/>
    <n v="0"/>
    <n v="0"/>
    <n v="0"/>
    <n v="0"/>
    <n v="1289.06"/>
    <n v="85.87"/>
    <n v="0"/>
    <n v="124.58"/>
    <n v="0"/>
    <n v="144.13999999999999"/>
    <n v="143.33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409.46"/>
    <n v="-137.01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9"/>
  </r>
  <r>
    <x v="4"/>
    <s v="Neosho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9"/>
  </r>
  <r>
    <x v="4"/>
    <s v="Neosho"/>
    <s v="Electric"/>
    <s v="Residential"/>
    <s v="RG-Residential"/>
    <n v="69779"/>
    <n v="5129.71"/>
    <n v="1346.14"/>
    <n v="365.81"/>
    <n v="0"/>
    <n v="0"/>
    <n v="0"/>
    <n v="0"/>
    <n v="0"/>
    <n v="2332.69"/>
    <n v="155.36000000000001"/>
    <n v="0"/>
    <n v="257.37"/>
    <n v="0"/>
    <n v="283.70999999999998"/>
    <n v="271.36"/>
    <n v="0"/>
    <n v="0"/>
    <n v="0"/>
    <n v="0"/>
    <n v="0"/>
    <n v="0"/>
    <n v="0"/>
    <n v="0"/>
    <n v="0"/>
    <n v="0"/>
    <n v="0"/>
    <n v="0"/>
    <n v="0"/>
    <n v="0"/>
    <n v="0"/>
    <n v="0"/>
    <n v="-0.19"/>
    <n v="922.52"/>
    <n v="-350.17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9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13.08"/>
    <n v="0.87"/>
    <n v="0"/>
    <n v="0"/>
    <n v="0"/>
    <n v="0.56000000000000005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6.62"/>
    <n v="-3.4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2.08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-0.7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1"/>
    <s v="Baxter Springs"/>
    <s v="Electric"/>
    <s v="Commercial"/>
    <s v="CB-Commercial"/>
    <n v="719151"/>
    <n v="59537.94"/>
    <n v="13162.67"/>
    <n v="3179.82"/>
    <n v="0"/>
    <n v="0"/>
    <n v="0"/>
    <n v="0"/>
    <n v="0"/>
    <n v="0"/>
    <n v="0"/>
    <n v="0"/>
    <n v="0"/>
    <n v="21243.57"/>
    <n v="0"/>
    <n v="0"/>
    <n v="1156.58"/>
    <n v="0"/>
    <n v="0"/>
    <n v="0"/>
    <n v="0"/>
    <n v="0"/>
    <n v="0"/>
    <n v="0"/>
    <n v="0"/>
    <n v="0"/>
    <n v="0"/>
    <n v="20"/>
    <n v="0"/>
    <n v="0"/>
    <n v="0"/>
    <n v="0"/>
    <n v="-0.16"/>
    <n v="8642.26"/>
    <n v="0"/>
    <n v="0"/>
    <n v="9936.61"/>
    <n v="0"/>
    <n v="0"/>
    <n v="0"/>
    <n v="0"/>
    <x v="1"/>
    <n v="0"/>
    <m/>
    <m/>
    <m/>
    <m/>
    <m/>
    <m/>
    <m/>
    <n v="18640.239999999998"/>
    <n v="2603.33"/>
    <n v="0"/>
    <n v="21243.57"/>
    <x v="1"/>
    <x v="5"/>
    <m/>
    <x v="39"/>
  </r>
  <r>
    <x v="1"/>
    <s v="Baxter Springs"/>
    <s v="Electric"/>
    <s v="Commercial"/>
    <s v="GP-General Power"/>
    <n v="1203938"/>
    <n v="88312.6"/>
    <n v="0"/>
    <n v="725"/>
    <n v="0"/>
    <n v="0"/>
    <n v="0"/>
    <n v="0"/>
    <n v="0"/>
    <n v="0"/>
    <n v="0"/>
    <n v="0"/>
    <n v="0"/>
    <n v="36250.589999999997"/>
    <n v="0"/>
    <n v="0"/>
    <n v="1974.44"/>
    <n v="0"/>
    <n v="0"/>
    <n v="0"/>
    <n v="0"/>
    <n v="0"/>
    <n v="0"/>
    <n v="0"/>
    <n v="0"/>
    <n v="0"/>
    <n v="0"/>
    <n v="0"/>
    <n v="0"/>
    <n v="0"/>
    <n v="0"/>
    <n v="0"/>
    <n v="0"/>
    <n v="6700.42"/>
    <n v="0"/>
    <n v="0"/>
    <n v="12783.16"/>
    <n v="0"/>
    <n v="0"/>
    <n v="0"/>
    <n v="0"/>
    <x v="1"/>
    <n v="0"/>
    <m/>
    <m/>
    <m/>
    <m/>
    <m/>
    <m/>
    <m/>
    <n v="31892.329999999994"/>
    <n v="4358.26"/>
    <n v="0"/>
    <n v="36250.589999999997"/>
    <x v="1"/>
    <x v="6"/>
    <m/>
    <x v="39"/>
  </r>
  <r>
    <x v="1"/>
    <s v="Baxter Springs"/>
    <s v="Electric"/>
    <s v="Commercial"/>
    <s v="LS-Special Lighting"/>
    <n v="4224"/>
    <n v="587.65"/>
    <n v="0"/>
    <n v="5.04"/>
    <n v="0"/>
    <n v="0"/>
    <n v="0"/>
    <n v="0"/>
    <n v="0"/>
    <n v="0"/>
    <n v="0"/>
    <n v="0"/>
    <n v="0"/>
    <n v="127.18"/>
    <n v="0"/>
    <n v="0"/>
    <n v="6.92"/>
    <n v="0"/>
    <n v="0"/>
    <n v="0"/>
    <n v="0"/>
    <n v="0"/>
    <n v="0"/>
    <n v="0"/>
    <n v="0"/>
    <n v="0"/>
    <n v="0"/>
    <n v="0"/>
    <n v="0"/>
    <n v="0"/>
    <n v="0"/>
    <n v="0"/>
    <n v="0"/>
    <n v="57.36"/>
    <n v="0"/>
    <n v="-59.81"/>
    <n v="3.8"/>
    <n v="0"/>
    <n v="0"/>
    <n v="0"/>
    <n v="0"/>
    <x v="1"/>
    <n v="0"/>
    <m/>
    <m/>
    <m/>
    <m/>
    <m/>
    <m/>
    <m/>
    <n v="111.89000000000001"/>
    <n v="15.29"/>
    <n v="0"/>
    <n v="127.18"/>
    <x v="1"/>
    <x v="7"/>
    <m/>
    <x v="39"/>
  </r>
  <r>
    <x v="1"/>
    <s v="Baxter Springs"/>
    <s v="Electric"/>
    <s v="Commercial"/>
    <s v="NM-Net Metering"/>
    <n v="3536"/>
    <n v="-10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39"/>
  </r>
  <r>
    <x v="1"/>
    <s v="Baxter Springs"/>
    <s v="Electric"/>
    <s v="Commercial"/>
    <s v="SH-Small Heating"/>
    <n v="80271"/>
    <n v="5844.35"/>
    <n v="1089.33"/>
    <n v="309.82"/>
    <n v="0"/>
    <n v="0"/>
    <n v="0"/>
    <n v="0"/>
    <n v="0"/>
    <n v="0"/>
    <n v="0"/>
    <n v="0"/>
    <n v="0"/>
    <n v="2416.9499999999998"/>
    <n v="0"/>
    <n v="0"/>
    <n v="131.66"/>
    <n v="0"/>
    <n v="0"/>
    <n v="0"/>
    <n v="0"/>
    <n v="0"/>
    <n v="0"/>
    <n v="0"/>
    <n v="0"/>
    <n v="0"/>
    <n v="0"/>
    <n v="0"/>
    <n v="0"/>
    <n v="0"/>
    <n v="0"/>
    <n v="0"/>
    <n v="0"/>
    <n v="882.04"/>
    <n v="0"/>
    <n v="0"/>
    <n v="1286.73"/>
    <n v="0"/>
    <n v="0"/>
    <n v="0"/>
    <n v="0"/>
    <x v="1"/>
    <n v="0"/>
    <m/>
    <m/>
    <m/>
    <m/>
    <m/>
    <m/>
    <m/>
    <n v="2126.37"/>
    <n v="290.58"/>
    <n v="0"/>
    <n v="2416.9499999999998"/>
    <x v="1"/>
    <x v="12"/>
    <m/>
    <x v="39"/>
  </r>
  <r>
    <x v="1"/>
    <s v="Baxter Springs"/>
    <s v="Electric"/>
    <s v="Commercial"/>
    <s v="TEB-Total Electric Bldg"/>
    <n v="430947"/>
    <n v="30202.09"/>
    <n v="0"/>
    <n v="316.14999999999998"/>
    <n v="0"/>
    <n v="0"/>
    <n v="0"/>
    <n v="0"/>
    <n v="0"/>
    <n v="0"/>
    <n v="0"/>
    <n v="0"/>
    <n v="0"/>
    <n v="12975.82"/>
    <n v="0"/>
    <n v="0"/>
    <n v="706.76"/>
    <n v="0"/>
    <n v="0"/>
    <n v="0"/>
    <n v="0"/>
    <n v="0"/>
    <n v="0"/>
    <n v="0"/>
    <n v="0"/>
    <n v="0"/>
    <n v="0"/>
    <n v="0"/>
    <n v="0"/>
    <n v="0"/>
    <n v="0"/>
    <n v="0"/>
    <n v="0"/>
    <n v="3234.54"/>
    <n v="0"/>
    <n v="0"/>
    <n v="5847.94"/>
    <n v="0"/>
    <n v="0"/>
    <n v="0"/>
    <n v="0"/>
    <x v="1"/>
    <n v="0"/>
    <m/>
    <m/>
    <m/>
    <m/>
    <m/>
    <m/>
    <m/>
    <n v="11415.789999999999"/>
    <n v="1560.03"/>
    <n v="0"/>
    <n v="12975.82"/>
    <x v="1"/>
    <x v="13"/>
    <m/>
    <x v="39"/>
  </r>
  <r>
    <x v="1"/>
    <s v="Baxter Springs"/>
    <s v="Electric"/>
    <s v="Industrial"/>
    <s v="CB-Commercial"/>
    <n v="11542"/>
    <n v="979.45"/>
    <n v="140"/>
    <n v="64.650000000000006"/>
    <n v="0"/>
    <n v="0"/>
    <n v="0"/>
    <n v="0"/>
    <n v="0"/>
    <n v="0"/>
    <n v="0"/>
    <n v="0"/>
    <n v="0"/>
    <n v="347.54"/>
    <n v="0"/>
    <n v="0"/>
    <n v="18.920000000000002"/>
    <n v="0"/>
    <n v="0"/>
    <n v="0"/>
    <n v="0"/>
    <n v="0"/>
    <n v="0"/>
    <n v="0"/>
    <n v="0"/>
    <n v="0"/>
    <n v="0"/>
    <n v="0"/>
    <n v="0"/>
    <n v="0"/>
    <n v="0"/>
    <n v="0"/>
    <n v="0"/>
    <n v="156.84"/>
    <n v="0"/>
    <n v="0"/>
    <n v="162.63"/>
    <n v="0"/>
    <n v="0"/>
    <n v="0"/>
    <n v="0"/>
    <x v="1"/>
    <n v="0"/>
    <m/>
    <m/>
    <m/>
    <m/>
    <m/>
    <m/>
    <m/>
    <n v="305.76"/>
    <n v="41.78"/>
    <n v="0"/>
    <n v="347.54"/>
    <x v="2"/>
    <x v="5"/>
    <m/>
    <x v="39"/>
  </r>
  <r>
    <x v="1"/>
    <s v="Baxter Springs"/>
    <s v="Electric"/>
    <s v="Industrial"/>
    <s v="GP-General Power"/>
    <n v="710360"/>
    <n v="50638.44"/>
    <n v="0"/>
    <n v="275"/>
    <n v="0"/>
    <n v="0"/>
    <n v="0"/>
    <n v="0"/>
    <n v="0"/>
    <n v="0"/>
    <n v="0"/>
    <n v="0"/>
    <n v="0"/>
    <n v="23293.03"/>
    <n v="0"/>
    <n v="0"/>
    <n v="1165"/>
    <n v="0"/>
    <n v="0"/>
    <n v="0"/>
    <n v="0"/>
    <n v="0"/>
    <n v="0"/>
    <n v="0"/>
    <n v="0"/>
    <n v="0"/>
    <n v="0"/>
    <n v="0"/>
    <n v="0"/>
    <n v="0"/>
    <n v="0"/>
    <n v="0"/>
    <n v="0"/>
    <n v="2807.87"/>
    <n v="0"/>
    <n v="0"/>
    <n v="7688.98"/>
    <n v="0"/>
    <n v="0"/>
    <n v="0"/>
    <n v="0"/>
    <x v="1"/>
    <n v="0"/>
    <m/>
    <m/>
    <m/>
    <m/>
    <m/>
    <m/>
    <m/>
    <n v="20721.53"/>
    <n v="2571.5"/>
    <n v="0"/>
    <n v="23293.03"/>
    <x v="2"/>
    <x v="6"/>
    <m/>
    <x v="39"/>
  </r>
  <r>
    <x v="1"/>
    <s v="Baxter Springs"/>
    <s v="Electric"/>
    <s v="Industrial"/>
    <s v="PT-Transmission"/>
    <n v="2505997"/>
    <n v="99972.69"/>
    <n v="0"/>
    <n v="50"/>
    <n v="0"/>
    <n v="0"/>
    <n v="0"/>
    <n v="0"/>
    <n v="0"/>
    <n v="0"/>
    <n v="0"/>
    <n v="0"/>
    <n v="0"/>
    <n v="104374.78"/>
    <n v="0"/>
    <n v="0"/>
    <n v="4109.83"/>
    <n v="0"/>
    <n v="0"/>
    <n v="7670.8"/>
    <n v="0"/>
    <n v="0"/>
    <n v="0"/>
    <n v="0"/>
    <n v="0"/>
    <n v="0"/>
    <n v="0"/>
    <n v="0"/>
    <n v="0"/>
    <n v="0"/>
    <n v="0"/>
    <n v="0"/>
    <n v="0"/>
    <n v="9851.52"/>
    <n v="0"/>
    <n v="-11728.06"/>
    <n v="20939.7"/>
    <n v="0"/>
    <n v="0"/>
    <n v="0"/>
    <n v="0"/>
    <x v="1"/>
    <n v="0"/>
    <m/>
    <m/>
    <m/>
    <m/>
    <m/>
    <m/>
    <m/>
    <n v="95303.07"/>
    <n v="9071.7099999999991"/>
    <n v="0"/>
    <n v="104374.78"/>
    <x v="2"/>
    <x v="9"/>
    <m/>
    <x v="39"/>
  </r>
  <r>
    <x v="1"/>
    <s v="Baxter Springs"/>
    <s v="Electric"/>
    <s v="Industrial"/>
    <s v="SH-Small Heating"/>
    <n v="1380"/>
    <n v="103.53"/>
    <n v="40"/>
    <n v="0"/>
    <n v="0"/>
    <n v="0"/>
    <n v="0"/>
    <n v="0"/>
    <n v="0"/>
    <n v="0"/>
    <n v="0"/>
    <n v="0"/>
    <n v="0"/>
    <n v="41.55"/>
    <n v="0"/>
    <n v="0"/>
    <n v="2.27"/>
    <n v="0"/>
    <n v="0"/>
    <n v="0"/>
    <n v="0"/>
    <n v="0"/>
    <n v="0"/>
    <n v="0"/>
    <n v="0"/>
    <n v="0"/>
    <n v="0"/>
    <n v="0"/>
    <n v="0"/>
    <n v="0"/>
    <n v="0"/>
    <n v="0"/>
    <n v="0"/>
    <n v="16.73"/>
    <n v="0"/>
    <n v="0"/>
    <n v="22.12"/>
    <n v="0"/>
    <n v="0"/>
    <n v="0"/>
    <n v="0"/>
    <x v="1"/>
    <n v="0"/>
    <m/>
    <m/>
    <m/>
    <m/>
    <m/>
    <m/>
    <m/>
    <n v="36.549999999999997"/>
    <n v="5"/>
    <n v="0"/>
    <n v="41.55"/>
    <x v="2"/>
    <x v="12"/>
    <m/>
    <x v="39"/>
  </r>
  <r>
    <x v="1"/>
    <s v="Baxter Springs"/>
    <s v="Electric"/>
    <s v="Industrial"/>
    <s v="TEB-Total Electric Bldg"/>
    <n v="9200"/>
    <n v="789.94"/>
    <n v="0"/>
    <n v="0"/>
    <n v="0"/>
    <n v="0"/>
    <n v="0"/>
    <n v="0"/>
    <n v="0"/>
    <n v="0"/>
    <n v="0"/>
    <n v="0"/>
    <n v="0"/>
    <n v="277.01"/>
    <n v="0"/>
    <n v="0"/>
    <n v="15.09"/>
    <n v="0"/>
    <n v="0"/>
    <n v="0"/>
    <n v="0"/>
    <n v="0"/>
    <n v="0"/>
    <n v="0"/>
    <n v="0"/>
    <n v="0"/>
    <n v="0"/>
    <n v="0"/>
    <n v="0"/>
    <n v="0"/>
    <n v="0"/>
    <n v="0"/>
    <n v="0"/>
    <n v="11.58"/>
    <n v="0"/>
    <n v="0"/>
    <n v="124.84"/>
    <n v="0"/>
    <n v="0"/>
    <n v="0"/>
    <n v="0"/>
    <x v="1"/>
    <n v="0"/>
    <m/>
    <m/>
    <m/>
    <m/>
    <m/>
    <m/>
    <m/>
    <n v="243.70999999999998"/>
    <n v="33.299999999999997"/>
    <n v="0"/>
    <n v="277.01"/>
    <x v="2"/>
    <x v="13"/>
    <m/>
    <x v="39"/>
  </r>
  <r>
    <x v="1"/>
    <s v="Baxter Springs"/>
    <s v="Electric"/>
    <s v="Interdepartmental"/>
    <s v="CB-Commercial"/>
    <n v="8389"/>
    <n v="706.83"/>
    <n v="60"/>
    <n v="0"/>
    <n v="0"/>
    <n v="0"/>
    <n v="0"/>
    <n v="0"/>
    <n v="0"/>
    <n v="0"/>
    <n v="0"/>
    <n v="0"/>
    <n v="0"/>
    <n v="252.58"/>
    <n v="0"/>
    <n v="0"/>
    <n v="1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8.2"/>
    <n v="0"/>
    <n v="0"/>
    <n v="0"/>
    <n v="0"/>
    <x v="1"/>
    <n v="0"/>
    <m/>
    <m/>
    <m/>
    <m/>
    <m/>
    <m/>
    <m/>
    <n v="222.21"/>
    <n v="30.37"/>
    <n v="0"/>
    <n v="252.58"/>
    <x v="5"/>
    <x v="5"/>
    <m/>
    <x v="39"/>
  </r>
  <r>
    <x v="1"/>
    <s v="Baxter Springs"/>
    <s v="Electric"/>
    <s v="Interdepartmental"/>
    <s v="GP-General Power"/>
    <n v="3280"/>
    <n v="1135.52"/>
    <n v="0"/>
    <n v="0"/>
    <n v="0"/>
    <n v="0"/>
    <n v="0"/>
    <n v="0"/>
    <n v="0"/>
    <n v="0"/>
    <n v="0"/>
    <n v="0"/>
    <n v="0"/>
    <n v="98.77"/>
    <n v="0"/>
    <n v="0"/>
    <n v="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78"/>
    <n v="0"/>
    <n v="0"/>
    <n v="0"/>
    <n v="0"/>
    <x v="1"/>
    <n v="0"/>
    <m/>
    <m/>
    <m/>
    <m/>
    <m/>
    <m/>
    <m/>
    <n v="86.899999999999991"/>
    <n v="11.87"/>
    <n v="0"/>
    <n v="98.77"/>
    <x v="5"/>
    <x v="6"/>
    <m/>
    <x v="39"/>
  </r>
  <r>
    <x v="1"/>
    <s v="Baxter Springs"/>
    <s v="Electric"/>
    <s v="Municipal Buildings"/>
    <s v="CB-Commercial"/>
    <n v="21550"/>
    <n v="1850.86"/>
    <n v="520"/>
    <n v="0"/>
    <n v="0"/>
    <n v="0"/>
    <n v="0"/>
    <n v="0"/>
    <n v="0"/>
    <n v="0"/>
    <n v="0"/>
    <n v="0"/>
    <n v="0"/>
    <n v="648.87"/>
    <n v="0"/>
    <n v="0"/>
    <n v="35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3.63"/>
    <n v="0"/>
    <n v="0"/>
    <n v="0"/>
    <n v="0"/>
    <x v="1"/>
    <n v="0"/>
    <m/>
    <m/>
    <m/>
    <m/>
    <m/>
    <m/>
    <m/>
    <n v="570.86"/>
    <n v="78.010000000000005"/>
    <n v="0"/>
    <n v="648.87"/>
    <x v="3"/>
    <x v="5"/>
    <m/>
    <x v="39"/>
  </r>
  <r>
    <x v="1"/>
    <s v="Baxter Springs"/>
    <s v="Electric"/>
    <s v="Municipal Buildings"/>
    <s v="GP-General Power"/>
    <n v="40960"/>
    <n v="3097.39"/>
    <n v="0"/>
    <n v="0"/>
    <n v="0"/>
    <n v="0"/>
    <n v="0"/>
    <n v="0"/>
    <n v="0"/>
    <n v="0"/>
    <n v="0"/>
    <n v="0"/>
    <n v="0"/>
    <n v="1233.31"/>
    <n v="0"/>
    <n v="0"/>
    <n v="67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3.54"/>
    <n v="0"/>
    <n v="0"/>
    <n v="0"/>
    <n v="0"/>
    <x v="1"/>
    <n v="0"/>
    <m/>
    <m/>
    <m/>
    <m/>
    <m/>
    <m/>
    <m/>
    <n v="1085.03"/>
    <n v="148.28"/>
    <n v="0"/>
    <n v="1233.31"/>
    <x v="3"/>
    <x v="6"/>
    <m/>
    <x v="39"/>
  </r>
  <r>
    <x v="1"/>
    <s v="Baxter Springs"/>
    <s v="Electric"/>
    <s v="Municipal Buildings"/>
    <s v="SH-Small Heating"/>
    <n v="1920"/>
    <n v="140.91999999999999"/>
    <n v="20"/>
    <n v="0"/>
    <n v="0"/>
    <n v="0"/>
    <n v="0"/>
    <n v="0"/>
    <n v="0"/>
    <n v="0"/>
    <n v="0"/>
    <n v="0"/>
    <n v="0"/>
    <n v="57.81"/>
    <n v="0"/>
    <n v="0"/>
    <n v="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78"/>
    <n v="0"/>
    <n v="0"/>
    <n v="0"/>
    <n v="0"/>
    <x v="1"/>
    <n v="0"/>
    <m/>
    <m/>
    <m/>
    <m/>
    <m/>
    <m/>
    <m/>
    <n v="50.86"/>
    <n v="6.95"/>
    <n v="0"/>
    <n v="57.81"/>
    <x v="3"/>
    <x v="12"/>
    <m/>
    <x v="39"/>
  </r>
  <r>
    <x v="1"/>
    <s v="Baxter Springs"/>
    <s v="Electric"/>
    <s v="Municipal Other Lighting"/>
    <s v="CB-Commercial"/>
    <n v="8016"/>
    <n v="708.19"/>
    <n v="567.33000000000004"/>
    <n v="0"/>
    <n v="0"/>
    <n v="0"/>
    <n v="0"/>
    <n v="0"/>
    <n v="0"/>
    <n v="0"/>
    <n v="0"/>
    <n v="0"/>
    <n v="0"/>
    <n v="241.33"/>
    <n v="0"/>
    <n v="0"/>
    <n v="1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.96"/>
    <n v="0"/>
    <n v="0"/>
    <n v="0"/>
    <n v="0"/>
    <x v="1"/>
    <n v="0"/>
    <m/>
    <m/>
    <m/>
    <m/>
    <m/>
    <m/>
    <m/>
    <n v="212.31"/>
    <n v="29.02"/>
    <n v="0"/>
    <n v="241.33"/>
    <x v="4"/>
    <x v="5"/>
    <m/>
    <x v="39"/>
  </r>
  <r>
    <x v="1"/>
    <s v="Baxter Springs"/>
    <s v="Electric"/>
    <s v="Municipal Other Lighting"/>
    <s v="LS-Special Lighting"/>
    <n v="1723"/>
    <n v="288.12"/>
    <n v="0"/>
    <n v="0"/>
    <n v="0"/>
    <n v="0"/>
    <n v="0"/>
    <n v="0"/>
    <n v="0"/>
    <n v="0"/>
    <n v="0"/>
    <n v="0"/>
    <n v="0"/>
    <n v="51.88"/>
    <n v="0"/>
    <n v="0"/>
    <n v="2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4"/>
    <n v="1.56"/>
    <n v="0"/>
    <n v="0"/>
    <n v="0"/>
    <n v="0"/>
    <x v="1"/>
    <n v="0"/>
    <m/>
    <m/>
    <m/>
    <m/>
    <m/>
    <m/>
    <m/>
    <n v="45.64"/>
    <n v="6.24"/>
    <n v="0"/>
    <n v="51.88"/>
    <x v="4"/>
    <x v="7"/>
    <m/>
    <x v="39"/>
  </r>
  <r>
    <x v="1"/>
    <s v="Baxter Springs"/>
    <s v="Electric"/>
    <s v="Municipal Pumping"/>
    <s v="CB-Commercial"/>
    <n v="24199"/>
    <n v="2038.96"/>
    <n v="300"/>
    <n v="0"/>
    <n v="0"/>
    <n v="0"/>
    <n v="0"/>
    <n v="0"/>
    <n v="0"/>
    <n v="0"/>
    <n v="0"/>
    <n v="0"/>
    <n v="0"/>
    <n v="728.64"/>
    <n v="0"/>
    <n v="0"/>
    <n v="39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0.95"/>
    <n v="0"/>
    <n v="0"/>
    <n v="0"/>
    <n v="0"/>
    <x v="1"/>
    <n v="0"/>
    <m/>
    <m/>
    <m/>
    <m/>
    <m/>
    <m/>
    <m/>
    <n v="641.04"/>
    <n v="87.6"/>
    <n v="0"/>
    <n v="728.64"/>
    <x v="3"/>
    <x v="5"/>
    <m/>
    <x v="39"/>
  </r>
  <r>
    <x v="1"/>
    <s v="Baxter Springs"/>
    <s v="Electric"/>
    <s v="Municipal Pumping"/>
    <s v="GP-General Power"/>
    <n v="156800"/>
    <n v="10192.77"/>
    <n v="0"/>
    <n v="0"/>
    <n v="0"/>
    <n v="0"/>
    <n v="0"/>
    <n v="0"/>
    <n v="0"/>
    <n v="0"/>
    <n v="0"/>
    <n v="0"/>
    <n v="0"/>
    <n v="4721.25"/>
    <n v="0"/>
    <n v="0"/>
    <n v="257.14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82.1600000000001"/>
    <n v="0"/>
    <n v="0"/>
    <n v="0"/>
    <n v="0"/>
    <x v="1"/>
    <n v="0"/>
    <m/>
    <m/>
    <m/>
    <m/>
    <m/>
    <m/>
    <m/>
    <n v="4153.63"/>
    <n v="567.62"/>
    <n v="0"/>
    <n v="4721.25"/>
    <x v="3"/>
    <x v="6"/>
    <m/>
    <x v="39"/>
  </r>
  <r>
    <x v="1"/>
    <s v="Baxter Springs"/>
    <s v="Electric"/>
    <s v="Residential"/>
    <s v="NM-Net Metering"/>
    <n v="5334"/>
    <n v="-168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9"/>
  </r>
  <r>
    <x v="1"/>
    <s v="Baxter Springs"/>
    <s v="Electric"/>
    <s v="Residential"/>
    <s v="RG-Residential"/>
    <n v="2447864"/>
    <n v="160059.54"/>
    <n v="50617.05"/>
    <n v="13599.54"/>
    <n v="0"/>
    <n v="0"/>
    <n v="0"/>
    <n v="0"/>
    <n v="0"/>
    <n v="0"/>
    <n v="0"/>
    <n v="0"/>
    <n v="0"/>
    <n v="73479.820000000007"/>
    <n v="0"/>
    <n v="0"/>
    <n v="4001.17"/>
    <n v="0"/>
    <n v="0"/>
    <n v="0"/>
    <n v="0"/>
    <n v="0"/>
    <n v="0"/>
    <n v="0"/>
    <n v="0"/>
    <n v="0"/>
    <n v="0"/>
    <n v="140"/>
    <n v="0"/>
    <n v="210"/>
    <n v="0"/>
    <n v="260"/>
    <n v="-2.13"/>
    <n v="8902.85"/>
    <n v="0"/>
    <n v="0"/>
    <n v="42646.15"/>
    <n v="0"/>
    <n v="0"/>
    <n v="0"/>
    <n v="0"/>
    <x v="1"/>
    <n v="7.94"/>
    <m/>
    <m/>
    <m/>
    <m/>
    <m/>
    <m/>
    <m/>
    <n v="64618.55"/>
    <n v="8861.27"/>
    <n v="0"/>
    <n v="73479.820000000007"/>
    <x v="0"/>
    <x v="1"/>
    <m/>
    <x v="39"/>
  </r>
  <r>
    <x v="1"/>
    <s v="Baxter Springs"/>
    <s v="Electric"/>
    <s v="Residential"/>
    <s v="RG-Residential Water Heat"/>
    <n v="409520"/>
    <n v="25088.89"/>
    <n v="6710.8"/>
    <n v="1533.78"/>
    <n v="0"/>
    <n v="0"/>
    <n v="0"/>
    <n v="0"/>
    <n v="0"/>
    <n v="0"/>
    <n v="0"/>
    <n v="0"/>
    <n v="0"/>
    <n v="12183.97"/>
    <n v="0"/>
    <n v="0"/>
    <n v="663.8"/>
    <n v="0"/>
    <n v="0"/>
    <n v="0"/>
    <n v="0"/>
    <n v="0"/>
    <n v="0"/>
    <n v="0"/>
    <n v="0"/>
    <n v="0"/>
    <n v="0"/>
    <n v="0"/>
    <n v="0"/>
    <n v="15"/>
    <n v="0"/>
    <n v="0"/>
    <n v="-0.28000000000000003"/>
    <n v="1226.81"/>
    <n v="0"/>
    <n v="0"/>
    <n v="7108.37"/>
    <n v="0"/>
    <n v="0"/>
    <n v="0"/>
    <n v="0"/>
    <x v="1"/>
    <n v="0"/>
    <m/>
    <m/>
    <m/>
    <m/>
    <m/>
    <m/>
    <m/>
    <n v="10701.509999999998"/>
    <n v="1482.46"/>
    <n v="0"/>
    <n v="12183.97"/>
    <x v="0"/>
    <x v="14"/>
    <m/>
    <x v="39"/>
  </r>
  <r>
    <x v="1"/>
    <s v="Baxter Springs"/>
    <s v="Electric"/>
    <s v="Residential"/>
    <s v="RH-Residential Total Elec"/>
    <n v="1469489"/>
    <n v="83284.55"/>
    <n v="20973.66"/>
    <n v="3033.43"/>
    <n v="0"/>
    <n v="0"/>
    <n v="0"/>
    <n v="0"/>
    <n v="0"/>
    <n v="0"/>
    <n v="0"/>
    <n v="0.64"/>
    <n v="0"/>
    <n v="43705.2"/>
    <n v="0"/>
    <n v="0"/>
    <n v="2381.71"/>
    <n v="0"/>
    <n v="0"/>
    <n v="0"/>
    <n v="0"/>
    <n v="0"/>
    <n v="0"/>
    <n v="0"/>
    <n v="0"/>
    <n v="0"/>
    <n v="0"/>
    <n v="60"/>
    <n v="0"/>
    <n v="45"/>
    <n v="0"/>
    <n v="60"/>
    <n v="-1.34"/>
    <n v="3492"/>
    <n v="0"/>
    <n v="0"/>
    <n v="24832.94"/>
    <n v="0"/>
    <n v="0"/>
    <n v="0"/>
    <n v="0"/>
    <x v="1"/>
    <n v="0"/>
    <m/>
    <m/>
    <m/>
    <m/>
    <m/>
    <m/>
    <m/>
    <n v="38385.649999999994"/>
    <n v="5319.55"/>
    <n v="0"/>
    <n v="43705.2"/>
    <x v="0"/>
    <x v="15"/>
    <m/>
    <x v="39"/>
  </r>
  <r>
    <x v="1"/>
    <s v="Baxter Springs"/>
    <s v="Lighting"/>
    <s v="Commercial"/>
    <s v="PL-Private Lighting"/>
    <n v="32189.736000000001"/>
    <n v="8226.34"/>
    <n v="0"/>
    <n v="156.54"/>
    <n v="0"/>
    <n v="0"/>
    <n v="0"/>
    <n v="0"/>
    <n v="0"/>
    <n v="0"/>
    <n v="0"/>
    <n v="0"/>
    <n v="0"/>
    <n v="969.63"/>
    <n v="0"/>
    <n v="0"/>
    <n v="53.06"/>
    <n v="0"/>
    <n v="0"/>
    <n v="69"/>
    <n v="0"/>
    <n v="0"/>
    <n v="0"/>
    <n v="0"/>
    <n v="0"/>
    <n v="0"/>
    <n v="0"/>
    <n v="0"/>
    <n v="0"/>
    <n v="0"/>
    <n v="0"/>
    <n v="0"/>
    <n v="0"/>
    <n v="786.76"/>
    <n v="0"/>
    <n v="393.21"/>
    <n v="83.66"/>
    <n v="0"/>
    <n v="0"/>
    <n v="0"/>
    <n v="0"/>
    <x v="1"/>
    <n v="0"/>
    <m/>
    <m/>
    <m/>
    <m/>
    <m/>
    <m/>
    <m/>
    <n v="853.1"/>
    <n v="116.53"/>
    <n v="0"/>
    <n v="969.63"/>
    <x v="1"/>
    <x v="4"/>
    <m/>
    <x v="39"/>
  </r>
  <r>
    <x v="1"/>
    <s v="Baxter Springs"/>
    <s v="Lighting"/>
    <s v="Industrial"/>
    <s v="PL-Private Lighting"/>
    <n v="11678"/>
    <n v="2404.46"/>
    <n v="0"/>
    <n v="60.86"/>
    <n v="0"/>
    <n v="0"/>
    <n v="0"/>
    <n v="0"/>
    <n v="0"/>
    <n v="0"/>
    <n v="0"/>
    <n v="0"/>
    <n v="0"/>
    <n v="385.55"/>
    <n v="0"/>
    <n v="0"/>
    <n v="19.170000000000002"/>
    <n v="0"/>
    <n v="0"/>
    <n v="0"/>
    <n v="0"/>
    <n v="0"/>
    <n v="0"/>
    <n v="0"/>
    <n v="0"/>
    <n v="0"/>
    <n v="0"/>
    <n v="0"/>
    <n v="0"/>
    <n v="0"/>
    <n v="0"/>
    <n v="0"/>
    <n v="0"/>
    <n v="247.93"/>
    <n v="0"/>
    <n v="20.56"/>
    <n v="30.36"/>
    <n v="0"/>
    <n v="0"/>
    <n v="0"/>
    <n v="0"/>
    <x v="1"/>
    <n v="0"/>
    <m/>
    <m/>
    <m/>
    <m/>
    <m/>
    <m/>
    <m/>
    <n v="343.28000000000003"/>
    <n v="42.27"/>
    <n v="0"/>
    <n v="385.55"/>
    <x v="2"/>
    <x v="4"/>
    <m/>
    <x v="39"/>
  </r>
  <r>
    <x v="1"/>
    <s v="Baxter Springs"/>
    <s v="Lighting"/>
    <s v="Municipal Buildings"/>
    <s v="PL-Private Lighting"/>
    <n v="157"/>
    <n v="39.520000000000003"/>
    <n v="0"/>
    <n v="0"/>
    <n v="0"/>
    <n v="0"/>
    <n v="0"/>
    <n v="0"/>
    <n v="0"/>
    <n v="0"/>
    <n v="0"/>
    <n v="0"/>
    <n v="0"/>
    <n v="4.7300000000000004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41"/>
    <n v="0"/>
    <n v="0"/>
    <n v="0"/>
    <n v="0"/>
    <x v="1"/>
    <n v="0"/>
    <m/>
    <m/>
    <m/>
    <m/>
    <m/>
    <m/>
    <m/>
    <n v="4.16"/>
    <n v="0.56999999999999995"/>
    <n v="0"/>
    <n v="4.7300000000000004"/>
    <x v="3"/>
    <x v="4"/>
    <m/>
    <x v="39"/>
  </r>
  <r>
    <x v="1"/>
    <s v="Baxter Springs"/>
    <s v="Lighting"/>
    <s v="Municipal Other Lighting"/>
    <s v="PL-Private Lighting"/>
    <n v="123"/>
    <n v="30.36"/>
    <n v="0"/>
    <n v="0"/>
    <n v="0"/>
    <n v="0"/>
    <n v="0"/>
    <n v="0"/>
    <n v="0"/>
    <n v="0"/>
    <n v="0"/>
    <n v="0"/>
    <n v="0"/>
    <n v="4.46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2"/>
    <n v="0"/>
    <n v="0"/>
    <n v="0"/>
    <n v="0"/>
    <x v="1"/>
    <n v="0"/>
    <m/>
    <m/>
    <m/>
    <m/>
    <m/>
    <m/>
    <m/>
    <n v="4.01"/>
    <n v="0.45"/>
    <n v="0"/>
    <n v="4.46"/>
    <x v="4"/>
    <x v="4"/>
    <m/>
    <x v="39"/>
  </r>
  <r>
    <x v="1"/>
    <s v="Baxter Springs"/>
    <s v="Lighting"/>
    <s v="Municipal Street Lighting"/>
    <s v="SPL-Municipal St Lighting"/>
    <n v="28888.05"/>
    <n v="4153.62"/>
    <n v="0"/>
    <n v="0"/>
    <n v="0"/>
    <n v="0"/>
    <n v="0"/>
    <n v="0"/>
    <n v="0"/>
    <n v="0"/>
    <n v="0"/>
    <n v="0"/>
    <n v="0"/>
    <n v="1203.19"/>
    <n v="0"/>
    <n v="0"/>
    <n v="47.37"/>
    <n v="0"/>
    <n v="0"/>
    <n v="2546.1"/>
    <n v="0"/>
    <n v="0"/>
    <n v="0"/>
    <n v="0"/>
    <n v="0"/>
    <n v="0"/>
    <n v="0"/>
    <n v="0"/>
    <n v="0"/>
    <n v="0"/>
    <n v="0"/>
    <n v="0"/>
    <n v="0"/>
    <n v="0"/>
    <n v="0"/>
    <n v="-450.32"/>
    <n v="93.02"/>
    <n v="0"/>
    <n v="0"/>
    <n v="0"/>
    <n v="0"/>
    <x v="1"/>
    <n v="0"/>
    <m/>
    <m/>
    <m/>
    <m/>
    <m/>
    <m/>
    <m/>
    <n v="1098.6200000000001"/>
    <n v="104.57"/>
    <n v="0"/>
    <n v="1203.19"/>
    <x v="4"/>
    <x v="11"/>
    <m/>
    <x v="39"/>
  </r>
  <r>
    <x v="1"/>
    <s v="Baxter Springs"/>
    <s v="Lighting"/>
    <s v="Residential"/>
    <s v="PL-Private Lighting"/>
    <n v="35975.351999999999"/>
    <n v="11090.22"/>
    <n v="0"/>
    <n v="113.04"/>
    <n v="0"/>
    <n v="0"/>
    <n v="0"/>
    <n v="0"/>
    <n v="0"/>
    <n v="0"/>
    <n v="0"/>
    <n v="0"/>
    <n v="0"/>
    <n v="1079.82"/>
    <n v="0"/>
    <n v="0"/>
    <n v="59.76"/>
    <n v="0"/>
    <n v="0"/>
    <n v="0"/>
    <n v="0"/>
    <n v="0"/>
    <n v="0"/>
    <n v="0"/>
    <n v="0"/>
    <n v="0"/>
    <n v="0"/>
    <n v="40"/>
    <n v="0"/>
    <n v="0"/>
    <n v="0"/>
    <n v="0"/>
    <n v="0"/>
    <n v="223.88"/>
    <n v="0"/>
    <n v="1978.9"/>
    <n v="93.37"/>
    <n v="0"/>
    <n v="0"/>
    <n v="0"/>
    <n v="0"/>
    <x v="1"/>
    <n v="0"/>
    <m/>
    <m/>
    <m/>
    <m/>
    <m/>
    <m/>
    <m/>
    <n v="949.58999999999992"/>
    <n v="130.22999999999999"/>
    <n v="0"/>
    <n v="1079.82"/>
    <x v="0"/>
    <x v="4"/>
    <m/>
    <x v="39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1"/>
    <s v="Columbus"/>
    <s v="Electric"/>
    <s v="Commercial"/>
    <s v="CB-Commercial"/>
    <n v="405916"/>
    <n v="34014.07"/>
    <n v="8193.34"/>
    <n v="1881.3"/>
    <n v="0"/>
    <n v="0"/>
    <n v="0"/>
    <n v="0"/>
    <n v="0"/>
    <n v="0"/>
    <n v="0"/>
    <n v="0"/>
    <n v="0"/>
    <n v="12134.24"/>
    <n v="0"/>
    <n v="0"/>
    <n v="660.86"/>
    <n v="0"/>
    <n v="0"/>
    <n v="0"/>
    <n v="0"/>
    <n v="0"/>
    <n v="0"/>
    <n v="0"/>
    <n v="0"/>
    <n v="0"/>
    <n v="0"/>
    <n v="20"/>
    <n v="0"/>
    <n v="0"/>
    <n v="0"/>
    <n v="0"/>
    <n v="-0.28999999999999998"/>
    <n v="5135.95"/>
    <n v="0"/>
    <n v="0"/>
    <n v="5678.08"/>
    <n v="0"/>
    <n v="0"/>
    <n v="0"/>
    <n v="0"/>
    <x v="1"/>
    <n v="0"/>
    <m/>
    <m/>
    <m/>
    <m/>
    <m/>
    <m/>
    <m/>
    <n v="10664.82"/>
    <n v="1469.42"/>
    <n v="0"/>
    <n v="12134.24"/>
    <x v="1"/>
    <x v="5"/>
    <m/>
    <x v="39"/>
  </r>
  <r>
    <x v="1"/>
    <s v="Columbus"/>
    <s v="Electric"/>
    <s v="Commercial"/>
    <s v="GP-General Power"/>
    <n v="470912"/>
    <n v="39254.300000000003"/>
    <n v="0"/>
    <n v="0"/>
    <n v="0"/>
    <n v="0"/>
    <n v="0"/>
    <n v="0"/>
    <n v="0"/>
    <n v="0"/>
    <n v="0"/>
    <n v="0"/>
    <n v="0"/>
    <n v="14891.07"/>
    <n v="0"/>
    <n v="0"/>
    <n v="772.31"/>
    <n v="0"/>
    <n v="0"/>
    <n v="663.34"/>
    <n v="0"/>
    <n v="0"/>
    <n v="0"/>
    <n v="0"/>
    <n v="0"/>
    <n v="0"/>
    <n v="0"/>
    <n v="0"/>
    <n v="0"/>
    <n v="0"/>
    <n v="0"/>
    <n v="0"/>
    <n v="0"/>
    <n v="4639.12"/>
    <n v="0"/>
    <n v="0"/>
    <n v="6258.33"/>
    <n v="0"/>
    <n v="0"/>
    <n v="0"/>
    <n v="0"/>
    <x v="1"/>
    <n v="0"/>
    <m/>
    <m/>
    <m/>
    <m/>
    <m/>
    <m/>
    <m/>
    <n v="13186.369999999999"/>
    <n v="1704.7"/>
    <n v="0"/>
    <n v="14891.07"/>
    <x v="1"/>
    <x v="6"/>
    <m/>
    <x v="39"/>
  </r>
  <r>
    <x v="1"/>
    <s v="Columbus"/>
    <s v="Electric"/>
    <s v="Commercial"/>
    <s v="NM-Net Metering"/>
    <n v="112"/>
    <n v="-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39"/>
  </r>
  <r>
    <x v="1"/>
    <s v="Columbus"/>
    <s v="Electric"/>
    <s v="Commercial"/>
    <s v="SH-Small Heating"/>
    <n v="46408"/>
    <n v="3412.82"/>
    <n v="818"/>
    <n v="221.27"/>
    <n v="0"/>
    <n v="0"/>
    <n v="0"/>
    <n v="0"/>
    <n v="0"/>
    <n v="0"/>
    <n v="0"/>
    <n v="0"/>
    <n v="0"/>
    <n v="1397.35"/>
    <n v="0"/>
    <n v="0"/>
    <n v="76.099999999999994"/>
    <n v="0"/>
    <n v="0"/>
    <n v="0"/>
    <n v="0"/>
    <n v="0"/>
    <n v="0"/>
    <n v="0"/>
    <n v="0"/>
    <n v="0"/>
    <n v="0"/>
    <n v="0"/>
    <n v="0"/>
    <n v="0"/>
    <n v="0"/>
    <n v="0"/>
    <n v="0"/>
    <n v="540.46"/>
    <n v="0"/>
    <n v="0"/>
    <n v="743.92"/>
    <n v="0"/>
    <n v="0"/>
    <n v="0"/>
    <n v="0"/>
    <x v="1"/>
    <n v="0"/>
    <m/>
    <m/>
    <m/>
    <m/>
    <m/>
    <m/>
    <m/>
    <n v="1229.3499999999999"/>
    <n v="168"/>
    <n v="0"/>
    <n v="1397.35"/>
    <x v="1"/>
    <x v="12"/>
    <m/>
    <x v="39"/>
  </r>
  <r>
    <x v="1"/>
    <s v="Columbus"/>
    <s v="Electric"/>
    <s v="Commercial"/>
    <s v="TEB-Total Electric Bldg"/>
    <n v="95560"/>
    <n v="7488.98"/>
    <n v="0"/>
    <n v="0"/>
    <n v="0"/>
    <n v="0"/>
    <n v="0"/>
    <n v="0"/>
    <n v="0"/>
    <n v="0"/>
    <n v="0"/>
    <n v="0"/>
    <n v="0"/>
    <n v="2877.31"/>
    <n v="0"/>
    <n v="0"/>
    <n v="156.72"/>
    <n v="0"/>
    <n v="0"/>
    <n v="0"/>
    <n v="0"/>
    <n v="0"/>
    <n v="0"/>
    <n v="0"/>
    <n v="0"/>
    <n v="0"/>
    <n v="0"/>
    <n v="0"/>
    <n v="0"/>
    <n v="0"/>
    <n v="0"/>
    <n v="0"/>
    <n v="0"/>
    <n v="798"/>
    <n v="0"/>
    <n v="0"/>
    <n v="1296.75"/>
    <n v="0"/>
    <n v="0"/>
    <n v="0"/>
    <n v="0"/>
    <x v="1"/>
    <n v="0"/>
    <m/>
    <m/>
    <m/>
    <m/>
    <m/>
    <m/>
    <m/>
    <n v="2531.38"/>
    <n v="345.93"/>
    <n v="0"/>
    <n v="2877.31"/>
    <x v="1"/>
    <x v="13"/>
    <m/>
    <x v="39"/>
  </r>
  <r>
    <x v="1"/>
    <s v="Columbus"/>
    <s v="Electric"/>
    <s v="Industrial"/>
    <s v="CB-Commercial"/>
    <n v="880"/>
    <n v="77.260000000000005"/>
    <n v="20"/>
    <n v="0"/>
    <n v="0"/>
    <n v="0"/>
    <n v="0"/>
    <n v="0"/>
    <n v="0"/>
    <n v="0"/>
    <n v="0"/>
    <n v="0"/>
    <n v="0"/>
    <n v="26.5"/>
    <n v="0"/>
    <n v="0"/>
    <n v="1.44"/>
    <n v="0"/>
    <n v="0"/>
    <n v="0"/>
    <n v="0"/>
    <n v="0"/>
    <n v="0"/>
    <n v="0"/>
    <n v="0"/>
    <n v="0"/>
    <n v="0"/>
    <n v="0"/>
    <n v="0"/>
    <n v="0"/>
    <n v="0"/>
    <n v="0"/>
    <n v="0"/>
    <n v="11.01"/>
    <n v="0"/>
    <n v="0"/>
    <n v="12.4"/>
    <n v="0"/>
    <n v="0"/>
    <n v="0"/>
    <n v="0"/>
    <x v="1"/>
    <n v="0"/>
    <m/>
    <m/>
    <m/>
    <m/>
    <m/>
    <m/>
    <m/>
    <n v="23.31"/>
    <n v="3.19"/>
    <n v="0"/>
    <n v="26.5"/>
    <x v="2"/>
    <x v="5"/>
    <m/>
    <x v="39"/>
  </r>
  <r>
    <x v="1"/>
    <s v="Columbus"/>
    <s v="Electric"/>
    <s v="Industrial"/>
    <s v="GP-General Power"/>
    <n v="287040"/>
    <n v="31292.85"/>
    <n v="0"/>
    <n v="0"/>
    <n v="0"/>
    <n v="0"/>
    <n v="0"/>
    <n v="0"/>
    <n v="0"/>
    <n v="0"/>
    <n v="0"/>
    <n v="0"/>
    <n v="0"/>
    <n v="8642.7900000000009"/>
    <n v="0"/>
    <n v="0"/>
    <n v="470.73"/>
    <n v="0"/>
    <n v="0"/>
    <n v="0"/>
    <n v="0"/>
    <n v="0"/>
    <n v="0"/>
    <n v="0"/>
    <n v="0"/>
    <n v="0"/>
    <n v="0"/>
    <n v="0"/>
    <n v="0"/>
    <n v="0"/>
    <n v="0"/>
    <n v="0"/>
    <n v="0"/>
    <n v="1539.71"/>
    <n v="0"/>
    <n v="0"/>
    <n v="6325.03"/>
    <n v="0"/>
    <n v="0"/>
    <n v="0"/>
    <n v="0"/>
    <x v="1"/>
    <n v="0"/>
    <m/>
    <m/>
    <m/>
    <m/>
    <m/>
    <m/>
    <m/>
    <n v="7603.7100000000009"/>
    <n v="1039.08"/>
    <n v="0"/>
    <n v="8642.7900000000009"/>
    <x v="2"/>
    <x v="6"/>
    <m/>
    <x v="39"/>
  </r>
  <r>
    <x v="1"/>
    <s v="Columbus"/>
    <s v="Electric"/>
    <s v="Industrial"/>
    <s v="PT-Transmission"/>
    <n v="669600"/>
    <n v="45708.94"/>
    <n v="0"/>
    <n v="0"/>
    <n v="0"/>
    <n v="0"/>
    <n v="0"/>
    <n v="0"/>
    <n v="0"/>
    <n v="0"/>
    <n v="0"/>
    <n v="0"/>
    <n v="0"/>
    <n v="27888.84"/>
    <n v="0"/>
    <n v="0"/>
    <n v="1098.1400000000001"/>
    <n v="0"/>
    <n v="0"/>
    <n v="2620.46"/>
    <n v="0"/>
    <n v="0"/>
    <n v="0"/>
    <n v="0"/>
    <n v="0"/>
    <n v="0"/>
    <n v="0"/>
    <n v="0"/>
    <n v="0"/>
    <n v="0"/>
    <n v="0"/>
    <n v="0"/>
    <n v="0"/>
    <n v="1073.45"/>
    <n v="0"/>
    <n v="-3133.73"/>
    <n v="14751.48"/>
    <n v="0"/>
    <n v="0"/>
    <n v="0"/>
    <n v="0"/>
    <x v="1"/>
    <n v="0"/>
    <m/>
    <m/>
    <m/>
    <m/>
    <m/>
    <m/>
    <m/>
    <n v="25464.89"/>
    <n v="2423.9499999999998"/>
    <n v="0"/>
    <n v="27888.84"/>
    <x v="2"/>
    <x v="9"/>
    <m/>
    <x v="39"/>
  </r>
  <r>
    <x v="1"/>
    <s v="Columbus"/>
    <s v="Electric"/>
    <s v="Industrial"/>
    <s v="TEB-Total Electric Bldg"/>
    <n v="3680"/>
    <n v="327.64"/>
    <n v="0"/>
    <n v="0"/>
    <n v="0"/>
    <n v="0"/>
    <n v="0"/>
    <n v="0"/>
    <n v="0"/>
    <n v="0"/>
    <n v="0"/>
    <n v="0"/>
    <n v="0"/>
    <n v="110.8"/>
    <n v="0"/>
    <n v="0"/>
    <n v="6.04"/>
    <n v="0"/>
    <n v="0"/>
    <n v="0"/>
    <n v="0"/>
    <n v="0"/>
    <n v="0"/>
    <n v="0"/>
    <n v="0"/>
    <n v="0"/>
    <n v="0"/>
    <n v="0"/>
    <n v="0"/>
    <n v="0"/>
    <n v="0"/>
    <n v="0"/>
    <n v="0"/>
    <n v="5.93"/>
    <n v="0"/>
    <n v="0"/>
    <n v="49.94"/>
    <n v="0"/>
    <n v="0"/>
    <n v="0"/>
    <n v="0"/>
    <x v="1"/>
    <n v="0"/>
    <m/>
    <m/>
    <m/>
    <m/>
    <m/>
    <m/>
    <m/>
    <n v="97.47999999999999"/>
    <n v="13.32"/>
    <n v="0"/>
    <n v="110.8"/>
    <x v="2"/>
    <x v="13"/>
    <m/>
    <x v="39"/>
  </r>
  <r>
    <x v="1"/>
    <s v="Columbus"/>
    <s v="Electric"/>
    <s v="Municipal Buildings"/>
    <s v="CB-Commercial"/>
    <n v="40324"/>
    <n v="3381.03"/>
    <n v="480"/>
    <n v="0"/>
    <n v="0"/>
    <n v="0"/>
    <n v="0"/>
    <n v="0"/>
    <n v="0"/>
    <n v="0"/>
    <n v="0"/>
    <n v="0"/>
    <n v="0"/>
    <n v="1214.1500000000001"/>
    <n v="0"/>
    <n v="0"/>
    <n v="66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8.17999999999995"/>
    <n v="0"/>
    <n v="0"/>
    <n v="0"/>
    <n v="0"/>
    <x v="1"/>
    <n v="0"/>
    <m/>
    <m/>
    <m/>
    <m/>
    <m/>
    <m/>
    <m/>
    <n v="1068.18"/>
    <n v="145.97"/>
    <n v="0"/>
    <n v="1214.1500000000001"/>
    <x v="3"/>
    <x v="5"/>
    <m/>
    <x v="39"/>
  </r>
  <r>
    <x v="1"/>
    <s v="Columbus"/>
    <s v="Electric"/>
    <s v="Municipal Buildings"/>
    <s v="SH-Small Heating"/>
    <n v="5760"/>
    <n v="415.53"/>
    <n v="40"/>
    <n v="0"/>
    <n v="0"/>
    <n v="0"/>
    <n v="0"/>
    <n v="0"/>
    <n v="0"/>
    <n v="0"/>
    <n v="0"/>
    <n v="0"/>
    <n v="0"/>
    <n v="173.43"/>
    <n v="0"/>
    <n v="0"/>
    <n v="9.449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.33"/>
    <n v="0"/>
    <n v="0"/>
    <n v="0"/>
    <n v="0"/>
    <x v="1"/>
    <n v="0"/>
    <m/>
    <m/>
    <m/>
    <m/>
    <m/>
    <m/>
    <m/>
    <n v="152.58000000000001"/>
    <n v="20.85"/>
    <n v="0"/>
    <n v="173.43"/>
    <x v="3"/>
    <x v="12"/>
    <m/>
    <x v="39"/>
  </r>
  <r>
    <x v="1"/>
    <s v="Columbus"/>
    <s v="Electric"/>
    <s v="Municipal Buildings"/>
    <s v="TEB-Total Electric Bldg"/>
    <n v="8480"/>
    <n v="729.64"/>
    <n v="0"/>
    <n v="0"/>
    <n v="0"/>
    <n v="0"/>
    <n v="0"/>
    <n v="0"/>
    <n v="0"/>
    <n v="0"/>
    <n v="0"/>
    <n v="0"/>
    <n v="0"/>
    <n v="255.33"/>
    <n v="0"/>
    <n v="0"/>
    <n v="13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5.07"/>
    <n v="0"/>
    <n v="0"/>
    <n v="0"/>
    <n v="0"/>
    <x v="1"/>
    <n v="0"/>
    <m/>
    <m/>
    <m/>
    <m/>
    <m/>
    <m/>
    <m/>
    <n v="224.63000000000002"/>
    <n v="30.7"/>
    <n v="0"/>
    <n v="255.33"/>
    <x v="3"/>
    <x v="13"/>
    <m/>
    <x v="39"/>
  </r>
  <r>
    <x v="1"/>
    <s v="Columbus"/>
    <s v="Electric"/>
    <s v="Municipal Other Lighting"/>
    <s v="CB-Commercial"/>
    <n v="1390"/>
    <n v="123.9"/>
    <n v="340"/>
    <n v="0"/>
    <n v="0"/>
    <n v="0"/>
    <n v="0"/>
    <n v="0"/>
    <n v="0"/>
    <n v="0"/>
    <n v="0"/>
    <n v="0"/>
    <n v="0"/>
    <n v="41.87"/>
    <n v="0"/>
    <n v="0"/>
    <n v="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579999999999998"/>
    <n v="0"/>
    <n v="0"/>
    <n v="0"/>
    <n v="0"/>
    <x v="1"/>
    <n v="0"/>
    <m/>
    <m/>
    <m/>
    <m/>
    <m/>
    <m/>
    <m/>
    <n v="36.839999999999996"/>
    <n v="5.03"/>
    <n v="0"/>
    <n v="41.87"/>
    <x v="4"/>
    <x v="5"/>
    <m/>
    <x v="39"/>
  </r>
  <r>
    <x v="1"/>
    <s v="Columbus"/>
    <s v="Electric"/>
    <s v="Municipal Other Lighting"/>
    <s v="GP-General Power"/>
    <n v="15280"/>
    <n v="1037.3499999999999"/>
    <n v="0"/>
    <n v="0"/>
    <n v="0"/>
    <n v="0"/>
    <n v="0"/>
    <n v="0"/>
    <n v="0"/>
    <n v="0"/>
    <n v="0"/>
    <n v="0"/>
    <n v="0"/>
    <n v="460.08"/>
    <n v="0"/>
    <n v="0"/>
    <n v="25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9.19999999999999"/>
    <n v="0"/>
    <n v="0"/>
    <n v="0"/>
    <n v="0"/>
    <x v="1"/>
    <n v="0"/>
    <m/>
    <m/>
    <m/>
    <m/>
    <m/>
    <m/>
    <m/>
    <n v="404.77"/>
    <n v="55.31"/>
    <n v="0"/>
    <n v="460.08"/>
    <x v="4"/>
    <x v="6"/>
    <m/>
    <x v="39"/>
  </r>
  <r>
    <x v="1"/>
    <s v="Columbus"/>
    <s v="Electric"/>
    <s v="Municipal Other Lighting"/>
    <s v="LS-Special Lighting"/>
    <n v="4"/>
    <n v="39.6"/>
    <n v="0"/>
    <n v="0"/>
    <n v="0"/>
    <n v="0"/>
    <n v="0"/>
    <n v="0"/>
    <n v="0"/>
    <n v="0"/>
    <n v="0"/>
    <n v="0"/>
    <n v="0"/>
    <n v="0.12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6"/>
    <n v="0"/>
    <n v="0"/>
    <n v="0"/>
    <n v="0"/>
    <n v="0"/>
    <x v="1"/>
    <n v="0"/>
    <m/>
    <m/>
    <m/>
    <m/>
    <m/>
    <m/>
    <m/>
    <n v="0.11"/>
    <n v="0.01"/>
    <n v="0"/>
    <n v="0.12"/>
    <x v="4"/>
    <x v="7"/>
    <m/>
    <x v="39"/>
  </r>
  <r>
    <x v="1"/>
    <s v="Columbus"/>
    <s v="Electric"/>
    <s v="Municipal Pumping"/>
    <s v="CB-Commercial"/>
    <n v="9505"/>
    <n v="821.86"/>
    <n v="340"/>
    <n v="0"/>
    <n v="0"/>
    <n v="0"/>
    <n v="0"/>
    <n v="0"/>
    <n v="0"/>
    <n v="0"/>
    <n v="0"/>
    <n v="0"/>
    <n v="0"/>
    <n v="286.20999999999998"/>
    <n v="0"/>
    <n v="0"/>
    <n v="15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.93"/>
    <n v="0"/>
    <n v="0"/>
    <n v="0"/>
    <n v="0"/>
    <x v="1"/>
    <n v="0"/>
    <m/>
    <m/>
    <m/>
    <m/>
    <m/>
    <m/>
    <m/>
    <n v="251.79999999999998"/>
    <n v="34.409999999999997"/>
    <n v="0"/>
    <n v="286.20999999999998"/>
    <x v="3"/>
    <x v="5"/>
    <m/>
    <x v="39"/>
  </r>
  <r>
    <x v="1"/>
    <s v="Columbus"/>
    <s v="Electric"/>
    <s v="Municipal Pumping"/>
    <s v="GP-General Power"/>
    <n v="23405"/>
    <n v="3120.77"/>
    <n v="0"/>
    <n v="0"/>
    <n v="0"/>
    <n v="0"/>
    <n v="0"/>
    <n v="0"/>
    <n v="0"/>
    <n v="0"/>
    <n v="0"/>
    <n v="0"/>
    <n v="0"/>
    <n v="704.72"/>
    <n v="0"/>
    <n v="0"/>
    <n v="3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4.13"/>
    <n v="0"/>
    <n v="0"/>
    <n v="0"/>
    <n v="0"/>
    <x v="1"/>
    <n v="0"/>
    <m/>
    <m/>
    <m/>
    <m/>
    <m/>
    <m/>
    <m/>
    <n v="619.99"/>
    <n v="84.73"/>
    <n v="0"/>
    <n v="704.72"/>
    <x v="3"/>
    <x v="6"/>
    <m/>
    <x v="39"/>
  </r>
  <r>
    <x v="1"/>
    <s v="Columbus"/>
    <s v="Electric"/>
    <s v="Residential"/>
    <s v="NM-Net Metering"/>
    <n v="1435"/>
    <n v="-43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39"/>
  </r>
  <r>
    <x v="1"/>
    <s v="Columbus"/>
    <s v="Electric"/>
    <s v="Residential"/>
    <s v="RG-Residential"/>
    <n v="1209047"/>
    <n v="79670.320000000007"/>
    <n v="28787.88"/>
    <n v="6106.15"/>
    <n v="0"/>
    <n v="0"/>
    <n v="0"/>
    <n v="0"/>
    <n v="0"/>
    <n v="0"/>
    <n v="0"/>
    <n v="0"/>
    <n v="0"/>
    <n v="36324.39"/>
    <n v="0"/>
    <n v="0"/>
    <n v="1977.79"/>
    <n v="0"/>
    <n v="0"/>
    <n v="0"/>
    <n v="0"/>
    <n v="0"/>
    <n v="0"/>
    <n v="0"/>
    <n v="0"/>
    <n v="0"/>
    <n v="0"/>
    <n v="160"/>
    <n v="0"/>
    <n v="15"/>
    <n v="0"/>
    <n v="40"/>
    <n v="-1.49"/>
    <n v="3879.99"/>
    <n v="0"/>
    <n v="0"/>
    <n v="21080.7"/>
    <n v="0"/>
    <n v="0"/>
    <n v="0"/>
    <n v="0"/>
    <x v="1"/>
    <n v="0"/>
    <m/>
    <m/>
    <m/>
    <m/>
    <m/>
    <m/>
    <m/>
    <n v="31947.64"/>
    <n v="4376.75"/>
    <n v="0"/>
    <n v="36324.39"/>
    <x v="0"/>
    <x v="1"/>
    <m/>
    <x v="39"/>
  </r>
  <r>
    <x v="1"/>
    <s v="Columbus"/>
    <s v="Electric"/>
    <s v="Residential"/>
    <s v="RG-Residential Water Heat"/>
    <n v="207625"/>
    <n v="12619.76"/>
    <n v="3672.7"/>
    <n v="737.49"/>
    <n v="0"/>
    <n v="0"/>
    <n v="0"/>
    <n v="0"/>
    <n v="0"/>
    <n v="0"/>
    <n v="0"/>
    <n v="0"/>
    <n v="0"/>
    <n v="6126.05"/>
    <n v="0"/>
    <n v="0"/>
    <n v="333.58"/>
    <n v="0"/>
    <n v="0"/>
    <n v="0"/>
    <n v="0"/>
    <n v="0"/>
    <n v="0"/>
    <n v="0"/>
    <n v="0"/>
    <n v="0"/>
    <n v="0"/>
    <n v="0"/>
    <n v="0"/>
    <n v="0"/>
    <n v="0"/>
    <n v="0"/>
    <n v="0"/>
    <n v="547.91"/>
    <n v="0"/>
    <n v="0"/>
    <n v="3572.68"/>
    <n v="0"/>
    <n v="0"/>
    <n v="0"/>
    <n v="0"/>
    <x v="1"/>
    <n v="0"/>
    <m/>
    <m/>
    <m/>
    <m/>
    <m/>
    <m/>
    <m/>
    <n v="5374.45"/>
    <n v="751.6"/>
    <n v="0"/>
    <n v="6126.05"/>
    <x v="0"/>
    <x v="14"/>
    <m/>
    <x v="39"/>
  </r>
  <r>
    <x v="1"/>
    <s v="Columbus"/>
    <s v="Electric"/>
    <s v="Residential"/>
    <s v="RH-Residential Total Elec"/>
    <n v="391084"/>
    <n v="22276.78"/>
    <n v="6551.68"/>
    <n v="1205.25"/>
    <n v="0"/>
    <n v="0"/>
    <n v="0"/>
    <n v="0"/>
    <n v="0"/>
    <n v="0"/>
    <n v="0"/>
    <n v="0"/>
    <n v="0"/>
    <n v="11727.67"/>
    <n v="0"/>
    <n v="0"/>
    <n v="638.33000000000004"/>
    <n v="0"/>
    <n v="0"/>
    <n v="0"/>
    <n v="0"/>
    <n v="0"/>
    <n v="0"/>
    <n v="0"/>
    <n v="0"/>
    <n v="0"/>
    <n v="0"/>
    <n v="0"/>
    <n v="0"/>
    <n v="0"/>
    <n v="0"/>
    <n v="40"/>
    <n v="0"/>
    <n v="982.38"/>
    <n v="0"/>
    <n v="0"/>
    <n v="6656.15"/>
    <n v="0"/>
    <n v="0"/>
    <n v="0"/>
    <n v="0"/>
    <x v="1"/>
    <n v="0"/>
    <m/>
    <m/>
    <m/>
    <m/>
    <m/>
    <m/>
    <m/>
    <n v="10311.950000000001"/>
    <n v="1415.72"/>
    <n v="0"/>
    <n v="11727.67"/>
    <x v="0"/>
    <x v="15"/>
    <m/>
    <x v="39"/>
  </r>
  <r>
    <x v="1"/>
    <s v="Columbus"/>
    <s v="Lighting"/>
    <s v="Commercial"/>
    <s v="PL-Private Lighting"/>
    <n v="21073"/>
    <n v="5221.7299999999996"/>
    <n v="0"/>
    <n v="0"/>
    <n v="0"/>
    <n v="0"/>
    <n v="0"/>
    <n v="0"/>
    <n v="0"/>
    <n v="0"/>
    <n v="0"/>
    <n v="0"/>
    <n v="0"/>
    <n v="636.41999999999996"/>
    <n v="0"/>
    <n v="0"/>
    <n v="34.74"/>
    <n v="0"/>
    <n v="0"/>
    <n v="0"/>
    <n v="0"/>
    <n v="0"/>
    <n v="0"/>
    <n v="0"/>
    <n v="0"/>
    <n v="0"/>
    <n v="0"/>
    <n v="0"/>
    <n v="0"/>
    <n v="0"/>
    <n v="0"/>
    <n v="0"/>
    <n v="0"/>
    <n v="480.73"/>
    <n v="0"/>
    <n v="264.70999999999998"/>
    <n v="54.75"/>
    <n v="0"/>
    <n v="0"/>
    <n v="0"/>
    <n v="0"/>
    <x v="1"/>
    <n v="0"/>
    <m/>
    <m/>
    <m/>
    <m/>
    <m/>
    <m/>
    <m/>
    <n v="560.14"/>
    <n v="76.28"/>
    <n v="0"/>
    <n v="636.41999999999996"/>
    <x v="1"/>
    <x v="4"/>
    <m/>
    <x v="39"/>
  </r>
  <r>
    <x v="1"/>
    <s v="Columbus"/>
    <s v="Lighting"/>
    <s v="Industrial"/>
    <s v="PL-Private Lighting"/>
    <n v="222"/>
    <n v="43.46"/>
    <n v="0"/>
    <n v="0"/>
    <n v="0"/>
    <n v="0"/>
    <n v="0"/>
    <n v="0"/>
    <n v="0"/>
    <n v="0"/>
    <n v="0"/>
    <n v="0"/>
    <n v="0"/>
    <n v="8.5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4.4000000000000004"/>
    <n v="0"/>
    <n v="5.14"/>
    <n v="0.57999999999999996"/>
    <n v="0"/>
    <n v="0"/>
    <n v="0"/>
    <n v="0"/>
    <x v="1"/>
    <n v="0"/>
    <m/>
    <m/>
    <m/>
    <m/>
    <m/>
    <m/>
    <m/>
    <n v="7.7"/>
    <n v="0.8"/>
    <n v="0"/>
    <n v="8.5"/>
    <x v="2"/>
    <x v="4"/>
    <m/>
    <x v="39"/>
  </r>
  <r>
    <x v="1"/>
    <s v="Columbus"/>
    <s v="Lighting"/>
    <s v="Municipal Other Lighting"/>
    <s v="PL-Private Lighting"/>
    <n v="290"/>
    <n v="87.1"/>
    <n v="0"/>
    <n v="0"/>
    <n v="0"/>
    <n v="0"/>
    <n v="0"/>
    <n v="0"/>
    <n v="0"/>
    <n v="0"/>
    <n v="0"/>
    <n v="0"/>
    <n v="0"/>
    <n v="8.73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5"/>
    <n v="0"/>
    <n v="0"/>
    <n v="0"/>
    <n v="0"/>
    <x v="1"/>
    <n v="0"/>
    <m/>
    <m/>
    <m/>
    <m/>
    <m/>
    <m/>
    <m/>
    <n v="7.6800000000000006"/>
    <n v="1.05"/>
    <n v="0"/>
    <n v="8.73"/>
    <x v="4"/>
    <x v="4"/>
    <m/>
    <x v="39"/>
  </r>
  <r>
    <x v="1"/>
    <s v="Columbus"/>
    <s v="Lighting"/>
    <s v="Municipal Street Lighting"/>
    <s v="SPL-Municipal St Lighting"/>
    <n v="37477.875"/>
    <n v="4158.7700000000004"/>
    <n v="0"/>
    <n v="0"/>
    <n v="0"/>
    <n v="0"/>
    <n v="0"/>
    <n v="0"/>
    <n v="0"/>
    <n v="0"/>
    <n v="0"/>
    <n v="0"/>
    <n v="0"/>
    <n v="1560.94"/>
    <n v="0"/>
    <n v="0"/>
    <n v="61.46"/>
    <n v="0"/>
    <n v="0"/>
    <n v="1651.9"/>
    <n v="0"/>
    <n v="0"/>
    <n v="0"/>
    <n v="0"/>
    <n v="0"/>
    <n v="0"/>
    <n v="0"/>
    <n v="0"/>
    <n v="0"/>
    <n v="0"/>
    <n v="0"/>
    <n v="0"/>
    <n v="0"/>
    <n v="0"/>
    <n v="0"/>
    <n v="-1125.8"/>
    <n v="120.68"/>
    <n v="0"/>
    <n v="0"/>
    <n v="0"/>
    <n v="0"/>
    <x v="1"/>
    <n v="0"/>
    <m/>
    <m/>
    <m/>
    <m/>
    <m/>
    <m/>
    <m/>
    <n v="1425.27"/>
    <n v="135.66999999999999"/>
    <n v="0"/>
    <n v="1560.94"/>
    <x v="4"/>
    <x v="11"/>
    <m/>
    <x v="39"/>
  </r>
  <r>
    <x v="1"/>
    <s v="Columbus"/>
    <s v="Lighting"/>
    <s v="Residential"/>
    <s v="PL-Private Lighting"/>
    <n v="14667.166999999999"/>
    <n v="4844.46"/>
    <n v="0"/>
    <n v="0"/>
    <n v="0"/>
    <n v="0"/>
    <n v="0"/>
    <n v="0"/>
    <n v="0"/>
    <n v="0"/>
    <n v="0"/>
    <n v="0"/>
    <n v="0"/>
    <n v="441.76"/>
    <n v="0"/>
    <n v="0"/>
    <n v="24.27"/>
    <n v="0"/>
    <n v="0"/>
    <n v="0"/>
    <n v="0"/>
    <n v="0"/>
    <n v="0"/>
    <n v="0"/>
    <n v="0"/>
    <n v="0"/>
    <n v="0"/>
    <n v="0"/>
    <n v="0"/>
    <n v="0"/>
    <n v="0"/>
    <n v="0"/>
    <n v="0"/>
    <n v="93.82"/>
    <n v="0"/>
    <n v="855.81"/>
    <n v="38.01"/>
    <n v="0"/>
    <n v="0"/>
    <n v="0"/>
    <n v="0"/>
    <x v="1"/>
    <n v="0"/>
    <m/>
    <m/>
    <m/>
    <m/>
    <m/>
    <m/>
    <m/>
    <n v="388.65999999999997"/>
    <n v="53.1"/>
    <n v="0"/>
    <n v="441.76"/>
    <x v="0"/>
    <x v="4"/>
    <m/>
    <x v="39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1"/>
    <s v="Neosho"/>
    <s v="Electric"/>
    <s v="Commercial"/>
    <s v="CB-Commercial"/>
    <n v="1"/>
    <n v="0.09"/>
    <n v="20"/>
    <n v="1.01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1"/>
    <n v="0"/>
    <n v="0"/>
    <n v="0.01"/>
    <n v="0"/>
    <n v="0"/>
    <n v="0"/>
    <n v="0"/>
    <x v="1"/>
    <n v="0"/>
    <m/>
    <m/>
    <m/>
    <m/>
    <m/>
    <m/>
    <m/>
    <n v="0.03"/>
    <n v="0"/>
    <n v="0"/>
    <n v="0.03"/>
    <x v="1"/>
    <x v="5"/>
    <m/>
    <x v="39"/>
  </r>
  <r>
    <x v="3"/>
    <s v="Aurora"/>
    <s v="Electric"/>
    <s v="Commercial"/>
    <s v="CB-Commercial"/>
    <n v="2102142"/>
    <n v="248878.52"/>
    <n v="42667.78"/>
    <n v="8797.9"/>
    <n v="0"/>
    <n v="0"/>
    <n v="0"/>
    <n v="0"/>
    <n v="14967.31"/>
    <n v="0"/>
    <n v="0"/>
    <n v="945.85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3335.64"/>
    <n v="60"/>
    <n v="-76.14"/>
    <n v="19860.16"/>
    <n v="0"/>
    <n v="0"/>
    <n v="0"/>
    <n v="0"/>
    <n v="0"/>
    <n v="0"/>
    <n v="0"/>
    <x v="634"/>
    <n v="0"/>
    <m/>
    <m/>
    <m/>
    <m/>
    <m/>
    <m/>
    <m/>
    <n v="0"/>
    <n v="0"/>
    <n v="0"/>
    <n v="0"/>
    <x v="1"/>
    <x v="5"/>
    <m/>
    <x v="39"/>
  </r>
  <r>
    <x v="3"/>
    <s v="Aurora"/>
    <s v="Electric"/>
    <s v="Commercial"/>
    <s v="GP-General Power"/>
    <n v="3926530"/>
    <n v="383087.73"/>
    <n v="10699.14"/>
    <n v="12657.98"/>
    <n v="0"/>
    <n v="0"/>
    <n v="0"/>
    <n v="0"/>
    <n v="27956.93"/>
    <n v="0"/>
    <n v="0"/>
    <n v="1554.18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3297.17"/>
    <n v="0"/>
    <n v="0"/>
    <n v="23314.94"/>
    <n v="0"/>
    <n v="0"/>
    <n v="0"/>
    <n v="0"/>
    <n v="0"/>
    <n v="0"/>
    <n v="0"/>
    <x v="635"/>
    <n v="0"/>
    <m/>
    <m/>
    <m/>
    <m/>
    <m/>
    <m/>
    <m/>
    <n v="0"/>
    <n v="0"/>
    <n v="0"/>
    <n v="0"/>
    <x v="1"/>
    <x v="6"/>
    <m/>
    <x v="39"/>
  </r>
  <r>
    <x v="3"/>
    <s v="Aurora"/>
    <s v="Electric"/>
    <s v="Commercial"/>
    <s v="LS-Special Lighting"/>
    <n v="3412"/>
    <n v="713.55"/>
    <n v="0"/>
    <n v="9.1199999999999992"/>
    <n v="0"/>
    <n v="0"/>
    <n v="0"/>
    <n v="0"/>
    <n v="24.29"/>
    <n v="0"/>
    <n v="0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9"/>
  </r>
  <r>
    <x v="3"/>
    <s v="Aurora"/>
    <s v="Electric"/>
    <s v="Commercial"/>
    <s v="SH-Small Heating"/>
    <n v="141349"/>
    <n v="14541.51"/>
    <n v="2157.8200000000002"/>
    <n v="632.16999999999996"/>
    <n v="0"/>
    <n v="0"/>
    <n v="0"/>
    <n v="0"/>
    <n v="1006.42"/>
    <n v="0"/>
    <n v="0"/>
    <n v="6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4.14999999999998"/>
    <n v="0"/>
    <n v="0"/>
    <n v="1289.6199999999999"/>
    <n v="0"/>
    <n v="0"/>
    <n v="0"/>
    <n v="0"/>
    <n v="0"/>
    <n v="0"/>
    <n v="0"/>
    <x v="636"/>
    <n v="0"/>
    <m/>
    <m/>
    <m/>
    <m/>
    <m/>
    <m/>
    <m/>
    <n v="0"/>
    <n v="0"/>
    <n v="0"/>
    <n v="0"/>
    <x v="1"/>
    <x v="12"/>
    <m/>
    <x v="39"/>
  </r>
  <r>
    <x v="3"/>
    <s v="Aurora"/>
    <s v="Electric"/>
    <s v="Commercial"/>
    <s v="TEB-Total Electric Bldg"/>
    <n v="577884"/>
    <n v="53247.44"/>
    <n v="1320.31"/>
    <n v="224.87"/>
    <n v="0"/>
    <n v="0"/>
    <n v="0"/>
    <n v="0"/>
    <n v="4114.55"/>
    <n v="0"/>
    <n v="0"/>
    <n v="26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01.78"/>
    <n v="0"/>
    <n v="0"/>
    <n v="2829.87"/>
    <n v="0"/>
    <n v="0"/>
    <n v="0"/>
    <n v="0"/>
    <n v="0"/>
    <n v="0"/>
    <n v="0"/>
    <x v="637"/>
    <n v="0"/>
    <m/>
    <m/>
    <m/>
    <m/>
    <m/>
    <m/>
    <m/>
    <n v="0"/>
    <n v="0"/>
    <n v="0"/>
    <n v="0"/>
    <x v="1"/>
    <x v="13"/>
    <m/>
    <x v="39"/>
  </r>
  <r>
    <x v="3"/>
    <s v="Aurora"/>
    <s v="Electric"/>
    <s v="Industrial"/>
    <s v="CB-Commercial"/>
    <n v="24447"/>
    <n v="2852.98"/>
    <n v="226.9"/>
    <n v="131.13"/>
    <n v="0"/>
    <n v="0"/>
    <n v="0"/>
    <n v="0"/>
    <n v="174.06"/>
    <n v="0"/>
    <n v="0"/>
    <n v="1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.55000000000001"/>
    <n v="0"/>
    <n v="0"/>
    <n v="272.13"/>
    <n v="0"/>
    <n v="0"/>
    <n v="0"/>
    <n v="0"/>
    <n v="0"/>
    <n v="0"/>
    <n v="0"/>
    <x v="638"/>
    <n v="0"/>
    <m/>
    <m/>
    <m/>
    <m/>
    <m/>
    <m/>
    <m/>
    <n v="0"/>
    <n v="0"/>
    <n v="0"/>
    <n v="0"/>
    <x v="2"/>
    <x v="5"/>
    <m/>
    <x v="39"/>
  </r>
  <r>
    <x v="3"/>
    <s v="Aurora"/>
    <s v="Electric"/>
    <s v="Industrial"/>
    <s v="GP-General Power"/>
    <n v="1835567"/>
    <n v="174657.67"/>
    <n v="1320.31"/>
    <n v="3339.24"/>
    <n v="0"/>
    <n v="0"/>
    <n v="0"/>
    <n v="0"/>
    <n v="13069.24"/>
    <n v="0"/>
    <n v="0"/>
    <n v="737.22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3924.56"/>
    <n v="0"/>
    <n v="0"/>
    <n v="9832.66"/>
    <n v="0"/>
    <n v="0"/>
    <n v="0"/>
    <n v="0"/>
    <n v="0"/>
    <n v="0"/>
    <n v="0"/>
    <x v="639"/>
    <n v="0"/>
    <m/>
    <m/>
    <m/>
    <m/>
    <m/>
    <m/>
    <m/>
    <n v="0"/>
    <n v="0"/>
    <n v="0"/>
    <n v="0"/>
    <x v="2"/>
    <x v="6"/>
    <m/>
    <x v="39"/>
  </r>
  <r>
    <x v="3"/>
    <s v="Aurora"/>
    <s v="Electric"/>
    <s v="Industrial"/>
    <s v="LP-Large Power"/>
    <n v="2705403"/>
    <n v="206193.04"/>
    <n v="567.1"/>
    <n v="0"/>
    <n v="0"/>
    <n v="0"/>
    <n v="0"/>
    <n v="0"/>
    <n v="18910.77"/>
    <n v="0"/>
    <n v="0"/>
    <n v="386.1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5681.88"/>
    <n v="0"/>
    <n v="0"/>
    <n v="0"/>
    <n v="0"/>
    <n v="0"/>
    <n v="0"/>
    <n v="0"/>
    <x v="640"/>
    <n v="0"/>
    <m/>
    <m/>
    <m/>
    <m/>
    <m/>
    <m/>
    <m/>
    <n v="0"/>
    <n v="0"/>
    <n v="0"/>
    <n v="0"/>
    <x v="2"/>
    <x v="17"/>
    <m/>
    <x v="39"/>
  </r>
  <r>
    <x v="3"/>
    <s v="Aurora"/>
    <s v="Electric"/>
    <s v="Industrial"/>
    <s v="PFM-Feed Mill/Grain Elev"/>
    <n v="16000"/>
    <n v="2565.19"/>
    <n v="82.95"/>
    <n v="9.67"/>
    <n v="0"/>
    <n v="0"/>
    <n v="0"/>
    <n v="0"/>
    <n v="113.92"/>
    <n v="0"/>
    <n v="0"/>
    <n v="7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4.49"/>
    <n v="0"/>
    <n v="0"/>
    <n v="0"/>
    <n v="0"/>
    <n v="0"/>
    <n v="0"/>
    <n v="0"/>
    <x v="641"/>
    <n v="0"/>
    <m/>
    <m/>
    <m/>
    <m/>
    <m/>
    <m/>
    <m/>
    <n v="0"/>
    <n v="0"/>
    <n v="0"/>
    <n v="0"/>
    <x v="2"/>
    <x v="18"/>
    <m/>
    <x v="39"/>
  </r>
  <r>
    <x v="3"/>
    <s v="Aurora"/>
    <s v="Electric"/>
    <s v="Industrial"/>
    <s v="TEB-Total Electric Bldg"/>
    <n v="221223"/>
    <n v="28058.31"/>
    <n v="69.489999999999995"/>
    <n v="0"/>
    <n v="0"/>
    <n v="0"/>
    <n v="0"/>
    <n v="0"/>
    <n v="1575.11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997.53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13"/>
    <m/>
    <x v="39"/>
  </r>
  <r>
    <x v="3"/>
    <s v="Aurora"/>
    <s v="Electric"/>
    <s v="Interdepartmental"/>
    <s v="CB-Commercial"/>
    <n v="34401"/>
    <n v="3972.63"/>
    <n v="204.21"/>
    <n v="0"/>
    <n v="0"/>
    <n v="0"/>
    <n v="0"/>
    <n v="0"/>
    <n v="244.92"/>
    <n v="0"/>
    <n v="0"/>
    <n v="15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29"/>
    <n v="0"/>
    <n v="0"/>
    <n v="0"/>
    <n v="0"/>
    <n v="0"/>
    <n v="0"/>
    <n v="0"/>
    <x v="642"/>
    <n v="0"/>
    <m/>
    <m/>
    <m/>
    <m/>
    <m/>
    <m/>
    <m/>
    <n v="0"/>
    <n v="0"/>
    <n v="0"/>
    <n v="0"/>
    <x v="5"/>
    <x v="5"/>
    <m/>
    <x v="39"/>
  </r>
  <r>
    <x v="3"/>
    <s v="Aurora"/>
    <s v="Electric"/>
    <s v="Interdepartmental"/>
    <s v="GP-General Power"/>
    <n v="175628"/>
    <n v="13295.21"/>
    <n v="277.95999999999998"/>
    <n v="0"/>
    <n v="0"/>
    <n v="0"/>
    <n v="0"/>
    <n v="0"/>
    <n v="1250.47"/>
    <n v="0"/>
    <n v="0"/>
    <n v="79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3"/>
    <n v="0"/>
    <m/>
    <m/>
    <m/>
    <m/>
    <m/>
    <m/>
    <m/>
    <n v="0"/>
    <n v="0"/>
    <n v="0"/>
    <n v="0"/>
    <x v="5"/>
    <x v="6"/>
    <m/>
    <x v="39"/>
  </r>
  <r>
    <x v="3"/>
    <s v="Aurora"/>
    <s v="Electric"/>
    <s v="Municipal Buildings"/>
    <s v="CB-Commercial"/>
    <n v="31599"/>
    <n v="3830.85"/>
    <n v="1501.32"/>
    <n v="0"/>
    <n v="0"/>
    <n v="0"/>
    <n v="0"/>
    <n v="0"/>
    <n v="225.02"/>
    <n v="0"/>
    <n v="0"/>
    <n v="1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4"/>
    <n v="0"/>
    <m/>
    <m/>
    <m/>
    <m/>
    <m/>
    <m/>
    <m/>
    <n v="0"/>
    <n v="0"/>
    <n v="0"/>
    <n v="0"/>
    <x v="3"/>
    <x v="5"/>
    <m/>
    <x v="39"/>
  </r>
  <r>
    <x v="3"/>
    <s v="Aurora"/>
    <s v="Electric"/>
    <s v="Municipal Buildings"/>
    <s v="GP-General Power"/>
    <n v="130640"/>
    <n v="11209.02"/>
    <n v="277.95999999999998"/>
    <n v="0"/>
    <n v="0"/>
    <n v="0"/>
    <n v="0"/>
    <n v="0"/>
    <n v="930.16"/>
    <n v="0"/>
    <n v="0"/>
    <n v="58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5"/>
    <n v="0"/>
    <m/>
    <m/>
    <m/>
    <m/>
    <m/>
    <m/>
    <m/>
    <n v="0"/>
    <n v="0"/>
    <n v="0"/>
    <n v="0"/>
    <x v="3"/>
    <x v="6"/>
    <m/>
    <x v="39"/>
  </r>
  <r>
    <x v="3"/>
    <s v="Aurora"/>
    <s v="Electric"/>
    <s v="Municipal Buildings"/>
    <s v="SH-Small Heating"/>
    <n v="2696"/>
    <n v="293.05"/>
    <n v="45.38"/>
    <n v="0"/>
    <n v="0"/>
    <n v="0"/>
    <n v="0"/>
    <n v="0"/>
    <n v="19.2"/>
    <n v="0"/>
    <n v="0"/>
    <n v="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6"/>
    <n v="0"/>
    <m/>
    <m/>
    <m/>
    <m/>
    <m/>
    <m/>
    <m/>
    <n v="0"/>
    <n v="0"/>
    <n v="0"/>
    <n v="0"/>
    <x v="3"/>
    <x v="12"/>
    <m/>
    <x v="39"/>
  </r>
  <r>
    <x v="3"/>
    <s v="Aurora"/>
    <s v="Electric"/>
    <s v="Municipal Other Lighting"/>
    <s v="CB-Commercial"/>
    <n v="9916"/>
    <n v="1200.98"/>
    <n v="726.08"/>
    <n v="0"/>
    <n v="0"/>
    <n v="0"/>
    <n v="0"/>
    <n v="0"/>
    <n v="70.62"/>
    <n v="0"/>
    <n v="0"/>
    <n v="4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7"/>
    <n v="0"/>
    <m/>
    <m/>
    <m/>
    <m/>
    <m/>
    <m/>
    <m/>
    <n v="0"/>
    <n v="0"/>
    <n v="0"/>
    <n v="0"/>
    <x v="4"/>
    <x v="5"/>
    <m/>
    <x v="39"/>
  </r>
  <r>
    <x v="3"/>
    <s v="Aurora"/>
    <s v="Electric"/>
    <s v="Municipal Other Lighting"/>
    <s v="LS-Special Lighting"/>
    <n v="14096"/>
    <n v="2428.75"/>
    <n v="0"/>
    <n v="0"/>
    <n v="0"/>
    <n v="0"/>
    <n v="0"/>
    <n v="0"/>
    <n v="100.36"/>
    <n v="0"/>
    <n v="0"/>
    <n v="5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9"/>
  </r>
  <r>
    <x v="3"/>
    <s v="Aurora"/>
    <s v="Electric"/>
    <s v="Municipal Other Lighting"/>
    <s v="MS-Miscellaneous"/>
    <n v="0"/>
    <n v="0"/>
    <n v="19.5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39"/>
  </r>
  <r>
    <x v="3"/>
    <s v="Aurora"/>
    <s v="Electric"/>
    <s v="Municipal Pumping"/>
    <s v="CB-Commercial"/>
    <n v="109448"/>
    <n v="12800.5"/>
    <n v="1270.6400000000001"/>
    <n v="0"/>
    <n v="0"/>
    <n v="0"/>
    <n v="0"/>
    <n v="0"/>
    <n v="779.28"/>
    <n v="0"/>
    <n v="0"/>
    <n v="4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8"/>
    <n v="0"/>
    <m/>
    <m/>
    <m/>
    <m/>
    <m/>
    <m/>
    <m/>
    <n v="0"/>
    <n v="0"/>
    <n v="0"/>
    <n v="0"/>
    <x v="3"/>
    <x v="5"/>
    <m/>
    <x v="39"/>
  </r>
  <r>
    <x v="3"/>
    <s v="Aurora"/>
    <s v="Electric"/>
    <s v="Municipal Pumping"/>
    <s v="GP-General Power"/>
    <n v="497660"/>
    <n v="47467.21"/>
    <n v="972.86"/>
    <n v="0"/>
    <n v="0"/>
    <n v="0"/>
    <n v="0"/>
    <n v="0"/>
    <n v="3543.34"/>
    <n v="0"/>
    <n v="0"/>
    <n v="223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9"/>
    <n v="0"/>
    <m/>
    <m/>
    <m/>
    <m/>
    <m/>
    <m/>
    <m/>
    <n v="0"/>
    <n v="0"/>
    <n v="0"/>
    <n v="0"/>
    <x v="3"/>
    <x v="6"/>
    <m/>
    <x v="39"/>
  </r>
  <r>
    <x v="3"/>
    <s v="Aurora"/>
    <s v="Electric"/>
    <s v="Oil Pipeline Pumping"/>
    <s v="GP-General Power"/>
    <n v="173303"/>
    <n v="16027.24"/>
    <n v="138.97999999999999"/>
    <n v="0"/>
    <n v="0"/>
    <n v="0"/>
    <n v="0"/>
    <n v="0"/>
    <n v="1233.92"/>
    <n v="0"/>
    <n v="0"/>
    <n v="77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56.36"/>
    <n v="0"/>
    <n v="0"/>
    <n v="0"/>
    <n v="0"/>
    <n v="0"/>
    <n v="0"/>
    <n v="0"/>
    <x v="650"/>
    <n v="0"/>
    <m/>
    <m/>
    <m/>
    <m/>
    <m/>
    <m/>
    <m/>
    <n v="0"/>
    <n v="0"/>
    <n v="0"/>
    <n v="0"/>
    <x v="2"/>
    <x v="24"/>
    <m/>
    <x v="39"/>
  </r>
  <r>
    <x v="3"/>
    <s v="Aurora"/>
    <s v="Electric"/>
    <s v="Residential"/>
    <s v="RGL-Residential Pilot"/>
    <n v="39875"/>
    <n v="4584.68"/>
    <n v="0"/>
    <n v="223.91"/>
    <n v="0"/>
    <n v="0"/>
    <n v="0"/>
    <n v="0"/>
    <n v="283.92"/>
    <n v="0"/>
    <n v="0"/>
    <n v="17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05"/>
    <n v="0"/>
    <n v="0"/>
    <n v="49.29"/>
    <n v="0"/>
    <n v="0"/>
    <n v="0"/>
    <n v="0"/>
    <n v="0"/>
    <n v="0"/>
    <n v="0"/>
    <x v="651"/>
    <n v="0"/>
    <m/>
    <m/>
    <m/>
    <m/>
    <m/>
    <m/>
    <m/>
    <n v="0"/>
    <n v="0"/>
    <n v="0"/>
    <n v="0"/>
    <x v="0"/>
    <x v="25"/>
    <m/>
    <x v="39"/>
  </r>
  <r>
    <x v="3"/>
    <s v="Aurora"/>
    <s v="Electric"/>
    <s v="Residential"/>
    <s v="RG-Residential"/>
    <n v="10432256"/>
    <n v="1216995.83"/>
    <n v="190125.38"/>
    <n v="44161.79"/>
    <n v="0"/>
    <n v="0"/>
    <n v="-141.25"/>
    <n v="-22705.670229007599"/>
    <n v="74277.89"/>
    <n v="0"/>
    <n v="0"/>
    <n v="4694.9799999999996"/>
    <n v="0"/>
    <n v="0"/>
    <n v="0"/>
    <n v="0"/>
    <n v="0"/>
    <n v="0"/>
    <n v="0"/>
    <n v="0"/>
    <n v="0"/>
    <n v="0"/>
    <n v="0"/>
    <n v="0"/>
    <n v="0"/>
    <n v="0"/>
    <n v="0"/>
    <n v="1230"/>
    <n v="150"/>
    <n v="180"/>
    <n v="4353.33"/>
    <n v="560"/>
    <n v="-233.77"/>
    <n v="11992.56"/>
    <n v="0"/>
    <n v="0"/>
    <n v="0"/>
    <n v="0"/>
    <n v="0"/>
    <n v="0"/>
    <n v="70.569999999999993"/>
    <x v="652"/>
    <n v="0"/>
    <m/>
    <m/>
    <m/>
    <m/>
    <m/>
    <m/>
    <m/>
    <n v="0"/>
    <n v="0"/>
    <n v="0"/>
    <n v="0"/>
    <x v="0"/>
    <x v="1"/>
    <m/>
    <x v="39"/>
  </r>
  <r>
    <x v="3"/>
    <s v="Aurora"/>
    <s v="Lighting"/>
    <s v="Commercial"/>
    <s v="PL-Private Lighting"/>
    <n v="49155.65"/>
    <n v="16451.169999999998"/>
    <n v="0"/>
    <n v="0"/>
    <n v="0"/>
    <n v="0"/>
    <n v="0"/>
    <n v="0"/>
    <n v="347.95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.57"/>
    <n v="0"/>
    <n v="0"/>
    <n v="896.2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3"/>
    <s v="Aurora"/>
    <s v="Lighting"/>
    <s v="Industrial"/>
    <s v="PL-Private Lighting"/>
    <n v="5046"/>
    <n v="1398.39"/>
    <n v="0"/>
    <n v="0"/>
    <n v="0"/>
    <n v="0"/>
    <n v="0"/>
    <n v="0"/>
    <n v="35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12"/>
    <n v="0"/>
    <n v="0"/>
    <n v="80.43000000000000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9"/>
  </r>
  <r>
    <x v="3"/>
    <s v="Aurora"/>
    <s v="Lighting"/>
    <s v="Interdepartmental"/>
    <s v="PL-Private Lighting"/>
    <n v="195"/>
    <n v="45.96"/>
    <n v="0"/>
    <n v="0"/>
    <n v="0"/>
    <n v="0"/>
    <n v="0"/>
    <n v="0"/>
    <n v="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39"/>
  </r>
  <r>
    <x v="3"/>
    <s v="Aurora"/>
    <s v="Lighting"/>
    <s v="Municipal Other Lighting"/>
    <s v="PL-Private Lighting"/>
    <n v="174"/>
    <n v="66.239999999999995"/>
    <n v="0"/>
    <n v="0"/>
    <n v="0"/>
    <n v="0"/>
    <n v="0"/>
    <n v="0"/>
    <n v="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9"/>
  </r>
  <r>
    <x v="3"/>
    <s v="Aurora"/>
    <s v="Lighting"/>
    <s v="Municipal Pumping"/>
    <s v="PL-Private Lighting"/>
    <n v="58"/>
    <n v="20.59"/>
    <n v="0"/>
    <n v="0"/>
    <n v="0"/>
    <n v="0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9"/>
  </r>
  <r>
    <x v="3"/>
    <s v="Aurora"/>
    <s v="Lighting"/>
    <s v="Municipal Street Lighting"/>
    <s v="SPL-Municipal St Lighting"/>
    <n v="95125.35"/>
    <n v="12906.63"/>
    <n v="0"/>
    <n v="0"/>
    <n v="0"/>
    <n v="0"/>
    <n v="0"/>
    <n v="0"/>
    <n v="677.29"/>
    <n v="0"/>
    <n v="0"/>
    <n v="0"/>
    <n v="0"/>
    <n v="0"/>
    <n v="0"/>
    <n v="0"/>
    <n v="0"/>
    <n v="0"/>
    <n v="0"/>
    <n v="3462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9"/>
  </r>
  <r>
    <x v="3"/>
    <s v="Aurora"/>
    <s v="Lighting"/>
    <s v="Residential"/>
    <s v="PL-Private Lighting"/>
    <n v="51044.116000000002"/>
    <n v="19329.21"/>
    <n v="0"/>
    <n v="0"/>
    <n v="0"/>
    <n v="0"/>
    <n v="0"/>
    <n v="0"/>
    <n v="361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.34"/>
    <n v="0"/>
    <n v="0"/>
    <n v="66.2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3"/>
    <s v="Baxter Springs"/>
    <s v="Electric"/>
    <s v="Commercial"/>
    <s v="CB-Commercial"/>
    <n v="1"/>
    <n v="0.13"/>
    <n v="22.69"/>
    <n v="1.1399999999999999"/>
    <n v="0"/>
    <n v="0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2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9"/>
  </r>
  <r>
    <x v="3"/>
    <s v="Baxter Springs"/>
    <s v="Electric"/>
    <s v="Residential"/>
    <s v="RG-Residential"/>
    <n v="198"/>
    <n v="24.82"/>
    <n v="13"/>
    <n v="1.97"/>
    <n v="0"/>
    <n v="0"/>
    <n v="0"/>
    <n v="0"/>
    <n v="1.41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8"/>
    <n v="0"/>
    <n v="0"/>
    <n v="0"/>
    <n v="0"/>
    <n v="0"/>
    <n v="0"/>
    <n v="0"/>
    <x v="653"/>
    <n v="0"/>
    <m/>
    <m/>
    <m/>
    <m/>
    <m/>
    <m/>
    <m/>
    <n v="0"/>
    <n v="0"/>
    <n v="0"/>
    <n v="0"/>
    <x v="0"/>
    <x v="1"/>
    <m/>
    <x v="39"/>
  </r>
  <r>
    <x v="3"/>
    <s v="Baxter Springs"/>
    <s v="Lighting"/>
    <s v="Commercial"/>
    <s v="PL-Private Lighting"/>
    <n v="31"/>
    <n v="14.15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3"/>
    <s v="Bolivar"/>
    <s v="Electric"/>
    <s v="Commercial"/>
    <s v="CB-Commercial"/>
    <n v="1980549"/>
    <n v="235511.83"/>
    <n v="46001.71"/>
    <n v="6357.74"/>
    <n v="0"/>
    <n v="0"/>
    <n v="0"/>
    <n v="0"/>
    <n v="14101.56"/>
    <n v="0"/>
    <n v="0"/>
    <n v="891.22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2896.52"/>
    <n v="80"/>
    <n v="-36.659999999999997"/>
    <n v="17803.259999999998"/>
    <n v="0"/>
    <n v="0"/>
    <n v="0"/>
    <n v="0"/>
    <n v="0"/>
    <n v="0"/>
    <n v="0"/>
    <x v="654"/>
    <n v="0"/>
    <m/>
    <m/>
    <m/>
    <m/>
    <m/>
    <m/>
    <m/>
    <n v="0"/>
    <n v="0"/>
    <n v="0"/>
    <n v="0"/>
    <x v="1"/>
    <x v="5"/>
    <m/>
    <x v="39"/>
  </r>
  <r>
    <x v="3"/>
    <s v="Bolivar"/>
    <s v="Electric"/>
    <s v="Commercial"/>
    <s v="GP-General Power"/>
    <n v="3131240"/>
    <n v="301037"/>
    <n v="9172.68"/>
    <n v="1897.71"/>
    <n v="0"/>
    <n v="0"/>
    <n v="0"/>
    <n v="0"/>
    <n v="22294.42"/>
    <n v="0"/>
    <n v="0"/>
    <n v="1409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8.93"/>
    <n v="0"/>
    <n v="0"/>
    <n v="15303.24"/>
    <n v="0"/>
    <n v="0"/>
    <n v="0"/>
    <n v="0"/>
    <n v="0"/>
    <n v="0"/>
    <n v="0"/>
    <x v="655"/>
    <n v="0"/>
    <m/>
    <m/>
    <m/>
    <m/>
    <m/>
    <m/>
    <m/>
    <n v="0"/>
    <n v="0"/>
    <n v="0"/>
    <n v="0"/>
    <x v="1"/>
    <x v="6"/>
    <m/>
    <x v="39"/>
  </r>
  <r>
    <x v="3"/>
    <s v="Bolivar"/>
    <s v="Electric"/>
    <s v="Commercial"/>
    <s v="LP-Large Power"/>
    <n v="2129907"/>
    <n v="145429.9"/>
    <n v="1134.2"/>
    <n v="0"/>
    <n v="0"/>
    <n v="0"/>
    <n v="0"/>
    <n v="0"/>
    <n v="14888.05"/>
    <n v="0"/>
    <n v="0"/>
    <n v="958.46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4367.24"/>
    <n v="0"/>
    <n v="0"/>
    <n v="0"/>
    <n v="0"/>
    <n v="0"/>
    <n v="0"/>
    <n v="0"/>
    <x v="656"/>
    <n v="0"/>
    <m/>
    <m/>
    <m/>
    <m/>
    <m/>
    <m/>
    <m/>
    <n v="0"/>
    <n v="0"/>
    <n v="0"/>
    <n v="0"/>
    <x v="1"/>
    <x v="17"/>
    <m/>
    <x v="39"/>
  </r>
  <r>
    <x v="3"/>
    <s v="Bolivar"/>
    <s v="Electric"/>
    <s v="Commercial"/>
    <s v="LS-Special Lighting"/>
    <n v="3112"/>
    <n v="685.09"/>
    <n v="0"/>
    <n v="1.9"/>
    <n v="0"/>
    <n v="0"/>
    <n v="0"/>
    <n v="0"/>
    <n v="22.16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2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9"/>
  </r>
  <r>
    <x v="3"/>
    <s v="Bolivar"/>
    <s v="Electric"/>
    <s v="Commercial"/>
    <s v="SH-Small Heating"/>
    <n v="771813"/>
    <n v="79288.490000000005"/>
    <n v="11422.91"/>
    <n v="2045.16"/>
    <n v="0"/>
    <n v="0"/>
    <n v="0"/>
    <n v="0"/>
    <n v="5495.32"/>
    <n v="0"/>
    <n v="0"/>
    <n v="347.21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752.02"/>
    <n v="0"/>
    <n v="-16.03"/>
    <n v="5553.54"/>
    <n v="0"/>
    <n v="0"/>
    <n v="0"/>
    <n v="0"/>
    <n v="0"/>
    <n v="0"/>
    <n v="0"/>
    <x v="657"/>
    <n v="0"/>
    <m/>
    <m/>
    <m/>
    <m/>
    <m/>
    <m/>
    <m/>
    <n v="0"/>
    <n v="0"/>
    <n v="0"/>
    <n v="0"/>
    <x v="1"/>
    <x v="12"/>
    <m/>
    <x v="39"/>
  </r>
  <r>
    <x v="3"/>
    <s v="Bolivar"/>
    <s v="Electric"/>
    <s v="Commercial"/>
    <s v="TEB-Total Electric Bldg"/>
    <n v="2481561"/>
    <n v="237671.88"/>
    <n v="8269.31"/>
    <n v="1684.84"/>
    <n v="0"/>
    <n v="0"/>
    <n v="0"/>
    <n v="0"/>
    <n v="17668.740000000002"/>
    <n v="0"/>
    <n v="0"/>
    <n v="109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23.53"/>
    <n v="0"/>
    <n v="0"/>
    <n v="10353.69"/>
    <n v="0"/>
    <n v="0"/>
    <n v="0"/>
    <n v="0"/>
    <n v="0"/>
    <n v="0"/>
    <n v="0"/>
    <x v="658"/>
    <n v="0"/>
    <m/>
    <m/>
    <m/>
    <m/>
    <m/>
    <m/>
    <m/>
    <n v="0"/>
    <n v="0"/>
    <n v="0"/>
    <n v="0"/>
    <x v="1"/>
    <x v="13"/>
    <m/>
    <x v="39"/>
  </r>
  <r>
    <x v="3"/>
    <s v="Bolivar"/>
    <s v="Electric"/>
    <s v="Industrial"/>
    <s v="CB-Commercial"/>
    <n v="35637"/>
    <n v="4107.33"/>
    <n v="181.52"/>
    <n v="200.47"/>
    <n v="0"/>
    <n v="0"/>
    <n v="0"/>
    <n v="0"/>
    <n v="253.73"/>
    <n v="0"/>
    <n v="0"/>
    <n v="16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450000000000003"/>
    <n v="0"/>
    <n v="0"/>
    <n v="342.95"/>
    <n v="0"/>
    <n v="0"/>
    <n v="0"/>
    <n v="0"/>
    <n v="0"/>
    <n v="0"/>
    <n v="0"/>
    <x v="659"/>
    <n v="0"/>
    <m/>
    <m/>
    <m/>
    <m/>
    <m/>
    <m/>
    <m/>
    <n v="0"/>
    <n v="0"/>
    <n v="0"/>
    <n v="0"/>
    <x v="2"/>
    <x v="5"/>
    <m/>
    <x v="39"/>
  </r>
  <r>
    <x v="3"/>
    <s v="Bolivar"/>
    <s v="Electric"/>
    <s v="Industrial"/>
    <s v="GP-General Power"/>
    <n v="810200"/>
    <n v="80384.479999999996"/>
    <n v="1042.3499999999999"/>
    <n v="2860.98"/>
    <n v="0"/>
    <n v="0"/>
    <n v="0"/>
    <n v="0"/>
    <n v="5768.62"/>
    <n v="0"/>
    <n v="0"/>
    <n v="364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1.37"/>
    <n v="0"/>
    <n v="0"/>
    <n v="3695.3"/>
    <n v="0"/>
    <n v="0"/>
    <n v="0"/>
    <n v="0"/>
    <n v="0"/>
    <n v="0"/>
    <n v="0"/>
    <x v="660"/>
    <n v="0"/>
    <m/>
    <m/>
    <m/>
    <m/>
    <m/>
    <m/>
    <m/>
    <n v="0"/>
    <n v="0"/>
    <n v="0"/>
    <n v="0"/>
    <x v="2"/>
    <x v="6"/>
    <m/>
    <x v="39"/>
  </r>
  <r>
    <x v="3"/>
    <s v="Bolivar"/>
    <s v="Electric"/>
    <s v="Industrial"/>
    <s v="LP-Large Power"/>
    <n v="550114"/>
    <n v="35702.18"/>
    <n v="567.1"/>
    <n v="0"/>
    <n v="0"/>
    <n v="0"/>
    <n v="0"/>
    <n v="0"/>
    <n v="3845.29"/>
    <n v="0"/>
    <n v="0"/>
    <n v="247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66"/>
    <n v="0"/>
    <n v="0"/>
    <n v="0"/>
    <n v="0"/>
    <n v="0"/>
    <n v="0"/>
    <n v="0"/>
    <x v="661"/>
    <n v="0"/>
    <m/>
    <m/>
    <m/>
    <m/>
    <m/>
    <m/>
    <m/>
    <n v="0"/>
    <n v="0"/>
    <n v="0"/>
    <n v="0"/>
    <x v="2"/>
    <x v="17"/>
    <m/>
    <x v="39"/>
  </r>
  <r>
    <x v="3"/>
    <s v="Bolivar"/>
    <s v="Electric"/>
    <s v="Industrial"/>
    <s v="PFM-Feed Mill/Grain Elev"/>
    <n v="1926"/>
    <n v="326.64"/>
    <n v="110.6"/>
    <n v="14.7"/>
    <n v="0"/>
    <n v="0"/>
    <n v="0"/>
    <n v="0"/>
    <n v="13.71"/>
    <n v="0"/>
    <n v="0"/>
    <n v="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61"/>
    <n v="0"/>
    <n v="0"/>
    <n v="0"/>
    <n v="0"/>
    <n v="0"/>
    <n v="0"/>
    <n v="0"/>
    <x v="662"/>
    <n v="0"/>
    <m/>
    <m/>
    <m/>
    <m/>
    <m/>
    <m/>
    <m/>
    <n v="0"/>
    <n v="0"/>
    <n v="0"/>
    <n v="0"/>
    <x v="2"/>
    <x v="18"/>
    <m/>
    <x v="39"/>
  </r>
  <r>
    <x v="3"/>
    <s v="Bolivar"/>
    <s v="Electric"/>
    <s v="Industrial"/>
    <s v="SH-Small Heating"/>
    <n v="1200"/>
    <n v="132.94999999999999"/>
    <n v="22.69"/>
    <n v="3.33"/>
    <n v="0"/>
    <n v="0"/>
    <n v="0"/>
    <n v="0"/>
    <n v="8.5399999999999991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71"/>
    <n v="0"/>
    <n v="0"/>
    <n v="0"/>
    <n v="0"/>
    <n v="0"/>
    <n v="0"/>
    <n v="0"/>
    <x v="344"/>
    <n v="0"/>
    <m/>
    <m/>
    <m/>
    <m/>
    <m/>
    <m/>
    <m/>
    <n v="0"/>
    <n v="0"/>
    <n v="0"/>
    <n v="0"/>
    <x v="2"/>
    <x v="12"/>
    <m/>
    <x v="39"/>
  </r>
  <r>
    <x v="3"/>
    <s v="Bolivar"/>
    <s v="Electric"/>
    <s v="Interdepartmental"/>
    <s v="CB-Commercial"/>
    <n v="43001"/>
    <n v="4977.67"/>
    <n v="340.35"/>
    <n v="0"/>
    <n v="0"/>
    <n v="0"/>
    <n v="0"/>
    <n v="0"/>
    <n v="306.16000000000003"/>
    <n v="0"/>
    <n v="0"/>
    <n v="19.35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7.28"/>
    <n v="0"/>
    <n v="0"/>
    <n v="0"/>
    <n v="0"/>
    <n v="0"/>
    <n v="0"/>
    <n v="0"/>
    <x v="663"/>
    <n v="0"/>
    <m/>
    <m/>
    <m/>
    <m/>
    <m/>
    <m/>
    <m/>
    <n v="0"/>
    <n v="0"/>
    <n v="0"/>
    <n v="0"/>
    <x v="5"/>
    <x v="5"/>
    <m/>
    <x v="39"/>
  </r>
  <r>
    <x v="3"/>
    <s v="Bolivar"/>
    <s v="Electric"/>
    <s v="Interdepartmental"/>
    <s v="GP-General Power"/>
    <n v="161983"/>
    <n v="15952.12"/>
    <n v="416.94"/>
    <n v="0"/>
    <n v="0"/>
    <n v="0"/>
    <n v="0"/>
    <n v="0"/>
    <n v="1153.32"/>
    <n v="0"/>
    <n v="0"/>
    <n v="72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2.35"/>
    <n v="0"/>
    <n v="0"/>
    <n v="0"/>
    <n v="0"/>
    <n v="0"/>
    <n v="0"/>
    <n v="0"/>
    <x v="664"/>
    <n v="0"/>
    <m/>
    <m/>
    <m/>
    <m/>
    <m/>
    <m/>
    <m/>
    <n v="0"/>
    <n v="0"/>
    <n v="0"/>
    <n v="0"/>
    <x v="5"/>
    <x v="6"/>
    <m/>
    <x v="39"/>
  </r>
  <r>
    <x v="3"/>
    <s v="Bolivar"/>
    <s v="Electric"/>
    <s v="Municipal Buildings"/>
    <s v="CB-Commercial"/>
    <n v="56063"/>
    <n v="6740.91"/>
    <n v="2087.48"/>
    <n v="0"/>
    <n v="0"/>
    <n v="0"/>
    <n v="0"/>
    <n v="0"/>
    <n v="399.17"/>
    <n v="0"/>
    <n v="0"/>
    <n v="25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65"/>
    <n v="0"/>
    <m/>
    <m/>
    <m/>
    <m/>
    <m/>
    <m/>
    <m/>
    <n v="0"/>
    <n v="0"/>
    <n v="0"/>
    <n v="0"/>
    <x v="3"/>
    <x v="5"/>
    <m/>
    <x v="39"/>
  </r>
  <r>
    <x v="3"/>
    <s v="Bolivar"/>
    <s v="Electric"/>
    <s v="Municipal Buildings"/>
    <s v="GP-General Power"/>
    <n v="65360"/>
    <n v="6615"/>
    <n v="208.47"/>
    <n v="0"/>
    <n v="0"/>
    <n v="0"/>
    <n v="0"/>
    <n v="0"/>
    <n v="465.36"/>
    <n v="0"/>
    <n v="0"/>
    <n v="29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66"/>
    <n v="0"/>
    <m/>
    <m/>
    <m/>
    <m/>
    <m/>
    <m/>
    <m/>
    <n v="0"/>
    <n v="0"/>
    <n v="0"/>
    <n v="0"/>
    <x v="3"/>
    <x v="6"/>
    <m/>
    <x v="39"/>
  </r>
  <r>
    <x v="3"/>
    <s v="Bolivar"/>
    <s v="Electric"/>
    <s v="Municipal Buildings"/>
    <s v="SH-Small Heating"/>
    <n v="19087"/>
    <n v="2041.61"/>
    <n v="363.04"/>
    <n v="0"/>
    <n v="0"/>
    <n v="0"/>
    <n v="0"/>
    <n v="0"/>
    <n v="135.88999999999999"/>
    <n v="0"/>
    <n v="0"/>
    <n v="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67"/>
    <n v="0"/>
    <m/>
    <m/>
    <m/>
    <m/>
    <m/>
    <m/>
    <m/>
    <n v="0"/>
    <n v="0"/>
    <n v="0"/>
    <n v="0"/>
    <x v="3"/>
    <x v="12"/>
    <m/>
    <x v="39"/>
  </r>
  <r>
    <x v="3"/>
    <s v="Bolivar"/>
    <s v="Electric"/>
    <s v="Municipal Buildings"/>
    <s v="TEB-Total Electric Bldg"/>
    <n v="12240"/>
    <n v="1175.01"/>
    <n v="69.489999999999995"/>
    <n v="0"/>
    <n v="0"/>
    <n v="0"/>
    <n v="0"/>
    <n v="0"/>
    <n v="87.15"/>
    <n v="0"/>
    <n v="0"/>
    <n v="5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68"/>
    <n v="0"/>
    <m/>
    <m/>
    <m/>
    <m/>
    <m/>
    <m/>
    <m/>
    <n v="0"/>
    <n v="0"/>
    <n v="0"/>
    <n v="0"/>
    <x v="3"/>
    <x v="13"/>
    <m/>
    <x v="39"/>
  </r>
  <r>
    <x v="3"/>
    <s v="Bolivar"/>
    <s v="Electric"/>
    <s v="Municipal Other Lighting"/>
    <s v="CB-Commercial"/>
    <n v="8240"/>
    <n v="1006.76"/>
    <n v="862.22"/>
    <n v="0"/>
    <n v="0"/>
    <n v="0"/>
    <n v="0"/>
    <n v="0"/>
    <n v="58.65"/>
    <n v="0"/>
    <n v="0"/>
    <n v="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69"/>
    <n v="0"/>
    <m/>
    <m/>
    <m/>
    <m/>
    <m/>
    <m/>
    <m/>
    <n v="0"/>
    <n v="0"/>
    <n v="0"/>
    <n v="0"/>
    <x v="4"/>
    <x v="5"/>
    <m/>
    <x v="39"/>
  </r>
  <r>
    <x v="3"/>
    <s v="Bolivar"/>
    <s v="Electric"/>
    <s v="Municipal Other Lighting"/>
    <s v="LS-Special Lighting"/>
    <n v="4029"/>
    <n v="821"/>
    <n v="0"/>
    <n v="0"/>
    <n v="0"/>
    <n v="0"/>
    <n v="0"/>
    <n v="0"/>
    <n v="28.67"/>
    <n v="0"/>
    <n v="0"/>
    <n v="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9"/>
  </r>
  <r>
    <x v="3"/>
    <s v="Bolivar"/>
    <s v="Electric"/>
    <s v="Municipal Pumping"/>
    <s v="CB-Commercial"/>
    <n v="164114"/>
    <n v="19315.48"/>
    <n v="2495.9"/>
    <n v="0"/>
    <n v="0"/>
    <n v="0"/>
    <n v="0"/>
    <n v="0"/>
    <n v="1168.5"/>
    <n v="0"/>
    <n v="0"/>
    <n v="7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70"/>
    <n v="0"/>
    <m/>
    <m/>
    <m/>
    <m/>
    <m/>
    <m/>
    <m/>
    <n v="0"/>
    <n v="0"/>
    <n v="0"/>
    <n v="0"/>
    <x v="3"/>
    <x v="5"/>
    <m/>
    <x v="39"/>
  </r>
  <r>
    <x v="3"/>
    <s v="Bolivar"/>
    <s v="Electric"/>
    <s v="Municipal Pumping"/>
    <s v="GP-General Power"/>
    <n v="141245"/>
    <n v="14780.37"/>
    <n v="486.43"/>
    <n v="0"/>
    <n v="0"/>
    <n v="0"/>
    <n v="0"/>
    <n v="0"/>
    <n v="1005.66"/>
    <n v="0"/>
    <n v="0"/>
    <n v="63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71"/>
    <n v="0"/>
    <m/>
    <m/>
    <m/>
    <m/>
    <m/>
    <m/>
    <m/>
    <n v="0"/>
    <n v="0"/>
    <n v="0"/>
    <n v="0"/>
    <x v="3"/>
    <x v="6"/>
    <m/>
    <x v="39"/>
  </r>
  <r>
    <x v="3"/>
    <s v="Bolivar"/>
    <s v="Electric"/>
    <s v="Municipal Pumping"/>
    <s v="TEB-Total Electric Bldg"/>
    <n v="19793"/>
    <n v="1601.93"/>
    <n v="69.489999999999995"/>
    <n v="0"/>
    <n v="0"/>
    <n v="0"/>
    <n v="0"/>
    <n v="0"/>
    <n v="140.93"/>
    <n v="0"/>
    <n v="0"/>
    <n v="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72"/>
    <n v="0"/>
    <m/>
    <m/>
    <m/>
    <m/>
    <m/>
    <m/>
    <m/>
    <n v="0"/>
    <n v="0"/>
    <n v="0"/>
    <n v="0"/>
    <x v="3"/>
    <x v="13"/>
    <m/>
    <x v="39"/>
  </r>
  <r>
    <x v="3"/>
    <s v="Bolivar"/>
    <s v="Electric"/>
    <s v="Oil Pipeline Pumping"/>
    <s v="GP-General Power"/>
    <n v="108258"/>
    <n v="9061.36"/>
    <n v="69.489999999999995"/>
    <n v="0"/>
    <n v="0"/>
    <n v="0"/>
    <n v="0"/>
    <n v="0"/>
    <n v="770.8"/>
    <n v="0"/>
    <n v="0"/>
    <n v="48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5.22"/>
    <n v="0"/>
    <n v="0"/>
    <n v="678.65"/>
    <n v="0"/>
    <n v="0"/>
    <n v="0"/>
    <n v="0"/>
    <n v="0"/>
    <n v="0"/>
    <n v="0"/>
    <x v="673"/>
    <n v="0"/>
    <m/>
    <m/>
    <m/>
    <m/>
    <m/>
    <m/>
    <m/>
    <n v="0"/>
    <n v="0"/>
    <n v="0"/>
    <n v="0"/>
    <x v="2"/>
    <x v="24"/>
    <m/>
    <x v="39"/>
  </r>
  <r>
    <x v="3"/>
    <s v="Bolivar"/>
    <s v="Electric"/>
    <s v="Oil Pipeline Pumping"/>
    <s v="LP-Large Power"/>
    <n v="3471702"/>
    <n v="258295.99"/>
    <n v="850.65"/>
    <n v="0"/>
    <n v="0"/>
    <n v="0"/>
    <n v="0"/>
    <n v="0"/>
    <n v="24267.2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647.6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39"/>
  </r>
  <r>
    <x v="3"/>
    <s v="Bolivar"/>
    <s v="Electric"/>
    <s v="Residential"/>
    <s v="RGL-Residential Pilot"/>
    <n v="72891"/>
    <n v="8522.59"/>
    <n v="0"/>
    <n v="232.81"/>
    <n v="0"/>
    <n v="0"/>
    <n v="0"/>
    <n v="0"/>
    <n v="519"/>
    <n v="0"/>
    <n v="0"/>
    <n v="32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56"/>
    <n v="0"/>
    <n v="0"/>
    <n v="228.23"/>
    <n v="0"/>
    <n v="0"/>
    <n v="0"/>
    <n v="0"/>
    <n v="0"/>
    <n v="0"/>
    <n v="0"/>
    <x v="674"/>
    <n v="0"/>
    <m/>
    <m/>
    <m/>
    <m/>
    <m/>
    <m/>
    <m/>
    <n v="0"/>
    <n v="0"/>
    <n v="0"/>
    <n v="0"/>
    <x v="0"/>
    <x v="25"/>
    <m/>
    <x v="39"/>
  </r>
  <r>
    <x v="3"/>
    <s v="Bolivar"/>
    <s v="Electric"/>
    <s v="Residential"/>
    <s v="RG-Residential"/>
    <n v="11148076.300000001"/>
    <n v="1290462.83"/>
    <n v="183141.14"/>
    <n v="33356.949999999997"/>
    <n v="0"/>
    <n v="0"/>
    <n v="-13.99"/>
    <n v="-3417.93893129771"/>
    <n v="79374.45"/>
    <n v="0"/>
    <n v="0"/>
    <n v="5016.78"/>
    <n v="0"/>
    <n v="0"/>
    <n v="0"/>
    <n v="0"/>
    <n v="0"/>
    <n v="0"/>
    <n v="0"/>
    <n v="0"/>
    <n v="0"/>
    <n v="0"/>
    <n v="0"/>
    <n v="0"/>
    <n v="0"/>
    <n v="0"/>
    <n v="0"/>
    <n v="750"/>
    <n v="150"/>
    <n v="210"/>
    <n v="4132.03"/>
    <n v="600"/>
    <n v="-426.54"/>
    <n v="34509.300000000003"/>
    <n v="0"/>
    <n v="0"/>
    <n v="0"/>
    <n v="0"/>
    <n v="0"/>
    <n v="0"/>
    <n v="0"/>
    <x v="675"/>
    <n v="0"/>
    <m/>
    <m/>
    <m/>
    <m/>
    <m/>
    <m/>
    <m/>
    <n v="0"/>
    <n v="0"/>
    <n v="0"/>
    <n v="0"/>
    <x v="0"/>
    <x v="1"/>
    <m/>
    <x v="39"/>
  </r>
  <r>
    <x v="3"/>
    <s v="Bolivar"/>
    <s v="Electric"/>
    <s v="Wholesale Municipalities"/>
    <s v="GFR-Lockwood"/>
    <n v="695652"/>
    <n v="29969.05"/>
    <n v="0"/>
    <n v="0"/>
    <n v="23262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6"/>
    <x v="30"/>
    <m/>
    <x v="39"/>
  </r>
  <r>
    <x v="3"/>
    <s v="Bolivar"/>
    <s v="Lighting"/>
    <s v="Commercial"/>
    <s v="PL-Private Lighting"/>
    <n v="54853.362000000001"/>
    <n v="16589.830000000002"/>
    <n v="0"/>
    <n v="128.03"/>
    <n v="0"/>
    <n v="0"/>
    <n v="0"/>
    <n v="0"/>
    <n v="389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.87"/>
    <n v="0"/>
    <n v="0"/>
    <n v="680.4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3"/>
    <s v="Bolivar"/>
    <s v="Lighting"/>
    <s v="Industrial"/>
    <s v="PL-Private Lighting"/>
    <n v="515"/>
    <n v="176.82"/>
    <n v="0"/>
    <n v="5.78"/>
    <n v="0"/>
    <n v="0"/>
    <n v="0"/>
    <n v="0"/>
    <n v="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32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9"/>
  </r>
  <r>
    <x v="3"/>
    <s v="Bolivar"/>
    <s v="Lighting"/>
    <s v="Municipal Other Lighting"/>
    <s v="PL-Private Lighting"/>
    <n v="249"/>
    <n v="84.1"/>
    <n v="0"/>
    <n v="0"/>
    <n v="0"/>
    <n v="0"/>
    <n v="0"/>
    <n v="0"/>
    <n v="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9"/>
  </r>
  <r>
    <x v="3"/>
    <s v="Bolivar"/>
    <s v="Lighting"/>
    <s v="Municipal Street Lighting"/>
    <s v="SPL-Municipal St Lighting"/>
    <n v="179691.6"/>
    <n v="24664.3"/>
    <n v="0"/>
    <n v="0"/>
    <n v="0"/>
    <n v="0"/>
    <n v="0"/>
    <n v="0"/>
    <n v="1279.4100000000001"/>
    <n v="0"/>
    <n v="0"/>
    <n v="0"/>
    <n v="0"/>
    <n v="0"/>
    <n v="0"/>
    <n v="0"/>
    <n v="0"/>
    <n v="0"/>
    <n v="0"/>
    <n v="7012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9"/>
  </r>
  <r>
    <x v="3"/>
    <s v="Bolivar"/>
    <s v="Lighting"/>
    <s v="Residential"/>
    <s v="PL-Private Lighting"/>
    <n v="41369.569000000003"/>
    <n v="15434.98"/>
    <n v="0"/>
    <n v="56.73"/>
    <n v="0"/>
    <n v="0"/>
    <n v="0"/>
    <n v="0"/>
    <n v="293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58"/>
    <n v="0"/>
    <n v="0"/>
    <n v="265.0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3"/>
    <s v="Branson"/>
    <s v="Electric"/>
    <s v="Commercial"/>
    <s v="CB-Commercial"/>
    <n v="2013"/>
    <n v="247.7"/>
    <n v="45.38"/>
    <n v="0"/>
    <n v="0"/>
    <n v="0"/>
    <n v="0"/>
    <n v="0"/>
    <n v="14.33"/>
    <n v="0"/>
    <n v="0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76"/>
    <n v="0"/>
    <m/>
    <m/>
    <m/>
    <m/>
    <m/>
    <m/>
    <m/>
    <n v="0"/>
    <n v="0"/>
    <n v="0"/>
    <n v="0"/>
    <x v="1"/>
    <x v="5"/>
    <m/>
    <x v="39"/>
  </r>
  <r>
    <x v="3"/>
    <s v="Branson"/>
    <s v="Electric"/>
    <s v="Commercial"/>
    <s v="CB-Commercial"/>
    <n v="2865684"/>
    <n v="339732.87"/>
    <n v="61095.1"/>
    <n v="6994.3"/>
    <n v="0"/>
    <n v="0"/>
    <n v="0"/>
    <n v="0"/>
    <n v="20404.150000000001"/>
    <n v="0"/>
    <n v="0"/>
    <n v="1289.2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225.25"/>
    <n v="40"/>
    <n v="-12.62"/>
    <n v="28777.19"/>
    <n v="0"/>
    <n v="0"/>
    <n v="0"/>
    <n v="0"/>
    <n v="0"/>
    <n v="0"/>
    <n v="0"/>
    <x v="677"/>
    <n v="0"/>
    <m/>
    <m/>
    <m/>
    <m/>
    <m/>
    <m/>
    <m/>
    <n v="0"/>
    <n v="0"/>
    <n v="0"/>
    <n v="0"/>
    <x v="1"/>
    <x v="5"/>
    <m/>
    <x v="39"/>
  </r>
  <r>
    <x v="3"/>
    <s v="Branson"/>
    <s v="Electric"/>
    <s v="Commercial"/>
    <s v="GP-General Power"/>
    <n v="5264409"/>
    <n v="523655.22"/>
    <n v="11479.75"/>
    <n v="8409.34"/>
    <n v="0"/>
    <n v="0"/>
    <n v="0"/>
    <n v="0"/>
    <n v="37482.589999999997"/>
    <n v="0"/>
    <n v="0"/>
    <n v="2248.56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7351.52"/>
    <n v="20"/>
    <n v="-148.19999999999999"/>
    <n v="38905.57"/>
    <n v="0"/>
    <n v="0"/>
    <n v="0"/>
    <n v="0"/>
    <n v="0"/>
    <n v="0"/>
    <n v="0"/>
    <x v="678"/>
    <n v="0"/>
    <m/>
    <m/>
    <m/>
    <m/>
    <m/>
    <m/>
    <m/>
    <n v="0"/>
    <n v="0"/>
    <n v="0"/>
    <n v="0"/>
    <x v="1"/>
    <x v="6"/>
    <m/>
    <x v="39"/>
  </r>
  <r>
    <x v="3"/>
    <s v="Branson"/>
    <s v="Electric"/>
    <s v="Commercial"/>
    <s v="LP-Large Power"/>
    <n v="2395200"/>
    <n v="168865.3"/>
    <n v="567.1"/>
    <n v="1454.6"/>
    <n v="0"/>
    <n v="0"/>
    <n v="0"/>
    <n v="0"/>
    <n v="16742.45"/>
    <n v="0"/>
    <n v="0"/>
    <n v="1077.8399999999999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79"/>
    <n v="0"/>
    <m/>
    <m/>
    <m/>
    <m/>
    <m/>
    <m/>
    <m/>
    <n v="0"/>
    <n v="0"/>
    <n v="0"/>
    <n v="0"/>
    <x v="1"/>
    <x v="17"/>
    <m/>
    <x v="39"/>
  </r>
  <r>
    <x v="3"/>
    <s v="Branson"/>
    <s v="Electric"/>
    <s v="Commercial"/>
    <s v="SH-Small Heating"/>
    <n v="2363728"/>
    <n v="241023.06"/>
    <n v="31750.9"/>
    <n v="5754.25"/>
    <n v="0"/>
    <n v="0"/>
    <n v="-14.67"/>
    <n v="-2159.5419847328199"/>
    <n v="16829.669999999998"/>
    <n v="0"/>
    <n v="0"/>
    <n v="1063.83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2811.95"/>
    <n v="40"/>
    <n v="-73.400000000000006"/>
    <n v="22008.73"/>
    <n v="0"/>
    <n v="0"/>
    <n v="0"/>
    <n v="0"/>
    <n v="0"/>
    <n v="0"/>
    <n v="0"/>
    <x v="680"/>
    <n v="0"/>
    <m/>
    <m/>
    <m/>
    <m/>
    <m/>
    <m/>
    <m/>
    <n v="0"/>
    <n v="0"/>
    <n v="0"/>
    <n v="0"/>
    <x v="1"/>
    <x v="12"/>
    <m/>
    <x v="39"/>
  </r>
  <r>
    <x v="3"/>
    <s v="Branson"/>
    <s v="Electric"/>
    <s v="Commercial"/>
    <s v="TEB-Total Electric Bldg"/>
    <n v="11867872"/>
    <n v="1176365.1200000001"/>
    <n v="36818.14"/>
    <n v="18924.03"/>
    <n v="0"/>
    <n v="0"/>
    <n v="0"/>
    <n v="0"/>
    <n v="84499.24"/>
    <n v="0"/>
    <n v="0"/>
    <n v="5193.04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4026.09"/>
    <n v="20"/>
    <n v="-691.78"/>
    <n v="87680.04"/>
    <n v="0"/>
    <n v="0"/>
    <n v="0"/>
    <n v="0"/>
    <n v="0"/>
    <n v="0"/>
    <n v="16885.509999999998"/>
    <x v="681"/>
    <n v="0"/>
    <m/>
    <m/>
    <m/>
    <m/>
    <m/>
    <m/>
    <m/>
    <n v="0"/>
    <n v="0"/>
    <n v="0"/>
    <n v="0"/>
    <x v="1"/>
    <x v="13"/>
    <m/>
    <x v="39"/>
  </r>
  <r>
    <x v="3"/>
    <s v="Branson"/>
    <s v="Electric"/>
    <s v="Industrial"/>
    <s v="CB-Commercial"/>
    <n v="4502"/>
    <n v="521.53"/>
    <n v="22.69"/>
    <n v="0"/>
    <n v="0"/>
    <n v="0"/>
    <n v="0"/>
    <n v="0"/>
    <n v="32.049999999999997"/>
    <n v="0"/>
    <n v="0"/>
    <n v="2.0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08"/>
    <n v="0"/>
    <n v="0"/>
    <n v="0"/>
    <n v="0"/>
    <n v="0"/>
    <n v="0"/>
    <n v="0"/>
    <x v="682"/>
    <n v="0"/>
    <m/>
    <m/>
    <m/>
    <m/>
    <m/>
    <m/>
    <m/>
    <n v="0"/>
    <n v="0"/>
    <n v="0"/>
    <n v="0"/>
    <x v="2"/>
    <x v="5"/>
    <m/>
    <x v="39"/>
  </r>
  <r>
    <x v="3"/>
    <s v="Branson"/>
    <s v="Electric"/>
    <s v="Industrial"/>
    <s v="SH-Small Heating"/>
    <n v="13566"/>
    <n v="1397.88"/>
    <n v="158.83000000000001"/>
    <n v="15.73"/>
    <n v="0"/>
    <n v="0"/>
    <n v="0"/>
    <n v="0"/>
    <n v="96.6"/>
    <n v="0"/>
    <n v="0"/>
    <n v="6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.55"/>
    <n v="0"/>
    <n v="0"/>
    <n v="0"/>
    <n v="0"/>
    <n v="0"/>
    <n v="0"/>
    <n v="0"/>
    <x v="683"/>
    <n v="0"/>
    <m/>
    <m/>
    <m/>
    <m/>
    <m/>
    <m/>
    <m/>
    <n v="0"/>
    <n v="0"/>
    <n v="0"/>
    <n v="0"/>
    <x v="2"/>
    <x v="12"/>
    <m/>
    <x v="39"/>
  </r>
  <r>
    <x v="3"/>
    <s v="Branson"/>
    <s v="Electric"/>
    <s v="Industrial"/>
    <s v="TEB-Total Electric Bldg"/>
    <n v="25520"/>
    <n v="2509.91"/>
    <n v="138.97999999999999"/>
    <n v="0"/>
    <n v="0"/>
    <n v="0"/>
    <n v="0"/>
    <n v="0"/>
    <n v="181.71"/>
    <n v="0"/>
    <n v="0"/>
    <n v="1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.11"/>
    <n v="0"/>
    <n v="0"/>
    <n v="0"/>
    <n v="0"/>
    <n v="0"/>
    <n v="0"/>
    <n v="0"/>
    <x v="684"/>
    <n v="0"/>
    <m/>
    <m/>
    <m/>
    <m/>
    <m/>
    <m/>
    <m/>
    <n v="0"/>
    <n v="0"/>
    <n v="0"/>
    <n v="0"/>
    <x v="2"/>
    <x v="13"/>
    <m/>
    <x v="39"/>
  </r>
  <r>
    <x v="3"/>
    <s v="Branson"/>
    <s v="Electric"/>
    <s v="Interdepartmental"/>
    <s v="CB-Commercial"/>
    <n v="12787"/>
    <n v="1486.13"/>
    <n v="113.45"/>
    <n v="0"/>
    <n v="0"/>
    <n v="0"/>
    <n v="0"/>
    <n v="0"/>
    <n v="91.04"/>
    <n v="0"/>
    <n v="0"/>
    <n v="5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.65"/>
    <n v="0"/>
    <n v="0"/>
    <n v="0"/>
    <n v="0"/>
    <n v="0"/>
    <n v="0"/>
    <n v="0"/>
    <x v="685"/>
    <n v="0"/>
    <m/>
    <m/>
    <m/>
    <m/>
    <m/>
    <m/>
    <m/>
    <n v="0"/>
    <n v="0"/>
    <n v="0"/>
    <n v="0"/>
    <x v="5"/>
    <x v="5"/>
    <m/>
    <x v="39"/>
  </r>
  <r>
    <x v="3"/>
    <s v="Branson"/>
    <s v="Electric"/>
    <s v="Municipal Buildings"/>
    <s v="CB-Commercial"/>
    <n v="50512"/>
    <n v="6020.53"/>
    <n v="1493.01"/>
    <n v="0"/>
    <n v="0"/>
    <n v="0"/>
    <n v="0"/>
    <n v="0"/>
    <n v="359.63"/>
    <n v="0"/>
    <n v="0"/>
    <n v="22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86"/>
    <n v="0"/>
    <m/>
    <m/>
    <m/>
    <m/>
    <m/>
    <m/>
    <m/>
    <n v="0"/>
    <n v="0"/>
    <n v="0"/>
    <n v="0"/>
    <x v="3"/>
    <x v="5"/>
    <m/>
    <x v="39"/>
  </r>
  <r>
    <x v="3"/>
    <s v="Branson"/>
    <s v="Electric"/>
    <s v="Municipal Buildings"/>
    <s v="GP-General Power"/>
    <n v="180080"/>
    <n v="18891.18"/>
    <n v="347.45"/>
    <n v="0"/>
    <n v="0"/>
    <n v="0"/>
    <n v="0"/>
    <n v="0"/>
    <n v="1282.18"/>
    <n v="0"/>
    <n v="0"/>
    <n v="8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87"/>
    <n v="0"/>
    <m/>
    <m/>
    <m/>
    <m/>
    <m/>
    <m/>
    <m/>
    <n v="0"/>
    <n v="0"/>
    <n v="0"/>
    <n v="0"/>
    <x v="3"/>
    <x v="6"/>
    <m/>
    <x v="39"/>
  </r>
  <r>
    <x v="3"/>
    <s v="Branson"/>
    <s v="Electric"/>
    <s v="Municipal Buildings"/>
    <s v="SH-Small Heating"/>
    <n v="25486"/>
    <n v="2483"/>
    <n v="204.21"/>
    <n v="0"/>
    <n v="0"/>
    <n v="0"/>
    <n v="0"/>
    <n v="0"/>
    <n v="181.47"/>
    <n v="0"/>
    <n v="0"/>
    <n v="11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88"/>
    <n v="0"/>
    <m/>
    <m/>
    <m/>
    <m/>
    <m/>
    <m/>
    <m/>
    <n v="0"/>
    <n v="0"/>
    <n v="0"/>
    <n v="0"/>
    <x v="3"/>
    <x v="12"/>
    <m/>
    <x v="39"/>
  </r>
  <r>
    <x v="3"/>
    <s v="Branson"/>
    <s v="Electric"/>
    <s v="Municipal Buildings"/>
    <s v="TEB-Total Electric Bldg"/>
    <n v="318720"/>
    <n v="35220.99"/>
    <n v="555.91999999999996"/>
    <n v="0"/>
    <n v="0"/>
    <n v="0"/>
    <n v="0"/>
    <n v="0"/>
    <n v="2269.2800000000002"/>
    <n v="0"/>
    <n v="0"/>
    <n v="143.41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89"/>
    <n v="0"/>
    <m/>
    <m/>
    <m/>
    <m/>
    <m/>
    <m/>
    <m/>
    <n v="0"/>
    <n v="0"/>
    <n v="0"/>
    <n v="0"/>
    <x v="3"/>
    <x v="13"/>
    <m/>
    <x v="39"/>
  </r>
  <r>
    <x v="3"/>
    <s v="Branson"/>
    <s v="Electric"/>
    <s v="Municipal Other Lighting"/>
    <s v="CB-Commercial"/>
    <n v="20398"/>
    <n v="2492.13"/>
    <n v="1424.17"/>
    <n v="0"/>
    <n v="0"/>
    <n v="0"/>
    <n v="0"/>
    <n v="0"/>
    <n v="145.22"/>
    <n v="0"/>
    <n v="0"/>
    <n v="9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90"/>
    <n v="0"/>
    <m/>
    <m/>
    <m/>
    <m/>
    <m/>
    <m/>
    <m/>
    <n v="0"/>
    <n v="0"/>
    <n v="0"/>
    <n v="0"/>
    <x v="4"/>
    <x v="5"/>
    <m/>
    <x v="39"/>
  </r>
  <r>
    <x v="3"/>
    <s v="Branson"/>
    <s v="Electric"/>
    <s v="Municipal Other Lighting"/>
    <s v="GP-General Power"/>
    <n v="22800"/>
    <n v="2322.13"/>
    <n v="69.489999999999995"/>
    <n v="0"/>
    <n v="0"/>
    <n v="0"/>
    <n v="0"/>
    <n v="0"/>
    <n v="162.34"/>
    <n v="0"/>
    <n v="0"/>
    <n v="1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91"/>
    <n v="0"/>
    <m/>
    <m/>
    <m/>
    <m/>
    <m/>
    <m/>
    <m/>
    <n v="0"/>
    <n v="0"/>
    <n v="0"/>
    <n v="0"/>
    <x v="4"/>
    <x v="6"/>
    <m/>
    <x v="39"/>
  </r>
  <r>
    <x v="3"/>
    <s v="Branson"/>
    <s v="Electric"/>
    <s v="Municipal Other Lighting"/>
    <s v="LS-Special Lighting"/>
    <n v="1099"/>
    <n v="270.62"/>
    <n v="0"/>
    <n v="0"/>
    <n v="0"/>
    <n v="0"/>
    <n v="0"/>
    <n v="0"/>
    <n v="7.83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9"/>
  </r>
  <r>
    <x v="3"/>
    <s v="Branson"/>
    <s v="Electric"/>
    <s v="Municipal Other Lighting"/>
    <s v="SH-Small Heating"/>
    <n v="1002"/>
    <n v="116.17"/>
    <n v="45.38"/>
    <n v="0"/>
    <n v="0"/>
    <n v="0"/>
    <n v="0"/>
    <n v="0"/>
    <n v="7.14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92"/>
    <n v="0"/>
    <m/>
    <m/>
    <m/>
    <m/>
    <m/>
    <m/>
    <m/>
    <n v="0"/>
    <n v="0"/>
    <n v="0"/>
    <n v="0"/>
    <x v="4"/>
    <x v="12"/>
    <m/>
    <x v="39"/>
  </r>
  <r>
    <x v="3"/>
    <s v="Branson"/>
    <s v="Electric"/>
    <s v="Municipal Pumping"/>
    <s v="CB-Commercial"/>
    <n v="131389"/>
    <n v="15417.37"/>
    <n v="2654.73"/>
    <n v="0"/>
    <n v="0"/>
    <n v="0"/>
    <n v="0"/>
    <n v="0"/>
    <n v="935.57"/>
    <n v="0"/>
    <n v="0"/>
    <n v="59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93"/>
    <n v="0"/>
    <m/>
    <m/>
    <m/>
    <m/>
    <m/>
    <m/>
    <m/>
    <n v="0"/>
    <n v="0"/>
    <n v="0"/>
    <n v="0"/>
    <x v="3"/>
    <x v="5"/>
    <m/>
    <x v="39"/>
  </r>
  <r>
    <x v="3"/>
    <s v="Branson"/>
    <s v="Electric"/>
    <s v="Municipal Pumping"/>
    <s v="GP-General Power"/>
    <n v="1081187"/>
    <n v="104668.43"/>
    <n v="2015.21"/>
    <n v="0"/>
    <n v="0"/>
    <n v="0"/>
    <n v="0"/>
    <n v="0"/>
    <n v="7698.06"/>
    <n v="0"/>
    <n v="0"/>
    <n v="486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94"/>
    <n v="0"/>
    <m/>
    <m/>
    <m/>
    <m/>
    <m/>
    <m/>
    <m/>
    <n v="0"/>
    <n v="0"/>
    <n v="0"/>
    <n v="0"/>
    <x v="3"/>
    <x v="6"/>
    <m/>
    <x v="39"/>
  </r>
  <r>
    <x v="3"/>
    <s v="Branson"/>
    <s v="Electric"/>
    <s v="Residential"/>
    <s v="RGL-Residential Pilot"/>
    <n v="54651"/>
    <n v="6444.03"/>
    <n v="0"/>
    <n v="118.35"/>
    <n v="0"/>
    <n v="0"/>
    <n v="0"/>
    <n v="0"/>
    <n v="389.09"/>
    <n v="0"/>
    <n v="0"/>
    <n v="2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7"/>
    <n v="0"/>
    <n v="0"/>
    <n v="49.54"/>
    <n v="0"/>
    <n v="0"/>
    <n v="0"/>
    <n v="0"/>
    <n v="0"/>
    <n v="0"/>
    <n v="0"/>
    <x v="695"/>
    <n v="0"/>
    <m/>
    <m/>
    <m/>
    <m/>
    <m/>
    <m/>
    <m/>
    <n v="0"/>
    <n v="0"/>
    <n v="0"/>
    <n v="0"/>
    <x v="0"/>
    <x v="25"/>
    <m/>
    <x v="39"/>
  </r>
  <r>
    <x v="3"/>
    <s v="Branson"/>
    <s v="Electric"/>
    <s v="Residential"/>
    <s v="RG-Residential"/>
    <n v="13584237.4"/>
    <n v="1584716.39"/>
    <n v="237133.82"/>
    <n v="28872.13"/>
    <n v="0"/>
    <n v="0"/>
    <n v="-7.77"/>
    <n v="-1493.07480916031"/>
    <n v="96719.28"/>
    <n v="0"/>
    <n v="0"/>
    <n v="6112.9"/>
    <n v="0"/>
    <n v="0"/>
    <n v="0"/>
    <n v="0"/>
    <n v="0"/>
    <n v="0"/>
    <n v="0"/>
    <n v="0"/>
    <n v="0"/>
    <n v="0"/>
    <n v="0"/>
    <n v="0"/>
    <n v="0"/>
    <n v="0"/>
    <n v="0"/>
    <n v="870"/>
    <n v="300"/>
    <n v="225"/>
    <n v="4142.41"/>
    <n v="960"/>
    <n v="-356.57"/>
    <n v="13374.63"/>
    <n v="0"/>
    <n v="0"/>
    <n v="0"/>
    <n v="0"/>
    <n v="0"/>
    <n v="0"/>
    <n v="159.18"/>
    <x v="696"/>
    <n v="0"/>
    <m/>
    <m/>
    <m/>
    <m/>
    <m/>
    <m/>
    <m/>
    <n v="0"/>
    <n v="0"/>
    <n v="0"/>
    <n v="0"/>
    <x v="0"/>
    <x v="1"/>
    <m/>
    <x v="39"/>
  </r>
  <r>
    <x v="3"/>
    <s v="Branson"/>
    <s v="Lighting"/>
    <s v="Commercial"/>
    <s v="PL-Private Lighting"/>
    <n v="84946.254000000001"/>
    <n v="29533.75"/>
    <n v="0"/>
    <n v="0"/>
    <n v="0"/>
    <n v="0"/>
    <n v="0"/>
    <n v="0"/>
    <n v="604.59"/>
    <n v="0"/>
    <n v="0"/>
    <n v="0.03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05.26"/>
    <n v="0"/>
    <n v="-4.68"/>
    <n v="1641.0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3"/>
    <s v="Branson"/>
    <s v="Lighting"/>
    <s v="Industrial"/>
    <s v="PL-Private Lighting"/>
    <n v="164"/>
    <n v="58.98"/>
    <n v="0"/>
    <n v="0"/>
    <n v="0"/>
    <n v="0"/>
    <n v="0"/>
    <n v="0"/>
    <n v="1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9"/>
  </r>
  <r>
    <x v="3"/>
    <s v="Branson"/>
    <s v="Lighting"/>
    <s v="Municipal Other Lighting"/>
    <s v="PL-Private Lighting"/>
    <n v="386"/>
    <n v="139.83000000000001"/>
    <n v="0"/>
    <n v="0"/>
    <n v="0"/>
    <n v="0"/>
    <n v="0"/>
    <n v="0"/>
    <n v="2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9"/>
  </r>
  <r>
    <x v="3"/>
    <s v="Branson"/>
    <s v="Lighting"/>
    <s v="Municipal Street Lighting"/>
    <s v="SPL-Municipal St Lighting"/>
    <n v="191063.32500000001"/>
    <n v="24563.38"/>
    <n v="0"/>
    <n v="0"/>
    <n v="0"/>
    <n v="0"/>
    <n v="0"/>
    <n v="0"/>
    <n v="1360.38"/>
    <n v="0"/>
    <n v="0"/>
    <n v="0"/>
    <n v="0"/>
    <n v="0"/>
    <n v="0"/>
    <n v="0"/>
    <n v="0"/>
    <n v="0"/>
    <n v="0"/>
    <n v="1985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9"/>
  </r>
  <r>
    <x v="3"/>
    <s v="Branson"/>
    <s v="Lighting"/>
    <s v="Residential"/>
    <s v="PL-Private Lighting"/>
    <n v="24569.170999999998"/>
    <n v="9576.5"/>
    <n v="0"/>
    <n v="0"/>
    <n v="0"/>
    <n v="0"/>
    <n v="0"/>
    <n v="0"/>
    <n v="174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8"/>
    <n v="0"/>
    <n v="0"/>
    <n v="54.5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3"/>
    <s v="Buffalo"/>
    <s v="Electric"/>
    <s v="Commercial"/>
    <s v="CB-Commercial"/>
    <n v="480"/>
    <n v="61.02"/>
    <n v="68.069999999999993"/>
    <n v="3.55"/>
    <n v="0"/>
    <n v="0"/>
    <n v="0"/>
    <n v="0"/>
    <n v="3.42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58"/>
    <n v="0"/>
    <n v="0"/>
    <n v="0"/>
    <n v="0"/>
    <n v="0"/>
    <n v="0"/>
    <n v="0"/>
    <x v="697"/>
    <n v="0"/>
    <m/>
    <m/>
    <m/>
    <m/>
    <m/>
    <m/>
    <m/>
    <n v="0"/>
    <n v="0"/>
    <n v="0"/>
    <n v="0"/>
    <x v="1"/>
    <x v="5"/>
    <m/>
    <x v="39"/>
  </r>
  <r>
    <x v="3"/>
    <s v="Buffalo"/>
    <s v="Electric"/>
    <s v="Residential"/>
    <s v="RG-Residential"/>
    <n v="14947"/>
    <n v="1691.36"/>
    <n v="208"/>
    <n v="25.67"/>
    <n v="0"/>
    <n v="0"/>
    <n v="0"/>
    <n v="0"/>
    <n v="106.42"/>
    <n v="0"/>
    <n v="0"/>
    <n v="6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2"/>
    <n v="0"/>
    <n v="0"/>
    <n v="43.11"/>
    <n v="0"/>
    <n v="0"/>
    <n v="0"/>
    <n v="0"/>
    <n v="0"/>
    <n v="0"/>
    <n v="0"/>
    <x v="698"/>
    <n v="0"/>
    <m/>
    <m/>
    <m/>
    <m/>
    <m/>
    <m/>
    <m/>
    <n v="0"/>
    <n v="0"/>
    <n v="0"/>
    <n v="0"/>
    <x v="0"/>
    <x v="1"/>
    <m/>
    <x v="39"/>
  </r>
  <r>
    <x v="3"/>
    <s v="Buffalo"/>
    <s v="Lighting"/>
    <s v="Residential"/>
    <s v="PL-Private Lighting"/>
    <n v="31"/>
    <n v="14.65"/>
    <n v="0"/>
    <n v="0.3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s v="Gravette"/>
    <s v="Electric"/>
    <s v="Commercial"/>
    <s v="CB-Commercial"/>
    <n v="9434"/>
    <n v="1106.04"/>
    <n v="158.83000000000001"/>
    <n v="47.41"/>
    <n v="0"/>
    <n v="0"/>
    <n v="0"/>
    <n v="0"/>
    <n v="67.16"/>
    <n v="0"/>
    <n v="0"/>
    <n v="4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7"/>
    <n v="0"/>
    <n v="0"/>
    <n v="80.52"/>
    <n v="0"/>
    <n v="0"/>
    <n v="0"/>
    <n v="0"/>
    <n v="0"/>
    <n v="0"/>
    <n v="0"/>
    <x v="699"/>
    <n v="0"/>
    <m/>
    <m/>
    <m/>
    <m/>
    <m/>
    <m/>
    <m/>
    <n v="0"/>
    <n v="0"/>
    <n v="0"/>
    <n v="0"/>
    <x v="1"/>
    <x v="5"/>
    <m/>
    <x v="39"/>
  </r>
  <r>
    <x v="3"/>
    <s v="Gravette"/>
    <s v="Electric"/>
    <s v="Industrial"/>
    <s v="GP-General Power"/>
    <n v="48100"/>
    <n v="3962.71"/>
    <n v="69.489999999999995"/>
    <n v="0"/>
    <n v="0"/>
    <n v="0"/>
    <n v="0"/>
    <n v="0"/>
    <n v="342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7.64"/>
    <n v="0"/>
    <n v="0"/>
    <n v="180.46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39"/>
  </r>
  <r>
    <x v="3"/>
    <s v="Gravette"/>
    <s v="Electric"/>
    <s v="Residential"/>
    <s v="RG-Residential"/>
    <n v="8199"/>
    <n v="991.48"/>
    <n v="275.17"/>
    <n v="55.08"/>
    <n v="0"/>
    <n v="0"/>
    <n v="0"/>
    <n v="0"/>
    <n v="58.37"/>
    <n v="0"/>
    <n v="0"/>
    <n v="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15"/>
    <n v="0"/>
    <n v="0"/>
    <n v="27.29"/>
    <n v="0"/>
    <n v="0"/>
    <n v="0"/>
    <n v="0"/>
    <n v="0"/>
    <n v="0"/>
    <n v="0"/>
    <x v="700"/>
    <n v="0"/>
    <m/>
    <m/>
    <m/>
    <m/>
    <m/>
    <m/>
    <m/>
    <n v="0"/>
    <n v="0"/>
    <n v="0"/>
    <n v="0"/>
    <x v="0"/>
    <x v="1"/>
    <m/>
    <x v="39"/>
  </r>
  <r>
    <x v="3"/>
    <s v="Gravette"/>
    <s v="Lighting"/>
    <s v="Commercial"/>
    <s v="PL-Private Lighting"/>
    <n v="341"/>
    <n v="139.16"/>
    <n v="0"/>
    <n v="0"/>
    <n v="0"/>
    <n v="0"/>
    <n v="0"/>
    <n v="0"/>
    <n v="2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7"/>
    <n v="0"/>
    <n v="0"/>
    <n v="1.3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3"/>
    <s v="Gravette"/>
    <s v="Lighting"/>
    <s v="Residential"/>
    <s v="PL-Private Lighting"/>
    <n v="31"/>
    <n v="25.96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.39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s v="Greenfield"/>
    <s v="Electric"/>
    <s v="Oil Pipeline Pumping"/>
    <s v="GP-General Power"/>
    <n v="174155"/>
    <n v="19832.22"/>
    <n v="69.489999999999995"/>
    <n v="0"/>
    <n v="0"/>
    <n v="0"/>
    <n v="0"/>
    <n v="0"/>
    <n v="1239.98"/>
    <n v="0"/>
    <n v="0"/>
    <n v="78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42.29"/>
    <n v="0"/>
    <n v="0"/>
    <n v="0"/>
    <n v="0"/>
    <n v="0"/>
    <n v="0"/>
    <n v="0"/>
    <x v="701"/>
    <n v="0"/>
    <m/>
    <m/>
    <m/>
    <m/>
    <m/>
    <m/>
    <m/>
    <n v="0"/>
    <n v="0"/>
    <n v="0"/>
    <n v="0"/>
    <x v="2"/>
    <x v="24"/>
    <m/>
    <x v="39"/>
  </r>
  <r>
    <x v="3"/>
    <s v="Joplin"/>
    <s v="Electric"/>
    <s v="Commercial"/>
    <s v="CB-Commercial"/>
    <n v="1264"/>
    <n v="160.52000000000001"/>
    <n v="45.38"/>
    <n v="0"/>
    <n v="0"/>
    <n v="0"/>
    <n v="0"/>
    <n v="0"/>
    <n v="9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02"/>
    <n v="0"/>
    <m/>
    <m/>
    <m/>
    <m/>
    <m/>
    <m/>
    <m/>
    <n v="0"/>
    <n v="0"/>
    <n v="0"/>
    <n v="0"/>
    <x v="1"/>
    <x v="5"/>
    <m/>
    <x v="39"/>
  </r>
  <r>
    <x v="3"/>
    <s v="Joplin"/>
    <s v="Electric"/>
    <s v="Commercial"/>
    <s v="CB-Commercial"/>
    <n v="5301947"/>
    <n v="626644.1"/>
    <n v="85216.83"/>
    <n v="37975.39"/>
    <n v="0"/>
    <n v="0"/>
    <n v="-12.41"/>
    <n v="-1119.4656488549599"/>
    <n v="37749.620000000003"/>
    <n v="0"/>
    <n v="0"/>
    <n v="2367.7199999999998"/>
    <n v="0"/>
    <n v="0"/>
    <n v="0"/>
    <n v="0"/>
    <n v="0"/>
    <n v="0"/>
    <n v="0"/>
    <n v="55.9"/>
    <n v="0"/>
    <n v="0"/>
    <n v="0"/>
    <n v="0"/>
    <n v="0"/>
    <n v="0"/>
    <n v="0"/>
    <n v="0"/>
    <n v="50"/>
    <n v="15"/>
    <n v="6434.99"/>
    <n v="20"/>
    <n v="-82.71"/>
    <n v="55224.33"/>
    <n v="0"/>
    <n v="0"/>
    <n v="0"/>
    <n v="0"/>
    <n v="0"/>
    <n v="0"/>
    <n v="41.48"/>
    <x v="703"/>
    <n v="0"/>
    <m/>
    <m/>
    <m/>
    <m/>
    <m/>
    <m/>
    <m/>
    <n v="0"/>
    <n v="0"/>
    <n v="0"/>
    <n v="0"/>
    <x v="1"/>
    <x v="5"/>
    <m/>
    <x v="39"/>
  </r>
  <r>
    <x v="3"/>
    <s v="Joplin"/>
    <s v="Electric"/>
    <s v="Commercial"/>
    <s v="GP-General Power"/>
    <n v="15415451"/>
    <n v="1437101.83"/>
    <n v="34759.82"/>
    <n v="32295.74"/>
    <n v="0"/>
    <n v="0"/>
    <n v="0"/>
    <n v="0"/>
    <n v="109757.94"/>
    <n v="0"/>
    <n v="0"/>
    <n v="6235.02"/>
    <n v="0"/>
    <n v="0"/>
    <n v="0"/>
    <n v="0"/>
    <n v="0"/>
    <n v="0"/>
    <n v="0"/>
    <n v="6586.56"/>
    <n v="0"/>
    <n v="0"/>
    <n v="0"/>
    <n v="0"/>
    <n v="0"/>
    <n v="0"/>
    <n v="0"/>
    <n v="0"/>
    <n v="0"/>
    <n v="15"/>
    <n v="14462.27"/>
    <n v="20"/>
    <n v="0"/>
    <n v="95964.42"/>
    <n v="0"/>
    <n v="0"/>
    <n v="0"/>
    <n v="0"/>
    <n v="0"/>
    <n v="0"/>
    <n v="8589.64"/>
    <x v="704"/>
    <n v="0"/>
    <m/>
    <m/>
    <m/>
    <m/>
    <m/>
    <m/>
    <m/>
    <n v="0"/>
    <n v="0"/>
    <n v="0"/>
    <n v="0"/>
    <x v="1"/>
    <x v="6"/>
    <m/>
    <x v="39"/>
  </r>
  <r>
    <x v="3"/>
    <s v="Joplin"/>
    <s v="Electric"/>
    <s v="Commercial"/>
    <s v="LP-Large Power"/>
    <n v="5107200"/>
    <n v="376088.91"/>
    <n v="850.65"/>
    <n v="240"/>
    <n v="0"/>
    <n v="0"/>
    <n v="0"/>
    <n v="0"/>
    <n v="35699.33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39"/>
  </r>
  <r>
    <x v="3"/>
    <s v="Joplin"/>
    <s v="Electric"/>
    <s v="Commercial"/>
    <s v="LS-Special Lighting"/>
    <n v="2806"/>
    <n v="467.7"/>
    <n v="0"/>
    <n v="27.51"/>
    <n v="0"/>
    <n v="0"/>
    <n v="0"/>
    <n v="0"/>
    <n v="19.989999999999998"/>
    <n v="0"/>
    <n v="0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9"/>
  </r>
  <r>
    <x v="3"/>
    <s v="Joplin"/>
    <s v="Electric"/>
    <s v="Commercial"/>
    <s v="SH-Small Heating"/>
    <n v="749070"/>
    <n v="76417.820000000007"/>
    <n v="10234.709999999999"/>
    <n v="4950.71"/>
    <n v="0"/>
    <n v="0"/>
    <n v="0"/>
    <n v="0"/>
    <n v="5333.39"/>
    <n v="0"/>
    <n v="0"/>
    <n v="307.95999999999998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641.29"/>
    <n v="0"/>
    <n v="-27.02"/>
    <n v="5964.09"/>
    <n v="0"/>
    <n v="0"/>
    <n v="0"/>
    <n v="0"/>
    <n v="0"/>
    <n v="0"/>
    <n v="0"/>
    <x v="705"/>
    <n v="0"/>
    <m/>
    <m/>
    <m/>
    <m/>
    <m/>
    <m/>
    <m/>
    <n v="0"/>
    <n v="0"/>
    <n v="0"/>
    <n v="0"/>
    <x v="1"/>
    <x v="12"/>
    <m/>
    <x v="39"/>
  </r>
  <r>
    <x v="3"/>
    <s v="Joplin"/>
    <s v="Electric"/>
    <s v="Commercial"/>
    <s v="TEB-Total Electric Bldg"/>
    <n v="2767492"/>
    <n v="252891.33"/>
    <n v="7257.06"/>
    <n v="5853.4"/>
    <n v="0"/>
    <n v="0"/>
    <n v="0"/>
    <n v="0"/>
    <n v="19740.62"/>
    <n v="0"/>
    <n v="0"/>
    <n v="1059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2.23"/>
    <n v="0"/>
    <n v="0"/>
    <n v="15541.65"/>
    <n v="0"/>
    <n v="0"/>
    <n v="0"/>
    <n v="0"/>
    <n v="0"/>
    <n v="0"/>
    <n v="0"/>
    <x v="706"/>
    <n v="0"/>
    <m/>
    <m/>
    <m/>
    <m/>
    <m/>
    <m/>
    <m/>
    <n v="0"/>
    <n v="0"/>
    <n v="0"/>
    <n v="0"/>
    <x v="1"/>
    <x v="13"/>
    <m/>
    <x v="39"/>
  </r>
  <r>
    <x v="3"/>
    <s v="Joplin"/>
    <s v="Electric"/>
    <s v="Industrial"/>
    <s v="CB-Commercial"/>
    <n v="24129"/>
    <n v="2832.69"/>
    <n v="249.59"/>
    <n v="168.17"/>
    <n v="0"/>
    <n v="0"/>
    <n v="0"/>
    <n v="0"/>
    <n v="171.8"/>
    <n v="0"/>
    <n v="0"/>
    <n v="9.7899999999999991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32.97"/>
    <n v="0"/>
    <n v="0"/>
    <n v="212"/>
    <n v="0"/>
    <n v="0"/>
    <n v="0"/>
    <n v="0"/>
    <n v="0"/>
    <n v="0"/>
    <n v="0"/>
    <x v="707"/>
    <n v="0"/>
    <m/>
    <m/>
    <m/>
    <m/>
    <m/>
    <m/>
    <m/>
    <n v="0"/>
    <n v="0"/>
    <n v="0"/>
    <n v="0"/>
    <x v="2"/>
    <x v="5"/>
    <m/>
    <x v="39"/>
  </r>
  <r>
    <x v="3"/>
    <s v="Joplin"/>
    <s v="Electric"/>
    <s v="Industrial"/>
    <s v="GP-General Power"/>
    <n v="6675985"/>
    <n v="547335.81999999995"/>
    <n v="3167.35"/>
    <n v="2945.51"/>
    <n v="0"/>
    <n v="0"/>
    <n v="0"/>
    <n v="0"/>
    <n v="47532.99"/>
    <n v="0"/>
    <n v="0"/>
    <n v="1703.15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-6432.33"/>
    <n v="0"/>
    <n v="0"/>
    <n v="26601.14"/>
    <n v="0"/>
    <n v="0"/>
    <n v="0"/>
    <n v="0"/>
    <n v="0"/>
    <n v="0"/>
    <n v="0"/>
    <x v="708"/>
    <n v="0"/>
    <m/>
    <m/>
    <m/>
    <m/>
    <m/>
    <m/>
    <m/>
    <n v="0"/>
    <n v="0"/>
    <n v="0"/>
    <n v="0"/>
    <x v="2"/>
    <x v="6"/>
    <m/>
    <x v="39"/>
  </r>
  <r>
    <x v="3"/>
    <s v="Joplin"/>
    <s v="Electric"/>
    <s v="Industrial"/>
    <s v="LP-Large Power"/>
    <n v="22208332"/>
    <n v="1564710.69"/>
    <n v="3686.15"/>
    <n v="960"/>
    <n v="0"/>
    <n v="0"/>
    <n v="0"/>
    <n v="0"/>
    <n v="155236.24"/>
    <n v="0"/>
    <n v="0"/>
    <n v="1892.93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1603.44"/>
    <n v="0"/>
    <n v="0"/>
    <n v="78919.38"/>
    <n v="0"/>
    <n v="0"/>
    <n v="0"/>
    <n v="0"/>
    <n v="0"/>
    <n v="0"/>
    <n v="0"/>
    <x v="709"/>
    <n v="0"/>
    <m/>
    <m/>
    <m/>
    <m/>
    <m/>
    <m/>
    <m/>
    <n v="0"/>
    <n v="0"/>
    <n v="0"/>
    <n v="0"/>
    <x v="2"/>
    <x v="17"/>
    <m/>
    <x v="39"/>
  </r>
  <r>
    <x v="3"/>
    <s v="Joplin"/>
    <s v="Electric"/>
    <s v="Industrial"/>
    <s v="SH-Small Heating"/>
    <n v="2253"/>
    <n v="229.53"/>
    <n v="22.69"/>
    <n v="17.37"/>
    <n v="0"/>
    <n v="0"/>
    <n v="0"/>
    <n v="0"/>
    <n v="16.04"/>
    <n v="0"/>
    <n v="0"/>
    <n v="1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24"/>
    <n v="0"/>
    <n v="0"/>
    <n v="0"/>
    <n v="0"/>
    <n v="0"/>
    <n v="0"/>
    <n v="0"/>
    <x v="710"/>
    <n v="0"/>
    <m/>
    <m/>
    <m/>
    <m/>
    <m/>
    <m/>
    <m/>
    <n v="0"/>
    <n v="0"/>
    <n v="0"/>
    <n v="0"/>
    <x v="2"/>
    <x v="12"/>
    <m/>
    <x v="39"/>
  </r>
  <r>
    <x v="3"/>
    <s v="Joplin"/>
    <s v="Electric"/>
    <s v="Industrial"/>
    <s v="TEB-Total Electric Bldg"/>
    <n v="245600"/>
    <n v="25169.71"/>
    <n v="596.22"/>
    <n v="730.92"/>
    <n v="0"/>
    <n v="0"/>
    <n v="0"/>
    <n v="0"/>
    <n v="1748.68"/>
    <n v="0"/>
    <n v="0"/>
    <n v="110.51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716.58"/>
    <n v="0"/>
    <n v="0"/>
    <n v="0"/>
    <n v="0"/>
    <n v="0"/>
    <n v="0"/>
    <n v="0"/>
    <x v="711"/>
    <n v="0"/>
    <m/>
    <m/>
    <m/>
    <m/>
    <m/>
    <m/>
    <m/>
    <n v="0"/>
    <n v="0"/>
    <n v="0"/>
    <n v="0"/>
    <x v="2"/>
    <x v="13"/>
    <m/>
    <x v="39"/>
  </r>
  <r>
    <x v="3"/>
    <s v="Joplin"/>
    <s v="Electric"/>
    <s v="Interdepartmental"/>
    <s v="CB-Commercial"/>
    <n v="55778"/>
    <n v="6399.51"/>
    <n v="136.13999999999999"/>
    <n v="0"/>
    <n v="0"/>
    <n v="0"/>
    <n v="0"/>
    <n v="0"/>
    <n v="397.14"/>
    <n v="0"/>
    <n v="0"/>
    <n v="25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5"/>
    <n v="0"/>
    <n v="0"/>
    <n v="0"/>
    <n v="0"/>
    <n v="0"/>
    <n v="0"/>
    <n v="0"/>
    <x v="712"/>
    <n v="0"/>
    <m/>
    <m/>
    <m/>
    <m/>
    <m/>
    <m/>
    <m/>
    <n v="0"/>
    <n v="0"/>
    <n v="0"/>
    <n v="0"/>
    <x v="5"/>
    <x v="5"/>
    <m/>
    <x v="39"/>
  </r>
  <r>
    <x v="3"/>
    <s v="Joplin"/>
    <s v="Electric"/>
    <s v="Municipal Buildings"/>
    <s v="CB-Commercial"/>
    <n v="96545"/>
    <n v="11337.44"/>
    <n v="1542.92"/>
    <n v="0"/>
    <n v="0"/>
    <n v="0"/>
    <n v="0"/>
    <n v="0"/>
    <n v="687.43"/>
    <n v="0"/>
    <n v="0"/>
    <n v="4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13"/>
    <n v="0"/>
    <m/>
    <m/>
    <m/>
    <m/>
    <m/>
    <m/>
    <m/>
    <n v="0"/>
    <n v="0"/>
    <n v="0"/>
    <n v="0"/>
    <x v="3"/>
    <x v="5"/>
    <m/>
    <x v="39"/>
  </r>
  <r>
    <x v="3"/>
    <s v="Joplin"/>
    <s v="Electric"/>
    <s v="Municipal Buildings"/>
    <s v="GP-General Power"/>
    <n v="444597"/>
    <n v="43420.06"/>
    <n v="1042.3499999999999"/>
    <n v="0"/>
    <n v="0"/>
    <n v="0"/>
    <n v="0"/>
    <n v="0"/>
    <n v="3165.54"/>
    <n v="0"/>
    <n v="0"/>
    <n v="200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14"/>
    <n v="0"/>
    <m/>
    <m/>
    <m/>
    <m/>
    <m/>
    <m/>
    <m/>
    <n v="0"/>
    <n v="0"/>
    <n v="0"/>
    <n v="0"/>
    <x v="3"/>
    <x v="6"/>
    <m/>
    <x v="39"/>
  </r>
  <r>
    <x v="3"/>
    <s v="Joplin"/>
    <s v="Electric"/>
    <s v="Municipal Buildings"/>
    <s v="SH-Small Heating"/>
    <n v="308"/>
    <n v="38.32"/>
    <n v="90.76"/>
    <n v="0"/>
    <n v="0"/>
    <n v="0"/>
    <n v="0"/>
    <n v="0"/>
    <n v="2.2000000000000002"/>
    <n v="0"/>
    <n v="0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15"/>
    <n v="0"/>
    <m/>
    <m/>
    <m/>
    <m/>
    <m/>
    <m/>
    <m/>
    <n v="0"/>
    <n v="0"/>
    <n v="0"/>
    <n v="0"/>
    <x v="3"/>
    <x v="12"/>
    <m/>
    <x v="39"/>
  </r>
  <r>
    <x v="3"/>
    <s v="Joplin"/>
    <s v="Electric"/>
    <s v="Municipal Buildings"/>
    <s v="TEB-Total Electric Bldg"/>
    <n v="17240"/>
    <n v="2165.27"/>
    <n v="208.47"/>
    <n v="0"/>
    <n v="0"/>
    <n v="0"/>
    <n v="0"/>
    <n v="0"/>
    <n v="122.74"/>
    <n v="0"/>
    <n v="0"/>
    <n v="7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16"/>
    <n v="0"/>
    <m/>
    <m/>
    <m/>
    <m/>
    <m/>
    <m/>
    <m/>
    <n v="0"/>
    <n v="0"/>
    <n v="0"/>
    <n v="0"/>
    <x v="3"/>
    <x v="13"/>
    <m/>
    <x v="39"/>
  </r>
  <r>
    <x v="3"/>
    <s v="Joplin"/>
    <s v="Electric"/>
    <s v="Municipal Other Lighting"/>
    <s v="CB-Commercial"/>
    <n v="35887"/>
    <n v="4310.74"/>
    <n v="1679.06"/>
    <n v="0"/>
    <n v="0"/>
    <n v="0"/>
    <n v="0"/>
    <n v="0"/>
    <n v="255.53"/>
    <n v="0"/>
    <n v="0"/>
    <n v="16.1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17"/>
    <n v="0"/>
    <m/>
    <m/>
    <m/>
    <m/>
    <m/>
    <m/>
    <m/>
    <n v="0"/>
    <n v="0"/>
    <n v="0"/>
    <n v="0"/>
    <x v="4"/>
    <x v="5"/>
    <m/>
    <x v="39"/>
  </r>
  <r>
    <x v="3"/>
    <s v="Joplin"/>
    <s v="Electric"/>
    <s v="Municipal Other Lighting"/>
    <s v="GP-General Power"/>
    <n v="14640"/>
    <n v="2851.42"/>
    <n v="138.97999999999999"/>
    <n v="0"/>
    <n v="0"/>
    <n v="0"/>
    <n v="0"/>
    <n v="0"/>
    <n v="104.23"/>
    <n v="0"/>
    <n v="0"/>
    <n v="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18"/>
    <n v="0"/>
    <m/>
    <m/>
    <m/>
    <m/>
    <m/>
    <m/>
    <m/>
    <n v="0"/>
    <n v="0"/>
    <n v="0"/>
    <n v="0"/>
    <x v="4"/>
    <x v="6"/>
    <m/>
    <x v="39"/>
  </r>
  <r>
    <x v="3"/>
    <s v="Joplin"/>
    <s v="Electric"/>
    <s v="Municipal Other Lighting"/>
    <s v="LS-Special Lighting"/>
    <n v="1011"/>
    <n v="244.86"/>
    <n v="0"/>
    <n v="0"/>
    <n v="0"/>
    <n v="0"/>
    <n v="0"/>
    <n v="0"/>
    <n v="7.2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9"/>
  </r>
  <r>
    <x v="3"/>
    <s v="Joplin"/>
    <s v="Electric"/>
    <s v="Municipal Other Lighting"/>
    <s v="MS-Miscellaneous"/>
    <n v="11295"/>
    <n v="1122.72"/>
    <n v="19.510000000000002"/>
    <n v="0"/>
    <n v="0"/>
    <n v="0"/>
    <n v="0"/>
    <n v="0"/>
    <n v="8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39"/>
  </r>
  <r>
    <x v="3"/>
    <s v="Joplin"/>
    <s v="Electric"/>
    <s v="Municipal Pumping"/>
    <s v="CB-Commercial"/>
    <n v="27318"/>
    <n v="3265.9"/>
    <n v="726.08"/>
    <n v="0"/>
    <n v="0"/>
    <n v="0"/>
    <n v="0"/>
    <n v="0"/>
    <n v="194.49"/>
    <n v="0"/>
    <n v="0"/>
    <n v="12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19"/>
    <n v="0"/>
    <m/>
    <m/>
    <m/>
    <m/>
    <m/>
    <m/>
    <m/>
    <n v="0"/>
    <n v="0"/>
    <n v="0"/>
    <n v="0"/>
    <x v="3"/>
    <x v="5"/>
    <m/>
    <x v="39"/>
  </r>
  <r>
    <x v="3"/>
    <s v="Joplin"/>
    <s v="Electric"/>
    <s v="Municipal Pumping"/>
    <s v="GP-General Power"/>
    <n v="1029442"/>
    <n v="87097.04"/>
    <n v="625.41"/>
    <n v="0"/>
    <n v="0"/>
    <n v="0"/>
    <n v="0"/>
    <n v="0"/>
    <n v="7329.63"/>
    <n v="0"/>
    <n v="0"/>
    <n v="463.25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20"/>
    <n v="0"/>
    <m/>
    <m/>
    <m/>
    <m/>
    <m/>
    <m/>
    <m/>
    <n v="0"/>
    <n v="0"/>
    <n v="0"/>
    <n v="0"/>
    <x v="3"/>
    <x v="6"/>
    <m/>
    <x v="39"/>
  </r>
  <r>
    <x v="3"/>
    <s v="Joplin"/>
    <s v="Electric"/>
    <s v="Oil Pipeline Pumping"/>
    <s v="LP-Large Power"/>
    <n v="384142"/>
    <n v="31496.37"/>
    <n v="283.55"/>
    <n v="0"/>
    <n v="0"/>
    <n v="0"/>
    <n v="0"/>
    <n v="0"/>
    <n v="268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16.21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39"/>
  </r>
  <r>
    <x v="3"/>
    <s v="Joplin"/>
    <s v="Electric"/>
    <s v="Residential"/>
    <s v="RGL-Residential Pilot"/>
    <n v="55972"/>
    <n v="6555.05"/>
    <n v="0"/>
    <n v="348.41"/>
    <n v="0"/>
    <n v="0"/>
    <n v="0"/>
    <n v="0"/>
    <n v="398.5"/>
    <n v="0"/>
    <n v="0"/>
    <n v="25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7"/>
    <n v="0"/>
    <n v="0"/>
    <n v="9.36"/>
    <n v="0"/>
    <n v="0"/>
    <n v="0"/>
    <n v="0"/>
    <n v="0"/>
    <n v="0"/>
    <n v="0"/>
    <x v="721"/>
    <n v="0"/>
    <m/>
    <m/>
    <m/>
    <m/>
    <m/>
    <m/>
    <m/>
    <n v="0"/>
    <n v="0"/>
    <n v="0"/>
    <n v="0"/>
    <x v="0"/>
    <x v="25"/>
    <m/>
    <x v="39"/>
  </r>
  <r>
    <x v="3"/>
    <s v="Joplin"/>
    <s v="Electric"/>
    <s v="Residential"/>
    <s v="RG-Residential"/>
    <n v="21142989.699999999"/>
    <n v="2479206.62"/>
    <n v="393689.03"/>
    <n v="145954.45000000001"/>
    <n v="0"/>
    <n v="0"/>
    <n v="-134.86000000000001"/>
    <n v="-20037.022900763401"/>
    <n v="150538.4"/>
    <n v="0"/>
    <n v="0"/>
    <n v="9513.7000000000007"/>
    <n v="0"/>
    <n v="0"/>
    <n v="0"/>
    <n v="0"/>
    <n v="0"/>
    <n v="0"/>
    <n v="0"/>
    <n v="0"/>
    <n v="0"/>
    <n v="0"/>
    <n v="0"/>
    <n v="0"/>
    <n v="0"/>
    <n v="0"/>
    <n v="0"/>
    <n v="2100"/>
    <n v="200"/>
    <n v="135"/>
    <n v="8083.99"/>
    <n v="1640"/>
    <n v="-631.53"/>
    <n v="12530.21"/>
    <n v="0"/>
    <n v="0"/>
    <n v="0"/>
    <n v="0"/>
    <n v="0"/>
    <n v="0"/>
    <n v="1611.67"/>
    <x v="722"/>
    <n v="0"/>
    <m/>
    <m/>
    <m/>
    <m/>
    <m/>
    <m/>
    <m/>
    <n v="0"/>
    <n v="0"/>
    <n v="0"/>
    <n v="0"/>
    <x v="0"/>
    <x v="1"/>
    <m/>
    <x v="39"/>
  </r>
  <r>
    <x v="3"/>
    <s v="Joplin"/>
    <s v="Lighting"/>
    <s v="Commercial"/>
    <s v="PL-Private Lighting"/>
    <n v="180973.54399999999"/>
    <n v="51459.96"/>
    <n v="0"/>
    <n v="2137.46"/>
    <n v="0"/>
    <n v="0"/>
    <n v="0"/>
    <n v="0"/>
    <n v="1288.17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71.03"/>
    <n v="0"/>
    <n v="-2.79"/>
    <n v="3458.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3"/>
    <s v="Joplin"/>
    <s v="Lighting"/>
    <s v="Industrial"/>
    <s v="PL-Private Lighting"/>
    <n v="17578"/>
    <n v="4815.24"/>
    <n v="0"/>
    <n v="287.48"/>
    <n v="0"/>
    <n v="0"/>
    <n v="0"/>
    <n v="0"/>
    <n v="12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.65"/>
    <n v="0"/>
    <n v="0"/>
    <n v="336.4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9"/>
  </r>
  <r>
    <x v="3"/>
    <s v="Joplin"/>
    <s v="Lighting"/>
    <s v="Municipal Buildings"/>
    <s v="PL-Private Lighting"/>
    <n v="591"/>
    <n v="214.28"/>
    <n v="0"/>
    <n v="0"/>
    <n v="0"/>
    <n v="0"/>
    <n v="0"/>
    <n v="0"/>
    <n v="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9"/>
  </r>
  <r>
    <x v="3"/>
    <s v="Joplin"/>
    <s v="Lighting"/>
    <s v="Municipal Other Lighting"/>
    <s v="PL-Private Lighting"/>
    <n v="4461"/>
    <n v="995.7"/>
    <n v="0"/>
    <n v="0"/>
    <n v="0"/>
    <n v="0"/>
    <n v="0"/>
    <n v="0"/>
    <n v="3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9"/>
  </r>
  <r>
    <x v="3"/>
    <s v="Joplin"/>
    <s v="Lighting"/>
    <s v="Municipal Street Lighting"/>
    <s v="SPL-Municipal St Lighting"/>
    <n v="321803.84999999998"/>
    <n v="47896.97"/>
    <n v="0"/>
    <n v="0"/>
    <n v="0"/>
    <n v="0"/>
    <n v="0"/>
    <n v="0"/>
    <n v="2291.23"/>
    <n v="0"/>
    <n v="0"/>
    <n v="0"/>
    <n v="0"/>
    <n v="0"/>
    <n v="0"/>
    <n v="0"/>
    <n v="0"/>
    <n v="0"/>
    <n v="0"/>
    <n v="2724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9"/>
  </r>
  <r>
    <x v="3"/>
    <s v="Joplin"/>
    <s v="Lighting"/>
    <s v="Residential"/>
    <s v="PL-Private Lighting"/>
    <n v="56106.875"/>
    <n v="20374.29"/>
    <n v="0"/>
    <n v="517.13"/>
    <n v="0"/>
    <n v="0"/>
    <n v="0"/>
    <n v="0"/>
    <n v="398.03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31.26"/>
    <n v="0"/>
    <n v="-1.74"/>
    <n v="124.1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3"/>
    <s v="Neosho"/>
    <s v="Electric"/>
    <s v="Commercial"/>
    <s v="CB-Commercial"/>
    <n v="2647227"/>
    <n v="313322.06"/>
    <n v="51777.1"/>
    <n v="9931.08"/>
    <n v="0"/>
    <n v="0"/>
    <n v="-2.86"/>
    <n v="-764.12213740458003"/>
    <n v="18848.13"/>
    <n v="0"/>
    <n v="0"/>
    <n v="1187.3800000000001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742.16"/>
    <n v="-20"/>
    <n v="-177.59"/>
    <n v="23523.86"/>
    <n v="0"/>
    <n v="0"/>
    <n v="0"/>
    <n v="0"/>
    <n v="0"/>
    <n v="0"/>
    <n v="0"/>
    <x v="723"/>
    <n v="0"/>
    <m/>
    <m/>
    <m/>
    <m/>
    <m/>
    <m/>
    <m/>
    <n v="0"/>
    <n v="0"/>
    <n v="0"/>
    <n v="0"/>
    <x v="1"/>
    <x v="5"/>
    <m/>
    <x v="39"/>
  </r>
  <r>
    <x v="3"/>
    <s v="Neosho"/>
    <s v="Electric"/>
    <s v="Commercial"/>
    <s v="GP-General Power"/>
    <n v="6129485"/>
    <n v="589169.75"/>
    <n v="15704.74"/>
    <n v="55.5"/>
    <n v="0"/>
    <n v="0"/>
    <n v="0"/>
    <n v="0"/>
    <n v="43641.95"/>
    <n v="0"/>
    <n v="0"/>
    <n v="2583.4699999999998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3871.77"/>
    <n v="0"/>
    <n v="0"/>
    <n v="29656.880000000001"/>
    <n v="0"/>
    <n v="0"/>
    <n v="0"/>
    <n v="0"/>
    <n v="0"/>
    <n v="0"/>
    <n v="0"/>
    <x v="724"/>
    <n v="0"/>
    <m/>
    <m/>
    <m/>
    <m/>
    <m/>
    <m/>
    <m/>
    <n v="0"/>
    <n v="0"/>
    <n v="0"/>
    <n v="0"/>
    <x v="1"/>
    <x v="6"/>
    <m/>
    <x v="39"/>
  </r>
  <r>
    <x v="3"/>
    <s v="Neosho"/>
    <s v="Electric"/>
    <s v="Commercial"/>
    <s v="LS-Special Lighting"/>
    <n v="1276"/>
    <n v="245.85"/>
    <n v="0"/>
    <n v="0"/>
    <n v="0"/>
    <n v="0"/>
    <n v="0"/>
    <n v="0"/>
    <n v="9.08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1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9"/>
  </r>
  <r>
    <x v="3"/>
    <s v="Neosho"/>
    <s v="Electric"/>
    <s v="Commercial"/>
    <s v="SH-Small Heating"/>
    <n v="314062"/>
    <n v="31935.48"/>
    <n v="4081.93"/>
    <n v="1013.22"/>
    <n v="0"/>
    <n v="0"/>
    <n v="0"/>
    <n v="0"/>
    <n v="2236.06"/>
    <n v="0"/>
    <n v="0"/>
    <n v="140.88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1.81"/>
    <n v="0"/>
    <n v="0"/>
    <n v="2403.4299999999998"/>
    <n v="0"/>
    <n v="0"/>
    <n v="0"/>
    <n v="0"/>
    <n v="0"/>
    <n v="0"/>
    <n v="0"/>
    <x v="725"/>
    <n v="0"/>
    <m/>
    <m/>
    <m/>
    <m/>
    <m/>
    <m/>
    <m/>
    <n v="0"/>
    <n v="0"/>
    <n v="0"/>
    <n v="0"/>
    <x v="1"/>
    <x v="12"/>
    <m/>
    <x v="39"/>
  </r>
  <r>
    <x v="3"/>
    <s v="Neosho"/>
    <s v="Electric"/>
    <s v="Commercial"/>
    <s v="TEB-Total Electric Bldg"/>
    <n v="973960"/>
    <n v="90640.19"/>
    <n v="3266.03"/>
    <n v="0"/>
    <n v="0"/>
    <n v="0"/>
    <n v="0"/>
    <n v="0"/>
    <n v="6934.6"/>
    <n v="0"/>
    <n v="0"/>
    <n v="438.32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102.21"/>
    <n v="0"/>
    <n v="0"/>
    <n v="3032.98"/>
    <n v="0"/>
    <n v="0"/>
    <n v="0"/>
    <n v="0"/>
    <n v="0"/>
    <n v="0"/>
    <n v="0"/>
    <x v="726"/>
    <n v="0"/>
    <m/>
    <m/>
    <m/>
    <m/>
    <m/>
    <m/>
    <m/>
    <n v="0"/>
    <n v="0"/>
    <n v="0"/>
    <n v="0"/>
    <x v="1"/>
    <x v="13"/>
    <m/>
    <x v="39"/>
  </r>
  <r>
    <x v="3"/>
    <s v="Neosho"/>
    <s v="Electric"/>
    <s v="Industrial"/>
    <s v="CB-Commercial"/>
    <n v="60105"/>
    <n v="6952.99"/>
    <n v="385.73"/>
    <n v="325.77999999999997"/>
    <n v="0"/>
    <n v="0"/>
    <n v="0"/>
    <n v="0"/>
    <n v="427.95"/>
    <n v="0"/>
    <n v="0"/>
    <n v="25.48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37.28"/>
    <n v="0"/>
    <n v="0"/>
    <n v="637"/>
    <n v="0"/>
    <n v="0"/>
    <n v="0"/>
    <n v="0"/>
    <n v="0"/>
    <n v="0"/>
    <n v="0"/>
    <x v="727"/>
    <n v="0"/>
    <m/>
    <m/>
    <m/>
    <m/>
    <m/>
    <m/>
    <m/>
    <n v="0"/>
    <n v="0"/>
    <n v="0"/>
    <n v="0"/>
    <x v="2"/>
    <x v="5"/>
    <m/>
    <x v="39"/>
  </r>
  <r>
    <x v="3"/>
    <s v="Neosho"/>
    <s v="Electric"/>
    <s v="Industrial"/>
    <s v="GP-General Power"/>
    <n v="970007"/>
    <n v="94180.04"/>
    <n v="1320.31"/>
    <n v="0"/>
    <n v="0"/>
    <n v="0"/>
    <n v="0"/>
    <n v="0"/>
    <n v="6906.45"/>
    <n v="0"/>
    <n v="0"/>
    <n v="303.05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659.29"/>
    <n v="0"/>
    <n v="0"/>
    <n v="5668.69"/>
    <n v="0"/>
    <n v="0"/>
    <n v="0"/>
    <n v="0"/>
    <n v="0"/>
    <n v="0"/>
    <n v="0"/>
    <x v="728"/>
    <n v="0"/>
    <m/>
    <m/>
    <m/>
    <m/>
    <m/>
    <m/>
    <m/>
    <n v="0"/>
    <n v="0"/>
    <n v="0"/>
    <n v="0"/>
    <x v="2"/>
    <x v="6"/>
    <m/>
    <x v="39"/>
  </r>
  <r>
    <x v="3"/>
    <s v="Neosho"/>
    <s v="Electric"/>
    <s v="Industrial"/>
    <s v="LP-Large Power"/>
    <n v="11004552"/>
    <n v="683067.28"/>
    <n v="1134.2"/>
    <n v="0"/>
    <n v="0"/>
    <n v="0"/>
    <n v="0"/>
    <n v="0"/>
    <n v="76921.820000000007"/>
    <n v="0"/>
    <n v="0"/>
    <n v="289.91000000000003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4913.28"/>
    <n v="0"/>
    <n v="0"/>
    <n v="0"/>
    <n v="0"/>
    <n v="0"/>
    <n v="0"/>
    <n v="0"/>
    <x v="729"/>
    <n v="0"/>
    <m/>
    <m/>
    <m/>
    <m/>
    <m/>
    <m/>
    <m/>
    <n v="0"/>
    <n v="0"/>
    <n v="0"/>
    <n v="0"/>
    <x v="2"/>
    <x v="17"/>
    <m/>
    <x v="39"/>
  </r>
  <r>
    <x v="3"/>
    <s v="Neosho"/>
    <s v="Electric"/>
    <s v="Industrial"/>
    <s v="TEB-Total Electric Bldg"/>
    <n v="47600"/>
    <n v="4198.0600000000004"/>
    <n v="138.97999999999999"/>
    <n v="0"/>
    <n v="0"/>
    <n v="0"/>
    <n v="0"/>
    <n v="0"/>
    <n v="338.91"/>
    <n v="0"/>
    <n v="0"/>
    <n v="2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1.07"/>
    <n v="0"/>
    <n v="0"/>
    <n v="0"/>
    <n v="0"/>
    <n v="0"/>
    <n v="0"/>
    <n v="0"/>
    <x v="730"/>
    <n v="0"/>
    <m/>
    <m/>
    <m/>
    <m/>
    <m/>
    <m/>
    <m/>
    <n v="0"/>
    <n v="0"/>
    <n v="0"/>
    <n v="0"/>
    <x v="2"/>
    <x v="13"/>
    <m/>
    <x v="39"/>
  </r>
  <r>
    <x v="3"/>
    <s v="Neosho"/>
    <s v="Electric"/>
    <s v="Interdepartmental"/>
    <s v="CB-Commercial"/>
    <n v="4736"/>
    <n v="572.04999999999995"/>
    <n v="181.52"/>
    <n v="0"/>
    <n v="0"/>
    <n v="0"/>
    <n v="0"/>
    <n v="0"/>
    <n v="33.72"/>
    <n v="0"/>
    <n v="0"/>
    <n v="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9"/>
    <n v="0"/>
    <n v="0"/>
    <n v="0"/>
    <n v="0"/>
    <n v="0"/>
    <n v="0"/>
    <n v="0"/>
    <x v="731"/>
    <n v="0"/>
    <m/>
    <m/>
    <m/>
    <m/>
    <m/>
    <m/>
    <m/>
    <n v="0"/>
    <n v="0"/>
    <n v="0"/>
    <n v="0"/>
    <x v="5"/>
    <x v="5"/>
    <m/>
    <x v="39"/>
  </r>
  <r>
    <x v="3"/>
    <s v="Neosho"/>
    <s v="Electric"/>
    <s v="Municipal Buildings"/>
    <s v="CB-Commercial"/>
    <n v="59562"/>
    <n v="7207.88"/>
    <n v="2405.14"/>
    <n v="0"/>
    <n v="0"/>
    <n v="0"/>
    <n v="0"/>
    <n v="0"/>
    <n v="424.07"/>
    <n v="0"/>
    <n v="0"/>
    <n v="26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32"/>
    <n v="0"/>
    <m/>
    <m/>
    <m/>
    <m/>
    <m/>
    <m/>
    <m/>
    <n v="0"/>
    <n v="0"/>
    <n v="0"/>
    <n v="0"/>
    <x v="3"/>
    <x v="5"/>
    <m/>
    <x v="39"/>
  </r>
  <r>
    <x v="3"/>
    <s v="Neosho"/>
    <s v="Electric"/>
    <s v="Municipal Buildings"/>
    <s v="GP-General Power"/>
    <n v="32800"/>
    <n v="3906.59"/>
    <n v="208.47"/>
    <n v="0"/>
    <n v="0"/>
    <n v="0"/>
    <n v="0"/>
    <n v="0"/>
    <n v="233.54"/>
    <n v="0"/>
    <n v="0"/>
    <n v="14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33"/>
    <n v="0"/>
    <m/>
    <m/>
    <m/>
    <m/>
    <m/>
    <m/>
    <m/>
    <n v="0"/>
    <n v="0"/>
    <n v="0"/>
    <n v="0"/>
    <x v="3"/>
    <x v="6"/>
    <m/>
    <x v="39"/>
  </r>
  <r>
    <x v="3"/>
    <s v="Neosho"/>
    <s v="Electric"/>
    <s v="Municipal Buildings"/>
    <s v="SH-Small Heating"/>
    <n v="7975"/>
    <n v="781.03"/>
    <n v="68.069999999999993"/>
    <n v="0"/>
    <n v="0"/>
    <n v="0"/>
    <n v="0"/>
    <n v="0"/>
    <n v="56.79"/>
    <n v="0"/>
    <n v="0"/>
    <n v="3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34"/>
    <n v="0"/>
    <m/>
    <m/>
    <m/>
    <m/>
    <m/>
    <m/>
    <m/>
    <n v="0"/>
    <n v="0"/>
    <n v="0"/>
    <n v="0"/>
    <x v="3"/>
    <x v="12"/>
    <m/>
    <x v="39"/>
  </r>
  <r>
    <x v="3"/>
    <s v="Neosho"/>
    <s v="Electric"/>
    <s v="Municipal Buildings"/>
    <s v="TEB-Total Electric Bldg"/>
    <n v="13440"/>
    <n v="1557.04"/>
    <n v="69.489999999999995"/>
    <n v="0"/>
    <n v="0"/>
    <n v="0"/>
    <n v="0"/>
    <n v="0"/>
    <n v="95.69"/>
    <n v="0"/>
    <n v="0"/>
    <n v="6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27"/>
    <n v="0"/>
    <m/>
    <m/>
    <m/>
    <m/>
    <m/>
    <m/>
    <m/>
    <n v="0"/>
    <n v="0"/>
    <n v="0"/>
    <n v="0"/>
    <x v="3"/>
    <x v="13"/>
    <m/>
    <x v="39"/>
  </r>
  <r>
    <x v="3"/>
    <s v="Neosho"/>
    <s v="Electric"/>
    <s v="Municipal Other Lighting"/>
    <s v="CB-Commercial"/>
    <n v="17139"/>
    <n v="2061.9"/>
    <n v="1157.19"/>
    <n v="0"/>
    <n v="0"/>
    <n v="0"/>
    <n v="0"/>
    <n v="0"/>
    <n v="122.04"/>
    <n v="0"/>
    <n v="0"/>
    <n v="7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35"/>
    <n v="0"/>
    <m/>
    <m/>
    <m/>
    <m/>
    <m/>
    <m/>
    <m/>
    <n v="0"/>
    <n v="0"/>
    <n v="0"/>
    <n v="0"/>
    <x v="4"/>
    <x v="5"/>
    <m/>
    <x v="39"/>
  </r>
  <r>
    <x v="3"/>
    <s v="Neosho"/>
    <s v="Electric"/>
    <s v="Municipal Other Lighting"/>
    <s v="LS-Special Lighting"/>
    <n v="3408"/>
    <n v="582.29999999999995"/>
    <n v="0"/>
    <n v="0"/>
    <n v="0"/>
    <n v="0"/>
    <n v="0"/>
    <n v="0"/>
    <n v="24.27"/>
    <n v="0"/>
    <n v="0"/>
    <n v="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9"/>
  </r>
  <r>
    <x v="3"/>
    <s v="Neosho"/>
    <s v="Electric"/>
    <s v="Municipal Pumping"/>
    <s v="CB-Commercial"/>
    <n v="149310"/>
    <n v="17390.25"/>
    <n v="1633.68"/>
    <n v="0"/>
    <n v="0"/>
    <n v="0"/>
    <n v="0"/>
    <n v="0"/>
    <n v="1063.0899999999999"/>
    <n v="0"/>
    <n v="0"/>
    <n v="67.18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36"/>
    <n v="0"/>
    <m/>
    <m/>
    <m/>
    <m/>
    <m/>
    <m/>
    <m/>
    <n v="0"/>
    <n v="0"/>
    <n v="0"/>
    <n v="0"/>
    <x v="3"/>
    <x v="5"/>
    <m/>
    <x v="39"/>
  </r>
  <r>
    <x v="3"/>
    <s v="Neosho"/>
    <s v="Electric"/>
    <s v="Municipal Pumping"/>
    <s v="GP-General Power"/>
    <n v="644664"/>
    <n v="57666.18"/>
    <n v="1320.31"/>
    <n v="0"/>
    <n v="0"/>
    <n v="0"/>
    <n v="0"/>
    <n v="0"/>
    <n v="4590.01"/>
    <n v="0"/>
    <n v="0"/>
    <n v="290.12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37"/>
    <n v="0"/>
    <m/>
    <m/>
    <m/>
    <m/>
    <m/>
    <m/>
    <m/>
    <n v="0"/>
    <n v="0"/>
    <n v="0"/>
    <n v="0"/>
    <x v="3"/>
    <x v="6"/>
    <m/>
    <x v="39"/>
  </r>
  <r>
    <x v="3"/>
    <s v="Neosho"/>
    <s v="Electric"/>
    <s v="Municipal Pumping"/>
    <s v="TEB-Total Electric Bldg"/>
    <n v="28012"/>
    <n v="2841.83"/>
    <n v="208.47"/>
    <n v="0"/>
    <n v="0"/>
    <n v="0"/>
    <n v="0"/>
    <n v="0"/>
    <n v="199.44"/>
    <n v="0"/>
    <n v="0"/>
    <n v="12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38"/>
    <n v="0"/>
    <m/>
    <m/>
    <m/>
    <m/>
    <m/>
    <m/>
    <m/>
    <n v="0"/>
    <n v="0"/>
    <n v="0"/>
    <n v="0"/>
    <x v="3"/>
    <x v="13"/>
    <m/>
    <x v="39"/>
  </r>
  <r>
    <x v="3"/>
    <s v="Neosho"/>
    <s v="Electric"/>
    <s v="Oil Pipeline Pumping"/>
    <s v="LP-Large Power"/>
    <n v="1672000"/>
    <n v="118621.39"/>
    <n v="283.55"/>
    <n v="0"/>
    <n v="0"/>
    <n v="0"/>
    <n v="0"/>
    <n v="0"/>
    <n v="11687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39.65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39"/>
  </r>
  <r>
    <x v="3"/>
    <s v="Neosho"/>
    <s v="Electric"/>
    <s v="Praxair/ICI"/>
    <s v="SC-P PRAXAIR Transmission"/>
    <n v="5370000"/>
    <n v="292625.23"/>
    <n v="0"/>
    <n v="0"/>
    <n v="0"/>
    <n v="0"/>
    <n v="0"/>
    <n v="0"/>
    <n v="37914.89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1"/>
    <m/>
    <x v="39"/>
  </r>
  <r>
    <x v="3"/>
    <s v="Neosho"/>
    <s v="Electric"/>
    <s v="Residential"/>
    <s v="RGL-Residential Pilot"/>
    <n v="36439"/>
    <n v="4227.01"/>
    <n v="0"/>
    <n v="117.56"/>
    <n v="0"/>
    <n v="0"/>
    <n v="0"/>
    <n v="0"/>
    <n v="259.45"/>
    <n v="0"/>
    <n v="0"/>
    <n v="1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61"/>
    <n v="0"/>
    <n v="0"/>
    <n v="103.3"/>
    <n v="0"/>
    <n v="0"/>
    <n v="0"/>
    <n v="0"/>
    <n v="0"/>
    <n v="0"/>
    <n v="0"/>
    <x v="739"/>
    <n v="0"/>
    <m/>
    <m/>
    <m/>
    <m/>
    <m/>
    <m/>
    <m/>
    <n v="0"/>
    <n v="0"/>
    <n v="0"/>
    <n v="0"/>
    <x v="0"/>
    <x v="25"/>
    <m/>
    <x v="39"/>
  </r>
  <r>
    <x v="3"/>
    <s v="Neosho"/>
    <s v="Electric"/>
    <s v="Residential"/>
    <s v="RG-Residential"/>
    <n v="10762922.300000001"/>
    <n v="1254551.77"/>
    <n v="194143.71"/>
    <n v="43803.23"/>
    <n v="0"/>
    <n v="0"/>
    <n v="-14.43"/>
    <n v="-3475.5725190839698"/>
    <n v="76631.06"/>
    <n v="0"/>
    <n v="0"/>
    <n v="4843.8999999999996"/>
    <n v="0"/>
    <n v="0"/>
    <n v="0"/>
    <n v="0"/>
    <n v="0"/>
    <n v="0"/>
    <n v="0"/>
    <n v="0"/>
    <n v="0"/>
    <n v="0"/>
    <n v="0"/>
    <n v="0"/>
    <n v="0"/>
    <n v="0"/>
    <n v="0"/>
    <n v="1260"/>
    <n v="350"/>
    <n v="195"/>
    <n v="4566.1499999999996"/>
    <n v="580"/>
    <n v="-247.83"/>
    <n v="36206.6"/>
    <n v="0"/>
    <n v="0"/>
    <n v="0"/>
    <n v="0"/>
    <n v="0"/>
    <n v="0"/>
    <n v="218.76"/>
    <x v="740"/>
    <n v="0"/>
    <m/>
    <m/>
    <m/>
    <m/>
    <m/>
    <m/>
    <m/>
    <n v="0"/>
    <n v="0"/>
    <n v="0"/>
    <n v="0"/>
    <x v="0"/>
    <x v="1"/>
    <m/>
    <x v="39"/>
  </r>
  <r>
    <x v="3"/>
    <s v="Neosho"/>
    <s v="Lighting"/>
    <s v="Commercial"/>
    <s v="PL-Private Lighting"/>
    <n v="130642.917"/>
    <n v="39335.21"/>
    <n v="0"/>
    <n v="76.010000000000005"/>
    <n v="0"/>
    <n v="0"/>
    <n v="0"/>
    <n v="0"/>
    <n v="909.67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12.65"/>
    <n v="0"/>
    <n v="-2.2400000000000002"/>
    <n v="1976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3"/>
    <s v="Neosho"/>
    <s v="Lighting"/>
    <s v="Industrial"/>
    <s v="PL-Private Lighting"/>
    <n v="7325"/>
    <n v="2223.92"/>
    <n v="0"/>
    <n v="0"/>
    <n v="0"/>
    <n v="0"/>
    <n v="0"/>
    <n v="0"/>
    <n v="5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2"/>
    <n v="0"/>
    <n v="0"/>
    <n v="70.70999999999999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9"/>
  </r>
  <r>
    <x v="3"/>
    <s v="Neosho"/>
    <s v="Lighting"/>
    <s v="Municipal Buildings"/>
    <s v="PL-Private Lighting"/>
    <n v="489"/>
    <n v="157.85"/>
    <n v="0"/>
    <n v="0"/>
    <n v="0"/>
    <n v="0"/>
    <n v="0"/>
    <n v="0"/>
    <n v="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9"/>
  </r>
  <r>
    <x v="3"/>
    <s v="Neosho"/>
    <s v="Lighting"/>
    <s v="Municipal Other Lighting"/>
    <s v="PL-Private Lighting"/>
    <n v="441"/>
    <n v="147.41"/>
    <n v="0"/>
    <n v="0"/>
    <n v="0"/>
    <n v="0"/>
    <n v="0"/>
    <n v="0"/>
    <n v="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9"/>
  </r>
  <r>
    <x v="3"/>
    <s v="Neosho"/>
    <s v="Lighting"/>
    <s v="Municipal Street Lighting"/>
    <s v="SPL-Municipal St Lighting"/>
    <n v="162701.47500000001"/>
    <n v="21515.5"/>
    <n v="0"/>
    <n v="0"/>
    <n v="0"/>
    <n v="0"/>
    <n v="0"/>
    <n v="0"/>
    <n v="1158.43"/>
    <n v="0"/>
    <n v="0"/>
    <n v="0"/>
    <n v="0"/>
    <n v="0"/>
    <n v="0"/>
    <n v="0"/>
    <n v="0"/>
    <n v="0"/>
    <n v="0"/>
    <n v="7748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9"/>
  </r>
  <r>
    <x v="3"/>
    <s v="Neosho"/>
    <s v="Lighting"/>
    <s v="Residential"/>
    <s v="PL-Private Lighting"/>
    <n v="62870.294000000002"/>
    <n v="23217.95"/>
    <n v="0"/>
    <n v="56.24"/>
    <n v="0"/>
    <n v="0"/>
    <n v="0"/>
    <n v="0"/>
    <n v="44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.11"/>
    <n v="20"/>
    <n v="0"/>
    <n v="463.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3"/>
    <s v="Ozark"/>
    <s v="Electric"/>
    <s v="Commercial"/>
    <s v="CB-Commercial"/>
    <n v="816"/>
    <n v="102.18"/>
    <n v="22.69"/>
    <n v="0"/>
    <n v="0"/>
    <n v="0"/>
    <n v="0"/>
    <n v="0"/>
    <n v="5.81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06"/>
    <n v="0"/>
    <m/>
    <m/>
    <m/>
    <m/>
    <m/>
    <m/>
    <m/>
    <n v="0"/>
    <n v="0"/>
    <n v="0"/>
    <n v="0"/>
    <x v="1"/>
    <x v="5"/>
    <m/>
    <x v="39"/>
  </r>
  <r>
    <x v="3"/>
    <s v="Ozark"/>
    <s v="Electric"/>
    <s v="Commercial"/>
    <s v="CB-Commercial"/>
    <n v="2882654"/>
    <n v="341710.66"/>
    <n v="53497.71"/>
    <n v="8811.6299999999992"/>
    <n v="0"/>
    <n v="0"/>
    <n v="-0.86"/>
    <n v="-229.770992366412"/>
    <n v="20524.41"/>
    <n v="0"/>
    <n v="0"/>
    <n v="1297.31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113.01"/>
    <n v="60"/>
    <n v="-67.900000000000006"/>
    <n v="26743.78"/>
    <n v="0"/>
    <n v="0"/>
    <n v="0"/>
    <n v="0"/>
    <n v="0"/>
    <n v="0"/>
    <n v="0"/>
    <x v="741"/>
    <n v="0"/>
    <m/>
    <m/>
    <m/>
    <m/>
    <m/>
    <m/>
    <m/>
    <n v="0"/>
    <n v="0"/>
    <n v="0"/>
    <n v="0"/>
    <x v="1"/>
    <x v="5"/>
    <m/>
    <x v="39"/>
  </r>
  <r>
    <x v="3"/>
    <s v="Ozark"/>
    <s v="Electric"/>
    <s v="Commercial"/>
    <s v="GP-General Power"/>
    <n v="5188594"/>
    <n v="503598.24"/>
    <n v="12093.57"/>
    <n v="2750.36"/>
    <n v="0"/>
    <n v="0"/>
    <n v="0"/>
    <n v="0"/>
    <n v="36942.76"/>
    <n v="0"/>
    <n v="0"/>
    <n v="2228.2600000000002"/>
    <n v="0"/>
    <n v="0"/>
    <n v="0"/>
    <n v="0"/>
    <n v="0"/>
    <n v="0"/>
    <n v="0"/>
    <n v="782.71"/>
    <n v="0"/>
    <n v="0"/>
    <n v="0"/>
    <n v="0"/>
    <n v="0"/>
    <n v="0"/>
    <n v="0"/>
    <n v="0"/>
    <n v="0"/>
    <n v="15"/>
    <n v="3217.04"/>
    <n v="0"/>
    <n v="0"/>
    <n v="26056.13"/>
    <n v="0"/>
    <n v="0"/>
    <n v="0"/>
    <n v="0"/>
    <n v="0"/>
    <n v="0"/>
    <n v="0"/>
    <x v="742"/>
    <n v="0"/>
    <m/>
    <m/>
    <m/>
    <m/>
    <m/>
    <m/>
    <m/>
    <n v="0"/>
    <n v="0"/>
    <n v="0"/>
    <n v="0"/>
    <x v="1"/>
    <x v="6"/>
    <m/>
    <x v="39"/>
  </r>
  <r>
    <x v="3"/>
    <s v="Ozark"/>
    <s v="Electric"/>
    <s v="Commercial"/>
    <s v="LS-Special Lighting"/>
    <n v="1277"/>
    <n v="288.13"/>
    <n v="0"/>
    <n v="3.3"/>
    <n v="0"/>
    <n v="0"/>
    <n v="0"/>
    <n v="0"/>
    <n v="9.1"/>
    <n v="0"/>
    <n v="0"/>
    <n v="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9"/>
  </r>
  <r>
    <x v="3"/>
    <s v="Ozark"/>
    <s v="Electric"/>
    <s v="Commercial"/>
    <s v="SH-Small Heating"/>
    <n v="460739"/>
    <n v="46478.93"/>
    <n v="5999.23"/>
    <n v="1682.6"/>
    <n v="0"/>
    <n v="0"/>
    <n v="0"/>
    <n v="0"/>
    <n v="3280.48"/>
    <n v="0"/>
    <n v="0"/>
    <n v="207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6.23"/>
    <n v="0"/>
    <n v="-25.06"/>
    <n v="3871.59"/>
    <n v="0"/>
    <n v="0"/>
    <n v="0"/>
    <n v="0"/>
    <n v="0"/>
    <n v="0"/>
    <n v="0"/>
    <x v="743"/>
    <n v="0"/>
    <m/>
    <m/>
    <m/>
    <m/>
    <m/>
    <m/>
    <m/>
    <n v="0"/>
    <n v="0"/>
    <n v="0"/>
    <n v="0"/>
    <x v="1"/>
    <x v="12"/>
    <m/>
    <x v="39"/>
  </r>
  <r>
    <x v="3"/>
    <s v="Ozark"/>
    <s v="Electric"/>
    <s v="Commercial"/>
    <s v="TEB-Total Electric Bldg"/>
    <n v="1239333"/>
    <n v="117169.79"/>
    <n v="2779.6"/>
    <n v="1256.05"/>
    <n v="0"/>
    <n v="0"/>
    <n v="0"/>
    <n v="0"/>
    <n v="8824.0499999999993"/>
    <n v="0"/>
    <n v="0"/>
    <n v="557.7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9.54999999999995"/>
    <n v="0"/>
    <n v="0"/>
    <n v="3961.89"/>
    <n v="0"/>
    <n v="0"/>
    <n v="0"/>
    <n v="0"/>
    <n v="0"/>
    <n v="0"/>
    <n v="0"/>
    <x v="744"/>
    <n v="0"/>
    <m/>
    <m/>
    <m/>
    <m/>
    <m/>
    <m/>
    <m/>
    <n v="0"/>
    <n v="0"/>
    <n v="0"/>
    <n v="0"/>
    <x v="1"/>
    <x v="13"/>
    <m/>
    <x v="39"/>
  </r>
  <r>
    <x v="3"/>
    <s v="Ozark"/>
    <s v="Electric"/>
    <s v="Industrial"/>
    <s v="CB-Commercial"/>
    <n v="9431"/>
    <n v="1101.93"/>
    <n v="113.45"/>
    <n v="24.89"/>
    <n v="0"/>
    <n v="0"/>
    <n v="0"/>
    <n v="0"/>
    <n v="67.14"/>
    <n v="0"/>
    <n v="0"/>
    <n v="4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47"/>
    <n v="0"/>
    <n v="0"/>
    <n v="0"/>
    <n v="0"/>
    <n v="0"/>
    <n v="0"/>
    <n v="0"/>
    <x v="699"/>
    <n v="0"/>
    <m/>
    <m/>
    <m/>
    <m/>
    <m/>
    <m/>
    <m/>
    <n v="0"/>
    <n v="0"/>
    <n v="0"/>
    <n v="0"/>
    <x v="2"/>
    <x v="5"/>
    <m/>
    <x v="39"/>
  </r>
  <r>
    <x v="3"/>
    <s v="Ozark"/>
    <s v="Electric"/>
    <s v="Industrial"/>
    <s v="GP-General Power"/>
    <n v="267914"/>
    <n v="28749.119999999999"/>
    <n v="486.43"/>
    <n v="310.39"/>
    <n v="0"/>
    <n v="0"/>
    <n v="0"/>
    <n v="0"/>
    <n v="1907.55"/>
    <n v="0"/>
    <n v="0"/>
    <n v="120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.25"/>
    <n v="0"/>
    <n v="0"/>
    <n v="1840.75"/>
    <n v="0"/>
    <n v="0"/>
    <n v="0"/>
    <n v="0"/>
    <n v="0"/>
    <n v="0"/>
    <n v="0"/>
    <x v="745"/>
    <n v="0"/>
    <m/>
    <m/>
    <m/>
    <m/>
    <m/>
    <m/>
    <m/>
    <n v="0"/>
    <n v="0"/>
    <n v="0"/>
    <n v="0"/>
    <x v="2"/>
    <x v="6"/>
    <m/>
    <x v="39"/>
  </r>
  <r>
    <x v="3"/>
    <s v="Ozark"/>
    <s v="Electric"/>
    <s v="Industrial"/>
    <s v="TEB-Total Electric Bldg"/>
    <n v="354776"/>
    <n v="40290.78"/>
    <n v="138.97999999999999"/>
    <n v="2157.61"/>
    <n v="0"/>
    <n v="0"/>
    <n v="0"/>
    <n v="0"/>
    <n v="2526"/>
    <n v="0"/>
    <n v="0"/>
    <n v="159.65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3458.9"/>
    <n v="0"/>
    <n v="0"/>
    <n v="0"/>
    <n v="0"/>
    <n v="0"/>
    <n v="0"/>
    <n v="0"/>
    <x v="746"/>
    <n v="0"/>
    <m/>
    <m/>
    <m/>
    <m/>
    <m/>
    <m/>
    <m/>
    <n v="0"/>
    <n v="0"/>
    <n v="0"/>
    <n v="0"/>
    <x v="2"/>
    <x v="13"/>
    <m/>
    <x v="39"/>
  </r>
  <r>
    <x v="3"/>
    <s v="Ozark"/>
    <s v="Electric"/>
    <s v="Interdepartmental"/>
    <s v="CB-Commercial"/>
    <n v="3852"/>
    <n v="456.93"/>
    <n v="68.069999999999993"/>
    <n v="0"/>
    <n v="0"/>
    <n v="0"/>
    <n v="0"/>
    <n v="0"/>
    <n v="27.43"/>
    <n v="0"/>
    <n v="0"/>
    <n v="1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0"/>
    <n v="0"/>
    <n v="0"/>
    <n v="0"/>
    <x v="747"/>
    <n v="0"/>
    <m/>
    <m/>
    <m/>
    <m/>
    <m/>
    <m/>
    <m/>
    <n v="0"/>
    <n v="0"/>
    <n v="0"/>
    <n v="0"/>
    <x v="5"/>
    <x v="5"/>
    <m/>
    <x v="39"/>
  </r>
  <r>
    <x v="3"/>
    <s v="Ozark"/>
    <s v="Electric"/>
    <s v="Municipal Buildings"/>
    <s v="CB-Commercial"/>
    <n v="56654"/>
    <n v="6771.18"/>
    <n v="1384.09"/>
    <n v="0"/>
    <n v="0"/>
    <n v="0"/>
    <n v="0"/>
    <n v="0"/>
    <n v="403.37"/>
    <n v="0"/>
    <n v="0"/>
    <n v="25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48"/>
    <n v="0"/>
    <m/>
    <m/>
    <m/>
    <m/>
    <m/>
    <m/>
    <m/>
    <n v="0"/>
    <n v="0"/>
    <n v="0"/>
    <n v="0"/>
    <x v="3"/>
    <x v="5"/>
    <m/>
    <x v="39"/>
  </r>
  <r>
    <x v="3"/>
    <s v="Ozark"/>
    <s v="Electric"/>
    <s v="Municipal Buildings"/>
    <s v="GP-General Power"/>
    <n v="153440"/>
    <n v="15058.33"/>
    <n v="277.95999999999998"/>
    <n v="0"/>
    <n v="0"/>
    <n v="0"/>
    <n v="0"/>
    <n v="0"/>
    <n v="1092.5"/>
    <n v="0"/>
    <n v="0"/>
    <n v="69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49"/>
    <n v="0"/>
    <m/>
    <m/>
    <m/>
    <m/>
    <m/>
    <m/>
    <m/>
    <n v="0"/>
    <n v="0"/>
    <n v="0"/>
    <n v="0"/>
    <x v="3"/>
    <x v="6"/>
    <m/>
    <x v="39"/>
  </r>
  <r>
    <x v="3"/>
    <s v="Ozark"/>
    <s v="Electric"/>
    <s v="Municipal Buildings"/>
    <s v="SH-Small Heating"/>
    <n v="8503"/>
    <n v="875.86"/>
    <n v="136.13999999999999"/>
    <n v="0"/>
    <n v="0"/>
    <n v="0"/>
    <n v="0"/>
    <n v="0"/>
    <n v="60.54"/>
    <n v="0"/>
    <n v="0"/>
    <n v="3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50"/>
    <n v="0"/>
    <m/>
    <m/>
    <m/>
    <m/>
    <m/>
    <m/>
    <m/>
    <n v="0"/>
    <n v="0"/>
    <n v="0"/>
    <n v="0"/>
    <x v="3"/>
    <x v="12"/>
    <m/>
    <x v="39"/>
  </r>
  <r>
    <x v="3"/>
    <s v="Ozark"/>
    <s v="Electric"/>
    <s v="Municipal Other Lighting"/>
    <s v="CB-Commercial"/>
    <n v="5131"/>
    <n v="635.04"/>
    <n v="680.7"/>
    <n v="0"/>
    <n v="0"/>
    <n v="0"/>
    <n v="0"/>
    <n v="0"/>
    <n v="36.54"/>
    <n v="0"/>
    <n v="0"/>
    <n v="2.31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51"/>
    <n v="0"/>
    <m/>
    <m/>
    <m/>
    <m/>
    <m/>
    <m/>
    <m/>
    <n v="0"/>
    <n v="0"/>
    <n v="0"/>
    <n v="0"/>
    <x v="4"/>
    <x v="5"/>
    <m/>
    <x v="39"/>
  </r>
  <r>
    <x v="3"/>
    <s v="Ozark"/>
    <s v="Electric"/>
    <s v="Municipal Other Lighting"/>
    <s v="LS-Special Lighting"/>
    <n v="3014"/>
    <n v="615.11"/>
    <n v="0"/>
    <n v="0"/>
    <n v="0"/>
    <n v="0"/>
    <n v="0"/>
    <n v="0"/>
    <n v="21.46"/>
    <n v="0"/>
    <n v="0"/>
    <n v="1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9"/>
  </r>
  <r>
    <x v="3"/>
    <s v="Ozark"/>
    <s v="Electric"/>
    <s v="Municipal Pumping"/>
    <s v="CB-Commercial"/>
    <n v="136864"/>
    <n v="16047.44"/>
    <n v="1769.82"/>
    <n v="0"/>
    <n v="0"/>
    <n v="0"/>
    <n v="0"/>
    <n v="0"/>
    <n v="974.48"/>
    <n v="0"/>
    <n v="0"/>
    <n v="61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52"/>
    <n v="0"/>
    <m/>
    <m/>
    <m/>
    <m/>
    <m/>
    <m/>
    <m/>
    <n v="0"/>
    <n v="0"/>
    <n v="0"/>
    <n v="0"/>
    <x v="3"/>
    <x v="5"/>
    <m/>
    <x v="39"/>
  </r>
  <r>
    <x v="3"/>
    <s v="Ozark"/>
    <s v="Electric"/>
    <s v="Municipal Pumping"/>
    <s v="GP-General Power"/>
    <n v="556593"/>
    <n v="56536.7"/>
    <n v="1598.27"/>
    <n v="0"/>
    <n v="0"/>
    <n v="0"/>
    <n v="0"/>
    <n v="0"/>
    <n v="3962.94"/>
    <n v="0"/>
    <n v="0"/>
    <n v="25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53"/>
    <n v="0"/>
    <m/>
    <m/>
    <m/>
    <m/>
    <m/>
    <m/>
    <m/>
    <n v="0"/>
    <n v="0"/>
    <n v="0"/>
    <n v="0"/>
    <x v="3"/>
    <x v="6"/>
    <m/>
    <x v="39"/>
  </r>
  <r>
    <x v="3"/>
    <s v="Ozark"/>
    <s v="Electric"/>
    <s v="Municipal Pumping"/>
    <s v="TEB-Total Electric Bldg"/>
    <n v="24800"/>
    <n v="2620.4699999999998"/>
    <n v="138.97999999999999"/>
    <n v="0"/>
    <n v="0"/>
    <n v="0"/>
    <n v="0"/>
    <n v="0"/>
    <n v="176.58"/>
    <n v="0"/>
    <n v="0"/>
    <n v="11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54"/>
    <n v="0"/>
    <m/>
    <m/>
    <m/>
    <m/>
    <m/>
    <m/>
    <m/>
    <n v="0"/>
    <n v="0"/>
    <n v="0"/>
    <n v="0"/>
    <x v="3"/>
    <x v="13"/>
    <m/>
    <x v="39"/>
  </r>
  <r>
    <x v="3"/>
    <s v="Ozark"/>
    <s v="Electric"/>
    <s v="Residential"/>
    <s v="RGL-Residential Pilot"/>
    <n v="26130"/>
    <n v="3086.84"/>
    <n v="0"/>
    <n v="91.75"/>
    <n v="0"/>
    <n v="0"/>
    <n v="0"/>
    <n v="0"/>
    <n v="186.05"/>
    <n v="0"/>
    <n v="0"/>
    <n v="11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2799999999999998"/>
    <n v="0"/>
    <n v="0"/>
    <n v="23.97"/>
    <n v="0"/>
    <n v="0"/>
    <n v="0"/>
    <n v="0"/>
    <n v="0"/>
    <n v="0"/>
    <n v="0"/>
    <x v="755"/>
    <n v="0"/>
    <m/>
    <m/>
    <m/>
    <m/>
    <m/>
    <m/>
    <m/>
    <n v="0"/>
    <n v="0"/>
    <n v="0"/>
    <n v="0"/>
    <x v="0"/>
    <x v="25"/>
    <m/>
    <x v="39"/>
  </r>
  <r>
    <x v="3"/>
    <s v="Ozark"/>
    <s v="Electric"/>
    <s v="Residential"/>
    <s v="RG-Residential"/>
    <n v="15240648"/>
    <n v="1776336.54"/>
    <n v="256099.11"/>
    <n v="45795.11"/>
    <n v="0"/>
    <n v="0"/>
    <n v="-222.27"/>
    <n v="-30291.9847328244"/>
    <n v="108514.49"/>
    <n v="0"/>
    <n v="0"/>
    <n v="6858.25"/>
    <n v="0"/>
    <n v="0"/>
    <n v="0"/>
    <n v="0"/>
    <n v="0"/>
    <n v="0"/>
    <n v="0"/>
    <n v="0"/>
    <n v="0"/>
    <n v="0"/>
    <n v="0"/>
    <n v="0"/>
    <n v="0"/>
    <n v="0"/>
    <n v="0"/>
    <n v="1050"/>
    <n v="250"/>
    <n v="210"/>
    <n v="4458.4799999999996"/>
    <n v="940"/>
    <n v="-221.12"/>
    <n v="14684.58"/>
    <n v="0"/>
    <n v="0"/>
    <n v="0"/>
    <n v="0"/>
    <n v="0"/>
    <n v="0"/>
    <n v="148.19"/>
    <x v="756"/>
    <n v="0"/>
    <m/>
    <m/>
    <m/>
    <m/>
    <m/>
    <m/>
    <m/>
    <n v="0"/>
    <n v="0"/>
    <n v="0"/>
    <n v="0"/>
    <x v="0"/>
    <x v="1"/>
    <m/>
    <x v="39"/>
  </r>
  <r>
    <x v="3"/>
    <s v="Ozark"/>
    <s v="Lighting"/>
    <s v="Commercial"/>
    <s v="PL-Private Lighting"/>
    <n v="49225.087"/>
    <n v="16302.77"/>
    <n v="0"/>
    <n v="150.75"/>
    <n v="0"/>
    <n v="0"/>
    <n v="0"/>
    <n v="0"/>
    <n v="35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5.06"/>
    <n v="0"/>
    <n v="0"/>
    <n v="738.12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3"/>
    <s v="Ozark"/>
    <s v="Lighting"/>
    <s v="Municipal Other Lighting"/>
    <s v="PL-Private Lighting"/>
    <n v="671"/>
    <n v="188.61"/>
    <n v="0"/>
    <n v="0"/>
    <n v="0"/>
    <n v="0"/>
    <n v="0"/>
    <n v="0"/>
    <n v="4.76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9"/>
  </r>
  <r>
    <x v="3"/>
    <s v="Ozark"/>
    <s v="Lighting"/>
    <s v="Municipal Street Lighting"/>
    <s v="SPL-Municipal St Lighting"/>
    <n v="134922.22500000001"/>
    <n v="19269.91"/>
    <n v="0"/>
    <n v="0"/>
    <n v="0"/>
    <n v="0"/>
    <n v="0"/>
    <n v="0"/>
    <n v="960.65"/>
    <n v="0"/>
    <n v="0"/>
    <n v="0"/>
    <n v="0"/>
    <n v="0"/>
    <n v="0"/>
    <n v="0"/>
    <n v="0"/>
    <n v="0"/>
    <n v="0"/>
    <n v="8787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9"/>
  </r>
  <r>
    <x v="3"/>
    <s v="Ozark"/>
    <s v="Lighting"/>
    <s v="Residential"/>
    <s v="PL-Private Lighting"/>
    <n v="25985.056"/>
    <n v="9671.77"/>
    <n v="0"/>
    <n v="36.99"/>
    <n v="0"/>
    <n v="0"/>
    <n v="0"/>
    <n v="0"/>
    <n v="184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43"/>
    <n v="0"/>
    <n v="0"/>
    <n v="57.7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3"/>
    <s v="Pierce City"/>
    <s v="Electric"/>
    <s v="Commercial"/>
    <s v="CB-Commercial"/>
    <n v="8669"/>
    <n v="1009.65"/>
    <n v="68.069999999999993"/>
    <n v="0"/>
    <n v="0"/>
    <n v="0"/>
    <n v="0"/>
    <n v="0"/>
    <n v="61.73"/>
    <n v="0"/>
    <n v="0"/>
    <n v="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.159999999999997"/>
    <n v="0"/>
    <n v="0"/>
    <n v="0"/>
    <n v="0"/>
    <n v="0"/>
    <n v="0"/>
    <n v="0"/>
    <x v="757"/>
    <n v="0"/>
    <m/>
    <m/>
    <m/>
    <m/>
    <m/>
    <m/>
    <m/>
    <n v="0"/>
    <n v="0"/>
    <n v="0"/>
    <n v="0"/>
    <x v="1"/>
    <x v="5"/>
    <m/>
    <x v="39"/>
  </r>
  <r>
    <x v="3"/>
    <s v="Pierce City"/>
    <s v="Electric"/>
    <s v="Residential"/>
    <s v="RG-Residential"/>
    <n v="11694"/>
    <n v="1341.18"/>
    <n v="174.2"/>
    <n v="40.22"/>
    <n v="0"/>
    <n v="0"/>
    <n v="0"/>
    <n v="0"/>
    <n v="83.24"/>
    <n v="0"/>
    <n v="0"/>
    <n v="5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74"/>
    <n v="0"/>
    <n v="-3.08"/>
    <n v="0"/>
    <n v="0"/>
    <n v="0"/>
    <n v="0"/>
    <n v="0"/>
    <n v="0"/>
    <n v="0"/>
    <n v="0"/>
    <x v="758"/>
    <n v="0"/>
    <m/>
    <m/>
    <m/>
    <m/>
    <m/>
    <m/>
    <m/>
    <n v="0"/>
    <n v="0"/>
    <n v="0"/>
    <n v="0"/>
    <x v="0"/>
    <x v="1"/>
    <m/>
    <x v="39"/>
  </r>
  <r>
    <x v="3"/>
    <s v="Pierce City"/>
    <s v="Lighting"/>
    <s v="Residential"/>
    <s v="PL-Private Lighting"/>
    <n v="65"/>
    <n v="15.32"/>
    <n v="0"/>
    <n v="0"/>
    <n v="0"/>
    <n v="0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s v="Republic"/>
    <s v="Electric"/>
    <s v="Commercial"/>
    <s v="CB-Commercial"/>
    <n v="452096"/>
    <n v="54019.34"/>
    <n v="9669.7199999999993"/>
    <n v="1650.39"/>
    <n v="0"/>
    <n v="0"/>
    <n v="0"/>
    <n v="0"/>
    <n v="3218.84"/>
    <n v="0"/>
    <n v="0"/>
    <n v="203.3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743.2"/>
    <n v="0"/>
    <n v="-21.6"/>
    <n v="4551.9799999999996"/>
    <n v="0"/>
    <n v="0"/>
    <n v="0"/>
    <n v="0"/>
    <n v="0"/>
    <n v="0"/>
    <n v="0"/>
    <x v="759"/>
    <n v="0"/>
    <m/>
    <m/>
    <m/>
    <m/>
    <m/>
    <m/>
    <m/>
    <n v="0"/>
    <n v="0"/>
    <n v="0"/>
    <n v="0"/>
    <x v="1"/>
    <x v="5"/>
    <m/>
    <x v="39"/>
  </r>
  <r>
    <x v="3"/>
    <s v="Republic"/>
    <s v="Electric"/>
    <s v="Commercial"/>
    <s v="GP-General Power"/>
    <n v="413530"/>
    <n v="37840.15"/>
    <n v="1320.31"/>
    <n v="0"/>
    <n v="0"/>
    <n v="0"/>
    <n v="0"/>
    <n v="0"/>
    <n v="2944.33"/>
    <n v="0"/>
    <n v="0"/>
    <n v="186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5.38"/>
    <n v="0"/>
    <n v="0"/>
    <n v="2898.78"/>
    <n v="0"/>
    <n v="0"/>
    <n v="0"/>
    <n v="0"/>
    <n v="0"/>
    <n v="0"/>
    <n v="0"/>
    <x v="760"/>
    <n v="0"/>
    <m/>
    <m/>
    <m/>
    <m/>
    <m/>
    <m/>
    <m/>
    <n v="0"/>
    <n v="0"/>
    <n v="0"/>
    <n v="0"/>
    <x v="1"/>
    <x v="6"/>
    <m/>
    <x v="39"/>
  </r>
  <r>
    <x v="3"/>
    <s v="Republic"/>
    <s v="Electric"/>
    <s v="Commercial"/>
    <s v="SH-Small Heating"/>
    <n v="50566"/>
    <n v="5071.76"/>
    <n v="544.55999999999995"/>
    <n v="98.8"/>
    <n v="0"/>
    <n v="0"/>
    <n v="0"/>
    <n v="0"/>
    <n v="360.04"/>
    <n v="0"/>
    <n v="0"/>
    <n v="22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65"/>
    <n v="0"/>
    <n v="0"/>
    <n v="414.27"/>
    <n v="0"/>
    <n v="0"/>
    <n v="0"/>
    <n v="0"/>
    <n v="0"/>
    <n v="0"/>
    <n v="0"/>
    <x v="761"/>
    <n v="0"/>
    <m/>
    <m/>
    <m/>
    <m/>
    <m/>
    <m/>
    <m/>
    <n v="0"/>
    <n v="0"/>
    <n v="0"/>
    <n v="0"/>
    <x v="1"/>
    <x v="12"/>
    <m/>
    <x v="39"/>
  </r>
  <r>
    <x v="3"/>
    <s v="Republic"/>
    <s v="Electric"/>
    <s v="Commercial"/>
    <s v="TEB-Total Electric Bldg"/>
    <n v="36640"/>
    <n v="3525.08"/>
    <n v="208.47"/>
    <n v="0"/>
    <n v="0"/>
    <n v="0"/>
    <n v="0"/>
    <n v="0"/>
    <n v="260.88"/>
    <n v="0"/>
    <n v="0"/>
    <n v="16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4.29"/>
    <n v="0"/>
    <n v="0"/>
    <n v="345.07"/>
    <n v="0"/>
    <n v="0"/>
    <n v="0"/>
    <n v="0"/>
    <n v="0"/>
    <n v="0"/>
    <n v="0"/>
    <x v="762"/>
    <n v="0"/>
    <m/>
    <m/>
    <m/>
    <m/>
    <m/>
    <m/>
    <m/>
    <n v="0"/>
    <n v="0"/>
    <n v="0"/>
    <n v="0"/>
    <x v="1"/>
    <x v="13"/>
    <m/>
    <x v="39"/>
  </r>
  <r>
    <x v="3"/>
    <s v="Republic"/>
    <s v="Electric"/>
    <s v="Industrial"/>
    <s v="CB-Commercial"/>
    <n v="635"/>
    <n v="80.72"/>
    <n v="22.69"/>
    <n v="3.27"/>
    <n v="0"/>
    <n v="0"/>
    <n v="0"/>
    <n v="0"/>
    <n v="4.5199999999999996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93"/>
    <n v="0"/>
    <n v="0"/>
    <n v="0"/>
    <n v="0"/>
    <n v="0"/>
    <n v="0"/>
    <n v="0"/>
    <x v="763"/>
    <n v="0"/>
    <m/>
    <m/>
    <m/>
    <m/>
    <m/>
    <m/>
    <m/>
    <n v="0"/>
    <n v="0"/>
    <n v="0"/>
    <n v="0"/>
    <x v="2"/>
    <x v="5"/>
    <m/>
    <x v="39"/>
  </r>
  <r>
    <x v="3"/>
    <s v="Republic"/>
    <s v="Electric"/>
    <s v="Municipal Buildings"/>
    <s v="CB-Commercial"/>
    <n v="22637"/>
    <n v="2678.57"/>
    <n v="385.73"/>
    <n v="0"/>
    <n v="0"/>
    <n v="0"/>
    <n v="0"/>
    <n v="0"/>
    <n v="161.19"/>
    <n v="0"/>
    <n v="0"/>
    <n v="1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64"/>
    <n v="0"/>
    <m/>
    <m/>
    <m/>
    <m/>
    <m/>
    <m/>
    <m/>
    <n v="0"/>
    <n v="0"/>
    <n v="0"/>
    <n v="0"/>
    <x v="3"/>
    <x v="5"/>
    <m/>
    <x v="39"/>
  </r>
  <r>
    <x v="3"/>
    <s v="Republic"/>
    <s v="Electric"/>
    <s v="Municipal Buildings"/>
    <s v="GP-General Power"/>
    <n v="59680"/>
    <n v="5692.33"/>
    <n v="208.47"/>
    <n v="0"/>
    <n v="0"/>
    <n v="0"/>
    <n v="0"/>
    <n v="0"/>
    <n v="424.92"/>
    <n v="0"/>
    <n v="0"/>
    <n v="26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65"/>
    <n v="0"/>
    <m/>
    <m/>
    <m/>
    <m/>
    <m/>
    <m/>
    <m/>
    <n v="0"/>
    <n v="0"/>
    <n v="0"/>
    <n v="0"/>
    <x v="3"/>
    <x v="6"/>
    <m/>
    <x v="39"/>
  </r>
  <r>
    <x v="3"/>
    <s v="Republic"/>
    <s v="Electric"/>
    <s v="Municipal Other Lighting"/>
    <s v="CB-Commercial"/>
    <n v="3448"/>
    <n v="403.8"/>
    <n v="226.9"/>
    <n v="0"/>
    <n v="0"/>
    <n v="0"/>
    <n v="0"/>
    <n v="0"/>
    <n v="24.54"/>
    <n v="0"/>
    <n v="0"/>
    <n v="1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66"/>
    <n v="0"/>
    <m/>
    <m/>
    <m/>
    <m/>
    <m/>
    <m/>
    <m/>
    <n v="0"/>
    <n v="0"/>
    <n v="0"/>
    <n v="0"/>
    <x v="4"/>
    <x v="5"/>
    <m/>
    <x v="39"/>
  </r>
  <r>
    <x v="3"/>
    <s v="Republic"/>
    <s v="Electric"/>
    <s v="Municipal Other Lighting"/>
    <s v="LS-Special Lighting"/>
    <n v="4"/>
    <n v="46.66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9"/>
  </r>
  <r>
    <x v="3"/>
    <s v="Republic"/>
    <s v="Electric"/>
    <s v="Municipal Pumping"/>
    <s v="CB-Commercial"/>
    <n v="16720"/>
    <n v="1965.83"/>
    <n v="226.9"/>
    <n v="0"/>
    <n v="0"/>
    <n v="0"/>
    <n v="0"/>
    <n v="0"/>
    <n v="119.04"/>
    <n v="0"/>
    <n v="0"/>
    <n v="7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67"/>
    <n v="0"/>
    <m/>
    <m/>
    <m/>
    <m/>
    <m/>
    <m/>
    <m/>
    <n v="0"/>
    <n v="0"/>
    <n v="0"/>
    <n v="0"/>
    <x v="3"/>
    <x v="5"/>
    <m/>
    <x v="39"/>
  </r>
  <r>
    <x v="3"/>
    <s v="Republic"/>
    <s v="Electric"/>
    <s v="Municipal Pumping"/>
    <s v="GP-General Power"/>
    <n v="59866"/>
    <n v="7005.8"/>
    <n v="347.45"/>
    <n v="0"/>
    <n v="0"/>
    <n v="0"/>
    <n v="0"/>
    <n v="0"/>
    <n v="426.25"/>
    <n v="0"/>
    <n v="0"/>
    <n v="26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68"/>
    <n v="0"/>
    <m/>
    <m/>
    <m/>
    <m/>
    <m/>
    <m/>
    <m/>
    <n v="0"/>
    <n v="0"/>
    <n v="0"/>
    <n v="0"/>
    <x v="3"/>
    <x v="6"/>
    <m/>
    <x v="39"/>
  </r>
  <r>
    <x v="3"/>
    <s v="Republic"/>
    <s v="Electric"/>
    <s v="Residential"/>
    <s v="RGL-Residential Pilot"/>
    <n v="2901"/>
    <n v="359.11"/>
    <n v="0"/>
    <n v="11.51"/>
    <n v="0"/>
    <n v="0"/>
    <n v="0"/>
    <n v="0"/>
    <n v="20.65"/>
    <n v="0"/>
    <n v="0"/>
    <n v="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7"/>
    <n v="0"/>
    <n v="0"/>
    <n v="3.56"/>
    <n v="0"/>
    <n v="0"/>
    <n v="0"/>
    <n v="0"/>
    <n v="0"/>
    <n v="0"/>
    <n v="0"/>
    <x v="769"/>
    <n v="0"/>
    <m/>
    <m/>
    <m/>
    <m/>
    <m/>
    <m/>
    <m/>
    <n v="0"/>
    <n v="0"/>
    <n v="0"/>
    <n v="0"/>
    <x v="0"/>
    <x v="25"/>
    <m/>
    <x v="39"/>
  </r>
  <r>
    <x v="3"/>
    <s v="Republic"/>
    <s v="Electric"/>
    <s v="Residential"/>
    <s v="RG-Residential"/>
    <n v="3392433"/>
    <n v="401737.34"/>
    <n v="68628.3"/>
    <n v="12732.24"/>
    <n v="0"/>
    <n v="0"/>
    <n v="-4.12"/>
    <n v="-1100.7633587786299"/>
    <n v="24154.38"/>
    <n v="0"/>
    <n v="0"/>
    <n v="1526.59"/>
    <n v="0"/>
    <n v="0"/>
    <n v="0"/>
    <n v="0"/>
    <n v="0"/>
    <n v="0"/>
    <n v="0"/>
    <n v="0"/>
    <n v="0"/>
    <n v="0"/>
    <n v="0"/>
    <n v="0"/>
    <n v="0"/>
    <n v="0"/>
    <n v="0"/>
    <n v="240"/>
    <n v="0"/>
    <n v="75"/>
    <n v="1128.93"/>
    <n v="220"/>
    <n v="-71.11"/>
    <n v="4436.99"/>
    <n v="0"/>
    <n v="0"/>
    <n v="0"/>
    <n v="0"/>
    <n v="0"/>
    <n v="0"/>
    <n v="28.23"/>
    <x v="770"/>
    <n v="0"/>
    <m/>
    <m/>
    <m/>
    <m/>
    <m/>
    <m/>
    <m/>
    <n v="0"/>
    <n v="0"/>
    <n v="0"/>
    <n v="0"/>
    <x v="0"/>
    <x v="1"/>
    <m/>
    <x v="39"/>
  </r>
  <r>
    <x v="3"/>
    <s v="Republic"/>
    <s v="Lighting"/>
    <s v="Commercial"/>
    <s v="PL-Private Lighting"/>
    <n v="11380.212"/>
    <n v="3999.91"/>
    <n v="0"/>
    <n v="0"/>
    <n v="0"/>
    <n v="0"/>
    <n v="0"/>
    <n v="0"/>
    <n v="80.95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47"/>
    <n v="0"/>
    <n v="-0.8"/>
    <n v="185.6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3"/>
    <s v="Republic"/>
    <s v="Lighting"/>
    <s v="Municipal Buildings"/>
    <s v="PL-Private Lighting"/>
    <n v="31"/>
    <n v="14.15"/>
    <n v="0"/>
    <n v="0"/>
    <n v="0"/>
    <n v="0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39"/>
  </r>
  <r>
    <x v="3"/>
    <s v="Republic"/>
    <s v="Lighting"/>
    <s v="Municipal Other Lighting"/>
    <s v="PL-Private Lighting"/>
    <n v="431"/>
    <n v="79.599999999999994"/>
    <n v="0"/>
    <n v="0"/>
    <n v="0"/>
    <n v="0"/>
    <n v="0"/>
    <n v="0"/>
    <n v="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9"/>
  </r>
  <r>
    <x v="3"/>
    <s v="Republic"/>
    <s v="Lighting"/>
    <s v="Municipal Street Lighting"/>
    <s v="SPL-Municipal St Lighting"/>
    <n v="89006.774999999994"/>
    <n v="13703.53"/>
    <n v="0"/>
    <n v="0"/>
    <n v="0"/>
    <n v="0"/>
    <n v="0"/>
    <n v="0"/>
    <n v="633.73"/>
    <n v="0"/>
    <n v="0"/>
    <n v="0"/>
    <n v="0"/>
    <n v="0"/>
    <n v="0"/>
    <n v="0"/>
    <n v="0"/>
    <n v="0"/>
    <n v="0"/>
    <n v="658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9"/>
  </r>
  <r>
    <x v="3"/>
    <s v="Republic"/>
    <s v="Lighting"/>
    <s v="Residential"/>
    <s v="PL-Private Lighting"/>
    <n v="5320.9309999999996"/>
    <n v="1818.56"/>
    <n v="0"/>
    <n v="0"/>
    <n v="0"/>
    <n v="0"/>
    <n v="0"/>
    <n v="0"/>
    <n v="3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4"/>
    <n v="0"/>
    <n v="0"/>
    <n v="12.3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3"/>
    <s v="Webb City"/>
    <s v="Electric"/>
    <s v="Commercial"/>
    <s v="CB-Commercial"/>
    <n v="2080"/>
    <n v="245.98"/>
    <n v="22.69"/>
    <n v="0"/>
    <n v="0"/>
    <n v="0"/>
    <n v="0"/>
    <n v="0"/>
    <n v="14.81"/>
    <n v="0"/>
    <n v="0"/>
    <n v="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71"/>
    <n v="0"/>
    <m/>
    <m/>
    <m/>
    <m/>
    <m/>
    <m/>
    <m/>
    <n v="0"/>
    <n v="0"/>
    <n v="0"/>
    <n v="0"/>
    <x v="1"/>
    <x v="5"/>
    <m/>
    <x v="39"/>
  </r>
  <r>
    <x v="3"/>
    <s v="Webb City"/>
    <s v="Electric"/>
    <s v="Commercial"/>
    <s v="CB-Commercial"/>
    <n v="2172264"/>
    <n v="256679.55"/>
    <n v="38128.25"/>
    <n v="8487.98"/>
    <n v="0"/>
    <n v="0"/>
    <n v="-3.41"/>
    <n v="-780.91603053435097"/>
    <n v="15466.3"/>
    <n v="0"/>
    <n v="0"/>
    <n v="970.36"/>
    <n v="0"/>
    <n v="0"/>
    <n v="0"/>
    <n v="0"/>
    <n v="0"/>
    <n v="0"/>
    <n v="0"/>
    <n v="0"/>
    <n v="0"/>
    <n v="0"/>
    <n v="0"/>
    <n v="0"/>
    <n v="0"/>
    <n v="0"/>
    <n v="0"/>
    <n v="60"/>
    <n v="0"/>
    <n v="45"/>
    <n v="2760.88"/>
    <n v="20"/>
    <n v="-68.81"/>
    <n v="18691.689999999999"/>
    <n v="0"/>
    <n v="0"/>
    <n v="0"/>
    <n v="0"/>
    <n v="0"/>
    <n v="0"/>
    <n v="0"/>
    <x v="772"/>
    <n v="0"/>
    <m/>
    <m/>
    <m/>
    <m/>
    <m/>
    <m/>
    <m/>
    <n v="0"/>
    <n v="0"/>
    <n v="0"/>
    <n v="0"/>
    <x v="1"/>
    <x v="5"/>
    <m/>
    <x v="39"/>
  </r>
  <r>
    <x v="3"/>
    <s v="Webb City"/>
    <s v="Electric"/>
    <s v="Commercial"/>
    <s v="GP-General Power"/>
    <n v="4192012"/>
    <n v="408526.36"/>
    <n v="9450.64"/>
    <n v="949.4"/>
    <n v="0"/>
    <n v="0"/>
    <n v="0"/>
    <n v="0"/>
    <n v="29847.15"/>
    <n v="0"/>
    <n v="0"/>
    <n v="1726.59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444.22"/>
    <n v="0"/>
    <n v="0"/>
    <n v="18832.18"/>
    <n v="0"/>
    <n v="0"/>
    <n v="0"/>
    <n v="0"/>
    <n v="0"/>
    <n v="0"/>
    <n v="0"/>
    <x v="773"/>
    <n v="0"/>
    <m/>
    <m/>
    <m/>
    <m/>
    <m/>
    <m/>
    <m/>
    <n v="0"/>
    <n v="0"/>
    <n v="0"/>
    <n v="0"/>
    <x v="1"/>
    <x v="6"/>
    <m/>
    <x v="39"/>
  </r>
  <r>
    <x v="3"/>
    <s v="Webb City"/>
    <s v="Electric"/>
    <s v="Commercial"/>
    <s v="LS-Special Lighting"/>
    <n v="5360"/>
    <n v="737.67"/>
    <n v="0"/>
    <n v="0"/>
    <n v="0"/>
    <n v="0"/>
    <n v="0"/>
    <n v="0"/>
    <n v="38.159999999999997"/>
    <n v="0"/>
    <n v="0"/>
    <n v="2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9"/>
  </r>
  <r>
    <x v="3"/>
    <s v="Webb City"/>
    <s v="Electric"/>
    <s v="Commercial"/>
    <s v="SH-Small Heating"/>
    <n v="231508"/>
    <n v="23223.32"/>
    <n v="2862.72"/>
    <n v="686.25"/>
    <n v="0"/>
    <n v="0"/>
    <n v="0"/>
    <n v="0"/>
    <n v="1648.29"/>
    <n v="0"/>
    <n v="0"/>
    <n v="101.75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302.13"/>
    <n v="0"/>
    <n v="0"/>
    <n v="1635.52"/>
    <n v="0"/>
    <n v="0"/>
    <n v="0"/>
    <n v="0"/>
    <n v="0"/>
    <n v="0"/>
    <n v="0"/>
    <x v="774"/>
    <n v="0"/>
    <m/>
    <m/>
    <m/>
    <m/>
    <m/>
    <m/>
    <m/>
    <n v="0"/>
    <n v="0"/>
    <n v="0"/>
    <n v="0"/>
    <x v="1"/>
    <x v="12"/>
    <m/>
    <x v="39"/>
  </r>
  <r>
    <x v="3"/>
    <s v="Webb City"/>
    <s v="Electric"/>
    <s v="Commercial"/>
    <s v="TEB-Total Electric Bldg"/>
    <n v="692681"/>
    <n v="70793.679999999993"/>
    <n v="2779.6"/>
    <n v="123.15"/>
    <n v="0"/>
    <n v="0"/>
    <n v="0"/>
    <n v="0"/>
    <n v="4931.8900000000003"/>
    <n v="0"/>
    <n v="0"/>
    <n v="31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6.15"/>
    <n v="0"/>
    <n v="0"/>
    <n v="4286.57"/>
    <n v="0"/>
    <n v="0"/>
    <n v="0"/>
    <n v="0"/>
    <n v="0"/>
    <n v="0"/>
    <n v="0"/>
    <x v="775"/>
    <n v="0"/>
    <m/>
    <m/>
    <m/>
    <m/>
    <m/>
    <m/>
    <m/>
    <n v="0"/>
    <n v="0"/>
    <n v="0"/>
    <n v="0"/>
    <x v="1"/>
    <x v="13"/>
    <m/>
    <x v="39"/>
  </r>
  <r>
    <x v="3"/>
    <s v="Webb City"/>
    <s v="Electric"/>
    <s v="Industrial"/>
    <s v="CB-Commercial"/>
    <n v="9673"/>
    <n v="1143.6400000000001"/>
    <n v="181.52"/>
    <n v="48.54"/>
    <n v="0"/>
    <n v="0"/>
    <n v="0"/>
    <n v="0"/>
    <n v="68.87"/>
    <n v="0"/>
    <n v="0"/>
    <n v="4.3499999999999996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1.14"/>
    <n v="0"/>
    <n v="0"/>
    <n v="83.07"/>
    <n v="0"/>
    <n v="0"/>
    <n v="0"/>
    <n v="0"/>
    <n v="0"/>
    <n v="0"/>
    <n v="0"/>
    <x v="776"/>
    <n v="0"/>
    <m/>
    <m/>
    <m/>
    <m/>
    <m/>
    <m/>
    <m/>
    <n v="0"/>
    <n v="0"/>
    <n v="0"/>
    <n v="0"/>
    <x v="2"/>
    <x v="5"/>
    <m/>
    <x v="39"/>
  </r>
  <r>
    <x v="3"/>
    <s v="Webb City"/>
    <s v="Electric"/>
    <s v="Industrial"/>
    <s v="GP-General Power"/>
    <n v="2152599"/>
    <n v="204273.11"/>
    <n v="2015.21"/>
    <n v="80"/>
    <n v="0"/>
    <n v="0"/>
    <n v="0"/>
    <n v="0"/>
    <n v="15326.49"/>
    <n v="0"/>
    <n v="0"/>
    <n v="732.28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779.05"/>
    <n v="0"/>
    <n v="0"/>
    <n v="6660.81"/>
    <n v="0"/>
    <n v="0"/>
    <n v="0"/>
    <n v="0"/>
    <n v="0"/>
    <n v="0"/>
    <n v="0"/>
    <x v="777"/>
    <n v="0"/>
    <m/>
    <m/>
    <m/>
    <m/>
    <m/>
    <m/>
    <m/>
    <n v="0"/>
    <n v="0"/>
    <n v="0"/>
    <n v="0"/>
    <x v="2"/>
    <x v="6"/>
    <m/>
    <x v="39"/>
  </r>
  <r>
    <x v="3"/>
    <s v="Webb City"/>
    <s v="Electric"/>
    <s v="Industrial"/>
    <s v="LP-Large Power"/>
    <n v="12868822"/>
    <n v="909032.5"/>
    <n v="2551.9499999999998"/>
    <n v="0"/>
    <n v="0"/>
    <n v="0"/>
    <n v="0"/>
    <n v="0"/>
    <n v="89953.07"/>
    <n v="0"/>
    <n v="0"/>
    <n v="1612.98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-5445.09"/>
    <n v="0"/>
    <n v="0"/>
    <n v="33137.5"/>
    <n v="0"/>
    <n v="0"/>
    <n v="0"/>
    <n v="0"/>
    <n v="0"/>
    <n v="0"/>
    <n v="0"/>
    <x v="778"/>
    <n v="0"/>
    <m/>
    <m/>
    <m/>
    <m/>
    <m/>
    <m/>
    <m/>
    <n v="0"/>
    <n v="0"/>
    <n v="0"/>
    <n v="0"/>
    <x v="2"/>
    <x v="17"/>
    <m/>
    <x v="39"/>
  </r>
  <r>
    <x v="3"/>
    <s v="Webb City"/>
    <s v="Electric"/>
    <s v="Industrial"/>
    <s v="PFM-Feed Mill/Grain Elev"/>
    <n v="6280"/>
    <n v="1018.89"/>
    <n v="55.3"/>
    <n v="45.2"/>
    <n v="0"/>
    <n v="0"/>
    <n v="0"/>
    <n v="0"/>
    <n v="44.72"/>
    <n v="0"/>
    <n v="0"/>
    <n v="2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12"/>
    <n v="0"/>
    <n v="0"/>
    <n v="85.86"/>
    <n v="0"/>
    <n v="0"/>
    <n v="0"/>
    <n v="0"/>
    <n v="0"/>
    <n v="0"/>
    <n v="0"/>
    <x v="779"/>
    <n v="0"/>
    <m/>
    <m/>
    <m/>
    <m/>
    <m/>
    <m/>
    <m/>
    <n v="0"/>
    <n v="0"/>
    <n v="0"/>
    <n v="0"/>
    <x v="2"/>
    <x v="18"/>
    <m/>
    <x v="39"/>
  </r>
  <r>
    <x v="3"/>
    <s v="Webb City"/>
    <s v="Electric"/>
    <s v="Industrial"/>
    <s v="TEB-Total Electric Bldg"/>
    <n v="556800"/>
    <n v="43915.24"/>
    <n v="138.97999999999999"/>
    <n v="0"/>
    <n v="0"/>
    <n v="0"/>
    <n v="0"/>
    <n v="0"/>
    <n v="3964.42"/>
    <n v="0"/>
    <n v="0"/>
    <n v="250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78.25"/>
    <n v="0"/>
    <n v="0"/>
    <n v="0"/>
    <n v="0"/>
    <n v="0"/>
    <n v="0"/>
    <n v="0"/>
    <x v="780"/>
    <n v="0"/>
    <m/>
    <m/>
    <m/>
    <m/>
    <m/>
    <m/>
    <m/>
    <n v="0"/>
    <n v="0"/>
    <n v="0"/>
    <n v="0"/>
    <x v="2"/>
    <x v="13"/>
    <m/>
    <x v="39"/>
  </r>
  <r>
    <x v="3"/>
    <s v="Webb City"/>
    <s v="Electric"/>
    <s v="Interdepartmental"/>
    <s v="CB-Commercial"/>
    <n v="4346"/>
    <n v="515"/>
    <n v="90.76"/>
    <n v="0"/>
    <n v="0"/>
    <n v="0"/>
    <n v="0"/>
    <n v="0"/>
    <n v="30.94"/>
    <n v="0"/>
    <n v="0"/>
    <n v="1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81"/>
    <n v="0"/>
    <m/>
    <m/>
    <m/>
    <m/>
    <m/>
    <m/>
    <m/>
    <n v="0"/>
    <n v="0"/>
    <n v="0"/>
    <n v="0"/>
    <x v="5"/>
    <x v="5"/>
    <m/>
    <x v="39"/>
  </r>
  <r>
    <x v="3"/>
    <s v="Webb City"/>
    <s v="Electric"/>
    <s v="Municipal Buildings"/>
    <s v="CB-Commercial"/>
    <n v="118383"/>
    <n v="13801.27"/>
    <n v="1697.97"/>
    <n v="0"/>
    <n v="0"/>
    <n v="0"/>
    <n v="0"/>
    <n v="0"/>
    <n v="842.93"/>
    <n v="0"/>
    <n v="0"/>
    <n v="5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82"/>
    <n v="0"/>
    <m/>
    <m/>
    <m/>
    <m/>
    <m/>
    <m/>
    <m/>
    <n v="0"/>
    <n v="0"/>
    <n v="0"/>
    <n v="0"/>
    <x v="3"/>
    <x v="5"/>
    <m/>
    <x v="39"/>
  </r>
  <r>
    <x v="3"/>
    <s v="Webb City"/>
    <s v="Electric"/>
    <s v="Municipal Buildings"/>
    <s v="GP-General Power"/>
    <n v="57920"/>
    <n v="6338.05"/>
    <n v="347.45"/>
    <n v="0"/>
    <n v="0"/>
    <n v="0"/>
    <n v="0"/>
    <n v="0"/>
    <n v="412.39"/>
    <n v="0"/>
    <n v="0"/>
    <n v="26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83"/>
    <n v="0"/>
    <m/>
    <m/>
    <m/>
    <m/>
    <m/>
    <m/>
    <m/>
    <n v="0"/>
    <n v="0"/>
    <n v="0"/>
    <n v="0"/>
    <x v="3"/>
    <x v="6"/>
    <m/>
    <x v="39"/>
  </r>
  <r>
    <x v="3"/>
    <s v="Webb City"/>
    <s v="Electric"/>
    <s v="Municipal Buildings"/>
    <s v="SH-Small Heating"/>
    <n v="9040"/>
    <n v="874.92"/>
    <n v="45.38"/>
    <n v="0"/>
    <n v="0"/>
    <n v="0"/>
    <n v="0"/>
    <n v="0"/>
    <n v="64.37"/>
    <n v="0"/>
    <n v="0"/>
    <n v="4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84"/>
    <n v="0"/>
    <m/>
    <m/>
    <m/>
    <m/>
    <m/>
    <m/>
    <m/>
    <n v="0"/>
    <n v="0"/>
    <n v="0"/>
    <n v="0"/>
    <x v="3"/>
    <x v="12"/>
    <m/>
    <x v="39"/>
  </r>
  <r>
    <x v="3"/>
    <s v="Webb City"/>
    <s v="Electric"/>
    <s v="Municipal Other Lighting"/>
    <s v="CB-Commercial"/>
    <n v="16695"/>
    <n v="1998.69"/>
    <n v="952.98"/>
    <n v="0"/>
    <n v="0"/>
    <n v="0"/>
    <n v="0"/>
    <n v="0"/>
    <n v="118.86"/>
    <n v="0"/>
    <n v="0"/>
    <n v="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85"/>
    <n v="0"/>
    <m/>
    <m/>
    <m/>
    <m/>
    <m/>
    <m/>
    <m/>
    <n v="0"/>
    <n v="0"/>
    <n v="0"/>
    <n v="0"/>
    <x v="4"/>
    <x v="5"/>
    <m/>
    <x v="39"/>
  </r>
  <r>
    <x v="3"/>
    <s v="Webb City"/>
    <s v="Electric"/>
    <s v="Municipal Other Lighting"/>
    <s v="LS-Special Lighting"/>
    <n v="6469"/>
    <n v="1055.5"/>
    <n v="0"/>
    <n v="0"/>
    <n v="0"/>
    <n v="0"/>
    <n v="0"/>
    <n v="0"/>
    <n v="46.06"/>
    <n v="0"/>
    <n v="0"/>
    <n v="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9"/>
  </r>
  <r>
    <x v="3"/>
    <s v="Webb City"/>
    <s v="Electric"/>
    <s v="Municipal Pumping"/>
    <s v="CB-Commercial"/>
    <n v="117883"/>
    <n v="13717.02"/>
    <n v="1497.54"/>
    <n v="0"/>
    <n v="0"/>
    <n v="0"/>
    <n v="0"/>
    <n v="0"/>
    <n v="839.36"/>
    <n v="0"/>
    <n v="0"/>
    <n v="53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86"/>
    <n v="0"/>
    <m/>
    <m/>
    <m/>
    <m/>
    <m/>
    <m/>
    <m/>
    <n v="0"/>
    <n v="0"/>
    <n v="0"/>
    <n v="0"/>
    <x v="3"/>
    <x v="5"/>
    <m/>
    <x v="39"/>
  </r>
  <r>
    <x v="3"/>
    <s v="Webb City"/>
    <s v="Electric"/>
    <s v="Municipal Pumping"/>
    <s v="GP-General Power"/>
    <n v="496547"/>
    <n v="45927.6"/>
    <n v="1111.8399999999999"/>
    <n v="0"/>
    <n v="0"/>
    <n v="0"/>
    <n v="0"/>
    <n v="0"/>
    <n v="3535.42"/>
    <n v="0"/>
    <n v="0"/>
    <n v="223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87"/>
    <n v="0"/>
    <m/>
    <m/>
    <m/>
    <m/>
    <m/>
    <m/>
    <m/>
    <n v="0"/>
    <n v="0"/>
    <n v="0"/>
    <n v="0"/>
    <x v="3"/>
    <x v="6"/>
    <m/>
    <x v="39"/>
  </r>
  <r>
    <x v="3"/>
    <s v="Webb City"/>
    <s v="Electric"/>
    <s v="Oil Pipeline Pumping"/>
    <s v="GP-General Power"/>
    <n v="338895"/>
    <n v="27845.64"/>
    <n v="69.489999999999995"/>
    <n v="0"/>
    <n v="0"/>
    <n v="0"/>
    <n v="0"/>
    <n v="0"/>
    <n v="2412.9299999999998"/>
    <n v="0"/>
    <n v="0"/>
    <n v="15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31.6"/>
    <n v="0"/>
    <n v="0"/>
    <n v="0"/>
    <n v="0"/>
    <n v="0"/>
    <n v="0"/>
    <n v="0"/>
    <x v="788"/>
    <n v="0"/>
    <m/>
    <m/>
    <m/>
    <m/>
    <m/>
    <m/>
    <m/>
    <n v="0"/>
    <n v="0"/>
    <n v="0"/>
    <n v="0"/>
    <x v="2"/>
    <x v="24"/>
    <m/>
    <x v="39"/>
  </r>
  <r>
    <x v="3"/>
    <s v="Webb City"/>
    <s v="Electric"/>
    <s v="Residential"/>
    <s v="RGL-Residential Pilot"/>
    <n v="28818"/>
    <n v="3392.02"/>
    <n v="0"/>
    <n v="137.05000000000001"/>
    <n v="0"/>
    <n v="0"/>
    <n v="0"/>
    <n v="0"/>
    <n v="205.18"/>
    <n v="0"/>
    <n v="0"/>
    <n v="12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3"/>
    <n v="0"/>
    <n v="0"/>
    <n v="27.74"/>
    <n v="0"/>
    <n v="0"/>
    <n v="0"/>
    <n v="0"/>
    <n v="0"/>
    <n v="0"/>
    <n v="0"/>
    <x v="789"/>
    <n v="0"/>
    <m/>
    <m/>
    <m/>
    <m/>
    <m/>
    <m/>
    <m/>
    <n v="0"/>
    <n v="0"/>
    <n v="0"/>
    <n v="0"/>
    <x v="0"/>
    <x v="25"/>
    <m/>
    <x v="39"/>
  </r>
  <r>
    <x v="3"/>
    <s v="Webb City"/>
    <s v="Electric"/>
    <s v="Residential"/>
    <s v="RG-Residential"/>
    <n v="15605015"/>
    <n v="1804207.84"/>
    <n v="249006.72"/>
    <n v="71409.41"/>
    <n v="0"/>
    <n v="0"/>
    <n v="-77.349999999999994"/>
    <n v="-10907.2519083969"/>
    <n v="111107.49"/>
    <n v="0"/>
    <n v="0"/>
    <n v="7021.95"/>
    <n v="0"/>
    <n v="0"/>
    <n v="0"/>
    <n v="0"/>
    <n v="0"/>
    <n v="0"/>
    <n v="0"/>
    <n v="0"/>
    <n v="0"/>
    <n v="0"/>
    <n v="0"/>
    <n v="0"/>
    <n v="0"/>
    <n v="0"/>
    <n v="0"/>
    <n v="1530"/>
    <n v="200"/>
    <n v="165"/>
    <n v="5756.23"/>
    <n v="780"/>
    <n v="-284.12"/>
    <n v="14358.27"/>
    <n v="0"/>
    <n v="0"/>
    <n v="0"/>
    <n v="0"/>
    <n v="0"/>
    <n v="0"/>
    <n v="1023.24"/>
    <x v="790"/>
    <n v="0"/>
    <m/>
    <m/>
    <m/>
    <m/>
    <m/>
    <m/>
    <m/>
    <n v="0"/>
    <n v="0"/>
    <n v="0"/>
    <n v="0"/>
    <x v="0"/>
    <x v="1"/>
    <m/>
    <x v="39"/>
  </r>
  <r>
    <x v="3"/>
    <s v="Webb City"/>
    <s v="Lighting"/>
    <s v="Commercial"/>
    <s v="PL-Private Lighting"/>
    <n v="63177"/>
    <n v="19869.13"/>
    <n v="0"/>
    <n v="34.159999999999997"/>
    <n v="0"/>
    <n v="0"/>
    <n v="0"/>
    <n v="0"/>
    <n v="449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.3"/>
    <n v="0"/>
    <n v="0"/>
    <n v="949.5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3"/>
    <s v="Webb City"/>
    <s v="Lighting"/>
    <s v="Industrial"/>
    <s v="PL-Private Lighting"/>
    <n v="2308"/>
    <n v="941.16"/>
    <n v="0"/>
    <n v="0"/>
    <n v="0"/>
    <n v="0"/>
    <n v="0"/>
    <n v="0"/>
    <n v="16.4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8"/>
    <n v="0"/>
    <n v="0"/>
    <n v="50.1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9"/>
  </r>
  <r>
    <x v="3"/>
    <s v="Webb City"/>
    <s v="Lighting"/>
    <s v="Interdepartmental"/>
    <s v="PL-Private Lighting"/>
    <n v="58"/>
    <n v="20.59"/>
    <n v="0"/>
    <n v="0"/>
    <n v="0"/>
    <n v="0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39"/>
  </r>
  <r>
    <x v="3"/>
    <s v="Webb City"/>
    <s v="Lighting"/>
    <s v="Municipal Other Lighting"/>
    <s v="PL-Private Lighting"/>
    <n v="930"/>
    <n v="335.41"/>
    <n v="0"/>
    <n v="0"/>
    <n v="0"/>
    <n v="0"/>
    <n v="0"/>
    <n v="0"/>
    <n v="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9"/>
  </r>
  <r>
    <x v="3"/>
    <s v="Webb City"/>
    <s v="Lighting"/>
    <s v="Municipal Street Lighting"/>
    <s v="SPL-Municipal St Lighting"/>
    <n v="115868.4"/>
    <n v="15574.21"/>
    <n v="0"/>
    <n v="0"/>
    <n v="0"/>
    <n v="0"/>
    <n v="0"/>
    <n v="0"/>
    <n v="824.98"/>
    <n v="0"/>
    <n v="0"/>
    <n v="0"/>
    <n v="0"/>
    <n v="0"/>
    <n v="0"/>
    <n v="0"/>
    <n v="0"/>
    <n v="0"/>
    <n v="0"/>
    <n v="9253.29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9"/>
  </r>
  <r>
    <x v="3"/>
    <s v="Webb City"/>
    <s v="Lighting"/>
    <s v="Residential"/>
    <s v="PL-Private Lighting"/>
    <n v="64085.762000000002"/>
    <n v="23867.25"/>
    <n v="0"/>
    <n v="18.88"/>
    <n v="0"/>
    <n v="0"/>
    <n v="0"/>
    <n v="0"/>
    <n v="458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.14"/>
    <n v="0"/>
    <n v="0"/>
    <n v="45.53"/>
    <n v="0.67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2"/>
    <s v="Baxter Springs"/>
    <s v="Electric"/>
    <s v="Commercial"/>
    <s v="CB-Commercial"/>
    <n v="821805"/>
    <n v="80387.38"/>
    <n v="14719.39"/>
    <n v="2305.31"/>
    <n v="37163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.28"/>
    <n v="0"/>
    <n v="0"/>
    <n v="0"/>
    <n v="0"/>
    <n v="0"/>
    <n v="0"/>
    <n v="359.79"/>
    <n v="0"/>
    <n v="-6.26"/>
    <n v="6994.1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9"/>
  </r>
  <r>
    <x v="2"/>
    <s v="Baxter Springs"/>
    <s v="Electric"/>
    <s v="Commercial"/>
    <s v="GP-General Power"/>
    <n v="1337048"/>
    <n v="100899.76"/>
    <n v="0"/>
    <n v="0"/>
    <n v="60649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9.02"/>
    <n v="0"/>
    <n v="0"/>
    <n v="6297.9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39"/>
  </r>
  <r>
    <x v="2"/>
    <s v="Baxter Springs"/>
    <s v="Electric"/>
    <s v="Commercial"/>
    <s v="LS-Special Lighting"/>
    <n v="1208"/>
    <n v="195.37"/>
    <n v="0"/>
    <n v="2.99"/>
    <n v="54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6.6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39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6"/>
    <m/>
    <x v="39"/>
  </r>
  <r>
    <x v="2"/>
    <s v="Baxter Springs"/>
    <s v="Electric"/>
    <s v="Commercial"/>
    <s v="PT-Transmission"/>
    <n v="1454400"/>
    <n v="67732.19"/>
    <n v="0"/>
    <n v="0"/>
    <n v="63973.24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29.0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9"/>
    <m/>
    <x v="39"/>
  </r>
  <r>
    <x v="2"/>
    <s v="Baxter Springs"/>
    <s v="Electric"/>
    <s v="Commercial"/>
    <s v="TEB-Total Electric Bldg"/>
    <n v="399658"/>
    <n v="24805.07"/>
    <n v="1530"/>
    <n v="0"/>
    <n v="1812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9.96"/>
    <n v="0"/>
    <n v="0"/>
    <n v="0"/>
    <n v="0"/>
    <n v="0"/>
    <n v="0"/>
    <n v="241.64"/>
    <n v="0"/>
    <n v="0"/>
    <n v="1801.56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3"/>
    <m/>
    <x v="39"/>
  </r>
  <r>
    <x v="2"/>
    <s v="Baxter Springs"/>
    <s v="Electric"/>
    <s v="Industrial"/>
    <s v="CB-Commercial"/>
    <n v="0"/>
    <n v="0.2800000000000000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39"/>
  </r>
  <r>
    <x v="2"/>
    <s v="Baxter Springs"/>
    <s v="Electric"/>
    <s v="Industrial"/>
    <s v="GP-General Power"/>
    <n v="336448"/>
    <n v="24879.4"/>
    <n v="0"/>
    <n v="75.47"/>
    <n v="15261.62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1066.8800000000001"/>
    <n v="0"/>
    <n v="0"/>
    <n v="3551.61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39"/>
  </r>
  <r>
    <x v="2"/>
    <s v="Baxter Springs"/>
    <s v="Electric"/>
    <s v="Industrial"/>
    <s v="PT-Transmission"/>
    <n v="1811589"/>
    <n v="95795.47"/>
    <n v="0"/>
    <n v="0"/>
    <n v="80204.899999999994"/>
    <n v="0"/>
    <n v="0"/>
    <n v="0"/>
    <n v="0"/>
    <n v="0"/>
    <n v="0"/>
    <n v="0"/>
    <n v="0"/>
    <n v="0"/>
    <n v="0"/>
    <n v="0"/>
    <n v="0"/>
    <n v="0"/>
    <n v="0"/>
    <n v="6248.98"/>
    <n v="0"/>
    <n v="0"/>
    <n v="0"/>
    <n v="-36.229999999999997"/>
    <n v="0"/>
    <n v="0"/>
    <n v="0"/>
    <n v="0"/>
    <n v="0"/>
    <n v="0"/>
    <n v="1048.26"/>
    <n v="0"/>
    <n v="0"/>
    <n v="1623.93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39"/>
  </r>
  <r>
    <x v="2"/>
    <s v="Baxter Springs"/>
    <s v="Electric"/>
    <s v="Municipal Buildings"/>
    <s v="CB-Commercial"/>
    <n v="34116"/>
    <n v="3450.12"/>
    <n v="740"/>
    <n v="0"/>
    <n v="1547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36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9"/>
  </r>
  <r>
    <x v="2"/>
    <s v="Baxter Springs"/>
    <s v="Electric"/>
    <s v="Municipal Buildings"/>
    <s v="GP-General Power"/>
    <n v="11280"/>
    <n v="1565.87"/>
    <n v="0"/>
    <n v="0"/>
    <n v="511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39"/>
  </r>
  <r>
    <x v="2"/>
    <s v="Baxter Springs"/>
    <s v="Electric"/>
    <s v="Municipal Buildings"/>
    <s v="TEB-Total Electric Bldg"/>
    <n v="708"/>
    <n v="60.12"/>
    <n v="51"/>
    <n v="0"/>
    <n v="32.1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13"/>
    <m/>
    <x v="39"/>
  </r>
  <r>
    <x v="2"/>
    <s v="Baxter Springs"/>
    <s v="Electric"/>
    <s v="Municipal Other Lighting"/>
    <s v="CB-Commercial"/>
    <n v="1598"/>
    <n v="191.59"/>
    <n v="220"/>
    <n v="0"/>
    <n v="72.48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39"/>
  </r>
  <r>
    <x v="2"/>
    <s v="Baxter Springs"/>
    <s v="Electric"/>
    <s v="Municipal Other Lighting"/>
    <s v="LS-Special Lighting"/>
    <n v="640"/>
    <n v="104"/>
    <n v="0"/>
    <n v="0"/>
    <n v="29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39"/>
  </r>
  <r>
    <x v="2"/>
    <s v="Baxter Springs"/>
    <s v="Electric"/>
    <s v="Municipal Pumping"/>
    <s v="CB-Commercial"/>
    <n v="57640"/>
    <n v="5664.8"/>
    <n v="740"/>
    <n v="0"/>
    <n v="261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0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39"/>
  </r>
  <r>
    <x v="2"/>
    <s v="Baxter Springs"/>
    <s v="Electric"/>
    <s v="Municipal Pumping"/>
    <s v="GP-General Power"/>
    <n v="70400"/>
    <n v="5843.74"/>
    <n v="0"/>
    <n v="0"/>
    <n v="319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39"/>
  </r>
  <r>
    <x v="2"/>
    <s v="Baxter Springs"/>
    <s v="Electric"/>
    <s v="Oil Pipeline Pumping"/>
    <s v="PT-Transmission"/>
    <n v="1408000"/>
    <n v="68607.94"/>
    <n v="0"/>
    <n v="0"/>
    <n v="61932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.16"/>
    <n v="0"/>
    <n v="0"/>
    <n v="0"/>
    <n v="0"/>
    <n v="0"/>
    <n v="0"/>
    <n v="0"/>
    <n v="0"/>
    <n v="0"/>
    <n v="7634.95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4"/>
    <m/>
    <x v="39"/>
  </r>
  <r>
    <x v="2"/>
    <s v="Baxter Springs"/>
    <s v="Electric"/>
    <s v="Residential"/>
    <s v="NEB-Optional Net Billing"/>
    <n v="1470"/>
    <n v="-25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6"/>
    <m/>
    <x v="39"/>
  </r>
  <r>
    <x v="2"/>
    <s v="Baxter Springs"/>
    <s v="Electric"/>
    <s v="Residential"/>
    <s v="RG-Residential"/>
    <n v="1914881"/>
    <n v="149571.85"/>
    <n v="35788.379999999997"/>
    <n v="7557.98"/>
    <n v="86739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3.81"/>
    <n v="0"/>
    <n v="0"/>
    <n v="0"/>
    <n v="275"/>
    <n v="0"/>
    <n v="91"/>
    <n v="2298.08"/>
    <n v="40"/>
    <n v="-20.56"/>
    <n v="9871.7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9"/>
  </r>
  <r>
    <x v="2"/>
    <s v="Baxter Springs"/>
    <s v="Electric"/>
    <s v="Residential"/>
    <s v="RH-Residential Total Elec"/>
    <n v="906879"/>
    <n v="51839.03"/>
    <n v="11454.17"/>
    <n v="1481.27"/>
    <n v="40791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.91"/>
    <n v="0"/>
    <n v="0"/>
    <n v="0"/>
    <n v="25"/>
    <n v="0"/>
    <n v="0"/>
    <n v="809.93"/>
    <n v="8"/>
    <n v="-5.0199999999999996"/>
    <n v="2650.0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5"/>
    <m/>
    <x v="39"/>
  </r>
  <r>
    <x v="2"/>
    <s v="Baxter Springs"/>
    <s v="Lighting"/>
    <s v="Commercial"/>
    <s v="PL-Private Lighting"/>
    <n v="42716.442000000003"/>
    <n v="8801.19"/>
    <n v="0"/>
    <n v="0"/>
    <n v="1936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99"/>
    <n v="0"/>
    <n v="0"/>
    <n v="0"/>
    <n v="0"/>
    <n v="0"/>
    <n v="0"/>
    <n v="28.2"/>
    <n v="0"/>
    <n v="0"/>
    <n v="428.7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2"/>
    <s v="Baxter Springs"/>
    <s v="Lighting"/>
    <s v="Industrial"/>
    <s v="PL-Private Lighting"/>
    <n v="1059"/>
    <n v="306.32"/>
    <n v="0"/>
    <n v="0"/>
    <n v="47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10.91"/>
    <n v="0"/>
    <n v="0"/>
    <n v="32.5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39"/>
  </r>
  <r>
    <x v="2"/>
    <s v="Baxter Springs"/>
    <s v="Lighting"/>
    <s v="Municipal Other Lighting"/>
    <s v="PL-Private Lighting"/>
    <n v="290"/>
    <n v="75.099999999999994"/>
    <n v="0"/>
    <n v="0"/>
    <n v="1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39"/>
  </r>
  <r>
    <x v="2"/>
    <s v="Baxter Springs"/>
    <s v="Lighting"/>
    <s v="Municipal Street Lighting"/>
    <s v="SPL-Municipal St Lighting"/>
    <n v="43182.974999999999"/>
    <n v="5153.92"/>
    <n v="0"/>
    <n v="0"/>
    <n v="1932.7"/>
    <n v="0"/>
    <n v="0"/>
    <n v="0"/>
    <n v="0"/>
    <n v="0"/>
    <n v="0"/>
    <n v="0"/>
    <n v="0"/>
    <n v="0"/>
    <n v="0"/>
    <n v="0"/>
    <n v="0"/>
    <n v="0"/>
    <n v="0"/>
    <n v="1038.96"/>
    <n v="0"/>
    <n v="0"/>
    <n v="0"/>
    <n v="-1.2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39"/>
  </r>
  <r>
    <x v="2"/>
    <s v="Baxter Springs"/>
    <s v="Lighting"/>
    <s v="Residential"/>
    <s v="PL-Private Lighting"/>
    <n v="33364.563000000002"/>
    <n v="8242.32"/>
    <n v="0"/>
    <n v="0"/>
    <n v="151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0"/>
    <n v="0"/>
    <n v="0"/>
    <n v="53.03"/>
    <n v="0"/>
    <n v="0"/>
    <n v="226.2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39"/>
  </r>
  <r>
    <x v="2"/>
    <s v="Gravette"/>
    <s v="Electric"/>
    <s v="Commercial"/>
    <s v="CB-Commercial"/>
    <n v="121"/>
    <n v="14.83"/>
    <n v="40"/>
    <n v="0"/>
    <n v="5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3.5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9"/>
  </r>
  <r>
    <x v="2"/>
    <s v="Gravette"/>
    <s v="Electric"/>
    <s v="Residential"/>
    <s v="RG-Residential"/>
    <n v="6848"/>
    <n v="545.1"/>
    <n v="137.5"/>
    <n v="0"/>
    <n v="31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9"/>
    <n v="0"/>
    <n v="0"/>
    <n v="0"/>
    <n v="0"/>
    <n v="0"/>
    <n v="0"/>
    <n v="13.1"/>
    <n v="0"/>
    <n v="0"/>
    <n v="13.9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9"/>
  </r>
  <r>
    <x v="2"/>
    <s v="Gravette"/>
    <s v="Lighting"/>
    <s v="Residential"/>
    <s v="PL-Private Lighting"/>
    <n v="31"/>
    <n v="9.44"/>
    <n v="0"/>
    <n v="0"/>
    <n v="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2"/>
    <s v="Neosho"/>
    <s v="Electric"/>
    <s v="Commercial"/>
    <s v="CB-Commercial"/>
    <n v="678"/>
    <n v="80.819999999999993"/>
    <n v="60"/>
    <n v="0"/>
    <n v="3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5"/>
    <n v="0"/>
    <n v="0"/>
    <n v="0"/>
    <n v="0"/>
    <n v="0"/>
    <n v="0"/>
    <n v="1.1599999999999999"/>
    <n v="0"/>
    <n v="0"/>
    <n v="10.0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39"/>
  </r>
  <r>
    <x v="2"/>
    <s v="Neosho"/>
    <s v="Electric"/>
    <s v="Commercial"/>
    <s v="GP-General Power"/>
    <n v="48800"/>
    <n v="3024.01"/>
    <n v="0"/>
    <n v="0"/>
    <n v="221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39"/>
  </r>
  <r>
    <x v="2"/>
    <s v="Neosho"/>
    <s v="Electric"/>
    <s v="Residential"/>
    <s v="RG-Residential"/>
    <n v="7502"/>
    <n v="555.16"/>
    <n v="87.5"/>
    <n v="0"/>
    <n v="340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52"/>
    <n v="0"/>
    <n v="0"/>
    <n v="0"/>
    <n v="50"/>
    <n v="0"/>
    <n v="0"/>
    <n v="25.93"/>
    <n v="0"/>
    <n v="0"/>
    <n v="13.3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39"/>
  </r>
  <r>
    <x v="2"/>
    <s v="Neosho"/>
    <s v="Lighting"/>
    <s v="Commercial"/>
    <s v="PL-Private Lighting"/>
    <n v="1436"/>
    <n v="188.32"/>
    <n v="0"/>
    <n v="0"/>
    <n v="65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39"/>
  </r>
  <r>
    <x v="2"/>
    <s v="Neosho"/>
    <s v="Lighting"/>
    <s v="Residential"/>
    <s v="PL-Private Lighting"/>
    <n v="161"/>
    <n v="30.34"/>
    <n v="0"/>
    <n v="0"/>
    <n v="7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"/>
    <n v="0"/>
    <n v="0"/>
    <n v="0.28000000000000003"/>
    <n v="0"/>
    <n v="0"/>
    <n v="0.5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39"/>
  </r>
  <r>
    <x v="3"/>
    <m/>
    <m/>
    <s v="Residential"/>
    <s v="RG-Residential"/>
    <m/>
    <n v="55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0"/>
    <x v="1"/>
    <m/>
    <x v="39"/>
  </r>
  <r>
    <x v="3"/>
    <m/>
    <m/>
    <s v="Industrial"/>
    <s v="LP-Large Power"/>
    <m/>
    <n v="111201.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39"/>
  </r>
  <r>
    <x v="3"/>
    <m/>
    <m/>
    <s v="Commercial"/>
    <s v="GP-General Power"/>
    <m/>
    <n v="8295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39"/>
  </r>
  <r>
    <x v="3"/>
    <m/>
    <m/>
    <s v="Commercial"/>
    <s v="LP-Large Power"/>
    <m/>
    <n v="28323.599999999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39"/>
  </r>
  <r>
    <x v="3"/>
    <m/>
    <m/>
    <s v="Residential"/>
    <s v="RG-Residential"/>
    <n v="100000"/>
    <n v="10093.73"/>
    <n v="0"/>
    <n v="0"/>
    <n v="0"/>
    <n v="0"/>
    <n v="0"/>
    <n v="0"/>
    <n v="712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.39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9"/>
  </r>
  <r>
    <x v="3"/>
    <m/>
    <m/>
    <s v="Residential"/>
    <s v="RG-Residential"/>
    <n v="100000"/>
    <n v="10093.01"/>
    <n v="0"/>
    <n v="0"/>
    <n v="0"/>
    <n v="0"/>
    <n v="0"/>
    <n v="0"/>
    <n v="712.01"/>
    <n v="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4.44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9"/>
  </r>
  <r>
    <x v="3"/>
    <m/>
    <m/>
    <s v="Residential"/>
    <s v="RG-Residential"/>
    <n v="1909"/>
    <n v="209.78"/>
    <n v="15.17"/>
    <n v="0"/>
    <n v="0"/>
    <n v="0"/>
    <n v="0"/>
    <n v="0"/>
    <n v="13.59"/>
    <n v="0"/>
    <n v="0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9"/>
  </r>
  <r>
    <x v="3"/>
    <m/>
    <m/>
    <s v="Residential"/>
    <s v="RG-Residential"/>
    <n v="1354"/>
    <n v="169.74"/>
    <n v="60.67"/>
    <n v="0"/>
    <n v="0"/>
    <n v="0"/>
    <n v="0"/>
    <n v="0"/>
    <n v="9.19"/>
    <n v="0"/>
    <n v="0"/>
    <n v="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22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9"/>
  </r>
  <r>
    <x v="3"/>
    <m/>
    <m/>
    <s v="Residential"/>
    <s v="RG-Residential"/>
    <n v="690"/>
    <n v="69.650000000000006"/>
    <n v="0"/>
    <n v="0"/>
    <n v="0"/>
    <n v="0"/>
    <n v="0"/>
    <n v="0"/>
    <n v="4.91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2400000000000002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1"/>
    <m/>
    <x v="39"/>
  </r>
  <r>
    <x v="3"/>
    <m/>
    <m/>
    <s v="Residential"/>
    <s v="PL-Private Lighting"/>
    <n v="65"/>
    <n v="15.32"/>
    <n v="0"/>
    <n v="0"/>
    <n v="0"/>
    <n v="0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9"/>
  </r>
  <r>
    <x v="3"/>
    <m/>
    <m/>
    <s v="Residential"/>
    <s v="PL-Private Lighting"/>
    <n v="19.5"/>
    <n v="4.5999999999999996"/>
    <n v="0"/>
    <n v="0"/>
    <n v="0"/>
    <n v="0"/>
    <n v="0"/>
    <n v="0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4"/>
    <n v="0"/>
    <n v="0"/>
    <n v="0.04"/>
    <n v="0"/>
    <n v="0"/>
    <n v="0"/>
    <n v="0"/>
    <n v="0"/>
    <n v="0"/>
    <n v="0"/>
    <x v="1"/>
    <m/>
    <m/>
    <m/>
    <m/>
    <m/>
    <m/>
    <m/>
    <m/>
    <n v="0"/>
    <n v="0"/>
    <n v="0"/>
    <n v="0"/>
    <x v="0"/>
    <x v="4"/>
    <m/>
    <x v="39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4"/>
    <s v="Gravette"/>
    <s v="Electric"/>
    <s v="Commercial"/>
    <s v="CB-Commercial"/>
    <n v="1123695"/>
    <n v="73972.990000000005"/>
    <n v="8946.27"/>
    <n v="3267.47"/>
    <n v="0"/>
    <n v="0"/>
    <n v="0"/>
    <n v="0"/>
    <n v="0"/>
    <n v="37678.269999999997"/>
    <n v="2501.13"/>
    <n v="0"/>
    <n v="3770.22"/>
    <n v="0"/>
    <n v="4225.13"/>
    <n v="4213.16"/>
    <n v="0"/>
    <n v="0"/>
    <n v="0"/>
    <n v="0"/>
    <n v="0"/>
    <n v="0"/>
    <n v="0"/>
    <n v="0"/>
    <n v="0"/>
    <n v="0"/>
    <n v="0"/>
    <n v="0"/>
    <n v="0"/>
    <n v="0"/>
    <n v="0"/>
    <n v="0"/>
    <n v="-0.21"/>
    <n v="11087.59"/>
    <n v="-4544.7700000000004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0"/>
  </r>
  <r>
    <x v="4"/>
    <s v="Gravette"/>
    <s v="Electric"/>
    <s v="Commercial"/>
    <s v="GP-General Power"/>
    <n v="1588521"/>
    <n v="89487.39"/>
    <n v="3652.2"/>
    <n v="323.27"/>
    <n v="0"/>
    <n v="0"/>
    <n v="0"/>
    <n v="0"/>
    <n v="0"/>
    <n v="53421.98"/>
    <n v="3558.29"/>
    <n v="0"/>
    <n v="3477.91"/>
    <n v="0"/>
    <n v="4781.45"/>
    <n v="3786.16"/>
    <n v="0"/>
    <n v="0"/>
    <n v="0"/>
    <n v="6"/>
    <n v="0"/>
    <n v="0"/>
    <n v="0"/>
    <n v="0"/>
    <n v="0"/>
    <n v="0"/>
    <n v="0"/>
    <n v="0"/>
    <n v="0"/>
    <n v="0"/>
    <n v="0"/>
    <n v="0"/>
    <n v="0"/>
    <n v="13754.33"/>
    <n v="-4535.88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0"/>
  </r>
  <r>
    <x v="4"/>
    <s v="Gravette"/>
    <s v="Electric"/>
    <s v="Commercial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0"/>
  </r>
  <r>
    <x v="4"/>
    <s v="Gravette"/>
    <s v="Electric"/>
    <s v="Industrial"/>
    <s v="CB-Commercial"/>
    <n v="1305"/>
    <n v="90.24"/>
    <n v="14.35"/>
    <n v="6.39"/>
    <n v="0"/>
    <n v="0"/>
    <n v="0"/>
    <n v="0"/>
    <n v="0"/>
    <n v="43.89"/>
    <n v="2.92"/>
    <n v="0"/>
    <n v="4.3899999999999997"/>
    <n v="0"/>
    <n v="4.91"/>
    <n v="4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74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40"/>
  </r>
  <r>
    <x v="4"/>
    <s v="Gravette"/>
    <s v="Electric"/>
    <s v="Industrial"/>
    <s v="GP-General Power"/>
    <n v="671563"/>
    <n v="36249.980000000003"/>
    <n v="304.35000000000002"/>
    <n v="100"/>
    <n v="0"/>
    <n v="0"/>
    <n v="0"/>
    <n v="0"/>
    <n v="0"/>
    <n v="18950.099999999999"/>
    <n v="1262.21"/>
    <n v="0"/>
    <n v="1613.12"/>
    <n v="0"/>
    <n v="2021.41"/>
    <n v="1775.77"/>
    <n v="0"/>
    <n v="0"/>
    <n v="0"/>
    <n v="3101.85"/>
    <n v="0"/>
    <n v="0"/>
    <n v="0"/>
    <n v="0"/>
    <n v="0"/>
    <n v="0"/>
    <n v="0"/>
    <n v="0"/>
    <n v="0"/>
    <n v="0"/>
    <n v="0"/>
    <n v="0"/>
    <n v="0"/>
    <n v="1877.06"/>
    <n v="-1780.2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40"/>
  </r>
  <r>
    <x v="4"/>
    <s v="Gravette"/>
    <s v="Electric"/>
    <s v="Industrial"/>
    <s v="PT-Transmission"/>
    <n v="6084492"/>
    <n v="222643.7"/>
    <n v="873.45"/>
    <n v="100"/>
    <n v="0"/>
    <n v="0"/>
    <n v="0"/>
    <n v="0"/>
    <n v="0"/>
    <n v="204621.46"/>
    <n v="2214.91"/>
    <n v="0"/>
    <n v="13788.4"/>
    <n v="0"/>
    <n v="15515.45"/>
    <n v="15262.69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3701.6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40"/>
  </r>
  <r>
    <x v="4"/>
    <s v="Gravette"/>
    <s v="Electric"/>
    <s v="Municipal Buildings"/>
    <s v="CB-Commercial"/>
    <n v="59195"/>
    <n v="3961.26"/>
    <n v="789.25"/>
    <n v="0"/>
    <n v="0"/>
    <n v="0"/>
    <n v="0"/>
    <n v="0"/>
    <n v="0"/>
    <n v="1990.74"/>
    <n v="132.56"/>
    <n v="0"/>
    <n v="198.48"/>
    <n v="0"/>
    <n v="222.57"/>
    <n v="221.38"/>
    <n v="0"/>
    <n v="0"/>
    <n v="0"/>
    <n v="0"/>
    <n v="0"/>
    <n v="0"/>
    <n v="0"/>
    <n v="0"/>
    <n v="0"/>
    <n v="0"/>
    <n v="0"/>
    <n v="0"/>
    <n v="0"/>
    <n v="0"/>
    <n v="0"/>
    <n v="0"/>
    <n v="0"/>
    <n v="661.68"/>
    <n v="-260.82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0"/>
  </r>
  <r>
    <x v="4"/>
    <s v="Gravette"/>
    <s v="Electric"/>
    <s v="Municipal Other Lighting"/>
    <s v="CB-Commercial"/>
    <n v="11644"/>
    <n v="751.45"/>
    <n v="344.4"/>
    <n v="0"/>
    <n v="0"/>
    <n v="0"/>
    <n v="0"/>
    <n v="0"/>
    <n v="0"/>
    <n v="391.58"/>
    <n v="26.08"/>
    <n v="0"/>
    <n v="38.44"/>
    <n v="0"/>
    <n v="43.77"/>
    <n v="43.54"/>
    <n v="0"/>
    <n v="0"/>
    <n v="0"/>
    <n v="0"/>
    <n v="0"/>
    <n v="0"/>
    <n v="0"/>
    <n v="0"/>
    <n v="0"/>
    <n v="0"/>
    <n v="0"/>
    <n v="0"/>
    <n v="0"/>
    <n v="0"/>
    <n v="0"/>
    <n v="0"/>
    <n v="0"/>
    <n v="148.07"/>
    <n v="-60.16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40"/>
  </r>
  <r>
    <x v="4"/>
    <s v="Gravette"/>
    <s v="Electric"/>
    <s v="Municipal Other Lighting"/>
    <s v="LS-Special Lighting"/>
    <n v="1227"/>
    <n v="237.53"/>
    <n v="0"/>
    <n v="0"/>
    <n v="0"/>
    <n v="0"/>
    <n v="0"/>
    <n v="0"/>
    <n v="0"/>
    <n v="41.26"/>
    <n v="2.75"/>
    <n v="0"/>
    <n v="0"/>
    <n v="0"/>
    <n v="1.78"/>
    <n v="5.57"/>
    <n v="0"/>
    <n v="0"/>
    <n v="0"/>
    <n v="0"/>
    <n v="0"/>
    <n v="0"/>
    <n v="0"/>
    <n v="0"/>
    <n v="0"/>
    <n v="0"/>
    <n v="0"/>
    <n v="0"/>
    <n v="0"/>
    <n v="0"/>
    <n v="0"/>
    <n v="0"/>
    <n v="0"/>
    <n v="24.06"/>
    <n v="-26.54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0"/>
  </r>
  <r>
    <x v="4"/>
    <s v="Gravette"/>
    <s v="Electric"/>
    <s v="Municipal Pumping"/>
    <s v="CB-Commercial"/>
    <n v="38222"/>
    <n v="2359"/>
    <n v="315.7"/>
    <n v="0"/>
    <n v="0"/>
    <n v="0"/>
    <n v="0"/>
    <n v="0"/>
    <n v="0"/>
    <n v="1285.4100000000001"/>
    <n v="85.6"/>
    <n v="0"/>
    <n v="126.37"/>
    <n v="0"/>
    <n v="143.72"/>
    <n v="142.94"/>
    <n v="0"/>
    <n v="0"/>
    <n v="0"/>
    <n v="0"/>
    <n v="0"/>
    <n v="0"/>
    <n v="0"/>
    <n v="0"/>
    <n v="0"/>
    <n v="0"/>
    <n v="0"/>
    <n v="0"/>
    <n v="0"/>
    <n v="0"/>
    <n v="0"/>
    <n v="0"/>
    <n v="0"/>
    <n v="383.79"/>
    <n v="-146.85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0"/>
  </r>
  <r>
    <x v="4"/>
    <s v="Gravette"/>
    <s v="Electric"/>
    <s v="Municipal Pumping"/>
    <s v="GP-General Power"/>
    <n v="473628"/>
    <n v="19805.84"/>
    <n v="304.35000000000002"/>
    <n v="0"/>
    <n v="0"/>
    <n v="0"/>
    <n v="0"/>
    <n v="0"/>
    <n v="0"/>
    <n v="15928.1"/>
    <n v="1060.93"/>
    <n v="0"/>
    <n v="629.35"/>
    <n v="0"/>
    <n v="1425.62"/>
    <n v="685.52"/>
    <n v="0"/>
    <n v="0"/>
    <n v="0"/>
    <n v="0"/>
    <n v="0"/>
    <n v="0"/>
    <n v="0"/>
    <n v="0"/>
    <n v="0"/>
    <n v="0"/>
    <n v="0"/>
    <n v="0"/>
    <n v="0"/>
    <n v="0"/>
    <n v="0"/>
    <n v="0"/>
    <n v="0"/>
    <n v="3338.58"/>
    <n v="-979.36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0"/>
  </r>
  <r>
    <x v="4"/>
    <s v="Gravette"/>
    <s v="Electric"/>
    <s v="Residential"/>
    <s v="NM-Net Metering"/>
    <n v="8370"/>
    <n v="-609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0"/>
  </r>
  <r>
    <x v="4"/>
    <s v="Gravette"/>
    <s v="Electric"/>
    <s v="Residential"/>
    <s v="RG-Residential"/>
    <n v="3650228"/>
    <n v="262569.42"/>
    <n v="48495.28"/>
    <n v="15226.03"/>
    <n v="0"/>
    <n v="0"/>
    <n v="0"/>
    <n v="0"/>
    <n v="0"/>
    <n v="120913.81"/>
    <n v="8042.88"/>
    <n v="0"/>
    <n v="13828.21"/>
    <n v="0"/>
    <n v="14689.87"/>
    <n v="14032.36"/>
    <n v="0"/>
    <n v="0"/>
    <n v="0"/>
    <n v="0"/>
    <n v="0"/>
    <n v="0"/>
    <n v="0"/>
    <n v="0"/>
    <n v="0"/>
    <n v="0"/>
    <n v="0"/>
    <n v="0"/>
    <n v="0"/>
    <n v="52"/>
    <n v="0"/>
    <n v="200"/>
    <n v="-6.9"/>
    <n v="42865.85"/>
    <n v="-16886.23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0"/>
  </r>
  <r>
    <x v="4"/>
    <s v="Gravette"/>
    <s v="Lighting"/>
    <s v="Commercial"/>
    <s v="PL-Private Lighting"/>
    <n v="28497.805"/>
    <n v="3923.91"/>
    <n v="0"/>
    <n v="40.32"/>
    <n v="0"/>
    <n v="0"/>
    <n v="0"/>
    <n v="0"/>
    <n v="0"/>
    <n v="958.38"/>
    <n v="63.95"/>
    <n v="0"/>
    <n v="0"/>
    <n v="0"/>
    <n v="40.770000000000003"/>
    <n v="42.67"/>
    <n v="0"/>
    <n v="0"/>
    <n v="0"/>
    <n v="0"/>
    <n v="0"/>
    <n v="0"/>
    <n v="0"/>
    <n v="0"/>
    <n v="0"/>
    <n v="0"/>
    <n v="0"/>
    <n v="0"/>
    <n v="0"/>
    <n v="0"/>
    <n v="0"/>
    <n v="0"/>
    <n v="0"/>
    <n v="343.75"/>
    <n v="-215.08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4"/>
    <s v="Gravette"/>
    <s v="Lighting"/>
    <s v="Industrial"/>
    <s v="PL-Private Lighting"/>
    <n v="5882"/>
    <n v="522.32000000000005"/>
    <n v="0"/>
    <n v="8.6199999999999992"/>
    <n v="0"/>
    <n v="0"/>
    <n v="0"/>
    <n v="0"/>
    <n v="0"/>
    <n v="197.81"/>
    <n v="3.53"/>
    <n v="0"/>
    <n v="0"/>
    <n v="0"/>
    <n v="8.4600000000000009"/>
    <n v="8.77"/>
    <n v="0"/>
    <n v="0"/>
    <n v="0"/>
    <n v="395.21"/>
    <n v="0"/>
    <n v="0"/>
    <n v="0"/>
    <n v="0"/>
    <n v="0"/>
    <n v="0"/>
    <n v="0"/>
    <n v="0"/>
    <n v="0"/>
    <n v="0"/>
    <n v="0"/>
    <n v="0"/>
    <n v="0"/>
    <n v="10.98"/>
    <n v="-30.51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0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2.19"/>
    <n v="0.15"/>
    <n v="0"/>
    <n v="0"/>
    <n v="0"/>
    <n v="0.09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0.47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0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6.78"/>
    <n v="1.1100000000000001"/>
    <n v="0"/>
    <n v="0"/>
    <n v="0"/>
    <n v="0.73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6.91"/>
    <n v="-3.78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0"/>
  </r>
  <r>
    <x v="4"/>
    <s v="Gravette"/>
    <s v="Lighting"/>
    <s v="Municipal Street Lighting"/>
    <s v="SPL-Municipal St Lighting"/>
    <n v="49611.921000000002"/>
    <n v="2201.44"/>
    <n v="0"/>
    <n v="0"/>
    <n v="0"/>
    <n v="0"/>
    <n v="0"/>
    <n v="0"/>
    <n v="0"/>
    <n v="1668.45"/>
    <n v="111.12"/>
    <n v="0"/>
    <n v="0"/>
    <n v="0"/>
    <n v="71.44"/>
    <n v="80.37"/>
    <n v="0"/>
    <n v="0"/>
    <n v="0"/>
    <n v="1735.68"/>
    <n v="0"/>
    <n v="0"/>
    <n v="0"/>
    <n v="0"/>
    <n v="0"/>
    <n v="0"/>
    <n v="0"/>
    <n v="0"/>
    <n v="0"/>
    <n v="0"/>
    <n v="0"/>
    <n v="0"/>
    <n v="0"/>
    <n v="364.7"/>
    <n v="-134.94999999999999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0"/>
  </r>
  <r>
    <x v="4"/>
    <s v="Gravette"/>
    <s v="Lighting"/>
    <s v="Residential"/>
    <s v="PL-Private Lighting"/>
    <n v="16271.762000000001"/>
    <n v="2629.55"/>
    <n v="0"/>
    <n v="7.32"/>
    <n v="0"/>
    <n v="0"/>
    <n v="0"/>
    <n v="0"/>
    <n v="0"/>
    <n v="547.09"/>
    <n v="36.96"/>
    <n v="0"/>
    <n v="0"/>
    <n v="0"/>
    <n v="22.1"/>
    <n v="25.32"/>
    <n v="0"/>
    <n v="0"/>
    <n v="0"/>
    <n v="0"/>
    <n v="0"/>
    <n v="0"/>
    <n v="0"/>
    <n v="0"/>
    <n v="0"/>
    <n v="0"/>
    <n v="0"/>
    <n v="0"/>
    <n v="0"/>
    <n v="0"/>
    <n v="0"/>
    <n v="0"/>
    <n v="0"/>
    <n v="250.65"/>
    <n v="-149.16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4"/>
    <s v="Neosho"/>
    <s v="Electric"/>
    <s v="Commercial"/>
    <s v="CB-Commercial"/>
    <n v="42632"/>
    <n v="3643.63"/>
    <n v="200.9"/>
    <n v="225.23"/>
    <n v="0"/>
    <n v="0"/>
    <n v="0"/>
    <n v="0"/>
    <n v="0"/>
    <n v="1433.71"/>
    <n v="95.51"/>
    <n v="0"/>
    <n v="148.59"/>
    <n v="0"/>
    <n v="160.29"/>
    <n v="159.44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556.32000000000005"/>
    <n v="-211.06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0"/>
  </r>
  <r>
    <x v="4"/>
    <s v="Neosho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0"/>
  </r>
  <r>
    <x v="4"/>
    <s v="Neosho"/>
    <s v="Electric"/>
    <s v="Residential"/>
    <s v="RG-Residential"/>
    <n v="86194"/>
    <n v="6354.57"/>
    <n v="1315.97"/>
    <n v="440.81"/>
    <n v="0"/>
    <n v="0"/>
    <n v="0"/>
    <n v="0"/>
    <n v="0"/>
    <n v="2891.19"/>
    <n v="192.6"/>
    <n v="0"/>
    <n v="335.56"/>
    <n v="0"/>
    <n v="351.6"/>
    <n v="336.11"/>
    <n v="0"/>
    <n v="0"/>
    <n v="0"/>
    <n v="0"/>
    <n v="0"/>
    <n v="0"/>
    <n v="0"/>
    <n v="0"/>
    <n v="0"/>
    <n v="0"/>
    <n v="0"/>
    <n v="0"/>
    <n v="0"/>
    <n v="0"/>
    <n v="0"/>
    <n v="0"/>
    <n v="0"/>
    <n v="1112.1500000000001"/>
    <n v="-412.48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0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13.08"/>
    <n v="0.87"/>
    <n v="0"/>
    <n v="0"/>
    <n v="0"/>
    <n v="0.56000000000000005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6.62"/>
    <n v="-3.4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2.08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-0.7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1"/>
    <s v="Baxter Springs"/>
    <s v="Electric"/>
    <s v="Commercial"/>
    <s v="CB-Commercial"/>
    <n v="887393"/>
    <n v="74004.89"/>
    <n v="13148.01"/>
    <n v="3569.52"/>
    <n v="0"/>
    <n v="0"/>
    <n v="0"/>
    <n v="0"/>
    <n v="0"/>
    <n v="0"/>
    <n v="0"/>
    <n v="0"/>
    <n v="0"/>
    <n v="26367.919999999998"/>
    <n v="0"/>
    <n v="0"/>
    <n v="1439.58"/>
    <n v="0"/>
    <n v="0"/>
    <n v="0"/>
    <n v="0"/>
    <n v="0"/>
    <n v="0"/>
    <n v="0"/>
    <n v="0"/>
    <n v="0"/>
    <n v="0"/>
    <n v="0"/>
    <n v="0"/>
    <n v="0"/>
    <n v="0"/>
    <n v="0"/>
    <n v="0"/>
    <n v="10544.03"/>
    <n v="0"/>
    <n v="0"/>
    <n v="12367.69"/>
    <n v="0"/>
    <n v="0"/>
    <n v="0"/>
    <n v="0"/>
    <x v="1"/>
    <n v="0"/>
    <m/>
    <m/>
    <m/>
    <m/>
    <m/>
    <m/>
    <m/>
    <n v="23155.559999999998"/>
    <n v="3212.36"/>
    <n v="0"/>
    <n v="26367.919999999998"/>
    <x v="1"/>
    <x v="5"/>
    <m/>
    <x v="40"/>
  </r>
  <r>
    <x v="1"/>
    <s v="Baxter Springs"/>
    <s v="Electric"/>
    <s v="Commercial"/>
    <s v="GP-General Power"/>
    <n v="1451357"/>
    <n v="97466.48"/>
    <n v="0"/>
    <n v="725"/>
    <n v="0"/>
    <n v="0"/>
    <n v="0"/>
    <n v="0"/>
    <n v="0"/>
    <n v="0"/>
    <n v="0"/>
    <n v="0"/>
    <n v="0"/>
    <n v="43598.78"/>
    <n v="0"/>
    <n v="0"/>
    <n v="2380.1999999999998"/>
    <n v="0"/>
    <n v="0"/>
    <n v="0"/>
    <n v="0"/>
    <n v="0"/>
    <n v="0"/>
    <n v="0"/>
    <n v="0"/>
    <n v="0"/>
    <n v="0"/>
    <n v="0"/>
    <n v="0"/>
    <n v="0"/>
    <n v="0"/>
    <n v="0"/>
    <n v="0"/>
    <n v="-90.26"/>
    <n v="0"/>
    <n v="0"/>
    <n v="12974.88"/>
    <n v="0"/>
    <n v="0"/>
    <n v="0"/>
    <n v="0"/>
    <x v="1"/>
    <n v="0"/>
    <m/>
    <m/>
    <m/>
    <m/>
    <m/>
    <m/>
    <m/>
    <n v="38344.869999999995"/>
    <n v="5253.91"/>
    <n v="0"/>
    <n v="43598.78"/>
    <x v="1"/>
    <x v="6"/>
    <m/>
    <x v="40"/>
  </r>
  <r>
    <x v="1"/>
    <s v="Baxter Springs"/>
    <s v="Electric"/>
    <s v="Commercial"/>
    <s v="LS-Special Lighting"/>
    <n v="4810"/>
    <n v="637.44000000000005"/>
    <n v="0"/>
    <n v="7.58"/>
    <n v="0"/>
    <n v="0"/>
    <n v="0"/>
    <n v="0"/>
    <n v="0"/>
    <n v="0"/>
    <n v="0"/>
    <n v="0"/>
    <n v="0"/>
    <n v="144.47999999999999"/>
    <n v="0"/>
    <n v="0"/>
    <n v="7.89"/>
    <n v="0"/>
    <n v="0"/>
    <n v="0"/>
    <n v="0"/>
    <n v="0"/>
    <n v="0"/>
    <n v="0"/>
    <n v="0"/>
    <n v="0"/>
    <n v="0"/>
    <n v="0"/>
    <n v="0"/>
    <n v="0"/>
    <n v="0"/>
    <n v="0"/>
    <n v="0"/>
    <n v="66.84"/>
    <n v="0"/>
    <n v="-68.099999999999994"/>
    <n v="4.33"/>
    <n v="0"/>
    <n v="0"/>
    <n v="0"/>
    <n v="0"/>
    <x v="1"/>
    <n v="0"/>
    <m/>
    <m/>
    <m/>
    <m/>
    <m/>
    <m/>
    <m/>
    <n v="127.07"/>
    <n v="17.41"/>
    <n v="0"/>
    <n v="144.47999999999999"/>
    <x v="1"/>
    <x v="7"/>
    <m/>
    <x v="40"/>
  </r>
  <r>
    <x v="1"/>
    <s v="Baxter Springs"/>
    <s v="Electric"/>
    <s v="Commercial"/>
    <s v="NM-Net Metering"/>
    <n v="4222"/>
    <n v="-169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40"/>
  </r>
  <r>
    <x v="1"/>
    <s v="Baxter Springs"/>
    <s v="Electric"/>
    <s v="Commercial"/>
    <s v="SH-Small Heating"/>
    <n v="95458"/>
    <n v="6906.16"/>
    <n v="1060"/>
    <n v="327.66000000000003"/>
    <n v="0"/>
    <n v="0"/>
    <n v="0"/>
    <n v="0"/>
    <n v="0"/>
    <n v="0"/>
    <n v="0"/>
    <n v="0"/>
    <n v="0"/>
    <n v="2867.55"/>
    <n v="0"/>
    <n v="0"/>
    <n v="156.55000000000001"/>
    <n v="0"/>
    <n v="0"/>
    <n v="0"/>
    <n v="0"/>
    <n v="0"/>
    <n v="0"/>
    <n v="0"/>
    <n v="0"/>
    <n v="0"/>
    <n v="0"/>
    <n v="0"/>
    <n v="0"/>
    <n v="0"/>
    <n v="0"/>
    <n v="0"/>
    <n v="0"/>
    <n v="1047.21"/>
    <n v="0"/>
    <n v="0"/>
    <n v="1530.15"/>
    <n v="0"/>
    <n v="0"/>
    <n v="0"/>
    <n v="0"/>
    <x v="1"/>
    <n v="0"/>
    <m/>
    <m/>
    <m/>
    <m/>
    <m/>
    <m/>
    <m/>
    <n v="2521.9900000000002"/>
    <n v="345.56"/>
    <n v="0"/>
    <n v="2867.55"/>
    <x v="1"/>
    <x v="12"/>
    <m/>
    <x v="40"/>
  </r>
  <r>
    <x v="1"/>
    <s v="Baxter Springs"/>
    <s v="Electric"/>
    <s v="Commercial"/>
    <s v="TEB-Total Electric Bldg"/>
    <n v="433057"/>
    <n v="30169.03"/>
    <n v="0"/>
    <n v="305.86"/>
    <n v="0"/>
    <n v="0"/>
    <n v="0"/>
    <n v="0"/>
    <n v="0"/>
    <n v="0"/>
    <n v="0"/>
    <n v="0"/>
    <n v="0"/>
    <n v="13009.04"/>
    <n v="0"/>
    <n v="0"/>
    <n v="710.24"/>
    <n v="0"/>
    <n v="0"/>
    <n v="0"/>
    <n v="0"/>
    <n v="0"/>
    <n v="0"/>
    <n v="0"/>
    <n v="0"/>
    <n v="0"/>
    <n v="0"/>
    <n v="0"/>
    <n v="0"/>
    <n v="0"/>
    <n v="0"/>
    <n v="0"/>
    <n v="-0.18"/>
    <n v="3222.63"/>
    <n v="0"/>
    <n v="0"/>
    <n v="5876.6"/>
    <n v="0"/>
    <n v="0"/>
    <n v="0"/>
    <n v="0"/>
    <x v="1"/>
    <n v="0"/>
    <m/>
    <m/>
    <m/>
    <m/>
    <m/>
    <m/>
    <m/>
    <n v="11441.37"/>
    <n v="1567.67"/>
    <n v="0"/>
    <n v="13009.04"/>
    <x v="1"/>
    <x v="13"/>
    <m/>
    <x v="40"/>
  </r>
  <r>
    <x v="1"/>
    <s v="Baxter Springs"/>
    <s v="Electric"/>
    <s v="Industrial"/>
    <s v="CB-Commercial"/>
    <n v="14743"/>
    <n v="1244.3599999999999"/>
    <n v="140"/>
    <n v="70.459999999999994"/>
    <n v="0"/>
    <n v="0"/>
    <n v="0"/>
    <n v="0"/>
    <n v="0"/>
    <n v="0"/>
    <n v="0"/>
    <n v="0"/>
    <n v="0"/>
    <n v="442.88"/>
    <n v="0"/>
    <n v="0"/>
    <n v="24.18"/>
    <n v="0"/>
    <n v="0"/>
    <n v="0"/>
    <n v="0"/>
    <n v="0"/>
    <n v="0"/>
    <n v="0"/>
    <n v="0"/>
    <n v="0"/>
    <n v="0"/>
    <n v="0"/>
    <n v="0"/>
    <n v="0"/>
    <n v="0"/>
    <n v="0"/>
    <n v="0"/>
    <n v="197.39"/>
    <n v="0"/>
    <n v="0"/>
    <n v="207.71"/>
    <n v="0"/>
    <n v="0"/>
    <n v="0"/>
    <n v="0"/>
    <x v="1"/>
    <n v="0"/>
    <m/>
    <m/>
    <m/>
    <m/>
    <m/>
    <m/>
    <m/>
    <n v="389.51"/>
    <n v="53.37"/>
    <n v="0"/>
    <n v="442.88"/>
    <x v="2"/>
    <x v="5"/>
    <m/>
    <x v="40"/>
  </r>
  <r>
    <x v="1"/>
    <s v="Baxter Springs"/>
    <s v="Electric"/>
    <s v="Industrial"/>
    <s v="GP-General Power"/>
    <n v="817000"/>
    <n v="55002.2"/>
    <n v="0"/>
    <n v="275"/>
    <n v="0"/>
    <n v="0"/>
    <n v="0"/>
    <n v="0"/>
    <n v="0"/>
    <n v="0"/>
    <n v="0"/>
    <n v="0"/>
    <n v="0"/>
    <n v="24555.47"/>
    <n v="0"/>
    <n v="0"/>
    <n v="1339.88"/>
    <n v="0"/>
    <n v="0"/>
    <n v="0"/>
    <n v="0"/>
    <n v="0"/>
    <n v="0"/>
    <n v="0"/>
    <n v="0"/>
    <n v="0"/>
    <n v="0"/>
    <n v="0"/>
    <n v="0"/>
    <n v="0"/>
    <n v="0"/>
    <n v="0"/>
    <n v="0"/>
    <n v="3026.37"/>
    <n v="0"/>
    <n v="0"/>
    <n v="8022.06"/>
    <n v="0"/>
    <n v="0"/>
    <n v="0"/>
    <n v="0"/>
    <x v="1"/>
    <n v="0"/>
    <m/>
    <m/>
    <m/>
    <m/>
    <m/>
    <m/>
    <m/>
    <n v="21597.93"/>
    <n v="2957.54"/>
    <n v="0"/>
    <n v="24555.47"/>
    <x v="2"/>
    <x v="6"/>
    <m/>
    <x v="40"/>
  </r>
  <r>
    <x v="1"/>
    <s v="Baxter Springs"/>
    <s v="Electric"/>
    <s v="Industrial"/>
    <s v="PT-Transmission"/>
    <n v="2982587"/>
    <n v="112556.34"/>
    <n v="0"/>
    <n v="50"/>
    <n v="0"/>
    <n v="0"/>
    <n v="0"/>
    <n v="0"/>
    <n v="0"/>
    <n v="0"/>
    <n v="0"/>
    <n v="0"/>
    <n v="0"/>
    <n v="89805.69"/>
    <n v="0"/>
    <n v="0"/>
    <n v="4891.45"/>
    <n v="0"/>
    <n v="0"/>
    <n v="7670.8"/>
    <n v="0"/>
    <n v="0"/>
    <n v="0"/>
    <n v="0"/>
    <n v="0"/>
    <n v="0"/>
    <n v="0"/>
    <n v="0"/>
    <n v="0"/>
    <n v="0"/>
    <n v="0"/>
    <n v="0"/>
    <n v="0"/>
    <n v="9772.19"/>
    <n v="0"/>
    <n v="-13958.51"/>
    <n v="22456.07"/>
    <n v="0"/>
    <n v="0"/>
    <n v="0"/>
    <n v="0"/>
    <x v="1"/>
    <n v="0"/>
    <m/>
    <m/>
    <m/>
    <m/>
    <m/>
    <m/>
    <m/>
    <n v="79008.73000000001"/>
    <n v="10796.96"/>
    <n v="0"/>
    <n v="89805.69"/>
    <x v="2"/>
    <x v="9"/>
    <m/>
    <x v="40"/>
  </r>
  <r>
    <x v="1"/>
    <s v="Baxter Springs"/>
    <s v="Electric"/>
    <s v="Industrial"/>
    <s v="SH-Small Heating"/>
    <n v="1025"/>
    <n v="78.78"/>
    <n v="40"/>
    <n v="0"/>
    <n v="0"/>
    <n v="0"/>
    <n v="0"/>
    <n v="0"/>
    <n v="0"/>
    <n v="0"/>
    <n v="0"/>
    <n v="0"/>
    <n v="0"/>
    <n v="30.79"/>
    <n v="0"/>
    <n v="0"/>
    <n v="1.68"/>
    <n v="0"/>
    <n v="0"/>
    <n v="0"/>
    <n v="0"/>
    <n v="0"/>
    <n v="0"/>
    <n v="0"/>
    <n v="0"/>
    <n v="0"/>
    <n v="0"/>
    <n v="0"/>
    <n v="0"/>
    <n v="0"/>
    <n v="0"/>
    <n v="0"/>
    <n v="0"/>
    <n v="13.41"/>
    <n v="0"/>
    <n v="0"/>
    <n v="16.43"/>
    <n v="0"/>
    <n v="0"/>
    <n v="0"/>
    <n v="0"/>
    <x v="1"/>
    <n v="0"/>
    <m/>
    <m/>
    <m/>
    <m/>
    <m/>
    <m/>
    <m/>
    <n v="27.08"/>
    <n v="3.71"/>
    <n v="0"/>
    <n v="30.79"/>
    <x v="2"/>
    <x v="12"/>
    <m/>
    <x v="40"/>
  </r>
  <r>
    <x v="1"/>
    <s v="Baxter Springs"/>
    <s v="Electric"/>
    <s v="Industrial"/>
    <s v="TEB-Total Electric Bldg"/>
    <n v="10720"/>
    <n v="899.67"/>
    <n v="0"/>
    <n v="0"/>
    <n v="0"/>
    <n v="0"/>
    <n v="0"/>
    <n v="0"/>
    <n v="0"/>
    <n v="0"/>
    <n v="0"/>
    <n v="0"/>
    <n v="0"/>
    <n v="322.02999999999997"/>
    <n v="0"/>
    <n v="0"/>
    <n v="17.579999999999998"/>
    <n v="0"/>
    <n v="0"/>
    <n v="0"/>
    <n v="0"/>
    <n v="0"/>
    <n v="0"/>
    <n v="0"/>
    <n v="0"/>
    <n v="0"/>
    <n v="0"/>
    <n v="0"/>
    <n v="0"/>
    <n v="0"/>
    <n v="0"/>
    <n v="0"/>
    <n v="0"/>
    <n v="13.29"/>
    <n v="0"/>
    <n v="0"/>
    <n v="145.47"/>
    <n v="0"/>
    <n v="0"/>
    <n v="0"/>
    <n v="0"/>
    <x v="1"/>
    <n v="0"/>
    <m/>
    <m/>
    <m/>
    <m/>
    <m/>
    <m/>
    <m/>
    <n v="283.21999999999997"/>
    <n v="38.81"/>
    <n v="0"/>
    <n v="322.02999999999997"/>
    <x v="2"/>
    <x v="13"/>
    <m/>
    <x v="40"/>
  </r>
  <r>
    <x v="1"/>
    <s v="Baxter Springs"/>
    <s v="Electric"/>
    <s v="Interdepartmental"/>
    <s v="CB-Commercial"/>
    <n v="10004"/>
    <n v="840.28"/>
    <n v="60"/>
    <n v="0"/>
    <n v="0"/>
    <n v="0"/>
    <n v="0"/>
    <n v="0"/>
    <n v="0"/>
    <n v="0"/>
    <n v="0"/>
    <n v="0"/>
    <n v="0"/>
    <n v="300.52"/>
    <n v="0"/>
    <n v="0"/>
    <n v="16.3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.96"/>
    <n v="0"/>
    <n v="0"/>
    <n v="0"/>
    <n v="0"/>
    <x v="1"/>
    <n v="0"/>
    <m/>
    <m/>
    <m/>
    <m/>
    <m/>
    <m/>
    <m/>
    <n v="264.31"/>
    <n v="36.21"/>
    <n v="0"/>
    <n v="300.52"/>
    <x v="5"/>
    <x v="5"/>
    <m/>
    <x v="40"/>
  </r>
  <r>
    <x v="1"/>
    <s v="Baxter Springs"/>
    <s v="Electric"/>
    <s v="Interdepartmental"/>
    <s v="GP-General Power"/>
    <n v="3520"/>
    <n v="1143.68"/>
    <n v="0"/>
    <n v="0"/>
    <n v="0"/>
    <n v="0"/>
    <n v="0"/>
    <n v="0"/>
    <n v="0"/>
    <n v="0"/>
    <n v="0"/>
    <n v="0"/>
    <n v="0"/>
    <n v="105.74"/>
    <n v="0"/>
    <n v="0"/>
    <n v="5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83"/>
    <n v="0"/>
    <n v="0"/>
    <n v="0"/>
    <n v="0"/>
    <x v="1"/>
    <n v="0"/>
    <m/>
    <m/>
    <m/>
    <m/>
    <m/>
    <m/>
    <m/>
    <n v="93"/>
    <n v="12.74"/>
    <n v="0"/>
    <n v="105.74"/>
    <x v="5"/>
    <x v="6"/>
    <m/>
    <x v="40"/>
  </r>
  <r>
    <x v="1"/>
    <s v="Baxter Springs"/>
    <s v="Electric"/>
    <s v="Municipal Buildings"/>
    <s v="CB-Commercial"/>
    <n v="36069"/>
    <n v="3052.87"/>
    <n v="520"/>
    <n v="0"/>
    <n v="0"/>
    <n v="0"/>
    <n v="0"/>
    <n v="0"/>
    <n v="0"/>
    <n v="0"/>
    <n v="0"/>
    <n v="0"/>
    <n v="0"/>
    <n v="1083.51"/>
    <n v="0"/>
    <n v="0"/>
    <n v="59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8.22"/>
    <n v="0"/>
    <n v="0"/>
    <n v="0"/>
    <n v="0"/>
    <x v="1"/>
    <n v="0"/>
    <m/>
    <m/>
    <m/>
    <m/>
    <m/>
    <m/>
    <m/>
    <n v="952.94"/>
    <n v="130.57"/>
    <n v="0"/>
    <n v="1083.51"/>
    <x v="3"/>
    <x v="5"/>
    <m/>
    <x v="40"/>
  </r>
  <r>
    <x v="1"/>
    <s v="Baxter Springs"/>
    <s v="Electric"/>
    <s v="Municipal Buildings"/>
    <s v="GP-General Power"/>
    <n v="49520"/>
    <n v="3501.46"/>
    <n v="0"/>
    <n v="0"/>
    <n v="0"/>
    <n v="0"/>
    <n v="0"/>
    <n v="0"/>
    <n v="0"/>
    <n v="0"/>
    <n v="0"/>
    <n v="0"/>
    <n v="0"/>
    <n v="1487.58"/>
    <n v="0"/>
    <n v="0"/>
    <n v="81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8.19"/>
    <n v="0"/>
    <n v="0"/>
    <n v="0"/>
    <n v="0"/>
    <x v="1"/>
    <n v="0"/>
    <m/>
    <m/>
    <m/>
    <m/>
    <m/>
    <m/>
    <m/>
    <n v="1308.32"/>
    <n v="179.26"/>
    <n v="0"/>
    <n v="1487.58"/>
    <x v="3"/>
    <x v="6"/>
    <m/>
    <x v="40"/>
  </r>
  <r>
    <x v="1"/>
    <s v="Baxter Springs"/>
    <s v="Electric"/>
    <s v="Municipal Buildings"/>
    <s v="SH-Small Heating"/>
    <n v="2800"/>
    <n v="202.19"/>
    <n v="20"/>
    <n v="0"/>
    <n v="0"/>
    <n v="0"/>
    <n v="0"/>
    <n v="0"/>
    <n v="0"/>
    <n v="0"/>
    <n v="0"/>
    <n v="0"/>
    <n v="0"/>
    <n v="84.11"/>
    <n v="0"/>
    <n v="0"/>
    <n v="4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88"/>
    <n v="0"/>
    <n v="0"/>
    <n v="0"/>
    <n v="0"/>
    <x v="1"/>
    <n v="0"/>
    <m/>
    <m/>
    <m/>
    <m/>
    <m/>
    <m/>
    <m/>
    <n v="73.97"/>
    <n v="10.14"/>
    <n v="0"/>
    <n v="84.11"/>
    <x v="3"/>
    <x v="12"/>
    <m/>
    <x v="40"/>
  </r>
  <r>
    <x v="1"/>
    <s v="Baxter Springs"/>
    <s v="Electric"/>
    <s v="Municipal Other Lighting"/>
    <s v="CB-Commercial"/>
    <n v="9930"/>
    <n v="868.4"/>
    <n v="547.33000000000004"/>
    <n v="0"/>
    <n v="0"/>
    <n v="0"/>
    <n v="0"/>
    <n v="0"/>
    <n v="0"/>
    <n v="0"/>
    <n v="0"/>
    <n v="0"/>
    <n v="0"/>
    <n v="298.29000000000002"/>
    <n v="0"/>
    <n v="0"/>
    <n v="1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9.91"/>
    <n v="0"/>
    <n v="0"/>
    <n v="0"/>
    <n v="0"/>
    <x v="1"/>
    <n v="0"/>
    <m/>
    <m/>
    <m/>
    <m/>
    <m/>
    <m/>
    <m/>
    <n v="262.34000000000003"/>
    <n v="35.950000000000003"/>
    <n v="0"/>
    <n v="298.29000000000002"/>
    <x v="4"/>
    <x v="5"/>
    <m/>
    <x v="40"/>
  </r>
  <r>
    <x v="1"/>
    <s v="Baxter Springs"/>
    <s v="Electric"/>
    <s v="Municipal Other Lighting"/>
    <s v="LS-Special Lighting"/>
    <n v="5516"/>
    <n v="668.89"/>
    <n v="0"/>
    <n v="0"/>
    <n v="0"/>
    <n v="0"/>
    <n v="0"/>
    <n v="0"/>
    <n v="0"/>
    <n v="0"/>
    <n v="0"/>
    <n v="0"/>
    <n v="0"/>
    <n v="165.71"/>
    <n v="0"/>
    <n v="0"/>
    <n v="9.03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8.099999999999994"/>
    <n v="4.9800000000000004"/>
    <n v="0"/>
    <n v="0"/>
    <n v="0"/>
    <n v="0"/>
    <x v="1"/>
    <n v="0"/>
    <m/>
    <m/>
    <m/>
    <m/>
    <m/>
    <m/>
    <m/>
    <n v="145.74"/>
    <n v="19.97"/>
    <n v="0"/>
    <n v="165.71"/>
    <x v="4"/>
    <x v="7"/>
    <m/>
    <x v="40"/>
  </r>
  <r>
    <x v="1"/>
    <s v="Baxter Springs"/>
    <s v="Electric"/>
    <s v="Municipal Pumping"/>
    <s v="CB-Commercial"/>
    <n v="17429"/>
    <n v="1474.5"/>
    <n v="300"/>
    <n v="0"/>
    <n v="0"/>
    <n v="0"/>
    <n v="0"/>
    <n v="0"/>
    <n v="0"/>
    <n v="0"/>
    <n v="0"/>
    <n v="0"/>
    <n v="0"/>
    <n v="523.57000000000005"/>
    <n v="0"/>
    <n v="0"/>
    <n v="28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5.57"/>
    <n v="0"/>
    <n v="0"/>
    <n v="0"/>
    <n v="0"/>
    <x v="1"/>
    <n v="0"/>
    <m/>
    <m/>
    <m/>
    <m/>
    <m/>
    <m/>
    <m/>
    <n v="460.48"/>
    <n v="63.09"/>
    <n v="0"/>
    <n v="523.57000000000005"/>
    <x v="3"/>
    <x v="5"/>
    <m/>
    <x v="40"/>
  </r>
  <r>
    <x v="1"/>
    <s v="Baxter Springs"/>
    <s v="Electric"/>
    <s v="Municipal Pumping"/>
    <s v="GP-General Power"/>
    <n v="150560"/>
    <n v="9803.57"/>
    <n v="0"/>
    <n v="0"/>
    <n v="0"/>
    <n v="0"/>
    <n v="0"/>
    <n v="0"/>
    <n v="0"/>
    <n v="0"/>
    <n v="0"/>
    <n v="0"/>
    <n v="0"/>
    <n v="4522.82"/>
    <n v="0"/>
    <n v="0"/>
    <n v="246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1.8399999999999"/>
    <n v="0"/>
    <n v="0"/>
    <n v="0"/>
    <n v="0"/>
    <x v="1"/>
    <n v="0"/>
    <m/>
    <m/>
    <m/>
    <m/>
    <m/>
    <m/>
    <m/>
    <n v="3977.79"/>
    <n v="545.03"/>
    <n v="0"/>
    <n v="4522.82"/>
    <x v="3"/>
    <x v="6"/>
    <m/>
    <x v="40"/>
  </r>
  <r>
    <x v="1"/>
    <s v="Baxter Springs"/>
    <s v="Electric"/>
    <s v="Residential"/>
    <s v="NM-Net Metering"/>
    <n v="2599"/>
    <n v="-104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0"/>
  </r>
  <r>
    <x v="1"/>
    <s v="Baxter Springs"/>
    <s v="Electric"/>
    <s v="Residential"/>
    <s v="RG-Residential"/>
    <n v="3396508"/>
    <n v="218962.05"/>
    <n v="50828.86"/>
    <n v="18480.189999999999"/>
    <n v="0"/>
    <n v="0"/>
    <n v="0"/>
    <n v="0"/>
    <n v="0"/>
    <n v="0"/>
    <n v="0"/>
    <n v="0"/>
    <n v="0"/>
    <n v="101752.41"/>
    <n v="0"/>
    <n v="0"/>
    <n v="5555.19"/>
    <n v="0"/>
    <n v="0"/>
    <n v="0"/>
    <n v="0"/>
    <n v="0"/>
    <n v="0"/>
    <n v="0"/>
    <n v="0"/>
    <n v="0"/>
    <n v="0"/>
    <n v="380"/>
    <n v="0"/>
    <n v="165"/>
    <n v="0"/>
    <n v="180"/>
    <n v="-2.1800000000000002"/>
    <n v="11948.94"/>
    <n v="0"/>
    <n v="0"/>
    <n v="59209.3"/>
    <n v="0"/>
    <n v="0"/>
    <n v="0"/>
    <n v="0"/>
    <x v="1"/>
    <n v="0"/>
    <m/>
    <m/>
    <m/>
    <m/>
    <m/>
    <m/>
    <m/>
    <n v="89457.05"/>
    <n v="12295.36"/>
    <n v="0"/>
    <n v="101752.41"/>
    <x v="0"/>
    <x v="1"/>
    <m/>
    <x v="40"/>
  </r>
  <r>
    <x v="1"/>
    <s v="Baxter Springs"/>
    <s v="Electric"/>
    <s v="Residential"/>
    <s v="RG-Residential Water Heat"/>
    <n v="527408"/>
    <n v="32411.31"/>
    <n v="6745.48"/>
    <n v="2026.59"/>
    <n v="0"/>
    <n v="0"/>
    <n v="0"/>
    <n v="0"/>
    <n v="0"/>
    <n v="0"/>
    <n v="0"/>
    <n v="0"/>
    <n v="0"/>
    <n v="15748.05"/>
    <n v="0"/>
    <n v="0"/>
    <n v="859.72"/>
    <n v="0"/>
    <n v="0"/>
    <n v="0"/>
    <n v="0"/>
    <n v="0"/>
    <n v="0"/>
    <n v="0"/>
    <n v="0"/>
    <n v="0"/>
    <n v="0"/>
    <n v="60"/>
    <n v="0"/>
    <n v="45"/>
    <n v="0"/>
    <n v="0"/>
    <n v="-0.23"/>
    <n v="1579.38"/>
    <n v="0"/>
    <n v="0"/>
    <n v="9205.56"/>
    <n v="0"/>
    <n v="0"/>
    <n v="0"/>
    <n v="0"/>
    <x v="1"/>
    <n v="0"/>
    <m/>
    <m/>
    <m/>
    <m/>
    <m/>
    <m/>
    <m/>
    <n v="13838.83"/>
    <n v="1909.22"/>
    <n v="0"/>
    <n v="15748.05"/>
    <x v="0"/>
    <x v="14"/>
    <m/>
    <x v="40"/>
  </r>
  <r>
    <x v="1"/>
    <s v="Baxter Springs"/>
    <s v="Electric"/>
    <s v="Residential"/>
    <s v="RH-Residential Total Elec"/>
    <n v="1723904"/>
    <n v="98114.59"/>
    <n v="20917.12"/>
    <n v="3544.79"/>
    <n v="0"/>
    <n v="0"/>
    <n v="0"/>
    <n v="0"/>
    <n v="0"/>
    <n v="0"/>
    <n v="0"/>
    <n v="0"/>
    <n v="0"/>
    <n v="51508.42"/>
    <n v="0"/>
    <n v="0"/>
    <n v="2811.75"/>
    <n v="0"/>
    <n v="0"/>
    <n v="0"/>
    <n v="0"/>
    <n v="0"/>
    <n v="0"/>
    <n v="0"/>
    <n v="0"/>
    <n v="0"/>
    <n v="0"/>
    <n v="180"/>
    <n v="0"/>
    <n v="60"/>
    <n v="0"/>
    <n v="40"/>
    <n v="-2.02"/>
    <n v="4061.23"/>
    <n v="0"/>
    <n v="0"/>
    <n v="29316.29"/>
    <n v="0"/>
    <n v="0"/>
    <n v="0"/>
    <n v="0"/>
    <x v="1"/>
    <n v="-21.64"/>
    <m/>
    <m/>
    <m/>
    <m/>
    <m/>
    <m/>
    <m/>
    <n v="45267.89"/>
    <n v="6240.53"/>
    <n v="0"/>
    <n v="51508.42"/>
    <x v="0"/>
    <x v="15"/>
    <m/>
    <x v="40"/>
  </r>
  <r>
    <x v="1"/>
    <s v="Baxter Springs"/>
    <s v="Lighting"/>
    <s v="Commercial"/>
    <s v="PL-Private Lighting"/>
    <n v="32197.659"/>
    <n v="8193.25"/>
    <n v="0"/>
    <n v="149.19999999999999"/>
    <n v="0"/>
    <n v="0"/>
    <n v="0"/>
    <n v="0"/>
    <n v="0"/>
    <n v="0"/>
    <n v="0"/>
    <n v="0"/>
    <n v="0"/>
    <n v="965.86"/>
    <n v="0"/>
    <n v="0"/>
    <n v="53.08"/>
    <n v="0"/>
    <n v="0"/>
    <n v="69"/>
    <n v="0"/>
    <n v="0"/>
    <n v="0"/>
    <n v="0"/>
    <n v="0"/>
    <n v="0"/>
    <n v="0"/>
    <n v="0"/>
    <n v="0"/>
    <n v="0"/>
    <n v="0"/>
    <n v="0"/>
    <n v="0"/>
    <n v="782.27"/>
    <n v="0"/>
    <n v="380.36"/>
    <n v="83.68"/>
    <n v="0"/>
    <n v="0"/>
    <n v="0"/>
    <n v="0"/>
    <x v="1"/>
    <n v="4.75"/>
    <m/>
    <m/>
    <m/>
    <m/>
    <m/>
    <m/>
    <m/>
    <n v="849.3"/>
    <n v="116.56"/>
    <n v="0"/>
    <n v="965.86"/>
    <x v="1"/>
    <x v="4"/>
    <m/>
    <x v="40"/>
  </r>
  <r>
    <x v="1"/>
    <s v="Baxter Springs"/>
    <s v="Lighting"/>
    <s v="Industrial"/>
    <s v="PL-Private Lighting"/>
    <n v="11678"/>
    <n v="2404.46"/>
    <n v="0"/>
    <n v="60.85"/>
    <n v="0"/>
    <n v="0"/>
    <n v="0"/>
    <n v="0"/>
    <n v="0"/>
    <n v="0"/>
    <n v="0"/>
    <n v="0"/>
    <n v="0"/>
    <n v="350.99"/>
    <n v="0"/>
    <n v="0"/>
    <n v="19.170000000000002"/>
    <n v="0"/>
    <n v="0"/>
    <n v="0"/>
    <n v="0"/>
    <n v="0"/>
    <n v="0"/>
    <n v="0"/>
    <n v="0"/>
    <n v="0"/>
    <n v="0"/>
    <n v="0"/>
    <n v="0"/>
    <n v="0"/>
    <n v="0"/>
    <n v="0"/>
    <n v="0"/>
    <n v="244.46"/>
    <n v="0"/>
    <n v="20.56"/>
    <n v="30.36"/>
    <n v="0"/>
    <n v="0"/>
    <n v="0"/>
    <n v="0"/>
    <x v="1"/>
    <n v="0"/>
    <m/>
    <m/>
    <m/>
    <m/>
    <m/>
    <m/>
    <m/>
    <n v="308.72000000000003"/>
    <n v="42.27"/>
    <n v="0"/>
    <n v="350.99"/>
    <x v="2"/>
    <x v="4"/>
    <m/>
    <x v="40"/>
  </r>
  <r>
    <x v="1"/>
    <s v="Baxter Springs"/>
    <s v="Lighting"/>
    <s v="Municipal Buildings"/>
    <s v="PL-Private Lighting"/>
    <n v="157"/>
    <n v="39.520000000000003"/>
    <n v="0"/>
    <n v="0"/>
    <n v="0"/>
    <n v="0"/>
    <n v="0"/>
    <n v="0"/>
    <n v="0"/>
    <n v="0"/>
    <n v="0"/>
    <n v="0"/>
    <n v="0"/>
    <n v="4.72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41"/>
    <n v="0"/>
    <n v="0"/>
    <n v="0"/>
    <n v="0"/>
    <x v="1"/>
    <n v="0"/>
    <m/>
    <m/>
    <m/>
    <m/>
    <m/>
    <m/>
    <m/>
    <n v="4.1499999999999995"/>
    <n v="0.56999999999999995"/>
    <n v="0"/>
    <n v="4.72"/>
    <x v="3"/>
    <x v="4"/>
    <m/>
    <x v="40"/>
  </r>
  <r>
    <x v="1"/>
    <s v="Baxter Springs"/>
    <s v="Lighting"/>
    <s v="Municipal Other Lighting"/>
    <s v="PL-Private Lighting"/>
    <n v="123"/>
    <n v="30.36"/>
    <n v="0"/>
    <n v="0"/>
    <n v="0"/>
    <n v="0"/>
    <n v="0"/>
    <n v="0"/>
    <n v="0"/>
    <n v="0"/>
    <n v="0"/>
    <n v="0"/>
    <n v="0"/>
    <n v="3.7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2"/>
    <n v="0"/>
    <n v="0"/>
    <n v="0"/>
    <n v="0"/>
    <x v="1"/>
    <n v="0"/>
    <m/>
    <m/>
    <m/>
    <m/>
    <m/>
    <m/>
    <m/>
    <n v="3.25"/>
    <n v="0.45"/>
    <n v="0"/>
    <n v="3.7"/>
    <x v="4"/>
    <x v="4"/>
    <m/>
    <x v="40"/>
  </r>
  <r>
    <x v="1"/>
    <s v="Baxter Springs"/>
    <s v="Lighting"/>
    <s v="Municipal Street Lighting"/>
    <s v="SPL-Municipal St Lighting"/>
    <n v="26931.641"/>
    <n v="4147.1499999999996"/>
    <n v="0"/>
    <n v="0"/>
    <n v="0"/>
    <n v="0"/>
    <n v="0"/>
    <n v="0"/>
    <n v="0"/>
    <n v="0"/>
    <n v="0"/>
    <n v="0"/>
    <n v="0"/>
    <n v="810.91"/>
    <n v="0"/>
    <n v="0"/>
    <n v="44.16"/>
    <n v="0"/>
    <n v="0"/>
    <n v="2554.91"/>
    <n v="0"/>
    <n v="0"/>
    <n v="0"/>
    <n v="0"/>
    <n v="0"/>
    <n v="0"/>
    <n v="0"/>
    <n v="0"/>
    <n v="0"/>
    <n v="0"/>
    <n v="0"/>
    <n v="0"/>
    <n v="0"/>
    <n v="0"/>
    <n v="0"/>
    <n v="-450.32"/>
    <n v="86.72"/>
    <n v="0"/>
    <n v="0"/>
    <n v="0"/>
    <n v="0"/>
    <x v="1"/>
    <n v="0"/>
    <m/>
    <m/>
    <m/>
    <m/>
    <m/>
    <m/>
    <m/>
    <n v="713.42"/>
    <n v="97.49"/>
    <n v="0"/>
    <n v="810.91"/>
    <x v="4"/>
    <x v="11"/>
    <m/>
    <x v="40"/>
  </r>
  <r>
    <x v="1"/>
    <s v="Baxter Springs"/>
    <s v="Lighting"/>
    <s v="Residential"/>
    <s v="PL-Private Lighting"/>
    <n v="36007.652999999998"/>
    <n v="11106.23"/>
    <n v="0"/>
    <n v="114.89"/>
    <n v="0"/>
    <n v="0"/>
    <n v="0"/>
    <n v="0"/>
    <n v="0"/>
    <n v="0"/>
    <n v="0"/>
    <n v="0"/>
    <n v="0"/>
    <n v="1080.23"/>
    <n v="0"/>
    <n v="0"/>
    <n v="59.86"/>
    <n v="0"/>
    <n v="0"/>
    <n v="0"/>
    <n v="0"/>
    <n v="0"/>
    <n v="0"/>
    <n v="0"/>
    <n v="0"/>
    <n v="0"/>
    <n v="0"/>
    <n v="0"/>
    <n v="0"/>
    <n v="0"/>
    <n v="0"/>
    <n v="0"/>
    <n v="-0.04"/>
    <n v="224.57"/>
    <n v="0"/>
    <n v="1953.2"/>
    <n v="93.48"/>
    <n v="0"/>
    <n v="0"/>
    <n v="0"/>
    <n v="0"/>
    <x v="1"/>
    <n v="4.75"/>
    <m/>
    <m/>
    <m/>
    <m/>
    <m/>
    <m/>
    <m/>
    <n v="949.88"/>
    <n v="130.35"/>
    <n v="0"/>
    <n v="1080.23"/>
    <x v="0"/>
    <x v="4"/>
    <m/>
    <x v="40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1"/>
    <s v="Columbus"/>
    <s v="Electric"/>
    <s v="Commercial"/>
    <s v="CB-Commercial"/>
    <n v="552421"/>
    <n v="46279.8"/>
    <n v="8190"/>
    <n v="2479.89"/>
    <n v="0"/>
    <n v="0"/>
    <n v="0"/>
    <n v="0"/>
    <n v="0"/>
    <n v="0"/>
    <n v="0"/>
    <n v="0"/>
    <n v="0"/>
    <n v="16526.919999999998"/>
    <n v="0"/>
    <n v="0"/>
    <n v="902.34"/>
    <n v="0"/>
    <n v="0"/>
    <n v="0"/>
    <n v="0"/>
    <n v="0"/>
    <n v="0"/>
    <n v="0"/>
    <n v="0"/>
    <n v="0"/>
    <n v="0"/>
    <n v="0"/>
    <n v="0"/>
    <n v="0"/>
    <n v="0"/>
    <n v="0"/>
    <n v="0"/>
    <n v="6747.45"/>
    <n v="0"/>
    <n v="0"/>
    <n v="7751.71"/>
    <n v="0"/>
    <n v="0"/>
    <n v="0"/>
    <n v="0"/>
    <x v="1"/>
    <n v="0"/>
    <m/>
    <m/>
    <m/>
    <m/>
    <m/>
    <m/>
    <m/>
    <n v="14527.159999999998"/>
    <n v="1999.76"/>
    <n v="0"/>
    <n v="16526.919999999998"/>
    <x v="1"/>
    <x v="5"/>
    <m/>
    <x v="40"/>
  </r>
  <r>
    <x v="1"/>
    <s v="Columbus"/>
    <s v="Electric"/>
    <s v="Commercial"/>
    <s v="GP-General Power"/>
    <n v="596109"/>
    <n v="45227.89"/>
    <n v="0"/>
    <n v="0"/>
    <n v="0"/>
    <n v="0"/>
    <n v="0"/>
    <n v="0"/>
    <n v="0"/>
    <n v="0"/>
    <n v="0"/>
    <n v="0"/>
    <n v="0"/>
    <n v="17911.77"/>
    <n v="0"/>
    <n v="0"/>
    <n v="977.64"/>
    <n v="0"/>
    <n v="0"/>
    <n v="663.34"/>
    <n v="0"/>
    <n v="0"/>
    <n v="0"/>
    <n v="0"/>
    <n v="0"/>
    <n v="0"/>
    <n v="0"/>
    <n v="0"/>
    <n v="0"/>
    <n v="0"/>
    <n v="0"/>
    <n v="0"/>
    <n v="0"/>
    <n v="5574.87"/>
    <n v="0"/>
    <n v="0"/>
    <n v="6759.59"/>
    <n v="0"/>
    <n v="0"/>
    <n v="0"/>
    <n v="0"/>
    <x v="1"/>
    <n v="0"/>
    <m/>
    <m/>
    <m/>
    <m/>
    <m/>
    <m/>
    <m/>
    <n v="15753.86"/>
    <n v="2157.91"/>
    <n v="0"/>
    <n v="17911.77"/>
    <x v="1"/>
    <x v="6"/>
    <m/>
    <x v="40"/>
  </r>
  <r>
    <x v="1"/>
    <s v="Columbus"/>
    <s v="Electric"/>
    <s v="Commercial"/>
    <s v="NM-Net Metering"/>
    <n v="705"/>
    <n v="-28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40"/>
  </r>
  <r>
    <x v="1"/>
    <s v="Columbus"/>
    <s v="Electric"/>
    <s v="Commercial"/>
    <s v="SH-Small Heating"/>
    <n v="53136"/>
    <n v="3891.91"/>
    <n v="835.33"/>
    <n v="257.27999999999997"/>
    <n v="0"/>
    <n v="0"/>
    <n v="0"/>
    <n v="0"/>
    <n v="0"/>
    <n v="0"/>
    <n v="0"/>
    <n v="0"/>
    <n v="0"/>
    <n v="1596.25"/>
    <n v="0"/>
    <n v="0"/>
    <n v="87.17"/>
    <n v="0"/>
    <n v="0"/>
    <n v="0"/>
    <n v="0"/>
    <n v="0"/>
    <n v="0"/>
    <n v="0"/>
    <n v="0"/>
    <n v="0"/>
    <n v="0"/>
    <n v="0"/>
    <n v="0"/>
    <n v="0"/>
    <n v="0"/>
    <n v="0"/>
    <n v="0"/>
    <n v="616.53"/>
    <n v="0"/>
    <n v="0"/>
    <n v="851.77"/>
    <n v="0"/>
    <n v="0"/>
    <n v="0"/>
    <n v="0"/>
    <x v="1"/>
    <n v="0"/>
    <m/>
    <m/>
    <m/>
    <m/>
    <m/>
    <m/>
    <m/>
    <n v="1403.9"/>
    <n v="192.35"/>
    <n v="0"/>
    <n v="1596.25"/>
    <x v="1"/>
    <x v="12"/>
    <m/>
    <x v="40"/>
  </r>
  <r>
    <x v="1"/>
    <s v="Columbus"/>
    <s v="Electric"/>
    <s v="Commercial"/>
    <s v="TEB-Total Electric Bldg"/>
    <n v="104320"/>
    <n v="8052.89"/>
    <n v="0"/>
    <n v="0"/>
    <n v="0"/>
    <n v="0"/>
    <n v="0"/>
    <n v="0"/>
    <n v="0"/>
    <n v="0"/>
    <n v="0"/>
    <n v="0"/>
    <n v="0"/>
    <n v="3133.78"/>
    <n v="0"/>
    <n v="0"/>
    <n v="171.09"/>
    <n v="0"/>
    <n v="0"/>
    <n v="0"/>
    <n v="0"/>
    <n v="0"/>
    <n v="0"/>
    <n v="0"/>
    <n v="0"/>
    <n v="0"/>
    <n v="0"/>
    <n v="0"/>
    <n v="0"/>
    <n v="0"/>
    <n v="0"/>
    <n v="0"/>
    <n v="0"/>
    <n v="862.07"/>
    <n v="0"/>
    <n v="0"/>
    <n v="1415.63"/>
    <n v="0"/>
    <n v="0"/>
    <n v="0"/>
    <n v="0"/>
    <x v="1"/>
    <n v="0"/>
    <m/>
    <m/>
    <m/>
    <m/>
    <m/>
    <m/>
    <m/>
    <n v="2756.1400000000003"/>
    <n v="377.64"/>
    <n v="0"/>
    <n v="3133.78"/>
    <x v="1"/>
    <x v="13"/>
    <m/>
    <x v="40"/>
  </r>
  <r>
    <x v="1"/>
    <s v="Columbus"/>
    <s v="Electric"/>
    <s v="Industrial"/>
    <s v="CB-Commercial"/>
    <n v="800"/>
    <n v="70.650000000000006"/>
    <n v="20"/>
    <n v="0"/>
    <n v="0"/>
    <n v="0"/>
    <n v="0"/>
    <n v="0"/>
    <n v="0"/>
    <n v="0"/>
    <n v="0"/>
    <n v="0"/>
    <n v="0"/>
    <n v="24.03"/>
    <n v="0"/>
    <n v="0"/>
    <n v="1.31"/>
    <n v="0"/>
    <n v="0"/>
    <n v="0"/>
    <n v="0"/>
    <n v="0"/>
    <n v="0"/>
    <n v="0"/>
    <n v="0"/>
    <n v="0"/>
    <n v="0"/>
    <n v="0"/>
    <n v="0"/>
    <n v="0"/>
    <n v="0"/>
    <n v="0"/>
    <n v="0"/>
    <n v="10.18"/>
    <n v="0"/>
    <n v="0"/>
    <n v="11.27"/>
    <n v="0"/>
    <n v="0"/>
    <n v="0"/>
    <n v="0"/>
    <x v="1"/>
    <n v="0"/>
    <m/>
    <m/>
    <m/>
    <m/>
    <m/>
    <m/>
    <m/>
    <n v="21.130000000000003"/>
    <n v="2.9"/>
    <n v="0"/>
    <n v="24.03"/>
    <x v="2"/>
    <x v="5"/>
    <m/>
    <x v="40"/>
  </r>
  <r>
    <x v="1"/>
    <s v="Columbus"/>
    <s v="Electric"/>
    <s v="Industrial"/>
    <s v="GP-General Power"/>
    <n v="297680"/>
    <n v="31771.58"/>
    <n v="0"/>
    <n v="0"/>
    <n v="0"/>
    <n v="0"/>
    <n v="0"/>
    <n v="0"/>
    <n v="0"/>
    <n v="0"/>
    <n v="0"/>
    <n v="0"/>
    <n v="0"/>
    <n v="8942.2999999999993"/>
    <n v="0"/>
    <n v="0"/>
    <n v="488.19"/>
    <n v="0"/>
    <n v="0"/>
    <n v="0"/>
    <n v="0"/>
    <n v="0"/>
    <n v="0"/>
    <n v="0"/>
    <n v="0"/>
    <n v="0"/>
    <n v="0"/>
    <n v="0"/>
    <n v="0"/>
    <n v="0"/>
    <n v="0"/>
    <n v="0"/>
    <n v="0"/>
    <n v="1519.31"/>
    <n v="0"/>
    <n v="0"/>
    <n v="6307.3"/>
    <n v="0"/>
    <n v="0"/>
    <n v="0"/>
    <n v="0"/>
    <x v="1"/>
    <n v="0"/>
    <m/>
    <m/>
    <m/>
    <m/>
    <m/>
    <m/>
    <m/>
    <n v="7864.6999999999989"/>
    <n v="1077.5999999999999"/>
    <n v="0"/>
    <n v="8942.2999999999993"/>
    <x v="2"/>
    <x v="6"/>
    <m/>
    <x v="40"/>
  </r>
  <r>
    <x v="1"/>
    <s v="Columbus"/>
    <s v="Electric"/>
    <s v="Industrial"/>
    <s v="PT-Transmission"/>
    <n v="878400"/>
    <n v="50381.02"/>
    <n v="0"/>
    <n v="0"/>
    <n v="0"/>
    <n v="0"/>
    <n v="0"/>
    <n v="0"/>
    <n v="0"/>
    <n v="0"/>
    <n v="0"/>
    <n v="0"/>
    <n v="0"/>
    <n v="26448.62"/>
    <n v="0"/>
    <n v="0"/>
    <n v="1440.58"/>
    <n v="0"/>
    <n v="0"/>
    <n v="2620.46"/>
    <n v="0"/>
    <n v="0"/>
    <n v="0"/>
    <n v="0"/>
    <n v="0"/>
    <n v="0"/>
    <n v="0"/>
    <n v="0"/>
    <n v="0"/>
    <n v="0"/>
    <n v="0"/>
    <n v="0"/>
    <n v="0"/>
    <n v="1124"/>
    <n v="0"/>
    <n v="-4110.91"/>
    <n v="14970.72"/>
    <n v="0"/>
    <n v="0"/>
    <n v="0"/>
    <n v="0"/>
    <x v="1"/>
    <n v="0"/>
    <m/>
    <m/>
    <m/>
    <m/>
    <m/>
    <m/>
    <m/>
    <n v="23268.809999999998"/>
    <n v="3179.81"/>
    <n v="0"/>
    <n v="26448.62"/>
    <x v="2"/>
    <x v="9"/>
    <m/>
    <x v="40"/>
  </r>
  <r>
    <x v="1"/>
    <s v="Columbus"/>
    <s v="Electric"/>
    <s v="Industrial"/>
    <s v="TEB-Total Electric Bldg"/>
    <n v="3920"/>
    <n v="347.74"/>
    <n v="0"/>
    <n v="0"/>
    <n v="0"/>
    <n v="0"/>
    <n v="0"/>
    <n v="0"/>
    <n v="0"/>
    <n v="0"/>
    <n v="0"/>
    <n v="0"/>
    <n v="0"/>
    <n v="117.76"/>
    <n v="0"/>
    <n v="0"/>
    <n v="6.43"/>
    <n v="0"/>
    <n v="0"/>
    <n v="0"/>
    <n v="0"/>
    <n v="0"/>
    <n v="0"/>
    <n v="0"/>
    <n v="0"/>
    <n v="0"/>
    <n v="0"/>
    <n v="0"/>
    <n v="0"/>
    <n v="0"/>
    <n v="0"/>
    <n v="0"/>
    <n v="0"/>
    <n v="6.29"/>
    <n v="0"/>
    <n v="0"/>
    <n v="53.19"/>
    <n v="0"/>
    <n v="0"/>
    <n v="0"/>
    <n v="0"/>
    <x v="1"/>
    <n v="0"/>
    <m/>
    <m/>
    <m/>
    <m/>
    <m/>
    <m/>
    <m/>
    <n v="103.57000000000001"/>
    <n v="14.19"/>
    <n v="0"/>
    <n v="117.76"/>
    <x v="2"/>
    <x v="13"/>
    <m/>
    <x v="40"/>
  </r>
  <r>
    <x v="1"/>
    <s v="Columbus"/>
    <s v="Electric"/>
    <s v="Municipal Buildings"/>
    <s v="CB-Commercial"/>
    <n v="51275"/>
    <n v="4288.74"/>
    <n v="480"/>
    <n v="0"/>
    <n v="0"/>
    <n v="0"/>
    <n v="0"/>
    <n v="0"/>
    <n v="0"/>
    <n v="0"/>
    <n v="0"/>
    <n v="0"/>
    <n v="0"/>
    <n v="1540.31"/>
    <n v="0"/>
    <n v="0"/>
    <n v="84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2.47"/>
    <n v="0"/>
    <n v="0"/>
    <n v="0"/>
    <n v="0"/>
    <x v="1"/>
    <n v="0"/>
    <m/>
    <m/>
    <m/>
    <m/>
    <m/>
    <m/>
    <m/>
    <n v="1354.69"/>
    <n v="185.62"/>
    <n v="0"/>
    <n v="1540.31"/>
    <x v="3"/>
    <x v="5"/>
    <m/>
    <x v="40"/>
  </r>
  <r>
    <x v="1"/>
    <s v="Columbus"/>
    <s v="Electric"/>
    <s v="Municipal Buildings"/>
    <s v="SH-Small Heating"/>
    <n v="6000"/>
    <n v="432.24"/>
    <n v="40"/>
    <n v="0"/>
    <n v="0"/>
    <n v="0"/>
    <n v="0"/>
    <n v="0"/>
    <n v="0"/>
    <n v="0"/>
    <n v="0"/>
    <n v="0"/>
    <n v="0"/>
    <n v="180.24"/>
    <n v="0"/>
    <n v="0"/>
    <n v="9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.18"/>
    <n v="0"/>
    <n v="0"/>
    <n v="0"/>
    <n v="0"/>
    <x v="1"/>
    <n v="0"/>
    <m/>
    <m/>
    <m/>
    <m/>
    <m/>
    <m/>
    <m/>
    <n v="158.52000000000001"/>
    <n v="21.72"/>
    <n v="0"/>
    <n v="180.24"/>
    <x v="3"/>
    <x v="12"/>
    <m/>
    <x v="40"/>
  </r>
  <r>
    <x v="1"/>
    <s v="Columbus"/>
    <s v="Electric"/>
    <s v="Municipal Buildings"/>
    <s v="TEB-Total Electric Bldg"/>
    <n v="11360"/>
    <n v="937.66"/>
    <n v="0"/>
    <n v="0"/>
    <n v="0"/>
    <n v="0"/>
    <n v="0"/>
    <n v="0"/>
    <n v="0"/>
    <n v="0"/>
    <n v="0"/>
    <n v="0"/>
    <n v="0"/>
    <n v="341.25"/>
    <n v="0"/>
    <n v="0"/>
    <n v="18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16"/>
    <n v="0"/>
    <n v="0"/>
    <n v="0"/>
    <n v="0"/>
    <x v="1"/>
    <n v="0"/>
    <m/>
    <m/>
    <m/>
    <m/>
    <m/>
    <m/>
    <m/>
    <n v="300.13"/>
    <n v="41.12"/>
    <n v="0"/>
    <n v="341.25"/>
    <x v="3"/>
    <x v="13"/>
    <m/>
    <x v="40"/>
  </r>
  <r>
    <x v="1"/>
    <s v="Columbus"/>
    <s v="Electric"/>
    <s v="Municipal Other Lighting"/>
    <s v="CB-Commercial"/>
    <n v="1928"/>
    <n v="171.86"/>
    <n v="340"/>
    <n v="0"/>
    <n v="0"/>
    <n v="0"/>
    <n v="0"/>
    <n v="0"/>
    <n v="0"/>
    <n v="0"/>
    <n v="0"/>
    <n v="0"/>
    <n v="0"/>
    <n v="57.9"/>
    <n v="0"/>
    <n v="0"/>
    <n v="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16"/>
    <n v="0"/>
    <n v="0"/>
    <n v="0"/>
    <n v="0"/>
    <x v="1"/>
    <n v="0"/>
    <m/>
    <m/>
    <m/>
    <m/>
    <m/>
    <m/>
    <m/>
    <n v="50.92"/>
    <n v="6.98"/>
    <n v="0"/>
    <n v="57.9"/>
    <x v="4"/>
    <x v="5"/>
    <m/>
    <x v="40"/>
  </r>
  <r>
    <x v="1"/>
    <s v="Columbus"/>
    <s v="Electric"/>
    <s v="Municipal Other Lighting"/>
    <s v="GP-General Power"/>
    <n v="20000"/>
    <n v="1268.48"/>
    <n v="0"/>
    <n v="0"/>
    <n v="0"/>
    <n v="0"/>
    <n v="0"/>
    <n v="0"/>
    <n v="0"/>
    <n v="0"/>
    <n v="0"/>
    <n v="0"/>
    <n v="0"/>
    <n v="600.79999999999995"/>
    <n v="0"/>
    <n v="0"/>
    <n v="32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.86000000000001"/>
    <n v="0"/>
    <n v="0"/>
    <n v="0"/>
    <n v="0"/>
    <x v="1"/>
    <n v="0"/>
    <m/>
    <m/>
    <m/>
    <m/>
    <m/>
    <m/>
    <m/>
    <n v="528.4"/>
    <n v="72.400000000000006"/>
    <n v="0"/>
    <n v="600.79999999999995"/>
    <x v="4"/>
    <x v="6"/>
    <m/>
    <x v="40"/>
  </r>
  <r>
    <x v="1"/>
    <s v="Columbus"/>
    <s v="Electric"/>
    <s v="Municipal Other Lighting"/>
    <s v="LS-Special Lighting"/>
    <n v="1362"/>
    <n v="210.48"/>
    <n v="0"/>
    <n v="0"/>
    <n v="0"/>
    <n v="0"/>
    <n v="0"/>
    <n v="0"/>
    <n v="0"/>
    <n v="0"/>
    <n v="0"/>
    <n v="0"/>
    <n v="0"/>
    <n v="40.909999999999997"/>
    <n v="0"/>
    <n v="0"/>
    <n v="2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29"/>
    <n v="1.23"/>
    <n v="0"/>
    <n v="0"/>
    <n v="0"/>
    <n v="0"/>
    <x v="1"/>
    <n v="0"/>
    <m/>
    <m/>
    <m/>
    <m/>
    <m/>
    <m/>
    <m/>
    <n v="35.979999999999997"/>
    <n v="4.93"/>
    <n v="0"/>
    <n v="40.909999999999997"/>
    <x v="4"/>
    <x v="7"/>
    <m/>
    <x v="40"/>
  </r>
  <r>
    <x v="1"/>
    <s v="Columbus"/>
    <s v="Electric"/>
    <s v="Municipal Pumping"/>
    <s v="CB-Commercial"/>
    <n v="14336"/>
    <n v="1230.98"/>
    <n v="340"/>
    <n v="0"/>
    <n v="0"/>
    <n v="0"/>
    <n v="0"/>
    <n v="0"/>
    <n v="0"/>
    <n v="0"/>
    <n v="0"/>
    <n v="0"/>
    <n v="0"/>
    <n v="430.65"/>
    <n v="0"/>
    <n v="0"/>
    <n v="23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2"/>
    <n v="0"/>
    <n v="0"/>
    <n v="0"/>
    <n v="0"/>
    <x v="1"/>
    <n v="0"/>
    <m/>
    <m/>
    <m/>
    <m/>
    <m/>
    <m/>
    <m/>
    <n v="378.75"/>
    <n v="51.9"/>
    <n v="0"/>
    <n v="430.65"/>
    <x v="3"/>
    <x v="5"/>
    <m/>
    <x v="40"/>
  </r>
  <r>
    <x v="1"/>
    <s v="Columbus"/>
    <s v="Electric"/>
    <s v="Municipal Pumping"/>
    <s v="GP-General Power"/>
    <n v="36240"/>
    <n v="3691.06"/>
    <n v="0"/>
    <n v="0"/>
    <n v="0"/>
    <n v="0"/>
    <n v="0"/>
    <n v="0"/>
    <n v="0"/>
    <n v="0"/>
    <n v="0"/>
    <n v="0"/>
    <n v="0"/>
    <n v="1088.6400000000001"/>
    <n v="0"/>
    <n v="0"/>
    <n v="59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5.19"/>
    <n v="0"/>
    <n v="0"/>
    <n v="0"/>
    <n v="0"/>
    <x v="1"/>
    <n v="0"/>
    <m/>
    <m/>
    <m/>
    <m/>
    <m/>
    <m/>
    <m/>
    <n v="957.45"/>
    <n v="131.19"/>
    <n v="0"/>
    <n v="1088.6400000000001"/>
    <x v="3"/>
    <x v="6"/>
    <m/>
    <x v="40"/>
  </r>
  <r>
    <x v="1"/>
    <s v="Columbus"/>
    <s v="Electric"/>
    <s v="Residential"/>
    <s v="NM-Net Metering"/>
    <n v="1643"/>
    <n v="-65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0"/>
  </r>
  <r>
    <x v="1"/>
    <s v="Columbus"/>
    <s v="Electric"/>
    <s v="Residential"/>
    <s v="RG-Residential"/>
    <n v="1670414"/>
    <n v="108625.13"/>
    <n v="29005.51"/>
    <n v="8142.46"/>
    <n v="0"/>
    <n v="0"/>
    <n v="0"/>
    <n v="0"/>
    <n v="0"/>
    <n v="0"/>
    <n v="0"/>
    <n v="0"/>
    <n v="0"/>
    <n v="50086.1"/>
    <n v="0"/>
    <n v="0"/>
    <n v="2734.32"/>
    <n v="0"/>
    <n v="0"/>
    <n v="0"/>
    <n v="0"/>
    <n v="0"/>
    <n v="0"/>
    <n v="0"/>
    <n v="0"/>
    <n v="0"/>
    <n v="0"/>
    <n v="40"/>
    <n v="0"/>
    <n v="45"/>
    <n v="0"/>
    <n v="60"/>
    <n v="-2.91"/>
    <n v="5116.95"/>
    <n v="0"/>
    <n v="0"/>
    <n v="29144.45"/>
    <n v="0"/>
    <n v="0"/>
    <n v="0"/>
    <n v="0"/>
    <x v="1"/>
    <n v="0"/>
    <m/>
    <m/>
    <m/>
    <m/>
    <m/>
    <m/>
    <m/>
    <n v="44039.199999999997"/>
    <n v="6046.9"/>
    <n v="0"/>
    <n v="50086.1"/>
    <x v="0"/>
    <x v="1"/>
    <m/>
    <x v="40"/>
  </r>
  <r>
    <x v="1"/>
    <s v="Columbus"/>
    <s v="Electric"/>
    <s v="Residential"/>
    <s v="RG-Residential Water Heat"/>
    <n v="258114"/>
    <n v="15707.48"/>
    <n v="3687.89"/>
    <n v="932.08"/>
    <n v="0"/>
    <n v="0"/>
    <n v="0"/>
    <n v="0"/>
    <n v="0"/>
    <n v="0"/>
    <n v="0"/>
    <n v="0"/>
    <n v="0"/>
    <n v="7624.95"/>
    <n v="0"/>
    <n v="0"/>
    <n v="416.24"/>
    <n v="0"/>
    <n v="0"/>
    <n v="0"/>
    <n v="0"/>
    <n v="0"/>
    <n v="0"/>
    <n v="0"/>
    <n v="0"/>
    <n v="0"/>
    <n v="0"/>
    <n v="20"/>
    <n v="0"/>
    <n v="0"/>
    <n v="0"/>
    <n v="20"/>
    <n v="-0.89"/>
    <n v="669.83"/>
    <n v="0"/>
    <n v="0"/>
    <n v="4457.1099999999997"/>
    <n v="0"/>
    <n v="0"/>
    <n v="0"/>
    <n v="0"/>
    <x v="1"/>
    <n v="0"/>
    <m/>
    <m/>
    <m/>
    <m/>
    <m/>
    <m/>
    <m/>
    <n v="6690.58"/>
    <n v="934.37"/>
    <n v="0"/>
    <n v="7624.95"/>
    <x v="0"/>
    <x v="14"/>
    <m/>
    <x v="40"/>
  </r>
  <r>
    <x v="1"/>
    <s v="Columbus"/>
    <s v="Electric"/>
    <s v="Residential"/>
    <s v="RH-Residential Total Elec"/>
    <n v="413388"/>
    <n v="23570.639999999999"/>
    <n v="6558.32"/>
    <n v="1296.21"/>
    <n v="0"/>
    <n v="0"/>
    <n v="0"/>
    <n v="0"/>
    <n v="0"/>
    <n v="0"/>
    <n v="0"/>
    <n v="0"/>
    <n v="0"/>
    <n v="12372.18"/>
    <n v="0"/>
    <n v="0"/>
    <n v="675.39"/>
    <n v="0"/>
    <n v="0"/>
    <n v="0"/>
    <n v="0"/>
    <n v="0"/>
    <n v="0"/>
    <n v="0"/>
    <n v="0"/>
    <n v="0"/>
    <n v="0"/>
    <n v="20"/>
    <n v="0"/>
    <n v="0"/>
    <n v="0"/>
    <n v="0"/>
    <n v="0"/>
    <n v="1036.8499999999999"/>
    <n v="0"/>
    <n v="0"/>
    <n v="7042.76"/>
    <n v="0"/>
    <n v="0"/>
    <n v="0"/>
    <n v="0"/>
    <x v="1"/>
    <n v="0"/>
    <m/>
    <m/>
    <m/>
    <m/>
    <m/>
    <m/>
    <m/>
    <n v="10875.720000000001"/>
    <n v="1496.46"/>
    <n v="0"/>
    <n v="12372.18"/>
    <x v="0"/>
    <x v="15"/>
    <m/>
    <x v="40"/>
  </r>
  <r>
    <x v="1"/>
    <s v="Columbus"/>
    <s v="Lighting"/>
    <s v="Commercial"/>
    <s v="PL-Private Lighting"/>
    <n v="21073"/>
    <n v="5221.7299999999996"/>
    <n v="0"/>
    <n v="0"/>
    <n v="0"/>
    <n v="0"/>
    <n v="0"/>
    <n v="0"/>
    <n v="0"/>
    <n v="0"/>
    <n v="0"/>
    <n v="0"/>
    <n v="0"/>
    <n v="632.89"/>
    <n v="0"/>
    <n v="0"/>
    <n v="34.74"/>
    <n v="0"/>
    <n v="0"/>
    <n v="0"/>
    <n v="0"/>
    <n v="0"/>
    <n v="0"/>
    <n v="0"/>
    <n v="0"/>
    <n v="0"/>
    <n v="0"/>
    <n v="0"/>
    <n v="0"/>
    <n v="0"/>
    <n v="0"/>
    <n v="0"/>
    <n v="0"/>
    <n v="480.48"/>
    <n v="0"/>
    <n v="264.70999999999998"/>
    <n v="54.75"/>
    <n v="0"/>
    <n v="0"/>
    <n v="0"/>
    <n v="0"/>
    <x v="1"/>
    <n v="0"/>
    <m/>
    <m/>
    <m/>
    <m/>
    <m/>
    <m/>
    <m/>
    <n v="556.61"/>
    <n v="76.28"/>
    <n v="0"/>
    <n v="632.89"/>
    <x v="1"/>
    <x v="4"/>
    <m/>
    <x v="40"/>
  </r>
  <r>
    <x v="1"/>
    <s v="Columbus"/>
    <s v="Lighting"/>
    <s v="Industrial"/>
    <s v="PL-Private Lighting"/>
    <n v="222"/>
    <n v="43.46"/>
    <n v="0"/>
    <n v="0"/>
    <n v="0"/>
    <n v="0"/>
    <n v="0"/>
    <n v="0"/>
    <n v="0"/>
    <n v="0"/>
    <n v="0"/>
    <n v="0"/>
    <n v="0"/>
    <n v="6.68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4.25"/>
    <n v="0"/>
    <n v="5.14"/>
    <n v="0.57999999999999996"/>
    <n v="0"/>
    <n v="0"/>
    <n v="0"/>
    <n v="0"/>
    <x v="1"/>
    <n v="0"/>
    <m/>
    <m/>
    <m/>
    <m/>
    <m/>
    <m/>
    <m/>
    <n v="5.88"/>
    <n v="0.8"/>
    <n v="0"/>
    <n v="6.68"/>
    <x v="2"/>
    <x v="4"/>
    <m/>
    <x v="40"/>
  </r>
  <r>
    <x v="1"/>
    <s v="Columbus"/>
    <s v="Lighting"/>
    <s v="Municipal Other Lighting"/>
    <s v="PL-Private Lighting"/>
    <n v="290"/>
    <n v="87.1"/>
    <n v="0"/>
    <n v="0"/>
    <n v="0"/>
    <n v="0"/>
    <n v="0"/>
    <n v="0"/>
    <n v="0"/>
    <n v="0"/>
    <n v="0"/>
    <n v="0"/>
    <n v="0"/>
    <n v="8.7100000000000009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5"/>
    <n v="0"/>
    <n v="0"/>
    <n v="0"/>
    <n v="0"/>
    <x v="1"/>
    <n v="0"/>
    <m/>
    <m/>
    <m/>
    <m/>
    <m/>
    <m/>
    <m/>
    <n v="7.660000000000001"/>
    <n v="1.05"/>
    <n v="0"/>
    <n v="8.7100000000000009"/>
    <x v="4"/>
    <x v="4"/>
    <m/>
    <x v="40"/>
  </r>
  <r>
    <x v="1"/>
    <s v="Columbus"/>
    <s v="Lighting"/>
    <s v="Municipal Street Lighting"/>
    <s v="SPL-Municipal St Lighting"/>
    <n v="34979.35"/>
    <n v="4158.7700000000004"/>
    <n v="0"/>
    <n v="0"/>
    <n v="0"/>
    <n v="0"/>
    <n v="0"/>
    <n v="0"/>
    <n v="0"/>
    <n v="0"/>
    <n v="0"/>
    <n v="0"/>
    <n v="0"/>
    <n v="1053.23"/>
    <n v="0"/>
    <n v="0"/>
    <n v="57.36"/>
    <n v="0"/>
    <n v="0"/>
    <n v="1651.9"/>
    <n v="0"/>
    <n v="0"/>
    <n v="0"/>
    <n v="0"/>
    <n v="0"/>
    <n v="0"/>
    <n v="0"/>
    <n v="0"/>
    <n v="0"/>
    <n v="0"/>
    <n v="0"/>
    <n v="0"/>
    <n v="0"/>
    <n v="0"/>
    <n v="0"/>
    <n v="-1125.8"/>
    <n v="112.65"/>
    <n v="0"/>
    <n v="0"/>
    <n v="0"/>
    <n v="0"/>
    <x v="1"/>
    <n v="0"/>
    <m/>
    <m/>
    <m/>
    <m/>
    <m/>
    <m/>
    <m/>
    <n v="926.6"/>
    <n v="126.63"/>
    <n v="0"/>
    <n v="1053.23"/>
    <x v="4"/>
    <x v="11"/>
    <m/>
    <x v="40"/>
  </r>
  <r>
    <x v="1"/>
    <s v="Columbus"/>
    <s v="Lighting"/>
    <s v="Residential"/>
    <s v="PL-Private Lighting"/>
    <n v="14605.669"/>
    <n v="4830.66"/>
    <n v="0"/>
    <n v="0"/>
    <n v="0"/>
    <n v="0"/>
    <n v="0"/>
    <n v="0"/>
    <n v="0"/>
    <n v="0"/>
    <n v="0"/>
    <n v="0"/>
    <n v="0"/>
    <n v="438.22"/>
    <n v="0"/>
    <n v="0"/>
    <n v="24.16"/>
    <n v="0"/>
    <n v="0"/>
    <n v="0"/>
    <n v="0"/>
    <n v="0"/>
    <n v="0"/>
    <n v="0"/>
    <n v="0"/>
    <n v="0"/>
    <n v="0"/>
    <n v="0"/>
    <n v="0"/>
    <n v="0"/>
    <n v="0"/>
    <n v="0"/>
    <n v="0"/>
    <n v="93.48"/>
    <n v="0"/>
    <n v="853.24"/>
    <n v="37.85"/>
    <n v="0"/>
    <n v="0"/>
    <n v="0"/>
    <n v="0"/>
    <x v="1"/>
    <n v="0"/>
    <m/>
    <m/>
    <m/>
    <m/>
    <m/>
    <m/>
    <m/>
    <n v="385.35"/>
    <n v="52.87"/>
    <n v="0"/>
    <n v="438.22"/>
    <x v="0"/>
    <x v="4"/>
    <m/>
    <x v="40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1"/>
    <s v="Neosho"/>
    <s v="Electric"/>
    <s v="Commercial"/>
    <s v="CB-Commercial"/>
    <n v="2"/>
    <n v="0.18"/>
    <n v="20"/>
    <n v="1.01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1"/>
    <n v="0"/>
    <n v="0"/>
    <n v="0.03"/>
    <n v="0"/>
    <n v="0"/>
    <n v="0"/>
    <n v="0"/>
    <x v="1"/>
    <n v="0"/>
    <m/>
    <m/>
    <m/>
    <m/>
    <m/>
    <m/>
    <m/>
    <n v="4.9999999999999996E-2"/>
    <n v="0.01"/>
    <n v="0"/>
    <n v="0.06"/>
    <x v="1"/>
    <x v="5"/>
    <m/>
    <x v="40"/>
  </r>
  <r>
    <x v="3"/>
    <s v="Aurora"/>
    <s v="Electric"/>
    <s v="Commercial"/>
    <s v="CB-Commercial"/>
    <n v="2576369"/>
    <n v="319664.55"/>
    <n v="43304.67"/>
    <n v="11278.4"/>
    <n v="0"/>
    <n v="0"/>
    <n v="-168.8"/>
    <n v="-29074.0458015267"/>
    <n v="23187.58"/>
    <n v="0"/>
    <n v="0"/>
    <n v="1018.57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2939.56"/>
    <n v="20"/>
    <n v="-42.65"/>
    <n v="24758.06"/>
    <n v="0"/>
    <n v="0"/>
    <n v="0"/>
    <n v="0"/>
    <n v="0"/>
    <n v="0"/>
    <n v="0"/>
    <x v="791"/>
    <n v="0"/>
    <m/>
    <m/>
    <m/>
    <m/>
    <m/>
    <m/>
    <m/>
    <n v="0"/>
    <n v="0"/>
    <n v="0"/>
    <n v="0"/>
    <x v="1"/>
    <x v="5"/>
    <m/>
    <x v="40"/>
  </r>
  <r>
    <x v="3"/>
    <s v="Aurora"/>
    <s v="Electric"/>
    <s v="Commercial"/>
    <s v="GP-General Power"/>
    <n v="4638475"/>
    <n v="478807.76"/>
    <n v="10229.75"/>
    <n v="15910.32"/>
    <n v="0"/>
    <n v="0"/>
    <n v="0"/>
    <n v="0"/>
    <n v="43515.21"/>
    <n v="0"/>
    <n v="0"/>
    <n v="1551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84.04"/>
    <n v="0"/>
    <n v="-2.4500000000000002"/>
    <n v="29774.93"/>
    <n v="0"/>
    <n v="0"/>
    <n v="0"/>
    <n v="0"/>
    <n v="0"/>
    <n v="0"/>
    <n v="0"/>
    <x v="792"/>
    <n v="0"/>
    <m/>
    <m/>
    <m/>
    <m/>
    <m/>
    <m/>
    <m/>
    <n v="0"/>
    <n v="0"/>
    <n v="0"/>
    <n v="0"/>
    <x v="1"/>
    <x v="6"/>
    <m/>
    <x v="40"/>
  </r>
  <r>
    <x v="3"/>
    <s v="Aurora"/>
    <s v="Electric"/>
    <s v="Commercial"/>
    <s v="LS-Special Lighting"/>
    <n v="3995"/>
    <n v="749.59"/>
    <n v="0"/>
    <n v="5.27"/>
    <n v="0"/>
    <n v="0"/>
    <n v="0"/>
    <n v="0"/>
    <n v="38.43"/>
    <n v="0"/>
    <n v="0"/>
    <n v="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0"/>
  </r>
  <r>
    <x v="3"/>
    <s v="Aurora"/>
    <s v="Electric"/>
    <s v="Commercial"/>
    <s v="NS-GS General Service"/>
    <n v="0"/>
    <n v="25"/>
    <n v="5.59"/>
    <n v="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4"/>
    <n v="0"/>
    <n v="-0.75"/>
    <n v="0.52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9"/>
    <m/>
    <x v="40"/>
  </r>
  <r>
    <x v="3"/>
    <s v="Aurora"/>
    <s v="Electric"/>
    <s v="Commercial"/>
    <s v="NS-SP Small Primary"/>
    <n v="215928"/>
    <n v="20759.53"/>
    <n v="134.35"/>
    <n v="944.04"/>
    <n v="0"/>
    <n v="0"/>
    <n v="0"/>
    <n v="0"/>
    <n v="1891.94"/>
    <n v="0"/>
    <n v="0"/>
    <n v="86.85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0"/>
    <n v="0"/>
    <n v="0"/>
    <n v="789.86"/>
    <n v="0"/>
    <n v="0"/>
    <n v="0"/>
    <n v="0"/>
    <n v="0"/>
    <n v="0"/>
    <n v="0"/>
    <x v="793"/>
    <n v="0"/>
    <m/>
    <m/>
    <m/>
    <m/>
    <m/>
    <m/>
    <m/>
    <n v="0"/>
    <n v="0"/>
    <n v="0"/>
    <n v="0"/>
    <x v="1"/>
    <x v="23"/>
    <m/>
    <x v="40"/>
  </r>
  <r>
    <x v="3"/>
    <s v="Aurora"/>
    <s v="Electric"/>
    <s v="Commercial"/>
    <s v="SH-Small Heating"/>
    <n v="169725"/>
    <n v="20240.55"/>
    <n v="2193.91"/>
    <n v="864.29"/>
    <n v="0"/>
    <n v="0"/>
    <n v="0"/>
    <n v="0"/>
    <n v="1572.91"/>
    <n v="0"/>
    <n v="0"/>
    <n v="65.76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0.09"/>
    <n v="0"/>
    <n v="-11.25"/>
    <n v="1779.12"/>
    <n v="0"/>
    <n v="0"/>
    <n v="0"/>
    <n v="0"/>
    <n v="0"/>
    <n v="0"/>
    <n v="0"/>
    <x v="794"/>
    <n v="0"/>
    <m/>
    <m/>
    <m/>
    <m/>
    <m/>
    <m/>
    <m/>
    <n v="0"/>
    <n v="0"/>
    <n v="0"/>
    <n v="0"/>
    <x v="1"/>
    <x v="12"/>
    <m/>
    <x v="40"/>
  </r>
  <r>
    <x v="3"/>
    <s v="Aurora"/>
    <s v="Electric"/>
    <s v="Commercial"/>
    <s v="TEB-Total Electric Bldg"/>
    <n v="574624"/>
    <n v="62197.34"/>
    <n v="1320.31"/>
    <n v="245.73"/>
    <n v="0"/>
    <n v="0"/>
    <n v="0"/>
    <n v="0"/>
    <n v="5088.55"/>
    <n v="0"/>
    <n v="0"/>
    <n v="229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1.14"/>
    <n v="0"/>
    <n v="0"/>
    <n v="3452.65"/>
    <n v="0"/>
    <n v="0"/>
    <n v="0"/>
    <n v="0"/>
    <n v="0"/>
    <n v="0"/>
    <n v="0"/>
    <x v="795"/>
    <n v="0"/>
    <m/>
    <m/>
    <m/>
    <m/>
    <m/>
    <m/>
    <m/>
    <n v="0"/>
    <n v="0"/>
    <n v="0"/>
    <n v="0"/>
    <x v="1"/>
    <x v="13"/>
    <m/>
    <x v="40"/>
  </r>
  <r>
    <x v="3"/>
    <s v="Aurora"/>
    <s v="Electric"/>
    <s v="Industrial"/>
    <s v="CB-Commercial"/>
    <n v="25042"/>
    <n v="2981.01"/>
    <n v="229.98"/>
    <n v="133.19"/>
    <n v="0"/>
    <n v="0"/>
    <n v="0"/>
    <n v="0"/>
    <n v="211.03"/>
    <n v="0"/>
    <n v="0"/>
    <n v="1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.93"/>
    <n v="0"/>
    <n v="0"/>
    <n v="284.27999999999997"/>
    <n v="0"/>
    <n v="0"/>
    <n v="0"/>
    <n v="0"/>
    <n v="0"/>
    <n v="0"/>
    <n v="0"/>
    <x v="796"/>
    <n v="0"/>
    <m/>
    <m/>
    <m/>
    <m/>
    <m/>
    <m/>
    <m/>
    <n v="0"/>
    <n v="0"/>
    <n v="0"/>
    <n v="0"/>
    <x v="2"/>
    <x v="5"/>
    <m/>
    <x v="40"/>
  </r>
  <r>
    <x v="3"/>
    <s v="Aurora"/>
    <s v="Electric"/>
    <s v="Industrial"/>
    <s v="GP-General Power"/>
    <n v="1974875"/>
    <n v="182521.56"/>
    <n v="1121.01"/>
    <n v="3490.43"/>
    <n v="0"/>
    <n v="0"/>
    <n v="0"/>
    <n v="0"/>
    <n v="14871.22"/>
    <n v="0"/>
    <n v="0"/>
    <n v="765.73"/>
    <n v="0"/>
    <n v="0"/>
    <n v="0"/>
    <n v="0"/>
    <n v="0"/>
    <n v="0"/>
    <n v="0"/>
    <n v="68.989999999999995"/>
    <n v="0"/>
    <n v="0"/>
    <n v="0"/>
    <n v="0"/>
    <n v="0"/>
    <n v="-1012"/>
    <n v="0"/>
    <n v="0"/>
    <n v="0"/>
    <n v="0"/>
    <n v="1637.86"/>
    <n v="0"/>
    <n v="0"/>
    <n v="10345.4"/>
    <n v="0"/>
    <n v="0"/>
    <n v="0"/>
    <n v="0"/>
    <n v="0"/>
    <n v="0"/>
    <n v="0"/>
    <x v="797"/>
    <n v="0"/>
    <m/>
    <m/>
    <m/>
    <m/>
    <m/>
    <m/>
    <m/>
    <n v="0"/>
    <n v="0"/>
    <n v="0"/>
    <n v="0"/>
    <x v="2"/>
    <x v="6"/>
    <m/>
    <x v="40"/>
  </r>
  <r>
    <x v="3"/>
    <s v="Aurora"/>
    <s v="Electric"/>
    <s v="Industrial"/>
    <s v="LP-Large Power"/>
    <n v="2977203"/>
    <n v="220866.83"/>
    <n v="567.1"/>
    <n v="0"/>
    <n v="0"/>
    <n v="0"/>
    <n v="0"/>
    <n v="0"/>
    <n v="20810.650000000001"/>
    <n v="0"/>
    <n v="0"/>
    <n v="395.01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9126.26"/>
    <n v="0"/>
    <n v="0"/>
    <n v="5972.03"/>
    <n v="0"/>
    <n v="0"/>
    <n v="0"/>
    <n v="0"/>
    <n v="0"/>
    <n v="0"/>
    <n v="0"/>
    <x v="798"/>
    <n v="0"/>
    <m/>
    <m/>
    <m/>
    <m/>
    <m/>
    <m/>
    <m/>
    <n v="0"/>
    <n v="0"/>
    <n v="0"/>
    <n v="0"/>
    <x v="2"/>
    <x v="17"/>
    <m/>
    <x v="40"/>
  </r>
  <r>
    <x v="3"/>
    <s v="Aurora"/>
    <s v="Electric"/>
    <s v="Industrial"/>
    <s v="NS-SP Small Primary"/>
    <n v="114352"/>
    <n v="10760.18"/>
    <n v="138.97999999999999"/>
    <n v="105.85"/>
    <n v="0"/>
    <n v="0"/>
    <n v="0"/>
    <n v="0"/>
    <n v="1034.3699999999999"/>
    <n v="0"/>
    <n v="0"/>
    <n v="45.06"/>
    <n v="0"/>
    <n v="0"/>
    <n v="0"/>
    <n v="0"/>
    <n v="0"/>
    <n v="0"/>
    <n v="0"/>
    <n v="1199.01"/>
    <n v="0"/>
    <n v="0"/>
    <n v="0"/>
    <n v="0"/>
    <n v="0"/>
    <n v="0"/>
    <n v="0"/>
    <n v="0"/>
    <n v="0"/>
    <n v="0"/>
    <n v="742.49"/>
    <n v="0"/>
    <n v="0"/>
    <n v="479.82"/>
    <n v="0"/>
    <n v="0"/>
    <n v="0"/>
    <n v="0"/>
    <n v="0"/>
    <n v="0"/>
    <n v="0"/>
    <x v="799"/>
    <n v="0"/>
    <m/>
    <m/>
    <m/>
    <m/>
    <m/>
    <m/>
    <m/>
    <n v="0"/>
    <n v="0"/>
    <n v="0"/>
    <n v="0"/>
    <x v="2"/>
    <x v="23"/>
    <m/>
    <x v="40"/>
  </r>
  <r>
    <x v="3"/>
    <s v="Aurora"/>
    <s v="Electric"/>
    <s v="Industrial"/>
    <s v="PFM-Feed Mill/Grain Elev"/>
    <n v="26160"/>
    <n v="3859.58"/>
    <n v="77.14"/>
    <n v="9.36"/>
    <n v="0"/>
    <n v="0"/>
    <n v="0"/>
    <n v="0"/>
    <n v="235.55"/>
    <n v="0"/>
    <n v="0"/>
    <n v="1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6.09"/>
    <n v="0"/>
    <n v="0"/>
    <n v="0"/>
    <n v="0"/>
    <n v="0"/>
    <n v="0"/>
    <n v="0"/>
    <x v="800"/>
    <n v="0"/>
    <m/>
    <m/>
    <m/>
    <m/>
    <m/>
    <m/>
    <m/>
    <n v="0"/>
    <n v="0"/>
    <n v="0"/>
    <n v="0"/>
    <x v="2"/>
    <x v="18"/>
    <m/>
    <x v="40"/>
  </r>
  <r>
    <x v="3"/>
    <s v="Aurora"/>
    <s v="Electric"/>
    <s v="Industrial"/>
    <s v="TEB-Total Electric Bldg"/>
    <n v="682498"/>
    <n v="66329.509999999995"/>
    <n v="69.489999999999995"/>
    <n v="0"/>
    <n v="0"/>
    <n v="0"/>
    <n v="0"/>
    <n v="0"/>
    <n v="4859.3900000000003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4792.13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13"/>
    <m/>
    <x v="40"/>
  </r>
  <r>
    <x v="3"/>
    <s v="Aurora"/>
    <s v="Electric"/>
    <s v="Interdepartmental"/>
    <s v="CB-Commercial"/>
    <n v="48360"/>
    <n v="5956.12"/>
    <n v="207.42"/>
    <n v="0"/>
    <n v="0"/>
    <n v="0"/>
    <n v="0"/>
    <n v="0"/>
    <n v="409.14"/>
    <n v="0"/>
    <n v="0"/>
    <n v="19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1999999999999993"/>
    <n v="0"/>
    <n v="0"/>
    <n v="0"/>
    <n v="0"/>
    <n v="0"/>
    <n v="0"/>
    <n v="0"/>
    <x v="801"/>
    <n v="0"/>
    <m/>
    <m/>
    <m/>
    <m/>
    <m/>
    <m/>
    <m/>
    <n v="0"/>
    <n v="0"/>
    <n v="0"/>
    <n v="0"/>
    <x v="5"/>
    <x v="5"/>
    <m/>
    <x v="40"/>
  </r>
  <r>
    <x v="3"/>
    <s v="Aurora"/>
    <s v="Electric"/>
    <s v="Interdepartmental"/>
    <s v="GP-General Power"/>
    <n v="158778"/>
    <n v="13071.36"/>
    <n v="258.79000000000002"/>
    <n v="0"/>
    <n v="0"/>
    <n v="0"/>
    <n v="0"/>
    <n v="0"/>
    <n v="1418.67"/>
    <n v="0"/>
    <n v="0"/>
    <n v="63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02"/>
    <n v="0"/>
    <m/>
    <m/>
    <m/>
    <m/>
    <m/>
    <m/>
    <m/>
    <n v="0"/>
    <n v="0"/>
    <n v="0"/>
    <n v="0"/>
    <x v="5"/>
    <x v="6"/>
    <m/>
    <x v="40"/>
  </r>
  <r>
    <x v="3"/>
    <s v="Aurora"/>
    <s v="Electric"/>
    <s v="Municipal Buildings"/>
    <s v="CB-Commercial"/>
    <n v="50388"/>
    <n v="6111.65"/>
    <n v="1542.19"/>
    <n v="0"/>
    <n v="0"/>
    <n v="0"/>
    <n v="0"/>
    <n v="0"/>
    <n v="397"/>
    <n v="0"/>
    <n v="0"/>
    <n v="2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03"/>
    <n v="0"/>
    <m/>
    <m/>
    <m/>
    <m/>
    <m/>
    <m/>
    <m/>
    <n v="0"/>
    <n v="0"/>
    <n v="0"/>
    <n v="0"/>
    <x v="3"/>
    <x v="5"/>
    <m/>
    <x v="40"/>
  </r>
  <r>
    <x v="3"/>
    <s v="Aurora"/>
    <s v="Electric"/>
    <s v="Municipal Buildings"/>
    <s v="GP-General Power"/>
    <n v="135840"/>
    <n v="12290.16"/>
    <n v="253.3"/>
    <n v="0"/>
    <n v="0"/>
    <n v="0"/>
    <n v="0"/>
    <n v="0"/>
    <n v="1180.73"/>
    <n v="0"/>
    <n v="0"/>
    <n v="54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04"/>
    <n v="0"/>
    <m/>
    <m/>
    <m/>
    <m/>
    <m/>
    <m/>
    <m/>
    <n v="0"/>
    <n v="0"/>
    <n v="0"/>
    <n v="0"/>
    <x v="3"/>
    <x v="6"/>
    <m/>
    <x v="40"/>
  </r>
  <r>
    <x v="3"/>
    <s v="Aurora"/>
    <s v="Electric"/>
    <s v="Municipal Buildings"/>
    <s v="SH-Small Heating"/>
    <n v="1697"/>
    <n v="210.57"/>
    <n v="46"/>
    <n v="0"/>
    <n v="0"/>
    <n v="0"/>
    <n v="0"/>
    <n v="0"/>
    <n v="14.52"/>
    <n v="0"/>
    <n v="0"/>
    <n v="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05"/>
    <n v="0"/>
    <m/>
    <m/>
    <m/>
    <m/>
    <m/>
    <m/>
    <m/>
    <n v="0"/>
    <n v="0"/>
    <n v="0"/>
    <n v="0"/>
    <x v="3"/>
    <x v="12"/>
    <m/>
    <x v="40"/>
  </r>
  <r>
    <x v="3"/>
    <s v="Aurora"/>
    <s v="Electric"/>
    <s v="Municipal Other Lighting"/>
    <s v="CB-Commercial"/>
    <n v="15632"/>
    <n v="1962.58"/>
    <n v="738.98"/>
    <n v="0"/>
    <n v="0"/>
    <n v="0"/>
    <n v="0"/>
    <n v="0"/>
    <n v="139.24"/>
    <n v="0"/>
    <n v="0"/>
    <n v="6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06"/>
    <n v="0"/>
    <m/>
    <m/>
    <m/>
    <m/>
    <m/>
    <m/>
    <m/>
    <n v="0"/>
    <n v="0"/>
    <n v="0"/>
    <n v="0"/>
    <x v="4"/>
    <x v="5"/>
    <m/>
    <x v="40"/>
  </r>
  <r>
    <x v="3"/>
    <s v="Aurora"/>
    <s v="Electric"/>
    <s v="Municipal Other Lighting"/>
    <s v="LS-Special Lighting"/>
    <n v="19718"/>
    <n v="3228.85"/>
    <n v="0"/>
    <n v="0"/>
    <n v="0"/>
    <n v="0"/>
    <n v="0"/>
    <n v="0"/>
    <n v="198.7"/>
    <n v="0"/>
    <n v="0"/>
    <n v="7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0"/>
  </r>
  <r>
    <x v="3"/>
    <s v="Aurora"/>
    <s v="Electric"/>
    <s v="Municipal Other Lighting"/>
    <s v="MS-Miscellaneous"/>
    <n v="0"/>
    <n v="0"/>
    <n v="2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40"/>
  </r>
  <r>
    <x v="3"/>
    <s v="Aurora"/>
    <s v="Electric"/>
    <s v="Municipal Pumping"/>
    <s v="CB-Commercial"/>
    <n v="128138"/>
    <n v="15407.19"/>
    <n v="1289.27"/>
    <n v="0"/>
    <n v="0"/>
    <n v="0"/>
    <n v="0"/>
    <n v="0"/>
    <n v="1071.82"/>
    <n v="0"/>
    <n v="0"/>
    <n v="53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07"/>
    <n v="0"/>
    <m/>
    <m/>
    <m/>
    <m/>
    <m/>
    <m/>
    <m/>
    <n v="0"/>
    <n v="0"/>
    <n v="0"/>
    <n v="0"/>
    <x v="3"/>
    <x v="5"/>
    <m/>
    <x v="40"/>
  </r>
  <r>
    <x v="3"/>
    <s v="Aurora"/>
    <s v="Electric"/>
    <s v="Municipal Pumping"/>
    <s v="GP-General Power"/>
    <n v="622816"/>
    <n v="58600.45"/>
    <n v="929.25"/>
    <n v="0"/>
    <n v="0"/>
    <n v="0"/>
    <n v="0"/>
    <n v="0"/>
    <n v="4951.07"/>
    <n v="0"/>
    <n v="0"/>
    <n v="265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08"/>
    <n v="0"/>
    <m/>
    <m/>
    <m/>
    <m/>
    <m/>
    <m/>
    <m/>
    <n v="0"/>
    <n v="0"/>
    <n v="0"/>
    <n v="0"/>
    <x v="3"/>
    <x v="6"/>
    <m/>
    <x v="40"/>
  </r>
  <r>
    <x v="3"/>
    <s v="Aurora"/>
    <s v="Electric"/>
    <s v="Oil Pipeline Pumping"/>
    <s v="GP-General Power"/>
    <n v="151396"/>
    <n v="14960"/>
    <n v="136.58000000000001"/>
    <n v="0"/>
    <n v="0"/>
    <n v="0"/>
    <n v="0"/>
    <n v="0"/>
    <n v="1096.6199999999999"/>
    <n v="0"/>
    <n v="0"/>
    <n v="67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5.54"/>
    <n v="0"/>
    <n v="0"/>
    <n v="0"/>
    <n v="0"/>
    <n v="0"/>
    <n v="0"/>
    <n v="0"/>
    <x v="809"/>
    <n v="0"/>
    <m/>
    <m/>
    <m/>
    <m/>
    <m/>
    <m/>
    <m/>
    <n v="0"/>
    <n v="0"/>
    <n v="0"/>
    <n v="0"/>
    <x v="2"/>
    <x v="24"/>
    <m/>
    <x v="40"/>
  </r>
  <r>
    <x v="3"/>
    <s v="Aurora"/>
    <s v="Electric"/>
    <s v="Oil Pipeline Pumping"/>
    <s v="NS-SP Small Primar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0.74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7"/>
    <m/>
    <x v="40"/>
  </r>
  <r>
    <x v="3"/>
    <s v="Aurora"/>
    <s v="Electric"/>
    <s v="Residential"/>
    <s v="NS-RG Residential"/>
    <n v="11090"/>
    <n v="1506.02"/>
    <n v="222.31"/>
    <n v="45.75"/>
    <n v="0"/>
    <n v="0"/>
    <n v="0"/>
    <n v="0"/>
    <n v="144.36000000000001"/>
    <n v="0"/>
    <n v="0"/>
    <n v="3.1"/>
    <n v="0"/>
    <n v="0"/>
    <n v="0"/>
    <n v="0"/>
    <n v="0"/>
    <n v="0"/>
    <n v="0"/>
    <n v="0"/>
    <n v="0"/>
    <n v="0"/>
    <n v="0"/>
    <n v="0"/>
    <n v="0"/>
    <n v="0"/>
    <n v="0"/>
    <n v="120"/>
    <n v="0"/>
    <n v="45"/>
    <n v="0.13"/>
    <n v="100"/>
    <n v="-19.95"/>
    <n v="13.39"/>
    <n v="0"/>
    <n v="0"/>
    <n v="0"/>
    <n v="0"/>
    <n v="0"/>
    <n v="0"/>
    <n v="0"/>
    <x v="810"/>
    <n v="0"/>
    <m/>
    <m/>
    <m/>
    <m/>
    <m/>
    <m/>
    <m/>
    <n v="0"/>
    <n v="0"/>
    <n v="0"/>
    <n v="0"/>
    <x v="0"/>
    <x v="38"/>
    <m/>
    <x v="40"/>
  </r>
  <r>
    <x v="3"/>
    <s v="Aurora"/>
    <s v="Electric"/>
    <s v="Residential"/>
    <s v="RGL-Residential Pilot"/>
    <n v="36208"/>
    <n v="4065.72"/>
    <n v="218.9"/>
    <n v="235.13"/>
    <n v="0"/>
    <n v="0"/>
    <n v="0"/>
    <n v="0"/>
    <n v="338.19"/>
    <n v="0"/>
    <n v="0"/>
    <n v="13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23"/>
    <n v="0"/>
    <n v="0"/>
    <n v="61.62"/>
    <n v="0"/>
    <n v="0"/>
    <n v="0"/>
    <n v="0"/>
    <n v="0"/>
    <n v="0"/>
    <n v="0"/>
    <x v="811"/>
    <n v="0"/>
    <m/>
    <m/>
    <m/>
    <m/>
    <m/>
    <m/>
    <m/>
    <n v="0"/>
    <n v="0"/>
    <n v="0"/>
    <n v="0"/>
    <x v="0"/>
    <x v="25"/>
    <m/>
    <x v="40"/>
  </r>
  <r>
    <x v="3"/>
    <s v="Aurora"/>
    <s v="Electric"/>
    <s v="Residential"/>
    <s v="RG-Residential"/>
    <n v="12744154"/>
    <n v="1568027.21"/>
    <n v="190044.05"/>
    <n v="56894.33"/>
    <n v="0"/>
    <n v="0"/>
    <n v="-565.91"/>
    <n v="-65964.106870229007"/>
    <n v="114432.45"/>
    <n v="0"/>
    <n v="0"/>
    <n v="5045.38"/>
    <n v="0"/>
    <n v="0"/>
    <n v="0"/>
    <n v="0"/>
    <n v="0"/>
    <n v="0"/>
    <n v="0"/>
    <n v="0"/>
    <n v="0"/>
    <n v="0"/>
    <n v="0"/>
    <n v="0"/>
    <n v="0"/>
    <n v="0"/>
    <n v="0"/>
    <n v="690"/>
    <n v="50"/>
    <n v="90"/>
    <n v="3481.49"/>
    <n v="500"/>
    <n v="-363.19"/>
    <n v="15762.57"/>
    <n v="0"/>
    <n v="0"/>
    <n v="0"/>
    <n v="0"/>
    <n v="0"/>
    <n v="0"/>
    <n v="79.569999999999993"/>
    <x v="812"/>
    <n v="0"/>
    <m/>
    <m/>
    <m/>
    <m/>
    <m/>
    <m/>
    <m/>
    <n v="0"/>
    <n v="0"/>
    <n v="0"/>
    <n v="0"/>
    <x v="0"/>
    <x v="1"/>
    <m/>
    <x v="40"/>
  </r>
  <r>
    <x v="3"/>
    <s v="Aurora"/>
    <s v="Lighting"/>
    <s v="Commercial"/>
    <s v="PL-Private Lighting"/>
    <n v="48902.991000000002"/>
    <n v="16996.990000000002"/>
    <n v="0"/>
    <n v="0"/>
    <n v="0"/>
    <n v="0"/>
    <n v="0"/>
    <n v="0"/>
    <n v="509.89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"/>
    <n v="0"/>
    <n v="-4.28"/>
    <n v="933.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3"/>
    <s v="Aurora"/>
    <s v="Lighting"/>
    <s v="Industrial"/>
    <s v="PL-Private Lighting"/>
    <n v="5046.0020000000004"/>
    <n v="1416.8"/>
    <n v="0"/>
    <n v="0"/>
    <n v="0"/>
    <n v="0"/>
    <n v="0"/>
    <n v="0"/>
    <n v="4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.28"/>
    <n v="0"/>
    <n v="0"/>
    <n v="82.0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0"/>
  </r>
  <r>
    <x v="3"/>
    <s v="Aurora"/>
    <s v="Lighting"/>
    <s v="Interdepartmental"/>
    <s v="PL-Private Lighting"/>
    <n v="195"/>
    <n v="47.71"/>
    <n v="0"/>
    <n v="0"/>
    <n v="0"/>
    <n v="0"/>
    <n v="0"/>
    <n v="0"/>
    <n v="1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40"/>
  </r>
  <r>
    <x v="3"/>
    <s v="Aurora"/>
    <s v="Lighting"/>
    <s v="Municipal Other Lighting"/>
    <s v="PL-Private Lighting"/>
    <n v="174"/>
    <n v="69.95"/>
    <n v="0"/>
    <n v="0"/>
    <n v="0"/>
    <n v="0"/>
    <n v="0"/>
    <n v="0"/>
    <n v="2.0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0"/>
  </r>
  <r>
    <x v="3"/>
    <s v="Aurora"/>
    <s v="Lighting"/>
    <s v="Municipal Pumping"/>
    <s v="PL-Private Lighting"/>
    <n v="58"/>
    <n v="21.04"/>
    <n v="0"/>
    <n v="0"/>
    <n v="0"/>
    <n v="0"/>
    <n v="0"/>
    <n v="0"/>
    <n v="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0"/>
  </r>
  <r>
    <x v="3"/>
    <s v="Aurora"/>
    <s v="Lighting"/>
    <s v="Municipal Street Lighting"/>
    <s v="SPL-Municipal St Lighting"/>
    <n v="88761.873999999996"/>
    <n v="12904.68"/>
    <n v="0"/>
    <n v="0"/>
    <n v="0"/>
    <n v="0"/>
    <n v="0"/>
    <n v="0"/>
    <n v="631.97"/>
    <n v="0"/>
    <n v="0"/>
    <n v="0"/>
    <n v="0"/>
    <n v="0"/>
    <n v="0"/>
    <n v="0"/>
    <n v="0"/>
    <n v="0"/>
    <n v="0"/>
    <n v="3474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0"/>
  </r>
  <r>
    <x v="3"/>
    <s v="Aurora"/>
    <s v="Lighting"/>
    <s v="Residential"/>
    <s v="PL-Private Lighting"/>
    <n v="51015.387999999999"/>
    <n v="20096.54"/>
    <n v="0"/>
    <n v="0"/>
    <n v="0"/>
    <n v="0"/>
    <n v="0"/>
    <n v="0"/>
    <n v="520.44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.74"/>
    <n v="0"/>
    <n v="0"/>
    <n v="69.59999999999999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3"/>
    <s v="Baxter Springs"/>
    <s v="Electric"/>
    <s v="Commercial"/>
    <s v="CB-Commercial"/>
    <n v="1"/>
    <n v="0.13"/>
    <n v="23.22"/>
    <n v="1.17"/>
    <n v="0"/>
    <n v="0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69999999999999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0"/>
  </r>
  <r>
    <x v="3"/>
    <s v="Baxter Springs"/>
    <s v="Electric"/>
    <s v="Residential"/>
    <s v="RG-Residential"/>
    <n v="368"/>
    <n v="48.11"/>
    <n v="13"/>
    <n v="3.26"/>
    <n v="0"/>
    <n v="0"/>
    <n v="0"/>
    <n v="0"/>
    <n v="3.73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3"/>
    <n v="0"/>
    <n v="0"/>
    <n v="0"/>
    <n v="0"/>
    <n v="0"/>
    <n v="0"/>
    <n v="0"/>
    <x v="813"/>
    <n v="0"/>
    <m/>
    <m/>
    <m/>
    <m/>
    <m/>
    <m/>
    <m/>
    <n v="0"/>
    <n v="0"/>
    <n v="0"/>
    <n v="0"/>
    <x v="0"/>
    <x v="1"/>
    <m/>
    <x v="40"/>
  </r>
  <r>
    <x v="3"/>
    <s v="Baxter Springs"/>
    <s v="Lighting"/>
    <s v="Commercial"/>
    <s v="PL-Private Lighting"/>
    <n v="31"/>
    <n v="14.83"/>
    <n v="0"/>
    <n v="0"/>
    <n v="0"/>
    <n v="0"/>
    <n v="0"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3"/>
    <s v="Bolivar"/>
    <s v="Electric"/>
    <s v="Commercial"/>
    <s v="CB-Commercial"/>
    <n v="2331629"/>
    <n v="290636.84000000003"/>
    <n v="46800.09"/>
    <n v="7611.62"/>
    <n v="0"/>
    <n v="0"/>
    <n v="-232.49"/>
    <n v="-52075.9541984733"/>
    <n v="20865.72"/>
    <n v="0"/>
    <n v="0"/>
    <n v="924.79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2978.99"/>
    <n v="0"/>
    <n v="-57.11"/>
    <n v="21645.15"/>
    <n v="0"/>
    <n v="0"/>
    <n v="0"/>
    <n v="0"/>
    <n v="0"/>
    <n v="0"/>
    <n v="0"/>
    <x v="814"/>
    <n v="0"/>
    <m/>
    <m/>
    <m/>
    <m/>
    <m/>
    <m/>
    <m/>
    <n v="0"/>
    <n v="0"/>
    <n v="0"/>
    <n v="0"/>
    <x v="1"/>
    <x v="5"/>
    <m/>
    <x v="40"/>
  </r>
  <r>
    <x v="3"/>
    <s v="Bolivar"/>
    <s v="Electric"/>
    <s v="Commercial"/>
    <s v="GP-General Power"/>
    <n v="3671800"/>
    <n v="369773.35"/>
    <n v="8695.66"/>
    <n v="2291.02"/>
    <n v="0"/>
    <n v="0"/>
    <n v="-96.42"/>
    <n v="-15358.778625954201"/>
    <n v="33741.89"/>
    <n v="0"/>
    <n v="0"/>
    <n v="143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56.04"/>
    <n v="0"/>
    <n v="0"/>
    <n v="18481.71"/>
    <n v="0"/>
    <n v="0"/>
    <n v="0"/>
    <n v="0"/>
    <n v="0"/>
    <n v="0"/>
    <n v="0"/>
    <x v="815"/>
    <n v="0"/>
    <m/>
    <m/>
    <m/>
    <m/>
    <m/>
    <m/>
    <m/>
    <n v="0"/>
    <n v="0"/>
    <n v="0"/>
    <n v="0"/>
    <x v="1"/>
    <x v="6"/>
    <m/>
    <x v="40"/>
  </r>
  <r>
    <x v="3"/>
    <s v="Bolivar"/>
    <s v="Electric"/>
    <s v="Commercial"/>
    <s v="LP-Large Power"/>
    <n v="2163871"/>
    <n v="163500.04"/>
    <n v="1134.2"/>
    <n v="0"/>
    <n v="0"/>
    <n v="0"/>
    <n v="0"/>
    <n v="0"/>
    <n v="16630.599999999999"/>
    <n v="0"/>
    <n v="0"/>
    <n v="929.16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1126.68"/>
    <n v="0"/>
    <n v="0"/>
    <n v="4216.68"/>
    <n v="0"/>
    <n v="0"/>
    <n v="0"/>
    <n v="0"/>
    <n v="0"/>
    <n v="0"/>
    <n v="0"/>
    <x v="816"/>
    <n v="0"/>
    <m/>
    <m/>
    <m/>
    <m/>
    <m/>
    <m/>
    <m/>
    <n v="0"/>
    <n v="0"/>
    <n v="0"/>
    <n v="0"/>
    <x v="1"/>
    <x v="17"/>
    <m/>
    <x v="40"/>
  </r>
  <r>
    <x v="3"/>
    <s v="Bolivar"/>
    <s v="Electric"/>
    <s v="Commercial"/>
    <s v="LS-Special Lighting"/>
    <n v="3638"/>
    <n v="773.84"/>
    <n v="0"/>
    <n v="2.0099999999999998"/>
    <n v="0"/>
    <n v="0"/>
    <n v="0"/>
    <n v="0"/>
    <n v="33.78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0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0"/>
  </r>
  <r>
    <x v="3"/>
    <s v="Bolivar"/>
    <s v="Electric"/>
    <s v="Commercial"/>
    <s v="NS-GS General Service"/>
    <n v="1546"/>
    <n v="204.61"/>
    <n v="67.11"/>
    <n v="7.88"/>
    <n v="0"/>
    <n v="0"/>
    <n v="0"/>
    <n v="0"/>
    <n v="20.059999999999999"/>
    <n v="0"/>
    <n v="0"/>
    <n v="0.43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0"/>
    <n v="0"/>
    <n v="-13.35"/>
    <n v="23.76"/>
    <n v="0"/>
    <n v="0"/>
    <n v="0"/>
    <n v="0"/>
    <n v="0"/>
    <n v="0"/>
    <n v="0"/>
    <x v="817"/>
    <n v="0"/>
    <m/>
    <m/>
    <m/>
    <m/>
    <m/>
    <m/>
    <m/>
    <n v="0"/>
    <n v="0"/>
    <n v="0"/>
    <n v="0"/>
    <x v="1"/>
    <x v="19"/>
    <m/>
    <x v="40"/>
  </r>
  <r>
    <x v="3"/>
    <s v="Bolivar"/>
    <s v="Electric"/>
    <s v="Commercial"/>
    <s v="NS-LG Large General Serv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21"/>
    <m/>
    <x v="40"/>
  </r>
  <r>
    <x v="3"/>
    <s v="Bolivar"/>
    <s v="Electric"/>
    <s v="Commercial"/>
    <s v="NS-SP Small Primary TEB"/>
    <n v="11000"/>
    <n v="1754.35"/>
    <n v="138.97999999999999"/>
    <n v="0"/>
    <n v="0"/>
    <n v="0"/>
    <n v="0"/>
    <n v="0"/>
    <n v="117.68"/>
    <n v="0"/>
    <n v="0"/>
    <n v="3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16"/>
    <n v="0"/>
    <n v="0"/>
    <n v="0"/>
    <n v="0"/>
    <n v="0"/>
    <n v="0"/>
    <n v="0"/>
    <x v="818"/>
    <n v="0"/>
    <m/>
    <m/>
    <m/>
    <m/>
    <m/>
    <m/>
    <m/>
    <n v="0"/>
    <n v="0"/>
    <n v="0"/>
    <n v="0"/>
    <x v="1"/>
    <x v="36"/>
    <m/>
    <x v="40"/>
  </r>
  <r>
    <x v="3"/>
    <s v="Bolivar"/>
    <s v="Electric"/>
    <s v="Commercial"/>
    <s v="SH-Small Heating"/>
    <n v="857304"/>
    <n v="103354.65"/>
    <n v="11677.56"/>
    <n v="2642.64"/>
    <n v="0"/>
    <n v="0"/>
    <n v="0"/>
    <n v="0"/>
    <n v="8231.85"/>
    <n v="0"/>
    <n v="0"/>
    <n v="323.88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851.55"/>
    <n v="0"/>
    <n v="-10.210000000000001"/>
    <n v="5632.22"/>
    <n v="0"/>
    <n v="0"/>
    <n v="0"/>
    <n v="0"/>
    <n v="0"/>
    <n v="0"/>
    <n v="0"/>
    <x v="819"/>
    <n v="0"/>
    <m/>
    <m/>
    <m/>
    <m/>
    <m/>
    <m/>
    <m/>
    <n v="0"/>
    <n v="0"/>
    <n v="0"/>
    <n v="0"/>
    <x v="1"/>
    <x v="12"/>
    <m/>
    <x v="40"/>
  </r>
  <r>
    <x v="3"/>
    <s v="Bolivar"/>
    <s v="Electric"/>
    <s v="Commercial"/>
    <s v="TEB-Total Electric Bldg"/>
    <n v="2732823"/>
    <n v="297573.88"/>
    <n v="8130.33"/>
    <n v="1916.45"/>
    <n v="0"/>
    <n v="0"/>
    <n v="0"/>
    <n v="0"/>
    <n v="25944.57"/>
    <n v="0"/>
    <n v="0"/>
    <n v="102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6.74"/>
    <n v="0"/>
    <n v="0"/>
    <n v="12831.59"/>
    <n v="0"/>
    <n v="0"/>
    <n v="0"/>
    <n v="0"/>
    <n v="0"/>
    <n v="0"/>
    <n v="0"/>
    <x v="820"/>
    <n v="0"/>
    <m/>
    <m/>
    <m/>
    <m/>
    <m/>
    <m/>
    <m/>
    <n v="0"/>
    <n v="0"/>
    <n v="0"/>
    <n v="0"/>
    <x v="1"/>
    <x v="13"/>
    <m/>
    <x v="40"/>
  </r>
  <r>
    <x v="3"/>
    <s v="Bolivar"/>
    <s v="Electric"/>
    <s v="Industrial"/>
    <s v="CB-Commercial"/>
    <n v="37836"/>
    <n v="4462.26"/>
    <n v="183.89"/>
    <n v="215.8"/>
    <n v="0"/>
    <n v="0"/>
    <n v="0"/>
    <n v="0"/>
    <n v="325.91000000000003"/>
    <n v="0"/>
    <n v="0"/>
    <n v="15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77"/>
    <n v="0"/>
    <n v="0"/>
    <n v="374.33"/>
    <n v="0"/>
    <n v="0"/>
    <n v="0"/>
    <n v="0"/>
    <n v="0"/>
    <n v="0"/>
    <n v="0"/>
    <x v="821"/>
    <n v="0"/>
    <m/>
    <m/>
    <m/>
    <m/>
    <m/>
    <m/>
    <m/>
    <n v="0"/>
    <n v="0"/>
    <n v="0"/>
    <n v="0"/>
    <x v="2"/>
    <x v="5"/>
    <m/>
    <x v="40"/>
  </r>
  <r>
    <x v="3"/>
    <s v="Bolivar"/>
    <s v="Electric"/>
    <s v="Industrial"/>
    <s v="GP-General Power"/>
    <n v="660920"/>
    <n v="75794.14"/>
    <n v="906.42"/>
    <n v="2280.6799999999998"/>
    <n v="0"/>
    <n v="0"/>
    <n v="0"/>
    <n v="0"/>
    <n v="5891.36"/>
    <n v="0"/>
    <n v="0"/>
    <n v="262.95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6.51"/>
    <n v="0"/>
    <n v="0"/>
    <n v="3614.91"/>
    <n v="0"/>
    <n v="0"/>
    <n v="0"/>
    <n v="0"/>
    <n v="0"/>
    <n v="0"/>
    <n v="0"/>
    <x v="822"/>
    <n v="0"/>
    <m/>
    <m/>
    <m/>
    <m/>
    <m/>
    <m/>
    <m/>
    <n v="0"/>
    <n v="0"/>
    <n v="0"/>
    <n v="0"/>
    <x v="2"/>
    <x v="6"/>
    <m/>
    <x v="40"/>
  </r>
  <r>
    <x v="3"/>
    <s v="Bolivar"/>
    <s v="Electric"/>
    <s v="Industrial"/>
    <s v="LP-Large Power"/>
    <n v="565583"/>
    <n v="37765.86"/>
    <n v="567.1"/>
    <n v="0"/>
    <n v="0"/>
    <n v="0"/>
    <n v="0"/>
    <n v="0"/>
    <n v="3953.42"/>
    <n v="0"/>
    <n v="0"/>
    <n v="254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0.76"/>
    <n v="0"/>
    <n v="0"/>
    <n v="2977.38"/>
    <n v="0"/>
    <n v="0"/>
    <n v="0"/>
    <n v="0"/>
    <n v="0"/>
    <n v="0"/>
    <n v="0"/>
    <x v="823"/>
    <n v="0"/>
    <m/>
    <m/>
    <m/>
    <m/>
    <m/>
    <m/>
    <m/>
    <n v="0"/>
    <n v="0"/>
    <n v="0"/>
    <n v="0"/>
    <x v="2"/>
    <x v="17"/>
    <m/>
    <x v="40"/>
  </r>
  <r>
    <x v="3"/>
    <s v="Bolivar"/>
    <s v="Electric"/>
    <s v="Industrial"/>
    <s v="PFM-Feed Mill/Grain Elev"/>
    <n v="1657"/>
    <n v="263.26"/>
    <n v="105.26"/>
    <n v="12.41"/>
    <n v="0"/>
    <n v="0"/>
    <n v="0"/>
    <n v="0"/>
    <n v="14.53"/>
    <n v="0"/>
    <n v="0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0"/>
    <n v="0"/>
    <n v="20.79"/>
    <n v="0"/>
    <n v="0"/>
    <n v="0"/>
    <n v="0"/>
    <n v="0"/>
    <n v="0"/>
    <n v="0"/>
    <x v="824"/>
    <n v="0"/>
    <m/>
    <m/>
    <m/>
    <m/>
    <m/>
    <m/>
    <m/>
    <n v="0"/>
    <n v="0"/>
    <n v="0"/>
    <n v="0"/>
    <x v="2"/>
    <x v="18"/>
    <m/>
    <x v="40"/>
  </r>
  <r>
    <x v="3"/>
    <s v="Bolivar"/>
    <s v="Electric"/>
    <s v="Industrial"/>
    <s v="SH-Small Heating"/>
    <n v="1120"/>
    <n v="143.97"/>
    <n v="23.22"/>
    <n v="3.6"/>
    <n v="0"/>
    <n v="0"/>
    <n v="0"/>
    <n v="0"/>
    <n v="10.72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83"/>
    <n v="0"/>
    <n v="0"/>
    <n v="0"/>
    <n v="0"/>
    <n v="0"/>
    <n v="0"/>
    <n v="0"/>
    <x v="455"/>
    <n v="0"/>
    <m/>
    <m/>
    <m/>
    <m/>
    <m/>
    <m/>
    <m/>
    <n v="0"/>
    <n v="0"/>
    <n v="0"/>
    <n v="0"/>
    <x v="2"/>
    <x v="12"/>
    <m/>
    <x v="40"/>
  </r>
  <r>
    <x v="3"/>
    <s v="Bolivar"/>
    <s v="Electric"/>
    <s v="Interdepartmental"/>
    <s v="CB-Commercial"/>
    <n v="26417"/>
    <n v="3356.69"/>
    <n v="349.09"/>
    <n v="0"/>
    <n v="0"/>
    <n v="0"/>
    <n v="0"/>
    <n v="0"/>
    <n v="244.34"/>
    <n v="0"/>
    <n v="0"/>
    <n v="1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.11"/>
    <n v="0"/>
    <n v="0"/>
    <n v="0"/>
    <n v="0"/>
    <n v="0"/>
    <n v="0"/>
    <n v="0"/>
    <x v="825"/>
    <n v="0"/>
    <m/>
    <m/>
    <m/>
    <m/>
    <m/>
    <m/>
    <m/>
    <n v="0"/>
    <n v="0"/>
    <n v="0"/>
    <n v="0"/>
    <x v="5"/>
    <x v="5"/>
    <m/>
    <x v="40"/>
  </r>
  <r>
    <x v="3"/>
    <s v="Bolivar"/>
    <s v="Electric"/>
    <s v="Interdepartmental"/>
    <s v="GP-General Power"/>
    <n v="169475"/>
    <n v="18602.61"/>
    <n v="403.49"/>
    <n v="0"/>
    <n v="0"/>
    <n v="0"/>
    <n v="0"/>
    <n v="0"/>
    <n v="1783.08"/>
    <n v="0"/>
    <n v="0"/>
    <n v="59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0.18"/>
    <n v="0"/>
    <n v="0"/>
    <n v="0"/>
    <n v="0"/>
    <n v="0"/>
    <n v="0"/>
    <n v="0"/>
    <x v="826"/>
    <n v="0"/>
    <m/>
    <m/>
    <m/>
    <m/>
    <m/>
    <m/>
    <m/>
    <n v="0"/>
    <n v="0"/>
    <n v="0"/>
    <n v="0"/>
    <x v="5"/>
    <x v="6"/>
    <m/>
    <x v="40"/>
  </r>
  <r>
    <x v="3"/>
    <s v="Bolivar"/>
    <s v="Electric"/>
    <s v="Municipal Buildings"/>
    <s v="CB-Commercial"/>
    <n v="53085"/>
    <n v="6715.94"/>
    <n v="2141.63"/>
    <n v="0"/>
    <n v="0"/>
    <n v="0"/>
    <n v="0"/>
    <n v="0"/>
    <n v="479.09"/>
    <n v="0"/>
    <n v="0"/>
    <n v="2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27"/>
    <n v="0"/>
    <m/>
    <m/>
    <m/>
    <m/>
    <m/>
    <m/>
    <m/>
    <n v="0"/>
    <n v="0"/>
    <n v="0"/>
    <n v="0"/>
    <x v="3"/>
    <x v="5"/>
    <m/>
    <x v="40"/>
  </r>
  <r>
    <x v="3"/>
    <s v="Bolivar"/>
    <s v="Electric"/>
    <s v="Municipal Buildings"/>
    <s v="GP-General Power"/>
    <n v="73280"/>
    <n v="8076.91"/>
    <n v="208.47"/>
    <n v="0"/>
    <n v="0"/>
    <n v="0"/>
    <n v="0"/>
    <n v="0"/>
    <n v="695.45"/>
    <n v="0"/>
    <n v="0"/>
    <n v="27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28"/>
    <n v="0"/>
    <m/>
    <m/>
    <m/>
    <m/>
    <m/>
    <m/>
    <m/>
    <n v="0"/>
    <n v="0"/>
    <n v="0"/>
    <n v="0"/>
    <x v="3"/>
    <x v="6"/>
    <m/>
    <x v="40"/>
  </r>
  <r>
    <x v="3"/>
    <s v="Bolivar"/>
    <s v="Electric"/>
    <s v="Municipal Buildings"/>
    <s v="SH-Small Heating"/>
    <n v="18143"/>
    <n v="2191.09"/>
    <n v="369.6"/>
    <n v="0"/>
    <n v="0"/>
    <n v="0"/>
    <n v="0"/>
    <n v="0"/>
    <n v="160.65"/>
    <n v="0"/>
    <n v="0"/>
    <n v="7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29"/>
    <n v="0"/>
    <m/>
    <m/>
    <m/>
    <m/>
    <m/>
    <m/>
    <m/>
    <n v="0"/>
    <n v="0"/>
    <n v="0"/>
    <n v="0"/>
    <x v="3"/>
    <x v="12"/>
    <m/>
    <x v="40"/>
  </r>
  <r>
    <x v="3"/>
    <s v="Bolivar"/>
    <s v="Electric"/>
    <s v="Municipal Buildings"/>
    <s v="TEB-Total Electric Bldg"/>
    <n v="15360"/>
    <n v="1781.19"/>
    <n v="69.489999999999995"/>
    <n v="0"/>
    <n v="0"/>
    <n v="0"/>
    <n v="0"/>
    <n v="0"/>
    <n v="152.91999999999999"/>
    <n v="0"/>
    <n v="0"/>
    <n v="5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30"/>
    <n v="0"/>
    <m/>
    <m/>
    <m/>
    <m/>
    <m/>
    <m/>
    <m/>
    <n v="0"/>
    <n v="0"/>
    <n v="0"/>
    <n v="0"/>
    <x v="3"/>
    <x v="13"/>
    <m/>
    <x v="40"/>
  </r>
  <r>
    <x v="3"/>
    <s v="Bolivar"/>
    <s v="Electric"/>
    <s v="Municipal Other Lighting"/>
    <s v="CB-Commercial"/>
    <n v="8694"/>
    <n v="1133.45"/>
    <n v="881.8"/>
    <n v="0"/>
    <n v="0"/>
    <n v="0"/>
    <n v="0"/>
    <n v="0"/>
    <n v="87.58"/>
    <n v="0"/>
    <n v="0"/>
    <n v="3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31"/>
    <n v="0"/>
    <m/>
    <m/>
    <m/>
    <m/>
    <m/>
    <m/>
    <m/>
    <n v="0"/>
    <n v="0"/>
    <n v="0"/>
    <n v="0"/>
    <x v="4"/>
    <x v="5"/>
    <m/>
    <x v="40"/>
  </r>
  <r>
    <x v="3"/>
    <s v="Bolivar"/>
    <s v="Electric"/>
    <s v="Municipal Other Lighting"/>
    <s v="LS-Special Lighting"/>
    <n v="16045"/>
    <n v="2482.4699999999998"/>
    <n v="0"/>
    <n v="0"/>
    <n v="0"/>
    <n v="0"/>
    <n v="0"/>
    <n v="0"/>
    <n v="162.56"/>
    <n v="0"/>
    <n v="0"/>
    <n v="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0"/>
  </r>
  <r>
    <x v="3"/>
    <s v="Bolivar"/>
    <s v="Electric"/>
    <s v="Municipal Pumping"/>
    <s v="CB-Commercial"/>
    <n v="172014"/>
    <n v="21593.77"/>
    <n v="2530.25"/>
    <n v="0"/>
    <n v="0"/>
    <n v="0"/>
    <n v="0"/>
    <n v="0"/>
    <n v="1525.16"/>
    <n v="0"/>
    <n v="0"/>
    <n v="68.65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32"/>
    <n v="0"/>
    <m/>
    <m/>
    <m/>
    <m/>
    <m/>
    <m/>
    <m/>
    <n v="0"/>
    <n v="0"/>
    <n v="0"/>
    <n v="0"/>
    <x v="3"/>
    <x v="5"/>
    <m/>
    <x v="40"/>
  </r>
  <r>
    <x v="3"/>
    <s v="Bolivar"/>
    <s v="Electric"/>
    <s v="Municipal Pumping"/>
    <s v="GP-General Power"/>
    <n v="153144"/>
    <n v="15707.86"/>
    <n v="412.66"/>
    <n v="0"/>
    <n v="0"/>
    <n v="0"/>
    <n v="0"/>
    <n v="0"/>
    <n v="1266.8499999999999"/>
    <n v="0"/>
    <n v="0"/>
    <n v="63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33"/>
    <n v="0"/>
    <m/>
    <m/>
    <m/>
    <m/>
    <m/>
    <m/>
    <m/>
    <n v="0"/>
    <n v="0"/>
    <n v="0"/>
    <n v="0"/>
    <x v="3"/>
    <x v="6"/>
    <m/>
    <x v="40"/>
  </r>
  <r>
    <x v="3"/>
    <s v="Bolivar"/>
    <s v="Electric"/>
    <s v="Municipal Pumping"/>
    <s v="TEB-Total Electric Bldg"/>
    <n v="22922"/>
    <n v="1815.69"/>
    <n v="69.489999999999995"/>
    <n v="0"/>
    <n v="0"/>
    <n v="0"/>
    <n v="0"/>
    <n v="0"/>
    <n v="179.45"/>
    <n v="0"/>
    <n v="0"/>
    <n v="9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34"/>
    <n v="0"/>
    <m/>
    <m/>
    <m/>
    <m/>
    <m/>
    <m/>
    <m/>
    <n v="0"/>
    <n v="0"/>
    <n v="0"/>
    <n v="0"/>
    <x v="3"/>
    <x v="13"/>
    <m/>
    <x v="40"/>
  </r>
  <r>
    <x v="3"/>
    <s v="Bolivar"/>
    <s v="Electric"/>
    <s v="Oil Pipeline Pumping"/>
    <s v="GP-General Power"/>
    <n v="128655"/>
    <n v="10265.68"/>
    <n v="69.489999999999995"/>
    <n v="0"/>
    <n v="0"/>
    <n v="0"/>
    <n v="0"/>
    <n v="0"/>
    <n v="916.02"/>
    <n v="0"/>
    <n v="0"/>
    <n v="57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1.79"/>
    <n v="0"/>
    <n v="0"/>
    <n v="0"/>
    <n v="0"/>
    <n v="0"/>
    <n v="0"/>
    <n v="0"/>
    <x v="835"/>
    <n v="0"/>
    <m/>
    <m/>
    <m/>
    <m/>
    <m/>
    <m/>
    <m/>
    <n v="0"/>
    <n v="0"/>
    <n v="0"/>
    <n v="0"/>
    <x v="2"/>
    <x v="24"/>
    <m/>
    <x v="40"/>
  </r>
  <r>
    <x v="3"/>
    <s v="Bolivar"/>
    <s v="Electric"/>
    <s v="Oil Pipeline Pumping"/>
    <s v="LP-Large Power"/>
    <n v="4495116"/>
    <n v="340717.34"/>
    <n v="850.65"/>
    <n v="0"/>
    <n v="0"/>
    <n v="0"/>
    <n v="0"/>
    <n v="0"/>
    <n v="3178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458.36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0"/>
  </r>
  <r>
    <x v="3"/>
    <s v="Bolivar"/>
    <s v="Electric"/>
    <s v="Oil Pipeline Pumping"/>
    <s v="NS-SP Small Primar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8.16999999999996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7"/>
    <m/>
    <x v="40"/>
  </r>
  <r>
    <x v="3"/>
    <s v="Bolivar"/>
    <s v="Electric"/>
    <s v="Residential"/>
    <s v="NS-RG Residential"/>
    <n v="11158"/>
    <n v="1515.47"/>
    <n v="204.97"/>
    <n v="47.46"/>
    <n v="0"/>
    <n v="0"/>
    <n v="0"/>
    <n v="0"/>
    <n v="144.72999999999999"/>
    <n v="0"/>
    <n v="0"/>
    <n v="3.11"/>
    <n v="0"/>
    <n v="0"/>
    <n v="0"/>
    <n v="0"/>
    <n v="0"/>
    <n v="0"/>
    <n v="0"/>
    <n v="0"/>
    <n v="0"/>
    <n v="0"/>
    <n v="0"/>
    <n v="0"/>
    <n v="0"/>
    <n v="0"/>
    <n v="0"/>
    <n v="300"/>
    <n v="100"/>
    <n v="75"/>
    <n v="-0.24"/>
    <n v="80"/>
    <n v="-6.15"/>
    <n v="47.8"/>
    <n v="0"/>
    <n v="0"/>
    <n v="0"/>
    <n v="0"/>
    <n v="0"/>
    <n v="0"/>
    <n v="0"/>
    <x v="836"/>
    <n v="0"/>
    <m/>
    <m/>
    <m/>
    <m/>
    <m/>
    <m/>
    <m/>
    <n v="0"/>
    <n v="0"/>
    <n v="0"/>
    <n v="0"/>
    <x v="0"/>
    <x v="38"/>
    <m/>
    <x v="40"/>
  </r>
  <r>
    <x v="3"/>
    <s v="Bolivar"/>
    <s v="Electric"/>
    <s v="Residential"/>
    <s v="RGL-Residential Pilot"/>
    <n v="73209"/>
    <n v="8350.8799999999992"/>
    <n v="443.73"/>
    <n v="256.73"/>
    <n v="0"/>
    <n v="0"/>
    <n v="0"/>
    <n v="0"/>
    <n v="679.67"/>
    <n v="0"/>
    <n v="0"/>
    <n v="28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4700000000000006"/>
    <n v="0"/>
    <n v="0"/>
    <n v="262.27"/>
    <n v="0"/>
    <n v="0"/>
    <n v="0"/>
    <n v="0"/>
    <n v="0"/>
    <n v="0"/>
    <n v="0"/>
    <x v="837"/>
    <n v="0"/>
    <m/>
    <m/>
    <m/>
    <m/>
    <m/>
    <m/>
    <m/>
    <n v="0"/>
    <n v="0"/>
    <n v="0"/>
    <n v="0"/>
    <x v="0"/>
    <x v="25"/>
    <m/>
    <x v="40"/>
  </r>
  <r>
    <x v="3"/>
    <s v="Bolivar"/>
    <s v="Electric"/>
    <s v="Residential"/>
    <s v="RG-Residential"/>
    <n v="12019610.1"/>
    <n v="1483923.9"/>
    <n v="182608.25"/>
    <n v="38017.129999999997"/>
    <n v="0"/>
    <n v="0"/>
    <n v="-270.61"/>
    <n v="-31519.847328244301"/>
    <n v="108745.62"/>
    <n v="0"/>
    <n v="0"/>
    <n v="4734.8500000000004"/>
    <n v="0"/>
    <n v="0"/>
    <n v="0"/>
    <n v="0"/>
    <n v="0"/>
    <n v="0"/>
    <n v="0"/>
    <n v="0"/>
    <n v="0"/>
    <n v="0"/>
    <n v="0"/>
    <n v="0"/>
    <n v="0"/>
    <n v="0"/>
    <n v="0"/>
    <n v="840"/>
    <n v="200"/>
    <n v="375"/>
    <n v="3239.11"/>
    <n v="320"/>
    <n v="-359.5"/>
    <n v="39662.949999999997"/>
    <n v="0"/>
    <n v="0"/>
    <n v="0"/>
    <n v="0"/>
    <n v="0"/>
    <n v="0"/>
    <n v="0"/>
    <x v="838"/>
    <n v="0"/>
    <m/>
    <m/>
    <m/>
    <m/>
    <m/>
    <m/>
    <m/>
    <n v="0"/>
    <n v="0"/>
    <n v="0"/>
    <n v="0"/>
    <x v="0"/>
    <x v="1"/>
    <m/>
    <x v="40"/>
  </r>
  <r>
    <x v="3"/>
    <s v="Bolivar"/>
    <s v="Electric"/>
    <s v="Wholesale Municipalities"/>
    <s v="GFR-Lockwood"/>
    <n v="818995"/>
    <n v="19930.89"/>
    <n v="0"/>
    <n v="0"/>
    <n v="15642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6"/>
    <x v="30"/>
    <m/>
    <x v="40"/>
  </r>
  <r>
    <x v="3"/>
    <s v="Bolivar"/>
    <s v="Lighting"/>
    <s v="Commercial"/>
    <s v="PL-Private Lighting"/>
    <n v="55089.998999999902"/>
    <n v="17334.91"/>
    <n v="0"/>
    <n v="132.93"/>
    <n v="0"/>
    <n v="0"/>
    <n v="0"/>
    <n v="0"/>
    <n v="547.67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.48"/>
    <n v="0"/>
    <n v="-1.96"/>
    <n v="715.66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3"/>
    <s v="Bolivar"/>
    <s v="Lighting"/>
    <s v="Industrial"/>
    <s v="PL-Private Lighting"/>
    <n v="515"/>
    <n v="184.2"/>
    <n v="0"/>
    <n v="6.05"/>
    <n v="0"/>
    <n v="0"/>
    <n v="0"/>
    <n v="0"/>
    <n v="5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8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0"/>
  </r>
  <r>
    <x v="3"/>
    <s v="Bolivar"/>
    <s v="Lighting"/>
    <s v="Municipal Other Lighting"/>
    <s v="PL-Private Lighting"/>
    <n v="249"/>
    <n v="86.58"/>
    <n v="0"/>
    <n v="0"/>
    <n v="0"/>
    <n v="0"/>
    <n v="0"/>
    <n v="0"/>
    <n v="2.25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0"/>
  </r>
  <r>
    <x v="3"/>
    <s v="Bolivar"/>
    <s v="Lighting"/>
    <s v="Municipal Street Lighting"/>
    <s v="SPL-Municipal St Lighting"/>
    <n v="167690.12899999999"/>
    <n v="24667.83"/>
    <n v="0"/>
    <n v="0"/>
    <n v="0"/>
    <n v="0"/>
    <n v="0"/>
    <n v="0"/>
    <n v="1193.97"/>
    <n v="0"/>
    <n v="0"/>
    <n v="0"/>
    <n v="0"/>
    <n v="0"/>
    <n v="0"/>
    <n v="0"/>
    <n v="0"/>
    <n v="0"/>
    <n v="0"/>
    <n v="7037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0"/>
  </r>
  <r>
    <x v="3"/>
    <s v="Bolivar"/>
    <s v="Lighting"/>
    <s v="Residential"/>
    <s v="PL-Private Lighting"/>
    <n v="41565.931000000099"/>
    <n v="16063.62"/>
    <n v="0"/>
    <n v="60.91"/>
    <n v="0"/>
    <n v="0"/>
    <n v="0"/>
    <n v="0"/>
    <n v="412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4"/>
    <n v="0"/>
    <n v="0"/>
    <n v="281.8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3"/>
    <s v="Branson"/>
    <s v="Electric"/>
    <s v="Charging Station"/>
    <s v="CB-Commercial"/>
    <n v="2830"/>
    <n v="370.2"/>
    <n v="46.7"/>
    <n v="0"/>
    <n v="0"/>
    <n v="0"/>
    <n v="0"/>
    <n v="0"/>
    <n v="28.68"/>
    <n v="0"/>
    <n v="0"/>
    <n v="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39"/>
    <n v="0"/>
    <m/>
    <m/>
    <m/>
    <m/>
    <m/>
    <m/>
    <m/>
    <n v="0"/>
    <n v="0"/>
    <n v="0"/>
    <n v="0"/>
    <x v="1"/>
    <x v="5"/>
    <m/>
    <x v="40"/>
  </r>
  <r>
    <x v="3"/>
    <s v="Branson"/>
    <s v="Electric"/>
    <s v="Commercial"/>
    <s v="CB-Commercial"/>
    <n v="3449700"/>
    <n v="429150.52"/>
    <n v="62680.73"/>
    <n v="8526.69"/>
    <n v="0"/>
    <n v="0"/>
    <n v="-30.59"/>
    <n v="-5612.9770992366402"/>
    <n v="31177.97"/>
    <n v="0"/>
    <n v="0"/>
    <n v="1361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19.21"/>
    <n v="0"/>
    <n v="-337.04"/>
    <n v="35487.879999999997"/>
    <n v="0"/>
    <n v="0"/>
    <n v="0"/>
    <n v="0"/>
    <n v="0"/>
    <n v="0"/>
    <n v="0"/>
    <x v="840"/>
    <n v="0"/>
    <m/>
    <m/>
    <m/>
    <m/>
    <m/>
    <m/>
    <m/>
    <n v="0"/>
    <n v="0"/>
    <n v="0"/>
    <n v="0"/>
    <x v="1"/>
    <x v="5"/>
    <m/>
    <x v="40"/>
  </r>
  <r>
    <x v="3"/>
    <s v="Branson"/>
    <s v="Electric"/>
    <s v="Commercial"/>
    <s v="GP-General Power"/>
    <n v="6724494"/>
    <n v="666786.80000000005"/>
    <n v="11114.77"/>
    <n v="10774.11"/>
    <n v="0"/>
    <n v="0"/>
    <n v="-43.85"/>
    <n v="-13389.3129770992"/>
    <n v="59671.4"/>
    <n v="0"/>
    <n v="0"/>
    <n v="2588.31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5386.67"/>
    <n v="20"/>
    <n v="0"/>
    <n v="50194.33"/>
    <n v="0"/>
    <n v="0"/>
    <n v="0"/>
    <n v="0"/>
    <n v="0"/>
    <n v="0"/>
    <n v="0"/>
    <x v="841"/>
    <n v="0"/>
    <m/>
    <m/>
    <m/>
    <m/>
    <m/>
    <m/>
    <m/>
    <n v="0"/>
    <n v="0"/>
    <n v="0"/>
    <n v="0"/>
    <x v="1"/>
    <x v="6"/>
    <m/>
    <x v="40"/>
  </r>
  <r>
    <x v="3"/>
    <s v="Branson"/>
    <s v="Electric"/>
    <s v="Commercial"/>
    <s v="LP-Large Power"/>
    <n v="2510400"/>
    <n v="202600.81"/>
    <n v="567.1"/>
    <n v="2061.5300000000002"/>
    <n v="0"/>
    <n v="0"/>
    <n v="0"/>
    <n v="0"/>
    <n v="20352.03"/>
    <n v="0"/>
    <n v="0"/>
    <n v="1046.6300000000001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42"/>
    <n v="0"/>
    <m/>
    <m/>
    <m/>
    <m/>
    <m/>
    <m/>
    <m/>
    <n v="0"/>
    <n v="0"/>
    <n v="0"/>
    <n v="0"/>
    <x v="1"/>
    <x v="17"/>
    <m/>
    <x v="40"/>
  </r>
  <r>
    <x v="3"/>
    <s v="Branson"/>
    <s v="Electric"/>
    <s v="Commercial"/>
    <s v="NS-GS General Service"/>
    <n v="0"/>
    <n v="0"/>
    <n v="14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-42.45"/>
    <n v="0"/>
    <n v="-4.0999999999999996"/>
    <n v="0.3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9"/>
    <m/>
    <x v="40"/>
  </r>
  <r>
    <x v="3"/>
    <s v="Branson"/>
    <s v="Electric"/>
    <s v="Commercial"/>
    <s v="NS-SP Small Primar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1.88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23"/>
    <m/>
    <x v="40"/>
  </r>
  <r>
    <x v="3"/>
    <s v="Branson"/>
    <s v="Electric"/>
    <s v="Commercial"/>
    <s v="NS-SP Small Primary TEB"/>
    <n v="395240"/>
    <n v="44258.97"/>
    <n v="423.89"/>
    <n v="67.47"/>
    <n v="0"/>
    <n v="0"/>
    <n v="0"/>
    <n v="0"/>
    <n v="4484.92"/>
    <n v="0"/>
    <n v="0"/>
    <n v="129.31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82.47"/>
    <n v="0"/>
    <n v="0"/>
    <n v="2941.43"/>
    <n v="0"/>
    <n v="0"/>
    <n v="0"/>
    <n v="0"/>
    <n v="0"/>
    <n v="0"/>
    <n v="0"/>
    <x v="843"/>
    <n v="0"/>
    <m/>
    <m/>
    <m/>
    <m/>
    <m/>
    <m/>
    <m/>
    <n v="0"/>
    <n v="0"/>
    <n v="0"/>
    <n v="0"/>
    <x v="1"/>
    <x v="36"/>
    <m/>
    <x v="40"/>
  </r>
  <r>
    <x v="3"/>
    <s v="Branson"/>
    <s v="Electric"/>
    <s v="Commercial"/>
    <s v="SH-Small Heating"/>
    <n v="2824401"/>
    <n v="326574.40999999997"/>
    <n v="32561.55"/>
    <n v="7517.82"/>
    <n v="0"/>
    <n v="0"/>
    <n v="-32.25"/>
    <n v="-3230.5343511450401"/>
    <n v="25183.78"/>
    <n v="0"/>
    <n v="0"/>
    <n v="1123.61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2495.0100000000002"/>
    <n v="20"/>
    <n v="-221.11"/>
    <n v="29118.59"/>
    <n v="0"/>
    <n v="0"/>
    <n v="0"/>
    <n v="0"/>
    <n v="0"/>
    <n v="0"/>
    <n v="0"/>
    <x v="844"/>
    <n v="0"/>
    <m/>
    <m/>
    <m/>
    <m/>
    <m/>
    <m/>
    <m/>
    <n v="0"/>
    <n v="0"/>
    <n v="0"/>
    <n v="0"/>
    <x v="1"/>
    <x v="12"/>
    <m/>
    <x v="40"/>
  </r>
  <r>
    <x v="3"/>
    <s v="Branson"/>
    <s v="Electric"/>
    <s v="Commercial"/>
    <s v="TEB-Total Electric Bldg"/>
    <n v="13252359"/>
    <n v="1388061.3"/>
    <n v="35532.559999999998"/>
    <n v="22266.55"/>
    <n v="0"/>
    <n v="0"/>
    <n v="0"/>
    <n v="0"/>
    <n v="116077.67"/>
    <n v="0"/>
    <n v="0"/>
    <n v="532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95.95"/>
    <n v="0"/>
    <n v="-1052.8399999999999"/>
    <n v="101864.29"/>
    <n v="0"/>
    <n v="0"/>
    <n v="0"/>
    <n v="0"/>
    <n v="0"/>
    <n v="0"/>
    <n v="4690.67"/>
    <x v="845"/>
    <n v="0"/>
    <m/>
    <m/>
    <m/>
    <m/>
    <m/>
    <m/>
    <m/>
    <n v="0"/>
    <n v="0"/>
    <n v="0"/>
    <n v="0"/>
    <x v="1"/>
    <x v="13"/>
    <m/>
    <x v="40"/>
  </r>
  <r>
    <x v="3"/>
    <s v="Branson"/>
    <s v="Electric"/>
    <s v="Industrial"/>
    <s v="CB-Commercial"/>
    <n v="4873"/>
    <n v="640.87"/>
    <n v="23.47"/>
    <n v="0"/>
    <n v="0"/>
    <n v="0"/>
    <n v="0"/>
    <n v="0"/>
    <n v="52.17"/>
    <n v="0"/>
    <n v="0"/>
    <n v="1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.01"/>
    <n v="0"/>
    <n v="0"/>
    <n v="0"/>
    <n v="0"/>
    <n v="0"/>
    <n v="0"/>
    <n v="0"/>
    <x v="846"/>
    <n v="0"/>
    <m/>
    <m/>
    <m/>
    <m/>
    <m/>
    <m/>
    <m/>
    <n v="0"/>
    <n v="0"/>
    <n v="0"/>
    <n v="0"/>
    <x v="2"/>
    <x v="5"/>
    <m/>
    <x v="40"/>
  </r>
  <r>
    <x v="3"/>
    <s v="Branson"/>
    <s v="Electric"/>
    <s v="Industrial"/>
    <s v="SH-Small Heating"/>
    <n v="14503"/>
    <n v="1873.49"/>
    <n v="163.31"/>
    <n v="18.510000000000002"/>
    <n v="0"/>
    <n v="0"/>
    <n v="0"/>
    <n v="0"/>
    <n v="144.21"/>
    <n v="0"/>
    <n v="0"/>
    <n v="5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1.94"/>
    <n v="0"/>
    <n v="0"/>
    <n v="0"/>
    <n v="0"/>
    <n v="0"/>
    <n v="0"/>
    <n v="0"/>
    <x v="847"/>
    <n v="0"/>
    <m/>
    <m/>
    <m/>
    <m/>
    <m/>
    <m/>
    <m/>
    <n v="0"/>
    <n v="0"/>
    <n v="0"/>
    <n v="0"/>
    <x v="2"/>
    <x v="12"/>
    <m/>
    <x v="40"/>
  </r>
  <r>
    <x v="3"/>
    <s v="Branson"/>
    <s v="Electric"/>
    <s v="Industrial"/>
    <s v="TEB-Total Electric Bldg"/>
    <n v="30000"/>
    <n v="3662.91"/>
    <n v="138.97999999999999"/>
    <n v="0"/>
    <n v="0"/>
    <n v="0"/>
    <n v="0"/>
    <n v="0"/>
    <n v="294.58"/>
    <n v="0"/>
    <n v="0"/>
    <n v="11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.24"/>
    <n v="0"/>
    <n v="0"/>
    <n v="0"/>
    <n v="0"/>
    <n v="0"/>
    <n v="0"/>
    <n v="0"/>
    <x v="848"/>
    <n v="0"/>
    <m/>
    <m/>
    <m/>
    <m/>
    <m/>
    <m/>
    <m/>
    <n v="0"/>
    <n v="0"/>
    <n v="0"/>
    <n v="0"/>
    <x v="2"/>
    <x v="13"/>
    <m/>
    <x v="40"/>
  </r>
  <r>
    <x v="3"/>
    <s v="Branson"/>
    <s v="Electric"/>
    <s v="Interdepartmental"/>
    <s v="CB-Commercial"/>
    <n v="13981"/>
    <n v="1817.78"/>
    <n v="138.96"/>
    <n v="0"/>
    <n v="0"/>
    <n v="0"/>
    <n v="0"/>
    <n v="0"/>
    <n v="132.58000000000001"/>
    <n v="0"/>
    <n v="0"/>
    <n v="5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.430000000000007"/>
    <n v="0"/>
    <n v="0"/>
    <n v="0"/>
    <n v="0"/>
    <n v="0"/>
    <n v="0"/>
    <n v="0"/>
    <x v="849"/>
    <n v="0"/>
    <m/>
    <m/>
    <m/>
    <m/>
    <m/>
    <m/>
    <m/>
    <n v="0"/>
    <n v="0"/>
    <n v="0"/>
    <n v="0"/>
    <x v="5"/>
    <x v="5"/>
    <m/>
    <x v="40"/>
  </r>
  <r>
    <x v="3"/>
    <s v="Branson"/>
    <s v="Electric"/>
    <s v="Municipal Buildings"/>
    <s v="CB-Commercial"/>
    <n v="59719"/>
    <n v="7398.58"/>
    <n v="1486.7"/>
    <n v="0"/>
    <n v="0"/>
    <n v="0"/>
    <n v="0"/>
    <n v="0"/>
    <n v="534.41"/>
    <n v="0"/>
    <n v="0"/>
    <n v="2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50"/>
    <n v="0"/>
    <m/>
    <m/>
    <m/>
    <m/>
    <m/>
    <m/>
    <m/>
    <n v="0"/>
    <n v="0"/>
    <n v="0"/>
    <n v="0"/>
    <x v="3"/>
    <x v="5"/>
    <m/>
    <x v="40"/>
  </r>
  <r>
    <x v="3"/>
    <s v="Branson"/>
    <s v="Electric"/>
    <s v="Municipal Buildings"/>
    <s v="GP-General Power"/>
    <n v="190920"/>
    <n v="20167.21"/>
    <n v="347.45"/>
    <n v="0"/>
    <n v="0"/>
    <n v="0"/>
    <n v="0"/>
    <n v="0"/>
    <n v="1537.19"/>
    <n v="0"/>
    <n v="0"/>
    <n v="80.73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51"/>
    <n v="0"/>
    <m/>
    <m/>
    <m/>
    <m/>
    <m/>
    <m/>
    <m/>
    <n v="0"/>
    <n v="0"/>
    <n v="0"/>
    <n v="0"/>
    <x v="3"/>
    <x v="6"/>
    <m/>
    <x v="40"/>
  </r>
  <r>
    <x v="3"/>
    <s v="Branson"/>
    <s v="Electric"/>
    <s v="Municipal Buildings"/>
    <s v="SH-Small Heating"/>
    <n v="22819"/>
    <n v="2830.33"/>
    <n v="208.99"/>
    <n v="0"/>
    <n v="0"/>
    <n v="0"/>
    <n v="0"/>
    <n v="0"/>
    <n v="218.17"/>
    <n v="0"/>
    <n v="0"/>
    <n v="8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52"/>
    <n v="0"/>
    <m/>
    <m/>
    <m/>
    <m/>
    <m/>
    <m/>
    <m/>
    <n v="0"/>
    <n v="0"/>
    <n v="0"/>
    <n v="0"/>
    <x v="3"/>
    <x v="12"/>
    <m/>
    <x v="40"/>
  </r>
  <r>
    <x v="3"/>
    <s v="Branson"/>
    <s v="Electric"/>
    <s v="Municipal Buildings"/>
    <s v="TEB-Total Electric Bldg"/>
    <n v="371400"/>
    <n v="40097.69"/>
    <n v="486.43"/>
    <n v="0"/>
    <n v="0"/>
    <n v="0"/>
    <n v="0"/>
    <n v="0"/>
    <n v="3069.28"/>
    <n v="0"/>
    <n v="0"/>
    <n v="154.8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53"/>
    <n v="0"/>
    <m/>
    <m/>
    <m/>
    <m/>
    <m/>
    <m/>
    <m/>
    <n v="0"/>
    <n v="0"/>
    <n v="0"/>
    <n v="0"/>
    <x v="3"/>
    <x v="13"/>
    <m/>
    <x v="40"/>
  </r>
  <r>
    <x v="3"/>
    <s v="Branson"/>
    <s v="Electric"/>
    <s v="Municipal Other Lighting"/>
    <s v="CB-Commercial"/>
    <n v="22099"/>
    <n v="2739.42"/>
    <n v="1481.09"/>
    <n v="0"/>
    <n v="0"/>
    <n v="0"/>
    <n v="0"/>
    <n v="0"/>
    <n v="185.62"/>
    <n v="0"/>
    <n v="0"/>
    <n v="9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54"/>
    <n v="0"/>
    <m/>
    <m/>
    <m/>
    <m/>
    <m/>
    <m/>
    <m/>
    <n v="0"/>
    <n v="0"/>
    <n v="0"/>
    <n v="0"/>
    <x v="4"/>
    <x v="5"/>
    <m/>
    <x v="40"/>
  </r>
  <r>
    <x v="3"/>
    <s v="Branson"/>
    <s v="Electric"/>
    <s v="Municipal Other Lighting"/>
    <s v="GP-General Power"/>
    <n v="25200"/>
    <n v="2756.49"/>
    <n v="69.489999999999995"/>
    <n v="0"/>
    <n v="0"/>
    <n v="0"/>
    <n v="0"/>
    <n v="0"/>
    <n v="179.42"/>
    <n v="0"/>
    <n v="0"/>
    <n v="1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17"/>
    <n v="0"/>
    <m/>
    <m/>
    <m/>
    <m/>
    <m/>
    <m/>
    <m/>
    <n v="0"/>
    <n v="0"/>
    <n v="0"/>
    <n v="0"/>
    <x v="4"/>
    <x v="6"/>
    <m/>
    <x v="40"/>
  </r>
  <r>
    <x v="3"/>
    <s v="Branson"/>
    <s v="Electric"/>
    <s v="Municipal Other Lighting"/>
    <s v="LS-Special Lighting"/>
    <n v="1072"/>
    <n v="266.75"/>
    <n v="0"/>
    <n v="0"/>
    <n v="0"/>
    <n v="0"/>
    <n v="0"/>
    <n v="0"/>
    <n v="7.71"/>
    <n v="0"/>
    <n v="0"/>
    <n v="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0"/>
  </r>
  <r>
    <x v="3"/>
    <s v="Branson"/>
    <s v="Electric"/>
    <s v="Municipal Other Lighting"/>
    <s v="SH-Small Heating"/>
    <n v="1274"/>
    <n v="142.66999999999999"/>
    <n v="46.28"/>
    <n v="0"/>
    <n v="0"/>
    <n v="0"/>
    <n v="0"/>
    <n v="0"/>
    <n v="9.3699999999999992"/>
    <n v="0"/>
    <n v="0"/>
    <n v="0.5600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55"/>
    <n v="0"/>
    <m/>
    <m/>
    <m/>
    <m/>
    <m/>
    <m/>
    <m/>
    <n v="0"/>
    <n v="0"/>
    <n v="0"/>
    <n v="0"/>
    <x v="4"/>
    <x v="12"/>
    <m/>
    <x v="40"/>
  </r>
  <r>
    <x v="3"/>
    <s v="Branson"/>
    <s v="Electric"/>
    <s v="Municipal Pumping"/>
    <s v="CB-Commercial"/>
    <n v="134226"/>
    <n v="17350.95"/>
    <n v="2721.15"/>
    <n v="0"/>
    <n v="0"/>
    <n v="0"/>
    <n v="0"/>
    <n v="0"/>
    <n v="1380.96"/>
    <n v="0"/>
    <n v="0"/>
    <n v="47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56"/>
    <n v="0"/>
    <m/>
    <m/>
    <m/>
    <m/>
    <m/>
    <m/>
    <m/>
    <n v="0"/>
    <n v="0"/>
    <n v="0"/>
    <n v="0"/>
    <x v="3"/>
    <x v="5"/>
    <m/>
    <x v="40"/>
  </r>
  <r>
    <x v="3"/>
    <s v="Branson"/>
    <s v="Electric"/>
    <s v="Municipal Pumping"/>
    <s v="GP-General Power"/>
    <n v="1195597"/>
    <n v="119287.17"/>
    <n v="1947.89"/>
    <n v="0"/>
    <n v="0"/>
    <n v="0"/>
    <n v="0"/>
    <n v="0"/>
    <n v="9966.85"/>
    <n v="0"/>
    <n v="0"/>
    <n v="495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57"/>
    <n v="0"/>
    <m/>
    <m/>
    <m/>
    <m/>
    <m/>
    <m/>
    <m/>
    <n v="0"/>
    <n v="0"/>
    <n v="0"/>
    <n v="0"/>
    <x v="3"/>
    <x v="6"/>
    <m/>
    <x v="40"/>
  </r>
  <r>
    <x v="3"/>
    <s v="Branson"/>
    <s v="Electric"/>
    <s v="Residential"/>
    <s v="NS-RG Residential"/>
    <n v="13974"/>
    <n v="1899.92"/>
    <n v="252.69"/>
    <n v="39.24"/>
    <n v="0"/>
    <n v="0"/>
    <n v="0"/>
    <n v="0"/>
    <n v="179.89"/>
    <n v="0"/>
    <n v="0"/>
    <n v="3.95"/>
    <n v="0"/>
    <n v="0"/>
    <n v="0"/>
    <n v="0"/>
    <n v="0"/>
    <n v="0"/>
    <n v="0"/>
    <n v="0"/>
    <n v="0"/>
    <n v="0"/>
    <n v="0"/>
    <n v="0"/>
    <n v="0"/>
    <n v="0"/>
    <n v="0"/>
    <n v="300"/>
    <n v="50"/>
    <n v="105"/>
    <n v="-1.66"/>
    <n v="100"/>
    <n v="-14.1"/>
    <n v="16.61"/>
    <n v="0"/>
    <n v="0"/>
    <n v="0"/>
    <n v="0"/>
    <n v="0"/>
    <n v="0"/>
    <n v="0"/>
    <x v="858"/>
    <n v="0"/>
    <m/>
    <m/>
    <m/>
    <m/>
    <m/>
    <m/>
    <m/>
    <n v="0"/>
    <n v="0"/>
    <n v="0"/>
    <n v="0"/>
    <x v="0"/>
    <x v="38"/>
    <m/>
    <x v="40"/>
  </r>
  <r>
    <x v="3"/>
    <s v="Branson"/>
    <s v="Electric"/>
    <s v="Residential"/>
    <s v="RGL-Residential Pilot"/>
    <n v="61299"/>
    <n v="7034.53"/>
    <n v="386.13"/>
    <n v="146.24"/>
    <n v="0"/>
    <n v="0"/>
    <n v="0"/>
    <n v="0"/>
    <n v="587.65"/>
    <n v="0"/>
    <n v="0"/>
    <n v="2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45"/>
    <n v="0"/>
    <n v="0"/>
    <n v="60.81"/>
    <n v="0"/>
    <n v="0"/>
    <n v="0"/>
    <n v="0"/>
    <n v="0"/>
    <n v="0"/>
    <n v="0"/>
    <x v="859"/>
    <n v="0"/>
    <m/>
    <m/>
    <m/>
    <m/>
    <m/>
    <m/>
    <m/>
    <n v="0"/>
    <n v="0"/>
    <n v="0"/>
    <n v="0"/>
    <x v="0"/>
    <x v="25"/>
    <m/>
    <x v="40"/>
  </r>
  <r>
    <x v="3"/>
    <s v="Branson"/>
    <s v="Electric"/>
    <s v="Residential"/>
    <s v="RG-Residential"/>
    <n v="15696330.1"/>
    <n v="1964590.98"/>
    <n v="237126.29"/>
    <n v="34997.31"/>
    <n v="0"/>
    <n v="0"/>
    <n v="-85.9"/>
    <n v="-15481.880916030501"/>
    <n v="146283.10999999999"/>
    <n v="0"/>
    <n v="0"/>
    <n v="6058.89"/>
    <n v="0"/>
    <n v="0"/>
    <n v="0"/>
    <n v="0"/>
    <n v="0"/>
    <n v="0"/>
    <n v="0"/>
    <n v="0"/>
    <n v="0"/>
    <n v="0"/>
    <n v="0"/>
    <n v="0"/>
    <n v="0"/>
    <n v="0"/>
    <n v="0"/>
    <n v="840"/>
    <n v="50"/>
    <n v="225"/>
    <n v="3195.1"/>
    <n v="560"/>
    <n v="-292.18"/>
    <n v="16188.65"/>
    <n v="0"/>
    <n v="0"/>
    <n v="0"/>
    <n v="0"/>
    <n v="0"/>
    <n v="0"/>
    <n v="201.19"/>
    <x v="860"/>
    <n v="0"/>
    <m/>
    <m/>
    <m/>
    <m/>
    <m/>
    <m/>
    <m/>
    <n v="0"/>
    <n v="0"/>
    <n v="0"/>
    <n v="0"/>
    <x v="0"/>
    <x v="1"/>
    <m/>
    <x v="40"/>
  </r>
  <r>
    <x v="3"/>
    <s v="Branson"/>
    <s v="Lighting"/>
    <s v="Commercial"/>
    <s v="PL-Private Lighting"/>
    <n v="84757.035999999993"/>
    <n v="30404.26"/>
    <n v="0"/>
    <n v="0"/>
    <n v="0"/>
    <n v="0"/>
    <n v="0"/>
    <n v="0"/>
    <n v="843.45"/>
    <n v="0"/>
    <n v="0"/>
    <n v="0.02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35.61"/>
    <n v="20"/>
    <n v="0"/>
    <n v="1697.2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3"/>
    <s v="Branson"/>
    <s v="Lighting"/>
    <s v="Industrial"/>
    <s v="PL-Private Lighting"/>
    <n v="164"/>
    <n v="61.69"/>
    <n v="0"/>
    <n v="0"/>
    <n v="0"/>
    <n v="0"/>
    <n v="0"/>
    <n v="0"/>
    <n v="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5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0"/>
  </r>
  <r>
    <x v="3"/>
    <s v="Branson"/>
    <s v="Lighting"/>
    <s v="Municipal Other Lighting"/>
    <s v="PL-Private Lighting"/>
    <n v="386"/>
    <n v="146.49"/>
    <n v="0"/>
    <n v="0"/>
    <n v="0"/>
    <n v="0"/>
    <n v="0"/>
    <n v="0"/>
    <n v="4.23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0"/>
  </r>
  <r>
    <x v="3"/>
    <s v="Branson"/>
    <s v="Lighting"/>
    <s v="Municipal Street Lighting"/>
    <s v="SPL-Municipal St Lighting"/>
    <n v="178309.35699999999"/>
    <n v="24563.23"/>
    <n v="0"/>
    <n v="0"/>
    <n v="0"/>
    <n v="0"/>
    <n v="0"/>
    <n v="0"/>
    <n v="1269.56"/>
    <n v="0"/>
    <n v="0"/>
    <n v="0"/>
    <n v="0"/>
    <n v="0"/>
    <n v="0"/>
    <n v="0"/>
    <n v="0"/>
    <n v="0"/>
    <n v="0"/>
    <n v="19857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0"/>
  </r>
  <r>
    <x v="3"/>
    <s v="Branson"/>
    <s v="Lighting"/>
    <s v="Residential"/>
    <s v="PL-Private Lighting"/>
    <n v="24871.512999999999"/>
    <n v="10139.16"/>
    <n v="0"/>
    <n v="0"/>
    <n v="0"/>
    <n v="0"/>
    <n v="0"/>
    <n v="0"/>
    <n v="265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01"/>
    <n v="0"/>
    <n v="-1.79"/>
    <n v="59.2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3"/>
    <s v="Buffalo"/>
    <s v="Electric"/>
    <s v="Commercial"/>
    <s v="CB-Commercial"/>
    <n v="881"/>
    <n v="113.62"/>
    <n v="93.87"/>
    <n v="7.64"/>
    <n v="0"/>
    <n v="0"/>
    <n v="0"/>
    <n v="0"/>
    <n v="7.59"/>
    <n v="0"/>
    <n v="0"/>
    <n v="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78"/>
    <n v="0"/>
    <n v="0"/>
    <n v="0"/>
    <n v="0"/>
    <n v="0"/>
    <n v="0"/>
    <n v="0"/>
    <x v="861"/>
    <n v="0"/>
    <m/>
    <m/>
    <m/>
    <m/>
    <m/>
    <m/>
    <m/>
    <n v="0"/>
    <n v="0"/>
    <n v="0"/>
    <n v="0"/>
    <x v="1"/>
    <x v="5"/>
    <m/>
    <x v="40"/>
  </r>
  <r>
    <x v="3"/>
    <s v="Buffalo"/>
    <s v="Electric"/>
    <s v="Residential"/>
    <s v="RG-Residential"/>
    <n v="16383"/>
    <n v="2038.09"/>
    <n v="208"/>
    <n v="30.36"/>
    <n v="0"/>
    <n v="0"/>
    <n v="0"/>
    <n v="0"/>
    <n v="150.63"/>
    <n v="0"/>
    <n v="0"/>
    <n v="6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0"/>
    <n v="0"/>
    <n v="51.54"/>
    <n v="0"/>
    <n v="0"/>
    <n v="0"/>
    <n v="0"/>
    <n v="0"/>
    <n v="0"/>
    <n v="0"/>
    <x v="862"/>
    <n v="0"/>
    <m/>
    <m/>
    <m/>
    <m/>
    <m/>
    <m/>
    <m/>
    <n v="0"/>
    <n v="0"/>
    <n v="0"/>
    <n v="0"/>
    <x v="0"/>
    <x v="1"/>
    <m/>
    <x v="40"/>
  </r>
  <r>
    <x v="3"/>
    <s v="Buffalo"/>
    <s v="Lighting"/>
    <s v="Residential"/>
    <s v="PL-Private Lighting"/>
    <n v="31"/>
    <n v="15.29"/>
    <n v="0"/>
    <n v="0.31"/>
    <n v="0"/>
    <n v="0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Gravette"/>
    <s v="Electric"/>
    <s v="Commercial"/>
    <s v="CB-Commercial"/>
    <n v="14962"/>
    <n v="1965.74"/>
    <n v="164.07"/>
    <n v="84.92"/>
    <n v="0"/>
    <n v="0"/>
    <n v="0"/>
    <n v="0"/>
    <n v="158.57"/>
    <n v="0"/>
    <n v="0"/>
    <n v="5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4"/>
    <n v="0"/>
    <n v="0"/>
    <n v="143.24"/>
    <n v="0"/>
    <n v="0"/>
    <n v="0"/>
    <n v="0"/>
    <n v="0"/>
    <n v="0"/>
    <n v="0"/>
    <x v="863"/>
    <n v="0"/>
    <m/>
    <m/>
    <m/>
    <m/>
    <m/>
    <m/>
    <m/>
    <n v="0"/>
    <n v="0"/>
    <n v="0"/>
    <n v="0"/>
    <x v="1"/>
    <x v="5"/>
    <m/>
    <x v="40"/>
  </r>
  <r>
    <x v="3"/>
    <s v="Gravette"/>
    <s v="Electric"/>
    <s v="Industrial"/>
    <s v="GP-General Power"/>
    <n v="164584"/>
    <n v="14660.79"/>
    <n v="208.47"/>
    <n v="0"/>
    <n v="0"/>
    <n v="0"/>
    <n v="0"/>
    <n v="0"/>
    <n v="1602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4"/>
    <n v="0"/>
    <n v="0"/>
    <n v="679.46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40"/>
  </r>
  <r>
    <x v="3"/>
    <s v="Gravette"/>
    <s v="Electric"/>
    <s v="Residential"/>
    <s v="RG-Residential"/>
    <n v="11073"/>
    <n v="1453.6"/>
    <n v="286"/>
    <n v="76.680000000000007"/>
    <n v="0"/>
    <n v="0"/>
    <n v="0"/>
    <n v="0"/>
    <n v="115.49"/>
    <n v="0"/>
    <n v="0"/>
    <n v="3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63"/>
    <n v="0"/>
    <n v="0"/>
    <n v="38.28"/>
    <n v="0"/>
    <n v="0"/>
    <n v="0"/>
    <n v="0"/>
    <n v="0"/>
    <n v="0"/>
    <n v="0"/>
    <x v="810"/>
    <n v="0"/>
    <m/>
    <m/>
    <m/>
    <m/>
    <m/>
    <m/>
    <m/>
    <n v="0"/>
    <n v="0"/>
    <n v="0"/>
    <n v="0"/>
    <x v="0"/>
    <x v="1"/>
    <m/>
    <x v="40"/>
  </r>
  <r>
    <x v="3"/>
    <s v="Gravette"/>
    <s v="Lighting"/>
    <s v="Commercial"/>
    <s v="PL-Private Lighting"/>
    <n v="341"/>
    <n v="146.6"/>
    <n v="0"/>
    <n v="0"/>
    <n v="0"/>
    <n v="0"/>
    <n v="0"/>
    <n v="0"/>
    <n v="3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35"/>
    <n v="0"/>
    <n v="0"/>
    <n v="1.3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3"/>
    <s v="Gravette"/>
    <s v="Lighting"/>
    <s v="Residential"/>
    <s v="PL-Private Lighting"/>
    <n v="31"/>
    <n v="27.06"/>
    <n v="0"/>
    <n v="0"/>
    <n v="0"/>
    <n v="0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.4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Greenfield"/>
    <s v="Electric"/>
    <s v="Oil Pipeline Pumping"/>
    <s v="GP-General Power"/>
    <n v="163172"/>
    <n v="19286.900000000001"/>
    <n v="69.489999999999995"/>
    <n v="0"/>
    <n v="0"/>
    <n v="0"/>
    <n v="0"/>
    <n v="0"/>
    <n v="1161.78"/>
    <n v="0"/>
    <n v="0"/>
    <n v="73.43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99.06"/>
    <n v="0"/>
    <n v="0"/>
    <n v="0"/>
    <n v="0"/>
    <n v="0"/>
    <n v="0"/>
    <n v="0"/>
    <x v="864"/>
    <n v="0"/>
    <m/>
    <m/>
    <m/>
    <m/>
    <m/>
    <m/>
    <m/>
    <n v="0"/>
    <n v="0"/>
    <n v="0"/>
    <n v="0"/>
    <x v="2"/>
    <x v="24"/>
    <m/>
    <x v="40"/>
  </r>
  <r>
    <x v="3"/>
    <s v="Joplin"/>
    <s v="Electric"/>
    <s v="Charging Station"/>
    <s v="CB-Commercial"/>
    <n v="866"/>
    <n v="113.12"/>
    <n v="46.54"/>
    <n v="0"/>
    <n v="0"/>
    <n v="0"/>
    <n v="0"/>
    <n v="0"/>
    <n v="8.65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65"/>
    <n v="0"/>
    <m/>
    <m/>
    <m/>
    <m/>
    <m/>
    <m/>
    <m/>
    <n v="0"/>
    <n v="0"/>
    <n v="0"/>
    <n v="0"/>
    <x v="1"/>
    <x v="5"/>
    <m/>
    <x v="40"/>
  </r>
  <r>
    <x v="3"/>
    <s v="Joplin"/>
    <s v="Electric"/>
    <s v="Commercial"/>
    <s v="CB-Commercial"/>
    <n v="6839003"/>
    <n v="848343.03"/>
    <n v="86890.45"/>
    <n v="49449.46"/>
    <n v="0"/>
    <n v="0"/>
    <n v="-113.85"/>
    <n v="-22414.503816793898"/>
    <n v="61584.92"/>
    <n v="0"/>
    <n v="0"/>
    <n v="2654.37"/>
    <n v="0"/>
    <n v="0"/>
    <n v="0"/>
    <n v="0"/>
    <n v="0"/>
    <n v="0"/>
    <n v="0"/>
    <n v="55.9"/>
    <n v="0"/>
    <n v="0"/>
    <n v="0"/>
    <n v="0"/>
    <n v="0"/>
    <n v="0"/>
    <n v="0"/>
    <n v="30"/>
    <n v="0"/>
    <n v="45"/>
    <n v="7025.89"/>
    <n v="0"/>
    <n v="-192.92"/>
    <n v="73103.070000000007"/>
    <n v="0"/>
    <n v="0"/>
    <n v="0"/>
    <n v="0"/>
    <n v="0"/>
    <n v="0"/>
    <n v="46.44"/>
    <x v="866"/>
    <n v="0"/>
    <m/>
    <m/>
    <m/>
    <m/>
    <m/>
    <m/>
    <m/>
    <n v="0"/>
    <n v="0"/>
    <n v="0"/>
    <n v="0"/>
    <x v="1"/>
    <x v="5"/>
    <m/>
    <x v="40"/>
  </r>
  <r>
    <x v="3"/>
    <s v="Joplin"/>
    <s v="Electric"/>
    <s v="Commercial"/>
    <s v="GP-General Power"/>
    <n v="18640148"/>
    <n v="1822872.47"/>
    <n v="33476.620000000003"/>
    <n v="33467.9"/>
    <n v="0"/>
    <n v="0"/>
    <n v="0"/>
    <n v="0"/>
    <n v="171057.43"/>
    <n v="0"/>
    <n v="0"/>
    <n v="6502.51"/>
    <n v="0"/>
    <n v="0"/>
    <n v="0"/>
    <n v="0"/>
    <n v="0"/>
    <n v="0"/>
    <n v="0"/>
    <n v="6121.46"/>
    <n v="0"/>
    <n v="0"/>
    <n v="0"/>
    <n v="0"/>
    <n v="0"/>
    <n v="0"/>
    <n v="0"/>
    <n v="0"/>
    <n v="0"/>
    <n v="15"/>
    <n v="9940.76"/>
    <n v="0"/>
    <n v="-73.319999999999993"/>
    <n v="123913.18"/>
    <n v="0"/>
    <n v="0"/>
    <n v="0"/>
    <n v="0"/>
    <n v="0"/>
    <n v="0"/>
    <n v="3006.54"/>
    <x v="867"/>
    <n v="0"/>
    <m/>
    <m/>
    <m/>
    <m/>
    <m/>
    <m/>
    <m/>
    <n v="0"/>
    <n v="0"/>
    <n v="0"/>
    <n v="0"/>
    <x v="1"/>
    <x v="6"/>
    <m/>
    <x v="40"/>
  </r>
  <r>
    <x v="3"/>
    <s v="Joplin"/>
    <s v="Electric"/>
    <s v="Commercial"/>
    <s v="LP-Large Power"/>
    <n v="6120000"/>
    <n v="476261.69"/>
    <n v="850.65"/>
    <n v="240"/>
    <n v="0"/>
    <n v="0"/>
    <n v="0"/>
    <n v="0"/>
    <n v="45236.19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40"/>
  </r>
  <r>
    <x v="3"/>
    <s v="Joplin"/>
    <s v="Electric"/>
    <s v="Commercial"/>
    <s v="LS-Special Lighting"/>
    <n v="4514"/>
    <n v="695.41"/>
    <n v="0"/>
    <n v="43.59"/>
    <n v="0"/>
    <n v="0"/>
    <n v="0"/>
    <n v="0"/>
    <n v="33.68"/>
    <n v="0"/>
    <n v="0"/>
    <n v="1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0"/>
  </r>
  <r>
    <x v="3"/>
    <s v="Joplin"/>
    <s v="Electric"/>
    <s v="Commercial"/>
    <s v="NS-GS General Service"/>
    <n v="12376"/>
    <n v="1686.96"/>
    <n v="64.709999999999994"/>
    <n v="103"/>
    <n v="0"/>
    <n v="0"/>
    <n v="0"/>
    <n v="0"/>
    <n v="160.52000000000001"/>
    <n v="0"/>
    <n v="0"/>
    <n v="3.47"/>
    <n v="0"/>
    <n v="0"/>
    <n v="0"/>
    <n v="0"/>
    <n v="0"/>
    <n v="0"/>
    <n v="0"/>
    <n v="0"/>
    <n v="0"/>
    <n v="0"/>
    <n v="0"/>
    <n v="0"/>
    <n v="0"/>
    <n v="0"/>
    <n v="0"/>
    <n v="90"/>
    <n v="0"/>
    <n v="0"/>
    <n v="324.47000000000003"/>
    <n v="40"/>
    <n v="-60.98"/>
    <n v="169.41"/>
    <n v="0"/>
    <n v="0"/>
    <n v="0"/>
    <n v="0"/>
    <n v="0"/>
    <n v="0"/>
    <n v="0"/>
    <x v="868"/>
    <n v="0"/>
    <m/>
    <m/>
    <m/>
    <m/>
    <m/>
    <m/>
    <m/>
    <n v="0"/>
    <n v="0"/>
    <n v="0"/>
    <n v="0"/>
    <x v="1"/>
    <x v="19"/>
    <m/>
    <x v="40"/>
  </r>
  <r>
    <x v="3"/>
    <s v="Joplin"/>
    <s v="Electric"/>
    <s v="Commercial"/>
    <s v="NS-SP Small Primary"/>
    <n v="521044"/>
    <n v="48063.55"/>
    <n v="347.45"/>
    <n v="348.42"/>
    <n v="0"/>
    <n v="0"/>
    <n v="0"/>
    <n v="0"/>
    <n v="4876.8900000000003"/>
    <n v="0"/>
    <n v="0"/>
    <n v="200.55"/>
    <n v="0"/>
    <n v="0"/>
    <n v="0"/>
    <n v="0"/>
    <n v="0"/>
    <n v="0"/>
    <n v="0"/>
    <n v="465.1"/>
    <n v="0"/>
    <n v="0"/>
    <n v="0"/>
    <n v="0"/>
    <n v="0"/>
    <n v="0"/>
    <n v="0"/>
    <n v="0"/>
    <n v="0"/>
    <n v="0"/>
    <n v="1276.98"/>
    <n v="0"/>
    <n v="0"/>
    <n v="1687.46"/>
    <n v="0"/>
    <n v="0"/>
    <n v="0"/>
    <n v="0"/>
    <n v="0"/>
    <n v="0"/>
    <n v="0"/>
    <x v="869"/>
    <n v="0"/>
    <m/>
    <m/>
    <m/>
    <m/>
    <m/>
    <m/>
    <m/>
    <n v="0"/>
    <n v="0"/>
    <n v="0"/>
    <n v="0"/>
    <x v="1"/>
    <x v="23"/>
    <m/>
    <x v="40"/>
  </r>
  <r>
    <x v="3"/>
    <s v="Joplin"/>
    <s v="Electric"/>
    <s v="Commercial"/>
    <s v="NS-SP Small Primary TEB"/>
    <n v="186000"/>
    <n v="17599.650000000001"/>
    <n v="69.489999999999995"/>
    <n v="80"/>
    <n v="0"/>
    <n v="0"/>
    <n v="0"/>
    <n v="0"/>
    <n v="1888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36"/>
    <m/>
    <x v="40"/>
  </r>
  <r>
    <x v="3"/>
    <s v="Joplin"/>
    <s v="Electric"/>
    <s v="Commercial"/>
    <s v="SH-Small Heating"/>
    <n v="883966"/>
    <n v="104081.1"/>
    <n v="10348.32"/>
    <n v="6434.72"/>
    <n v="0"/>
    <n v="0"/>
    <n v="-73.36"/>
    <n v="-5038.9312977099198"/>
    <n v="8122.93"/>
    <n v="0"/>
    <n v="0"/>
    <n v="313.23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35.15"/>
    <n v="0"/>
    <n v="-71.260000000000005"/>
    <n v="7802.55"/>
    <n v="0"/>
    <n v="0"/>
    <n v="0"/>
    <n v="0"/>
    <n v="0"/>
    <n v="0"/>
    <n v="0"/>
    <x v="870"/>
    <n v="0"/>
    <m/>
    <m/>
    <m/>
    <m/>
    <m/>
    <m/>
    <m/>
    <n v="0"/>
    <n v="0"/>
    <n v="0"/>
    <n v="0"/>
    <x v="1"/>
    <x v="12"/>
    <m/>
    <x v="40"/>
  </r>
  <r>
    <x v="3"/>
    <s v="Joplin"/>
    <s v="Electric"/>
    <s v="Commercial"/>
    <s v="TEB-Total Electric Bldg"/>
    <n v="3193310"/>
    <n v="328795.90999999997"/>
    <n v="7317.3"/>
    <n v="6355.83"/>
    <n v="0"/>
    <n v="0"/>
    <n v="0"/>
    <n v="0"/>
    <n v="30337.07"/>
    <n v="0"/>
    <n v="0"/>
    <n v="110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6"/>
    <n v="0"/>
    <n v="-378.51"/>
    <n v="21681.38"/>
    <n v="0"/>
    <n v="0"/>
    <n v="0"/>
    <n v="0"/>
    <n v="0"/>
    <n v="0"/>
    <n v="0"/>
    <x v="871"/>
    <n v="0"/>
    <m/>
    <m/>
    <m/>
    <m/>
    <m/>
    <m/>
    <m/>
    <n v="0"/>
    <n v="0"/>
    <n v="0"/>
    <n v="0"/>
    <x v="1"/>
    <x v="13"/>
    <m/>
    <x v="40"/>
  </r>
  <r>
    <x v="3"/>
    <s v="Joplin"/>
    <s v="Electric"/>
    <s v="Industrial"/>
    <s v="CB-Commercial"/>
    <n v="26314"/>
    <n v="3367.92"/>
    <n v="257.08999999999997"/>
    <n v="201.83"/>
    <n v="0"/>
    <n v="0"/>
    <n v="0"/>
    <n v="0"/>
    <n v="264.57"/>
    <n v="0"/>
    <n v="0"/>
    <n v="8.7799999999999994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53.94"/>
    <n v="0"/>
    <n v="0"/>
    <n v="261.58"/>
    <n v="0"/>
    <n v="0"/>
    <n v="0"/>
    <n v="0"/>
    <n v="0"/>
    <n v="0"/>
    <n v="0"/>
    <x v="872"/>
    <n v="0"/>
    <m/>
    <m/>
    <m/>
    <m/>
    <m/>
    <m/>
    <m/>
    <n v="0"/>
    <n v="0"/>
    <n v="0"/>
    <n v="0"/>
    <x v="2"/>
    <x v="5"/>
    <m/>
    <x v="40"/>
  </r>
  <r>
    <x v="3"/>
    <s v="Joplin"/>
    <s v="Electric"/>
    <s v="Industrial"/>
    <s v="GP-General Power"/>
    <n v="7326972"/>
    <n v="612416.41"/>
    <n v="3109.61"/>
    <n v="3027.1"/>
    <n v="0"/>
    <n v="0"/>
    <n v="0"/>
    <n v="0"/>
    <n v="58350.99"/>
    <n v="0"/>
    <n v="0"/>
    <n v="1775.14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2659.85"/>
    <n v="0"/>
    <n v="0"/>
    <n v="30247.55"/>
    <n v="0"/>
    <n v="0"/>
    <n v="0"/>
    <n v="0"/>
    <n v="0"/>
    <n v="0"/>
    <n v="0"/>
    <x v="873"/>
    <n v="0"/>
    <m/>
    <m/>
    <m/>
    <m/>
    <m/>
    <m/>
    <m/>
    <n v="0"/>
    <n v="0"/>
    <n v="0"/>
    <n v="0"/>
    <x v="2"/>
    <x v="6"/>
    <m/>
    <x v="40"/>
  </r>
  <r>
    <x v="3"/>
    <s v="Joplin"/>
    <s v="Electric"/>
    <s v="Industrial"/>
    <s v="LP-Large Power"/>
    <n v="24239290"/>
    <n v="1738180.76"/>
    <n v="3686.15"/>
    <n v="960"/>
    <n v="0"/>
    <n v="0"/>
    <n v="0"/>
    <n v="0"/>
    <n v="171361.75"/>
    <n v="0"/>
    <n v="0"/>
    <n v="2014.24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9664.59"/>
    <n v="0"/>
    <n v="0"/>
    <n v="87493.91"/>
    <n v="0"/>
    <n v="0"/>
    <n v="0"/>
    <n v="0"/>
    <n v="0"/>
    <n v="0"/>
    <n v="0"/>
    <x v="874"/>
    <n v="0"/>
    <m/>
    <m/>
    <m/>
    <m/>
    <m/>
    <m/>
    <m/>
    <n v="0"/>
    <n v="0"/>
    <n v="0"/>
    <n v="0"/>
    <x v="2"/>
    <x v="17"/>
    <m/>
    <x v="40"/>
  </r>
  <r>
    <x v="3"/>
    <s v="Joplin"/>
    <s v="Electric"/>
    <s v="Industrial"/>
    <s v="NS-SP Small Primary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5.4100000000001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3"/>
    <m/>
    <x v="40"/>
  </r>
  <r>
    <x v="3"/>
    <s v="Joplin"/>
    <s v="Electric"/>
    <s v="Industrial"/>
    <s v="SH-Small Heating"/>
    <n v="2094"/>
    <n v="271.8"/>
    <n v="23.39"/>
    <n v="20.440000000000001"/>
    <n v="0"/>
    <n v="0"/>
    <n v="0"/>
    <n v="0"/>
    <n v="21.6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42"/>
    <n v="0"/>
    <n v="0"/>
    <n v="0"/>
    <n v="0"/>
    <n v="0"/>
    <n v="0"/>
    <n v="0"/>
    <x v="875"/>
    <n v="0"/>
    <m/>
    <m/>
    <m/>
    <m/>
    <m/>
    <m/>
    <m/>
    <n v="0"/>
    <n v="0"/>
    <n v="0"/>
    <n v="0"/>
    <x v="2"/>
    <x v="12"/>
    <m/>
    <x v="40"/>
  </r>
  <r>
    <x v="3"/>
    <s v="Joplin"/>
    <s v="Electric"/>
    <s v="Industrial"/>
    <s v="TEB-Total Electric Bldg"/>
    <n v="229880"/>
    <n v="28206.3"/>
    <n v="596.22"/>
    <n v="654.66"/>
    <n v="0"/>
    <n v="0"/>
    <n v="0"/>
    <n v="0"/>
    <n v="2150.0500000000002"/>
    <n v="0"/>
    <n v="0"/>
    <n v="88.53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1004.44"/>
    <n v="0"/>
    <n v="0"/>
    <n v="0"/>
    <n v="0"/>
    <n v="0"/>
    <n v="0"/>
    <n v="0"/>
    <x v="876"/>
    <n v="0"/>
    <m/>
    <m/>
    <m/>
    <m/>
    <m/>
    <m/>
    <m/>
    <n v="0"/>
    <n v="0"/>
    <n v="0"/>
    <n v="0"/>
    <x v="2"/>
    <x v="13"/>
    <m/>
    <x v="40"/>
  </r>
  <r>
    <x v="3"/>
    <s v="Joplin"/>
    <s v="Electric"/>
    <s v="Interdepartmental"/>
    <s v="CB-Commercial"/>
    <n v="62853"/>
    <n v="8166.21"/>
    <n v="138.72"/>
    <n v="0"/>
    <n v="0"/>
    <n v="0"/>
    <n v="0"/>
    <n v="0"/>
    <n v="617.41"/>
    <n v="0"/>
    <n v="0"/>
    <n v="23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9"/>
    <n v="0"/>
    <n v="0"/>
    <n v="0"/>
    <n v="0"/>
    <n v="0"/>
    <n v="0"/>
    <n v="0"/>
    <x v="877"/>
    <n v="0"/>
    <m/>
    <m/>
    <m/>
    <m/>
    <m/>
    <m/>
    <m/>
    <n v="0"/>
    <n v="0"/>
    <n v="0"/>
    <n v="0"/>
    <x v="5"/>
    <x v="5"/>
    <m/>
    <x v="40"/>
  </r>
  <r>
    <x v="3"/>
    <s v="Joplin"/>
    <s v="Electric"/>
    <s v="Municipal Buildings"/>
    <s v="CB-Commercial"/>
    <n v="112622"/>
    <n v="14406.42"/>
    <n v="1567.29"/>
    <n v="0"/>
    <n v="0"/>
    <n v="0"/>
    <n v="0"/>
    <n v="0"/>
    <n v="1061.24"/>
    <n v="0"/>
    <n v="0"/>
    <n v="43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78"/>
    <n v="0"/>
    <m/>
    <m/>
    <m/>
    <m/>
    <m/>
    <m/>
    <m/>
    <n v="0"/>
    <n v="0"/>
    <n v="0"/>
    <n v="0"/>
    <x v="3"/>
    <x v="5"/>
    <m/>
    <x v="40"/>
  </r>
  <r>
    <x v="3"/>
    <s v="Joplin"/>
    <s v="Electric"/>
    <s v="Municipal Buildings"/>
    <s v="GP-General Power"/>
    <n v="532421"/>
    <n v="54409.760000000002"/>
    <n v="1022.72"/>
    <n v="0"/>
    <n v="0"/>
    <n v="0"/>
    <n v="0"/>
    <n v="0"/>
    <n v="4847.2"/>
    <n v="0"/>
    <n v="0"/>
    <n v="20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79"/>
    <n v="0"/>
    <m/>
    <m/>
    <m/>
    <m/>
    <m/>
    <m/>
    <m/>
    <n v="0"/>
    <n v="0"/>
    <n v="0"/>
    <n v="0"/>
    <x v="3"/>
    <x v="6"/>
    <m/>
    <x v="40"/>
  </r>
  <r>
    <x v="3"/>
    <s v="Joplin"/>
    <s v="Electric"/>
    <s v="Municipal Buildings"/>
    <s v="SH-Small Heating"/>
    <n v="1021"/>
    <n v="133.34"/>
    <n v="93.2"/>
    <n v="0"/>
    <n v="0"/>
    <n v="0"/>
    <n v="0"/>
    <n v="0"/>
    <n v="11.01"/>
    <n v="0"/>
    <n v="0"/>
    <n v="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80"/>
    <n v="0"/>
    <m/>
    <m/>
    <m/>
    <m/>
    <m/>
    <m/>
    <m/>
    <n v="0"/>
    <n v="0"/>
    <n v="0"/>
    <n v="0"/>
    <x v="3"/>
    <x v="12"/>
    <m/>
    <x v="40"/>
  </r>
  <r>
    <x v="3"/>
    <s v="Joplin"/>
    <s v="Electric"/>
    <s v="Municipal Buildings"/>
    <s v="TEB-Total Electric Bldg"/>
    <n v="15280"/>
    <n v="1899.37"/>
    <n v="208.47"/>
    <n v="0"/>
    <n v="0"/>
    <n v="0"/>
    <n v="0"/>
    <n v="0"/>
    <n v="113.08"/>
    <n v="0"/>
    <n v="0"/>
    <n v="6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81"/>
    <n v="0"/>
    <m/>
    <m/>
    <m/>
    <m/>
    <m/>
    <m/>
    <m/>
    <n v="0"/>
    <n v="0"/>
    <n v="0"/>
    <n v="0"/>
    <x v="3"/>
    <x v="13"/>
    <m/>
    <x v="40"/>
  </r>
  <r>
    <x v="3"/>
    <s v="Joplin"/>
    <s v="Electric"/>
    <s v="Municipal Other Lighting"/>
    <s v="CB-Commercial"/>
    <n v="29928"/>
    <n v="3707.91"/>
    <n v="1709.87"/>
    <n v="0"/>
    <n v="0"/>
    <n v="0"/>
    <n v="0"/>
    <n v="0"/>
    <n v="253.44"/>
    <n v="0"/>
    <n v="0"/>
    <n v="12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82"/>
    <n v="0"/>
    <m/>
    <m/>
    <m/>
    <m/>
    <m/>
    <m/>
    <m/>
    <n v="0"/>
    <n v="0"/>
    <n v="0"/>
    <n v="0"/>
    <x v="4"/>
    <x v="5"/>
    <m/>
    <x v="40"/>
  </r>
  <r>
    <x v="3"/>
    <s v="Joplin"/>
    <s v="Electric"/>
    <s v="Municipal Other Lighting"/>
    <s v="GP-General Power"/>
    <n v="52320"/>
    <n v="6970.88"/>
    <n v="138.97999999999999"/>
    <n v="0"/>
    <n v="0"/>
    <n v="0"/>
    <n v="0"/>
    <n v="0"/>
    <n v="483.2"/>
    <n v="0"/>
    <n v="0"/>
    <n v="2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83"/>
    <n v="0"/>
    <m/>
    <m/>
    <m/>
    <m/>
    <m/>
    <m/>
    <m/>
    <n v="0"/>
    <n v="0"/>
    <n v="0"/>
    <n v="0"/>
    <x v="4"/>
    <x v="6"/>
    <m/>
    <x v="40"/>
  </r>
  <r>
    <x v="3"/>
    <s v="Joplin"/>
    <s v="Electric"/>
    <s v="Municipal Other Lighting"/>
    <s v="LS-Special Lighting"/>
    <n v="1073"/>
    <n v="245.91"/>
    <n v="0"/>
    <n v="0"/>
    <n v="0"/>
    <n v="0"/>
    <n v="0"/>
    <n v="0"/>
    <n v="8.43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0"/>
  </r>
  <r>
    <x v="3"/>
    <s v="Joplin"/>
    <s v="Electric"/>
    <s v="Municipal Other Lighting"/>
    <s v="MS-Miscellaneous"/>
    <n v="11295"/>
    <n v="1185.73"/>
    <n v="20.61"/>
    <n v="0"/>
    <n v="0"/>
    <n v="0"/>
    <n v="0"/>
    <n v="0"/>
    <n v="129.44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40"/>
  </r>
  <r>
    <x v="3"/>
    <s v="Joplin"/>
    <s v="Electric"/>
    <s v="Municipal Pumping"/>
    <s v="CB-Commercial"/>
    <n v="28927"/>
    <n v="3611.44"/>
    <n v="747.35"/>
    <n v="0"/>
    <n v="0"/>
    <n v="0"/>
    <n v="0"/>
    <n v="0"/>
    <n v="259.08999999999997"/>
    <n v="0"/>
    <n v="0"/>
    <n v="11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84"/>
    <n v="0"/>
    <m/>
    <m/>
    <m/>
    <m/>
    <m/>
    <m/>
    <m/>
    <n v="0"/>
    <n v="0"/>
    <n v="0"/>
    <n v="0"/>
    <x v="3"/>
    <x v="5"/>
    <m/>
    <x v="40"/>
  </r>
  <r>
    <x v="3"/>
    <s v="Joplin"/>
    <s v="Electric"/>
    <s v="Municipal Pumping"/>
    <s v="GP-General Power"/>
    <n v="500447"/>
    <n v="48606.66"/>
    <n v="555.91999999999996"/>
    <n v="0"/>
    <n v="0"/>
    <n v="0"/>
    <n v="0"/>
    <n v="0"/>
    <n v="4903.62"/>
    <n v="0"/>
    <n v="0"/>
    <n v="186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85"/>
    <n v="0"/>
    <m/>
    <m/>
    <m/>
    <m/>
    <m/>
    <m/>
    <m/>
    <n v="0"/>
    <n v="0"/>
    <n v="0"/>
    <n v="0"/>
    <x v="3"/>
    <x v="6"/>
    <m/>
    <x v="40"/>
  </r>
  <r>
    <x v="3"/>
    <s v="Joplin"/>
    <s v="Electric"/>
    <s v="Municipal Pumping"/>
    <s v="NS-SP Small Primary"/>
    <n v="602169"/>
    <n v="54537.66"/>
    <n v="69.489999999999995"/>
    <n v="0"/>
    <n v="0"/>
    <n v="0"/>
    <n v="0"/>
    <n v="0"/>
    <n v="5461.56"/>
    <n v="0"/>
    <n v="0"/>
    <n v="236.86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86"/>
    <n v="0"/>
    <m/>
    <m/>
    <m/>
    <m/>
    <m/>
    <m/>
    <m/>
    <n v="0"/>
    <n v="0"/>
    <n v="0"/>
    <n v="0"/>
    <x v="3"/>
    <x v="23"/>
    <m/>
    <x v="40"/>
  </r>
  <r>
    <x v="3"/>
    <s v="Joplin"/>
    <s v="Electric"/>
    <s v="Oil Pipeline Pumping"/>
    <s v="LP-Large Power"/>
    <n v="1075599"/>
    <n v="96213.25"/>
    <n v="283.55"/>
    <n v="0"/>
    <n v="0"/>
    <n v="0"/>
    <n v="0"/>
    <n v="0"/>
    <n v="7518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84.8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0"/>
  </r>
  <r>
    <x v="3"/>
    <s v="Joplin"/>
    <s v="Electric"/>
    <s v="Residential"/>
    <s v="NS-RG Residential"/>
    <n v="31705"/>
    <n v="4328.4799999999996"/>
    <n v="472.69"/>
    <n v="242.74"/>
    <n v="0"/>
    <n v="0"/>
    <n v="0"/>
    <n v="0"/>
    <n v="402.58"/>
    <n v="0"/>
    <n v="0"/>
    <n v="9.1199999999999992"/>
    <n v="0"/>
    <n v="0"/>
    <n v="0"/>
    <n v="0"/>
    <n v="0"/>
    <n v="0"/>
    <n v="0"/>
    <n v="0"/>
    <n v="0"/>
    <n v="0"/>
    <n v="0"/>
    <n v="0"/>
    <n v="0"/>
    <n v="0"/>
    <n v="0"/>
    <n v="900"/>
    <n v="50"/>
    <n v="60"/>
    <n v="5.8"/>
    <n v="140"/>
    <n v="-45.07"/>
    <n v="38.15"/>
    <n v="0"/>
    <n v="0"/>
    <n v="0"/>
    <n v="0"/>
    <n v="0"/>
    <n v="0"/>
    <n v="206.95"/>
    <x v="887"/>
    <n v="0"/>
    <m/>
    <m/>
    <m/>
    <m/>
    <m/>
    <m/>
    <m/>
    <n v="0"/>
    <n v="0"/>
    <n v="0"/>
    <n v="0"/>
    <x v="0"/>
    <x v="38"/>
    <m/>
    <x v="40"/>
  </r>
  <r>
    <x v="3"/>
    <s v="Joplin"/>
    <s v="Electric"/>
    <s v="Residential"/>
    <s v="RGL-Residential Pilot"/>
    <n v="65068"/>
    <n v="7442.13"/>
    <n v="277.92"/>
    <n v="458.16"/>
    <n v="0"/>
    <n v="0"/>
    <n v="0"/>
    <n v="0"/>
    <n v="578.12"/>
    <n v="0"/>
    <n v="0"/>
    <n v="25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53"/>
    <n v="0"/>
    <n v="0"/>
    <n v="9.51"/>
    <n v="0"/>
    <n v="0"/>
    <n v="0"/>
    <n v="0"/>
    <n v="0"/>
    <n v="0"/>
    <n v="0"/>
    <x v="888"/>
    <n v="0"/>
    <m/>
    <m/>
    <m/>
    <m/>
    <m/>
    <m/>
    <m/>
    <n v="0"/>
    <n v="0"/>
    <n v="0"/>
    <n v="0"/>
    <x v="0"/>
    <x v="25"/>
    <m/>
    <x v="40"/>
  </r>
  <r>
    <x v="3"/>
    <s v="Joplin"/>
    <s v="Electric"/>
    <s v="Residential"/>
    <s v="RG-Residential"/>
    <n v="28251084.800000001"/>
    <n v="3498603.14"/>
    <n v="393935.72"/>
    <n v="202176.62"/>
    <n v="0"/>
    <n v="0"/>
    <n v="-1121.08"/>
    <n v="-110564.949618321"/>
    <n v="255832.35"/>
    <n v="0"/>
    <n v="0"/>
    <n v="11122.48"/>
    <n v="0"/>
    <n v="0"/>
    <n v="0"/>
    <n v="0"/>
    <n v="0"/>
    <n v="0"/>
    <n v="0"/>
    <n v="0"/>
    <n v="0"/>
    <n v="0"/>
    <n v="0"/>
    <n v="0"/>
    <n v="0"/>
    <n v="0"/>
    <n v="0"/>
    <n v="2610"/>
    <n v="400"/>
    <n v="150"/>
    <n v="6450"/>
    <n v="1320"/>
    <n v="-586.41999999999996"/>
    <n v="17566.560000000001"/>
    <n v="0"/>
    <n v="0"/>
    <n v="0"/>
    <n v="0"/>
    <n v="0"/>
    <n v="0"/>
    <n v="2017.92"/>
    <x v="889"/>
    <n v="0"/>
    <m/>
    <m/>
    <m/>
    <m/>
    <m/>
    <m/>
    <m/>
    <n v="0"/>
    <n v="0"/>
    <n v="0"/>
    <n v="0"/>
    <x v="0"/>
    <x v="1"/>
    <m/>
    <x v="40"/>
  </r>
  <r>
    <x v="3"/>
    <s v="Joplin"/>
    <s v="Lighting"/>
    <s v="Commercial"/>
    <s v="PL-Private Lighting"/>
    <n v="179956.41099999999"/>
    <n v="53399.09"/>
    <n v="0"/>
    <n v="2227.6"/>
    <n v="0"/>
    <n v="0"/>
    <n v="0"/>
    <n v="0"/>
    <n v="1822.83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616.34"/>
    <n v="0"/>
    <n v="-3.89"/>
    <n v="3627.6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3"/>
    <s v="Joplin"/>
    <s v="Lighting"/>
    <s v="Industrial"/>
    <s v="PL-Private Lighting"/>
    <n v="17378.955999999998"/>
    <n v="4930.57"/>
    <n v="0"/>
    <n v="296.68"/>
    <n v="0"/>
    <n v="0"/>
    <n v="0"/>
    <n v="0"/>
    <n v="1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.3"/>
    <n v="0"/>
    <n v="0"/>
    <n v="347.2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0"/>
  </r>
  <r>
    <x v="3"/>
    <s v="Joplin"/>
    <s v="Lighting"/>
    <s v="Municipal Buildings"/>
    <s v="PL-Private Lighting"/>
    <n v="591"/>
    <n v="224.93"/>
    <n v="0"/>
    <n v="0"/>
    <n v="0"/>
    <n v="0"/>
    <n v="0"/>
    <n v="0"/>
    <n v="6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0"/>
  </r>
  <r>
    <x v="3"/>
    <s v="Joplin"/>
    <s v="Lighting"/>
    <s v="Municipal Other Lighting"/>
    <s v="PL-Private Lighting"/>
    <n v="4461"/>
    <n v="1034.8"/>
    <n v="0"/>
    <n v="0"/>
    <n v="0"/>
    <n v="0"/>
    <n v="0"/>
    <n v="0"/>
    <n v="45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0"/>
  </r>
  <r>
    <x v="3"/>
    <s v="Joplin"/>
    <s v="Lighting"/>
    <s v="Municipal Street Lighting"/>
    <s v="SPL-Municipal St Lighting"/>
    <n v="300004.55"/>
    <n v="47880.22"/>
    <n v="0"/>
    <n v="0"/>
    <n v="0"/>
    <n v="0"/>
    <n v="0"/>
    <n v="0"/>
    <n v="2136.0500000000002"/>
    <n v="0"/>
    <n v="0"/>
    <n v="0"/>
    <n v="0"/>
    <n v="0"/>
    <n v="0"/>
    <n v="0"/>
    <n v="0"/>
    <n v="0"/>
    <n v="0"/>
    <n v="2730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0"/>
  </r>
  <r>
    <x v="3"/>
    <s v="Joplin"/>
    <s v="Lighting"/>
    <s v="Residential"/>
    <s v="PL-Private Lighting"/>
    <n v="56041.997999999898"/>
    <n v="21231.71"/>
    <n v="0"/>
    <n v="540.16"/>
    <n v="0"/>
    <n v="0"/>
    <n v="0"/>
    <n v="0"/>
    <n v="576.84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25.72"/>
    <n v="0"/>
    <n v="0"/>
    <n v="132.41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3"/>
    <s v="Neosho"/>
    <s v="Electric"/>
    <s v="Commercial"/>
    <s v="CB-Commercial"/>
    <n v="3430231"/>
    <n v="440359.83"/>
    <n v="53527.13"/>
    <n v="13743.52"/>
    <n v="0"/>
    <n v="0"/>
    <n v="-239.49"/>
    <n v="-26085.1145038168"/>
    <n v="33651.35"/>
    <n v="0"/>
    <n v="0"/>
    <n v="1272.08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3605.78"/>
    <n v="40"/>
    <n v="-47.43"/>
    <n v="32342.19"/>
    <n v="0"/>
    <n v="0"/>
    <n v="0"/>
    <n v="0"/>
    <n v="0"/>
    <n v="0"/>
    <n v="0"/>
    <x v="890"/>
    <n v="0"/>
    <m/>
    <m/>
    <m/>
    <m/>
    <m/>
    <m/>
    <m/>
    <n v="0"/>
    <n v="0"/>
    <n v="0"/>
    <n v="0"/>
    <x v="1"/>
    <x v="5"/>
    <m/>
    <x v="40"/>
  </r>
  <r>
    <x v="3"/>
    <s v="Neosho"/>
    <s v="Electric"/>
    <s v="Commercial"/>
    <s v="GP-General Power"/>
    <n v="7095187"/>
    <n v="757401.49"/>
    <n v="15389.08"/>
    <n v="141.4"/>
    <n v="0"/>
    <n v="0"/>
    <n v="-85.26"/>
    <n v="-14079.3893129771"/>
    <n v="69695.570000000007"/>
    <n v="0"/>
    <n v="0"/>
    <n v="2456.27"/>
    <n v="0"/>
    <n v="0"/>
    <n v="0"/>
    <n v="0"/>
    <n v="0"/>
    <n v="0"/>
    <n v="0"/>
    <n v="521.30999999999995"/>
    <n v="0"/>
    <n v="0"/>
    <n v="0"/>
    <n v="0"/>
    <n v="0"/>
    <n v="0"/>
    <n v="0"/>
    <n v="0"/>
    <n v="0"/>
    <n v="0"/>
    <n v="2624.15"/>
    <n v="40"/>
    <n v="-38.979999999999997"/>
    <n v="39046.730000000003"/>
    <n v="0"/>
    <n v="0"/>
    <n v="0"/>
    <n v="0"/>
    <n v="0"/>
    <n v="0"/>
    <n v="0"/>
    <x v="891"/>
    <n v="0"/>
    <m/>
    <m/>
    <m/>
    <m/>
    <m/>
    <m/>
    <m/>
    <n v="0"/>
    <n v="0"/>
    <n v="0"/>
    <n v="0"/>
    <x v="1"/>
    <x v="6"/>
    <m/>
    <x v="40"/>
  </r>
  <r>
    <x v="3"/>
    <s v="Neosho"/>
    <s v="Electric"/>
    <s v="Commercial"/>
    <s v="LS-Special Lighting"/>
    <n v="929"/>
    <n v="165.04"/>
    <n v="0"/>
    <n v="0"/>
    <n v="0"/>
    <n v="0"/>
    <n v="0"/>
    <n v="0"/>
    <n v="10.56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5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0"/>
  </r>
  <r>
    <x v="3"/>
    <s v="Neosho"/>
    <s v="Electric"/>
    <s v="Commercial"/>
    <s v="NS-GS General Service"/>
    <n v="5147"/>
    <n v="691.18"/>
    <n v="102.26"/>
    <n v="7.95"/>
    <n v="0"/>
    <n v="0"/>
    <n v="0"/>
    <n v="0"/>
    <n v="66.760000000000005"/>
    <n v="0"/>
    <n v="0"/>
    <n v="1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1999999999999993"/>
    <n v="63.4"/>
    <n v="0"/>
    <n v="0"/>
    <n v="0"/>
    <n v="0"/>
    <n v="0"/>
    <n v="0"/>
    <n v="0"/>
    <x v="751"/>
    <n v="0"/>
    <m/>
    <m/>
    <m/>
    <m/>
    <m/>
    <m/>
    <m/>
    <n v="0"/>
    <n v="0"/>
    <n v="0"/>
    <n v="0"/>
    <x v="1"/>
    <x v="19"/>
    <m/>
    <x v="40"/>
  </r>
  <r>
    <x v="3"/>
    <s v="Neosho"/>
    <s v="Electric"/>
    <s v="Commercial"/>
    <s v="NS-LG Large General Serv"/>
    <n v="60880"/>
    <n v="5570.68"/>
    <n v="136.66"/>
    <n v="12.4"/>
    <n v="0"/>
    <n v="0"/>
    <n v="0"/>
    <n v="0"/>
    <n v="789.61"/>
    <n v="0"/>
    <n v="0"/>
    <n v="17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9.67"/>
    <n v="0"/>
    <n v="0"/>
    <n v="0"/>
    <n v="0"/>
    <n v="0"/>
    <n v="0"/>
    <n v="0"/>
    <x v="892"/>
    <n v="0"/>
    <m/>
    <m/>
    <m/>
    <m/>
    <m/>
    <m/>
    <m/>
    <n v="0"/>
    <n v="0"/>
    <n v="0"/>
    <n v="0"/>
    <x v="1"/>
    <x v="21"/>
    <m/>
    <x v="40"/>
  </r>
  <r>
    <x v="3"/>
    <s v="Neosho"/>
    <s v="Electric"/>
    <s v="Commercial"/>
    <s v="NS-SP Small Primary"/>
    <n v="119792"/>
    <n v="12358.47"/>
    <n v="69.489999999999995"/>
    <n v="0"/>
    <n v="0"/>
    <n v="0"/>
    <n v="0"/>
    <n v="0"/>
    <n v="948.5"/>
    <n v="0"/>
    <n v="0"/>
    <n v="51.13"/>
    <n v="0"/>
    <n v="0"/>
    <n v="0"/>
    <n v="0"/>
    <n v="0"/>
    <n v="0"/>
    <n v="0"/>
    <n v="572.04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93"/>
    <n v="0"/>
    <m/>
    <m/>
    <m/>
    <m/>
    <m/>
    <m/>
    <m/>
    <n v="0"/>
    <n v="0"/>
    <n v="0"/>
    <n v="0"/>
    <x v="1"/>
    <x v="23"/>
    <m/>
    <x v="40"/>
  </r>
  <r>
    <x v="3"/>
    <s v="Neosho"/>
    <s v="Electric"/>
    <s v="Commercial"/>
    <s v="NS-SP Small Primary TEB"/>
    <n v="47520"/>
    <n v="5837.57"/>
    <n v="69.489999999999995"/>
    <n v="0"/>
    <n v="0"/>
    <n v="0"/>
    <n v="0"/>
    <n v="0"/>
    <n v="527.38"/>
    <n v="0"/>
    <n v="0"/>
    <n v="15.89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94"/>
    <n v="0"/>
    <m/>
    <m/>
    <m/>
    <m/>
    <m/>
    <m/>
    <m/>
    <n v="0"/>
    <n v="0"/>
    <n v="0"/>
    <n v="0"/>
    <x v="1"/>
    <x v="36"/>
    <m/>
    <x v="40"/>
  </r>
  <r>
    <x v="3"/>
    <s v="Neosho"/>
    <s v="Electric"/>
    <s v="Commercial"/>
    <s v="SH-Small Heating"/>
    <n v="376826"/>
    <n v="47500.6"/>
    <n v="4202.26"/>
    <n v="1537.05"/>
    <n v="0"/>
    <n v="0"/>
    <n v="0"/>
    <n v="0"/>
    <n v="3794.78"/>
    <n v="0"/>
    <n v="0"/>
    <n v="136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7.82"/>
    <n v="0"/>
    <n v="-1.68"/>
    <n v="3539.43"/>
    <n v="0"/>
    <n v="0"/>
    <n v="0"/>
    <n v="0"/>
    <n v="0"/>
    <n v="0"/>
    <n v="0"/>
    <x v="895"/>
    <n v="0"/>
    <m/>
    <m/>
    <m/>
    <m/>
    <m/>
    <m/>
    <m/>
    <n v="0"/>
    <n v="0"/>
    <n v="0"/>
    <n v="0"/>
    <x v="1"/>
    <x v="12"/>
    <m/>
    <x v="40"/>
  </r>
  <r>
    <x v="3"/>
    <s v="Neosho"/>
    <s v="Electric"/>
    <s v="Commercial"/>
    <s v="TEB-Total Electric Bldg"/>
    <n v="980482"/>
    <n v="105368.13"/>
    <n v="3184.96"/>
    <n v="0"/>
    <n v="0"/>
    <n v="0"/>
    <n v="0"/>
    <n v="0"/>
    <n v="8973.6"/>
    <n v="0"/>
    <n v="0"/>
    <n v="383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.42"/>
    <n v="0"/>
    <n v="0"/>
    <n v="4043.9"/>
    <n v="0"/>
    <n v="0"/>
    <n v="0"/>
    <n v="0"/>
    <n v="0"/>
    <n v="0"/>
    <n v="0"/>
    <x v="896"/>
    <n v="0"/>
    <m/>
    <m/>
    <m/>
    <m/>
    <m/>
    <m/>
    <m/>
    <n v="0"/>
    <n v="0"/>
    <n v="0"/>
    <n v="0"/>
    <x v="1"/>
    <x v="13"/>
    <m/>
    <x v="40"/>
  </r>
  <r>
    <x v="3"/>
    <s v="Neosho"/>
    <s v="Electric"/>
    <s v="Industrial"/>
    <s v="CB-Commercial"/>
    <n v="72087"/>
    <n v="9472.09"/>
    <n v="398.85"/>
    <n v="448.73"/>
    <n v="0"/>
    <n v="0"/>
    <n v="0"/>
    <n v="0"/>
    <n v="764.89"/>
    <n v="0"/>
    <n v="0"/>
    <n v="23.86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93.01"/>
    <n v="0"/>
    <n v="0"/>
    <n v="882.22"/>
    <n v="0"/>
    <n v="0"/>
    <n v="0"/>
    <n v="0"/>
    <n v="0"/>
    <n v="0"/>
    <n v="0"/>
    <x v="897"/>
    <n v="0"/>
    <m/>
    <m/>
    <m/>
    <m/>
    <m/>
    <m/>
    <m/>
    <n v="0"/>
    <n v="0"/>
    <n v="0"/>
    <n v="0"/>
    <x v="2"/>
    <x v="5"/>
    <m/>
    <x v="40"/>
  </r>
  <r>
    <x v="3"/>
    <s v="Neosho"/>
    <s v="Electric"/>
    <s v="Industrial"/>
    <s v="GP-General Power"/>
    <n v="944366"/>
    <n v="105354.71"/>
    <n v="1242.4000000000001"/>
    <n v="0"/>
    <n v="0"/>
    <n v="0"/>
    <n v="0"/>
    <n v="0"/>
    <n v="8714.66"/>
    <n v="0"/>
    <n v="0"/>
    <n v="234.48"/>
    <n v="0"/>
    <n v="0"/>
    <n v="0"/>
    <n v="0"/>
    <n v="0"/>
    <n v="0"/>
    <n v="0"/>
    <n v="3872.83"/>
    <n v="0"/>
    <n v="0"/>
    <n v="0"/>
    <n v="0"/>
    <n v="0"/>
    <n v="0"/>
    <n v="0"/>
    <n v="0"/>
    <n v="0"/>
    <n v="0"/>
    <n v="1013.5"/>
    <n v="0"/>
    <n v="0"/>
    <n v="6005.33"/>
    <n v="0"/>
    <n v="0"/>
    <n v="0"/>
    <n v="0"/>
    <n v="0"/>
    <n v="0"/>
    <n v="0"/>
    <x v="898"/>
    <n v="0"/>
    <m/>
    <m/>
    <m/>
    <m/>
    <m/>
    <m/>
    <m/>
    <n v="0"/>
    <n v="0"/>
    <n v="0"/>
    <n v="0"/>
    <x v="2"/>
    <x v="6"/>
    <m/>
    <x v="40"/>
  </r>
  <r>
    <x v="3"/>
    <s v="Neosho"/>
    <s v="Electric"/>
    <s v="Industrial"/>
    <s v="LP-Large Power"/>
    <n v="11287531"/>
    <n v="709535.37"/>
    <n v="1134.2"/>
    <n v="0"/>
    <n v="0"/>
    <n v="0"/>
    <n v="0"/>
    <n v="0"/>
    <n v="78899.839999999997"/>
    <n v="0"/>
    <n v="0"/>
    <n v="308.17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5772.59"/>
    <n v="0"/>
    <n v="0"/>
    <n v="0"/>
    <n v="0"/>
    <n v="0"/>
    <n v="0"/>
    <n v="0"/>
    <x v="899"/>
    <n v="0"/>
    <m/>
    <m/>
    <m/>
    <m/>
    <m/>
    <m/>
    <m/>
    <n v="0"/>
    <n v="0"/>
    <n v="0"/>
    <n v="0"/>
    <x v="2"/>
    <x v="17"/>
    <m/>
    <x v="40"/>
  </r>
  <r>
    <x v="3"/>
    <s v="Neosho"/>
    <s v="Electric"/>
    <s v="Industrial"/>
    <s v="NS-LG Large General Serv"/>
    <n v="72800"/>
    <n v="6444.62"/>
    <n v="83.38"/>
    <n v="0"/>
    <n v="0"/>
    <n v="0"/>
    <n v="0"/>
    <n v="0"/>
    <n v="944.22"/>
    <n v="0"/>
    <n v="0"/>
    <n v="2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3.86"/>
    <n v="0"/>
    <n v="0"/>
    <n v="0"/>
    <n v="0"/>
    <n v="0"/>
    <n v="0"/>
    <n v="0"/>
    <x v="900"/>
    <n v="0"/>
    <m/>
    <m/>
    <m/>
    <m/>
    <m/>
    <m/>
    <m/>
    <n v="0"/>
    <n v="0"/>
    <n v="0"/>
    <n v="0"/>
    <x v="2"/>
    <x v="21"/>
    <m/>
    <x v="40"/>
  </r>
  <r>
    <x v="3"/>
    <s v="Neosho"/>
    <s v="Electric"/>
    <s v="Industrial"/>
    <s v="NS-SP Small Primary"/>
    <n v="79901"/>
    <n v="8834.36"/>
    <n v="69.489999999999995"/>
    <n v="0"/>
    <n v="0"/>
    <n v="0"/>
    <n v="0"/>
    <n v="0"/>
    <n v="873.75"/>
    <n v="0"/>
    <n v="0"/>
    <n v="27.1"/>
    <n v="0"/>
    <n v="0"/>
    <n v="0"/>
    <n v="0"/>
    <n v="0"/>
    <n v="0"/>
    <n v="0"/>
    <n v="2582.39"/>
    <n v="0"/>
    <n v="0"/>
    <n v="0"/>
    <n v="0"/>
    <n v="0"/>
    <n v="0"/>
    <n v="0"/>
    <n v="0"/>
    <n v="0"/>
    <n v="0"/>
    <n v="1735.39"/>
    <n v="0"/>
    <n v="0"/>
    <n v="876.91"/>
    <n v="0"/>
    <n v="0"/>
    <n v="0"/>
    <n v="0"/>
    <n v="0"/>
    <n v="0"/>
    <n v="0"/>
    <x v="901"/>
    <n v="0"/>
    <m/>
    <m/>
    <m/>
    <m/>
    <m/>
    <m/>
    <m/>
    <n v="0"/>
    <n v="0"/>
    <n v="0"/>
    <n v="0"/>
    <x v="2"/>
    <x v="23"/>
    <m/>
    <x v="40"/>
  </r>
  <r>
    <x v="3"/>
    <s v="Neosho"/>
    <s v="Electric"/>
    <s v="Industrial"/>
    <s v="TEB-Total Electric Bldg"/>
    <n v="84400"/>
    <n v="6813.93"/>
    <n v="138.97999999999999"/>
    <n v="0"/>
    <n v="0"/>
    <n v="0"/>
    <n v="0"/>
    <n v="0"/>
    <n v="669.79"/>
    <n v="0"/>
    <n v="0"/>
    <n v="35.97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7.99"/>
    <n v="0"/>
    <n v="0"/>
    <n v="0"/>
    <n v="0"/>
    <n v="0"/>
    <n v="0"/>
    <n v="0"/>
    <x v="902"/>
    <n v="0"/>
    <m/>
    <m/>
    <m/>
    <m/>
    <m/>
    <m/>
    <m/>
    <n v="0"/>
    <n v="0"/>
    <n v="0"/>
    <n v="0"/>
    <x v="2"/>
    <x v="13"/>
    <m/>
    <x v="40"/>
  </r>
  <r>
    <x v="3"/>
    <s v="Neosho"/>
    <s v="Electric"/>
    <s v="Interdepartmental"/>
    <s v="CB-Commercial"/>
    <n v="5937"/>
    <n v="777.75"/>
    <n v="186.34"/>
    <n v="0"/>
    <n v="0"/>
    <n v="0"/>
    <n v="0"/>
    <n v="0"/>
    <n v="61.06"/>
    <n v="0"/>
    <n v="0"/>
    <n v="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58"/>
    <n v="0"/>
    <n v="0"/>
    <n v="0"/>
    <n v="0"/>
    <n v="0"/>
    <n v="0"/>
    <n v="0"/>
    <x v="903"/>
    <n v="0"/>
    <m/>
    <m/>
    <m/>
    <m/>
    <m/>
    <m/>
    <m/>
    <n v="0"/>
    <n v="0"/>
    <n v="0"/>
    <n v="0"/>
    <x v="5"/>
    <x v="5"/>
    <m/>
    <x v="40"/>
  </r>
  <r>
    <x v="3"/>
    <s v="Neosho"/>
    <s v="Electric"/>
    <s v="Municipal Buildings"/>
    <s v="CB-Commercial"/>
    <n v="82494"/>
    <n v="10769.36"/>
    <n v="2496.5100000000002"/>
    <n v="0"/>
    <n v="0"/>
    <n v="0"/>
    <n v="0"/>
    <n v="0"/>
    <n v="854.56"/>
    <n v="0"/>
    <n v="0"/>
    <n v="29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04"/>
    <n v="0"/>
    <m/>
    <m/>
    <m/>
    <m/>
    <m/>
    <m/>
    <m/>
    <n v="0"/>
    <n v="0"/>
    <n v="0"/>
    <n v="0"/>
    <x v="3"/>
    <x v="5"/>
    <m/>
    <x v="40"/>
  </r>
  <r>
    <x v="3"/>
    <s v="Neosho"/>
    <s v="Electric"/>
    <s v="Municipal Buildings"/>
    <s v="GP-General Power"/>
    <n v="51360"/>
    <n v="5304.18"/>
    <n v="183.21"/>
    <n v="0"/>
    <n v="0"/>
    <n v="0"/>
    <n v="0"/>
    <n v="0"/>
    <n v="402.09"/>
    <n v="0"/>
    <n v="0"/>
    <n v="22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05"/>
    <n v="0"/>
    <m/>
    <m/>
    <m/>
    <m/>
    <m/>
    <m/>
    <m/>
    <n v="0"/>
    <n v="0"/>
    <n v="0"/>
    <n v="0"/>
    <x v="3"/>
    <x v="6"/>
    <m/>
    <x v="40"/>
  </r>
  <r>
    <x v="3"/>
    <s v="Neosho"/>
    <s v="Electric"/>
    <s v="Municipal Buildings"/>
    <s v="SH-Small Heating"/>
    <n v="9668"/>
    <n v="1246.8900000000001"/>
    <n v="69.930000000000007"/>
    <n v="0"/>
    <n v="0"/>
    <n v="0"/>
    <n v="0"/>
    <n v="0"/>
    <n v="94.94"/>
    <n v="0"/>
    <n v="0"/>
    <n v="3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76"/>
    <n v="0"/>
    <m/>
    <m/>
    <m/>
    <m/>
    <m/>
    <m/>
    <m/>
    <n v="0"/>
    <n v="0"/>
    <n v="0"/>
    <n v="0"/>
    <x v="3"/>
    <x v="12"/>
    <m/>
    <x v="40"/>
  </r>
  <r>
    <x v="3"/>
    <s v="Neosho"/>
    <s v="Electric"/>
    <s v="Municipal Buildings"/>
    <s v="TEB-Total Electric Bldg"/>
    <n v="14400"/>
    <n v="1567.64"/>
    <n v="69.489999999999995"/>
    <n v="0"/>
    <n v="0"/>
    <n v="0"/>
    <n v="0"/>
    <n v="0"/>
    <n v="107.63"/>
    <n v="0"/>
    <n v="0"/>
    <n v="6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06"/>
    <n v="0"/>
    <m/>
    <m/>
    <m/>
    <m/>
    <m/>
    <m/>
    <m/>
    <n v="0"/>
    <n v="0"/>
    <n v="0"/>
    <n v="0"/>
    <x v="3"/>
    <x v="13"/>
    <m/>
    <x v="40"/>
  </r>
  <r>
    <x v="3"/>
    <s v="Neosho"/>
    <s v="Electric"/>
    <s v="Municipal Other Lighting"/>
    <s v="CB-Commercial"/>
    <n v="20775"/>
    <n v="2703.92"/>
    <n v="1188.29"/>
    <n v="0"/>
    <n v="0"/>
    <n v="0"/>
    <n v="0"/>
    <n v="0"/>
    <n v="212.96"/>
    <n v="0"/>
    <n v="0"/>
    <n v="7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07"/>
    <n v="0"/>
    <m/>
    <m/>
    <m/>
    <m/>
    <m/>
    <m/>
    <m/>
    <n v="0"/>
    <n v="0"/>
    <n v="0"/>
    <n v="0"/>
    <x v="4"/>
    <x v="5"/>
    <m/>
    <x v="40"/>
  </r>
  <r>
    <x v="3"/>
    <s v="Neosho"/>
    <s v="Electric"/>
    <s v="Municipal Other Lighting"/>
    <s v="LS-Special Lighting"/>
    <n v="4505"/>
    <n v="795.37"/>
    <n v="0"/>
    <n v="0"/>
    <n v="0"/>
    <n v="0"/>
    <n v="0"/>
    <n v="0"/>
    <n v="43.7"/>
    <n v="0"/>
    <n v="0"/>
    <n v="1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0"/>
  </r>
  <r>
    <x v="3"/>
    <s v="Neosho"/>
    <s v="Electric"/>
    <s v="Municipal Pumping"/>
    <s v="CB-Commercial"/>
    <n v="155306"/>
    <n v="19654.599999999999"/>
    <n v="1675.7"/>
    <n v="0"/>
    <n v="0"/>
    <n v="0"/>
    <n v="0"/>
    <n v="0"/>
    <n v="1477.94"/>
    <n v="0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08"/>
    <n v="0"/>
    <m/>
    <m/>
    <m/>
    <m/>
    <m/>
    <m/>
    <m/>
    <n v="0"/>
    <n v="0"/>
    <n v="0"/>
    <n v="0"/>
    <x v="3"/>
    <x v="5"/>
    <m/>
    <x v="40"/>
  </r>
  <r>
    <x v="3"/>
    <s v="Neosho"/>
    <s v="Electric"/>
    <s v="Municipal Pumping"/>
    <s v="GP-General Power"/>
    <n v="646892"/>
    <n v="61649.09"/>
    <n v="1096.29"/>
    <n v="0"/>
    <n v="0"/>
    <n v="0"/>
    <n v="0"/>
    <n v="0"/>
    <n v="6412.74"/>
    <n v="0"/>
    <n v="0"/>
    <n v="238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09"/>
    <n v="0"/>
    <m/>
    <m/>
    <m/>
    <m/>
    <m/>
    <m/>
    <m/>
    <n v="0"/>
    <n v="0"/>
    <n v="0"/>
    <n v="0"/>
    <x v="3"/>
    <x v="6"/>
    <m/>
    <x v="40"/>
  </r>
  <r>
    <x v="3"/>
    <s v="Neosho"/>
    <s v="Electric"/>
    <s v="Municipal Pumping"/>
    <s v="NS-SP Small Primary"/>
    <n v="44715"/>
    <n v="6072.67"/>
    <n v="69.489999999999995"/>
    <n v="0"/>
    <n v="0"/>
    <n v="0"/>
    <n v="0"/>
    <n v="0"/>
    <n v="488.98"/>
    <n v="0"/>
    <n v="0"/>
    <n v="15.17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10"/>
    <n v="0"/>
    <m/>
    <m/>
    <m/>
    <m/>
    <m/>
    <m/>
    <m/>
    <n v="0"/>
    <n v="0"/>
    <n v="0"/>
    <n v="0"/>
    <x v="3"/>
    <x v="23"/>
    <m/>
    <x v="40"/>
  </r>
  <r>
    <x v="3"/>
    <s v="Neosho"/>
    <s v="Electric"/>
    <s v="Municipal Pumping"/>
    <s v="TEB-Total Electric Bldg"/>
    <n v="28429"/>
    <n v="3698.44"/>
    <n v="208.47"/>
    <n v="0"/>
    <n v="0"/>
    <n v="0"/>
    <n v="0"/>
    <n v="0"/>
    <n v="294.56"/>
    <n v="0"/>
    <n v="0"/>
    <n v="1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11"/>
    <n v="0"/>
    <m/>
    <m/>
    <m/>
    <m/>
    <m/>
    <m/>
    <m/>
    <n v="0"/>
    <n v="0"/>
    <n v="0"/>
    <n v="0"/>
    <x v="3"/>
    <x v="13"/>
    <m/>
    <x v="40"/>
  </r>
  <r>
    <x v="3"/>
    <s v="Neosho"/>
    <s v="Electric"/>
    <s v="Oil Pipeline Pumping"/>
    <s v="LP-Large Power"/>
    <n v="2096000"/>
    <n v="132974.46"/>
    <n v="283.55"/>
    <n v="0"/>
    <n v="0"/>
    <n v="0"/>
    <n v="0"/>
    <n v="0"/>
    <n v="1465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52.6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0"/>
  </r>
  <r>
    <x v="3"/>
    <s v="Neosho"/>
    <s v="Electric"/>
    <s v="Praxair/ICI"/>
    <s v="SC-P PRAXAIR Transmission"/>
    <n v="5802000"/>
    <n v="305909.99"/>
    <n v="0"/>
    <n v="0"/>
    <n v="0"/>
    <n v="0"/>
    <n v="0"/>
    <n v="0"/>
    <n v="40965.03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8"/>
    <m/>
    <x v="40"/>
  </r>
  <r>
    <x v="3"/>
    <s v="Neosho"/>
    <s v="Electric"/>
    <s v="Residential"/>
    <s v="NS-RG Residential"/>
    <n v="-1296"/>
    <n v="-111.83"/>
    <n v="170.68"/>
    <n v="34.6"/>
    <n v="0"/>
    <n v="0"/>
    <n v="0"/>
    <n v="0"/>
    <n v="13.97"/>
    <n v="0"/>
    <n v="0"/>
    <n v="-1.24"/>
    <n v="0"/>
    <n v="0"/>
    <n v="0"/>
    <n v="0"/>
    <n v="0"/>
    <n v="0"/>
    <n v="0"/>
    <n v="0"/>
    <n v="0"/>
    <n v="0"/>
    <n v="0"/>
    <n v="0"/>
    <n v="0"/>
    <n v="0"/>
    <n v="0"/>
    <n v="90"/>
    <n v="0"/>
    <n v="90"/>
    <n v="2.83"/>
    <n v="80"/>
    <n v="-8.5"/>
    <n v="15.28"/>
    <n v="0"/>
    <n v="0"/>
    <n v="0"/>
    <n v="0"/>
    <n v="0"/>
    <n v="0"/>
    <n v="0"/>
    <x v="912"/>
    <n v="0"/>
    <m/>
    <m/>
    <m/>
    <m/>
    <m/>
    <m/>
    <m/>
    <n v="0"/>
    <n v="0"/>
    <n v="0"/>
    <n v="0"/>
    <x v="0"/>
    <x v="38"/>
    <m/>
    <x v="40"/>
  </r>
  <r>
    <x v="3"/>
    <s v="Neosho"/>
    <s v="Electric"/>
    <s v="Residential"/>
    <s v="RGL-Residential Pilot"/>
    <n v="41343"/>
    <n v="4722.8100000000004"/>
    <n v="254.09"/>
    <n v="163.08000000000001"/>
    <n v="0"/>
    <n v="0"/>
    <n v="0"/>
    <n v="0"/>
    <n v="399.03"/>
    <n v="0"/>
    <n v="0"/>
    <n v="15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4"/>
    <n v="0"/>
    <n v="0"/>
    <n v="136.99"/>
    <n v="0"/>
    <n v="0"/>
    <n v="0"/>
    <n v="0"/>
    <n v="0"/>
    <n v="0"/>
    <n v="0"/>
    <x v="913"/>
    <n v="0"/>
    <m/>
    <m/>
    <m/>
    <m/>
    <m/>
    <m/>
    <m/>
    <n v="0"/>
    <n v="0"/>
    <n v="0"/>
    <n v="0"/>
    <x v="0"/>
    <x v="25"/>
    <m/>
    <x v="40"/>
  </r>
  <r>
    <x v="3"/>
    <s v="Neosho"/>
    <s v="Electric"/>
    <s v="Residential"/>
    <s v="RG-Residential"/>
    <n v="13623357.800000001"/>
    <n v="1720418.87"/>
    <n v="194403.34"/>
    <n v="60427.39"/>
    <n v="0"/>
    <n v="0"/>
    <n v="-556.77"/>
    <n v="-77088.549618320598"/>
    <n v="129694.75"/>
    <n v="0"/>
    <n v="0"/>
    <n v="5182.1499999999996"/>
    <n v="0"/>
    <n v="0"/>
    <n v="0"/>
    <n v="0"/>
    <n v="0"/>
    <n v="0"/>
    <n v="0"/>
    <n v="0"/>
    <n v="0"/>
    <n v="0"/>
    <n v="0"/>
    <n v="0"/>
    <n v="0"/>
    <n v="0"/>
    <n v="0"/>
    <n v="1110"/>
    <n v="200"/>
    <n v="180"/>
    <n v="3723.24"/>
    <n v="440"/>
    <n v="-210.58"/>
    <n v="48635.14"/>
    <n v="0"/>
    <n v="0"/>
    <n v="0"/>
    <n v="0"/>
    <n v="0"/>
    <n v="0"/>
    <n v="246.72"/>
    <x v="914"/>
    <n v="0"/>
    <m/>
    <m/>
    <m/>
    <m/>
    <m/>
    <m/>
    <m/>
    <n v="0"/>
    <n v="0"/>
    <n v="0"/>
    <n v="0"/>
    <x v="0"/>
    <x v="1"/>
    <m/>
    <x v="40"/>
  </r>
  <r>
    <x v="3"/>
    <s v="Neosho"/>
    <s v="Lighting"/>
    <s v="Commercial"/>
    <s v="PL-Private Lighting"/>
    <n v="126993.265"/>
    <n v="40419.730000000003"/>
    <n v="0"/>
    <n v="78.489999999999995"/>
    <n v="0"/>
    <n v="0"/>
    <n v="0"/>
    <n v="0"/>
    <n v="1395.77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67.22000000000003"/>
    <n v="0"/>
    <n v="0"/>
    <n v="2064.179999999999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3"/>
    <s v="Neosho"/>
    <s v="Lighting"/>
    <s v="Industrial"/>
    <s v="PL-Private Lighting"/>
    <n v="7325"/>
    <n v="2263.2199999999998"/>
    <n v="0"/>
    <n v="0"/>
    <n v="0"/>
    <n v="0"/>
    <n v="0"/>
    <n v="0"/>
    <n v="59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2"/>
    <n v="0"/>
    <n v="0"/>
    <n v="71.62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0"/>
  </r>
  <r>
    <x v="3"/>
    <s v="Neosho"/>
    <s v="Lighting"/>
    <s v="Municipal Buildings"/>
    <s v="PL-Private Lighting"/>
    <n v="489"/>
    <n v="168.64"/>
    <n v="0"/>
    <n v="0"/>
    <n v="0"/>
    <n v="0"/>
    <n v="0"/>
    <n v="0"/>
    <n v="6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0"/>
  </r>
  <r>
    <x v="3"/>
    <s v="Neosho"/>
    <s v="Lighting"/>
    <s v="Municipal Other Lighting"/>
    <s v="PL-Private Lighting"/>
    <n v="441.00099999999998"/>
    <n v="155.37"/>
    <n v="0"/>
    <n v="0"/>
    <n v="0"/>
    <n v="0"/>
    <n v="0"/>
    <n v="0"/>
    <n v="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0"/>
  </r>
  <r>
    <x v="3"/>
    <s v="Neosho"/>
    <s v="Lighting"/>
    <s v="Municipal Street Lighting"/>
    <s v="SPL-Municipal St Lighting"/>
    <n v="151859.739"/>
    <n v="21520.6"/>
    <n v="0"/>
    <n v="0"/>
    <n v="0"/>
    <n v="0"/>
    <n v="0"/>
    <n v="0"/>
    <n v="1081.25"/>
    <n v="0"/>
    <n v="0"/>
    <n v="0"/>
    <n v="0"/>
    <n v="0"/>
    <n v="0"/>
    <n v="0"/>
    <n v="0"/>
    <n v="0"/>
    <n v="0"/>
    <n v="7763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0"/>
  </r>
  <r>
    <x v="3"/>
    <s v="Neosho"/>
    <s v="Lighting"/>
    <s v="Residential"/>
    <s v="PL-Private Lighting"/>
    <n v="62916.482999999796"/>
    <n v="24270.33"/>
    <n v="0"/>
    <n v="58.8"/>
    <n v="0"/>
    <n v="0"/>
    <n v="0"/>
    <n v="0"/>
    <n v="663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73"/>
    <n v="0"/>
    <n v="0"/>
    <n v="491.5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3"/>
    <s v="Ozark"/>
    <s v="Electric"/>
    <s v="Charging Station"/>
    <s v="CB-Commercial"/>
    <n v="344"/>
    <n v="45.24"/>
    <n v="23.47"/>
    <n v="0"/>
    <n v="0"/>
    <n v="0"/>
    <n v="0"/>
    <n v="0"/>
    <n v="3.68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3"/>
    <n v="0"/>
    <m/>
    <m/>
    <m/>
    <m/>
    <m/>
    <m/>
    <m/>
    <n v="0"/>
    <n v="0"/>
    <n v="0"/>
    <n v="0"/>
    <x v="1"/>
    <x v="5"/>
    <m/>
    <x v="40"/>
  </r>
  <r>
    <x v="3"/>
    <s v="Ozark"/>
    <s v="Electric"/>
    <s v="Commercial"/>
    <s v="CB-Commercial"/>
    <n v="3634225"/>
    <n v="456833.37"/>
    <n v="54995.71"/>
    <n v="11877.79"/>
    <n v="0"/>
    <n v="0"/>
    <n v="-34.869999999999997"/>
    <n v="-5955.34351145038"/>
    <n v="34197.18"/>
    <n v="0"/>
    <n v="0"/>
    <n v="1393.11"/>
    <n v="0"/>
    <n v="0"/>
    <n v="0"/>
    <n v="0"/>
    <n v="0"/>
    <n v="0"/>
    <n v="0"/>
    <n v="0"/>
    <n v="0"/>
    <n v="0"/>
    <n v="0"/>
    <n v="0"/>
    <n v="0"/>
    <n v="0"/>
    <n v="0"/>
    <n v="60"/>
    <n v="0"/>
    <n v="30"/>
    <n v="3956.81"/>
    <n v="80"/>
    <n v="-101.17"/>
    <n v="35000.17"/>
    <n v="0"/>
    <n v="0"/>
    <n v="0"/>
    <n v="0"/>
    <n v="0"/>
    <n v="0"/>
    <n v="0"/>
    <x v="915"/>
    <n v="0"/>
    <m/>
    <m/>
    <m/>
    <m/>
    <m/>
    <m/>
    <m/>
    <n v="0"/>
    <n v="0"/>
    <n v="0"/>
    <n v="0"/>
    <x v="1"/>
    <x v="5"/>
    <m/>
    <x v="40"/>
  </r>
  <r>
    <x v="3"/>
    <s v="Ozark"/>
    <s v="Electric"/>
    <s v="Commercial"/>
    <s v="GP-General Power"/>
    <n v="6061579"/>
    <n v="614612.51"/>
    <n v="11353.38"/>
    <n v="3556.41"/>
    <n v="0"/>
    <n v="0"/>
    <n v="-8.3800000000000008"/>
    <n v="-2558.7786259541999"/>
    <n v="57002.35"/>
    <n v="0"/>
    <n v="0"/>
    <n v="2178.03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88.08"/>
    <n v="0"/>
    <n v="-61.13"/>
    <n v="32877.81"/>
    <n v="0"/>
    <n v="0"/>
    <n v="0"/>
    <n v="0"/>
    <n v="0"/>
    <n v="0"/>
    <n v="0"/>
    <x v="916"/>
    <n v="0"/>
    <m/>
    <m/>
    <m/>
    <m/>
    <m/>
    <m/>
    <m/>
    <n v="0"/>
    <n v="0"/>
    <n v="0"/>
    <n v="0"/>
    <x v="1"/>
    <x v="6"/>
    <m/>
    <x v="40"/>
  </r>
  <r>
    <x v="3"/>
    <s v="Ozark"/>
    <s v="Electric"/>
    <s v="Commercial"/>
    <s v="LS-Special Lighting"/>
    <n v="2589"/>
    <n v="548"/>
    <n v="0"/>
    <n v="3.3"/>
    <n v="0"/>
    <n v="0"/>
    <n v="0"/>
    <n v="0"/>
    <n v="26.82"/>
    <n v="0"/>
    <n v="0"/>
    <n v="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6"/>
    <n v="0"/>
    <n v="0"/>
    <n v="0"/>
    <n v="0"/>
    <n v="0"/>
    <n v="0"/>
    <n v="0"/>
    <x v="917"/>
    <n v="0"/>
    <m/>
    <m/>
    <m/>
    <m/>
    <m/>
    <m/>
    <m/>
    <n v="0"/>
    <n v="0"/>
    <n v="0"/>
    <n v="0"/>
    <x v="1"/>
    <x v="7"/>
    <m/>
    <x v="40"/>
  </r>
  <r>
    <x v="3"/>
    <s v="Ozark"/>
    <s v="Electric"/>
    <s v="Commercial"/>
    <s v="NS-GS General Service"/>
    <n v="7207"/>
    <n v="901.44"/>
    <n v="35.15"/>
    <n v="40.119999999999997"/>
    <n v="0"/>
    <n v="0"/>
    <n v="0"/>
    <n v="0"/>
    <n v="70.8"/>
    <n v="0"/>
    <n v="0"/>
    <n v="2.67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34.89"/>
    <n v="20"/>
    <n v="0"/>
    <n v="77.19"/>
    <n v="0"/>
    <n v="0"/>
    <n v="0"/>
    <n v="0"/>
    <n v="0"/>
    <n v="0"/>
    <n v="0"/>
    <x v="918"/>
    <n v="0"/>
    <m/>
    <m/>
    <m/>
    <m/>
    <m/>
    <m/>
    <m/>
    <n v="0"/>
    <n v="0"/>
    <n v="0"/>
    <n v="0"/>
    <x v="1"/>
    <x v="19"/>
    <m/>
    <x v="40"/>
  </r>
  <r>
    <x v="3"/>
    <s v="Ozark"/>
    <s v="Electric"/>
    <s v="Commercial"/>
    <s v="NS-LG Large General Serv"/>
    <n v="1040"/>
    <n v="99.35"/>
    <n v="4.63"/>
    <n v="7.15"/>
    <n v="0"/>
    <n v="0"/>
    <n v="0"/>
    <n v="0"/>
    <n v="13.49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91"/>
    <n v="0"/>
    <n v="0"/>
    <n v="0"/>
    <n v="0"/>
    <n v="0"/>
    <n v="0"/>
    <n v="0"/>
    <x v="919"/>
    <n v="0"/>
    <m/>
    <m/>
    <m/>
    <m/>
    <m/>
    <m/>
    <m/>
    <n v="0"/>
    <n v="0"/>
    <n v="0"/>
    <n v="0"/>
    <x v="1"/>
    <x v="21"/>
    <m/>
    <x v="40"/>
  </r>
  <r>
    <x v="3"/>
    <s v="Ozark"/>
    <s v="Electric"/>
    <s v="Commercial"/>
    <s v="NS-SP Small Primary"/>
    <n v="222292"/>
    <n v="26393.83"/>
    <n v="208.47"/>
    <n v="0"/>
    <n v="0"/>
    <n v="0"/>
    <n v="0"/>
    <n v="0"/>
    <n v="2371.21"/>
    <n v="0"/>
    <n v="0"/>
    <n v="77.11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20"/>
    <n v="0"/>
    <m/>
    <m/>
    <m/>
    <m/>
    <m/>
    <m/>
    <m/>
    <n v="0"/>
    <n v="0"/>
    <n v="0"/>
    <n v="0"/>
    <x v="1"/>
    <x v="23"/>
    <m/>
    <x v="40"/>
  </r>
  <r>
    <x v="3"/>
    <s v="Ozark"/>
    <s v="Electric"/>
    <s v="Commercial"/>
    <s v="SH-Small Heating"/>
    <n v="544560"/>
    <n v="67012.850000000006"/>
    <n v="6161.32"/>
    <n v="2538.27"/>
    <n v="0"/>
    <n v="0"/>
    <n v="0"/>
    <n v="0"/>
    <n v="5250.38"/>
    <n v="0"/>
    <n v="0"/>
    <n v="205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1.59"/>
    <n v="0"/>
    <n v="0"/>
    <n v="5459.25"/>
    <n v="0"/>
    <n v="0"/>
    <n v="0"/>
    <n v="0"/>
    <n v="0"/>
    <n v="0"/>
    <n v="0"/>
    <x v="921"/>
    <n v="0"/>
    <m/>
    <m/>
    <m/>
    <m/>
    <m/>
    <m/>
    <m/>
    <n v="0"/>
    <n v="0"/>
    <n v="0"/>
    <n v="0"/>
    <x v="1"/>
    <x v="12"/>
    <m/>
    <x v="40"/>
  </r>
  <r>
    <x v="3"/>
    <s v="Ozark"/>
    <s v="Electric"/>
    <s v="Commercial"/>
    <s v="TEB-Total Electric Bldg"/>
    <n v="1369743"/>
    <n v="151510.46"/>
    <n v="2761.07"/>
    <n v="1657.14"/>
    <n v="0"/>
    <n v="0"/>
    <n v="0"/>
    <n v="0"/>
    <n v="13551.99"/>
    <n v="0"/>
    <n v="0"/>
    <n v="5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7.37"/>
    <n v="0"/>
    <n v="0"/>
    <n v="5214.5"/>
    <n v="0"/>
    <n v="0"/>
    <n v="0"/>
    <n v="0"/>
    <n v="0"/>
    <n v="0"/>
    <n v="0"/>
    <x v="922"/>
    <n v="0"/>
    <m/>
    <m/>
    <m/>
    <m/>
    <m/>
    <m/>
    <m/>
    <n v="0"/>
    <n v="0"/>
    <n v="0"/>
    <n v="0"/>
    <x v="1"/>
    <x v="13"/>
    <m/>
    <x v="40"/>
  </r>
  <r>
    <x v="3"/>
    <s v="Ozark"/>
    <s v="Electric"/>
    <s v="Industrial"/>
    <s v="CB-Commercial"/>
    <n v="9799"/>
    <n v="1178.25"/>
    <n v="115.1"/>
    <n v="26.27"/>
    <n v="0"/>
    <n v="0"/>
    <n v="0"/>
    <n v="0"/>
    <n v="87.74"/>
    <n v="0"/>
    <n v="0"/>
    <n v="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.49"/>
    <n v="0"/>
    <n v="0"/>
    <n v="0"/>
    <n v="0"/>
    <n v="0"/>
    <n v="0"/>
    <n v="0"/>
    <x v="923"/>
    <n v="0"/>
    <m/>
    <m/>
    <m/>
    <m/>
    <m/>
    <m/>
    <m/>
    <n v="0"/>
    <n v="0"/>
    <n v="0"/>
    <n v="0"/>
    <x v="2"/>
    <x v="5"/>
    <m/>
    <x v="40"/>
  </r>
  <r>
    <x v="3"/>
    <s v="Ozark"/>
    <s v="Electric"/>
    <s v="Industrial"/>
    <s v="GP-General Power"/>
    <n v="328448"/>
    <n v="34395.370000000003"/>
    <n v="471.69"/>
    <n v="400.4"/>
    <n v="0"/>
    <n v="0"/>
    <n v="0"/>
    <n v="0"/>
    <n v="2885.12"/>
    <n v="0"/>
    <n v="0"/>
    <n v="131.91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.84"/>
    <n v="0"/>
    <n v="0"/>
    <n v="2249.8000000000002"/>
    <n v="0"/>
    <n v="0"/>
    <n v="0"/>
    <n v="0"/>
    <n v="0"/>
    <n v="0"/>
    <n v="0"/>
    <x v="924"/>
    <n v="0"/>
    <m/>
    <m/>
    <m/>
    <m/>
    <m/>
    <m/>
    <m/>
    <n v="0"/>
    <n v="0"/>
    <n v="0"/>
    <n v="0"/>
    <x v="2"/>
    <x v="6"/>
    <m/>
    <x v="40"/>
  </r>
  <r>
    <x v="3"/>
    <s v="Ozark"/>
    <s v="Electric"/>
    <s v="Industrial"/>
    <s v="TEB-Total Electric Bldg"/>
    <n v="293907"/>
    <n v="35125.33"/>
    <n v="138.97999999999999"/>
    <n v="1868.53"/>
    <n v="0"/>
    <n v="0"/>
    <n v="0"/>
    <n v="0"/>
    <n v="2096.3000000000002"/>
    <n v="0"/>
    <n v="0"/>
    <n v="132.15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3001.13"/>
    <n v="0"/>
    <n v="0"/>
    <n v="0"/>
    <n v="0"/>
    <n v="0"/>
    <n v="0"/>
    <n v="0"/>
    <x v="925"/>
    <n v="0"/>
    <m/>
    <m/>
    <m/>
    <m/>
    <m/>
    <m/>
    <m/>
    <n v="0"/>
    <n v="0"/>
    <n v="0"/>
    <n v="0"/>
    <x v="2"/>
    <x v="13"/>
    <m/>
    <x v="40"/>
  </r>
  <r>
    <x v="3"/>
    <s v="Ozark"/>
    <s v="Electric"/>
    <s v="Interdepartmental"/>
    <s v="CB-Commercial"/>
    <n v="3304"/>
    <n v="404.82"/>
    <n v="69.87"/>
    <n v="0"/>
    <n v="0"/>
    <n v="0"/>
    <n v="0"/>
    <n v="0"/>
    <n v="27.87"/>
    <n v="0"/>
    <n v="0"/>
    <n v="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x v="926"/>
    <n v="0"/>
    <m/>
    <m/>
    <m/>
    <m/>
    <m/>
    <m/>
    <m/>
    <n v="0"/>
    <n v="0"/>
    <n v="0"/>
    <n v="0"/>
    <x v="5"/>
    <x v="5"/>
    <m/>
    <x v="40"/>
  </r>
  <r>
    <x v="3"/>
    <s v="Ozark"/>
    <s v="Electric"/>
    <s v="Municipal Buildings"/>
    <s v="CB-Commercial"/>
    <n v="72455"/>
    <n v="9493.76"/>
    <n v="1426.04"/>
    <n v="0"/>
    <n v="0"/>
    <n v="0"/>
    <n v="0"/>
    <n v="0"/>
    <n v="747.41"/>
    <n v="0"/>
    <n v="0"/>
    <n v="25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27"/>
    <n v="0"/>
    <m/>
    <m/>
    <m/>
    <m/>
    <m/>
    <m/>
    <m/>
    <n v="0"/>
    <n v="0"/>
    <n v="0"/>
    <n v="0"/>
    <x v="3"/>
    <x v="5"/>
    <m/>
    <x v="40"/>
  </r>
  <r>
    <x v="3"/>
    <s v="Ozark"/>
    <s v="Electric"/>
    <s v="Municipal Buildings"/>
    <s v="GP-General Power"/>
    <n v="171520"/>
    <n v="18985.77"/>
    <n v="264.51"/>
    <n v="0"/>
    <n v="0"/>
    <n v="0"/>
    <n v="0"/>
    <n v="0"/>
    <n v="1778.35"/>
    <n v="0"/>
    <n v="0"/>
    <n v="6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28"/>
    <n v="0"/>
    <m/>
    <m/>
    <m/>
    <m/>
    <m/>
    <m/>
    <m/>
    <n v="0"/>
    <n v="0"/>
    <n v="0"/>
    <n v="0"/>
    <x v="3"/>
    <x v="6"/>
    <m/>
    <x v="40"/>
  </r>
  <r>
    <x v="3"/>
    <s v="Ozark"/>
    <s v="Electric"/>
    <s v="Municipal Buildings"/>
    <s v="SH-Small Heating"/>
    <n v="11153"/>
    <n v="1449"/>
    <n v="140.22999999999999"/>
    <n v="0"/>
    <n v="0"/>
    <n v="0"/>
    <n v="0"/>
    <n v="0"/>
    <n v="115.8"/>
    <n v="0"/>
    <n v="0"/>
    <n v="3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29"/>
    <n v="0"/>
    <m/>
    <m/>
    <m/>
    <m/>
    <m/>
    <m/>
    <m/>
    <n v="0"/>
    <n v="0"/>
    <n v="0"/>
    <n v="0"/>
    <x v="3"/>
    <x v="12"/>
    <m/>
    <x v="40"/>
  </r>
  <r>
    <x v="3"/>
    <s v="Ozark"/>
    <s v="Electric"/>
    <s v="Municipal Other Lighting"/>
    <s v="CB-Commercial"/>
    <n v="17118"/>
    <n v="2251.36"/>
    <n v="709.26"/>
    <n v="0"/>
    <n v="0"/>
    <n v="0"/>
    <n v="0"/>
    <n v="0"/>
    <n v="183.82"/>
    <n v="0"/>
    <n v="0"/>
    <n v="5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30"/>
    <n v="0"/>
    <m/>
    <m/>
    <m/>
    <m/>
    <m/>
    <m/>
    <m/>
    <n v="0"/>
    <n v="0"/>
    <n v="0"/>
    <n v="0"/>
    <x v="4"/>
    <x v="5"/>
    <m/>
    <x v="40"/>
  </r>
  <r>
    <x v="3"/>
    <s v="Ozark"/>
    <s v="Electric"/>
    <s v="Municipal Other Lighting"/>
    <s v="LS-Special Lighting"/>
    <n v="8232"/>
    <n v="1374.94"/>
    <n v="0"/>
    <n v="0"/>
    <n v="0"/>
    <n v="0"/>
    <n v="0"/>
    <n v="0"/>
    <n v="88.77"/>
    <n v="0"/>
    <n v="0"/>
    <n v="2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0"/>
  </r>
  <r>
    <x v="3"/>
    <s v="Ozark"/>
    <s v="Electric"/>
    <s v="Municipal Pumping"/>
    <s v="CB-Commercial"/>
    <n v="134880"/>
    <n v="17498.84"/>
    <n v="1820.34"/>
    <n v="0"/>
    <n v="0"/>
    <n v="0"/>
    <n v="0"/>
    <n v="0"/>
    <n v="1344.75"/>
    <n v="0"/>
    <n v="0"/>
    <n v="49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31"/>
    <n v="0"/>
    <m/>
    <m/>
    <m/>
    <m/>
    <m/>
    <m/>
    <m/>
    <n v="0"/>
    <n v="0"/>
    <n v="0"/>
    <n v="0"/>
    <x v="3"/>
    <x v="5"/>
    <m/>
    <x v="40"/>
  </r>
  <r>
    <x v="3"/>
    <s v="Ozark"/>
    <s v="Electric"/>
    <s v="Municipal Pumping"/>
    <s v="GP-General Power"/>
    <n v="582370"/>
    <n v="63629.86"/>
    <n v="1584.82"/>
    <n v="0"/>
    <n v="0"/>
    <n v="0"/>
    <n v="0"/>
    <n v="0"/>
    <n v="5185.01"/>
    <n v="0"/>
    <n v="0"/>
    <n v="23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32"/>
    <n v="0"/>
    <m/>
    <m/>
    <m/>
    <m/>
    <m/>
    <m/>
    <m/>
    <n v="0"/>
    <n v="0"/>
    <n v="0"/>
    <n v="0"/>
    <x v="3"/>
    <x v="6"/>
    <m/>
    <x v="40"/>
  </r>
  <r>
    <x v="3"/>
    <s v="Ozark"/>
    <s v="Electric"/>
    <s v="Municipal Pumping"/>
    <s v="TEB-Total Electric Bldg"/>
    <n v="45600"/>
    <n v="5225.7"/>
    <n v="138.97999999999999"/>
    <n v="0"/>
    <n v="0"/>
    <n v="0"/>
    <n v="0"/>
    <n v="0"/>
    <n v="474.04"/>
    <n v="0"/>
    <n v="0"/>
    <n v="16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33"/>
    <n v="0"/>
    <m/>
    <m/>
    <m/>
    <m/>
    <m/>
    <m/>
    <m/>
    <n v="0"/>
    <n v="0"/>
    <n v="0"/>
    <n v="0"/>
    <x v="3"/>
    <x v="13"/>
    <m/>
    <x v="40"/>
  </r>
  <r>
    <x v="3"/>
    <s v="Ozark"/>
    <s v="Electric"/>
    <s v="Residential"/>
    <s v="NS-RG Residential"/>
    <n v="20168"/>
    <n v="2739.52"/>
    <n v="306.74"/>
    <n v="54.25"/>
    <n v="0"/>
    <n v="0"/>
    <n v="0"/>
    <n v="0"/>
    <n v="260.76"/>
    <n v="0"/>
    <n v="0"/>
    <n v="5.67"/>
    <n v="0"/>
    <n v="0"/>
    <n v="0"/>
    <n v="0"/>
    <n v="0"/>
    <n v="0"/>
    <n v="0"/>
    <n v="0"/>
    <n v="0"/>
    <n v="0"/>
    <n v="0"/>
    <n v="0"/>
    <n v="0"/>
    <n v="0"/>
    <n v="0"/>
    <n v="240"/>
    <n v="100"/>
    <n v="45"/>
    <n v="1.06"/>
    <n v="100"/>
    <n v="-50.99"/>
    <n v="8.2200000000000006"/>
    <n v="0"/>
    <n v="0"/>
    <n v="0"/>
    <n v="0"/>
    <n v="0"/>
    <n v="0"/>
    <n v="0"/>
    <x v="934"/>
    <n v="0"/>
    <m/>
    <m/>
    <m/>
    <m/>
    <m/>
    <m/>
    <m/>
    <n v="0"/>
    <n v="0"/>
    <n v="0"/>
    <n v="0"/>
    <x v="0"/>
    <x v="38"/>
    <m/>
    <x v="40"/>
  </r>
  <r>
    <x v="3"/>
    <s v="Ozark"/>
    <s v="Electric"/>
    <s v="Residential"/>
    <s v="RGL-Residential Pilot"/>
    <n v="28343"/>
    <n v="3191.15"/>
    <n v="220.21"/>
    <n v="122.21"/>
    <n v="0"/>
    <n v="0"/>
    <n v="0"/>
    <n v="0"/>
    <n v="271.77"/>
    <n v="0"/>
    <n v="0"/>
    <n v="1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5"/>
    <n v="0"/>
    <n v="0"/>
    <n v="37.5"/>
    <n v="0"/>
    <n v="0"/>
    <n v="0"/>
    <n v="0"/>
    <n v="0"/>
    <n v="0"/>
    <n v="0"/>
    <x v="935"/>
    <n v="0"/>
    <m/>
    <m/>
    <m/>
    <m/>
    <m/>
    <m/>
    <m/>
    <n v="0"/>
    <n v="0"/>
    <n v="0"/>
    <n v="0"/>
    <x v="0"/>
    <x v="25"/>
    <m/>
    <x v="40"/>
  </r>
  <r>
    <x v="3"/>
    <s v="Ozark"/>
    <s v="Electric"/>
    <s v="Residential"/>
    <s v="RG-Residential"/>
    <n v="19788600"/>
    <n v="2495610.96"/>
    <n v="256269.86"/>
    <n v="65320.959999999999"/>
    <n v="0"/>
    <n v="0"/>
    <n v="-1070.08"/>
    <n v="-88633.969465648799"/>
    <n v="188991.18"/>
    <n v="0"/>
    <n v="0"/>
    <n v="7506.61"/>
    <n v="0"/>
    <n v="0"/>
    <n v="0"/>
    <n v="0"/>
    <n v="0"/>
    <n v="0"/>
    <n v="0"/>
    <n v="0"/>
    <n v="0"/>
    <n v="0"/>
    <n v="0"/>
    <n v="0"/>
    <n v="0"/>
    <n v="0"/>
    <n v="0"/>
    <n v="450"/>
    <n v="0"/>
    <n v="210"/>
    <n v="3764.66"/>
    <n v="760"/>
    <n v="-259.85000000000002"/>
    <n v="21919.22"/>
    <n v="0"/>
    <n v="0"/>
    <n v="0"/>
    <n v="0"/>
    <n v="0"/>
    <n v="0"/>
    <n v="167.14"/>
    <x v="936"/>
    <n v="0"/>
    <m/>
    <m/>
    <m/>
    <m/>
    <m/>
    <m/>
    <m/>
    <n v="0"/>
    <n v="0"/>
    <n v="0"/>
    <n v="0"/>
    <x v="0"/>
    <x v="1"/>
    <m/>
    <x v="40"/>
  </r>
  <r>
    <x v="3"/>
    <s v="Ozark"/>
    <s v="Lighting"/>
    <s v="Commercial"/>
    <s v="PL-Private Lighting"/>
    <n v="49934.743999999999"/>
    <n v="17165.78"/>
    <n v="0"/>
    <n v="159.84"/>
    <n v="0"/>
    <n v="0"/>
    <n v="0"/>
    <n v="0"/>
    <n v="532.17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"/>
    <n v="0"/>
    <n v="0"/>
    <n v="783.0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3"/>
    <s v="Ozark"/>
    <s v="Lighting"/>
    <s v="Municipal Other Lighting"/>
    <s v="PL-Private Lighting"/>
    <n v="671"/>
    <n v="198.86"/>
    <n v="0"/>
    <n v="0"/>
    <n v="0"/>
    <n v="0"/>
    <n v="0"/>
    <n v="0"/>
    <n v="7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0"/>
  </r>
  <r>
    <x v="3"/>
    <s v="Ozark"/>
    <s v="Lighting"/>
    <s v="Municipal Street Lighting"/>
    <s v="SPL-Municipal St Lighting"/>
    <n v="125901.77099999999"/>
    <n v="19267.41"/>
    <n v="0"/>
    <n v="0"/>
    <n v="0"/>
    <n v="0"/>
    <n v="0"/>
    <n v="0"/>
    <n v="896.42"/>
    <n v="0"/>
    <n v="0"/>
    <n v="0"/>
    <n v="0"/>
    <n v="0"/>
    <n v="0"/>
    <n v="0"/>
    <n v="0"/>
    <n v="0"/>
    <n v="0"/>
    <n v="879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0"/>
  </r>
  <r>
    <x v="3"/>
    <s v="Ozark"/>
    <s v="Lighting"/>
    <s v="Residential"/>
    <s v="PL-Private Lighting"/>
    <n v="25968.042000000001"/>
    <n v="10157.790000000001"/>
    <n v="0"/>
    <n v="40.159999999999997"/>
    <n v="0"/>
    <n v="0"/>
    <n v="0"/>
    <n v="0"/>
    <n v="283.91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67"/>
    <n v="0"/>
    <n v="0"/>
    <n v="62.67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3"/>
    <s v="Pierce City"/>
    <s v="Electric"/>
    <s v="Commercial"/>
    <s v="CB-Commercial"/>
    <n v="9543"/>
    <n v="1133.1199999999999"/>
    <n v="69.88"/>
    <n v="0"/>
    <n v="0"/>
    <n v="0"/>
    <n v="0"/>
    <n v="0"/>
    <n v="83.11"/>
    <n v="0"/>
    <n v="0"/>
    <n v="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05"/>
    <n v="0"/>
    <n v="0"/>
    <n v="0"/>
    <n v="0"/>
    <n v="0"/>
    <n v="0"/>
    <n v="0"/>
    <x v="937"/>
    <n v="0"/>
    <m/>
    <m/>
    <m/>
    <m/>
    <m/>
    <m/>
    <m/>
    <n v="0"/>
    <n v="0"/>
    <n v="0"/>
    <n v="0"/>
    <x v="1"/>
    <x v="5"/>
    <m/>
    <x v="40"/>
  </r>
  <r>
    <x v="3"/>
    <s v="Pierce City"/>
    <s v="Electric"/>
    <s v="Residential"/>
    <s v="RG-Residential"/>
    <n v="13518"/>
    <n v="1620.41"/>
    <n v="168.57"/>
    <n v="50.71"/>
    <n v="0"/>
    <n v="0"/>
    <n v="0"/>
    <n v="0"/>
    <n v="119.53"/>
    <n v="0"/>
    <n v="0"/>
    <n v="5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3899999999999997"/>
    <n v="0"/>
    <n v="0"/>
    <n v="0"/>
    <n v="0"/>
    <n v="0"/>
    <n v="0"/>
    <n v="0"/>
    <n v="0"/>
    <n v="0"/>
    <n v="0"/>
    <x v="938"/>
    <n v="0"/>
    <m/>
    <m/>
    <m/>
    <m/>
    <m/>
    <m/>
    <m/>
    <n v="0"/>
    <n v="0"/>
    <n v="0"/>
    <n v="0"/>
    <x v="0"/>
    <x v="1"/>
    <m/>
    <x v="40"/>
  </r>
  <r>
    <x v="3"/>
    <s v="Pierce City"/>
    <s v="Lighting"/>
    <s v="Residential"/>
    <s v="PL-Private Lighting"/>
    <n v="65"/>
    <n v="16.350000000000001"/>
    <n v="0"/>
    <n v="0"/>
    <n v="0"/>
    <n v="0"/>
    <n v="0"/>
    <n v="0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Republic"/>
    <s v="Electric"/>
    <s v="Commercial"/>
    <s v="CB-Commercial"/>
    <n v="553964"/>
    <n v="68503.539999999994"/>
    <n v="9824.7999999999993"/>
    <n v="2064.62"/>
    <n v="0"/>
    <n v="0"/>
    <n v="0"/>
    <n v="0"/>
    <n v="4702.55"/>
    <n v="0"/>
    <n v="0"/>
    <n v="227.0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758.49"/>
    <n v="0"/>
    <n v="-31.78"/>
    <n v="5640.01"/>
    <n v="0"/>
    <n v="0"/>
    <n v="0"/>
    <n v="0"/>
    <n v="0"/>
    <n v="0"/>
    <n v="0"/>
    <x v="939"/>
    <n v="0"/>
    <m/>
    <m/>
    <m/>
    <m/>
    <m/>
    <m/>
    <m/>
    <n v="0"/>
    <n v="0"/>
    <n v="0"/>
    <n v="0"/>
    <x v="1"/>
    <x v="5"/>
    <m/>
    <x v="40"/>
  </r>
  <r>
    <x v="3"/>
    <s v="Republic"/>
    <s v="Electric"/>
    <s v="Commercial"/>
    <s v="GP-General Power"/>
    <n v="447390"/>
    <n v="43887.53"/>
    <n v="1197.3699999999999"/>
    <n v="0"/>
    <n v="0"/>
    <n v="0"/>
    <n v="0"/>
    <n v="0"/>
    <n v="3902.27"/>
    <n v="0"/>
    <n v="0"/>
    <n v="18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3.6"/>
    <n v="0"/>
    <n v="-108.05"/>
    <n v="3372.36"/>
    <n v="0"/>
    <n v="0"/>
    <n v="0"/>
    <n v="0"/>
    <n v="0"/>
    <n v="0"/>
    <n v="0"/>
    <x v="940"/>
    <n v="0"/>
    <m/>
    <m/>
    <m/>
    <m/>
    <m/>
    <m/>
    <m/>
    <n v="0"/>
    <n v="0"/>
    <n v="0"/>
    <n v="0"/>
    <x v="1"/>
    <x v="6"/>
    <m/>
    <x v="40"/>
  </r>
  <r>
    <x v="3"/>
    <s v="Republic"/>
    <s v="Electric"/>
    <s v="Commercial"/>
    <s v="NS-GS General Servic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83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9"/>
    <m/>
    <x v="40"/>
  </r>
  <r>
    <x v="3"/>
    <s v="Republic"/>
    <s v="Electric"/>
    <s v="Commercial"/>
    <s v="NS-LG Large General Serv"/>
    <n v="12240"/>
    <n v="1195.26"/>
    <n v="34.75"/>
    <n v="42.24"/>
    <n v="0"/>
    <n v="0"/>
    <n v="0"/>
    <n v="0"/>
    <n v="158.75"/>
    <n v="0"/>
    <n v="0"/>
    <n v="3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52"/>
    <n v="0"/>
    <n v="0"/>
    <n v="0"/>
    <n v="0"/>
    <n v="0"/>
    <n v="0"/>
    <n v="0"/>
    <x v="668"/>
    <n v="0"/>
    <m/>
    <m/>
    <m/>
    <m/>
    <m/>
    <m/>
    <m/>
    <n v="0"/>
    <n v="0"/>
    <n v="0"/>
    <n v="0"/>
    <x v="1"/>
    <x v="21"/>
    <m/>
    <x v="40"/>
  </r>
  <r>
    <x v="3"/>
    <s v="Republic"/>
    <s v="Electric"/>
    <s v="Commercial"/>
    <s v="SH-Small Heating"/>
    <n v="54401"/>
    <n v="5826.24"/>
    <n v="548.84"/>
    <n v="113.12"/>
    <n v="0"/>
    <n v="0"/>
    <n v="0"/>
    <n v="0"/>
    <n v="443.17"/>
    <n v="0"/>
    <n v="0"/>
    <n v="22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6"/>
    <n v="0"/>
    <n v="0"/>
    <n v="471.66"/>
    <n v="0"/>
    <n v="0"/>
    <n v="0"/>
    <n v="0"/>
    <n v="0"/>
    <n v="0"/>
    <n v="0"/>
    <x v="941"/>
    <n v="0"/>
    <m/>
    <m/>
    <m/>
    <m/>
    <m/>
    <m/>
    <m/>
    <n v="0"/>
    <n v="0"/>
    <n v="0"/>
    <n v="0"/>
    <x v="1"/>
    <x v="12"/>
    <m/>
    <x v="40"/>
  </r>
  <r>
    <x v="3"/>
    <s v="Republic"/>
    <s v="Electric"/>
    <s v="Commercial"/>
    <s v="TEB-Total Electric Bldg"/>
    <n v="41200"/>
    <n v="3812.56"/>
    <n v="208.47"/>
    <n v="0"/>
    <n v="0"/>
    <n v="0"/>
    <n v="0"/>
    <n v="0"/>
    <n v="303.29000000000002"/>
    <n v="0"/>
    <n v="0"/>
    <n v="18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4.97"/>
    <n v="0"/>
    <n v="0"/>
    <n v="371.25"/>
    <n v="0"/>
    <n v="0"/>
    <n v="0"/>
    <n v="0"/>
    <n v="0"/>
    <n v="0"/>
    <n v="0"/>
    <x v="942"/>
    <n v="0"/>
    <m/>
    <m/>
    <m/>
    <m/>
    <m/>
    <m/>
    <m/>
    <n v="0"/>
    <n v="0"/>
    <n v="0"/>
    <n v="0"/>
    <x v="1"/>
    <x v="13"/>
    <m/>
    <x v="40"/>
  </r>
  <r>
    <x v="3"/>
    <s v="Republic"/>
    <s v="Electric"/>
    <s v="Industrial"/>
    <s v="CB-Commercial"/>
    <n v="724"/>
    <n v="91.71"/>
    <n v="22.69"/>
    <n v="3.62"/>
    <n v="0"/>
    <n v="0"/>
    <n v="0"/>
    <n v="0"/>
    <n v="5.15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"/>
    <n v="0"/>
    <n v="0"/>
    <n v="0"/>
    <n v="0"/>
    <n v="0"/>
    <n v="0"/>
    <n v="0"/>
    <x v="943"/>
    <n v="0"/>
    <m/>
    <m/>
    <m/>
    <m/>
    <m/>
    <m/>
    <m/>
    <n v="0"/>
    <n v="0"/>
    <n v="0"/>
    <n v="0"/>
    <x v="2"/>
    <x v="5"/>
    <m/>
    <x v="40"/>
  </r>
  <r>
    <x v="3"/>
    <s v="Republic"/>
    <s v="Electric"/>
    <s v="Municipal Buildings"/>
    <s v="CB-Commercial"/>
    <n v="26079"/>
    <n v="3174.2"/>
    <n v="390.19"/>
    <n v="0"/>
    <n v="0"/>
    <n v="0"/>
    <n v="0"/>
    <n v="0"/>
    <n v="214.2"/>
    <n v="0"/>
    <n v="0"/>
    <n v="1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44"/>
    <n v="0"/>
    <m/>
    <m/>
    <m/>
    <m/>
    <m/>
    <m/>
    <m/>
    <n v="0"/>
    <n v="0"/>
    <n v="0"/>
    <n v="0"/>
    <x v="3"/>
    <x v="5"/>
    <m/>
    <x v="40"/>
  </r>
  <r>
    <x v="3"/>
    <s v="Republic"/>
    <s v="Electric"/>
    <s v="Municipal Buildings"/>
    <s v="GP-General Power"/>
    <n v="75120"/>
    <n v="7817"/>
    <n v="208.47"/>
    <n v="0"/>
    <n v="0"/>
    <n v="0"/>
    <n v="0"/>
    <n v="0"/>
    <n v="681.33"/>
    <n v="0"/>
    <n v="0"/>
    <n v="29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45"/>
    <n v="0"/>
    <m/>
    <m/>
    <m/>
    <m/>
    <m/>
    <m/>
    <m/>
    <n v="0"/>
    <n v="0"/>
    <n v="0"/>
    <n v="0"/>
    <x v="3"/>
    <x v="6"/>
    <m/>
    <x v="40"/>
  </r>
  <r>
    <x v="3"/>
    <s v="Republic"/>
    <s v="Electric"/>
    <s v="Municipal Other Lighting"/>
    <s v="CB-Commercial"/>
    <n v="3867"/>
    <n v="451.89"/>
    <n v="228.38"/>
    <n v="0"/>
    <n v="0"/>
    <n v="0"/>
    <n v="0"/>
    <n v="0"/>
    <n v="27.7"/>
    <n v="0"/>
    <n v="0"/>
    <n v="1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46"/>
    <n v="0"/>
    <m/>
    <m/>
    <m/>
    <m/>
    <m/>
    <m/>
    <m/>
    <n v="0"/>
    <n v="0"/>
    <n v="0"/>
    <n v="0"/>
    <x v="4"/>
    <x v="5"/>
    <m/>
    <x v="40"/>
  </r>
  <r>
    <x v="3"/>
    <s v="Republic"/>
    <s v="Electric"/>
    <s v="Municipal Other Lighting"/>
    <s v="LS-Special Lighting"/>
    <n v="5"/>
    <n v="46.66"/>
    <n v="0"/>
    <n v="0"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0"/>
  </r>
  <r>
    <x v="3"/>
    <s v="Republic"/>
    <s v="Electric"/>
    <s v="Municipal Pumping"/>
    <s v="CB-Commercial"/>
    <n v="21545"/>
    <n v="2557.92"/>
    <n v="230.66"/>
    <n v="0"/>
    <n v="0"/>
    <n v="0"/>
    <n v="0"/>
    <n v="0"/>
    <n v="170.75"/>
    <n v="0"/>
    <n v="0"/>
    <n v="9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47"/>
    <n v="0"/>
    <m/>
    <m/>
    <m/>
    <m/>
    <m/>
    <m/>
    <m/>
    <n v="0"/>
    <n v="0"/>
    <n v="0"/>
    <n v="0"/>
    <x v="3"/>
    <x v="5"/>
    <m/>
    <x v="40"/>
  </r>
  <r>
    <x v="3"/>
    <s v="Republic"/>
    <s v="Electric"/>
    <s v="Municipal Pumping"/>
    <s v="GP-General Power"/>
    <n v="69850"/>
    <n v="8735.09"/>
    <n v="277.95999999999998"/>
    <n v="0"/>
    <n v="0"/>
    <n v="0"/>
    <n v="0"/>
    <n v="0"/>
    <n v="796.18"/>
    <n v="0"/>
    <n v="0"/>
    <n v="22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48"/>
    <n v="0"/>
    <m/>
    <m/>
    <m/>
    <m/>
    <m/>
    <m/>
    <m/>
    <n v="0"/>
    <n v="0"/>
    <n v="0"/>
    <n v="0"/>
    <x v="3"/>
    <x v="6"/>
    <m/>
    <x v="40"/>
  </r>
  <r>
    <x v="3"/>
    <s v="Republic"/>
    <s v="Electric"/>
    <s v="Residential"/>
    <s v="NS-RG Residential"/>
    <n v="13805"/>
    <n v="1875.01"/>
    <n v="227.51"/>
    <n v="68.92"/>
    <n v="0"/>
    <n v="0"/>
    <n v="0"/>
    <n v="0"/>
    <n v="179.08"/>
    <n v="0"/>
    <n v="0"/>
    <n v="3.87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0"/>
    <n v="0"/>
    <n v="-8.43"/>
    <n v="18.440000000000001"/>
    <n v="0"/>
    <n v="0"/>
    <n v="0"/>
    <n v="0"/>
    <n v="0"/>
    <n v="0"/>
    <n v="0"/>
    <x v="949"/>
    <n v="0"/>
    <m/>
    <m/>
    <m/>
    <m/>
    <m/>
    <m/>
    <m/>
    <n v="0"/>
    <n v="0"/>
    <n v="0"/>
    <n v="0"/>
    <x v="0"/>
    <x v="38"/>
    <m/>
    <x v="40"/>
  </r>
  <r>
    <x v="3"/>
    <s v="Republic"/>
    <s v="Electric"/>
    <s v="Residential"/>
    <s v="RGL-Residential Pilot"/>
    <n v="2442"/>
    <n v="286.7"/>
    <n v="8.58"/>
    <n v="10.039999999999999"/>
    <n v="0"/>
    <n v="0"/>
    <n v="0"/>
    <n v="0"/>
    <n v="19"/>
    <n v="0"/>
    <n v="0"/>
    <n v="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5000000000000004"/>
    <n v="0"/>
    <n v="0"/>
    <n v="3.17"/>
    <n v="0"/>
    <n v="0"/>
    <n v="0"/>
    <n v="0"/>
    <n v="0"/>
    <n v="0"/>
    <n v="0"/>
    <x v="950"/>
    <n v="0"/>
    <m/>
    <m/>
    <m/>
    <m/>
    <m/>
    <m/>
    <m/>
    <n v="0"/>
    <n v="0"/>
    <n v="0"/>
    <n v="0"/>
    <x v="0"/>
    <x v="25"/>
    <m/>
    <x v="40"/>
  </r>
  <r>
    <x v="3"/>
    <s v="Republic"/>
    <s v="Electric"/>
    <s v="Residential"/>
    <s v="RG-Residential"/>
    <n v="4548486"/>
    <n v="548833.18999999994"/>
    <n v="69027.42"/>
    <n v="17109.95"/>
    <n v="0"/>
    <n v="0"/>
    <n v="-182.76"/>
    <n v="-23713.358778625901"/>
    <n v="38512.33"/>
    <n v="0"/>
    <n v="0"/>
    <n v="1868.85"/>
    <n v="0"/>
    <n v="0"/>
    <n v="0"/>
    <n v="0"/>
    <n v="0"/>
    <n v="0"/>
    <n v="0"/>
    <n v="0"/>
    <n v="0"/>
    <n v="0"/>
    <n v="0"/>
    <n v="0"/>
    <n v="0"/>
    <n v="0"/>
    <n v="0"/>
    <n v="150"/>
    <n v="0"/>
    <n v="0"/>
    <n v="935.28"/>
    <n v="160"/>
    <n v="-89.64"/>
    <n v="5980.87"/>
    <n v="0"/>
    <n v="0"/>
    <n v="0"/>
    <n v="0"/>
    <n v="0"/>
    <n v="0"/>
    <n v="31.82"/>
    <x v="951"/>
    <n v="0"/>
    <m/>
    <m/>
    <m/>
    <m/>
    <m/>
    <m/>
    <m/>
    <n v="0"/>
    <n v="0"/>
    <n v="0"/>
    <n v="0"/>
    <x v="0"/>
    <x v="1"/>
    <m/>
    <x v="40"/>
  </r>
  <r>
    <x v="3"/>
    <s v="Republic"/>
    <s v="Lighting"/>
    <s v="Commercial"/>
    <s v="PL-Private Lighting"/>
    <n v="11157.931"/>
    <n v="4400.53"/>
    <n v="0"/>
    <n v="0"/>
    <n v="0"/>
    <n v="0"/>
    <n v="0"/>
    <n v="0"/>
    <n v="109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47"/>
    <n v="0"/>
    <n v="-40.75"/>
    <n v="210.5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3"/>
    <s v="Republic"/>
    <s v="Lighting"/>
    <s v="Municipal Buildings"/>
    <s v="PL-Private Lighting"/>
    <n v="31"/>
    <n v="14.58"/>
    <n v="0"/>
    <n v="0"/>
    <n v="0"/>
    <n v="0"/>
    <n v="0"/>
    <n v="0"/>
    <n v="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0"/>
  </r>
  <r>
    <x v="3"/>
    <s v="Republic"/>
    <s v="Lighting"/>
    <s v="Municipal Other Lighting"/>
    <s v="PL-Private Lighting"/>
    <n v="431"/>
    <n v="81.239999999999995"/>
    <n v="0"/>
    <n v="0"/>
    <n v="0"/>
    <n v="0"/>
    <n v="0"/>
    <n v="0"/>
    <n v="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0"/>
  </r>
  <r>
    <x v="3"/>
    <s v="Republic"/>
    <s v="Lighting"/>
    <s v="Municipal Street Lighting"/>
    <s v="SPL-Municipal St Lighting"/>
    <n v="83006.097999999998"/>
    <n v="13697.95"/>
    <n v="0"/>
    <n v="0"/>
    <n v="0"/>
    <n v="0"/>
    <n v="0"/>
    <n v="0"/>
    <n v="591.01"/>
    <n v="0"/>
    <n v="0"/>
    <n v="0"/>
    <n v="0"/>
    <n v="0"/>
    <n v="0"/>
    <n v="0"/>
    <n v="0"/>
    <n v="0"/>
    <n v="0"/>
    <n v="660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0"/>
  </r>
  <r>
    <x v="3"/>
    <s v="Republic"/>
    <s v="Lighting"/>
    <s v="Residential"/>
    <s v="PL-Private Lighting"/>
    <n v="5306.5969999999998"/>
    <n v="1885.98"/>
    <n v="0"/>
    <n v="0"/>
    <n v="0"/>
    <n v="0"/>
    <n v="0"/>
    <n v="0"/>
    <n v="51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29"/>
    <n v="0"/>
    <n v="0"/>
    <n v="13.3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3"/>
    <s v="Webb City"/>
    <s v="Electric"/>
    <s v="Charging Station"/>
    <s v="CB-Commercial"/>
    <n v="3360"/>
    <n v="391.61"/>
    <n v="22.69"/>
    <n v="0"/>
    <n v="0"/>
    <n v="0"/>
    <n v="0"/>
    <n v="0"/>
    <n v="23.92"/>
    <n v="0"/>
    <n v="0"/>
    <n v="1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52"/>
    <n v="0"/>
    <m/>
    <m/>
    <m/>
    <m/>
    <m/>
    <m/>
    <m/>
    <n v="0"/>
    <n v="0"/>
    <n v="0"/>
    <n v="0"/>
    <x v="1"/>
    <x v="5"/>
    <m/>
    <x v="40"/>
  </r>
  <r>
    <x v="3"/>
    <s v="Webb City"/>
    <s v="Electric"/>
    <s v="Commercial"/>
    <s v="CB-Commercial"/>
    <n v="2648353"/>
    <n v="331788.40000000002"/>
    <n v="38986.410000000003"/>
    <n v="11041.67"/>
    <n v="0"/>
    <n v="0"/>
    <n v="-77.34"/>
    <n v="-8995.4198473282395"/>
    <n v="24372.06"/>
    <n v="0"/>
    <n v="0"/>
    <n v="1024.7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079.9"/>
    <n v="0"/>
    <n v="-115.7"/>
    <n v="23982.16"/>
    <n v="0"/>
    <n v="0"/>
    <n v="0"/>
    <n v="0"/>
    <n v="0"/>
    <n v="0"/>
    <n v="0"/>
    <x v="953"/>
    <n v="0"/>
    <m/>
    <m/>
    <m/>
    <m/>
    <m/>
    <m/>
    <m/>
    <n v="0"/>
    <n v="0"/>
    <n v="0"/>
    <n v="0"/>
    <x v="1"/>
    <x v="5"/>
    <m/>
    <x v="40"/>
  </r>
  <r>
    <x v="3"/>
    <s v="Webb City"/>
    <s v="Electric"/>
    <s v="Commercial"/>
    <s v="GP-General Power"/>
    <n v="4985415"/>
    <n v="529014.47"/>
    <n v="9306.48"/>
    <n v="967.87"/>
    <n v="0"/>
    <n v="0"/>
    <n v="0"/>
    <n v="0"/>
    <n v="45259.81"/>
    <n v="0"/>
    <n v="0"/>
    <n v="1793.81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2403.39"/>
    <n v="0"/>
    <n v="-156.38"/>
    <n v="25642.06"/>
    <n v="0"/>
    <n v="0"/>
    <n v="0"/>
    <n v="0"/>
    <n v="0"/>
    <n v="0"/>
    <n v="0"/>
    <x v="954"/>
    <n v="0"/>
    <m/>
    <m/>
    <m/>
    <m/>
    <m/>
    <m/>
    <m/>
    <n v="0"/>
    <n v="0"/>
    <n v="0"/>
    <n v="0"/>
    <x v="1"/>
    <x v="6"/>
    <m/>
    <x v="40"/>
  </r>
  <r>
    <x v="3"/>
    <s v="Webb City"/>
    <s v="Electric"/>
    <s v="Commercial"/>
    <s v="LS-Special Lighting"/>
    <n v="3440"/>
    <n v="507.1"/>
    <n v="0"/>
    <n v="0"/>
    <n v="0"/>
    <n v="0"/>
    <n v="0"/>
    <n v="0"/>
    <n v="35.47"/>
    <n v="0"/>
    <n v="0"/>
    <n v="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0"/>
  </r>
  <r>
    <x v="3"/>
    <s v="Webb City"/>
    <s v="Electric"/>
    <s v="Commercial"/>
    <s v="NS-GS General Service"/>
    <n v="644"/>
    <n v="111.48"/>
    <n v="10.39"/>
    <n v="5.31"/>
    <n v="0"/>
    <n v="0"/>
    <n v="0"/>
    <n v="0"/>
    <n v="8.35"/>
    <n v="0"/>
    <n v="0"/>
    <n v="0.18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92.16"/>
    <n v="0"/>
    <n v="0"/>
    <n v="8.61"/>
    <n v="0"/>
    <n v="0"/>
    <n v="0"/>
    <n v="0"/>
    <n v="0"/>
    <n v="0"/>
    <n v="0"/>
    <x v="955"/>
    <n v="0"/>
    <m/>
    <m/>
    <m/>
    <m/>
    <m/>
    <m/>
    <m/>
    <n v="0"/>
    <n v="0"/>
    <n v="0"/>
    <n v="0"/>
    <x v="1"/>
    <x v="19"/>
    <m/>
    <x v="40"/>
  </r>
  <r>
    <x v="3"/>
    <s v="Webb City"/>
    <s v="Electric"/>
    <s v="Commercial"/>
    <s v="NS-LG Large General Serv"/>
    <n v="5360"/>
    <n v="532.75"/>
    <n v="25.48"/>
    <n v="31.81"/>
    <n v="0"/>
    <n v="0"/>
    <n v="0"/>
    <n v="0"/>
    <n v="69.52"/>
    <n v="0"/>
    <n v="0"/>
    <n v="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66"/>
    <n v="0"/>
    <n v="0"/>
    <n v="0"/>
    <n v="0"/>
    <n v="0"/>
    <n v="0"/>
    <n v="0"/>
    <x v="956"/>
    <n v="0"/>
    <m/>
    <m/>
    <m/>
    <m/>
    <m/>
    <m/>
    <m/>
    <n v="0"/>
    <n v="0"/>
    <n v="0"/>
    <n v="0"/>
    <x v="1"/>
    <x v="21"/>
    <m/>
    <x v="40"/>
  </r>
  <r>
    <x v="3"/>
    <s v="Webb City"/>
    <s v="Electric"/>
    <s v="Commercial"/>
    <s v="SH-Small Heating"/>
    <n v="260099"/>
    <n v="29106.5"/>
    <n v="2909.77"/>
    <n v="848.78"/>
    <n v="0"/>
    <n v="0"/>
    <n v="0"/>
    <n v="0"/>
    <n v="2274.39"/>
    <n v="0"/>
    <n v="0"/>
    <n v="102.4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39.68"/>
    <n v="0"/>
    <n v="0"/>
    <n v="1982.9"/>
    <n v="0"/>
    <n v="0"/>
    <n v="0"/>
    <n v="0"/>
    <n v="0"/>
    <n v="0"/>
    <n v="0"/>
    <x v="957"/>
    <n v="0"/>
    <m/>
    <m/>
    <m/>
    <m/>
    <m/>
    <m/>
    <m/>
    <n v="0"/>
    <n v="0"/>
    <n v="0"/>
    <n v="0"/>
    <x v="1"/>
    <x v="12"/>
    <m/>
    <x v="40"/>
  </r>
  <r>
    <x v="3"/>
    <s v="Webb City"/>
    <s v="Electric"/>
    <s v="Commercial"/>
    <s v="TEB-Total Electric Bldg"/>
    <n v="800893"/>
    <n v="84414.98"/>
    <n v="2779.6"/>
    <n v="135.21"/>
    <n v="0"/>
    <n v="0"/>
    <n v="0"/>
    <n v="0"/>
    <n v="6863.41"/>
    <n v="0"/>
    <n v="0"/>
    <n v="326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.99"/>
    <n v="0"/>
    <n v="0"/>
    <n v="5120.03"/>
    <n v="0"/>
    <n v="0"/>
    <n v="0"/>
    <n v="0"/>
    <n v="0"/>
    <n v="0"/>
    <n v="0"/>
    <x v="958"/>
    <n v="0"/>
    <m/>
    <m/>
    <m/>
    <m/>
    <m/>
    <m/>
    <m/>
    <n v="0"/>
    <n v="0"/>
    <n v="0"/>
    <n v="0"/>
    <x v="1"/>
    <x v="13"/>
    <m/>
    <x v="40"/>
  </r>
  <r>
    <x v="3"/>
    <s v="Webb City"/>
    <s v="Electric"/>
    <s v="Industrial"/>
    <s v="CB-Commercial"/>
    <n v="9386"/>
    <n v="1117.9100000000001"/>
    <n v="184.1"/>
    <n v="46"/>
    <n v="0"/>
    <n v="0"/>
    <n v="0"/>
    <n v="0"/>
    <n v="75.56"/>
    <n v="0"/>
    <n v="0"/>
    <n v="3.97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7.010000000000002"/>
    <n v="0"/>
    <n v="0"/>
    <n v="81.900000000000006"/>
    <n v="0"/>
    <n v="0"/>
    <n v="0"/>
    <n v="0"/>
    <n v="0"/>
    <n v="0"/>
    <n v="0"/>
    <x v="959"/>
    <n v="0"/>
    <m/>
    <m/>
    <m/>
    <m/>
    <m/>
    <m/>
    <m/>
    <n v="0"/>
    <n v="0"/>
    <n v="0"/>
    <n v="0"/>
    <x v="2"/>
    <x v="5"/>
    <m/>
    <x v="40"/>
  </r>
  <r>
    <x v="3"/>
    <s v="Webb City"/>
    <s v="Electric"/>
    <s v="Industrial"/>
    <s v="GP-General Power"/>
    <n v="2435971"/>
    <n v="232435.39"/>
    <n v="1977.1"/>
    <n v="80"/>
    <n v="0"/>
    <n v="0"/>
    <n v="0"/>
    <n v="0"/>
    <n v="18436.849999999999"/>
    <n v="0"/>
    <n v="0"/>
    <n v="829.25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445.76"/>
    <n v="0"/>
    <n v="0"/>
    <n v="7675.81"/>
    <n v="0"/>
    <n v="0"/>
    <n v="0"/>
    <n v="0"/>
    <n v="0"/>
    <n v="0"/>
    <n v="0"/>
    <x v="960"/>
    <n v="0"/>
    <m/>
    <m/>
    <m/>
    <m/>
    <m/>
    <m/>
    <m/>
    <n v="0"/>
    <n v="0"/>
    <n v="0"/>
    <n v="0"/>
    <x v="2"/>
    <x v="6"/>
    <m/>
    <x v="40"/>
  </r>
  <r>
    <x v="3"/>
    <s v="Webb City"/>
    <s v="Electric"/>
    <s v="Industrial"/>
    <s v="LP-Large Power"/>
    <n v="14435579"/>
    <n v="981821.29"/>
    <n v="2551.9499999999998"/>
    <n v="0"/>
    <n v="0"/>
    <n v="0"/>
    <n v="0"/>
    <n v="0"/>
    <n v="100904.69"/>
    <n v="0"/>
    <n v="0"/>
    <n v="1786.83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28621.279999999999"/>
    <n v="0"/>
    <n v="0"/>
    <n v="36111.32"/>
    <n v="0"/>
    <n v="0"/>
    <n v="0"/>
    <n v="0"/>
    <n v="0"/>
    <n v="0"/>
    <n v="0"/>
    <x v="961"/>
    <n v="0"/>
    <m/>
    <m/>
    <m/>
    <m/>
    <m/>
    <m/>
    <m/>
    <n v="0"/>
    <n v="0"/>
    <n v="0"/>
    <n v="0"/>
    <x v="2"/>
    <x v="17"/>
    <m/>
    <x v="40"/>
  </r>
  <r>
    <x v="3"/>
    <s v="Webb City"/>
    <s v="Electric"/>
    <s v="Industrial"/>
    <s v="NS-LG Large General Serv"/>
    <n v="4080"/>
    <n v="607.13"/>
    <n v="34.75"/>
    <n v="35.06"/>
    <n v="0"/>
    <n v="0"/>
    <n v="0"/>
    <n v="0"/>
    <n v="52.92"/>
    <n v="0"/>
    <n v="0"/>
    <n v="1.13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.93"/>
    <n v="0"/>
    <n v="0"/>
    <n v="0"/>
    <n v="0"/>
    <n v="0"/>
    <n v="0"/>
    <n v="0"/>
    <x v="962"/>
    <n v="0"/>
    <m/>
    <m/>
    <m/>
    <m/>
    <m/>
    <m/>
    <m/>
    <n v="0"/>
    <n v="0"/>
    <n v="0"/>
    <n v="0"/>
    <x v="2"/>
    <x v="21"/>
    <m/>
    <x v="40"/>
  </r>
  <r>
    <x v="3"/>
    <s v="Webb City"/>
    <s v="Electric"/>
    <s v="Industrial"/>
    <s v="PFM-Feed Mill/Grain Elev"/>
    <n v="6080"/>
    <n v="990.89"/>
    <n v="53.1"/>
    <n v="44.34"/>
    <n v="0"/>
    <n v="0"/>
    <n v="0"/>
    <n v="0"/>
    <n v="53.96"/>
    <n v="0"/>
    <n v="0"/>
    <n v="2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.22"/>
    <n v="0"/>
    <n v="0"/>
    <n v="0"/>
    <n v="0"/>
    <n v="0"/>
    <n v="0"/>
    <n v="0"/>
    <x v="963"/>
    <n v="0"/>
    <m/>
    <m/>
    <m/>
    <m/>
    <m/>
    <m/>
    <m/>
    <n v="0"/>
    <n v="0"/>
    <n v="0"/>
    <n v="0"/>
    <x v="2"/>
    <x v="18"/>
    <m/>
    <x v="40"/>
  </r>
  <r>
    <x v="3"/>
    <s v="Webb City"/>
    <s v="Electric"/>
    <s v="Industrial"/>
    <s v="TEB-Total Electric Bldg"/>
    <n v="643200"/>
    <n v="60207.33"/>
    <n v="138.97999999999999"/>
    <n v="0"/>
    <n v="0"/>
    <n v="0"/>
    <n v="0"/>
    <n v="0"/>
    <n v="6518.14"/>
    <n v="0"/>
    <n v="0"/>
    <n v="23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16.23"/>
    <n v="0"/>
    <n v="0"/>
    <n v="0"/>
    <n v="0"/>
    <n v="0"/>
    <n v="0"/>
    <n v="0"/>
    <x v="964"/>
    <n v="0"/>
    <m/>
    <m/>
    <m/>
    <m/>
    <m/>
    <m/>
    <m/>
    <n v="0"/>
    <n v="0"/>
    <n v="0"/>
    <n v="0"/>
    <x v="2"/>
    <x v="13"/>
    <m/>
    <x v="40"/>
  </r>
  <r>
    <x v="3"/>
    <s v="Webb City"/>
    <s v="Electric"/>
    <s v="Interdepartmental"/>
    <s v="CB-Commercial"/>
    <n v="3366"/>
    <n v="429.42"/>
    <n v="91.76"/>
    <n v="0"/>
    <n v="0"/>
    <n v="0"/>
    <n v="0"/>
    <n v="0"/>
    <n v="28.87"/>
    <n v="0"/>
    <n v="0"/>
    <n v="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65"/>
    <n v="0"/>
    <m/>
    <m/>
    <m/>
    <m/>
    <m/>
    <m/>
    <m/>
    <n v="0"/>
    <n v="0"/>
    <n v="0"/>
    <n v="0"/>
    <x v="5"/>
    <x v="5"/>
    <m/>
    <x v="40"/>
  </r>
  <r>
    <x v="3"/>
    <s v="Webb City"/>
    <s v="Electric"/>
    <s v="Municipal Buildings"/>
    <s v="CB-Commercial"/>
    <n v="135499"/>
    <n v="17482.96"/>
    <n v="1707.53"/>
    <n v="0"/>
    <n v="0"/>
    <n v="0"/>
    <n v="0"/>
    <n v="0"/>
    <n v="1260.83"/>
    <n v="0"/>
    <n v="0"/>
    <n v="52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66"/>
    <n v="0"/>
    <m/>
    <m/>
    <m/>
    <m/>
    <m/>
    <m/>
    <m/>
    <n v="0"/>
    <n v="0"/>
    <n v="0"/>
    <n v="0"/>
    <x v="3"/>
    <x v="5"/>
    <m/>
    <x v="40"/>
  </r>
  <r>
    <x v="3"/>
    <s v="Webb City"/>
    <s v="Electric"/>
    <s v="Municipal Buildings"/>
    <s v="GP-General Power"/>
    <n v="93280"/>
    <n v="10376.469999999999"/>
    <n v="347.45"/>
    <n v="0"/>
    <n v="0"/>
    <n v="0"/>
    <n v="0"/>
    <n v="0"/>
    <n v="787.44"/>
    <n v="0"/>
    <n v="0"/>
    <n v="3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67"/>
    <n v="0"/>
    <m/>
    <m/>
    <m/>
    <m/>
    <m/>
    <m/>
    <m/>
    <n v="0"/>
    <n v="0"/>
    <n v="0"/>
    <n v="0"/>
    <x v="3"/>
    <x v="6"/>
    <m/>
    <x v="40"/>
  </r>
  <r>
    <x v="3"/>
    <s v="Webb City"/>
    <s v="Electric"/>
    <s v="Municipal Buildings"/>
    <s v="SH-Small Heating"/>
    <n v="8880"/>
    <n v="873.57"/>
    <n v="45.59"/>
    <n v="0"/>
    <n v="0"/>
    <n v="0"/>
    <n v="0"/>
    <n v="0"/>
    <n v="66.39"/>
    <n v="0"/>
    <n v="0"/>
    <n v="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4"/>
    <n v="0"/>
    <m/>
    <m/>
    <m/>
    <m/>
    <m/>
    <m/>
    <m/>
    <n v="0"/>
    <n v="0"/>
    <n v="0"/>
    <n v="0"/>
    <x v="3"/>
    <x v="12"/>
    <m/>
    <x v="40"/>
  </r>
  <r>
    <x v="3"/>
    <s v="Webb City"/>
    <s v="Electric"/>
    <s v="Municipal Other Lighting"/>
    <s v="CB-Commercial"/>
    <n v="20452"/>
    <n v="2490.6"/>
    <n v="970.8"/>
    <n v="0"/>
    <n v="0"/>
    <n v="0"/>
    <n v="0"/>
    <n v="0"/>
    <n v="171.9"/>
    <n v="0"/>
    <n v="0"/>
    <n v="8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68"/>
    <n v="0"/>
    <m/>
    <m/>
    <m/>
    <m/>
    <m/>
    <m/>
    <m/>
    <n v="0"/>
    <n v="0"/>
    <n v="0"/>
    <n v="0"/>
    <x v="4"/>
    <x v="5"/>
    <m/>
    <x v="40"/>
  </r>
  <r>
    <x v="3"/>
    <s v="Webb City"/>
    <s v="Electric"/>
    <s v="Municipal Other Lighting"/>
    <s v="LS-Special Lighting"/>
    <n v="9041"/>
    <n v="1389.94"/>
    <n v="0"/>
    <n v="0"/>
    <n v="0"/>
    <n v="0"/>
    <n v="0"/>
    <n v="0"/>
    <n v="72.86"/>
    <n v="0"/>
    <n v="0"/>
    <n v="3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0"/>
  </r>
  <r>
    <x v="3"/>
    <s v="Webb City"/>
    <s v="Electric"/>
    <s v="Municipal Pumping"/>
    <s v="CB-Commercial"/>
    <n v="141867"/>
    <n v="17477.46"/>
    <n v="1522.75"/>
    <n v="0"/>
    <n v="0"/>
    <n v="0"/>
    <n v="0"/>
    <n v="0"/>
    <n v="1288.71"/>
    <n v="0"/>
    <n v="0"/>
    <n v="5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69"/>
    <n v="0"/>
    <m/>
    <m/>
    <m/>
    <m/>
    <m/>
    <m/>
    <m/>
    <n v="0"/>
    <n v="0"/>
    <n v="0"/>
    <n v="0"/>
    <x v="3"/>
    <x v="5"/>
    <m/>
    <x v="40"/>
  </r>
  <r>
    <x v="3"/>
    <s v="Webb City"/>
    <s v="Electric"/>
    <s v="Municipal Pumping"/>
    <s v="GP-General Power"/>
    <n v="522497"/>
    <n v="53751.98"/>
    <n v="1065.99"/>
    <n v="0"/>
    <n v="0"/>
    <n v="0"/>
    <n v="0"/>
    <n v="0"/>
    <n v="5039.5600000000004"/>
    <n v="0"/>
    <n v="0"/>
    <n v="19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70"/>
    <n v="0"/>
    <m/>
    <m/>
    <m/>
    <m/>
    <m/>
    <m/>
    <m/>
    <n v="0"/>
    <n v="0"/>
    <n v="0"/>
    <n v="0"/>
    <x v="3"/>
    <x v="6"/>
    <m/>
    <x v="40"/>
  </r>
  <r>
    <x v="3"/>
    <s v="Webb City"/>
    <s v="Electric"/>
    <s v="Oil Pipeline Pumping"/>
    <s v="GP-General Power"/>
    <n v="247896"/>
    <n v="22097.9"/>
    <n v="69.489999999999995"/>
    <n v="0"/>
    <n v="0"/>
    <n v="0"/>
    <n v="0"/>
    <n v="0"/>
    <n v="1765.02"/>
    <n v="0"/>
    <n v="0"/>
    <n v="11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4.52"/>
    <n v="0"/>
    <n v="0"/>
    <n v="0"/>
    <n v="0"/>
    <n v="0"/>
    <n v="0"/>
    <n v="0"/>
    <x v="971"/>
    <n v="0"/>
    <m/>
    <m/>
    <m/>
    <m/>
    <m/>
    <m/>
    <m/>
    <n v="0"/>
    <n v="0"/>
    <n v="0"/>
    <n v="0"/>
    <x v="2"/>
    <x v="24"/>
    <m/>
    <x v="40"/>
  </r>
  <r>
    <x v="3"/>
    <s v="Webb City"/>
    <s v="Electric"/>
    <s v="Residential"/>
    <s v="NS-RG Residential"/>
    <n v="20452"/>
    <n v="2777.82"/>
    <n v="253.18"/>
    <n v="155.41"/>
    <n v="0"/>
    <n v="0"/>
    <n v="0"/>
    <n v="0"/>
    <n v="265.24"/>
    <n v="0"/>
    <n v="0"/>
    <n v="5.73"/>
    <n v="0"/>
    <n v="0"/>
    <n v="0"/>
    <n v="0"/>
    <n v="0"/>
    <n v="0"/>
    <n v="0"/>
    <n v="0"/>
    <n v="0"/>
    <n v="0"/>
    <n v="0"/>
    <n v="0"/>
    <n v="0"/>
    <n v="0"/>
    <n v="0"/>
    <n v="450"/>
    <n v="100"/>
    <n v="45"/>
    <n v="6.63"/>
    <n v="40"/>
    <n v="-26.61"/>
    <n v="31.63"/>
    <n v="0"/>
    <n v="0"/>
    <n v="0"/>
    <n v="0"/>
    <n v="0"/>
    <n v="0"/>
    <n v="0"/>
    <x v="972"/>
    <n v="0"/>
    <m/>
    <m/>
    <m/>
    <m/>
    <m/>
    <m/>
    <m/>
    <n v="0"/>
    <n v="0"/>
    <n v="0"/>
    <n v="0"/>
    <x v="0"/>
    <x v="38"/>
    <m/>
    <x v="40"/>
  </r>
  <r>
    <x v="3"/>
    <s v="Webb City"/>
    <s v="Electric"/>
    <s v="Residential"/>
    <s v="RGL-Residential Pilot"/>
    <n v="34364"/>
    <n v="3969.43"/>
    <n v="204.66"/>
    <n v="202.33"/>
    <n v="0"/>
    <n v="0"/>
    <n v="0"/>
    <n v="0"/>
    <n v="332.02"/>
    <n v="0"/>
    <n v="0"/>
    <n v="12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22"/>
    <n v="0"/>
    <n v="0"/>
    <n v="41.42"/>
    <n v="0"/>
    <n v="0"/>
    <n v="0"/>
    <n v="0"/>
    <n v="0"/>
    <n v="0"/>
    <n v="0"/>
    <x v="973"/>
    <n v="0"/>
    <m/>
    <m/>
    <m/>
    <m/>
    <m/>
    <m/>
    <m/>
    <n v="0"/>
    <n v="0"/>
    <n v="0"/>
    <n v="0"/>
    <x v="0"/>
    <x v="25"/>
    <m/>
    <x v="40"/>
  </r>
  <r>
    <x v="3"/>
    <s v="Webb City"/>
    <s v="Electric"/>
    <s v="Residential"/>
    <s v="RG-Residential"/>
    <n v="20218000"/>
    <n v="2523707.59"/>
    <n v="249491.32"/>
    <n v="100609.91"/>
    <n v="0"/>
    <n v="0"/>
    <n v="-609.21"/>
    <n v="-75452.671755725198"/>
    <n v="190986.88"/>
    <n v="0"/>
    <n v="0"/>
    <n v="7730.27"/>
    <n v="0"/>
    <n v="0"/>
    <n v="0"/>
    <n v="0"/>
    <n v="0"/>
    <n v="0"/>
    <n v="0"/>
    <n v="0"/>
    <n v="0"/>
    <n v="0"/>
    <n v="0"/>
    <n v="0"/>
    <n v="0"/>
    <n v="0"/>
    <n v="0"/>
    <n v="1230"/>
    <n v="50"/>
    <n v="225"/>
    <n v="4814.96"/>
    <n v="780"/>
    <n v="-319.14999999999998"/>
    <n v="20302.599999999999"/>
    <n v="0"/>
    <n v="0"/>
    <n v="0"/>
    <n v="0"/>
    <n v="0"/>
    <n v="0"/>
    <n v="1249.5"/>
    <x v="974"/>
    <n v="0"/>
    <m/>
    <m/>
    <m/>
    <m/>
    <m/>
    <m/>
    <m/>
    <n v="0"/>
    <n v="0"/>
    <n v="0"/>
    <n v="0"/>
    <x v="0"/>
    <x v="1"/>
    <m/>
    <x v="40"/>
  </r>
  <r>
    <x v="3"/>
    <s v="Webb City"/>
    <s v="Lighting"/>
    <s v="Commercial"/>
    <s v="PL-Private Lighting"/>
    <n v="63271.256000000001"/>
    <n v="20687.04"/>
    <n v="0"/>
    <n v="34.89"/>
    <n v="0"/>
    <n v="0"/>
    <n v="0"/>
    <n v="0"/>
    <n v="641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7.84"/>
    <n v="0"/>
    <n v="-3.46"/>
    <n v="1000.8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3"/>
    <s v="Webb City"/>
    <s v="Lighting"/>
    <s v="Industrial"/>
    <s v="PL-Private Lighting"/>
    <n v="2308"/>
    <n v="951.39"/>
    <n v="0"/>
    <n v="0"/>
    <n v="0"/>
    <n v="0"/>
    <n v="0"/>
    <n v="0"/>
    <n v="1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69"/>
    <n v="0"/>
    <n v="0"/>
    <n v="50.73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0"/>
  </r>
  <r>
    <x v="3"/>
    <s v="Webb City"/>
    <s v="Lighting"/>
    <s v="Interdepartmental"/>
    <s v="PL-Private Lighting"/>
    <n v="58"/>
    <n v="21.79"/>
    <n v="0"/>
    <n v="0"/>
    <n v="0"/>
    <n v="0"/>
    <n v="0"/>
    <n v="0"/>
    <n v="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40"/>
  </r>
  <r>
    <x v="3"/>
    <s v="Webb City"/>
    <s v="Lighting"/>
    <s v="Municipal Other Lighting"/>
    <s v="PL-Private Lighting"/>
    <n v="930.00099999999998"/>
    <n v="346.69"/>
    <n v="0"/>
    <n v="0"/>
    <n v="0"/>
    <n v="0"/>
    <n v="0"/>
    <n v="0"/>
    <n v="9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0"/>
  </r>
  <r>
    <x v="3"/>
    <s v="Webb City"/>
    <s v="Lighting"/>
    <s v="Municipal Street Lighting"/>
    <s v="SPL-Municipal St Lighting"/>
    <n v="108168.156"/>
    <n v="15590.23"/>
    <n v="0"/>
    <n v="0"/>
    <n v="0"/>
    <n v="0"/>
    <n v="0"/>
    <n v="0"/>
    <n v="770.15"/>
    <n v="0"/>
    <n v="0"/>
    <n v="0"/>
    <n v="0"/>
    <n v="0"/>
    <n v="0"/>
    <n v="0"/>
    <n v="0"/>
    <n v="0"/>
    <n v="0"/>
    <n v="9487.45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0"/>
  </r>
  <r>
    <x v="3"/>
    <s v="Webb City"/>
    <s v="Lighting"/>
    <s v="Residential"/>
    <s v="PL-Private Lighting"/>
    <n v="65097.533999999898"/>
    <n v="25360.92"/>
    <n v="0"/>
    <n v="18.55"/>
    <n v="0"/>
    <n v="0"/>
    <n v="0"/>
    <n v="0"/>
    <n v="67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8.450000000000003"/>
    <n v="0"/>
    <n v="0"/>
    <n v="52.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2"/>
    <s v="Baxter Springs"/>
    <s v="Electric"/>
    <s v="Commercial"/>
    <s v="CB-Commercial"/>
    <n v="1022584"/>
    <n v="99124.37"/>
    <n v="14658.55"/>
    <n v="2515.4"/>
    <n v="25424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.3"/>
    <n v="0"/>
    <n v="0"/>
    <n v="0"/>
    <n v="100"/>
    <n v="0"/>
    <n v="39"/>
    <n v="423.05"/>
    <n v="8"/>
    <n v="-0.48"/>
    <n v="7509.1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0"/>
  </r>
  <r>
    <x v="2"/>
    <s v="Baxter Springs"/>
    <s v="Electric"/>
    <s v="Commercial"/>
    <s v="GP-General Power"/>
    <n v="1592203"/>
    <n v="114303.17"/>
    <n v="0"/>
    <n v="0"/>
    <n v="39685.66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6.56"/>
    <n v="0"/>
    <n v="0"/>
    <n v="6030.86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0"/>
  </r>
  <r>
    <x v="2"/>
    <s v="Baxter Springs"/>
    <s v="Electric"/>
    <s v="Commercial"/>
    <s v="LS-Special Lighting"/>
    <n v="1370"/>
    <n v="241.12"/>
    <n v="0"/>
    <n v="2.69"/>
    <n v="34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1.27"/>
    <n v="0"/>
    <n v="0"/>
    <n v="5.9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0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6"/>
    <m/>
    <x v="40"/>
  </r>
  <r>
    <x v="2"/>
    <s v="Baxter Springs"/>
    <s v="Electric"/>
    <s v="Commercial"/>
    <s v="PT-Transmission"/>
    <n v="1694400"/>
    <n v="76815.62"/>
    <n v="0"/>
    <n v="0"/>
    <n v="75536.350000000006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33.8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9"/>
    <m/>
    <x v="40"/>
  </r>
  <r>
    <x v="2"/>
    <s v="Baxter Springs"/>
    <s v="Electric"/>
    <s v="Commercial"/>
    <s v="TEB-Total Electric Bldg"/>
    <n v="597166"/>
    <n v="37663.72"/>
    <n v="1589.5"/>
    <n v="0"/>
    <n v="14884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.72"/>
    <n v="0"/>
    <n v="0"/>
    <n v="0"/>
    <n v="0"/>
    <n v="0"/>
    <n v="0"/>
    <n v="123.94"/>
    <n v="0"/>
    <n v="0"/>
    <n v="2394.6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3"/>
    <m/>
    <x v="40"/>
  </r>
  <r>
    <x v="2"/>
    <s v="Baxter Springs"/>
    <s v="Electric"/>
    <s v="Industrial"/>
    <s v="CB-Commercial"/>
    <n v="0"/>
    <n v="0.2800000000000000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40"/>
  </r>
  <r>
    <x v="2"/>
    <s v="Baxter Springs"/>
    <s v="Electric"/>
    <s v="Industrial"/>
    <s v="GP-General Power"/>
    <n v="406168"/>
    <n v="28981.35"/>
    <n v="0"/>
    <n v="80.59"/>
    <n v="10123.73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535.69000000000005"/>
    <n v="0"/>
    <n v="0"/>
    <n v="3440.8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40"/>
  </r>
  <r>
    <x v="2"/>
    <s v="Baxter Springs"/>
    <s v="Electric"/>
    <s v="Industrial"/>
    <s v="PT-Transmission"/>
    <n v="1769289"/>
    <n v="96476.47"/>
    <n v="0"/>
    <n v="0"/>
    <n v="63739.61"/>
    <n v="0"/>
    <n v="0"/>
    <n v="0"/>
    <n v="0"/>
    <n v="0"/>
    <n v="0"/>
    <n v="0"/>
    <n v="0"/>
    <n v="0"/>
    <n v="0"/>
    <n v="0"/>
    <n v="0"/>
    <n v="0"/>
    <n v="0"/>
    <n v="6248.98"/>
    <n v="0"/>
    <n v="0"/>
    <n v="0"/>
    <n v="-35.380000000000003"/>
    <n v="0"/>
    <n v="0"/>
    <n v="0"/>
    <n v="0"/>
    <n v="0"/>
    <n v="0"/>
    <n v="518.48"/>
    <n v="0"/>
    <n v="0"/>
    <n v="1804.7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40"/>
  </r>
  <r>
    <x v="2"/>
    <s v="Baxter Springs"/>
    <s v="Electric"/>
    <s v="Municipal Buildings"/>
    <s v="CB-Commercial"/>
    <n v="45871"/>
    <n v="4548.1099999999997"/>
    <n v="740"/>
    <n v="0"/>
    <n v="1143.33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2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0"/>
  </r>
  <r>
    <x v="2"/>
    <s v="Baxter Springs"/>
    <s v="Electric"/>
    <s v="Municipal Buildings"/>
    <s v="GP-General Power"/>
    <n v="12000"/>
    <n v="1596.47"/>
    <n v="0"/>
    <n v="0"/>
    <n v="299.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0"/>
  </r>
  <r>
    <x v="2"/>
    <s v="Baxter Springs"/>
    <s v="Electric"/>
    <s v="Municipal Buildings"/>
    <s v="TEB-Total Electric Bldg"/>
    <n v="1127"/>
    <n v="113.08"/>
    <n v="51"/>
    <n v="0"/>
    <n v="28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13"/>
    <m/>
    <x v="40"/>
  </r>
  <r>
    <x v="2"/>
    <s v="Baxter Springs"/>
    <s v="Electric"/>
    <s v="Municipal Other Lighting"/>
    <s v="CB-Commercial"/>
    <n v="1311"/>
    <n v="157.74"/>
    <n v="220"/>
    <n v="0"/>
    <n v="3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40"/>
  </r>
  <r>
    <x v="2"/>
    <s v="Baxter Springs"/>
    <s v="Electric"/>
    <s v="Municipal Other Lighting"/>
    <s v="LS-Special Lighting"/>
    <n v="920"/>
    <n v="149.38"/>
    <n v="0"/>
    <n v="0"/>
    <n v="22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0"/>
  </r>
  <r>
    <x v="2"/>
    <s v="Baxter Springs"/>
    <s v="Electric"/>
    <s v="Municipal Pumping"/>
    <s v="CB-Commercial"/>
    <n v="77496"/>
    <n v="7465.94"/>
    <n v="740"/>
    <n v="0"/>
    <n v="1931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47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0"/>
  </r>
  <r>
    <x v="2"/>
    <s v="Baxter Springs"/>
    <s v="Electric"/>
    <s v="Municipal Pumping"/>
    <s v="GP-General Power"/>
    <n v="73240"/>
    <n v="5592.51"/>
    <n v="0"/>
    <n v="0"/>
    <n v="1825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0"/>
  </r>
  <r>
    <x v="2"/>
    <s v="Baxter Springs"/>
    <s v="Electric"/>
    <s v="Oil Pipeline Pumping"/>
    <s v="PT-Transmission"/>
    <n v="2080000"/>
    <n v="92269.06"/>
    <n v="0"/>
    <n v="0"/>
    <n v="92726.3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6"/>
    <n v="0"/>
    <n v="0"/>
    <n v="0"/>
    <n v="0"/>
    <n v="0"/>
    <n v="0"/>
    <n v="0"/>
    <n v="0"/>
    <n v="0"/>
    <n v="10819.81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4"/>
    <m/>
    <x v="40"/>
  </r>
  <r>
    <x v="2"/>
    <s v="Baxter Springs"/>
    <s v="Electric"/>
    <s v="Residential"/>
    <s v="NEB-Optional Net Billing"/>
    <n v="1955"/>
    <n v="-34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6"/>
    <m/>
    <x v="40"/>
  </r>
  <r>
    <x v="2"/>
    <s v="Baxter Springs"/>
    <s v="Electric"/>
    <s v="Residential"/>
    <s v="RG-Residential"/>
    <n v="2521113"/>
    <n v="202995.43"/>
    <n v="35760.870000000003"/>
    <n v="8809.58"/>
    <n v="62812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6"/>
    <n v="0"/>
    <n v="0"/>
    <n v="0"/>
    <n v="125"/>
    <n v="0"/>
    <n v="104"/>
    <n v="2493.08"/>
    <n v="80"/>
    <n v="-21.66"/>
    <n v="11298.98"/>
    <n v="0"/>
    <n v="0"/>
    <n v="0"/>
    <n v="-3840"/>
    <n v="0"/>
    <n v="0"/>
    <n v="0"/>
    <x v="1"/>
    <n v="0"/>
    <m/>
    <m/>
    <m/>
    <m/>
    <m/>
    <m/>
    <m/>
    <n v="0"/>
    <n v="0"/>
    <n v="0"/>
    <n v="0"/>
    <x v="0"/>
    <x v="1"/>
    <m/>
    <x v="40"/>
  </r>
  <r>
    <x v="2"/>
    <s v="Baxter Springs"/>
    <s v="Electric"/>
    <s v="Residential"/>
    <s v="RH-Residential Total Elec"/>
    <n v="1033286"/>
    <n v="62330.5"/>
    <n v="11492.5"/>
    <n v="1463.6"/>
    <n v="25529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1.69"/>
    <n v="0"/>
    <n v="0"/>
    <n v="0"/>
    <n v="100"/>
    <n v="0"/>
    <n v="52"/>
    <n v="724.99"/>
    <n v="8"/>
    <n v="-6.47"/>
    <n v="2569.84"/>
    <n v="0"/>
    <n v="0"/>
    <n v="0"/>
    <n v="-1210"/>
    <n v="0"/>
    <n v="0"/>
    <n v="0"/>
    <x v="1"/>
    <n v="0"/>
    <m/>
    <m/>
    <m/>
    <m/>
    <m/>
    <m/>
    <m/>
    <n v="0"/>
    <n v="0"/>
    <n v="0"/>
    <n v="0"/>
    <x v="0"/>
    <x v="15"/>
    <m/>
    <x v="40"/>
  </r>
  <r>
    <x v="2"/>
    <s v="Baxter Springs"/>
    <s v="Lighting"/>
    <s v="Commercial"/>
    <s v="PL-Private Lighting"/>
    <n v="42690.086000000003"/>
    <n v="5385.97"/>
    <n v="0"/>
    <n v="0"/>
    <n v="1094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"/>
    <n v="0"/>
    <n v="0"/>
    <n v="0"/>
    <n v="0"/>
    <n v="0"/>
    <n v="0"/>
    <n v="32.08"/>
    <n v="0"/>
    <n v="0"/>
    <n v="397.0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2"/>
    <s v="Baxter Springs"/>
    <s v="Lighting"/>
    <s v="Industrial"/>
    <s v="PL-Private Lighting"/>
    <n v="1059"/>
    <n v="306.32"/>
    <n v="0"/>
    <n v="0"/>
    <n v="29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5.49"/>
    <n v="0"/>
    <n v="0"/>
    <n v="30.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0"/>
  </r>
  <r>
    <x v="2"/>
    <s v="Baxter Springs"/>
    <s v="Lighting"/>
    <s v="Municipal Other Lighting"/>
    <s v="PL-Private Lighting"/>
    <n v="290"/>
    <n v="75.099999999999994"/>
    <n v="0"/>
    <n v="0"/>
    <n v="7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0"/>
  </r>
  <r>
    <x v="2"/>
    <s v="Baxter Springs"/>
    <s v="Lighting"/>
    <s v="Municipal Street Lighting"/>
    <s v="SPL-Municipal St Lighting"/>
    <n v="38353.519999999997"/>
    <n v="4960.51"/>
    <n v="0"/>
    <n v="0"/>
    <n v="1739.75"/>
    <n v="0"/>
    <n v="0"/>
    <n v="0"/>
    <n v="0"/>
    <n v="0"/>
    <n v="0"/>
    <n v="0"/>
    <n v="0"/>
    <n v="0"/>
    <n v="0"/>
    <n v="0"/>
    <n v="0"/>
    <n v="0"/>
    <n v="0"/>
    <n v="836.29"/>
    <n v="0"/>
    <n v="0"/>
    <n v="0"/>
    <n v="-1.149999999999999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0"/>
  </r>
  <r>
    <x v="2"/>
    <s v="Baxter Springs"/>
    <s v="Lighting"/>
    <s v="Residential"/>
    <s v="PL-Private Lighting"/>
    <n v="33241.266000000003"/>
    <n v="8219.2000000000007"/>
    <n v="0"/>
    <n v="0"/>
    <n v="827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0"/>
    <n v="0"/>
    <n v="0"/>
    <n v="55.12"/>
    <n v="0"/>
    <n v="-0.24"/>
    <n v="210.0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0"/>
  </r>
  <r>
    <x v="2"/>
    <s v="Gravette"/>
    <s v="Electric"/>
    <s v="Commercial"/>
    <s v="CB-Commercial"/>
    <n v="126"/>
    <n v="15.42"/>
    <n v="40"/>
    <n v="0"/>
    <n v="3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3.4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0"/>
  </r>
  <r>
    <x v="2"/>
    <s v="Gravette"/>
    <s v="Electric"/>
    <s v="Residential"/>
    <s v="RG-Residential"/>
    <n v="6504"/>
    <n v="558.42999999999995"/>
    <n v="137.5"/>
    <n v="0"/>
    <n v="162.11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6"/>
    <n v="0"/>
    <n v="0"/>
    <n v="0"/>
    <n v="0"/>
    <n v="0"/>
    <n v="0"/>
    <n v="4.5199999999999996"/>
    <n v="0"/>
    <n v="0"/>
    <n v="12.02"/>
    <n v="0"/>
    <n v="0"/>
    <n v="0"/>
    <n v="-30"/>
    <n v="0"/>
    <n v="0"/>
    <n v="0"/>
    <x v="1"/>
    <n v="0"/>
    <m/>
    <m/>
    <m/>
    <m/>
    <m/>
    <m/>
    <m/>
    <n v="0"/>
    <n v="0"/>
    <n v="0"/>
    <n v="0"/>
    <x v="0"/>
    <x v="1"/>
    <m/>
    <x v="40"/>
  </r>
  <r>
    <x v="2"/>
    <s v="Gravette"/>
    <s v="Lighting"/>
    <s v="Residential"/>
    <s v="PL-Private Lighting"/>
    <n v="31"/>
    <n v="9.44"/>
    <n v="0"/>
    <n v="0"/>
    <n v="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4000000000000001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2"/>
    <s v="Neosho"/>
    <s v="Electric"/>
    <s v="Commercial"/>
    <s v="CB-Commercial"/>
    <n v="729"/>
    <n v="86.85"/>
    <n v="60"/>
    <n v="0"/>
    <n v="18.17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5"/>
    <n v="0"/>
    <n v="0"/>
    <n v="0"/>
    <n v="0"/>
    <n v="0"/>
    <n v="0"/>
    <n v="0"/>
    <n v="0"/>
    <n v="0"/>
    <n v="9.6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0"/>
  </r>
  <r>
    <x v="2"/>
    <s v="Neosho"/>
    <s v="Electric"/>
    <s v="Commercial"/>
    <s v="GP-General Power"/>
    <n v="49200"/>
    <n v="2982.24"/>
    <n v="0"/>
    <n v="0"/>
    <n v="1226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0"/>
  </r>
  <r>
    <x v="2"/>
    <s v="Neosho"/>
    <s v="Electric"/>
    <s v="Residential"/>
    <s v="RG-Residential"/>
    <n v="8605"/>
    <n v="635.73"/>
    <n v="87.5"/>
    <n v="0"/>
    <n v="21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"/>
    <n v="0"/>
    <n v="0"/>
    <n v="0"/>
    <n v="0"/>
    <n v="0"/>
    <n v="0"/>
    <n v="6.13"/>
    <n v="0"/>
    <n v="0"/>
    <n v="12.71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0"/>
  </r>
  <r>
    <x v="2"/>
    <s v="Neosho"/>
    <s v="Lighting"/>
    <s v="Commercial"/>
    <s v="PL-Private Lighting"/>
    <n v="1436"/>
    <n v="188.32"/>
    <n v="0"/>
    <n v="0"/>
    <n v="35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0"/>
  </r>
  <r>
    <x v="2"/>
    <s v="Neosho"/>
    <s v="Lighting"/>
    <s v="Residential"/>
    <s v="PL-Private Lighting"/>
    <n v="161"/>
    <n v="30.34"/>
    <n v="0"/>
    <n v="0"/>
    <n v="4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2"/>
    <n v="0"/>
    <n v="0"/>
    <n v="0.47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m/>
    <m/>
    <s v="Residential"/>
    <s v="RG-Residential"/>
    <m/>
    <n v="3771.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40"/>
  </r>
  <r>
    <x v="3"/>
    <m/>
    <m/>
    <s v="Industrial"/>
    <s v="LP-Large Power"/>
    <m/>
    <n v="109218.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40"/>
  </r>
  <r>
    <x v="3"/>
    <m/>
    <m/>
    <s v="Commercial"/>
    <s v="GP-General Power"/>
    <m/>
    <n v="9516.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40"/>
  </r>
  <r>
    <x v="3"/>
    <m/>
    <m/>
    <s v="Commercial"/>
    <s v="LP-Large Power"/>
    <m/>
    <n v="27376.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40"/>
  </r>
  <r>
    <x v="3"/>
    <s v="Joplin"/>
    <s v="Electric"/>
    <s v="Residential"/>
    <s v="RG-Residential"/>
    <n v="-1847"/>
    <n v="-212.79"/>
    <n v="-22.97"/>
    <n v="-16.04"/>
    <n v="0"/>
    <n v="0"/>
    <n v="0"/>
    <n v="0"/>
    <n v="-13.15"/>
    <n v="0"/>
    <n v="0"/>
    <n v="-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3"/>
    <n v="0"/>
    <n v="0"/>
    <n v="0"/>
    <n v="0"/>
    <n v="0"/>
    <n v="0"/>
    <n v="0"/>
    <n v="0"/>
    <n v="0"/>
    <n v="0"/>
    <x v="975"/>
    <n v="0"/>
    <m/>
    <m/>
    <m/>
    <m/>
    <m/>
    <m/>
    <m/>
    <n v="0"/>
    <n v="0"/>
    <n v="0"/>
    <n v="0"/>
    <x v="0"/>
    <x v="1"/>
    <m/>
    <x v="40"/>
  </r>
  <r>
    <x v="3"/>
    <s v="Bolivar"/>
    <s v="Electric"/>
    <s v="Residential"/>
    <s v="NS-RG Residential"/>
    <n v="-260"/>
    <n v="-33.58"/>
    <n v="-9.1"/>
    <n v="-0.9"/>
    <n v="0"/>
    <n v="0"/>
    <n v="0"/>
    <n v="0"/>
    <n v="-2.4"/>
    <n v="0"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35"/>
    <n v="0"/>
    <n v="0"/>
    <n v="0"/>
    <n v="0"/>
    <n v="0"/>
    <n v="0"/>
    <n v="0"/>
    <x v="976"/>
    <n v="0"/>
    <m/>
    <m/>
    <m/>
    <m/>
    <m/>
    <m/>
    <m/>
    <n v="0"/>
    <n v="0"/>
    <n v="0"/>
    <n v="0"/>
    <x v="0"/>
    <x v="38"/>
    <m/>
    <x v="40"/>
  </r>
  <r>
    <x v="3"/>
    <s v="Ozark"/>
    <s v="Electric"/>
    <s v="Commercial"/>
    <s v="NS-GS General Service"/>
    <n v="-571"/>
    <n v="-73.86"/>
    <n v="-19.29"/>
    <n v="-1.98"/>
    <n v="0"/>
    <n v="0"/>
    <n v="0"/>
    <n v="0"/>
    <n v="-5.0999999999999996"/>
    <n v="0"/>
    <n v="0"/>
    <n v="-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2899999999999991"/>
    <n v="0"/>
    <n v="0"/>
    <n v="0"/>
    <n v="0"/>
    <n v="0"/>
    <n v="0"/>
    <n v="0"/>
    <x v="977"/>
    <n v="0"/>
    <m/>
    <m/>
    <m/>
    <m/>
    <m/>
    <m/>
    <m/>
    <n v="0"/>
    <n v="0"/>
    <n v="0"/>
    <n v="0"/>
    <x v="1"/>
    <x v="19"/>
    <m/>
    <x v="40"/>
  </r>
  <r>
    <x v="3"/>
    <s v="Ozark"/>
    <s v="Electric"/>
    <s v="Commercial"/>
    <s v="NS-GS General Service"/>
    <n v="-89"/>
    <n v="-11.55"/>
    <n v="-21.6"/>
    <n v="-0.68"/>
    <n v="0"/>
    <n v="0"/>
    <n v="0"/>
    <n v="0"/>
    <n v="-0.82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75"/>
    <n v="0"/>
    <n v="0"/>
    <n v="-2.83"/>
    <n v="0"/>
    <n v="0"/>
    <n v="0"/>
    <n v="0"/>
    <n v="0"/>
    <n v="0"/>
    <n v="0"/>
    <x v="978"/>
    <n v="0"/>
    <m/>
    <m/>
    <m/>
    <m/>
    <m/>
    <m/>
    <m/>
    <n v="0"/>
    <n v="0"/>
    <n v="0"/>
    <n v="0"/>
    <x v="1"/>
    <x v="19"/>
    <m/>
    <x v="40"/>
  </r>
  <r>
    <x v="3"/>
    <s v="Joplin"/>
    <s v="Electric"/>
    <s v="Residential"/>
    <s v="NS-RG Residential"/>
    <n v="-87"/>
    <n v="-11.13"/>
    <n v="-17.77"/>
    <n v="0"/>
    <n v="0"/>
    <n v="0"/>
    <n v="0"/>
    <n v="0"/>
    <n v="-0.75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8"/>
    <n v="0"/>
    <n v="0"/>
    <n v="0"/>
    <n v="0"/>
    <n v="0"/>
    <n v="0"/>
    <n v="0"/>
    <x v="979"/>
    <n v="0"/>
    <m/>
    <m/>
    <m/>
    <m/>
    <m/>
    <m/>
    <m/>
    <n v="0"/>
    <n v="0"/>
    <n v="0"/>
    <n v="0"/>
    <x v="0"/>
    <x v="38"/>
    <m/>
    <x v="40"/>
  </r>
  <r>
    <x v="3"/>
    <s v="Joplin"/>
    <s v="Electric"/>
    <s v="Commercial"/>
    <s v="LP-Large Power"/>
    <n v="0"/>
    <n v="-5402.22"/>
    <n v="0"/>
    <n v="0"/>
    <n v="0"/>
    <n v="0"/>
    <n v="0"/>
    <n v="0"/>
    <n v="0"/>
    <n v="0"/>
    <n v="0"/>
    <n v="0"/>
    <n v="0"/>
    <n v="0"/>
    <n v="0"/>
    <n v="0"/>
    <n v="0"/>
    <n v="0"/>
    <n v="0"/>
    <n v="-9213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40"/>
  </r>
  <r>
    <x v="3"/>
    <s v="Branson"/>
    <s v="Lighting"/>
    <s v="Residential"/>
    <s v="PL-Private Lighting"/>
    <n v="-1.032"/>
    <n v="-0.55000000000000004"/>
    <n v="0"/>
    <n v="0"/>
    <n v="0"/>
    <n v="0"/>
    <n v="0"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9999999999999794E-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0"/>
  </r>
  <r>
    <x v="3"/>
    <s v="Ozark"/>
    <s v="Electric"/>
    <s v="Residential"/>
    <s v="NS-RG Residential"/>
    <n v="-193"/>
    <n v="-26.22"/>
    <n v="-5.63"/>
    <n v="-0.69"/>
    <n v="0"/>
    <n v="0"/>
    <n v="0"/>
    <n v="0"/>
    <n v="-2.5"/>
    <n v="0"/>
    <n v="0"/>
    <n v="-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9"/>
    <n v="0"/>
    <n v="0"/>
    <n v="0"/>
    <n v="0"/>
    <n v="0"/>
    <n v="0"/>
    <n v="0"/>
    <x v="980"/>
    <n v="0"/>
    <m/>
    <m/>
    <m/>
    <m/>
    <m/>
    <m/>
    <m/>
    <n v="0"/>
    <n v="0"/>
    <n v="0"/>
    <n v="0"/>
    <x v="0"/>
    <x v="38"/>
    <m/>
    <x v="40"/>
  </r>
  <r>
    <x v="3"/>
    <s v="Branson"/>
    <s v="Electric"/>
    <s v="Commercial"/>
    <s v="LP-Large Power"/>
    <n v="0"/>
    <n v="-4707.6499999999996"/>
    <n v="0"/>
    <n v="-94.1600000000002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40"/>
  </r>
  <r>
    <x v="3"/>
    <s v="Joplin"/>
    <s v="Electric"/>
    <s v="Industrial"/>
    <s v="LP-Large Power"/>
    <n v="0"/>
    <n v="-1501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.56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17"/>
    <m/>
    <x v="40"/>
  </r>
  <r>
    <x v="3"/>
    <s v="Bolivar"/>
    <s v="Electric"/>
    <s v="Commercial"/>
    <s v="LP-Large Power"/>
    <n v="0"/>
    <n v="-2547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40"/>
  </r>
  <r>
    <x v="3"/>
    <s v="Neosho"/>
    <s v="Electric"/>
    <s v="Residential"/>
    <s v="RG-Residential"/>
    <n v="-118"/>
    <n v="-15.68"/>
    <n v="0"/>
    <n v="-0.69"/>
    <n v="0"/>
    <n v="0"/>
    <n v="0"/>
    <n v="0"/>
    <n v="-1.35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4"/>
    <n v="0"/>
    <n v="0"/>
    <n v="0"/>
    <n v="0"/>
    <n v="0"/>
    <n v="0"/>
    <n v="0"/>
    <x v="981"/>
    <n v="0"/>
    <m/>
    <m/>
    <m/>
    <m/>
    <m/>
    <m/>
    <m/>
    <n v="0"/>
    <n v="0"/>
    <n v="0"/>
    <n v="0"/>
    <x v="0"/>
    <x v="1"/>
    <m/>
    <x v="40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4"/>
    <s v="Gravette"/>
    <s v="Electric"/>
    <s v="Commercial"/>
    <s v="CB-Commercial"/>
    <n v="1378008"/>
    <n v="117713.81"/>
    <n v="9019.9599999999991"/>
    <n v="4793.04"/>
    <n v="0"/>
    <n v="0"/>
    <n v="0"/>
    <n v="0"/>
    <n v="0"/>
    <n v="49570.25"/>
    <n v="3050.16"/>
    <n v="0"/>
    <n v="5390.62"/>
    <n v="0"/>
    <n v="5181.2700000000004"/>
    <n v="5153.68"/>
    <n v="0"/>
    <n v="0"/>
    <n v="0"/>
    <n v="0"/>
    <n v="0"/>
    <n v="0"/>
    <n v="0"/>
    <n v="0"/>
    <n v="0"/>
    <n v="0"/>
    <n v="0"/>
    <n v="0"/>
    <n v="0"/>
    <n v="0"/>
    <n v="0"/>
    <n v="0"/>
    <n v="-1.41"/>
    <n v="16045.87"/>
    <n v="-6948.97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1"/>
  </r>
  <r>
    <x v="4"/>
    <s v="Gravette"/>
    <s v="Electric"/>
    <s v="Commercial"/>
    <s v="GP-General Power"/>
    <n v="1857444"/>
    <n v="111426.16"/>
    <n v="3729.3"/>
    <n v="359.15"/>
    <n v="0"/>
    <n v="0"/>
    <n v="0"/>
    <n v="0"/>
    <n v="0"/>
    <n v="66830.84"/>
    <n v="4160.62"/>
    <n v="0"/>
    <n v="4257.66"/>
    <n v="0"/>
    <n v="5590.96"/>
    <n v="3939.81"/>
    <n v="0"/>
    <n v="0"/>
    <n v="0"/>
    <n v="6"/>
    <n v="0"/>
    <n v="0"/>
    <n v="0"/>
    <n v="0"/>
    <n v="0"/>
    <n v="0"/>
    <n v="0"/>
    <n v="0"/>
    <n v="0"/>
    <n v="0"/>
    <n v="0"/>
    <n v="0"/>
    <n v="0"/>
    <n v="16560.7"/>
    <n v="-5599.94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1"/>
  </r>
  <r>
    <x v="4"/>
    <s v="Gravette"/>
    <s v="Electric"/>
    <s v="Commercial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1"/>
  </r>
  <r>
    <x v="4"/>
    <s v="Gravette"/>
    <s v="Electric"/>
    <s v="Industrial"/>
    <s v="CB-Commercial"/>
    <n v="2202"/>
    <n v="187.22"/>
    <n v="14.35"/>
    <n v="11.99"/>
    <n v="0"/>
    <n v="0"/>
    <n v="0"/>
    <n v="0"/>
    <n v="0"/>
    <n v="79.23"/>
    <n v="4.93"/>
    <n v="0"/>
    <n v="8.6300000000000008"/>
    <n v="0"/>
    <n v="8.2799999999999994"/>
    <n v="8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07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41"/>
  </r>
  <r>
    <x v="4"/>
    <s v="Gravette"/>
    <s v="Electric"/>
    <s v="Industrial"/>
    <s v="GP-General Power"/>
    <n v="766735"/>
    <n v="48949.61"/>
    <n v="304.35000000000002"/>
    <n v="100"/>
    <n v="0"/>
    <n v="0"/>
    <n v="0"/>
    <n v="0"/>
    <n v="0"/>
    <n v="27587.13"/>
    <n v="1717.48"/>
    <n v="0"/>
    <n v="2084.4899999999998"/>
    <n v="0"/>
    <n v="2307.88"/>
    <n v="1949.29"/>
    <n v="0"/>
    <n v="0"/>
    <n v="0"/>
    <n v="3101.85"/>
    <n v="0"/>
    <n v="0"/>
    <n v="0"/>
    <n v="0"/>
    <n v="0"/>
    <n v="0"/>
    <n v="0"/>
    <n v="0"/>
    <n v="0"/>
    <n v="0"/>
    <n v="0"/>
    <n v="0"/>
    <n v="0"/>
    <n v="2099.3200000000002"/>
    <n v="-2398.67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41"/>
  </r>
  <r>
    <x v="4"/>
    <s v="Gravette"/>
    <s v="Electric"/>
    <s v="Industrial"/>
    <s v="PT-Transmission"/>
    <n v="6266892"/>
    <n v="321558.25"/>
    <n v="873.45"/>
    <n v="100"/>
    <n v="0"/>
    <n v="0"/>
    <n v="0"/>
    <n v="0"/>
    <n v="0"/>
    <n v="210755.58"/>
    <n v="2059.0100000000002"/>
    <n v="0"/>
    <n v="17078.21"/>
    <n v="0"/>
    <n v="15980.57"/>
    <n v="15297"/>
    <n v="0"/>
    <n v="0"/>
    <n v="0"/>
    <n v="7665.09"/>
    <n v="0"/>
    <n v="0"/>
    <n v="0"/>
    <n v="0"/>
    <n v="0"/>
    <n v="0"/>
    <n v="0"/>
    <n v="0"/>
    <n v="0"/>
    <n v="0"/>
    <n v="0"/>
    <n v="0"/>
    <n v="0"/>
    <n v="0"/>
    <n v="-19765.060000000001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41"/>
  </r>
  <r>
    <x v="4"/>
    <s v="Gravette"/>
    <s v="Electric"/>
    <s v="Municipal Buildings"/>
    <s v="CB-Commercial"/>
    <n v="84517"/>
    <n v="7201.3"/>
    <n v="789.25"/>
    <n v="0"/>
    <n v="0"/>
    <n v="0"/>
    <n v="0"/>
    <n v="0"/>
    <n v="0"/>
    <n v="3040.91"/>
    <n v="189.33"/>
    <n v="0"/>
    <n v="330.32"/>
    <n v="0"/>
    <n v="317.79000000000002"/>
    <n v="316.08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1070.06"/>
    <n v="-438.7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1"/>
  </r>
  <r>
    <x v="4"/>
    <s v="Gravette"/>
    <s v="Electric"/>
    <s v="Municipal Other Lighting"/>
    <s v="CB-Commercial"/>
    <n v="17276"/>
    <n v="1469.37"/>
    <n v="344.4"/>
    <n v="0"/>
    <n v="0"/>
    <n v="0"/>
    <n v="0"/>
    <n v="0"/>
    <n v="0"/>
    <n v="621.61"/>
    <n v="38.68"/>
    <n v="0"/>
    <n v="67.67"/>
    <n v="0"/>
    <n v="64.959999999999994"/>
    <n v="64.5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241.52"/>
    <n v="-99.58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41"/>
  </r>
  <r>
    <x v="4"/>
    <s v="Gravette"/>
    <s v="Electric"/>
    <s v="Municipal Other Lighting"/>
    <s v="LS-Special Lighting"/>
    <n v="1726"/>
    <n v="302.10000000000002"/>
    <n v="0"/>
    <n v="0"/>
    <n v="0"/>
    <n v="0"/>
    <n v="0"/>
    <n v="0"/>
    <n v="0"/>
    <n v="62.11"/>
    <n v="3.86"/>
    <n v="0"/>
    <n v="0"/>
    <n v="0"/>
    <n v="2.4900000000000002"/>
    <n v="7.83"/>
    <n v="0"/>
    <n v="0"/>
    <n v="0"/>
    <n v="0"/>
    <n v="0"/>
    <n v="0"/>
    <n v="0"/>
    <n v="0"/>
    <n v="0"/>
    <n v="0"/>
    <n v="0"/>
    <n v="0"/>
    <n v="0"/>
    <n v="0"/>
    <n v="0"/>
    <n v="0"/>
    <n v="0"/>
    <n v="30.95"/>
    <n v="-33.75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1"/>
  </r>
  <r>
    <x v="4"/>
    <s v="Gravette"/>
    <s v="Electric"/>
    <s v="Municipal Pumping"/>
    <s v="CB-Commercial"/>
    <n v="28281"/>
    <n v="2408.09"/>
    <n v="315.7"/>
    <n v="0"/>
    <n v="0"/>
    <n v="0"/>
    <n v="0"/>
    <n v="0"/>
    <n v="0"/>
    <n v="1017.56"/>
    <n v="63.38"/>
    <n v="0"/>
    <n v="109.46"/>
    <n v="0"/>
    <n v="106.31"/>
    <n v="105.76"/>
    <n v="0"/>
    <n v="0"/>
    <n v="0"/>
    <n v="0"/>
    <n v="0"/>
    <n v="0"/>
    <n v="0"/>
    <n v="0"/>
    <n v="0"/>
    <n v="0"/>
    <n v="0"/>
    <n v="0"/>
    <n v="0"/>
    <n v="0"/>
    <n v="0"/>
    <n v="0"/>
    <n v="0"/>
    <n v="350.82"/>
    <n v="-149.56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1"/>
  </r>
  <r>
    <x v="4"/>
    <s v="Gravette"/>
    <s v="Electric"/>
    <s v="Municipal Pumping"/>
    <s v="GP-General Power"/>
    <n v="455113"/>
    <n v="21268.25"/>
    <n v="304.35000000000002"/>
    <n v="0"/>
    <n v="0"/>
    <n v="0"/>
    <n v="0"/>
    <n v="0"/>
    <n v="0"/>
    <n v="16374.96"/>
    <n v="1019.44"/>
    <n v="0"/>
    <n v="658.45"/>
    <n v="0"/>
    <n v="1369.9"/>
    <n v="608.59"/>
    <n v="0"/>
    <n v="0"/>
    <n v="0"/>
    <n v="0"/>
    <n v="0"/>
    <n v="0"/>
    <n v="0"/>
    <n v="0"/>
    <n v="0"/>
    <n v="0"/>
    <n v="0"/>
    <n v="0"/>
    <n v="0"/>
    <n v="0"/>
    <n v="0"/>
    <n v="0"/>
    <n v="0"/>
    <n v="3482.91"/>
    <n v="-1050.5899999999999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1"/>
  </r>
  <r>
    <x v="4"/>
    <s v="Gravette"/>
    <s v="Electric"/>
    <s v="Residential"/>
    <s v="NM-Net Metering"/>
    <n v="3947.34"/>
    <n v="-286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1"/>
  </r>
  <r>
    <x v="4"/>
    <s v="Gravette"/>
    <s v="Electric"/>
    <s v="Residential"/>
    <s v="RG-Residential"/>
    <n v="5333932"/>
    <n v="416397.07"/>
    <n v="47980.61"/>
    <n v="23127.759999999998"/>
    <n v="0"/>
    <n v="0"/>
    <n v="0"/>
    <n v="0"/>
    <n v="0"/>
    <n v="189200.51"/>
    <n v="11780.83"/>
    <n v="0"/>
    <n v="23509.26"/>
    <n v="0"/>
    <n v="21511.17"/>
    <n v="20564.32"/>
    <n v="0"/>
    <n v="0"/>
    <n v="0"/>
    <n v="0"/>
    <n v="0"/>
    <n v="0"/>
    <n v="0"/>
    <n v="0"/>
    <n v="0"/>
    <n v="0"/>
    <n v="0"/>
    <n v="0"/>
    <n v="0"/>
    <n v="0"/>
    <n v="0"/>
    <n v="375"/>
    <n v="-4.5"/>
    <n v="65010.83"/>
    <n v="-25146.2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1"/>
  </r>
  <r>
    <x v="4"/>
    <s v="Gravette"/>
    <s v="Lighting"/>
    <s v="Commercial"/>
    <s v="PL-Private Lighting"/>
    <n v="28131.403999999999"/>
    <n v="3886.27"/>
    <n v="0"/>
    <n v="40.97"/>
    <n v="0"/>
    <n v="0"/>
    <n v="0"/>
    <n v="0"/>
    <n v="0"/>
    <n v="1012.39"/>
    <n v="63.14"/>
    <n v="0"/>
    <n v="0"/>
    <n v="0"/>
    <n v="40.25"/>
    <n v="42.12"/>
    <n v="0"/>
    <n v="0"/>
    <n v="0"/>
    <n v="0"/>
    <n v="0"/>
    <n v="0"/>
    <n v="0"/>
    <n v="0"/>
    <n v="0"/>
    <n v="0"/>
    <n v="0"/>
    <n v="0"/>
    <n v="0"/>
    <n v="0"/>
    <n v="0"/>
    <n v="0"/>
    <n v="-0.03"/>
    <n v="343.73"/>
    <n v="-211.79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4"/>
    <s v="Gravette"/>
    <s v="Lighting"/>
    <s v="Industrial"/>
    <s v="PL-Private Lighting"/>
    <n v="5882"/>
    <n v="522.32000000000005"/>
    <n v="0"/>
    <n v="8.77"/>
    <n v="0"/>
    <n v="0"/>
    <n v="0"/>
    <n v="0"/>
    <n v="0"/>
    <n v="201.52"/>
    <n v="3.53"/>
    <n v="0"/>
    <n v="0"/>
    <n v="0"/>
    <n v="8.4600000000000009"/>
    <n v="8.77"/>
    <n v="0"/>
    <n v="0"/>
    <n v="0"/>
    <n v="395.21"/>
    <n v="0"/>
    <n v="0"/>
    <n v="0"/>
    <n v="0"/>
    <n v="0"/>
    <n v="0"/>
    <n v="0"/>
    <n v="0"/>
    <n v="0"/>
    <n v="0"/>
    <n v="0"/>
    <n v="0"/>
    <n v="0"/>
    <n v="11.17"/>
    <n v="-30.51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1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2.34"/>
    <n v="0.15"/>
    <n v="0"/>
    <n v="0"/>
    <n v="0"/>
    <n v="0.09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.99"/>
    <n v="-0.47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1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7.96"/>
    <n v="1.1100000000000001"/>
    <n v="0"/>
    <n v="0"/>
    <n v="0"/>
    <n v="0.73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7.05"/>
    <n v="-3.78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1"/>
  </r>
  <r>
    <x v="4"/>
    <s v="Gravette"/>
    <s v="Lighting"/>
    <s v="Municipal Street Lighting"/>
    <s v="SPL-Municipal St Lighting"/>
    <n v="45457.216"/>
    <n v="2207.09"/>
    <n v="0"/>
    <n v="0"/>
    <n v="0"/>
    <n v="0"/>
    <n v="0"/>
    <n v="0"/>
    <n v="0"/>
    <n v="1528.72"/>
    <n v="101.83"/>
    <n v="0"/>
    <n v="0"/>
    <n v="0"/>
    <n v="65.45"/>
    <n v="73.650000000000006"/>
    <n v="0"/>
    <n v="0"/>
    <n v="0"/>
    <n v="1735.68"/>
    <n v="0"/>
    <n v="0"/>
    <n v="0"/>
    <n v="0"/>
    <n v="0"/>
    <n v="0"/>
    <n v="0"/>
    <n v="0"/>
    <n v="0"/>
    <n v="0"/>
    <n v="0"/>
    <n v="0"/>
    <n v="0"/>
    <n v="350.45"/>
    <n v="-135.29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1"/>
  </r>
  <r>
    <x v="4"/>
    <s v="Gravette"/>
    <s v="Lighting"/>
    <s v="Residential"/>
    <s v="PL-Private Lighting"/>
    <n v="16045.866"/>
    <n v="2589.6"/>
    <n v="0"/>
    <n v="7.41"/>
    <n v="0"/>
    <n v="0"/>
    <n v="0"/>
    <n v="0"/>
    <n v="0"/>
    <n v="578.42999999999995"/>
    <n v="36.450000000000003"/>
    <n v="0"/>
    <n v="0"/>
    <n v="0"/>
    <n v="21.77"/>
    <n v="24.97"/>
    <n v="0"/>
    <n v="0"/>
    <n v="0"/>
    <n v="0"/>
    <n v="0"/>
    <n v="0"/>
    <n v="0"/>
    <n v="0"/>
    <n v="0"/>
    <n v="0"/>
    <n v="0"/>
    <n v="0"/>
    <n v="0"/>
    <n v="0"/>
    <n v="0"/>
    <n v="0"/>
    <n v="0"/>
    <n v="248.71"/>
    <n v="-147.30000000000001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4"/>
    <s v="Neosho"/>
    <s v="Electric"/>
    <s v="Commercial"/>
    <s v="CB-Commercial"/>
    <n v="50521"/>
    <n v="4323.3"/>
    <n v="200.9"/>
    <n v="271.35000000000002"/>
    <n v="0"/>
    <n v="0"/>
    <n v="0"/>
    <n v="0"/>
    <n v="0"/>
    <n v="1817.75"/>
    <n v="113.17"/>
    <n v="0"/>
    <n v="198.05"/>
    <n v="0"/>
    <n v="189.96"/>
    <n v="188.94"/>
    <n v="0"/>
    <n v="0"/>
    <n v="0"/>
    <n v="0"/>
    <n v="0"/>
    <n v="0"/>
    <n v="0"/>
    <n v="0"/>
    <n v="0"/>
    <n v="0"/>
    <n v="0"/>
    <n v="0"/>
    <n v="0"/>
    <n v="0"/>
    <n v="0"/>
    <n v="0"/>
    <n v="0"/>
    <n v="670.24"/>
    <n v="-248.38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1"/>
  </r>
  <r>
    <x v="4"/>
    <s v="Neosho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1"/>
  </r>
  <r>
    <x v="4"/>
    <s v="Neosho"/>
    <s v="Electric"/>
    <s v="Residential"/>
    <s v="RG-Residential"/>
    <n v="122471"/>
    <n v="9623.67"/>
    <n v="1337.68"/>
    <n v="645.87"/>
    <n v="0"/>
    <n v="0"/>
    <n v="0"/>
    <n v="0"/>
    <n v="0"/>
    <n v="4398.84"/>
    <n v="273.94"/>
    <n v="0"/>
    <n v="547.54"/>
    <n v="0"/>
    <n v="500.2"/>
    <n v="478.14"/>
    <n v="0"/>
    <n v="0"/>
    <n v="0"/>
    <n v="0"/>
    <n v="0"/>
    <n v="0"/>
    <n v="0"/>
    <n v="0"/>
    <n v="0"/>
    <n v="0"/>
    <n v="0"/>
    <n v="0"/>
    <n v="0"/>
    <n v="0"/>
    <n v="0"/>
    <n v="25"/>
    <n v="-0.28000000000000003"/>
    <n v="1623.1"/>
    <n v="-590.73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1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13.99"/>
    <n v="0.87"/>
    <n v="0"/>
    <n v="0"/>
    <n v="0"/>
    <n v="0.56000000000000005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6.71"/>
    <n v="-3.4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2.2400000000000002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-0.7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1"/>
    <s v="Baxter Springs"/>
    <s v="Electric"/>
    <s v="Commercial"/>
    <s v="CB-Commercial"/>
    <n v="1079229"/>
    <n v="88163.15"/>
    <n v="13096.01"/>
    <n v="4159.93"/>
    <n v="0"/>
    <n v="0"/>
    <n v="0"/>
    <n v="0"/>
    <n v="0"/>
    <n v="0"/>
    <n v="0"/>
    <n v="0"/>
    <n v="0"/>
    <n v="54688.58"/>
    <n v="0"/>
    <n v="0"/>
    <n v="1752.53"/>
    <n v="0"/>
    <n v="0"/>
    <n v="0"/>
    <n v="0"/>
    <n v="0"/>
    <n v="0"/>
    <n v="0"/>
    <n v="0"/>
    <n v="0"/>
    <n v="0"/>
    <n v="0"/>
    <n v="0"/>
    <n v="0"/>
    <n v="0"/>
    <n v="20"/>
    <n v="0"/>
    <n v="14410.96"/>
    <n v="0"/>
    <n v="0"/>
    <n v="15055.92"/>
    <n v="0"/>
    <n v="0"/>
    <n v="0"/>
    <n v="0"/>
    <x v="1"/>
    <n v="0"/>
    <m/>
    <m/>
    <m/>
    <m/>
    <m/>
    <m/>
    <m/>
    <n v="50781.770000000004"/>
    <n v="3906.81"/>
    <n v="0"/>
    <n v="54688.58"/>
    <x v="1"/>
    <x v="5"/>
    <m/>
    <x v="41"/>
  </r>
  <r>
    <x v="1"/>
    <s v="Baxter Springs"/>
    <s v="Electric"/>
    <s v="Commercial"/>
    <s v="GP-General Power"/>
    <n v="1519838"/>
    <n v="98599.05"/>
    <n v="0"/>
    <n v="725"/>
    <n v="0"/>
    <n v="0"/>
    <n v="0"/>
    <n v="0"/>
    <n v="0"/>
    <n v="0"/>
    <n v="0"/>
    <n v="0"/>
    <n v="0"/>
    <n v="77785.320000000007"/>
    <n v="0"/>
    <n v="0"/>
    <n v="2492.5500000000002"/>
    <n v="0"/>
    <n v="0"/>
    <n v="0"/>
    <n v="0"/>
    <n v="0"/>
    <n v="0"/>
    <n v="0"/>
    <n v="0"/>
    <n v="0"/>
    <n v="0"/>
    <n v="0"/>
    <n v="0"/>
    <n v="0"/>
    <n v="0"/>
    <n v="0"/>
    <n v="0"/>
    <n v="-23117.46"/>
    <n v="0"/>
    <n v="0"/>
    <n v="13303.91"/>
    <n v="0"/>
    <n v="0"/>
    <n v="0"/>
    <n v="0"/>
    <x v="1"/>
    <n v="0"/>
    <m/>
    <m/>
    <m/>
    <m/>
    <m/>
    <m/>
    <m/>
    <n v="72283.510000000009"/>
    <n v="5501.81"/>
    <n v="0"/>
    <n v="77785.320000000007"/>
    <x v="1"/>
    <x v="6"/>
    <m/>
    <x v="41"/>
  </r>
  <r>
    <x v="1"/>
    <s v="Baxter Springs"/>
    <s v="Electric"/>
    <s v="Commercial"/>
    <s v="LS-Special Lighting"/>
    <n v="3397"/>
    <n v="429.01"/>
    <n v="0"/>
    <n v="0"/>
    <n v="0"/>
    <n v="0"/>
    <n v="0"/>
    <n v="0"/>
    <n v="0"/>
    <n v="0"/>
    <n v="0"/>
    <n v="0"/>
    <n v="0"/>
    <n v="173.85"/>
    <n v="0"/>
    <n v="0"/>
    <n v="5.58"/>
    <n v="0"/>
    <n v="0"/>
    <n v="0"/>
    <n v="0"/>
    <n v="0"/>
    <n v="0"/>
    <n v="0"/>
    <n v="0"/>
    <n v="0"/>
    <n v="0"/>
    <n v="0"/>
    <n v="0"/>
    <n v="0"/>
    <n v="0"/>
    <n v="0"/>
    <n v="0"/>
    <n v="49.95"/>
    <n v="0"/>
    <n v="-48.1"/>
    <n v="3.06"/>
    <n v="0"/>
    <n v="0"/>
    <n v="0"/>
    <n v="0"/>
    <x v="1"/>
    <n v="0"/>
    <m/>
    <m/>
    <m/>
    <m/>
    <m/>
    <m/>
    <m/>
    <n v="161.54999999999998"/>
    <n v="12.3"/>
    <n v="0"/>
    <n v="173.85"/>
    <x v="1"/>
    <x v="7"/>
    <m/>
    <x v="41"/>
  </r>
  <r>
    <x v="1"/>
    <s v="Baxter Springs"/>
    <s v="Electric"/>
    <s v="Commercial"/>
    <s v="NM-Net Metering"/>
    <n v="5176"/>
    <n v="-279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41"/>
  </r>
  <r>
    <x v="1"/>
    <s v="Baxter Springs"/>
    <s v="Electric"/>
    <s v="Commercial"/>
    <s v="SH-Small Heating"/>
    <n v="121571"/>
    <n v="8559.39"/>
    <n v="1078.67"/>
    <n v="410.23"/>
    <n v="0"/>
    <n v="0"/>
    <n v="0"/>
    <n v="0"/>
    <n v="0"/>
    <n v="0"/>
    <n v="0"/>
    <n v="0"/>
    <n v="0"/>
    <n v="6222.03"/>
    <n v="0"/>
    <n v="0"/>
    <n v="199.35"/>
    <n v="0"/>
    <n v="0"/>
    <n v="0"/>
    <n v="0"/>
    <n v="0"/>
    <n v="0"/>
    <n v="0"/>
    <n v="0"/>
    <n v="0"/>
    <n v="0"/>
    <n v="0"/>
    <n v="0"/>
    <n v="0"/>
    <n v="0"/>
    <n v="0"/>
    <n v="0"/>
    <n v="1515.18"/>
    <n v="0"/>
    <n v="0"/>
    <n v="1948.8"/>
    <n v="0"/>
    <n v="0"/>
    <n v="0"/>
    <n v="0"/>
    <x v="1"/>
    <n v="0"/>
    <m/>
    <m/>
    <m/>
    <m/>
    <m/>
    <m/>
    <m/>
    <n v="5781.94"/>
    <n v="440.09"/>
    <n v="0"/>
    <n v="6222.03"/>
    <x v="1"/>
    <x v="12"/>
    <m/>
    <x v="41"/>
  </r>
  <r>
    <x v="1"/>
    <s v="Baxter Springs"/>
    <s v="Electric"/>
    <s v="Commercial"/>
    <s v="TEB-Total Electric Bldg"/>
    <n v="540768"/>
    <n v="36710.78"/>
    <n v="0"/>
    <n v="300.82"/>
    <n v="0"/>
    <n v="0"/>
    <n v="0"/>
    <n v="0"/>
    <n v="0"/>
    <n v="0"/>
    <n v="0"/>
    <n v="0"/>
    <n v="0"/>
    <n v="27209.75"/>
    <n v="0"/>
    <n v="0"/>
    <n v="886.85"/>
    <n v="0"/>
    <n v="0"/>
    <n v="0"/>
    <n v="0"/>
    <n v="0"/>
    <n v="0"/>
    <n v="0"/>
    <n v="0"/>
    <n v="0"/>
    <n v="0"/>
    <n v="0"/>
    <n v="0"/>
    <n v="0"/>
    <n v="0"/>
    <n v="0"/>
    <n v="0"/>
    <n v="4951.87"/>
    <n v="0"/>
    <n v="0"/>
    <n v="7338.2"/>
    <n v="0"/>
    <n v="0"/>
    <n v="0"/>
    <n v="0"/>
    <x v="1"/>
    <n v="0"/>
    <m/>
    <m/>
    <m/>
    <m/>
    <m/>
    <m/>
    <m/>
    <n v="25252.17"/>
    <n v="1957.58"/>
    <n v="0"/>
    <n v="27209.75"/>
    <x v="1"/>
    <x v="13"/>
    <m/>
    <x v="41"/>
  </r>
  <r>
    <x v="1"/>
    <s v="Baxter Springs"/>
    <s v="Electric"/>
    <s v="Industrial"/>
    <s v="CB-Commercial"/>
    <n v="19483"/>
    <n v="1595.09"/>
    <n v="140"/>
    <n v="79.31"/>
    <n v="0"/>
    <n v="0"/>
    <n v="0"/>
    <n v="0"/>
    <n v="0"/>
    <n v="0"/>
    <n v="0"/>
    <n v="0"/>
    <n v="0"/>
    <n v="997.13"/>
    <n v="0"/>
    <n v="0"/>
    <n v="31.93"/>
    <n v="0"/>
    <n v="0"/>
    <n v="0"/>
    <n v="0"/>
    <n v="0"/>
    <n v="0"/>
    <n v="0"/>
    <n v="0"/>
    <n v="0"/>
    <n v="0"/>
    <n v="0"/>
    <n v="0"/>
    <n v="0"/>
    <n v="0"/>
    <n v="0"/>
    <n v="0"/>
    <n v="290.75"/>
    <n v="0"/>
    <n v="0"/>
    <n v="274.52"/>
    <n v="0"/>
    <n v="0"/>
    <n v="0"/>
    <n v="0"/>
    <x v="1"/>
    <n v="0"/>
    <m/>
    <m/>
    <m/>
    <m/>
    <m/>
    <m/>
    <m/>
    <n v="926.6"/>
    <n v="70.53"/>
    <n v="0"/>
    <n v="997.13"/>
    <x v="2"/>
    <x v="5"/>
    <m/>
    <x v="41"/>
  </r>
  <r>
    <x v="1"/>
    <s v="Baxter Springs"/>
    <s v="Electric"/>
    <s v="Industrial"/>
    <s v="GP-General Power"/>
    <n v="875400"/>
    <n v="57520.3"/>
    <n v="0"/>
    <n v="275"/>
    <n v="0"/>
    <n v="0"/>
    <n v="0"/>
    <n v="0"/>
    <n v="0"/>
    <n v="0"/>
    <n v="0"/>
    <n v="0"/>
    <n v="0"/>
    <n v="39564.480000000003"/>
    <n v="0"/>
    <n v="0"/>
    <n v="1435.67"/>
    <n v="0"/>
    <n v="0"/>
    <n v="0"/>
    <n v="0"/>
    <n v="0"/>
    <n v="0"/>
    <n v="0"/>
    <n v="0"/>
    <n v="0"/>
    <n v="0"/>
    <n v="0"/>
    <n v="0"/>
    <n v="0"/>
    <n v="0"/>
    <n v="0"/>
    <n v="0"/>
    <n v="-1187.33"/>
    <n v="0"/>
    <n v="0"/>
    <n v="8595.31"/>
    <n v="0"/>
    <n v="0"/>
    <n v="0"/>
    <n v="0"/>
    <x v="1"/>
    <n v="0"/>
    <m/>
    <m/>
    <m/>
    <m/>
    <m/>
    <m/>
    <m/>
    <n v="36395.530000000006"/>
    <n v="3168.95"/>
    <n v="0"/>
    <n v="39564.480000000003"/>
    <x v="2"/>
    <x v="6"/>
    <m/>
    <x v="41"/>
  </r>
  <r>
    <x v="1"/>
    <s v="Baxter Springs"/>
    <s v="Electric"/>
    <s v="Industrial"/>
    <s v="PT-Transmission"/>
    <n v="3063147"/>
    <n v="114518.28"/>
    <n v="0"/>
    <n v="50"/>
    <n v="0"/>
    <n v="0"/>
    <n v="0"/>
    <n v="0"/>
    <n v="0"/>
    <n v="0"/>
    <n v="0"/>
    <n v="0"/>
    <n v="0"/>
    <n v="92016.94"/>
    <n v="0"/>
    <n v="0"/>
    <n v="5023.57"/>
    <n v="0"/>
    <n v="0"/>
    <n v="7670.8"/>
    <n v="0"/>
    <n v="0"/>
    <n v="0"/>
    <n v="0"/>
    <n v="0"/>
    <n v="0"/>
    <n v="0"/>
    <n v="0"/>
    <n v="0"/>
    <n v="0"/>
    <n v="0"/>
    <n v="0"/>
    <n v="0"/>
    <n v="10469.75"/>
    <n v="0"/>
    <n v="-14335.52"/>
    <n v="22557.87"/>
    <n v="0"/>
    <n v="0"/>
    <n v="0"/>
    <n v="0"/>
    <x v="1"/>
    <n v="0"/>
    <m/>
    <m/>
    <m/>
    <m/>
    <m/>
    <m/>
    <m/>
    <n v="80928.350000000006"/>
    <n v="11088.59"/>
    <n v="0"/>
    <n v="92016.94"/>
    <x v="2"/>
    <x v="9"/>
    <m/>
    <x v="41"/>
  </r>
  <r>
    <x v="1"/>
    <s v="Baxter Springs"/>
    <s v="Electric"/>
    <s v="Industrial"/>
    <s v="SH-Small Heating"/>
    <n v="1195"/>
    <n v="87.91"/>
    <n v="40"/>
    <n v="0"/>
    <n v="0"/>
    <n v="0"/>
    <n v="0"/>
    <n v="0"/>
    <n v="0"/>
    <n v="0"/>
    <n v="0"/>
    <n v="0"/>
    <n v="0"/>
    <n v="61.16"/>
    <n v="0"/>
    <n v="0"/>
    <n v="1.96"/>
    <n v="0"/>
    <n v="0"/>
    <n v="0"/>
    <n v="0"/>
    <n v="0"/>
    <n v="0"/>
    <n v="0"/>
    <n v="0"/>
    <n v="0"/>
    <n v="0"/>
    <n v="0"/>
    <n v="0"/>
    <n v="0"/>
    <n v="0"/>
    <n v="0"/>
    <n v="0"/>
    <n v="16.82"/>
    <n v="0"/>
    <n v="0"/>
    <n v="19.16"/>
    <n v="0"/>
    <n v="0"/>
    <n v="0"/>
    <n v="0"/>
    <x v="1"/>
    <n v="0"/>
    <m/>
    <m/>
    <m/>
    <m/>
    <m/>
    <m/>
    <m/>
    <n v="56.83"/>
    <n v="4.33"/>
    <n v="0"/>
    <n v="61.16"/>
    <x v="2"/>
    <x v="12"/>
    <m/>
    <x v="41"/>
  </r>
  <r>
    <x v="1"/>
    <s v="Baxter Springs"/>
    <s v="Electric"/>
    <s v="Industrial"/>
    <s v="TEB-Total Electric Bldg"/>
    <n v="13280"/>
    <n v="1023.83"/>
    <n v="0"/>
    <n v="0"/>
    <n v="0"/>
    <n v="0"/>
    <n v="0"/>
    <n v="0"/>
    <n v="0"/>
    <n v="0"/>
    <n v="0"/>
    <n v="0"/>
    <n v="0"/>
    <n v="679.67"/>
    <n v="0"/>
    <n v="0"/>
    <n v="21.78"/>
    <n v="0"/>
    <n v="0"/>
    <n v="0"/>
    <n v="0"/>
    <n v="0"/>
    <n v="0"/>
    <n v="0"/>
    <n v="0"/>
    <n v="0"/>
    <n v="0"/>
    <n v="0"/>
    <n v="0"/>
    <n v="0"/>
    <n v="0"/>
    <n v="0"/>
    <n v="0"/>
    <n v="18.29"/>
    <n v="0"/>
    <n v="0"/>
    <n v="180.21"/>
    <n v="0"/>
    <n v="0"/>
    <n v="0"/>
    <n v="0"/>
    <x v="1"/>
    <n v="0"/>
    <m/>
    <m/>
    <m/>
    <m/>
    <m/>
    <m/>
    <m/>
    <n v="631.59999999999991"/>
    <n v="48.07"/>
    <n v="0"/>
    <n v="679.67"/>
    <x v="2"/>
    <x v="13"/>
    <m/>
    <x v="41"/>
  </r>
  <r>
    <x v="1"/>
    <s v="Baxter Springs"/>
    <s v="Electric"/>
    <s v="Interdepartmental"/>
    <s v="CB-Commercial"/>
    <n v="13504"/>
    <n v="1096.97"/>
    <n v="60"/>
    <n v="0"/>
    <n v="0"/>
    <n v="0"/>
    <n v="0"/>
    <n v="0"/>
    <n v="0"/>
    <n v="0"/>
    <n v="0"/>
    <n v="0"/>
    <n v="0"/>
    <n v="691.14"/>
    <n v="0"/>
    <n v="0"/>
    <n v="22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.27"/>
    <n v="0"/>
    <n v="0"/>
    <n v="0"/>
    <n v="0"/>
    <x v="1"/>
    <n v="0"/>
    <m/>
    <m/>
    <m/>
    <m/>
    <m/>
    <m/>
    <m/>
    <n v="642.26"/>
    <n v="48.88"/>
    <n v="0"/>
    <n v="691.14"/>
    <x v="5"/>
    <x v="5"/>
    <m/>
    <x v="41"/>
  </r>
  <r>
    <x v="1"/>
    <s v="Baxter Springs"/>
    <s v="Electric"/>
    <s v="Interdepartmental"/>
    <s v="GP-General Power"/>
    <n v="4240"/>
    <n v="1160.3399999999999"/>
    <n v="0"/>
    <n v="0"/>
    <n v="0"/>
    <n v="0"/>
    <n v="0"/>
    <n v="0"/>
    <n v="0"/>
    <n v="0"/>
    <n v="0"/>
    <n v="0"/>
    <n v="0"/>
    <n v="217"/>
    <n v="0"/>
    <n v="0"/>
    <n v="6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85"/>
    <n v="0"/>
    <n v="0"/>
    <n v="0"/>
    <n v="0"/>
    <x v="1"/>
    <n v="0"/>
    <m/>
    <m/>
    <m/>
    <m/>
    <m/>
    <m/>
    <m/>
    <n v="201.65"/>
    <n v="15.35"/>
    <n v="0"/>
    <n v="217"/>
    <x v="5"/>
    <x v="6"/>
    <m/>
    <x v="41"/>
  </r>
  <r>
    <x v="1"/>
    <s v="Baxter Springs"/>
    <s v="Electric"/>
    <s v="Municipal Buildings"/>
    <s v="CB-Commercial"/>
    <n v="51154"/>
    <n v="4227"/>
    <n v="520"/>
    <n v="0"/>
    <n v="0"/>
    <n v="0"/>
    <n v="0"/>
    <n v="0"/>
    <n v="0"/>
    <n v="0"/>
    <n v="0"/>
    <n v="0"/>
    <n v="0"/>
    <n v="2618.06"/>
    <n v="0"/>
    <n v="0"/>
    <n v="8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0.74"/>
    <n v="0"/>
    <n v="0"/>
    <n v="0"/>
    <n v="0"/>
    <x v="1"/>
    <n v="0"/>
    <m/>
    <m/>
    <m/>
    <m/>
    <m/>
    <m/>
    <m/>
    <n v="2432.88"/>
    <n v="185.18"/>
    <n v="0"/>
    <n v="2618.06"/>
    <x v="3"/>
    <x v="5"/>
    <m/>
    <x v="41"/>
  </r>
  <r>
    <x v="1"/>
    <s v="Baxter Springs"/>
    <s v="Electric"/>
    <s v="Municipal Buildings"/>
    <s v="GP-General Power"/>
    <n v="64560"/>
    <n v="4062.57"/>
    <n v="0"/>
    <n v="0"/>
    <n v="0"/>
    <n v="0"/>
    <n v="0"/>
    <n v="0"/>
    <n v="0"/>
    <n v="0"/>
    <n v="0"/>
    <n v="0"/>
    <n v="0"/>
    <n v="3304.18"/>
    <n v="0"/>
    <n v="0"/>
    <n v="105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9.99"/>
    <n v="0"/>
    <n v="0"/>
    <n v="0"/>
    <n v="0"/>
    <x v="1"/>
    <n v="0"/>
    <m/>
    <m/>
    <m/>
    <m/>
    <m/>
    <m/>
    <m/>
    <n v="3070.47"/>
    <n v="233.71"/>
    <n v="0"/>
    <n v="3304.18"/>
    <x v="3"/>
    <x v="6"/>
    <m/>
    <x v="41"/>
  </r>
  <r>
    <x v="1"/>
    <s v="Baxter Springs"/>
    <s v="Electric"/>
    <s v="Municipal Buildings"/>
    <s v="SH-Small Heating"/>
    <n v="3600"/>
    <n v="251.59"/>
    <n v="20"/>
    <n v="0"/>
    <n v="0"/>
    <n v="0"/>
    <n v="0"/>
    <n v="0"/>
    <n v="0"/>
    <n v="0"/>
    <n v="0"/>
    <n v="0"/>
    <n v="0"/>
    <n v="184.25"/>
    <n v="0"/>
    <n v="0"/>
    <n v="5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.71"/>
    <n v="0"/>
    <n v="0"/>
    <n v="0"/>
    <n v="0"/>
    <x v="1"/>
    <n v="0"/>
    <m/>
    <m/>
    <m/>
    <m/>
    <m/>
    <m/>
    <m/>
    <n v="171.22"/>
    <n v="13.03"/>
    <n v="0"/>
    <n v="184.25"/>
    <x v="3"/>
    <x v="12"/>
    <m/>
    <x v="41"/>
  </r>
  <r>
    <x v="1"/>
    <s v="Baxter Springs"/>
    <s v="Electric"/>
    <s v="Municipal Other Lighting"/>
    <s v="CB-Commercial"/>
    <n v="10200"/>
    <n v="871.11"/>
    <n v="579.33000000000004"/>
    <n v="0"/>
    <n v="0"/>
    <n v="0"/>
    <n v="0"/>
    <n v="0"/>
    <n v="0"/>
    <n v="0"/>
    <n v="0"/>
    <n v="0"/>
    <n v="0"/>
    <n v="522.04"/>
    <n v="0"/>
    <n v="0"/>
    <n v="16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3.71"/>
    <n v="0"/>
    <n v="0"/>
    <n v="0"/>
    <n v="0"/>
    <x v="1"/>
    <n v="0"/>
    <m/>
    <m/>
    <m/>
    <m/>
    <m/>
    <m/>
    <m/>
    <n v="485.11999999999995"/>
    <n v="36.92"/>
    <n v="0"/>
    <n v="522.04"/>
    <x v="4"/>
    <x v="5"/>
    <m/>
    <x v="41"/>
  </r>
  <r>
    <x v="1"/>
    <s v="Baxter Springs"/>
    <s v="Electric"/>
    <s v="Municipal Other Lighting"/>
    <s v="LS-Special Lighting"/>
    <n v="5580"/>
    <n v="697.47"/>
    <n v="0"/>
    <n v="0"/>
    <n v="0"/>
    <n v="0"/>
    <n v="0"/>
    <n v="0"/>
    <n v="0"/>
    <n v="0"/>
    <n v="0"/>
    <n v="0"/>
    <n v="0"/>
    <n v="285.58"/>
    <n v="0"/>
    <n v="0"/>
    <n v="9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.02"/>
    <n v="5.0199999999999996"/>
    <n v="0"/>
    <n v="0"/>
    <n v="0"/>
    <n v="0"/>
    <x v="1"/>
    <n v="0"/>
    <m/>
    <m/>
    <m/>
    <m/>
    <m/>
    <m/>
    <m/>
    <n v="265.38"/>
    <n v="20.2"/>
    <n v="0"/>
    <n v="285.58"/>
    <x v="4"/>
    <x v="7"/>
    <m/>
    <x v="41"/>
  </r>
  <r>
    <x v="1"/>
    <s v="Baxter Springs"/>
    <s v="Electric"/>
    <s v="Municipal Pumping"/>
    <s v="CB-Commercial"/>
    <n v="19027"/>
    <n v="1575.85"/>
    <n v="300"/>
    <n v="0"/>
    <n v="0"/>
    <n v="0"/>
    <n v="0"/>
    <n v="0"/>
    <n v="0"/>
    <n v="0"/>
    <n v="0"/>
    <n v="0"/>
    <n v="0"/>
    <n v="973.79"/>
    <n v="0"/>
    <n v="0"/>
    <n v="3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8.10000000000002"/>
    <n v="0"/>
    <n v="0"/>
    <n v="0"/>
    <n v="0"/>
    <x v="1"/>
    <n v="0"/>
    <m/>
    <m/>
    <m/>
    <m/>
    <m/>
    <m/>
    <m/>
    <n v="904.91"/>
    <n v="68.88"/>
    <n v="0"/>
    <n v="973.79"/>
    <x v="3"/>
    <x v="5"/>
    <m/>
    <x v="41"/>
  </r>
  <r>
    <x v="1"/>
    <s v="Baxter Springs"/>
    <s v="Electric"/>
    <s v="Municipal Pumping"/>
    <s v="GP-General Power"/>
    <n v="126480"/>
    <n v="8576.9500000000007"/>
    <n v="0"/>
    <n v="0"/>
    <n v="0"/>
    <n v="0"/>
    <n v="0"/>
    <n v="0"/>
    <n v="0"/>
    <n v="0"/>
    <n v="0"/>
    <n v="0"/>
    <n v="0"/>
    <n v="6473.25"/>
    <n v="0"/>
    <n v="0"/>
    <n v="20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5.8399999999999"/>
    <n v="0"/>
    <n v="0"/>
    <n v="0"/>
    <n v="0"/>
    <x v="1"/>
    <n v="0"/>
    <m/>
    <m/>
    <m/>
    <m/>
    <m/>
    <m/>
    <m/>
    <n v="6015.39"/>
    <n v="457.86"/>
    <n v="0"/>
    <n v="6473.25"/>
    <x v="3"/>
    <x v="6"/>
    <m/>
    <x v="41"/>
  </r>
  <r>
    <x v="1"/>
    <s v="Baxter Springs"/>
    <s v="Electric"/>
    <s v="Residential"/>
    <s v="NM-Net Metering"/>
    <n v="3513"/>
    <n v="-125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1"/>
  </r>
  <r>
    <x v="1"/>
    <s v="Baxter Springs"/>
    <s v="Electric"/>
    <s v="Residential"/>
    <s v="RG-Residential"/>
    <n v="4979001"/>
    <n v="308680.93"/>
    <n v="50762.38"/>
    <n v="29618.5"/>
    <n v="0"/>
    <n v="0"/>
    <n v="0"/>
    <n v="0"/>
    <n v="0"/>
    <n v="0"/>
    <n v="0"/>
    <n v="0"/>
    <n v="0"/>
    <n v="254314.75"/>
    <n v="0"/>
    <n v="0"/>
    <n v="8150.63"/>
    <n v="0"/>
    <n v="0"/>
    <n v="0"/>
    <n v="0"/>
    <n v="0"/>
    <n v="0"/>
    <n v="0"/>
    <n v="0"/>
    <n v="0"/>
    <n v="0"/>
    <n v="80"/>
    <n v="0"/>
    <n v="60"/>
    <n v="0"/>
    <n v="220"/>
    <n v="-2.42"/>
    <n v="19541.490000000002"/>
    <n v="0"/>
    <n v="0"/>
    <n v="86873.61"/>
    <n v="0"/>
    <n v="0"/>
    <n v="0"/>
    <n v="0"/>
    <x v="1"/>
    <n v="0"/>
    <m/>
    <m/>
    <m/>
    <m/>
    <m/>
    <m/>
    <m/>
    <n v="236290.77"/>
    <n v="18023.98"/>
    <n v="0"/>
    <n v="254314.75"/>
    <x v="0"/>
    <x v="1"/>
    <m/>
    <x v="41"/>
  </r>
  <r>
    <x v="1"/>
    <s v="Baxter Springs"/>
    <s v="Electric"/>
    <s v="Residential"/>
    <s v="RG-Residential Water Heat"/>
    <n v="741076"/>
    <n v="45683.360000000001"/>
    <n v="6759.72"/>
    <n v="3209.55"/>
    <n v="0"/>
    <n v="0"/>
    <n v="0"/>
    <n v="0"/>
    <n v="0"/>
    <n v="0"/>
    <n v="0"/>
    <n v="0"/>
    <n v="0"/>
    <n v="37928.31"/>
    <n v="0"/>
    <n v="0"/>
    <n v="1215.32"/>
    <n v="0"/>
    <n v="0"/>
    <n v="0"/>
    <n v="0"/>
    <n v="0"/>
    <n v="0"/>
    <n v="0"/>
    <n v="0"/>
    <n v="0"/>
    <n v="0"/>
    <n v="40"/>
    <n v="0"/>
    <n v="15"/>
    <n v="0"/>
    <n v="0"/>
    <n v="-0.49"/>
    <n v="2570.5"/>
    <n v="0"/>
    <n v="0"/>
    <n v="13013.34"/>
    <n v="0"/>
    <n v="0"/>
    <n v="0"/>
    <n v="0"/>
    <x v="1"/>
    <n v="0"/>
    <m/>
    <m/>
    <m/>
    <m/>
    <m/>
    <m/>
    <m/>
    <n v="35245.61"/>
    <n v="2682.7"/>
    <n v="0"/>
    <n v="37928.31"/>
    <x v="0"/>
    <x v="14"/>
    <m/>
    <x v="41"/>
  </r>
  <r>
    <x v="1"/>
    <s v="Baxter Springs"/>
    <s v="Electric"/>
    <s v="Residential"/>
    <s v="RH-Residential Total Elec"/>
    <n v="2243968"/>
    <n v="125485.08"/>
    <n v="20842.11"/>
    <n v="5163.01"/>
    <n v="0"/>
    <n v="0"/>
    <n v="0"/>
    <n v="0"/>
    <n v="0"/>
    <n v="0"/>
    <n v="0"/>
    <n v="0"/>
    <n v="0"/>
    <n v="114616.02"/>
    <n v="0"/>
    <n v="0"/>
    <n v="3674.28"/>
    <n v="0"/>
    <n v="0"/>
    <n v="0"/>
    <n v="0"/>
    <n v="0"/>
    <n v="0"/>
    <n v="0"/>
    <n v="0"/>
    <n v="0"/>
    <n v="0"/>
    <n v="20"/>
    <n v="0"/>
    <n v="0"/>
    <n v="0"/>
    <n v="20"/>
    <n v="-1.1599999999999999"/>
    <n v="6125.86"/>
    <n v="0"/>
    <n v="0"/>
    <n v="38309.1"/>
    <n v="0"/>
    <n v="0"/>
    <n v="0"/>
    <n v="0"/>
    <x v="1"/>
    <n v="0"/>
    <m/>
    <m/>
    <m/>
    <m/>
    <m/>
    <m/>
    <m/>
    <n v="106492.86"/>
    <n v="8123.16"/>
    <n v="0"/>
    <n v="114616.02"/>
    <x v="0"/>
    <x v="15"/>
    <m/>
    <x v="41"/>
  </r>
  <r>
    <x v="1"/>
    <s v="Baxter Springs"/>
    <s v="Lighting"/>
    <s v="Commercial"/>
    <s v="PL-Private Lighting"/>
    <n v="32511.262999999999"/>
    <n v="8091.71"/>
    <n v="0"/>
    <n v="159.78"/>
    <n v="0"/>
    <n v="0"/>
    <n v="0"/>
    <n v="0"/>
    <n v="0"/>
    <n v="0"/>
    <n v="0"/>
    <n v="0"/>
    <n v="0"/>
    <n v="1664.17"/>
    <n v="0"/>
    <n v="0"/>
    <n v="53.59"/>
    <n v="0"/>
    <n v="0"/>
    <n v="69"/>
    <n v="0"/>
    <n v="0"/>
    <n v="0"/>
    <n v="0"/>
    <n v="0"/>
    <n v="0"/>
    <n v="0"/>
    <n v="0"/>
    <n v="0"/>
    <n v="0"/>
    <n v="0"/>
    <n v="0"/>
    <n v="0"/>
    <n v="835.11"/>
    <n v="0"/>
    <n v="398.35"/>
    <n v="84.49"/>
    <n v="0"/>
    <n v="0"/>
    <n v="0"/>
    <n v="0"/>
    <x v="1"/>
    <n v="0"/>
    <m/>
    <m/>
    <m/>
    <m/>
    <m/>
    <m/>
    <m/>
    <n v="1546.48"/>
    <n v="117.69"/>
    <n v="0"/>
    <n v="1664.17"/>
    <x v="1"/>
    <x v="4"/>
    <m/>
    <x v="41"/>
  </r>
  <r>
    <x v="1"/>
    <s v="Baxter Springs"/>
    <s v="Lighting"/>
    <s v="Industrial"/>
    <s v="PL-Private Lighting"/>
    <n v="11678.001"/>
    <n v="2336.04"/>
    <n v="0"/>
    <n v="62.62"/>
    <n v="0"/>
    <n v="0"/>
    <n v="0"/>
    <n v="0"/>
    <n v="0"/>
    <n v="0"/>
    <n v="0"/>
    <n v="0"/>
    <n v="0"/>
    <n v="535.55999999999995"/>
    <n v="0"/>
    <n v="0"/>
    <n v="19.170000000000002"/>
    <n v="0"/>
    <n v="0"/>
    <n v="0"/>
    <n v="0"/>
    <n v="0"/>
    <n v="0"/>
    <n v="0"/>
    <n v="0"/>
    <n v="0"/>
    <n v="0"/>
    <n v="0"/>
    <n v="0"/>
    <n v="0"/>
    <n v="0"/>
    <n v="0"/>
    <n v="0"/>
    <n v="254.01"/>
    <n v="0"/>
    <n v="20.56"/>
    <n v="30.36"/>
    <n v="0"/>
    <n v="0"/>
    <n v="0"/>
    <n v="0"/>
    <x v="1"/>
    <n v="0"/>
    <m/>
    <m/>
    <m/>
    <m/>
    <m/>
    <m/>
    <m/>
    <n v="493.28999999999996"/>
    <n v="42.27"/>
    <n v="0"/>
    <n v="535.55999999999995"/>
    <x v="2"/>
    <x v="4"/>
    <m/>
    <x v="41"/>
  </r>
  <r>
    <x v="1"/>
    <s v="Baxter Springs"/>
    <s v="Lighting"/>
    <s v="Municipal Buildings"/>
    <s v="PL-Private Lighting"/>
    <n v="157"/>
    <n v="38.29"/>
    <n v="0"/>
    <n v="0"/>
    <n v="0"/>
    <n v="0"/>
    <n v="0"/>
    <n v="0"/>
    <n v="0"/>
    <n v="0"/>
    <n v="0"/>
    <n v="0"/>
    <n v="0"/>
    <n v="8.0399999999999991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41"/>
    <n v="0"/>
    <n v="0"/>
    <n v="0"/>
    <n v="0"/>
    <x v="1"/>
    <n v="0"/>
    <m/>
    <m/>
    <m/>
    <m/>
    <m/>
    <m/>
    <m/>
    <n v="7.4699999999999989"/>
    <n v="0.56999999999999995"/>
    <n v="0"/>
    <n v="8.0399999999999991"/>
    <x v="3"/>
    <x v="4"/>
    <m/>
    <x v="41"/>
  </r>
  <r>
    <x v="1"/>
    <s v="Baxter Springs"/>
    <s v="Lighting"/>
    <s v="Municipal Other Lighting"/>
    <s v="PL-Private Lighting"/>
    <n v="123.005"/>
    <n v="30.25"/>
    <n v="0"/>
    <n v="0"/>
    <n v="0"/>
    <n v="0"/>
    <n v="0"/>
    <n v="0"/>
    <n v="0"/>
    <n v="0"/>
    <n v="0"/>
    <n v="0"/>
    <n v="0"/>
    <n v="4.92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2"/>
    <n v="0"/>
    <n v="0"/>
    <n v="0"/>
    <n v="0"/>
    <x v="1"/>
    <n v="0"/>
    <m/>
    <m/>
    <m/>
    <m/>
    <m/>
    <m/>
    <m/>
    <n v="4.47"/>
    <n v="0.45"/>
    <n v="0"/>
    <n v="4.92"/>
    <x v="4"/>
    <x v="4"/>
    <m/>
    <x v="41"/>
  </r>
  <r>
    <x v="1"/>
    <s v="Baxter Springs"/>
    <s v="Lighting"/>
    <s v="Municipal Street Lighting"/>
    <s v="SPL-Municipal St Lighting"/>
    <n v="24531.455999999998"/>
    <n v="4125.91"/>
    <n v="0"/>
    <n v="0"/>
    <n v="0"/>
    <n v="0"/>
    <n v="0"/>
    <n v="0"/>
    <n v="0"/>
    <n v="0"/>
    <n v="0"/>
    <n v="0"/>
    <n v="0"/>
    <n v="736.92"/>
    <n v="0"/>
    <n v="0"/>
    <n v="40.24"/>
    <n v="0"/>
    <n v="0"/>
    <n v="2554.91"/>
    <n v="0"/>
    <n v="0"/>
    <n v="0"/>
    <n v="0"/>
    <n v="0"/>
    <n v="0"/>
    <n v="0"/>
    <n v="0"/>
    <n v="0"/>
    <n v="0"/>
    <n v="0"/>
    <n v="0"/>
    <n v="0"/>
    <n v="0"/>
    <n v="0"/>
    <n v="-450.32"/>
    <n v="78.989999999999995"/>
    <n v="0"/>
    <n v="0"/>
    <n v="0"/>
    <n v="0"/>
    <x v="1"/>
    <n v="0"/>
    <m/>
    <m/>
    <m/>
    <m/>
    <m/>
    <m/>
    <m/>
    <n v="648.12"/>
    <n v="88.8"/>
    <n v="0"/>
    <n v="736.92"/>
    <x v="4"/>
    <x v="11"/>
    <m/>
    <x v="41"/>
  </r>
  <r>
    <x v="1"/>
    <s v="Baxter Springs"/>
    <s v="Lighting"/>
    <s v="Residential"/>
    <s v="PL-Private Lighting"/>
    <n v="35541.765000000101"/>
    <n v="10647.91"/>
    <n v="0"/>
    <n v="105.46"/>
    <n v="0"/>
    <n v="0"/>
    <n v="0"/>
    <n v="0"/>
    <n v="0"/>
    <n v="0"/>
    <n v="0"/>
    <n v="0"/>
    <n v="0"/>
    <n v="1826.98"/>
    <n v="0"/>
    <n v="0"/>
    <n v="59.09"/>
    <n v="0"/>
    <n v="0"/>
    <n v="0"/>
    <n v="0"/>
    <n v="0"/>
    <n v="0"/>
    <n v="0"/>
    <n v="0"/>
    <n v="0"/>
    <n v="0"/>
    <n v="20"/>
    <n v="0"/>
    <n v="0"/>
    <n v="0"/>
    <n v="0"/>
    <n v="-0.04"/>
    <n v="229.05"/>
    <n v="0"/>
    <n v="1924.93"/>
    <n v="92.26"/>
    <n v="0"/>
    <n v="0"/>
    <n v="0"/>
    <n v="0"/>
    <x v="1"/>
    <n v="4.75"/>
    <m/>
    <m/>
    <m/>
    <m/>
    <m/>
    <m/>
    <m/>
    <n v="1698.32"/>
    <n v="128.66"/>
    <n v="0"/>
    <n v="1826.98"/>
    <x v="0"/>
    <x v="4"/>
    <m/>
    <x v="41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1"/>
    <s v="Columbus"/>
    <s v="Electric"/>
    <s v="Commercial"/>
    <s v="CB-Commercial"/>
    <n v="812677"/>
    <n v="67041.919999999998"/>
    <n v="8316.66"/>
    <n v="3872.74"/>
    <n v="0"/>
    <n v="0"/>
    <n v="0"/>
    <n v="0"/>
    <n v="0"/>
    <n v="0"/>
    <n v="0"/>
    <n v="0"/>
    <n v="0"/>
    <n v="41456.86"/>
    <n v="0"/>
    <n v="0"/>
    <n v="1328.42"/>
    <n v="0"/>
    <n v="0"/>
    <n v="0"/>
    <n v="0"/>
    <n v="0"/>
    <n v="0"/>
    <n v="0"/>
    <n v="0"/>
    <n v="0"/>
    <n v="0"/>
    <n v="0"/>
    <n v="0"/>
    <n v="0"/>
    <n v="0"/>
    <n v="0"/>
    <n v="-0.16"/>
    <n v="13851.01"/>
    <n v="0"/>
    <n v="0"/>
    <n v="11413.23"/>
    <n v="0"/>
    <n v="0"/>
    <n v="0"/>
    <n v="0"/>
    <x v="1"/>
    <n v="0"/>
    <m/>
    <m/>
    <m/>
    <m/>
    <m/>
    <m/>
    <m/>
    <n v="38514.97"/>
    <n v="2941.89"/>
    <n v="0"/>
    <n v="41456.86"/>
    <x v="1"/>
    <x v="5"/>
    <m/>
    <x v="41"/>
  </r>
  <r>
    <x v="1"/>
    <s v="Columbus"/>
    <s v="Electric"/>
    <s v="Commercial"/>
    <s v="GP-General Power"/>
    <n v="764944"/>
    <n v="54111.56"/>
    <n v="0"/>
    <n v="0"/>
    <n v="0"/>
    <n v="0"/>
    <n v="0"/>
    <n v="0"/>
    <n v="0"/>
    <n v="0"/>
    <n v="0"/>
    <n v="0"/>
    <n v="0"/>
    <n v="37550.410000000003"/>
    <n v="0"/>
    <n v="0"/>
    <n v="1254.5"/>
    <n v="0"/>
    <n v="0"/>
    <n v="663.34"/>
    <n v="0"/>
    <n v="0"/>
    <n v="0"/>
    <n v="0"/>
    <n v="0"/>
    <n v="0"/>
    <n v="0"/>
    <n v="0"/>
    <n v="0"/>
    <n v="0"/>
    <n v="0"/>
    <n v="0"/>
    <n v="0"/>
    <n v="9393.94"/>
    <n v="0"/>
    <n v="0"/>
    <n v="7957.97"/>
    <n v="0"/>
    <n v="0"/>
    <n v="0"/>
    <n v="0"/>
    <x v="1"/>
    <n v="0"/>
    <m/>
    <m/>
    <m/>
    <m/>
    <m/>
    <m/>
    <m/>
    <n v="34781.310000000005"/>
    <n v="2769.1"/>
    <n v="0"/>
    <n v="37550.410000000003"/>
    <x v="1"/>
    <x v="6"/>
    <m/>
    <x v="41"/>
  </r>
  <r>
    <x v="1"/>
    <s v="Columbu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41"/>
  </r>
  <r>
    <x v="1"/>
    <s v="Columbus"/>
    <s v="Electric"/>
    <s v="Commercial"/>
    <s v="SH-Small Heating"/>
    <n v="74017"/>
    <n v="5299.52"/>
    <n v="840"/>
    <n v="394.97"/>
    <n v="0"/>
    <n v="0"/>
    <n v="0"/>
    <n v="0"/>
    <n v="0"/>
    <n v="0"/>
    <n v="0"/>
    <n v="0"/>
    <n v="0"/>
    <n v="3788.18"/>
    <n v="0"/>
    <n v="0"/>
    <n v="121.37"/>
    <n v="0"/>
    <n v="0"/>
    <n v="0"/>
    <n v="0"/>
    <n v="0"/>
    <n v="0"/>
    <n v="0"/>
    <n v="0"/>
    <n v="0"/>
    <n v="0"/>
    <n v="0"/>
    <n v="0"/>
    <n v="0"/>
    <n v="0"/>
    <n v="0"/>
    <n v="0"/>
    <n v="1322.44"/>
    <n v="0"/>
    <n v="0"/>
    <n v="1186.5"/>
    <n v="0"/>
    <n v="0"/>
    <n v="0"/>
    <n v="0"/>
    <x v="1"/>
    <n v="0"/>
    <m/>
    <m/>
    <m/>
    <m/>
    <m/>
    <m/>
    <m/>
    <n v="3520.24"/>
    <n v="267.94"/>
    <n v="0"/>
    <n v="3788.18"/>
    <x v="1"/>
    <x v="12"/>
    <m/>
    <x v="41"/>
  </r>
  <r>
    <x v="1"/>
    <s v="Columbus"/>
    <s v="Electric"/>
    <s v="Commercial"/>
    <s v="TEB-Total Electric Bldg"/>
    <n v="121680"/>
    <n v="9152.6299999999992"/>
    <n v="0"/>
    <n v="0"/>
    <n v="0"/>
    <n v="0"/>
    <n v="0"/>
    <n v="0"/>
    <n v="0"/>
    <n v="0"/>
    <n v="0"/>
    <n v="0"/>
    <n v="0"/>
    <n v="6227.57"/>
    <n v="0"/>
    <n v="0"/>
    <n v="199.54"/>
    <n v="0"/>
    <n v="0"/>
    <n v="0"/>
    <n v="0"/>
    <n v="0"/>
    <n v="0"/>
    <n v="0"/>
    <n v="0"/>
    <n v="0"/>
    <n v="0"/>
    <n v="0"/>
    <n v="0"/>
    <n v="0"/>
    <n v="0"/>
    <n v="0"/>
    <n v="0"/>
    <n v="1695.39"/>
    <n v="0"/>
    <n v="0"/>
    <n v="1651.21"/>
    <n v="0"/>
    <n v="0"/>
    <n v="0"/>
    <n v="0"/>
    <x v="1"/>
    <n v="0"/>
    <m/>
    <m/>
    <m/>
    <m/>
    <m/>
    <m/>
    <m/>
    <n v="5787.09"/>
    <n v="440.48"/>
    <n v="0"/>
    <n v="6227.57"/>
    <x v="1"/>
    <x v="13"/>
    <m/>
    <x v="41"/>
  </r>
  <r>
    <x v="1"/>
    <s v="Columbus"/>
    <s v="Electric"/>
    <s v="Industrial"/>
    <s v="CB-Commercial"/>
    <n v="880"/>
    <n v="77.03"/>
    <n v="20"/>
    <n v="0"/>
    <n v="0"/>
    <n v="0"/>
    <n v="0"/>
    <n v="0"/>
    <n v="0"/>
    <n v="0"/>
    <n v="0"/>
    <n v="0"/>
    <n v="0"/>
    <n v="45.04"/>
    <n v="0"/>
    <n v="0"/>
    <n v="1.44"/>
    <n v="0"/>
    <n v="0"/>
    <n v="0"/>
    <n v="0"/>
    <n v="0"/>
    <n v="0"/>
    <n v="0"/>
    <n v="0"/>
    <n v="0"/>
    <n v="0"/>
    <n v="0"/>
    <n v="0"/>
    <n v="0"/>
    <n v="0"/>
    <n v="0"/>
    <n v="0"/>
    <n v="12.49"/>
    <n v="0"/>
    <n v="0"/>
    <n v="12.4"/>
    <n v="0"/>
    <n v="0"/>
    <n v="0"/>
    <n v="0"/>
    <x v="1"/>
    <n v="0"/>
    <m/>
    <m/>
    <m/>
    <m/>
    <m/>
    <m/>
    <m/>
    <n v="41.85"/>
    <n v="3.19"/>
    <n v="0"/>
    <n v="45.04"/>
    <x v="2"/>
    <x v="5"/>
    <m/>
    <x v="41"/>
  </r>
  <r>
    <x v="1"/>
    <s v="Columbus"/>
    <s v="Electric"/>
    <s v="Industrial"/>
    <s v="GP-General Power"/>
    <n v="356720"/>
    <n v="34906.44"/>
    <n v="0"/>
    <n v="0"/>
    <n v="0"/>
    <n v="0"/>
    <n v="0"/>
    <n v="0"/>
    <n v="0"/>
    <n v="0"/>
    <n v="0"/>
    <n v="0"/>
    <n v="0"/>
    <n v="18256.939999999999"/>
    <n v="0"/>
    <n v="0"/>
    <n v="585.04"/>
    <n v="0"/>
    <n v="0"/>
    <n v="0"/>
    <n v="0"/>
    <n v="0"/>
    <n v="0"/>
    <n v="0"/>
    <n v="0"/>
    <n v="0"/>
    <n v="0"/>
    <n v="0"/>
    <n v="0"/>
    <n v="0"/>
    <n v="0"/>
    <n v="0"/>
    <n v="0"/>
    <n v="1963.54"/>
    <n v="0"/>
    <n v="0"/>
    <n v="6828.31"/>
    <n v="0"/>
    <n v="0"/>
    <n v="0"/>
    <n v="0"/>
    <x v="1"/>
    <n v="0"/>
    <m/>
    <m/>
    <m/>
    <m/>
    <m/>
    <m/>
    <m/>
    <n v="16965.61"/>
    <n v="1291.33"/>
    <n v="0"/>
    <n v="18256.939999999999"/>
    <x v="2"/>
    <x v="6"/>
    <m/>
    <x v="41"/>
  </r>
  <r>
    <x v="1"/>
    <s v="Columbus"/>
    <s v="Electric"/>
    <s v="Industrial"/>
    <s v="PT-Transmission"/>
    <n v="1298400"/>
    <n v="60391.18"/>
    <n v="0"/>
    <n v="0"/>
    <n v="0"/>
    <n v="0"/>
    <n v="0"/>
    <n v="0"/>
    <n v="0"/>
    <n v="0"/>
    <n v="0"/>
    <n v="0"/>
    <n v="0"/>
    <n v="39003.93"/>
    <n v="0"/>
    <n v="0"/>
    <n v="2129.37"/>
    <n v="0"/>
    <n v="0"/>
    <n v="2620.46"/>
    <n v="0"/>
    <n v="0"/>
    <n v="0"/>
    <n v="0"/>
    <n v="0"/>
    <n v="0"/>
    <n v="0"/>
    <n v="0"/>
    <n v="0"/>
    <n v="0"/>
    <n v="0"/>
    <n v="0"/>
    <n v="0"/>
    <n v="1427.31"/>
    <n v="0"/>
    <n v="-6076.51"/>
    <n v="15878.99"/>
    <n v="0"/>
    <n v="0"/>
    <n v="0"/>
    <n v="0"/>
    <x v="1"/>
    <n v="0"/>
    <m/>
    <m/>
    <m/>
    <m/>
    <m/>
    <m/>
    <m/>
    <n v="34303.72"/>
    <n v="4700.21"/>
    <n v="0"/>
    <n v="39003.93"/>
    <x v="2"/>
    <x v="9"/>
    <m/>
    <x v="41"/>
  </r>
  <r>
    <x v="1"/>
    <s v="Columbus"/>
    <s v="Electric"/>
    <s v="Industrial"/>
    <s v="TEB-Total Electric Bldg"/>
    <n v="4400"/>
    <n v="386.99"/>
    <n v="0"/>
    <n v="0"/>
    <n v="0"/>
    <n v="0"/>
    <n v="0"/>
    <n v="0"/>
    <n v="0"/>
    <n v="0"/>
    <n v="0"/>
    <n v="0"/>
    <n v="0"/>
    <n v="225.19"/>
    <n v="0"/>
    <n v="0"/>
    <n v="7.22"/>
    <n v="0"/>
    <n v="0"/>
    <n v="0"/>
    <n v="0"/>
    <n v="0"/>
    <n v="0"/>
    <n v="0"/>
    <n v="0"/>
    <n v="0"/>
    <n v="0"/>
    <n v="0"/>
    <n v="0"/>
    <n v="0"/>
    <n v="0"/>
    <n v="0"/>
    <n v="0"/>
    <n v="8.15"/>
    <n v="0"/>
    <n v="0"/>
    <n v="59.71"/>
    <n v="0"/>
    <n v="0"/>
    <n v="0"/>
    <n v="0"/>
    <x v="1"/>
    <n v="0"/>
    <m/>
    <m/>
    <m/>
    <m/>
    <m/>
    <m/>
    <m/>
    <n v="209.26"/>
    <n v="15.93"/>
    <n v="0"/>
    <n v="225.19"/>
    <x v="2"/>
    <x v="13"/>
    <m/>
    <x v="41"/>
  </r>
  <r>
    <x v="1"/>
    <s v="Columbus"/>
    <s v="Electric"/>
    <s v="Municipal Buildings"/>
    <s v="CB-Commercial"/>
    <n v="62606"/>
    <n v="5150.54"/>
    <n v="480"/>
    <n v="0"/>
    <n v="0"/>
    <n v="0"/>
    <n v="0"/>
    <n v="0"/>
    <n v="0"/>
    <n v="0"/>
    <n v="0"/>
    <n v="0"/>
    <n v="0"/>
    <n v="3204.16"/>
    <n v="0"/>
    <n v="0"/>
    <n v="10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2.13"/>
    <n v="0"/>
    <n v="0"/>
    <n v="0"/>
    <n v="0"/>
    <x v="1"/>
    <n v="0"/>
    <m/>
    <m/>
    <m/>
    <m/>
    <m/>
    <m/>
    <m/>
    <n v="2977.5299999999997"/>
    <n v="226.63"/>
    <n v="0"/>
    <n v="3204.16"/>
    <x v="3"/>
    <x v="5"/>
    <m/>
    <x v="41"/>
  </r>
  <r>
    <x v="1"/>
    <s v="Columbus"/>
    <s v="Electric"/>
    <s v="Municipal Buildings"/>
    <s v="SH-Small Heating"/>
    <n v="9880"/>
    <n v="691.65"/>
    <n v="40"/>
    <n v="0"/>
    <n v="0"/>
    <n v="0"/>
    <n v="0"/>
    <n v="0"/>
    <n v="0"/>
    <n v="0"/>
    <n v="0"/>
    <n v="0"/>
    <n v="0"/>
    <n v="505.65"/>
    <n v="0"/>
    <n v="0"/>
    <n v="16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8.37"/>
    <n v="0"/>
    <n v="0"/>
    <n v="0"/>
    <n v="0"/>
    <x v="1"/>
    <n v="0"/>
    <m/>
    <m/>
    <m/>
    <m/>
    <m/>
    <m/>
    <m/>
    <n v="469.88"/>
    <n v="35.770000000000003"/>
    <n v="0"/>
    <n v="505.65"/>
    <x v="3"/>
    <x v="12"/>
    <m/>
    <x v="41"/>
  </r>
  <r>
    <x v="1"/>
    <s v="Columbus"/>
    <s v="Electric"/>
    <s v="Municipal Buildings"/>
    <s v="TEB-Total Electric Bldg"/>
    <n v="13680"/>
    <n v="1060.8800000000001"/>
    <n v="0"/>
    <n v="0"/>
    <n v="0"/>
    <n v="0"/>
    <n v="0"/>
    <n v="0"/>
    <n v="0"/>
    <n v="0"/>
    <n v="0"/>
    <n v="0"/>
    <n v="0"/>
    <n v="700.14"/>
    <n v="0"/>
    <n v="0"/>
    <n v="2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5.64"/>
    <n v="0"/>
    <n v="0"/>
    <n v="0"/>
    <n v="0"/>
    <x v="1"/>
    <n v="0"/>
    <m/>
    <m/>
    <m/>
    <m/>
    <m/>
    <m/>
    <m/>
    <n v="650.62"/>
    <n v="49.52"/>
    <n v="0"/>
    <n v="700.14"/>
    <x v="3"/>
    <x v="13"/>
    <m/>
    <x v="41"/>
  </r>
  <r>
    <x v="1"/>
    <s v="Columbus"/>
    <s v="Electric"/>
    <s v="Municipal Other Lighting"/>
    <s v="CB-Commercial"/>
    <n v="2181"/>
    <n v="191.22"/>
    <n v="340"/>
    <n v="0"/>
    <n v="0"/>
    <n v="0"/>
    <n v="0"/>
    <n v="0"/>
    <n v="0"/>
    <n v="0"/>
    <n v="0"/>
    <n v="0"/>
    <n v="0"/>
    <n v="111.62"/>
    <n v="0"/>
    <n v="0"/>
    <n v="3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72"/>
    <n v="0"/>
    <n v="0"/>
    <n v="0"/>
    <n v="0"/>
    <x v="1"/>
    <n v="0"/>
    <m/>
    <m/>
    <m/>
    <m/>
    <m/>
    <m/>
    <m/>
    <n v="103.72"/>
    <n v="7.9"/>
    <n v="0"/>
    <n v="111.62"/>
    <x v="4"/>
    <x v="5"/>
    <m/>
    <x v="41"/>
  </r>
  <r>
    <x v="1"/>
    <s v="Columbus"/>
    <s v="Electric"/>
    <s v="Municipal Other Lighting"/>
    <s v="GP-General Power"/>
    <n v="20560"/>
    <n v="1299.7"/>
    <n v="0"/>
    <n v="0"/>
    <n v="0"/>
    <n v="0"/>
    <n v="0"/>
    <n v="0"/>
    <n v="0"/>
    <n v="0"/>
    <n v="0"/>
    <n v="0"/>
    <n v="0"/>
    <n v="1052.26"/>
    <n v="0"/>
    <n v="0"/>
    <n v="33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05000000000001"/>
    <n v="0"/>
    <n v="0"/>
    <n v="0"/>
    <n v="0"/>
    <x v="1"/>
    <n v="0"/>
    <m/>
    <m/>
    <m/>
    <m/>
    <m/>
    <m/>
    <m/>
    <n v="977.82999999999993"/>
    <n v="74.430000000000007"/>
    <n v="0"/>
    <n v="1052.26"/>
    <x v="4"/>
    <x v="6"/>
    <m/>
    <x v="41"/>
  </r>
  <r>
    <x v="1"/>
    <s v="Columbus"/>
    <s v="Electric"/>
    <s v="Municipal Other Lighting"/>
    <s v="LS-Special Lighting"/>
    <n v="3066"/>
    <n v="389.62"/>
    <n v="0"/>
    <n v="0"/>
    <n v="0"/>
    <n v="0"/>
    <n v="0"/>
    <n v="0"/>
    <n v="0"/>
    <n v="0"/>
    <n v="0"/>
    <n v="0"/>
    <n v="0"/>
    <n v="156.91999999999999"/>
    <n v="0"/>
    <n v="0"/>
    <n v="5.01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.41"/>
    <n v="2.75"/>
    <n v="0"/>
    <n v="0"/>
    <n v="0"/>
    <n v="0"/>
    <x v="1"/>
    <n v="0"/>
    <m/>
    <m/>
    <m/>
    <m/>
    <m/>
    <m/>
    <m/>
    <n v="145.82"/>
    <n v="11.1"/>
    <n v="0"/>
    <n v="156.91999999999999"/>
    <x v="4"/>
    <x v="7"/>
    <m/>
    <x v="41"/>
  </r>
  <r>
    <x v="1"/>
    <s v="Columbus"/>
    <s v="Electric"/>
    <s v="Municipal Pumping"/>
    <s v="CB-Commercial"/>
    <n v="14850"/>
    <n v="1252.04"/>
    <n v="340"/>
    <n v="0"/>
    <n v="0"/>
    <n v="0"/>
    <n v="0"/>
    <n v="0"/>
    <n v="0"/>
    <n v="0"/>
    <n v="0"/>
    <n v="0"/>
    <n v="0"/>
    <n v="760.03"/>
    <n v="0"/>
    <n v="0"/>
    <n v="24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9.24"/>
    <n v="0"/>
    <n v="0"/>
    <n v="0"/>
    <n v="0"/>
    <x v="1"/>
    <n v="0"/>
    <m/>
    <m/>
    <m/>
    <m/>
    <m/>
    <m/>
    <m/>
    <n v="706.27"/>
    <n v="53.76"/>
    <n v="0"/>
    <n v="760.03"/>
    <x v="3"/>
    <x v="5"/>
    <m/>
    <x v="41"/>
  </r>
  <r>
    <x v="1"/>
    <s v="Columbus"/>
    <s v="Electric"/>
    <s v="Municipal Pumping"/>
    <s v="GP-General Power"/>
    <n v="22136"/>
    <n v="2904.54"/>
    <n v="0"/>
    <n v="0"/>
    <n v="0"/>
    <n v="0"/>
    <n v="0"/>
    <n v="0"/>
    <n v="0"/>
    <n v="0"/>
    <n v="0"/>
    <n v="0"/>
    <n v="0"/>
    <n v="1132.92"/>
    <n v="0"/>
    <n v="0"/>
    <n v="36.29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6.97"/>
    <n v="0"/>
    <n v="0"/>
    <n v="0"/>
    <n v="0"/>
    <x v="1"/>
    <n v="0"/>
    <m/>
    <m/>
    <m/>
    <m/>
    <m/>
    <m/>
    <m/>
    <n v="1052.79"/>
    <n v="80.13"/>
    <n v="0"/>
    <n v="1132.92"/>
    <x v="3"/>
    <x v="6"/>
    <m/>
    <x v="41"/>
  </r>
  <r>
    <x v="1"/>
    <s v="Columbus"/>
    <s v="Electric"/>
    <s v="Residential"/>
    <s v="NM-Net Metering"/>
    <n v="816"/>
    <n v="-44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1"/>
  </r>
  <r>
    <x v="1"/>
    <s v="Columbus"/>
    <s v="Electric"/>
    <s v="Residential"/>
    <s v="RG-Residential"/>
    <n v="2758275"/>
    <n v="173322.45"/>
    <n v="28820.2"/>
    <n v="14896.68"/>
    <n v="0"/>
    <n v="0"/>
    <n v="0"/>
    <n v="0"/>
    <n v="0"/>
    <n v="0"/>
    <n v="0"/>
    <n v="0"/>
    <n v="0"/>
    <n v="140905.4"/>
    <n v="0"/>
    <n v="0"/>
    <n v="4519.6000000000004"/>
    <n v="0"/>
    <n v="0"/>
    <n v="0"/>
    <n v="0"/>
    <n v="0"/>
    <n v="0"/>
    <n v="0"/>
    <n v="0"/>
    <n v="0"/>
    <n v="0"/>
    <n v="80"/>
    <n v="0"/>
    <n v="45"/>
    <n v="0"/>
    <n v="120"/>
    <n v="-0.68"/>
    <n v="18815.47"/>
    <n v="0"/>
    <n v="0"/>
    <n v="48173.39"/>
    <n v="0"/>
    <n v="0"/>
    <n v="0"/>
    <n v="0"/>
    <x v="1"/>
    <n v="0"/>
    <m/>
    <m/>
    <m/>
    <m/>
    <m/>
    <m/>
    <m/>
    <n v="130920.44"/>
    <n v="9984.9599999999991"/>
    <n v="0"/>
    <n v="140905.4"/>
    <x v="0"/>
    <x v="1"/>
    <m/>
    <x v="41"/>
  </r>
  <r>
    <x v="1"/>
    <s v="Columbus"/>
    <s v="Electric"/>
    <s v="Residential"/>
    <s v="RG-Residential Water Heat"/>
    <n v="379009"/>
    <n v="23065.05"/>
    <n v="3596.69"/>
    <n v="1551.15"/>
    <n v="0"/>
    <n v="0"/>
    <n v="0"/>
    <n v="0"/>
    <n v="0"/>
    <n v="0"/>
    <n v="0"/>
    <n v="0"/>
    <n v="0"/>
    <n v="19131.82"/>
    <n v="0"/>
    <n v="0"/>
    <n v="613.71"/>
    <n v="0"/>
    <n v="0"/>
    <n v="0"/>
    <n v="0"/>
    <n v="0"/>
    <n v="0"/>
    <n v="0"/>
    <n v="0"/>
    <n v="0"/>
    <n v="0"/>
    <n v="40"/>
    <n v="0"/>
    <n v="0"/>
    <n v="0"/>
    <n v="0"/>
    <n v="-0.09"/>
    <n v="1968.82"/>
    <n v="0"/>
    <n v="0"/>
    <n v="6570.58"/>
    <n v="0"/>
    <n v="0"/>
    <n v="0"/>
    <n v="0"/>
    <x v="1"/>
    <n v="0"/>
    <m/>
    <m/>
    <m/>
    <m/>
    <m/>
    <m/>
    <m/>
    <n v="17759.810000000001"/>
    <n v="1372.01"/>
    <n v="0"/>
    <n v="19131.82"/>
    <x v="0"/>
    <x v="14"/>
    <m/>
    <x v="41"/>
  </r>
  <r>
    <x v="1"/>
    <s v="Columbus"/>
    <s v="Electric"/>
    <s v="Residential"/>
    <s v="RH-Residential Total Elec"/>
    <n v="585563"/>
    <n v="33022.18"/>
    <n v="6526.51"/>
    <n v="2130.73"/>
    <n v="0"/>
    <n v="0"/>
    <n v="0"/>
    <n v="0"/>
    <n v="0"/>
    <n v="0"/>
    <n v="0"/>
    <n v="0"/>
    <n v="0"/>
    <n v="29826.07"/>
    <n v="0"/>
    <n v="0"/>
    <n v="955.73"/>
    <n v="0"/>
    <n v="0"/>
    <n v="0"/>
    <n v="0"/>
    <n v="0"/>
    <n v="0"/>
    <n v="0"/>
    <n v="0"/>
    <n v="0"/>
    <n v="0"/>
    <n v="0"/>
    <n v="0"/>
    <n v="0"/>
    <n v="0"/>
    <n v="0"/>
    <n v="0"/>
    <n v="3125.56"/>
    <n v="0"/>
    <n v="0"/>
    <n v="9965.4"/>
    <n v="0"/>
    <n v="0"/>
    <n v="0"/>
    <n v="0"/>
    <x v="1"/>
    <n v="0"/>
    <m/>
    <m/>
    <m/>
    <m/>
    <m/>
    <m/>
    <m/>
    <n v="27706.33"/>
    <n v="2119.7399999999998"/>
    <n v="0"/>
    <n v="29826.07"/>
    <x v="0"/>
    <x v="15"/>
    <m/>
    <x v="41"/>
  </r>
  <r>
    <x v="1"/>
    <s v="Columbus"/>
    <s v="Lighting"/>
    <s v="Commercial"/>
    <s v="PL-Private Lighting"/>
    <n v="21115.637999999999"/>
    <n v="5136.05"/>
    <n v="0"/>
    <n v="0"/>
    <n v="0"/>
    <n v="0"/>
    <n v="0"/>
    <n v="0"/>
    <n v="0"/>
    <n v="0"/>
    <n v="0"/>
    <n v="0"/>
    <n v="0"/>
    <n v="1077.54"/>
    <n v="0"/>
    <n v="0"/>
    <n v="34.81"/>
    <n v="0"/>
    <n v="0"/>
    <n v="0"/>
    <n v="0"/>
    <n v="0"/>
    <n v="0"/>
    <n v="0"/>
    <n v="0"/>
    <n v="0"/>
    <n v="0"/>
    <n v="0"/>
    <n v="0"/>
    <n v="0"/>
    <n v="0"/>
    <n v="0"/>
    <n v="0"/>
    <n v="672.05"/>
    <n v="0"/>
    <n v="269.85000000000002"/>
    <n v="54.86"/>
    <n v="0"/>
    <n v="0"/>
    <n v="0"/>
    <n v="0"/>
    <x v="1"/>
    <n v="0"/>
    <m/>
    <m/>
    <m/>
    <m/>
    <m/>
    <m/>
    <m/>
    <n v="1001.0999999999999"/>
    <n v="76.44"/>
    <n v="0"/>
    <n v="1077.54"/>
    <x v="1"/>
    <x v="4"/>
    <m/>
    <x v="41"/>
  </r>
  <r>
    <x v="1"/>
    <s v="Columbus"/>
    <s v="Lighting"/>
    <s v="Industrial"/>
    <s v="PL-Private Lighting"/>
    <n v="222.001"/>
    <n v="43.08"/>
    <n v="0"/>
    <n v="0"/>
    <n v="0"/>
    <n v="0"/>
    <n v="0"/>
    <n v="0"/>
    <n v="0"/>
    <n v="0"/>
    <n v="0"/>
    <n v="0"/>
    <n v="0"/>
    <n v="8.0500000000000007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5.01"/>
    <n v="0"/>
    <n v="5.14"/>
    <n v="0.57999999999999996"/>
    <n v="0"/>
    <n v="0"/>
    <n v="0"/>
    <n v="0"/>
    <x v="1"/>
    <n v="0"/>
    <m/>
    <m/>
    <m/>
    <m/>
    <m/>
    <m/>
    <m/>
    <n v="7.2500000000000009"/>
    <n v="0.8"/>
    <n v="0"/>
    <n v="8.0500000000000007"/>
    <x v="2"/>
    <x v="4"/>
    <m/>
    <x v="41"/>
  </r>
  <r>
    <x v="1"/>
    <s v="Columbus"/>
    <s v="Lighting"/>
    <s v="Municipal Other Lighting"/>
    <s v="PL-Private Lighting"/>
    <n v="290"/>
    <n v="84.69"/>
    <n v="0"/>
    <n v="0"/>
    <n v="0"/>
    <n v="0"/>
    <n v="0"/>
    <n v="0"/>
    <n v="0"/>
    <n v="0"/>
    <n v="0"/>
    <n v="0"/>
    <n v="0"/>
    <n v="14.84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5"/>
    <n v="0"/>
    <n v="0"/>
    <n v="0"/>
    <n v="0"/>
    <x v="1"/>
    <n v="0"/>
    <m/>
    <m/>
    <m/>
    <m/>
    <m/>
    <m/>
    <m/>
    <n v="13.79"/>
    <n v="1.05"/>
    <n v="0"/>
    <n v="14.84"/>
    <x v="4"/>
    <x v="4"/>
    <m/>
    <x v="41"/>
  </r>
  <r>
    <x v="1"/>
    <s v="Columbus"/>
    <s v="Lighting"/>
    <s v="Municipal Street Lighting"/>
    <s v="SPL-Municipal St Lighting"/>
    <n v="31981.119999999999"/>
    <n v="4158.7700000000004"/>
    <n v="0"/>
    <n v="0"/>
    <n v="0"/>
    <n v="0"/>
    <n v="0"/>
    <n v="0"/>
    <n v="0"/>
    <n v="0"/>
    <n v="0"/>
    <n v="0"/>
    <n v="0"/>
    <n v="960.71"/>
    <n v="0"/>
    <n v="0"/>
    <n v="52.45"/>
    <n v="0"/>
    <n v="0"/>
    <n v="1651.9"/>
    <n v="0"/>
    <n v="0"/>
    <n v="0"/>
    <n v="0"/>
    <n v="0"/>
    <n v="0"/>
    <n v="0"/>
    <n v="0"/>
    <n v="0"/>
    <n v="0"/>
    <n v="0"/>
    <n v="0"/>
    <n v="0"/>
    <n v="0"/>
    <n v="0"/>
    <n v="-1125.8"/>
    <n v="102.98"/>
    <n v="0"/>
    <n v="0"/>
    <n v="0"/>
    <n v="0"/>
    <x v="1"/>
    <n v="0"/>
    <m/>
    <m/>
    <m/>
    <m/>
    <m/>
    <m/>
    <m/>
    <n v="844.94"/>
    <n v="115.77"/>
    <n v="0"/>
    <n v="960.71"/>
    <x v="4"/>
    <x v="11"/>
    <m/>
    <x v="41"/>
  </r>
  <r>
    <x v="1"/>
    <s v="Columbus"/>
    <s v="Lighting"/>
    <s v="Residential"/>
    <s v="PL-Private Lighting"/>
    <n v="14644.198"/>
    <n v="4758.2700000000004"/>
    <n v="0"/>
    <n v="0"/>
    <n v="0"/>
    <n v="0"/>
    <n v="0"/>
    <n v="0"/>
    <n v="0"/>
    <n v="0"/>
    <n v="0"/>
    <n v="0"/>
    <n v="0"/>
    <n v="750.41"/>
    <n v="0"/>
    <n v="0"/>
    <n v="24.23"/>
    <n v="0"/>
    <n v="0"/>
    <n v="0"/>
    <n v="0"/>
    <n v="0"/>
    <n v="0"/>
    <n v="0"/>
    <n v="0"/>
    <n v="0"/>
    <n v="0"/>
    <n v="0"/>
    <n v="0"/>
    <n v="0"/>
    <n v="0"/>
    <n v="0"/>
    <n v="0"/>
    <n v="135.88999999999999"/>
    <n v="0"/>
    <n v="855.81"/>
    <n v="37.96"/>
    <n v="0"/>
    <n v="0"/>
    <n v="0"/>
    <n v="0"/>
    <x v="1"/>
    <n v="0"/>
    <m/>
    <m/>
    <m/>
    <m/>
    <m/>
    <m/>
    <m/>
    <n v="697.4"/>
    <n v="53.01"/>
    <n v="0"/>
    <n v="750.41"/>
    <x v="0"/>
    <x v="4"/>
    <m/>
    <x v="41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1"/>
    <s v="Neosho"/>
    <s v="Electric"/>
    <s v="Commercial"/>
    <s v="CB-Commercial"/>
    <n v="1"/>
    <n v="0.09"/>
    <n v="20"/>
    <n v="1.01"/>
    <n v="0"/>
    <n v="0"/>
    <n v="0"/>
    <n v="0"/>
    <n v="0"/>
    <n v="0"/>
    <n v="0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75"/>
    <n v="0"/>
    <n v="0"/>
    <n v="0.01"/>
    <n v="0"/>
    <n v="0"/>
    <n v="0"/>
    <n v="0"/>
    <x v="1"/>
    <n v="0"/>
    <m/>
    <m/>
    <m/>
    <m/>
    <m/>
    <m/>
    <m/>
    <n v="0.05"/>
    <n v="0"/>
    <n v="0"/>
    <n v="0.05"/>
    <x v="1"/>
    <x v="5"/>
    <m/>
    <x v="41"/>
  </r>
  <r>
    <x v="3"/>
    <s v="Aurora"/>
    <s v="Electric"/>
    <s v="Commercial"/>
    <s v="CB-Commercial"/>
    <n v="942792"/>
    <n v="126510.72"/>
    <n v="13638.68"/>
    <n v="3341.02"/>
    <n v="0"/>
    <n v="0"/>
    <n v="82.76"/>
    <n v="0"/>
    <n v="12190.92"/>
    <n v="0"/>
    <n v="0"/>
    <n v="266.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02.17"/>
    <n v="0"/>
    <n v="0"/>
    <n v="9500.0499999999993"/>
    <n v="0"/>
    <n v="0"/>
    <n v="0"/>
    <n v="0"/>
    <n v="0"/>
    <n v="0"/>
    <n v="0"/>
    <x v="982"/>
    <n v="0"/>
    <m/>
    <m/>
    <m/>
    <m/>
    <m/>
    <m/>
    <m/>
    <n v="0"/>
    <n v="0"/>
    <n v="0"/>
    <n v="0"/>
    <x v="1"/>
    <x v="5"/>
    <m/>
    <x v="41"/>
  </r>
  <r>
    <x v="3"/>
    <s v="Aurora"/>
    <s v="Electric"/>
    <s v="Commercial"/>
    <s v="GP-General Power"/>
    <n v="1225556"/>
    <n v="145516.29"/>
    <n v="2779.6"/>
    <n v="3752.36"/>
    <n v="0"/>
    <n v="0"/>
    <n v="0"/>
    <n v="0"/>
    <n v="15269.32"/>
    <n v="0"/>
    <n v="0"/>
    <n v="36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9.76"/>
    <n v="0"/>
    <n v="0"/>
    <n v="6040.48"/>
    <n v="0"/>
    <n v="0"/>
    <n v="0"/>
    <n v="0"/>
    <n v="0"/>
    <n v="0"/>
    <n v="0"/>
    <x v="983"/>
    <n v="0"/>
    <m/>
    <m/>
    <m/>
    <m/>
    <m/>
    <m/>
    <m/>
    <n v="0"/>
    <n v="0"/>
    <n v="0"/>
    <n v="0"/>
    <x v="1"/>
    <x v="6"/>
    <m/>
    <x v="41"/>
  </r>
  <r>
    <x v="3"/>
    <s v="Aurora"/>
    <s v="Electric"/>
    <s v="Commercial"/>
    <s v="LS-Special Lighting"/>
    <n v="4740"/>
    <n v="832.06"/>
    <n v="0"/>
    <n v="14.31"/>
    <n v="0"/>
    <n v="0"/>
    <n v="0"/>
    <n v="0"/>
    <n v="61.41"/>
    <n v="0"/>
    <n v="0"/>
    <n v="1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1"/>
  </r>
  <r>
    <x v="3"/>
    <s v="Aurora"/>
    <s v="Electric"/>
    <s v="Commercial"/>
    <s v="NS-GS General Service"/>
    <n v="2391381"/>
    <n v="321136.44"/>
    <n v="33065.019999999997"/>
    <n v="12077.81"/>
    <n v="0"/>
    <n v="0"/>
    <n v="-222.47"/>
    <n v="-9158.0152671755695"/>
    <n v="31016.13"/>
    <n v="0"/>
    <n v="0"/>
    <n v="669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76.16"/>
    <n v="0"/>
    <n v="-15.25"/>
    <n v="24856.59"/>
    <n v="0"/>
    <n v="0"/>
    <n v="0"/>
    <n v="0"/>
    <n v="0"/>
    <n v="0"/>
    <n v="0"/>
    <x v="984"/>
    <n v="0"/>
    <m/>
    <m/>
    <m/>
    <m/>
    <m/>
    <m/>
    <m/>
    <n v="0"/>
    <n v="0"/>
    <n v="0"/>
    <n v="0"/>
    <x v="1"/>
    <x v="19"/>
    <m/>
    <x v="41"/>
  </r>
  <r>
    <x v="3"/>
    <s v="Aurora"/>
    <s v="Electric"/>
    <s v="Commercial"/>
    <s v="NS-LG Large General Serv"/>
    <n v="4418081"/>
    <n v="478876.51"/>
    <n v="8832.18"/>
    <n v="20629.580000000002"/>
    <n v="0"/>
    <n v="0"/>
    <n v="0"/>
    <n v="0"/>
    <n v="57302.51"/>
    <n v="0"/>
    <n v="0"/>
    <n v="1040.84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.38"/>
    <n v="32841.26"/>
    <n v="0"/>
    <n v="0"/>
    <n v="0"/>
    <n v="0"/>
    <n v="0"/>
    <n v="0"/>
    <n v="0"/>
    <x v="985"/>
    <n v="0"/>
    <m/>
    <m/>
    <m/>
    <m/>
    <m/>
    <m/>
    <m/>
    <n v="0"/>
    <n v="0"/>
    <n v="0"/>
    <n v="0"/>
    <x v="1"/>
    <x v="21"/>
    <m/>
    <x v="41"/>
  </r>
  <r>
    <x v="3"/>
    <s v="Aurora"/>
    <s v="Electric"/>
    <s v="Commercial"/>
    <s v="NS-SP Small Primary"/>
    <n v="362754"/>
    <n v="35106.22"/>
    <n v="138.97999999999999"/>
    <n v="1560.22"/>
    <n v="0"/>
    <n v="0"/>
    <n v="0"/>
    <n v="0"/>
    <n v="4704.92"/>
    <n v="0"/>
    <n v="0"/>
    <n v="101.57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373.66"/>
    <n v="0"/>
    <n v="0"/>
    <n v="1305.4000000000001"/>
    <n v="0"/>
    <n v="0"/>
    <n v="0"/>
    <n v="0"/>
    <n v="0"/>
    <n v="0"/>
    <n v="0"/>
    <x v="986"/>
    <n v="0"/>
    <m/>
    <m/>
    <m/>
    <m/>
    <m/>
    <m/>
    <m/>
    <n v="0"/>
    <n v="0"/>
    <n v="0"/>
    <n v="0"/>
    <x v="1"/>
    <x v="23"/>
    <m/>
    <x v="41"/>
  </r>
  <r>
    <x v="3"/>
    <s v="Aurora"/>
    <s v="Electric"/>
    <s v="Commercial"/>
    <s v="SH-Small Heating"/>
    <n v="41219"/>
    <n v="5498.07"/>
    <n v="644.79"/>
    <n v="242.78"/>
    <n v="0"/>
    <n v="0"/>
    <n v="0"/>
    <n v="0"/>
    <n v="512.59"/>
    <n v="0"/>
    <n v="0"/>
    <n v="12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6.13"/>
    <n v="0"/>
    <n v="0"/>
    <n v="0"/>
    <n v="0"/>
    <n v="0"/>
    <n v="0"/>
    <n v="0"/>
    <x v="987"/>
    <n v="0"/>
    <m/>
    <m/>
    <m/>
    <m/>
    <m/>
    <m/>
    <m/>
    <n v="0"/>
    <n v="0"/>
    <n v="0"/>
    <n v="0"/>
    <x v="1"/>
    <x v="12"/>
    <m/>
    <x v="41"/>
  </r>
  <r>
    <x v="3"/>
    <s v="Aurora"/>
    <s v="Electric"/>
    <s v="Commercial"/>
    <s v="TEB-Total Electric Bldg"/>
    <n v="155280"/>
    <n v="15975.57"/>
    <n v="347.45"/>
    <n v="134.38999999999999"/>
    <n v="0"/>
    <n v="0"/>
    <n v="0"/>
    <n v="0"/>
    <n v="1981.2"/>
    <n v="0"/>
    <n v="0"/>
    <n v="44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7.33"/>
    <n v="0"/>
    <n v="0"/>
    <n v="0"/>
    <n v="0"/>
    <n v="0"/>
    <n v="0"/>
    <n v="0"/>
    <x v="988"/>
    <n v="0"/>
    <m/>
    <m/>
    <m/>
    <m/>
    <m/>
    <m/>
    <m/>
    <n v="0"/>
    <n v="0"/>
    <n v="0"/>
    <n v="0"/>
    <x v="1"/>
    <x v="13"/>
    <m/>
    <x v="41"/>
  </r>
  <r>
    <x v="3"/>
    <s v="Aurora"/>
    <s v="Electric"/>
    <s v="Industrial"/>
    <s v="CB-Commercial"/>
    <n v="2599"/>
    <n v="347.74"/>
    <n v="47.78"/>
    <n v="2.67"/>
    <n v="0"/>
    <n v="0"/>
    <n v="0"/>
    <n v="0"/>
    <n v="32.659999999999997"/>
    <n v="0"/>
    <n v="0"/>
    <n v="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55"/>
    <n v="0"/>
    <n v="0"/>
    <n v="0"/>
    <n v="0"/>
    <n v="0"/>
    <n v="0"/>
    <n v="0"/>
    <x v="989"/>
    <n v="0"/>
    <m/>
    <m/>
    <m/>
    <m/>
    <m/>
    <m/>
    <m/>
    <n v="0"/>
    <n v="0"/>
    <n v="0"/>
    <n v="0"/>
    <x v="2"/>
    <x v="5"/>
    <m/>
    <x v="41"/>
  </r>
  <r>
    <x v="3"/>
    <s v="Aurora"/>
    <s v="Electric"/>
    <s v="Industrial"/>
    <s v="GP-General Power"/>
    <n v="1271120"/>
    <n v="136163.35"/>
    <n v="625.41"/>
    <n v="1044.48"/>
    <n v="0"/>
    <n v="0"/>
    <n v="0"/>
    <n v="0"/>
    <n v="16140.95"/>
    <n v="0"/>
    <n v="0"/>
    <n v="365.97"/>
    <n v="0"/>
    <n v="0"/>
    <n v="0"/>
    <n v="0"/>
    <n v="0"/>
    <n v="0"/>
    <n v="0"/>
    <n v="0"/>
    <n v="0"/>
    <n v="0"/>
    <n v="0"/>
    <n v="0"/>
    <n v="0"/>
    <n v="-204"/>
    <n v="0"/>
    <n v="0"/>
    <n v="0"/>
    <n v="0"/>
    <n v="0"/>
    <n v="0"/>
    <n v="0"/>
    <n v="8846.65"/>
    <n v="0"/>
    <n v="0"/>
    <n v="0"/>
    <n v="0"/>
    <n v="0"/>
    <n v="0"/>
    <n v="0"/>
    <x v="990"/>
    <n v="0"/>
    <m/>
    <m/>
    <m/>
    <m/>
    <m/>
    <m/>
    <m/>
    <n v="0"/>
    <n v="0"/>
    <n v="0"/>
    <n v="0"/>
    <x v="2"/>
    <x v="6"/>
    <m/>
    <x v="41"/>
  </r>
  <r>
    <x v="3"/>
    <s v="Aurora"/>
    <s v="Electric"/>
    <s v="Industrial"/>
    <s v="LP-Large Power"/>
    <n v="3265803"/>
    <n v="329905.91999999998"/>
    <n v="567.1"/>
    <n v="0"/>
    <n v="0"/>
    <n v="0"/>
    <n v="0"/>
    <n v="0"/>
    <n v="41573.67"/>
    <n v="0"/>
    <n v="0"/>
    <n v="256.02999999999997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9036.75"/>
    <n v="0"/>
    <n v="0"/>
    <n v="0"/>
    <n v="0"/>
    <n v="0"/>
    <n v="0"/>
    <n v="0"/>
    <x v="991"/>
    <n v="0"/>
    <m/>
    <m/>
    <m/>
    <m/>
    <m/>
    <m/>
    <m/>
    <n v="0"/>
    <n v="0"/>
    <n v="0"/>
    <n v="0"/>
    <x v="2"/>
    <x v="17"/>
    <m/>
    <x v="41"/>
  </r>
  <r>
    <x v="3"/>
    <s v="Aurora"/>
    <s v="Electric"/>
    <s v="Industrial"/>
    <s v="NS-GS General Service"/>
    <n v="89396"/>
    <n v="12004.98"/>
    <n v="263.67"/>
    <n v="420.04"/>
    <n v="0"/>
    <n v="0"/>
    <n v="0"/>
    <n v="0"/>
    <n v="1159.47"/>
    <n v="0"/>
    <n v="0"/>
    <n v="25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479999999999997"/>
    <n v="0"/>
    <n v="0"/>
    <n v="931.31"/>
    <n v="0"/>
    <n v="0"/>
    <n v="0"/>
    <n v="0"/>
    <n v="0"/>
    <n v="0"/>
    <n v="0"/>
    <x v="992"/>
    <n v="0"/>
    <m/>
    <m/>
    <m/>
    <m/>
    <m/>
    <m/>
    <m/>
    <n v="0"/>
    <n v="0"/>
    <n v="0"/>
    <n v="0"/>
    <x v="2"/>
    <x v="19"/>
    <m/>
    <x v="41"/>
  </r>
  <r>
    <x v="3"/>
    <s v="Aurora"/>
    <s v="Electric"/>
    <s v="Industrial"/>
    <s v="NS-LG Large General Serv"/>
    <n v="392445"/>
    <n v="41152.92"/>
    <n v="416.94"/>
    <n v="515.70000000000005"/>
    <n v="0"/>
    <n v="0"/>
    <n v="0"/>
    <n v="0"/>
    <n v="5090.01"/>
    <n v="0"/>
    <n v="0"/>
    <n v="109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93.36"/>
    <n v="0"/>
    <n v="0"/>
    <n v="1623.29"/>
    <n v="0"/>
    <n v="0"/>
    <n v="0"/>
    <n v="0"/>
    <n v="0"/>
    <n v="0"/>
    <n v="0"/>
    <x v="993"/>
    <n v="0"/>
    <m/>
    <m/>
    <m/>
    <m/>
    <m/>
    <m/>
    <m/>
    <n v="0"/>
    <n v="0"/>
    <n v="0"/>
    <n v="0"/>
    <x v="2"/>
    <x v="21"/>
    <m/>
    <x v="41"/>
  </r>
  <r>
    <x v="3"/>
    <s v="Aurora"/>
    <s v="Electric"/>
    <s v="Industrial"/>
    <s v="NS-SP Small Primary"/>
    <n v="470074"/>
    <n v="61514.1"/>
    <n v="277.95999999999998"/>
    <n v="3186.92"/>
    <n v="0"/>
    <n v="0"/>
    <n v="0"/>
    <n v="0"/>
    <n v="6096.86"/>
    <n v="0"/>
    <n v="0"/>
    <n v="70.13"/>
    <n v="0"/>
    <n v="0"/>
    <n v="0"/>
    <n v="0"/>
    <n v="0"/>
    <n v="0"/>
    <n v="0"/>
    <n v="1268"/>
    <n v="0"/>
    <n v="0"/>
    <n v="0"/>
    <n v="0"/>
    <n v="0"/>
    <n v="-808"/>
    <n v="0"/>
    <n v="0"/>
    <n v="0"/>
    <n v="0"/>
    <n v="2852.6"/>
    <n v="0"/>
    <n v="0"/>
    <n v="3614.69"/>
    <n v="0"/>
    <n v="0"/>
    <n v="0"/>
    <n v="0"/>
    <n v="0"/>
    <n v="0"/>
    <n v="0"/>
    <x v="994"/>
    <n v="0"/>
    <m/>
    <m/>
    <m/>
    <m/>
    <m/>
    <m/>
    <m/>
    <n v="0"/>
    <n v="0"/>
    <n v="0"/>
    <n v="0"/>
    <x v="2"/>
    <x v="23"/>
    <m/>
    <x v="41"/>
  </r>
  <r>
    <x v="3"/>
    <s v="Aurora"/>
    <s v="Electric"/>
    <s v="Industrial"/>
    <s v="NS-SP Small Primary TEB"/>
    <n v="870773"/>
    <n v="120832.26"/>
    <n v="69.489999999999995"/>
    <n v="0"/>
    <n v="0"/>
    <n v="0"/>
    <n v="0"/>
    <n v="0"/>
    <n v="11293.93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8890.1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6"/>
    <m/>
    <x v="41"/>
  </r>
  <r>
    <x v="3"/>
    <s v="Aurora"/>
    <s v="Electric"/>
    <s v="Interdepartmental"/>
    <s v="CB-Commercial"/>
    <n v="22156"/>
    <n v="2975.32"/>
    <n v="119.85"/>
    <n v="0"/>
    <n v="0"/>
    <n v="0"/>
    <n v="0"/>
    <n v="0"/>
    <n v="287.37"/>
    <n v="0"/>
    <n v="0"/>
    <n v="6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51"/>
    <n v="0"/>
    <n v="0"/>
    <n v="0"/>
    <n v="0"/>
    <n v="0"/>
    <n v="0"/>
    <n v="0"/>
    <x v="995"/>
    <n v="0"/>
    <m/>
    <m/>
    <m/>
    <m/>
    <m/>
    <m/>
    <m/>
    <n v="0"/>
    <n v="0"/>
    <n v="0"/>
    <n v="0"/>
    <x v="5"/>
    <x v="5"/>
    <m/>
    <x v="41"/>
  </r>
  <r>
    <x v="3"/>
    <s v="Aurora"/>
    <s v="Electric"/>
    <s v="Interdepartmental"/>
    <s v="GP-General Power"/>
    <n v="35190"/>
    <n v="2977.48"/>
    <n v="69.489999999999995"/>
    <n v="0"/>
    <n v="0"/>
    <n v="0"/>
    <n v="0"/>
    <n v="0"/>
    <n v="449.97"/>
    <n v="0"/>
    <n v="0"/>
    <n v="10.03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96"/>
    <n v="0"/>
    <m/>
    <m/>
    <m/>
    <m/>
    <m/>
    <m/>
    <m/>
    <n v="0"/>
    <n v="0"/>
    <n v="0"/>
    <n v="0"/>
    <x v="5"/>
    <x v="6"/>
    <m/>
    <x v="41"/>
  </r>
  <r>
    <x v="3"/>
    <s v="Aurora"/>
    <s v="Electric"/>
    <s v="Interdepartmental"/>
    <s v="NS-GS General Service"/>
    <n v="7522"/>
    <n v="1010.11"/>
    <n v="95.88"/>
    <n v="0"/>
    <n v="0"/>
    <n v="0"/>
    <n v="0"/>
    <n v="0"/>
    <n v="97.57"/>
    <n v="0"/>
    <n v="0"/>
    <n v="2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97"/>
    <n v="0"/>
    <m/>
    <m/>
    <m/>
    <m/>
    <m/>
    <m/>
    <m/>
    <n v="0"/>
    <n v="0"/>
    <n v="0"/>
    <n v="0"/>
    <x v="5"/>
    <x v="19"/>
    <m/>
    <x v="41"/>
  </r>
  <r>
    <x v="3"/>
    <s v="Aurora"/>
    <s v="Electric"/>
    <s v="Interdepartmental"/>
    <s v="NS-LG Large General Serv"/>
    <n v="175808"/>
    <n v="15027.8"/>
    <n v="208.47"/>
    <n v="0"/>
    <n v="0"/>
    <n v="0"/>
    <n v="0"/>
    <n v="0"/>
    <n v="2280.23"/>
    <n v="0"/>
    <n v="0"/>
    <n v="49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98"/>
    <n v="0"/>
    <m/>
    <m/>
    <m/>
    <m/>
    <m/>
    <m/>
    <m/>
    <n v="0"/>
    <n v="0"/>
    <n v="0"/>
    <n v="0"/>
    <x v="5"/>
    <x v="36"/>
    <m/>
    <x v="41"/>
  </r>
  <r>
    <x v="3"/>
    <s v="Aurora"/>
    <s v="Electric"/>
    <s v="Municipal Buildings"/>
    <s v="CB-Commercial"/>
    <n v="51102"/>
    <n v="6835.37"/>
    <n v="668.9"/>
    <n v="0"/>
    <n v="0"/>
    <n v="0"/>
    <n v="0"/>
    <n v="0"/>
    <n v="640.69000000000005"/>
    <n v="0"/>
    <n v="0"/>
    <n v="14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99"/>
    <n v="0"/>
    <m/>
    <m/>
    <m/>
    <m/>
    <m/>
    <m/>
    <m/>
    <n v="0"/>
    <n v="0"/>
    <n v="0"/>
    <n v="0"/>
    <x v="3"/>
    <x v="5"/>
    <m/>
    <x v="41"/>
  </r>
  <r>
    <x v="3"/>
    <s v="Aurora"/>
    <s v="Electric"/>
    <s v="Municipal Buildings"/>
    <s v="GP-General Power"/>
    <n v="14400"/>
    <n v="1969.26"/>
    <n v="69.489999999999995"/>
    <n v="0"/>
    <n v="0"/>
    <n v="0"/>
    <n v="0"/>
    <n v="0"/>
    <n v="178.06"/>
    <n v="0"/>
    <n v="0"/>
    <n v="4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06"/>
    <n v="0"/>
    <m/>
    <m/>
    <m/>
    <m/>
    <m/>
    <m/>
    <m/>
    <n v="0"/>
    <n v="0"/>
    <n v="0"/>
    <n v="0"/>
    <x v="3"/>
    <x v="6"/>
    <m/>
    <x v="41"/>
  </r>
  <r>
    <x v="3"/>
    <s v="Aurora"/>
    <s v="Electric"/>
    <s v="Municipal Buildings"/>
    <s v="NS-GS General Service"/>
    <n v="25750"/>
    <n v="3457.94"/>
    <n v="958.8"/>
    <n v="0"/>
    <n v="0"/>
    <n v="0"/>
    <n v="0"/>
    <n v="0"/>
    <n v="333.99"/>
    <n v="0"/>
    <n v="0"/>
    <n v="7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00"/>
    <n v="0"/>
    <m/>
    <m/>
    <m/>
    <m/>
    <m/>
    <m/>
    <m/>
    <n v="0"/>
    <n v="0"/>
    <n v="0"/>
    <n v="0"/>
    <x v="3"/>
    <x v="19"/>
    <m/>
    <x v="41"/>
  </r>
  <r>
    <x v="3"/>
    <s v="Aurora"/>
    <s v="Electric"/>
    <s v="Municipal Buildings"/>
    <s v="NS-LG Large General Serv"/>
    <n v="136960"/>
    <n v="13034.73"/>
    <n v="208.47"/>
    <n v="0"/>
    <n v="0"/>
    <n v="0"/>
    <n v="0"/>
    <n v="0"/>
    <n v="1776.37"/>
    <n v="0"/>
    <n v="0"/>
    <n v="3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01"/>
    <n v="0"/>
    <m/>
    <m/>
    <m/>
    <m/>
    <m/>
    <m/>
    <m/>
    <n v="0"/>
    <n v="0"/>
    <n v="0"/>
    <n v="0"/>
    <x v="3"/>
    <x v="21"/>
    <m/>
    <x v="41"/>
  </r>
  <r>
    <x v="3"/>
    <s v="Aurora"/>
    <s v="Electric"/>
    <s v="Municipal Buildings"/>
    <s v="SH-Small Heating"/>
    <n v="1129"/>
    <n v="151.27000000000001"/>
    <n v="23.93"/>
    <n v="0"/>
    <n v="0"/>
    <n v="0"/>
    <n v="0"/>
    <n v="0"/>
    <n v="14.43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02"/>
    <n v="0"/>
    <m/>
    <m/>
    <m/>
    <m/>
    <m/>
    <m/>
    <m/>
    <n v="0"/>
    <n v="0"/>
    <n v="0"/>
    <n v="0"/>
    <x v="3"/>
    <x v="12"/>
    <m/>
    <x v="41"/>
  </r>
  <r>
    <x v="3"/>
    <s v="Aurora"/>
    <s v="Electric"/>
    <s v="Municipal Other Lighting"/>
    <s v="CB-Commercial"/>
    <n v="10423"/>
    <n v="1394.53"/>
    <n v="310.58999999999997"/>
    <n v="0"/>
    <n v="0"/>
    <n v="0"/>
    <n v="0"/>
    <n v="0"/>
    <n v="130.97"/>
    <n v="0"/>
    <n v="0"/>
    <n v="3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03"/>
    <n v="0"/>
    <m/>
    <m/>
    <m/>
    <m/>
    <m/>
    <m/>
    <m/>
    <n v="0"/>
    <n v="0"/>
    <n v="0"/>
    <n v="0"/>
    <x v="4"/>
    <x v="5"/>
    <m/>
    <x v="41"/>
  </r>
  <r>
    <x v="3"/>
    <s v="Aurora"/>
    <s v="Electric"/>
    <s v="Municipal Other Lighting"/>
    <s v="LS-Special Lighting"/>
    <n v="16502"/>
    <n v="2785.4"/>
    <n v="0"/>
    <n v="0"/>
    <n v="0"/>
    <n v="0"/>
    <n v="0"/>
    <n v="0"/>
    <n v="213.77"/>
    <n v="0"/>
    <n v="0"/>
    <n v="4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1"/>
  </r>
  <r>
    <x v="3"/>
    <s v="Aurora"/>
    <s v="Electric"/>
    <s v="Municipal Other Lighting"/>
    <s v="MS-Miscellaneous"/>
    <n v="0"/>
    <n v="0"/>
    <n v="2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41"/>
  </r>
  <r>
    <x v="3"/>
    <s v="Aurora"/>
    <s v="Electric"/>
    <s v="Municipal Other Lighting"/>
    <s v="NS-GS General Service"/>
    <n v="6619"/>
    <n v="888.88"/>
    <n v="455.43"/>
    <n v="0"/>
    <n v="0"/>
    <n v="0"/>
    <n v="0"/>
    <n v="0"/>
    <n v="85.85"/>
    <n v="0"/>
    <n v="0"/>
    <n v="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04"/>
    <n v="0"/>
    <m/>
    <m/>
    <m/>
    <m/>
    <m/>
    <m/>
    <m/>
    <n v="0"/>
    <n v="0"/>
    <n v="0"/>
    <n v="0"/>
    <x v="4"/>
    <x v="19"/>
    <m/>
    <x v="41"/>
  </r>
  <r>
    <x v="3"/>
    <s v="Aurora"/>
    <s v="Electric"/>
    <s v="Municipal Pumping"/>
    <s v="CB-Commercial"/>
    <n v="42404"/>
    <n v="5673.57"/>
    <n v="454.33"/>
    <n v="0"/>
    <n v="0"/>
    <n v="0"/>
    <n v="0"/>
    <n v="0"/>
    <n v="532.96"/>
    <n v="0"/>
    <n v="0"/>
    <n v="12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05"/>
    <n v="0"/>
    <m/>
    <m/>
    <m/>
    <m/>
    <m/>
    <m/>
    <m/>
    <n v="0"/>
    <n v="0"/>
    <n v="0"/>
    <n v="0"/>
    <x v="3"/>
    <x v="5"/>
    <m/>
    <x v="41"/>
  </r>
  <r>
    <x v="3"/>
    <s v="Aurora"/>
    <s v="Electric"/>
    <s v="Municipal Pumping"/>
    <s v="GP-General Power"/>
    <n v="296800"/>
    <n v="30186.720000000001"/>
    <n v="416.94"/>
    <n v="0"/>
    <n v="0"/>
    <n v="0"/>
    <n v="0"/>
    <n v="0"/>
    <n v="3729.57"/>
    <n v="0"/>
    <n v="0"/>
    <n v="86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06"/>
    <n v="0"/>
    <m/>
    <m/>
    <m/>
    <m/>
    <m/>
    <m/>
    <m/>
    <n v="0"/>
    <n v="0"/>
    <n v="0"/>
    <n v="0"/>
    <x v="3"/>
    <x v="6"/>
    <m/>
    <x v="41"/>
  </r>
  <r>
    <x v="3"/>
    <s v="Aurora"/>
    <s v="Electric"/>
    <s v="Municipal Pumping"/>
    <s v="NS-GS General Service"/>
    <n v="42661"/>
    <n v="5728.9"/>
    <n v="886.89"/>
    <n v="0"/>
    <n v="0"/>
    <n v="0"/>
    <n v="0"/>
    <n v="0"/>
    <n v="553.33000000000004"/>
    <n v="0"/>
    <n v="0"/>
    <n v="1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34"/>
    <n v="0"/>
    <m/>
    <m/>
    <m/>
    <m/>
    <m/>
    <m/>
    <m/>
    <n v="0"/>
    <n v="0"/>
    <n v="0"/>
    <n v="0"/>
    <x v="3"/>
    <x v="19"/>
    <m/>
    <x v="41"/>
  </r>
  <r>
    <x v="3"/>
    <s v="Aurora"/>
    <s v="Electric"/>
    <s v="Municipal Pumping"/>
    <s v="NS-LG Large General Serv"/>
    <n v="307831"/>
    <n v="33166.03"/>
    <n v="555.91999999999996"/>
    <n v="0"/>
    <n v="0"/>
    <n v="0"/>
    <n v="0"/>
    <n v="0"/>
    <n v="3992.56"/>
    <n v="0"/>
    <n v="0"/>
    <n v="86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07"/>
    <n v="0"/>
    <m/>
    <m/>
    <m/>
    <m/>
    <m/>
    <m/>
    <m/>
    <n v="0"/>
    <n v="0"/>
    <n v="0"/>
    <n v="0"/>
    <x v="3"/>
    <x v="21"/>
    <m/>
    <x v="41"/>
  </r>
  <r>
    <x v="3"/>
    <s v="Aurora"/>
    <s v="Electric"/>
    <s v="Oil Pipeline Pumping"/>
    <s v="GP-General Power"/>
    <n v="111680"/>
    <n v="12105.7"/>
    <n v="69.489999999999995"/>
    <n v="0"/>
    <n v="0"/>
    <n v="0"/>
    <n v="0"/>
    <n v="0"/>
    <n v="1448.49"/>
    <n v="0"/>
    <n v="0"/>
    <n v="3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55.82"/>
    <n v="0"/>
    <n v="0"/>
    <n v="0"/>
    <n v="0"/>
    <n v="0"/>
    <n v="0"/>
    <n v="0"/>
    <x v="1008"/>
    <n v="0"/>
    <m/>
    <m/>
    <m/>
    <m/>
    <m/>
    <m/>
    <m/>
    <n v="0"/>
    <n v="0"/>
    <n v="0"/>
    <n v="0"/>
    <x v="2"/>
    <x v="24"/>
    <m/>
    <x v="41"/>
  </r>
  <r>
    <x v="3"/>
    <s v="Aurora"/>
    <s v="Electric"/>
    <s v="Oil Pipeline Pumping"/>
    <s v="NS-SP Small Primary"/>
    <n v="54129"/>
    <n v="6180.59"/>
    <n v="69.489999999999995"/>
    <n v="0"/>
    <n v="0"/>
    <n v="0"/>
    <n v="0"/>
    <n v="0"/>
    <n v="702.05"/>
    <n v="0"/>
    <n v="0"/>
    <n v="15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0.74"/>
    <n v="0"/>
    <n v="0"/>
    <n v="473.29"/>
    <n v="0"/>
    <n v="0"/>
    <n v="0"/>
    <n v="0"/>
    <n v="0"/>
    <n v="0"/>
    <n v="0"/>
    <x v="1009"/>
    <n v="0"/>
    <m/>
    <m/>
    <m/>
    <m/>
    <m/>
    <m/>
    <m/>
    <n v="0"/>
    <n v="0"/>
    <n v="0"/>
    <n v="0"/>
    <x v="2"/>
    <x v="37"/>
    <m/>
    <x v="41"/>
  </r>
  <r>
    <x v="3"/>
    <s v="Aurora"/>
    <s v="Electric"/>
    <s v="Residential"/>
    <s v="NS-GS General Servic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0"/>
    <m/>
    <x v="41"/>
  </r>
  <r>
    <x v="3"/>
    <s v="Aurora"/>
    <s v="Electric"/>
    <s v="Residential"/>
    <s v="NS-RG Residential"/>
    <n v="13383769"/>
    <n v="1817133.24"/>
    <n v="133632.92000000001"/>
    <n v="63196.45"/>
    <n v="0"/>
    <n v="0"/>
    <n v="-1300.06"/>
    <n v="-101743.639694657"/>
    <n v="173588"/>
    <n v="0"/>
    <n v="0"/>
    <n v="3747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49.06"/>
    <n v="300"/>
    <n v="-120.27"/>
    <n v="19347.79"/>
    <n v="0"/>
    <n v="-913.78"/>
    <n v="0"/>
    <n v="0"/>
    <n v="0"/>
    <n v="0"/>
    <n v="37.24"/>
    <x v="1010"/>
    <n v="0"/>
    <m/>
    <m/>
    <m/>
    <m/>
    <m/>
    <m/>
    <m/>
    <n v="0"/>
    <n v="0"/>
    <n v="0"/>
    <n v="0"/>
    <x v="0"/>
    <x v="38"/>
    <m/>
    <x v="41"/>
  </r>
  <r>
    <x v="3"/>
    <s v="Aurora"/>
    <s v="Electric"/>
    <s v="Residential"/>
    <s v="RGL-Residential Pilot"/>
    <n v="7970"/>
    <n v="902.74"/>
    <n v="88.87"/>
    <n v="68.34"/>
    <n v="0"/>
    <n v="0"/>
    <n v="0"/>
    <n v="0"/>
    <n v="102.27"/>
    <n v="0"/>
    <n v="0"/>
    <n v="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9"/>
    <n v="0"/>
    <n v="0"/>
    <n v="6.92"/>
    <n v="0"/>
    <n v="0"/>
    <n v="0"/>
    <n v="0"/>
    <n v="0"/>
    <n v="0"/>
    <n v="0"/>
    <x v="1011"/>
    <n v="0"/>
    <m/>
    <m/>
    <m/>
    <m/>
    <m/>
    <m/>
    <m/>
    <n v="0"/>
    <n v="0"/>
    <n v="0"/>
    <n v="0"/>
    <x v="0"/>
    <x v="25"/>
    <m/>
    <x v="41"/>
  </r>
  <r>
    <x v="3"/>
    <s v="Aurora"/>
    <s v="Electric"/>
    <s v="Residential"/>
    <s v="RG-Residential"/>
    <n v="4584744"/>
    <n v="620835.43000000005"/>
    <n v="56820.83"/>
    <n v="24058.89"/>
    <n v="0"/>
    <n v="0"/>
    <n v="-165.31"/>
    <n v="-31906.247328244299"/>
    <n v="58422.14"/>
    <n v="0"/>
    <n v="0"/>
    <n v="1314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.25"/>
    <n v="200"/>
    <n v="-74.69"/>
    <n v="4768.09"/>
    <n v="0"/>
    <n v="0"/>
    <n v="0"/>
    <n v="0"/>
    <n v="0"/>
    <n v="0"/>
    <n v="55.84"/>
    <x v="1012"/>
    <n v="0"/>
    <m/>
    <m/>
    <m/>
    <m/>
    <m/>
    <m/>
    <m/>
    <n v="0"/>
    <n v="0"/>
    <n v="0"/>
    <n v="0"/>
    <x v="0"/>
    <x v="1"/>
    <m/>
    <x v="41"/>
  </r>
  <r>
    <x v="3"/>
    <s v="Aurora"/>
    <s v="Lighting"/>
    <s v="Commercial"/>
    <s v="PL-Private Lighting"/>
    <n v="48786.201999999997"/>
    <n v="17507.37"/>
    <n v="0"/>
    <n v="0"/>
    <n v="0"/>
    <n v="0"/>
    <n v="0"/>
    <n v="0"/>
    <n v="632.22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38999999999999"/>
    <n v="0"/>
    <n v="-2.11"/>
    <n v="964.1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3"/>
    <s v="Aurora"/>
    <s v="Lighting"/>
    <s v="Industrial"/>
    <s v="PL-Private Lighting"/>
    <n v="5046"/>
    <n v="1500.7"/>
    <n v="0"/>
    <n v="0"/>
    <n v="0"/>
    <n v="0"/>
    <n v="0"/>
    <n v="0"/>
    <n v="65.43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8699999999999992"/>
    <n v="0"/>
    <n v="0"/>
    <n v="87.65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1"/>
  </r>
  <r>
    <x v="3"/>
    <s v="Aurora"/>
    <s v="Lighting"/>
    <s v="Interdepartmental"/>
    <s v="PL-Private Lighting"/>
    <n v="195"/>
    <n v="49.47"/>
    <n v="0"/>
    <n v="0"/>
    <n v="0"/>
    <n v="0"/>
    <n v="0"/>
    <n v="0"/>
    <n v="2.5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41"/>
  </r>
  <r>
    <x v="3"/>
    <s v="Aurora"/>
    <s v="Lighting"/>
    <s v="Municipal Other Lighting"/>
    <s v="PL-Private Lighting"/>
    <n v="174"/>
    <n v="70.95"/>
    <n v="0"/>
    <n v="0"/>
    <n v="0"/>
    <n v="0"/>
    <n v="0"/>
    <n v="0"/>
    <n v="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1"/>
  </r>
  <r>
    <x v="3"/>
    <s v="Aurora"/>
    <s v="Lighting"/>
    <s v="Municipal Pumping"/>
    <s v="PL-Private Lighting"/>
    <n v="58"/>
    <n v="22.14"/>
    <n v="0"/>
    <n v="0"/>
    <n v="0"/>
    <n v="0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1"/>
  </r>
  <r>
    <x v="3"/>
    <s v="Aurora"/>
    <s v="Lighting"/>
    <s v="Municipal Street Lighting"/>
    <s v="SPL-Municipal St Lighting"/>
    <n v="81082.224000000002"/>
    <n v="13701.79"/>
    <n v="0"/>
    <n v="0"/>
    <n v="0"/>
    <n v="0"/>
    <n v="0"/>
    <n v="0"/>
    <n v="1051.6400000000001"/>
    <n v="0"/>
    <n v="0"/>
    <n v="0"/>
    <n v="0"/>
    <n v="0"/>
    <n v="0"/>
    <n v="0"/>
    <n v="0"/>
    <n v="0"/>
    <n v="0"/>
    <n v="347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1"/>
  </r>
  <r>
    <x v="3"/>
    <s v="Aurora"/>
    <s v="Lighting"/>
    <s v="Residential"/>
    <s v="PL-Private Lighting"/>
    <n v="50657.339"/>
    <n v="20718.84"/>
    <n v="0"/>
    <n v="0"/>
    <n v="0"/>
    <n v="0"/>
    <n v="0"/>
    <n v="0"/>
    <n v="65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19"/>
    <n v="0"/>
    <n v="0"/>
    <n v="70.3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3"/>
    <s v="Baxter Springs"/>
    <s v="Electric"/>
    <s v="Commercial"/>
    <s v="NS-GS General Service"/>
    <n v="1"/>
    <n v="0.13"/>
    <n v="23.97"/>
    <n v="1.21"/>
    <n v="0"/>
    <n v="0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9"/>
    <m/>
    <x v="41"/>
  </r>
  <r>
    <x v="3"/>
    <s v="Baxter Springs"/>
    <s v="Electric"/>
    <s v="Residential"/>
    <s v="NS-RG Residential"/>
    <n v="689"/>
    <n v="93.58"/>
    <n v="13"/>
    <n v="5.82"/>
    <n v="0"/>
    <n v="0"/>
    <n v="0"/>
    <n v="0"/>
    <n v="8.94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91"/>
    <n v="0"/>
    <n v="0"/>
    <n v="0"/>
    <n v="0"/>
    <n v="0"/>
    <n v="0"/>
    <n v="0"/>
    <x v="130"/>
    <n v="0"/>
    <m/>
    <m/>
    <m/>
    <m/>
    <m/>
    <m/>
    <m/>
    <n v="0"/>
    <n v="0"/>
    <n v="0"/>
    <n v="0"/>
    <x v="0"/>
    <x v="38"/>
    <m/>
    <x v="41"/>
  </r>
  <r>
    <x v="3"/>
    <s v="Baxter Springs"/>
    <s v="Lighting"/>
    <s v="Commercial"/>
    <s v="PL-Private Lighting"/>
    <n v="31"/>
    <n v="15.22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3"/>
    <s v="Bolivar"/>
    <s v="Electric"/>
    <s v="Commercial"/>
    <s v="CB-Commercial"/>
    <n v="728805"/>
    <n v="97653.65"/>
    <n v="13850.6"/>
    <n v="2508.5"/>
    <n v="0"/>
    <n v="0"/>
    <n v="-59.68"/>
    <n v="-1254.8488549618301"/>
    <n v="9254.8799999999992"/>
    <n v="0"/>
    <n v="0"/>
    <n v="209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.98"/>
    <n v="40"/>
    <n v="-5.19"/>
    <n v="7149.27"/>
    <n v="0"/>
    <n v="0"/>
    <n v="0"/>
    <n v="0"/>
    <n v="0"/>
    <n v="0"/>
    <n v="0"/>
    <x v="1013"/>
    <n v="0"/>
    <m/>
    <m/>
    <m/>
    <m/>
    <m/>
    <m/>
    <m/>
    <n v="0"/>
    <n v="0"/>
    <n v="0"/>
    <n v="0"/>
    <x v="1"/>
    <x v="5"/>
    <m/>
    <x v="41"/>
  </r>
  <r>
    <x v="3"/>
    <s v="Bolivar"/>
    <s v="Electric"/>
    <s v="Commercial"/>
    <s v="GP-General Power"/>
    <n v="977400"/>
    <n v="113057.27"/>
    <n v="2432.15"/>
    <n v="646.78"/>
    <n v="0"/>
    <n v="0"/>
    <n v="0"/>
    <n v="0"/>
    <n v="12318.36"/>
    <n v="0"/>
    <n v="0"/>
    <n v="284.08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87.47"/>
    <n v="0"/>
    <n v="0"/>
    <n v="0"/>
    <n v="0"/>
    <n v="0"/>
    <n v="0"/>
    <n v="0"/>
    <x v="1014"/>
    <n v="0"/>
    <m/>
    <m/>
    <m/>
    <m/>
    <m/>
    <m/>
    <m/>
    <n v="0"/>
    <n v="0"/>
    <n v="0"/>
    <n v="0"/>
    <x v="1"/>
    <x v="6"/>
    <m/>
    <x v="41"/>
  </r>
  <r>
    <x v="3"/>
    <s v="Bolivar"/>
    <s v="Electric"/>
    <s v="Commercial"/>
    <s v="LP-Large Power"/>
    <n v="2272536"/>
    <n v="211412.2"/>
    <n v="1134.2"/>
    <n v="0"/>
    <n v="0"/>
    <n v="0"/>
    <n v="0"/>
    <n v="0"/>
    <n v="28929.38"/>
    <n v="0"/>
    <n v="0"/>
    <n v="636.30999999999995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-1126.68"/>
    <n v="0"/>
    <n v="0"/>
    <n v="5492.88"/>
    <n v="0"/>
    <n v="0"/>
    <n v="0"/>
    <n v="0"/>
    <n v="0"/>
    <n v="0"/>
    <n v="0"/>
    <x v="1015"/>
    <n v="0"/>
    <m/>
    <m/>
    <m/>
    <m/>
    <m/>
    <m/>
    <m/>
    <n v="0"/>
    <n v="0"/>
    <n v="0"/>
    <n v="0"/>
    <x v="1"/>
    <x v="17"/>
    <m/>
    <x v="41"/>
  </r>
  <r>
    <x v="3"/>
    <s v="Bolivar"/>
    <s v="Electric"/>
    <s v="Commercial"/>
    <s v="LS-Special Lighting"/>
    <n v="5067"/>
    <n v="1062.8699999999999"/>
    <n v="0"/>
    <n v="3.72"/>
    <n v="0"/>
    <n v="0"/>
    <n v="0"/>
    <n v="0"/>
    <n v="64.849999999999994"/>
    <n v="0"/>
    <n v="0"/>
    <n v="1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9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1"/>
  </r>
  <r>
    <x v="3"/>
    <s v="Bolivar"/>
    <s v="Electric"/>
    <s v="Commercial"/>
    <s v="NS-GS General Service"/>
    <n v="3226397"/>
    <n v="433269.47"/>
    <n v="44921.72"/>
    <n v="10114.33"/>
    <n v="0"/>
    <n v="0"/>
    <n v="-32.92"/>
    <n v="-6235.6"/>
    <n v="41846.36"/>
    <n v="0"/>
    <n v="0"/>
    <n v="903.2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619.18"/>
    <n v="40"/>
    <n v="-125.46"/>
    <n v="30705.81"/>
    <n v="0"/>
    <n v="0"/>
    <n v="0"/>
    <n v="0"/>
    <n v="0"/>
    <n v="0"/>
    <n v="0"/>
    <x v="1016"/>
    <n v="0"/>
    <m/>
    <m/>
    <m/>
    <m/>
    <m/>
    <m/>
    <m/>
    <n v="0"/>
    <n v="0"/>
    <n v="0"/>
    <n v="0"/>
    <x v="1"/>
    <x v="19"/>
    <m/>
    <x v="41"/>
  </r>
  <r>
    <x v="3"/>
    <s v="Bolivar"/>
    <s v="Electric"/>
    <s v="Commercial"/>
    <s v="NS-LG Large General Serv"/>
    <n v="5829975"/>
    <n v="638234.59"/>
    <n v="13439.36"/>
    <n v="12577.45"/>
    <n v="0"/>
    <n v="0"/>
    <n v="-340.32"/>
    <n v="-88560"/>
    <n v="75660.100000000006"/>
    <n v="0"/>
    <n v="0"/>
    <n v="1613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2.21"/>
    <n v="0"/>
    <n v="0"/>
    <n v="31911.09"/>
    <n v="0"/>
    <n v="0"/>
    <n v="0"/>
    <n v="0"/>
    <n v="0"/>
    <n v="0"/>
    <n v="0"/>
    <x v="1017"/>
    <n v="0"/>
    <m/>
    <m/>
    <m/>
    <m/>
    <m/>
    <m/>
    <m/>
    <n v="0"/>
    <n v="0"/>
    <n v="0"/>
    <n v="0"/>
    <x v="1"/>
    <x v="21"/>
    <m/>
    <x v="41"/>
  </r>
  <r>
    <x v="3"/>
    <s v="Bolivar"/>
    <s v="Electric"/>
    <s v="Commercial"/>
    <s v="NS-SP Small Primary TEB"/>
    <n v="17560"/>
    <n v="2452.75"/>
    <n v="138.97999999999999"/>
    <n v="0"/>
    <n v="0"/>
    <n v="0"/>
    <n v="0"/>
    <n v="0"/>
    <n v="227.76"/>
    <n v="0"/>
    <n v="0"/>
    <n v="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.31"/>
    <n v="0"/>
    <n v="0"/>
    <n v="0"/>
    <n v="0"/>
    <n v="0"/>
    <n v="0"/>
    <n v="0"/>
    <x v="1018"/>
    <n v="0"/>
    <m/>
    <m/>
    <m/>
    <m/>
    <m/>
    <m/>
    <m/>
    <n v="0"/>
    <n v="0"/>
    <n v="0"/>
    <n v="0"/>
    <x v="1"/>
    <x v="36"/>
    <m/>
    <x v="41"/>
  </r>
  <r>
    <x v="3"/>
    <s v="Bolivar"/>
    <s v="Electric"/>
    <s v="Commercial"/>
    <s v="SH-Small Heating"/>
    <n v="124306"/>
    <n v="16659.740000000002"/>
    <n v="1830.21"/>
    <n v="532.34"/>
    <n v="0"/>
    <n v="0"/>
    <n v="-30.96"/>
    <n v="-3919.4656488549599"/>
    <n v="1592.49"/>
    <n v="0"/>
    <n v="0"/>
    <n v="35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.14"/>
    <n v="0"/>
    <n v="-26.64"/>
    <n v="1242.0999999999999"/>
    <n v="0"/>
    <n v="0"/>
    <n v="0"/>
    <n v="0"/>
    <n v="0"/>
    <n v="0"/>
    <n v="0"/>
    <x v="1019"/>
    <n v="0"/>
    <m/>
    <m/>
    <m/>
    <m/>
    <m/>
    <m/>
    <m/>
    <n v="0"/>
    <n v="0"/>
    <n v="0"/>
    <n v="0"/>
    <x v="1"/>
    <x v="12"/>
    <m/>
    <x v="41"/>
  </r>
  <r>
    <x v="3"/>
    <s v="Bolivar"/>
    <s v="Electric"/>
    <s v="Commercial"/>
    <s v="TEB-Total Electric Bldg"/>
    <n v="290533"/>
    <n v="39119.019999999997"/>
    <n v="1459.29"/>
    <n v="232.52"/>
    <n v="0"/>
    <n v="0"/>
    <n v="0"/>
    <n v="0"/>
    <n v="3685.73"/>
    <n v="0"/>
    <n v="0"/>
    <n v="83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72"/>
    <n v="0"/>
    <n v="0"/>
    <n v="1530.16"/>
    <n v="0"/>
    <n v="0"/>
    <n v="0"/>
    <n v="0"/>
    <n v="0"/>
    <n v="0"/>
    <n v="0"/>
    <x v="1020"/>
    <n v="0"/>
    <m/>
    <m/>
    <m/>
    <m/>
    <m/>
    <m/>
    <m/>
    <n v="0"/>
    <n v="0"/>
    <n v="0"/>
    <n v="0"/>
    <x v="1"/>
    <x v="13"/>
    <m/>
    <x v="41"/>
  </r>
  <r>
    <x v="3"/>
    <s v="Bolivar"/>
    <s v="Electric"/>
    <s v="Industrial"/>
    <s v="CB-Commercial"/>
    <n v="6160"/>
    <n v="825.74"/>
    <n v="47.82"/>
    <n v="26.67"/>
    <n v="0"/>
    <n v="0"/>
    <n v="0"/>
    <n v="0"/>
    <n v="78.680000000000007"/>
    <n v="0"/>
    <n v="0"/>
    <n v="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"/>
    <n v="0"/>
    <n v="0"/>
    <n v="0"/>
    <n v="0"/>
    <n v="0"/>
    <n v="0"/>
    <n v="0"/>
    <x v="1021"/>
    <n v="0"/>
    <m/>
    <m/>
    <m/>
    <m/>
    <m/>
    <m/>
    <m/>
    <n v="0"/>
    <n v="0"/>
    <n v="0"/>
    <n v="0"/>
    <x v="2"/>
    <x v="5"/>
    <m/>
    <x v="41"/>
  </r>
  <r>
    <x v="3"/>
    <s v="Bolivar"/>
    <s v="Electric"/>
    <s v="Industrial"/>
    <s v="GP-General Power"/>
    <n v="97560"/>
    <n v="10897.42"/>
    <n v="69.489999999999995"/>
    <n v="0"/>
    <n v="0"/>
    <n v="0"/>
    <n v="0"/>
    <n v="0"/>
    <n v="1247.49"/>
    <n v="0"/>
    <n v="0"/>
    <n v="27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8.31"/>
    <n v="0"/>
    <n v="0"/>
    <n v="0"/>
    <n v="0"/>
    <n v="0"/>
    <n v="0"/>
    <n v="0"/>
    <x v="1022"/>
    <n v="0"/>
    <m/>
    <m/>
    <m/>
    <m/>
    <m/>
    <m/>
    <m/>
    <n v="0"/>
    <n v="0"/>
    <n v="0"/>
    <n v="0"/>
    <x v="2"/>
    <x v="6"/>
    <m/>
    <x v="41"/>
  </r>
  <r>
    <x v="3"/>
    <s v="Bolivar"/>
    <s v="Electric"/>
    <s v="Industrial"/>
    <s v="LP-Large Power"/>
    <n v="589037"/>
    <n v="59133.8"/>
    <n v="567.1"/>
    <n v="0"/>
    <n v="0"/>
    <n v="0"/>
    <n v="0"/>
    <n v="0"/>
    <n v="7498.44"/>
    <n v="0"/>
    <n v="0"/>
    <n v="16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0.76"/>
    <n v="0"/>
    <n v="0"/>
    <n v="4280.71"/>
    <n v="0"/>
    <n v="0"/>
    <n v="0"/>
    <n v="0"/>
    <n v="0"/>
    <n v="0"/>
    <n v="0"/>
    <x v="1023"/>
    <n v="0"/>
    <m/>
    <m/>
    <m/>
    <m/>
    <m/>
    <m/>
    <m/>
    <n v="0"/>
    <n v="0"/>
    <n v="0"/>
    <n v="0"/>
    <x v="2"/>
    <x v="17"/>
    <m/>
    <x v="41"/>
  </r>
  <r>
    <x v="3"/>
    <s v="Bolivar"/>
    <s v="Electric"/>
    <s v="Industrial"/>
    <s v="NS-GS General Service"/>
    <n v="53553"/>
    <n v="7191.63"/>
    <n v="263.67"/>
    <n v="373.2"/>
    <n v="0"/>
    <n v="0"/>
    <n v="0"/>
    <n v="0"/>
    <n v="694.58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91"/>
    <n v="0"/>
    <n v="0"/>
    <n v="483.14"/>
    <n v="0"/>
    <n v="0"/>
    <n v="0"/>
    <n v="0"/>
    <n v="0"/>
    <n v="0"/>
    <n v="0"/>
    <x v="1024"/>
    <n v="0"/>
    <m/>
    <m/>
    <m/>
    <m/>
    <m/>
    <m/>
    <m/>
    <n v="0"/>
    <n v="0"/>
    <n v="0"/>
    <n v="0"/>
    <x v="2"/>
    <x v="19"/>
    <m/>
    <x v="41"/>
  </r>
  <r>
    <x v="3"/>
    <s v="Bolivar"/>
    <s v="Electric"/>
    <s v="Industrial"/>
    <s v="NS-LG Large General Serv"/>
    <n v="954160"/>
    <n v="111614.25"/>
    <n v="972.86"/>
    <n v="5095.92"/>
    <n v="0"/>
    <n v="0"/>
    <n v="0"/>
    <n v="0"/>
    <n v="12375.45"/>
    <n v="0"/>
    <n v="0"/>
    <n v="267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80.03"/>
    <n v="0"/>
    <n v="0"/>
    <n v="0"/>
    <n v="0"/>
    <n v="0"/>
    <n v="0"/>
    <n v="0"/>
    <x v="1025"/>
    <n v="0"/>
    <m/>
    <m/>
    <m/>
    <m/>
    <m/>
    <m/>
    <m/>
    <n v="0"/>
    <n v="0"/>
    <n v="0"/>
    <n v="0"/>
    <x v="2"/>
    <x v="21"/>
    <m/>
    <x v="41"/>
  </r>
  <r>
    <x v="3"/>
    <s v="Bolivar"/>
    <s v="Electric"/>
    <s v="Interdepartmental"/>
    <s v="CB-Commercial"/>
    <n v="0"/>
    <n v="0"/>
    <n v="2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5"/>
    <m/>
    <x v="41"/>
  </r>
  <r>
    <x v="3"/>
    <s v="Bolivar"/>
    <s v="Electric"/>
    <s v="Interdepartmental"/>
    <s v="NS-GS General Service"/>
    <n v="22407"/>
    <n v="3009.02"/>
    <n v="335.58"/>
    <n v="0"/>
    <n v="0"/>
    <n v="0"/>
    <n v="0"/>
    <n v="0"/>
    <n v="290.62"/>
    <n v="0"/>
    <n v="0"/>
    <n v="6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72"/>
    <n v="0"/>
    <n v="0"/>
    <n v="0"/>
    <n v="0"/>
    <n v="0"/>
    <n v="0"/>
    <n v="0"/>
    <x v="1026"/>
    <n v="0"/>
    <m/>
    <m/>
    <m/>
    <m/>
    <m/>
    <m/>
    <m/>
    <n v="0"/>
    <n v="0"/>
    <n v="0"/>
    <n v="0"/>
    <x v="5"/>
    <x v="19"/>
    <m/>
    <x v="41"/>
  </r>
  <r>
    <x v="3"/>
    <s v="Bolivar"/>
    <s v="Electric"/>
    <s v="Interdepartmental"/>
    <s v="NS-LG Large General Serv"/>
    <n v="189006"/>
    <n v="20373.8"/>
    <n v="416.94"/>
    <n v="0"/>
    <n v="0"/>
    <n v="0"/>
    <n v="0"/>
    <n v="0"/>
    <n v="2451.41"/>
    <n v="0"/>
    <n v="0"/>
    <n v="52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4.61"/>
    <n v="0"/>
    <n v="0"/>
    <n v="0"/>
    <n v="0"/>
    <n v="0"/>
    <n v="0"/>
    <n v="0"/>
    <x v="1027"/>
    <n v="0"/>
    <m/>
    <m/>
    <m/>
    <m/>
    <m/>
    <m/>
    <m/>
    <n v="0"/>
    <n v="0"/>
    <n v="0"/>
    <n v="0"/>
    <x v="5"/>
    <x v="36"/>
    <m/>
    <x v="41"/>
  </r>
  <r>
    <x v="3"/>
    <s v="Bolivar"/>
    <s v="Electric"/>
    <s v="Municipal Buildings"/>
    <s v="CB-Commercial"/>
    <n v="13722"/>
    <n v="1838.17"/>
    <n v="670"/>
    <n v="0"/>
    <n v="0"/>
    <n v="0"/>
    <n v="0"/>
    <n v="0"/>
    <n v="174.33"/>
    <n v="0"/>
    <n v="0"/>
    <n v="3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28"/>
    <n v="0"/>
    <m/>
    <m/>
    <m/>
    <m/>
    <m/>
    <m/>
    <m/>
    <n v="0"/>
    <n v="0"/>
    <n v="0"/>
    <n v="0"/>
    <x v="3"/>
    <x v="5"/>
    <m/>
    <x v="41"/>
  </r>
  <r>
    <x v="3"/>
    <s v="Bolivar"/>
    <s v="Electric"/>
    <s v="Municipal Buildings"/>
    <s v="GP-General Power"/>
    <n v="640"/>
    <n v="1401.27"/>
    <n v="69.489999999999995"/>
    <n v="0"/>
    <n v="0"/>
    <n v="0"/>
    <n v="-65.16"/>
    <n v="-10937.404580152701"/>
    <n v="7.91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63"/>
    <n v="0"/>
    <m/>
    <m/>
    <m/>
    <m/>
    <m/>
    <m/>
    <m/>
    <n v="0"/>
    <n v="0"/>
    <n v="0"/>
    <n v="0"/>
    <x v="3"/>
    <x v="6"/>
    <m/>
    <x v="41"/>
  </r>
  <r>
    <x v="3"/>
    <s v="Bolivar"/>
    <s v="Electric"/>
    <s v="Municipal Buildings"/>
    <s v="NS-GS General Service"/>
    <n v="58581"/>
    <n v="7866.79"/>
    <n v="1797.75"/>
    <n v="0"/>
    <n v="0"/>
    <n v="0"/>
    <n v="0"/>
    <n v="0"/>
    <n v="759.82"/>
    <n v="0"/>
    <n v="0"/>
    <n v="1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29"/>
    <n v="0"/>
    <m/>
    <m/>
    <m/>
    <m/>
    <m/>
    <m/>
    <m/>
    <n v="0"/>
    <n v="0"/>
    <n v="0"/>
    <n v="0"/>
    <x v="3"/>
    <x v="19"/>
    <m/>
    <x v="41"/>
  </r>
  <r>
    <x v="3"/>
    <s v="Bolivar"/>
    <s v="Electric"/>
    <s v="Municipal Buildings"/>
    <s v="NS-LG Large General Serv"/>
    <n v="93920"/>
    <n v="9358.44"/>
    <n v="208.47"/>
    <n v="0"/>
    <n v="0"/>
    <n v="0"/>
    <n v="0"/>
    <n v="0"/>
    <n v="1218.1500000000001"/>
    <n v="0"/>
    <n v="0"/>
    <n v="2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30"/>
    <n v="0"/>
    <m/>
    <m/>
    <m/>
    <m/>
    <m/>
    <m/>
    <m/>
    <n v="0"/>
    <n v="0"/>
    <n v="0"/>
    <n v="0"/>
    <x v="3"/>
    <x v="21"/>
    <m/>
    <x v="41"/>
  </r>
  <r>
    <x v="3"/>
    <s v="Bolivar"/>
    <s v="Electric"/>
    <s v="Municipal Buildings"/>
    <s v="SH-Small Heating"/>
    <n v="5967"/>
    <n v="799.27"/>
    <n v="143.61000000000001"/>
    <n v="0"/>
    <n v="0"/>
    <n v="0"/>
    <n v="0"/>
    <n v="0"/>
    <n v="76.19"/>
    <n v="0"/>
    <n v="0"/>
    <n v="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31"/>
    <n v="0"/>
    <m/>
    <m/>
    <m/>
    <m/>
    <m/>
    <m/>
    <m/>
    <n v="0"/>
    <n v="0"/>
    <n v="0"/>
    <n v="0"/>
    <x v="3"/>
    <x v="12"/>
    <m/>
    <x v="41"/>
  </r>
  <r>
    <x v="3"/>
    <s v="Bolivar"/>
    <s v="Electric"/>
    <s v="Municipal Other Lighting"/>
    <s v="CB-Commercial"/>
    <n v="1268"/>
    <n v="170.24"/>
    <n v="143.61000000000001"/>
    <n v="0"/>
    <n v="0"/>
    <n v="0"/>
    <n v="0"/>
    <n v="0"/>
    <n v="16.43"/>
    <n v="0"/>
    <n v="0"/>
    <n v="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02"/>
    <n v="0"/>
    <m/>
    <m/>
    <m/>
    <m/>
    <m/>
    <m/>
    <m/>
    <n v="0"/>
    <n v="0"/>
    <n v="0"/>
    <n v="0"/>
    <x v="4"/>
    <x v="5"/>
    <m/>
    <x v="41"/>
  </r>
  <r>
    <x v="3"/>
    <s v="Bolivar"/>
    <s v="Electric"/>
    <s v="Municipal Other Lighting"/>
    <s v="LS-Special Lighting"/>
    <n v="17530"/>
    <n v="2807.15"/>
    <n v="0"/>
    <n v="0"/>
    <n v="0"/>
    <n v="0"/>
    <n v="0"/>
    <n v="0"/>
    <n v="227.36"/>
    <n v="0"/>
    <n v="0"/>
    <n v="4.90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1"/>
  </r>
  <r>
    <x v="3"/>
    <s v="Bolivar"/>
    <s v="Electric"/>
    <s v="Municipal Other Lighting"/>
    <s v="NS-GS General Service"/>
    <n v="7946"/>
    <n v="1067.04"/>
    <n v="767.04"/>
    <n v="0"/>
    <n v="0"/>
    <n v="0"/>
    <n v="0"/>
    <n v="0"/>
    <n v="103.07"/>
    <n v="0"/>
    <n v="0"/>
    <n v="2.22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32"/>
    <n v="0"/>
    <m/>
    <m/>
    <m/>
    <m/>
    <m/>
    <m/>
    <m/>
    <n v="0"/>
    <n v="0"/>
    <n v="0"/>
    <n v="0"/>
    <x v="4"/>
    <x v="19"/>
    <m/>
    <x v="41"/>
  </r>
  <r>
    <x v="3"/>
    <s v="Bolivar"/>
    <s v="Electric"/>
    <s v="Municipal Pumping"/>
    <s v="CB-Commercial"/>
    <n v="43973"/>
    <n v="5882.69"/>
    <n v="1267.72"/>
    <n v="0"/>
    <n v="0"/>
    <n v="0"/>
    <n v="0"/>
    <n v="0"/>
    <n v="552.01"/>
    <n v="0"/>
    <n v="0"/>
    <n v="12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33"/>
    <n v="0"/>
    <m/>
    <m/>
    <m/>
    <m/>
    <m/>
    <m/>
    <m/>
    <n v="0"/>
    <n v="0"/>
    <n v="0"/>
    <n v="0"/>
    <x v="3"/>
    <x v="5"/>
    <m/>
    <x v="41"/>
  </r>
  <r>
    <x v="3"/>
    <s v="Bolivar"/>
    <s v="Electric"/>
    <s v="Municipal Pumping"/>
    <s v="GP-General Power"/>
    <n v="60565"/>
    <n v="6230.98"/>
    <n v="138.97999999999999"/>
    <n v="0"/>
    <n v="0"/>
    <n v="0"/>
    <n v="0"/>
    <n v="0"/>
    <n v="776.97"/>
    <n v="0"/>
    <n v="0"/>
    <n v="17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34"/>
    <n v="0"/>
    <m/>
    <m/>
    <m/>
    <m/>
    <m/>
    <m/>
    <m/>
    <n v="0"/>
    <n v="0"/>
    <n v="0"/>
    <n v="0"/>
    <x v="3"/>
    <x v="6"/>
    <m/>
    <x v="41"/>
  </r>
  <r>
    <x v="3"/>
    <s v="Bolivar"/>
    <s v="Electric"/>
    <s v="Municipal Pumping"/>
    <s v="NS-GS General Service"/>
    <n v="93773"/>
    <n v="12592.71"/>
    <n v="1366.29"/>
    <n v="0"/>
    <n v="0"/>
    <n v="0"/>
    <n v="0"/>
    <n v="0"/>
    <n v="1216.22"/>
    <n v="0"/>
    <n v="0"/>
    <n v="26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35"/>
    <n v="0"/>
    <m/>
    <m/>
    <m/>
    <m/>
    <m/>
    <m/>
    <m/>
    <n v="0"/>
    <n v="0"/>
    <n v="0"/>
    <n v="0"/>
    <x v="3"/>
    <x v="19"/>
    <m/>
    <x v="41"/>
  </r>
  <r>
    <x v="3"/>
    <s v="Bolivar"/>
    <s v="Electric"/>
    <s v="Municipal Pumping"/>
    <s v="NS-LG Large General Serv"/>
    <n v="99025"/>
    <n v="11990.51"/>
    <n v="416.94"/>
    <n v="0"/>
    <n v="0"/>
    <n v="0"/>
    <n v="0"/>
    <n v="0"/>
    <n v="1284.3699999999999"/>
    <n v="0"/>
    <n v="0"/>
    <n v="2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36"/>
    <n v="0"/>
    <m/>
    <m/>
    <m/>
    <m/>
    <m/>
    <m/>
    <m/>
    <n v="0"/>
    <n v="0"/>
    <n v="0"/>
    <n v="0"/>
    <x v="3"/>
    <x v="21"/>
    <m/>
    <x v="41"/>
  </r>
  <r>
    <x v="3"/>
    <s v="Bolivar"/>
    <s v="Electric"/>
    <s v="Oil Pipeline Pumping"/>
    <s v="LP-Large Power"/>
    <n v="5760471"/>
    <n v="555610.9"/>
    <n v="850.65"/>
    <n v="0"/>
    <n v="0"/>
    <n v="0"/>
    <n v="0"/>
    <n v="0"/>
    <n v="7333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816.58999999999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1"/>
  </r>
  <r>
    <x v="3"/>
    <s v="Bolivar"/>
    <s v="Electric"/>
    <s v="Oil Pipeline Pumping"/>
    <s v="NS-SP Small Primary"/>
    <n v="120025"/>
    <n v="11418.14"/>
    <n v="69.489999999999995"/>
    <n v="0"/>
    <n v="0"/>
    <n v="0"/>
    <n v="0"/>
    <n v="0"/>
    <n v="1556.72"/>
    <n v="0"/>
    <n v="0"/>
    <n v="33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8.11"/>
    <n v="0"/>
    <n v="0"/>
    <n v="889.98"/>
    <n v="0"/>
    <n v="0"/>
    <n v="0"/>
    <n v="0"/>
    <n v="0"/>
    <n v="0"/>
    <n v="0"/>
    <x v="1037"/>
    <n v="0"/>
    <m/>
    <m/>
    <m/>
    <m/>
    <m/>
    <m/>
    <m/>
    <n v="0"/>
    <n v="0"/>
    <n v="0"/>
    <n v="0"/>
    <x v="2"/>
    <x v="37"/>
    <m/>
    <x v="41"/>
  </r>
  <r>
    <x v="3"/>
    <s v="Bolivar"/>
    <s v="Electric"/>
    <s v="Residential"/>
    <s v="NS-RG Residential"/>
    <n v="12651743"/>
    <n v="1716988.84"/>
    <n v="136825.5"/>
    <n v="40287.730000000003"/>
    <n v="0"/>
    <n v="0"/>
    <n v="-716.05"/>
    <n v="-80726.769465648802"/>
    <n v="164087.32999999999"/>
    <n v="0"/>
    <n v="0"/>
    <n v="3541.89"/>
    <n v="0"/>
    <n v="0"/>
    <n v="0"/>
    <n v="0"/>
    <n v="0"/>
    <n v="0"/>
    <n v="0"/>
    <n v="0"/>
    <n v="0"/>
    <n v="0"/>
    <n v="0"/>
    <n v="0"/>
    <n v="0"/>
    <n v="0"/>
    <n v="0"/>
    <n v="90"/>
    <n v="0"/>
    <n v="0"/>
    <n v="1564.27"/>
    <n v="400"/>
    <n v="-282.55"/>
    <n v="48051.45"/>
    <n v="0"/>
    <n v="-223.59"/>
    <n v="0"/>
    <n v="0"/>
    <n v="0"/>
    <n v="0"/>
    <n v="0"/>
    <x v="1038"/>
    <n v="0"/>
    <m/>
    <m/>
    <m/>
    <m/>
    <m/>
    <m/>
    <m/>
    <n v="0"/>
    <n v="0"/>
    <n v="0"/>
    <n v="0"/>
    <x v="0"/>
    <x v="38"/>
    <m/>
    <x v="41"/>
  </r>
  <r>
    <x v="3"/>
    <s v="Bolivar"/>
    <s v="Electric"/>
    <s v="Residential"/>
    <s v="RGL-Residential Pilot"/>
    <n v="12510"/>
    <n v="1282.0999999999999"/>
    <n v="205.04"/>
    <n v="82"/>
    <n v="0"/>
    <n v="0"/>
    <n v="0"/>
    <n v="0"/>
    <n v="158.41"/>
    <n v="0"/>
    <n v="0"/>
    <n v="3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98"/>
    <n v="0"/>
    <n v="0"/>
    <n v="0"/>
    <n v="0"/>
    <n v="0"/>
    <n v="0"/>
    <n v="0"/>
    <x v="1039"/>
    <n v="0"/>
    <m/>
    <m/>
    <m/>
    <m/>
    <m/>
    <m/>
    <m/>
    <n v="0"/>
    <n v="0"/>
    <n v="0"/>
    <n v="0"/>
    <x v="0"/>
    <x v="25"/>
    <m/>
    <x v="41"/>
  </r>
  <r>
    <x v="3"/>
    <s v="Bolivar"/>
    <s v="Electric"/>
    <s v="Residential"/>
    <s v="RG-Residential"/>
    <n v="3691179"/>
    <n v="499825.79"/>
    <n v="46587.22"/>
    <n v="16313.55"/>
    <n v="0"/>
    <n v="0"/>
    <n v="-227.08"/>
    <n v="-16834.262595419801"/>
    <n v="47030.53"/>
    <n v="0"/>
    <n v="0"/>
    <n v="1057.6400000000001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84.11"/>
    <n v="100"/>
    <n v="-65.97"/>
    <n v="9574.15"/>
    <n v="0"/>
    <n v="0"/>
    <n v="0"/>
    <n v="0"/>
    <n v="0"/>
    <n v="0"/>
    <n v="0"/>
    <x v="1040"/>
    <n v="0"/>
    <m/>
    <m/>
    <m/>
    <m/>
    <m/>
    <m/>
    <m/>
    <n v="0"/>
    <n v="0"/>
    <n v="0"/>
    <n v="0"/>
    <x v="0"/>
    <x v="1"/>
    <m/>
    <x v="41"/>
  </r>
  <r>
    <x v="3"/>
    <s v="Bolivar"/>
    <s v="Electric"/>
    <s v="Wholesale Municipalities"/>
    <s v="GFR-Lockwood"/>
    <n v="1063213"/>
    <n v="70286.740000000005"/>
    <n v="0"/>
    <n v="0"/>
    <n v="38562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6"/>
    <x v="30"/>
    <m/>
    <x v="41"/>
  </r>
  <r>
    <x v="3"/>
    <s v="Bolivar"/>
    <s v="Lighting"/>
    <s v="Commercial"/>
    <s v="PL-Private Lighting"/>
    <n v="54789.470999999998"/>
    <n v="17839.61"/>
    <n v="0"/>
    <n v="134.26"/>
    <n v="0"/>
    <n v="0"/>
    <n v="0"/>
    <n v="0"/>
    <n v="708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.540000000000006"/>
    <n v="0"/>
    <n v="0"/>
    <n v="741.2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3"/>
    <s v="Bolivar"/>
    <s v="Lighting"/>
    <s v="Industrial"/>
    <s v="PL-Private Lighting"/>
    <n v="515"/>
    <n v="189.97"/>
    <n v="0"/>
    <n v="6.3"/>
    <n v="0"/>
    <n v="0"/>
    <n v="0"/>
    <n v="0"/>
    <n v="6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3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1"/>
  </r>
  <r>
    <x v="3"/>
    <s v="Bolivar"/>
    <s v="Lighting"/>
    <s v="Municipal Other Lighting"/>
    <s v="PL-Private Lighting"/>
    <n v="249"/>
    <n v="90.19"/>
    <n v="0"/>
    <n v="0"/>
    <n v="0"/>
    <n v="0"/>
    <n v="0"/>
    <n v="0"/>
    <n v="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1"/>
  </r>
  <r>
    <x v="3"/>
    <s v="Bolivar"/>
    <s v="Lighting"/>
    <s v="Municipal Street Lighting"/>
    <s v="SPL-Municipal St Lighting"/>
    <n v="153238.073"/>
    <n v="26417.52"/>
    <n v="0"/>
    <n v="0"/>
    <n v="0"/>
    <n v="0"/>
    <n v="0"/>
    <n v="0"/>
    <n v="1987.51"/>
    <n v="0"/>
    <n v="0"/>
    <n v="0"/>
    <n v="0"/>
    <n v="0"/>
    <n v="0"/>
    <n v="0"/>
    <n v="0"/>
    <n v="0"/>
    <n v="0"/>
    <n v="7063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1"/>
  </r>
  <r>
    <x v="3"/>
    <s v="Bolivar"/>
    <s v="Lighting"/>
    <s v="Residential"/>
    <s v="PL-Private Lighting"/>
    <n v="41432.906999999999"/>
    <n v="16647.509999999998"/>
    <n v="0"/>
    <n v="63.53"/>
    <n v="0"/>
    <n v="0"/>
    <n v="0"/>
    <n v="0"/>
    <n v="535.30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3"/>
    <n v="0"/>
    <n v="0"/>
    <n v="293.6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3"/>
    <s v="Branson"/>
    <s v="Electric"/>
    <s v="Commercial"/>
    <s v="NS-GS General Service"/>
    <n v="3288"/>
    <n v="441.54"/>
    <n v="47.94"/>
    <n v="0"/>
    <n v="0"/>
    <n v="0"/>
    <n v="0"/>
    <n v="0"/>
    <n v="42.64"/>
    <n v="0"/>
    <n v="0"/>
    <n v="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8"/>
    <n v="0"/>
    <m/>
    <m/>
    <m/>
    <m/>
    <m/>
    <m/>
    <m/>
    <n v="0"/>
    <n v="0"/>
    <n v="0"/>
    <n v="0"/>
    <x v="1"/>
    <x v="19"/>
    <m/>
    <x v="41"/>
  </r>
  <r>
    <x v="3"/>
    <s v="Branson"/>
    <s v="Electric"/>
    <s v="Commercial"/>
    <s v="CB-Commercial"/>
    <n v="1377763"/>
    <n v="184588.57"/>
    <n v="18107.91"/>
    <n v="3406.73"/>
    <n v="0"/>
    <n v="0"/>
    <n v="0"/>
    <n v="0"/>
    <n v="17517.990000000002"/>
    <n v="0"/>
    <n v="0"/>
    <n v="395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.52"/>
    <n v="0"/>
    <n v="-38.520000000000003"/>
    <n v="15143.51"/>
    <n v="0"/>
    <n v="0"/>
    <n v="0"/>
    <n v="0"/>
    <n v="0"/>
    <n v="0"/>
    <n v="0"/>
    <x v="1041"/>
    <n v="0"/>
    <m/>
    <m/>
    <m/>
    <m/>
    <m/>
    <m/>
    <m/>
    <n v="0"/>
    <n v="0"/>
    <n v="0"/>
    <n v="0"/>
    <x v="1"/>
    <x v="5"/>
    <m/>
    <x v="41"/>
  </r>
  <r>
    <x v="3"/>
    <s v="Branson"/>
    <s v="Electric"/>
    <s v="Commercial"/>
    <s v="GP-General Power"/>
    <n v="2864581"/>
    <n v="311786.58"/>
    <n v="4516.8500000000004"/>
    <n v="6572.29"/>
    <n v="0"/>
    <n v="0"/>
    <n v="0"/>
    <n v="0"/>
    <n v="36211.9"/>
    <n v="0"/>
    <n v="0"/>
    <n v="829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5.91"/>
    <n v="0"/>
    <n v="0"/>
    <n v="27841.52"/>
    <n v="0"/>
    <n v="0"/>
    <n v="0"/>
    <n v="0"/>
    <n v="0"/>
    <n v="0"/>
    <n v="0"/>
    <x v="1042"/>
    <n v="0"/>
    <m/>
    <m/>
    <m/>
    <m/>
    <m/>
    <m/>
    <m/>
    <n v="0"/>
    <n v="0"/>
    <n v="0"/>
    <n v="0"/>
    <x v="1"/>
    <x v="6"/>
    <m/>
    <x v="41"/>
  </r>
  <r>
    <x v="3"/>
    <s v="Branson"/>
    <s v="Electric"/>
    <s v="Commercial"/>
    <s v="LP-Large Power"/>
    <n v="2952000"/>
    <n v="262139.58"/>
    <n v="567.1"/>
    <n v="2339.63"/>
    <n v="0"/>
    <n v="0"/>
    <n v="0"/>
    <n v="0"/>
    <n v="37578.959999999999"/>
    <n v="0"/>
    <n v="0"/>
    <n v="826.56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43"/>
    <n v="0"/>
    <m/>
    <m/>
    <m/>
    <m/>
    <m/>
    <m/>
    <m/>
    <n v="0"/>
    <n v="0"/>
    <n v="0"/>
    <n v="0"/>
    <x v="1"/>
    <x v="17"/>
    <m/>
    <x v="41"/>
  </r>
  <r>
    <x v="3"/>
    <s v="Branson"/>
    <s v="Electric"/>
    <s v="Commercial"/>
    <s v="NS-GS General Service"/>
    <n v="4952186"/>
    <n v="665024.72"/>
    <n v="66283.7"/>
    <n v="14124.05"/>
    <n v="0"/>
    <n v="0"/>
    <n v="0"/>
    <n v="0"/>
    <n v="64229.49"/>
    <n v="0"/>
    <n v="0"/>
    <n v="1386.2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6416.09"/>
    <n v="0"/>
    <n v="-25.91"/>
    <n v="54870.38"/>
    <n v="0"/>
    <n v="0"/>
    <n v="0"/>
    <n v="0"/>
    <n v="0"/>
    <n v="0"/>
    <n v="0"/>
    <x v="1044"/>
    <n v="0"/>
    <m/>
    <m/>
    <m/>
    <m/>
    <m/>
    <m/>
    <m/>
    <n v="0"/>
    <n v="0"/>
    <n v="0"/>
    <n v="0"/>
    <x v="1"/>
    <x v="19"/>
    <m/>
    <x v="41"/>
  </r>
  <r>
    <x v="3"/>
    <s v="Branson"/>
    <s v="Electric"/>
    <s v="Commercial"/>
    <s v="NS-LG Large General Serv"/>
    <n v="13200529"/>
    <n v="1467026.52"/>
    <n v="25090.52"/>
    <n v="28100.01"/>
    <n v="0"/>
    <n v="0"/>
    <n v="-12.74"/>
    <n v="-3890.0763358778599"/>
    <n v="171210.88"/>
    <n v="0"/>
    <n v="0"/>
    <n v="3593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3"/>
    <n v="-20"/>
    <n v="-35.07"/>
    <n v="102830.2"/>
    <n v="0"/>
    <n v="0"/>
    <n v="0"/>
    <n v="0"/>
    <n v="0"/>
    <n v="0"/>
    <n v="0"/>
    <x v="1045"/>
    <n v="0"/>
    <m/>
    <m/>
    <m/>
    <m/>
    <m/>
    <m/>
    <m/>
    <n v="0"/>
    <n v="0"/>
    <n v="0"/>
    <n v="0"/>
    <x v="1"/>
    <x v="21"/>
    <m/>
    <x v="41"/>
  </r>
  <r>
    <x v="3"/>
    <s v="Branson"/>
    <s v="Electric"/>
    <s v="Commercial"/>
    <s v="NS-SP Small Primary"/>
    <n v="296762"/>
    <n v="36133.49"/>
    <n v="338.21"/>
    <n v="1073.6300000000001"/>
    <n v="0"/>
    <n v="0"/>
    <n v="0"/>
    <n v="0"/>
    <n v="3848.99"/>
    <n v="0"/>
    <n v="0"/>
    <n v="19.829999999999998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538.48"/>
    <n v="0"/>
    <n v="0"/>
    <n v="4482.3900000000003"/>
    <n v="0"/>
    <n v="0"/>
    <n v="0"/>
    <n v="0"/>
    <n v="0"/>
    <n v="0"/>
    <n v="13248.64"/>
    <x v="1046"/>
    <n v="0"/>
    <m/>
    <m/>
    <m/>
    <m/>
    <m/>
    <m/>
    <m/>
    <n v="0"/>
    <n v="0"/>
    <n v="0"/>
    <n v="0"/>
    <x v="1"/>
    <x v="23"/>
    <m/>
    <x v="41"/>
  </r>
  <r>
    <x v="3"/>
    <s v="Branson"/>
    <s v="Electric"/>
    <s v="Commercial"/>
    <s v="NS-SP Small Primary TEB"/>
    <n v="854880"/>
    <n v="94277.18"/>
    <n v="555.91999999999996"/>
    <n v="1425.53"/>
    <n v="0"/>
    <n v="0"/>
    <n v="0"/>
    <n v="0"/>
    <n v="10842.05"/>
    <n v="0"/>
    <n v="0"/>
    <n v="130.58000000000001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0"/>
    <n v="0"/>
    <n v="0"/>
    <n v="8916.91"/>
    <n v="0"/>
    <n v="0"/>
    <n v="0"/>
    <n v="0"/>
    <n v="0"/>
    <n v="0"/>
    <n v="17154.16"/>
    <x v="1047"/>
    <n v="0"/>
    <m/>
    <m/>
    <m/>
    <m/>
    <m/>
    <m/>
    <m/>
    <n v="0"/>
    <n v="0"/>
    <n v="0"/>
    <n v="0"/>
    <x v="1"/>
    <x v="36"/>
    <m/>
    <x v="41"/>
  </r>
  <r>
    <x v="3"/>
    <s v="Branson"/>
    <s v="Electric"/>
    <s v="Commercial"/>
    <s v="RG-Resident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0"/>
    <m/>
    <x v="41"/>
  </r>
  <r>
    <x v="3"/>
    <s v="Branson"/>
    <s v="Electric"/>
    <s v="Commercial"/>
    <s v="SH-Small Heating"/>
    <n v="1456695"/>
    <n v="194578.18"/>
    <n v="14191.13"/>
    <n v="4458.25"/>
    <n v="0"/>
    <n v="0"/>
    <n v="0"/>
    <n v="0"/>
    <n v="18277.66"/>
    <n v="0"/>
    <n v="0"/>
    <n v="425.65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90.04"/>
    <n v="20"/>
    <n v="-22"/>
    <n v="18346.5"/>
    <n v="0"/>
    <n v="0"/>
    <n v="0"/>
    <n v="0"/>
    <n v="0"/>
    <n v="0"/>
    <n v="0"/>
    <x v="1048"/>
    <n v="0"/>
    <m/>
    <m/>
    <m/>
    <m/>
    <m/>
    <m/>
    <m/>
    <n v="0"/>
    <n v="0"/>
    <n v="0"/>
    <n v="0"/>
    <x v="1"/>
    <x v="12"/>
    <m/>
    <x v="41"/>
  </r>
  <r>
    <x v="3"/>
    <s v="Branson"/>
    <s v="Electric"/>
    <s v="Commercial"/>
    <s v="TEB-Total Electric Bldg"/>
    <n v="8025941"/>
    <n v="948900.26"/>
    <n v="18060.439999999999"/>
    <n v="19365.599999999999"/>
    <n v="0"/>
    <n v="0"/>
    <n v="-150"/>
    <n v="-54000"/>
    <n v="101506.22"/>
    <n v="0"/>
    <n v="0"/>
    <n v="2322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3.5"/>
    <n v="0"/>
    <n v="0"/>
    <n v="76963.28"/>
    <n v="0"/>
    <n v="0"/>
    <n v="0"/>
    <n v="0"/>
    <n v="0"/>
    <n v="0"/>
    <n v="0"/>
    <x v="1049"/>
    <n v="0"/>
    <m/>
    <m/>
    <m/>
    <m/>
    <m/>
    <m/>
    <m/>
    <n v="0"/>
    <n v="0"/>
    <n v="0"/>
    <n v="0"/>
    <x v="1"/>
    <x v="13"/>
    <m/>
    <x v="41"/>
  </r>
  <r>
    <x v="3"/>
    <s v="Branson"/>
    <s v="Electric"/>
    <s v="Industrial"/>
    <s v="NS-GS General Service"/>
    <n v="24679"/>
    <n v="3314.13"/>
    <n v="191.76"/>
    <n v="25.16"/>
    <n v="0"/>
    <n v="0"/>
    <n v="0"/>
    <n v="0"/>
    <n v="320.08999999999997"/>
    <n v="0"/>
    <n v="0"/>
    <n v="6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6.41"/>
    <n v="0"/>
    <n v="0"/>
    <n v="0"/>
    <n v="0"/>
    <n v="0"/>
    <n v="0"/>
    <n v="0"/>
    <x v="1050"/>
    <n v="0"/>
    <m/>
    <m/>
    <m/>
    <m/>
    <m/>
    <m/>
    <m/>
    <n v="0"/>
    <n v="0"/>
    <n v="0"/>
    <n v="0"/>
    <x v="2"/>
    <x v="19"/>
    <m/>
    <x v="41"/>
  </r>
  <r>
    <x v="3"/>
    <s v="Branson"/>
    <s v="Electric"/>
    <s v="Industrial"/>
    <s v="NS-LG Large General Serv"/>
    <n v="39920"/>
    <n v="4594.2700000000004"/>
    <n v="138.97999999999999"/>
    <n v="65.97"/>
    <n v="0"/>
    <n v="0"/>
    <n v="0"/>
    <n v="0"/>
    <n v="517.77"/>
    <n v="0"/>
    <n v="0"/>
    <n v="11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2.41"/>
    <n v="0"/>
    <n v="0"/>
    <n v="0"/>
    <n v="0"/>
    <n v="0"/>
    <n v="0"/>
    <n v="0"/>
    <x v="1051"/>
    <n v="0"/>
    <m/>
    <m/>
    <m/>
    <m/>
    <m/>
    <m/>
    <m/>
    <n v="0"/>
    <n v="0"/>
    <n v="0"/>
    <n v="0"/>
    <x v="2"/>
    <x v="21"/>
    <m/>
    <x v="41"/>
  </r>
  <r>
    <x v="3"/>
    <s v="Branson"/>
    <s v="Electric"/>
    <s v="Interdepartmental"/>
    <s v="NS-GS General Service"/>
    <n v="16781"/>
    <n v="2253.5100000000002"/>
    <n v="163.51"/>
    <n v="0"/>
    <n v="0"/>
    <n v="0"/>
    <n v="0"/>
    <n v="0"/>
    <n v="217.64"/>
    <n v="0"/>
    <n v="0"/>
    <n v="4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.11"/>
    <n v="0"/>
    <n v="0"/>
    <n v="0"/>
    <n v="0"/>
    <n v="0"/>
    <n v="0"/>
    <n v="0"/>
    <x v="1052"/>
    <n v="0"/>
    <m/>
    <m/>
    <m/>
    <m/>
    <m/>
    <m/>
    <m/>
    <n v="0"/>
    <n v="0"/>
    <n v="0"/>
    <n v="0"/>
    <x v="5"/>
    <x v="19"/>
    <m/>
    <x v="41"/>
  </r>
  <r>
    <x v="3"/>
    <s v="Branson"/>
    <s v="Electric"/>
    <s v="Municipal Buildings"/>
    <s v="CB-Commercial"/>
    <n v="33372"/>
    <n v="4475.25"/>
    <n v="358.98"/>
    <n v="0"/>
    <n v="0"/>
    <n v="0"/>
    <n v="0"/>
    <n v="0"/>
    <n v="427.7"/>
    <n v="0"/>
    <n v="0"/>
    <n v="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01"/>
    <n v="0"/>
    <m/>
    <m/>
    <m/>
    <m/>
    <m/>
    <m/>
    <m/>
    <n v="0"/>
    <n v="0"/>
    <n v="0"/>
    <n v="0"/>
    <x v="3"/>
    <x v="5"/>
    <m/>
    <x v="41"/>
  </r>
  <r>
    <x v="3"/>
    <s v="Branson"/>
    <s v="Electric"/>
    <s v="Municipal Buildings"/>
    <s v="GP-General Power"/>
    <n v="164160"/>
    <n v="19064.59"/>
    <n v="208.47"/>
    <n v="0"/>
    <n v="0"/>
    <n v="0"/>
    <n v="0"/>
    <n v="0"/>
    <n v="2122.16"/>
    <n v="0"/>
    <n v="0"/>
    <n v="46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53"/>
    <n v="0"/>
    <m/>
    <m/>
    <m/>
    <m/>
    <m/>
    <m/>
    <m/>
    <n v="0"/>
    <n v="0"/>
    <n v="0"/>
    <n v="0"/>
    <x v="3"/>
    <x v="6"/>
    <m/>
    <x v="41"/>
  </r>
  <r>
    <x v="3"/>
    <s v="Branson"/>
    <s v="Electric"/>
    <s v="Municipal Buildings"/>
    <s v="NS-GS General Service"/>
    <n v="68538"/>
    <n v="9203.89"/>
    <n v="1318.35"/>
    <n v="0"/>
    <n v="0"/>
    <n v="0"/>
    <n v="0"/>
    <n v="0"/>
    <n v="888.94"/>
    <n v="0"/>
    <n v="0"/>
    <n v="19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54"/>
    <n v="0"/>
    <m/>
    <m/>
    <m/>
    <m/>
    <m/>
    <m/>
    <m/>
    <n v="0"/>
    <n v="0"/>
    <n v="0"/>
    <n v="0"/>
    <x v="3"/>
    <x v="19"/>
    <m/>
    <x v="41"/>
  </r>
  <r>
    <x v="3"/>
    <s v="Branson"/>
    <s v="Electric"/>
    <s v="Municipal Buildings"/>
    <s v="NS-LG Large General Serv"/>
    <n v="264400"/>
    <n v="32074.71"/>
    <n v="555.91999999999996"/>
    <n v="0"/>
    <n v="0"/>
    <n v="0"/>
    <n v="0"/>
    <n v="0"/>
    <n v="3429.28"/>
    <n v="0"/>
    <n v="0"/>
    <n v="74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55"/>
    <n v="0"/>
    <m/>
    <m/>
    <m/>
    <m/>
    <m/>
    <m/>
    <m/>
    <n v="0"/>
    <n v="0"/>
    <n v="0"/>
    <n v="0"/>
    <x v="3"/>
    <x v="21"/>
    <m/>
    <x v="41"/>
  </r>
  <r>
    <x v="3"/>
    <s v="Branson"/>
    <s v="Electric"/>
    <s v="Municipal Buildings"/>
    <s v="SH-Small Heating"/>
    <n v="6778"/>
    <n v="903.28"/>
    <n v="47.68"/>
    <n v="0"/>
    <n v="0"/>
    <n v="0"/>
    <n v="0"/>
    <n v="0"/>
    <n v="83.81"/>
    <n v="0"/>
    <n v="0"/>
    <n v="2.00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56"/>
    <n v="0"/>
    <m/>
    <m/>
    <m/>
    <m/>
    <m/>
    <m/>
    <m/>
    <n v="0"/>
    <n v="0"/>
    <n v="0"/>
    <n v="0"/>
    <x v="3"/>
    <x v="12"/>
    <m/>
    <x v="41"/>
  </r>
  <r>
    <x v="3"/>
    <s v="Branson"/>
    <s v="Electric"/>
    <s v="Municipal Buildings"/>
    <s v="TEB-Total Electric Bldg"/>
    <n v="316200"/>
    <n v="37006.120000000003"/>
    <n v="208.47"/>
    <n v="0"/>
    <n v="0"/>
    <n v="0"/>
    <n v="0"/>
    <n v="0"/>
    <n v="4031.86"/>
    <n v="0"/>
    <n v="0"/>
    <n v="90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57"/>
    <n v="0"/>
    <m/>
    <m/>
    <m/>
    <m/>
    <m/>
    <m/>
    <m/>
    <n v="0"/>
    <n v="0"/>
    <n v="0"/>
    <n v="0"/>
    <x v="3"/>
    <x v="13"/>
    <m/>
    <x v="41"/>
  </r>
  <r>
    <x v="3"/>
    <s v="Branson"/>
    <s v="Electric"/>
    <s v="Municipal Other Lighting"/>
    <s v="CB-Commercial"/>
    <n v="23036"/>
    <n v="3087.24"/>
    <n v="549.41999999999996"/>
    <n v="0"/>
    <n v="0"/>
    <n v="0"/>
    <n v="0"/>
    <n v="0"/>
    <n v="293.62"/>
    <n v="0"/>
    <n v="0"/>
    <n v="6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58"/>
    <n v="0"/>
    <m/>
    <m/>
    <m/>
    <m/>
    <m/>
    <m/>
    <m/>
    <n v="0"/>
    <n v="0"/>
    <n v="0"/>
    <n v="0"/>
    <x v="4"/>
    <x v="5"/>
    <m/>
    <x v="41"/>
  </r>
  <r>
    <x v="3"/>
    <s v="Branson"/>
    <s v="Electric"/>
    <s v="Municipal Other Lighting"/>
    <s v="GP-General Power"/>
    <n v="44000"/>
    <n v="5078.92"/>
    <n v="69.489999999999995"/>
    <n v="0"/>
    <n v="0"/>
    <n v="0"/>
    <n v="0"/>
    <n v="0"/>
    <n v="562.63"/>
    <n v="0"/>
    <n v="0"/>
    <n v="12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59"/>
    <n v="0"/>
    <m/>
    <m/>
    <m/>
    <m/>
    <m/>
    <m/>
    <m/>
    <n v="0"/>
    <n v="0"/>
    <n v="0"/>
    <n v="0"/>
    <x v="4"/>
    <x v="6"/>
    <m/>
    <x v="41"/>
  </r>
  <r>
    <x v="3"/>
    <s v="Branson"/>
    <s v="Electric"/>
    <s v="Municipal Other Lighting"/>
    <s v="LS-Special Lighting"/>
    <n v="1186"/>
    <n v="298.27"/>
    <n v="0"/>
    <n v="0"/>
    <n v="0"/>
    <n v="0"/>
    <n v="0"/>
    <n v="0"/>
    <n v="15.18"/>
    <n v="0"/>
    <n v="0"/>
    <n v="0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8"/>
    <n v="0"/>
    <m/>
    <m/>
    <m/>
    <m/>
    <m/>
    <m/>
    <m/>
    <n v="0"/>
    <n v="0"/>
    <n v="0"/>
    <n v="0"/>
    <x v="4"/>
    <x v="7"/>
    <m/>
    <x v="41"/>
  </r>
  <r>
    <x v="3"/>
    <s v="Branson"/>
    <s v="Electric"/>
    <s v="Municipal Other Lighting"/>
    <s v="NS-GS General Service"/>
    <n v="6860"/>
    <n v="921.23"/>
    <n v="1006.74"/>
    <n v="0"/>
    <n v="0"/>
    <n v="0"/>
    <n v="0"/>
    <n v="0"/>
    <n v="88.98"/>
    <n v="0"/>
    <n v="0"/>
    <n v="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60"/>
    <n v="0"/>
    <m/>
    <m/>
    <m/>
    <m/>
    <m/>
    <m/>
    <m/>
    <n v="0"/>
    <n v="0"/>
    <n v="0"/>
    <n v="0"/>
    <x v="4"/>
    <x v="19"/>
    <m/>
    <x v="41"/>
  </r>
  <r>
    <x v="3"/>
    <s v="Branson"/>
    <s v="Electric"/>
    <s v="Municipal Other Lighting"/>
    <s v="SH-Small Heating"/>
    <n v="1040"/>
    <n v="138.59"/>
    <n v="23.84"/>
    <n v="0"/>
    <n v="0"/>
    <n v="0"/>
    <n v="0"/>
    <n v="0"/>
    <n v="12.86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19"/>
    <n v="0"/>
    <m/>
    <m/>
    <m/>
    <m/>
    <m/>
    <m/>
    <m/>
    <n v="0"/>
    <n v="0"/>
    <n v="0"/>
    <n v="0"/>
    <x v="4"/>
    <x v="12"/>
    <m/>
    <x v="41"/>
  </r>
  <r>
    <x v="3"/>
    <s v="Branson"/>
    <s v="Electric"/>
    <s v="Municipal Pumping"/>
    <s v="CB-Commercial"/>
    <n v="5215"/>
    <n v="698.1"/>
    <n v="310.56"/>
    <n v="0"/>
    <n v="0"/>
    <n v="0"/>
    <n v="0"/>
    <n v="0"/>
    <n v="65.8"/>
    <n v="0"/>
    <n v="0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61"/>
    <n v="0"/>
    <m/>
    <m/>
    <m/>
    <m/>
    <m/>
    <m/>
    <m/>
    <n v="0"/>
    <n v="0"/>
    <n v="0"/>
    <n v="0"/>
    <x v="3"/>
    <x v="5"/>
    <m/>
    <x v="41"/>
  </r>
  <r>
    <x v="3"/>
    <s v="Branson"/>
    <s v="Electric"/>
    <s v="Municipal Pumping"/>
    <s v="GP-General Power"/>
    <n v="756160"/>
    <n v="80550.17"/>
    <n v="833.88"/>
    <n v="0"/>
    <n v="0"/>
    <n v="0"/>
    <n v="0"/>
    <n v="0"/>
    <n v="9691.34"/>
    <n v="0"/>
    <n v="0"/>
    <n v="215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62"/>
    <n v="0"/>
    <m/>
    <m/>
    <m/>
    <m/>
    <m/>
    <m/>
    <m/>
    <n v="0"/>
    <n v="0"/>
    <n v="0"/>
    <n v="0"/>
    <x v="3"/>
    <x v="6"/>
    <m/>
    <x v="41"/>
  </r>
  <r>
    <x v="3"/>
    <s v="Branson"/>
    <s v="Electric"/>
    <s v="Municipal Pumping"/>
    <s v="NS-GS General Service"/>
    <n v="108145"/>
    <n v="14522.73"/>
    <n v="2492.88"/>
    <n v="0"/>
    <n v="0"/>
    <n v="0"/>
    <n v="0"/>
    <n v="0"/>
    <n v="1402.66"/>
    <n v="0"/>
    <n v="0"/>
    <n v="3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63"/>
    <n v="0"/>
    <m/>
    <m/>
    <m/>
    <m/>
    <m/>
    <m/>
    <m/>
    <n v="0"/>
    <n v="0"/>
    <n v="0"/>
    <n v="0"/>
    <x v="3"/>
    <x v="19"/>
    <m/>
    <x v="41"/>
  </r>
  <r>
    <x v="3"/>
    <s v="Branson"/>
    <s v="Electric"/>
    <s v="Municipal Pumping"/>
    <s v="NS-LG Large General Serv"/>
    <n v="539845"/>
    <n v="60400.11"/>
    <n v="1181.33"/>
    <n v="0"/>
    <n v="0"/>
    <n v="0"/>
    <n v="0"/>
    <n v="0"/>
    <n v="7001.8"/>
    <n v="0"/>
    <n v="0"/>
    <n v="151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64"/>
    <n v="0"/>
    <m/>
    <m/>
    <m/>
    <m/>
    <m/>
    <m/>
    <m/>
    <n v="0"/>
    <n v="0"/>
    <n v="0"/>
    <n v="0"/>
    <x v="3"/>
    <x v="21"/>
    <m/>
    <x v="41"/>
  </r>
  <r>
    <x v="3"/>
    <s v="Branson"/>
    <s v="Electric"/>
    <s v="Residential"/>
    <s v="NS-RG Residential"/>
    <n v="16829705"/>
    <n v="2284841.06"/>
    <n v="186538.23999999999"/>
    <n v="39830.75"/>
    <n v="0"/>
    <n v="0"/>
    <n v="-301.35000000000002"/>
    <n v="-35585.599999999999"/>
    <n v="218262.63"/>
    <n v="0"/>
    <n v="0"/>
    <n v="4713.6899999999996"/>
    <n v="0"/>
    <n v="0"/>
    <n v="0"/>
    <n v="0"/>
    <n v="0"/>
    <n v="0"/>
    <n v="0"/>
    <n v="0"/>
    <n v="0"/>
    <n v="0"/>
    <n v="0"/>
    <n v="0"/>
    <n v="0"/>
    <n v="0"/>
    <n v="0"/>
    <n v="300"/>
    <n v="50"/>
    <n v="75"/>
    <n v="1764.85"/>
    <n v="500"/>
    <n v="-252.2"/>
    <n v="18020.87"/>
    <n v="0"/>
    <n v="-699.43"/>
    <n v="2.76"/>
    <n v="0"/>
    <n v="0"/>
    <n v="0"/>
    <n v="195.42"/>
    <x v="1065"/>
    <n v="0"/>
    <m/>
    <m/>
    <m/>
    <m/>
    <m/>
    <m/>
    <m/>
    <n v="0"/>
    <n v="0"/>
    <n v="0"/>
    <n v="0"/>
    <x v="0"/>
    <x v="38"/>
    <m/>
    <x v="41"/>
  </r>
  <r>
    <x v="3"/>
    <s v="Branson"/>
    <s v="Electric"/>
    <s v="Residential"/>
    <s v="RGL-Residential Pilot"/>
    <n v="13740"/>
    <n v="1249.67"/>
    <n v="296.99"/>
    <n v="40.700000000000003"/>
    <n v="0"/>
    <n v="0"/>
    <n v="0"/>
    <n v="0"/>
    <n v="172.9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27"/>
    <n v="0"/>
    <n v="0"/>
    <n v="0"/>
    <n v="0"/>
    <n v="0"/>
    <n v="0"/>
    <n v="0"/>
    <x v="1066"/>
    <n v="0"/>
    <m/>
    <m/>
    <m/>
    <m/>
    <m/>
    <m/>
    <m/>
    <n v="0"/>
    <n v="0"/>
    <n v="0"/>
    <n v="0"/>
    <x v="0"/>
    <x v="25"/>
    <m/>
    <x v="41"/>
  </r>
  <r>
    <x v="3"/>
    <s v="Branson"/>
    <s v="Electric"/>
    <s v="Residential"/>
    <s v="RG-Residential"/>
    <n v="3986741"/>
    <n v="539928.35"/>
    <n v="51360.86"/>
    <n v="9839.08"/>
    <n v="0"/>
    <n v="0"/>
    <n v="-39.9"/>
    <n v="-1577.8625954198501"/>
    <n v="50814.69"/>
    <n v="0"/>
    <n v="0"/>
    <n v="1142.17"/>
    <n v="0"/>
    <n v="0"/>
    <n v="0"/>
    <n v="0"/>
    <n v="0"/>
    <n v="0"/>
    <n v="0"/>
    <n v="0"/>
    <n v="0"/>
    <n v="0"/>
    <n v="0"/>
    <n v="0"/>
    <n v="0"/>
    <n v="0"/>
    <n v="0"/>
    <n v="60"/>
    <n v="50"/>
    <n v="0"/>
    <n v="107.75"/>
    <n v="60"/>
    <n v="-54.91"/>
    <n v="4875.0600000000004"/>
    <n v="0"/>
    <n v="0"/>
    <n v="0"/>
    <n v="0"/>
    <n v="0"/>
    <n v="0"/>
    <n v="0"/>
    <x v="1067"/>
    <n v="0"/>
    <m/>
    <m/>
    <m/>
    <m/>
    <m/>
    <m/>
    <m/>
    <n v="0"/>
    <n v="0"/>
    <n v="0"/>
    <n v="0"/>
    <x v="0"/>
    <x v="1"/>
    <m/>
    <x v="41"/>
  </r>
  <r>
    <x v="3"/>
    <s v="Branson"/>
    <s v="Lighting"/>
    <s v="Commercial"/>
    <s v="PL-Private Lighting"/>
    <n v="84431.823000000004"/>
    <n v="31563.4"/>
    <n v="0"/>
    <n v="0"/>
    <n v="0"/>
    <n v="0"/>
    <n v="0"/>
    <n v="0"/>
    <n v="1094.68"/>
    <n v="0"/>
    <n v="0"/>
    <n v="0.02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53.96"/>
    <n v="0"/>
    <n v="0"/>
    <n v="1794.1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3"/>
    <s v="Branson"/>
    <s v="Lighting"/>
    <s v="Industrial"/>
    <s v="PL-Private Lighting"/>
    <n v="164"/>
    <n v="63.22"/>
    <n v="0"/>
    <n v="0"/>
    <n v="0"/>
    <n v="0"/>
    <n v="0"/>
    <n v="0"/>
    <n v="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1"/>
  </r>
  <r>
    <x v="3"/>
    <s v="Branson"/>
    <s v="Lighting"/>
    <s v="Municipal Other Lighting"/>
    <s v="PL-Private Lighting"/>
    <n v="386"/>
    <n v="150"/>
    <n v="0"/>
    <n v="0"/>
    <n v="0"/>
    <n v="0"/>
    <n v="0"/>
    <n v="0"/>
    <n v="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1"/>
  </r>
  <r>
    <x v="3"/>
    <s v="Branson"/>
    <s v="Lighting"/>
    <s v="Municipal Street Lighting"/>
    <s v="SPL-Municipal St Lighting"/>
    <n v="162976.38399999999"/>
    <n v="26413.75"/>
    <n v="0"/>
    <n v="0"/>
    <n v="0"/>
    <n v="0"/>
    <n v="0"/>
    <n v="0"/>
    <n v="2113.81"/>
    <n v="0"/>
    <n v="0"/>
    <n v="0"/>
    <n v="0"/>
    <n v="0"/>
    <n v="0"/>
    <n v="0"/>
    <n v="0"/>
    <n v="0"/>
    <n v="0"/>
    <n v="19857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1"/>
  </r>
  <r>
    <x v="3"/>
    <s v="Branson"/>
    <s v="Lighting"/>
    <s v="Residential"/>
    <s v="PL-Private Lighting"/>
    <n v="24170.341"/>
    <n v="10142.08"/>
    <n v="0"/>
    <n v="0"/>
    <n v="0"/>
    <n v="0"/>
    <n v="0"/>
    <n v="0"/>
    <n v="314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6300000000000008"/>
    <n v="0"/>
    <n v="0"/>
    <n v="58.01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3"/>
    <s v="Buffalo"/>
    <s v="Electric"/>
    <s v="Commercial"/>
    <s v="CB-Commercial"/>
    <n v="785"/>
    <n v="105.25"/>
    <n v="23.93"/>
    <n v="7.02"/>
    <n v="0"/>
    <n v="0"/>
    <n v="0"/>
    <n v="0"/>
    <n v="10.029999999999999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25"/>
    <n v="0"/>
    <n v="0"/>
    <n v="0"/>
    <n v="0"/>
    <n v="0"/>
    <n v="0"/>
    <n v="0"/>
    <x v="1068"/>
    <n v="0"/>
    <m/>
    <m/>
    <m/>
    <m/>
    <m/>
    <m/>
    <m/>
    <n v="0"/>
    <n v="0"/>
    <n v="0"/>
    <n v="0"/>
    <x v="1"/>
    <x v="5"/>
    <m/>
    <x v="41"/>
  </r>
  <r>
    <x v="3"/>
    <s v="Buffalo"/>
    <s v="Electric"/>
    <s v="Commercial"/>
    <s v="NS-GS General Service"/>
    <n v="417"/>
    <n v="56"/>
    <n v="71.91"/>
    <n v="3.43"/>
    <n v="0"/>
    <n v="0"/>
    <n v="0"/>
    <n v="0"/>
    <n v="5.41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56"/>
    <n v="0"/>
    <n v="0"/>
    <n v="0"/>
    <n v="0"/>
    <n v="0"/>
    <n v="0"/>
    <n v="0"/>
    <x v="1069"/>
    <n v="0"/>
    <m/>
    <m/>
    <m/>
    <m/>
    <m/>
    <m/>
    <m/>
    <n v="0"/>
    <n v="0"/>
    <n v="0"/>
    <n v="0"/>
    <x v="1"/>
    <x v="19"/>
    <m/>
    <x v="41"/>
  </r>
  <r>
    <x v="3"/>
    <s v="Buffalo"/>
    <s v="Electric"/>
    <s v="Residential"/>
    <s v="NS-RG Residential"/>
    <n v="14843"/>
    <n v="2015.95"/>
    <n v="169"/>
    <n v="20.59"/>
    <n v="0"/>
    <n v="0"/>
    <n v="0"/>
    <n v="0"/>
    <n v="192.52"/>
    <n v="0"/>
    <n v="0"/>
    <n v="4.15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7"/>
    <n v="0"/>
    <n v="0"/>
    <n v="58.19"/>
    <n v="0"/>
    <n v="0"/>
    <n v="0"/>
    <n v="0"/>
    <n v="0"/>
    <n v="0"/>
    <n v="0"/>
    <x v="1070"/>
    <n v="0"/>
    <m/>
    <m/>
    <m/>
    <m/>
    <m/>
    <m/>
    <m/>
    <n v="0"/>
    <n v="0"/>
    <n v="0"/>
    <n v="0"/>
    <x v="0"/>
    <x v="38"/>
    <m/>
    <x v="41"/>
  </r>
  <r>
    <x v="3"/>
    <s v="Buffalo"/>
    <s v="Electric"/>
    <s v="Residential"/>
    <s v="RG-Residential"/>
    <n v="4988"/>
    <n v="677.46"/>
    <n v="52"/>
    <n v="4.99"/>
    <n v="0"/>
    <n v="0"/>
    <n v="0"/>
    <n v="0"/>
    <n v="64.69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11.76"/>
    <n v="0"/>
    <n v="0"/>
    <n v="0"/>
    <n v="0"/>
    <n v="0"/>
    <n v="0"/>
    <n v="0"/>
    <x v="1071"/>
    <n v="0"/>
    <m/>
    <m/>
    <m/>
    <m/>
    <m/>
    <m/>
    <m/>
    <n v="0"/>
    <n v="0"/>
    <n v="0"/>
    <n v="0"/>
    <x v="0"/>
    <x v="1"/>
    <m/>
    <x v="41"/>
  </r>
  <r>
    <x v="3"/>
    <s v="Buffalo"/>
    <s v="Lighting"/>
    <s v="Residential"/>
    <s v="PL-Private Lighting"/>
    <n v="31"/>
    <n v="15.72"/>
    <n v="0"/>
    <n v="0.32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Gravette"/>
    <s v="Electric"/>
    <s v="Commercial"/>
    <s v="NS-GS General Service"/>
    <n v="21489"/>
    <n v="2885.75"/>
    <n v="167.79"/>
    <n v="119.56"/>
    <n v="0"/>
    <n v="0"/>
    <n v="0"/>
    <n v="0"/>
    <n v="278.70999999999998"/>
    <n v="0"/>
    <n v="0"/>
    <n v="6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6399999999999997"/>
    <n v="0"/>
    <n v="0"/>
    <n v="201.18"/>
    <n v="0"/>
    <n v="0"/>
    <n v="0"/>
    <n v="0"/>
    <n v="0"/>
    <n v="0"/>
    <n v="0"/>
    <x v="1072"/>
    <n v="0"/>
    <m/>
    <m/>
    <m/>
    <m/>
    <m/>
    <m/>
    <m/>
    <n v="0"/>
    <n v="0"/>
    <n v="0"/>
    <n v="0"/>
    <x v="1"/>
    <x v="19"/>
    <m/>
    <x v="41"/>
  </r>
  <r>
    <x v="3"/>
    <s v="Gravette"/>
    <s v="Electric"/>
    <s v="Industrial"/>
    <s v="NS-LG Large General Serv"/>
    <n v="122322"/>
    <n v="11215.74"/>
    <n v="138.97999999999999"/>
    <n v="647.07000000000005"/>
    <n v="0"/>
    <n v="0"/>
    <n v="0"/>
    <n v="0"/>
    <n v="1586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3.82000000000005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1"/>
    <m/>
    <x v="41"/>
  </r>
  <r>
    <x v="3"/>
    <s v="Gravette"/>
    <s v="Electric"/>
    <s v="Residential"/>
    <s v="NS-RG Residential"/>
    <n v="12709"/>
    <n v="1726.11"/>
    <n v="273"/>
    <n v="87.88"/>
    <n v="0"/>
    <n v="0"/>
    <n v="0"/>
    <n v="0"/>
    <n v="164.84"/>
    <n v="0"/>
    <n v="0"/>
    <n v="3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2999999999999998"/>
    <n v="0"/>
    <n v="0"/>
    <n v="42.83"/>
    <n v="0"/>
    <n v="0"/>
    <n v="0"/>
    <n v="0"/>
    <n v="0"/>
    <n v="0"/>
    <n v="0"/>
    <x v="750"/>
    <n v="0"/>
    <m/>
    <m/>
    <m/>
    <m/>
    <m/>
    <m/>
    <m/>
    <n v="0"/>
    <n v="0"/>
    <n v="0"/>
    <n v="0"/>
    <x v="0"/>
    <x v="38"/>
    <m/>
    <x v="41"/>
  </r>
  <r>
    <x v="3"/>
    <s v="Gravette"/>
    <s v="Electric"/>
    <s v="Residential"/>
    <s v="RG-Residential"/>
    <n v="736"/>
    <n v="99.17"/>
    <n v="13"/>
    <n v="4.88"/>
    <n v="0"/>
    <n v="0"/>
    <n v="0"/>
    <n v="0"/>
    <n v="9.1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8"/>
    <n v="0"/>
    <n v="0"/>
    <n v="0"/>
    <n v="0"/>
    <n v="0"/>
    <n v="0"/>
    <n v="0"/>
    <x v="1073"/>
    <n v="0"/>
    <m/>
    <m/>
    <m/>
    <m/>
    <m/>
    <m/>
    <m/>
    <n v="0"/>
    <n v="0"/>
    <n v="0"/>
    <n v="0"/>
    <x v="0"/>
    <x v="1"/>
    <m/>
    <x v="41"/>
  </r>
  <r>
    <x v="3"/>
    <s v="Gravette"/>
    <s v="Lighting"/>
    <s v="Commercial"/>
    <s v="PL-Private Lighting"/>
    <n v="341"/>
    <n v="148.97999999999999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"/>
    <n v="0"/>
    <n v="0"/>
    <n v="1.4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3"/>
    <s v="Gravette"/>
    <s v="Lighting"/>
    <s v="Residential"/>
    <s v="PL-Private Lighting"/>
    <n v="31"/>
    <n v="27.21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.4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Greenfield"/>
    <s v="Electric"/>
    <s v="Oil Pipeline Pumping"/>
    <s v="NS-SP Small Primary"/>
    <n v="10983"/>
    <n v="10124.58"/>
    <n v="69.489999999999995"/>
    <n v="0"/>
    <n v="0"/>
    <n v="0"/>
    <n v="0"/>
    <n v="0"/>
    <n v="142.44999999999999"/>
    <n v="0"/>
    <n v="0"/>
    <n v="3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6.29"/>
    <n v="0"/>
    <n v="0"/>
    <n v="0"/>
    <n v="0"/>
    <n v="0"/>
    <n v="0"/>
    <n v="0"/>
    <x v="1074"/>
    <n v="0"/>
    <m/>
    <m/>
    <m/>
    <m/>
    <m/>
    <m/>
    <m/>
    <n v="0"/>
    <n v="0"/>
    <n v="0"/>
    <n v="0"/>
    <x v="2"/>
    <x v="37"/>
    <m/>
    <x v="41"/>
  </r>
  <r>
    <x v="3"/>
    <s v="Joplin"/>
    <s v="Electric"/>
    <s v="Commercial"/>
    <s v="NS-GS General Service"/>
    <n v="950"/>
    <n v="127.57"/>
    <n v="47.94"/>
    <n v="0"/>
    <n v="0"/>
    <n v="0"/>
    <n v="0"/>
    <n v="0"/>
    <n v="12.32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75"/>
    <n v="0"/>
    <m/>
    <m/>
    <m/>
    <m/>
    <m/>
    <m/>
    <m/>
    <n v="0"/>
    <n v="0"/>
    <n v="0"/>
    <n v="0"/>
    <x v="1"/>
    <x v="19"/>
    <m/>
    <x v="41"/>
  </r>
  <r>
    <x v="3"/>
    <s v="Joplin"/>
    <s v="Electric"/>
    <s v="Commercial"/>
    <s v="CB-Commercial"/>
    <n v="2360308"/>
    <n v="315522.28000000003"/>
    <n v="28820.73"/>
    <n v="18636.95"/>
    <n v="0"/>
    <n v="0"/>
    <n v="0"/>
    <n v="0"/>
    <n v="29949.84"/>
    <n v="0"/>
    <n v="0"/>
    <n v="676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7.92999999999995"/>
    <n v="0"/>
    <n v="-7.39"/>
    <n v="28162.47"/>
    <n v="0"/>
    <n v="0"/>
    <n v="0"/>
    <n v="0"/>
    <n v="0"/>
    <n v="0"/>
    <n v="53.3"/>
    <x v="1076"/>
    <n v="0"/>
    <m/>
    <m/>
    <m/>
    <m/>
    <m/>
    <m/>
    <m/>
    <n v="0"/>
    <n v="0"/>
    <n v="0"/>
    <n v="0"/>
    <x v="1"/>
    <x v="5"/>
    <m/>
    <x v="41"/>
  </r>
  <r>
    <x v="3"/>
    <s v="Joplin"/>
    <s v="Electric"/>
    <s v="Commercial"/>
    <s v="GP-General Power"/>
    <n v="4717983"/>
    <n v="510898.14"/>
    <n v="8755.74"/>
    <n v="8552.76"/>
    <n v="0"/>
    <n v="0"/>
    <n v="0"/>
    <n v="0"/>
    <n v="58599.39"/>
    <n v="0"/>
    <n v="0"/>
    <n v="1329.2"/>
    <n v="0"/>
    <n v="0"/>
    <n v="0"/>
    <n v="0"/>
    <n v="0"/>
    <n v="0"/>
    <n v="0"/>
    <n v="193.65"/>
    <n v="0"/>
    <n v="0"/>
    <n v="0"/>
    <n v="0"/>
    <n v="0"/>
    <n v="0"/>
    <n v="0"/>
    <n v="0"/>
    <n v="0"/>
    <n v="0"/>
    <n v="-174.72"/>
    <n v="0"/>
    <n v="0"/>
    <n v="39333.949999999997"/>
    <n v="0"/>
    <n v="0"/>
    <n v="0"/>
    <n v="0"/>
    <n v="0"/>
    <n v="0"/>
    <n v="0"/>
    <x v="1077"/>
    <n v="0"/>
    <m/>
    <m/>
    <m/>
    <m/>
    <m/>
    <m/>
    <m/>
    <n v="0"/>
    <n v="0"/>
    <n v="0"/>
    <n v="0"/>
    <x v="1"/>
    <x v="6"/>
    <m/>
    <x v="41"/>
  </r>
  <r>
    <x v="3"/>
    <s v="Joplin"/>
    <s v="Electric"/>
    <s v="Commercial"/>
    <s v="LP-Large Power"/>
    <n v="6968760"/>
    <n v="661499.53"/>
    <n v="1124.76"/>
    <n v="320"/>
    <n v="0"/>
    <n v="0"/>
    <n v="0"/>
    <n v="0"/>
    <n v="88712.31"/>
    <n v="0"/>
    <n v="0"/>
    <n v="20.6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424.23"/>
    <n v="0"/>
    <n v="0"/>
    <n v="2289.8200000000002"/>
    <n v="0"/>
    <n v="0"/>
    <n v="0"/>
    <n v="0"/>
    <n v="0"/>
    <n v="0"/>
    <n v="0"/>
    <x v="1078"/>
    <n v="0"/>
    <m/>
    <m/>
    <m/>
    <m/>
    <m/>
    <m/>
    <m/>
    <n v="0"/>
    <n v="0"/>
    <n v="0"/>
    <n v="0"/>
    <x v="1"/>
    <x v="17"/>
    <m/>
    <x v="41"/>
  </r>
  <r>
    <x v="3"/>
    <s v="Joplin"/>
    <s v="Electric"/>
    <s v="Commercial"/>
    <s v="LS-Special Lighting"/>
    <n v="5310"/>
    <n v="858.81"/>
    <n v="0"/>
    <n v="55.57"/>
    <n v="0"/>
    <n v="0"/>
    <n v="0"/>
    <n v="0"/>
    <n v="68.39"/>
    <n v="0"/>
    <n v="0"/>
    <n v="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1"/>
  </r>
  <r>
    <x v="3"/>
    <s v="Joplin"/>
    <s v="Electric"/>
    <s v="Commercial"/>
    <s v="NS-GS General Service"/>
    <n v="7025307"/>
    <n v="943425.29"/>
    <n v="69978.11"/>
    <n v="51634.41"/>
    <n v="0"/>
    <n v="0"/>
    <n v="-141.81"/>
    <n v="-22318.0152671756"/>
    <n v="91118.22"/>
    <n v="0"/>
    <n v="0"/>
    <n v="1921.92"/>
    <n v="0"/>
    <n v="0"/>
    <n v="0"/>
    <n v="0"/>
    <n v="0"/>
    <n v="0"/>
    <n v="0"/>
    <n v="55.9"/>
    <n v="0"/>
    <n v="0"/>
    <n v="0"/>
    <n v="0"/>
    <n v="0"/>
    <n v="0"/>
    <n v="0"/>
    <n v="0"/>
    <n v="0"/>
    <n v="30"/>
    <n v="8204.5300000000007"/>
    <n v="40"/>
    <n v="-51.87"/>
    <n v="77882.2"/>
    <n v="0"/>
    <n v="0"/>
    <n v="0"/>
    <n v="0"/>
    <n v="0"/>
    <n v="0"/>
    <n v="0"/>
    <x v="1079"/>
    <n v="0"/>
    <m/>
    <m/>
    <m/>
    <m/>
    <m/>
    <m/>
    <m/>
    <n v="0"/>
    <n v="0"/>
    <n v="0"/>
    <n v="0"/>
    <x v="1"/>
    <x v="19"/>
    <m/>
    <x v="41"/>
  </r>
  <r>
    <x v="3"/>
    <s v="Joplin"/>
    <s v="Electric"/>
    <s v="Commercial"/>
    <s v="NS-LG Large General Serv"/>
    <n v="17759541"/>
    <n v="1892219.55"/>
    <n v="30916.11"/>
    <n v="31236.400000000001"/>
    <n v="0"/>
    <n v="0"/>
    <n v="0"/>
    <n v="0"/>
    <n v="230244.56"/>
    <n v="0"/>
    <n v="0"/>
    <n v="4390.59"/>
    <n v="0"/>
    <n v="0"/>
    <n v="0"/>
    <n v="0"/>
    <n v="0"/>
    <n v="0"/>
    <n v="0"/>
    <n v="481.21"/>
    <n v="0"/>
    <n v="0"/>
    <n v="0"/>
    <n v="0"/>
    <n v="0"/>
    <n v="0"/>
    <n v="0"/>
    <n v="0"/>
    <n v="0"/>
    <n v="0"/>
    <n v="-450.56"/>
    <n v="0"/>
    <n v="0"/>
    <n v="129238.35"/>
    <n v="0"/>
    <n v="0"/>
    <n v="0"/>
    <n v="0"/>
    <n v="0"/>
    <n v="0"/>
    <n v="0"/>
    <x v="1080"/>
    <n v="0"/>
    <m/>
    <m/>
    <m/>
    <m/>
    <m/>
    <m/>
    <m/>
    <n v="0"/>
    <n v="0"/>
    <n v="0"/>
    <n v="0"/>
    <x v="1"/>
    <x v="21"/>
    <m/>
    <x v="41"/>
  </r>
  <r>
    <x v="3"/>
    <s v="Joplin"/>
    <s v="Electric"/>
    <s v="Commercial"/>
    <s v="NS-SP Small Primary"/>
    <n v="968702"/>
    <n v="96613.33"/>
    <n v="493.38"/>
    <n v="365.61"/>
    <n v="0"/>
    <n v="0"/>
    <n v="0"/>
    <n v="0"/>
    <n v="14290.18"/>
    <n v="0"/>
    <n v="0"/>
    <n v="191.07"/>
    <n v="0"/>
    <n v="0"/>
    <n v="0"/>
    <n v="0"/>
    <n v="0"/>
    <n v="0"/>
    <n v="0"/>
    <n v="5911.7"/>
    <n v="0"/>
    <n v="0"/>
    <n v="0"/>
    <n v="0"/>
    <n v="0"/>
    <n v="0"/>
    <n v="0"/>
    <n v="0"/>
    <n v="0"/>
    <n v="0"/>
    <n v="0"/>
    <n v="0"/>
    <n v="0"/>
    <n v="4125.88"/>
    <n v="0"/>
    <n v="0"/>
    <n v="0"/>
    <n v="0"/>
    <n v="0"/>
    <n v="0"/>
    <n v="8898.86"/>
    <x v="1081"/>
    <n v="0"/>
    <m/>
    <m/>
    <m/>
    <m/>
    <m/>
    <m/>
    <m/>
    <n v="0"/>
    <n v="0"/>
    <n v="0"/>
    <n v="0"/>
    <x v="1"/>
    <x v="23"/>
    <m/>
    <x v="41"/>
  </r>
  <r>
    <x v="3"/>
    <s v="Joplin"/>
    <s v="Electric"/>
    <s v="Commercial"/>
    <s v="NS-SP Small Primary TEB"/>
    <n v="192960"/>
    <n v="18295.88"/>
    <n v="69.489999999999995"/>
    <n v="80"/>
    <n v="0"/>
    <n v="0"/>
    <n v="0"/>
    <n v="0"/>
    <n v="2502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36"/>
    <m/>
    <x v="41"/>
  </r>
  <r>
    <x v="3"/>
    <s v="Joplin"/>
    <s v="Electric"/>
    <s v="Commercial"/>
    <s v="SH-Small Heating"/>
    <n v="213401"/>
    <n v="28533.18"/>
    <n v="2202.08"/>
    <n v="1488.77"/>
    <n v="0"/>
    <n v="0"/>
    <n v="0"/>
    <n v="0"/>
    <n v="2694.2"/>
    <n v="0"/>
    <n v="0"/>
    <n v="6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89"/>
    <n v="0"/>
    <n v="0"/>
    <n v="2605.5700000000002"/>
    <n v="0"/>
    <n v="0"/>
    <n v="0"/>
    <n v="0"/>
    <n v="0"/>
    <n v="0"/>
    <n v="0"/>
    <x v="1082"/>
    <n v="0"/>
    <m/>
    <m/>
    <m/>
    <m/>
    <m/>
    <m/>
    <m/>
    <n v="0"/>
    <n v="0"/>
    <n v="0"/>
    <n v="0"/>
    <x v="1"/>
    <x v="12"/>
    <m/>
    <x v="41"/>
  </r>
  <r>
    <x v="3"/>
    <s v="Joplin"/>
    <s v="Electric"/>
    <s v="Commercial"/>
    <s v="TEB-Total Electric Bldg"/>
    <n v="739394"/>
    <n v="88517.66"/>
    <n v="1496.35"/>
    <n v="1216.57"/>
    <n v="0"/>
    <n v="0"/>
    <n v="0"/>
    <n v="0"/>
    <n v="9446.36"/>
    <n v="0"/>
    <n v="0"/>
    <n v="20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86.36"/>
    <n v="0"/>
    <n v="0"/>
    <n v="0"/>
    <n v="0"/>
    <n v="0"/>
    <n v="0"/>
    <n v="0"/>
    <x v="1083"/>
    <n v="0"/>
    <m/>
    <m/>
    <m/>
    <m/>
    <m/>
    <m/>
    <m/>
    <n v="0"/>
    <n v="0"/>
    <n v="0"/>
    <n v="0"/>
    <x v="1"/>
    <x v="13"/>
    <m/>
    <x v="41"/>
  </r>
  <r>
    <x v="3"/>
    <s v="Joplin"/>
    <s v="Electric"/>
    <s v="Industrial"/>
    <s v="CB-Commercial"/>
    <n v="2057"/>
    <n v="275.22000000000003"/>
    <n v="23.89"/>
    <n v="9.85"/>
    <n v="0"/>
    <n v="0"/>
    <n v="0"/>
    <n v="0"/>
    <n v="25.85"/>
    <n v="0"/>
    <n v="0"/>
    <n v="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95"/>
    <n v="0"/>
    <n v="0"/>
    <n v="0"/>
    <n v="0"/>
    <n v="0"/>
    <n v="0"/>
    <n v="0"/>
    <x v="521"/>
    <n v="0"/>
    <m/>
    <m/>
    <m/>
    <m/>
    <m/>
    <m/>
    <m/>
    <n v="0"/>
    <n v="0"/>
    <n v="0"/>
    <n v="0"/>
    <x v="2"/>
    <x v="5"/>
    <m/>
    <x v="41"/>
  </r>
  <r>
    <x v="3"/>
    <s v="Joplin"/>
    <s v="Electric"/>
    <s v="Industrial"/>
    <s v="GP-General Power"/>
    <n v="2621720"/>
    <n v="264282.71000000002"/>
    <n v="1737.25"/>
    <n v="1879.04"/>
    <n v="0"/>
    <n v="0"/>
    <n v="0"/>
    <n v="0"/>
    <n v="32917.1"/>
    <n v="0"/>
    <n v="0"/>
    <n v="58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549.68"/>
    <n v="0"/>
    <n v="0"/>
    <n v="0"/>
    <n v="0"/>
    <n v="0"/>
    <n v="0"/>
    <n v="0"/>
    <x v="1084"/>
    <n v="0"/>
    <m/>
    <m/>
    <m/>
    <m/>
    <m/>
    <m/>
    <m/>
    <n v="0"/>
    <n v="0"/>
    <n v="0"/>
    <n v="0"/>
    <x v="2"/>
    <x v="6"/>
    <m/>
    <x v="41"/>
  </r>
  <r>
    <x v="3"/>
    <s v="Joplin"/>
    <s v="Electric"/>
    <s v="Industrial"/>
    <s v="LP-Large Power"/>
    <n v="25548736"/>
    <n v="2472576.5299999998"/>
    <n v="3686.15"/>
    <n v="960"/>
    <n v="0"/>
    <n v="0"/>
    <n v="0"/>
    <n v="0"/>
    <n v="324247.44"/>
    <n v="0"/>
    <n v="0"/>
    <n v="1465.7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0"/>
    <n v="0"/>
    <n v="0"/>
    <n v="128697.65"/>
    <n v="0"/>
    <n v="0"/>
    <n v="0"/>
    <n v="0"/>
    <n v="0"/>
    <n v="0"/>
    <n v="0"/>
    <x v="1085"/>
    <n v="0"/>
    <m/>
    <m/>
    <m/>
    <m/>
    <m/>
    <m/>
    <m/>
    <n v="0"/>
    <n v="0"/>
    <n v="0"/>
    <n v="0"/>
    <x v="2"/>
    <x v="17"/>
    <m/>
    <x v="41"/>
  </r>
  <r>
    <x v="3"/>
    <s v="Joplin"/>
    <s v="Electric"/>
    <s v="Industrial"/>
    <s v="NS-GS General Service"/>
    <n v="26299"/>
    <n v="3531.67"/>
    <n v="263.67"/>
    <n v="226.17"/>
    <n v="0"/>
    <n v="0"/>
    <n v="0"/>
    <n v="0"/>
    <n v="341.11"/>
    <n v="0"/>
    <n v="0"/>
    <n v="6.74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8.149999999999999"/>
    <n v="0"/>
    <n v="0"/>
    <n v="266.56"/>
    <n v="0"/>
    <n v="0"/>
    <n v="0"/>
    <n v="0"/>
    <n v="0"/>
    <n v="0"/>
    <n v="0"/>
    <x v="1086"/>
    <n v="0"/>
    <m/>
    <m/>
    <m/>
    <m/>
    <m/>
    <m/>
    <m/>
    <n v="0"/>
    <n v="0"/>
    <n v="0"/>
    <n v="0"/>
    <x v="2"/>
    <x v="19"/>
    <m/>
    <x v="41"/>
  </r>
  <r>
    <x v="3"/>
    <s v="Joplin"/>
    <s v="Electric"/>
    <s v="Industrial"/>
    <s v="NS-LG Large General Serv"/>
    <n v="2201000"/>
    <n v="222635.04"/>
    <n v="1181.33"/>
    <n v="1260.96"/>
    <n v="0"/>
    <n v="0"/>
    <n v="0"/>
    <n v="0"/>
    <n v="28546.959999999999"/>
    <n v="0"/>
    <n v="0"/>
    <n v="49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86.9"/>
    <n v="0"/>
    <n v="0"/>
    <n v="0"/>
    <n v="0"/>
    <n v="0"/>
    <n v="0"/>
    <n v="0"/>
    <x v="1087"/>
    <n v="0"/>
    <m/>
    <m/>
    <m/>
    <m/>
    <m/>
    <m/>
    <m/>
    <n v="0"/>
    <n v="0"/>
    <n v="0"/>
    <n v="0"/>
    <x v="2"/>
    <x v="21"/>
    <m/>
    <x v="41"/>
  </r>
  <r>
    <x v="3"/>
    <s v="Joplin"/>
    <s v="Electric"/>
    <s v="Industrial"/>
    <s v="NS-SP Small Primary"/>
    <n v="2401783"/>
    <n v="226823.83"/>
    <n v="416.94"/>
    <n v="320"/>
    <n v="0"/>
    <n v="0"/>
    <n v="0"/>
    <n v="0"/>
    <n v="31151.13"/>
    <n v="0"/>
    <n v="0"/>
    <n v="240.88"/>
    <n v="0"/>
    <n v="0"/>
    <n v="0"/>
    <n v="0"/>
    <n v="0"/>
    <n v="0"/>
    <n v="0"/>
    <n v="2789.93"/>
    <n v="0"/>
    <n v="0"/>
    <n v="0"/>
    <n v="0"/>
    <n v="0"/>
    <n v="0"/>
    <n v="0"/>
    <n v="0"/>
    <n v="0"/>
    <n v="0"/>
    <n v="0"/>
    <n v="0"/>
    <n v="0"/>
    <n v="8414.18"/>
    <n v="0"/>
    <n v="0"/>
    <n v="0"/>
    <n v="0"/>
    <n v="0"/>
    <n v="0"/>
    <n v="0"/>
    <x v="1088"/>
    <n v="0"/>
    <m/>
    <m/>
    <m/>
    <m/>
    <m/>
    <m/>
    <m/>
    <n v="0"/>
    <n v="0"/>
    <n v="0"/>
    <n v="0"/>
    <x v="2"/>
    <x v="23"/>
    <m/>
    <x v="41"/>
  </r>
  <r>
    <x v="3"/>
    <s v="Joplin"/>
    <s v="Electric"/>
    <s v="Industrial"/>
    <s v="NS-SP Small Primary TEB"/>
    <n v="98000"/>
    <n v="15557.4"/>
    <n v="69.489999999999995"/>
    <n v="511.58"/>
    <n v="0"/>
    <n v="0"/>
    <n v="0"/>
    <n v="0"/>
    <n v="1271.06"/>
    <n v="0"/>
    <n v="0"/>
    <n v="27.44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89"/>
    <n v="0"/>
    <m/>
    <m/>
    <m/>
    <m/>
    <m/>
    <m/>
    <m/>
    <n v="0"/>
    <n v="0"/>
    <n v="0"/>
    <n v="0"/>
    <x v="2"/>
    <x v="36"/>
    <m/>
    <x v="41"/>
  </r>
  <r>
    <x v="3"/>
    <s v="Joplin"/>
    <s v="Electric"/>
    <s v="Interdepartmental"/>
    <s v="CB-Commercial"/>
    <n v="3820"/>
    <n v="512.99"/>
    <n v="47.94"/>
    <n v="0"/>
    <n v="0"/>
    <n v="0"/>
    <n v="0"/>
    <n v="0"/>
    <n v="49.55"/>
    <n v="0"/>
    <n v="0"/>
    <n v="1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1"/>
    <n v="0"/>
    <n v="0"/>
    <n v="0"/>
    <n v="0"/>
    <n v="0"/>
    <n v="0"/>
    <n v="0"/>
    <x v="289"/>
    <n v="0"/>
    <m/>
    <m/>
    <m/>
    <m/>
    <m/>
    <m/>
    <m/>
    <n v="0"/>
    <n v="0"/>
    <n v="0"/>
    <n v="0"/>
    <x v="5"/>
    <x v="5"/>
    <m/>
    <x v="41"/>
  </r>
  <r>
    <x v="3"/>
    <s v="Joplin"/>
    <s v="Electric"/>
    <s v="Interdepartmental"/>
    <s v="NS-GS General Service"/>
    <n v="56798"/>
    <n v="7627.39"/>
    <n v="95.88"/>
    <n v="0"/>
    <n v="0"/>
    <n v="0"/>
    <n v="0"/>
    <n v="0"/>
    <n v="736.66"/>
    <n v="0"/>
    <n v="0"/>
    <n v="15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90"/>
    <n v="0"/>
    <m/>
    <m/>
    <m/>
    <m/>
    <m/>
    <m/>
    <m/>
    <n v="0"/>
    <n v="0"/>
    <n v="0"/>
    <n v="0"/>
    <x v="5"/>
    <x v="19"/>
    <m/>
    <x v="41"/>
  </r>
  <r>
    <x v="3"/>
    <s v="Joplin"/>
    <s v="Electric"/>
    <s v="Municipal Buildings"/>
    <s v="CB-Commercial"/>
    <n v="16985"/>
    <n v="2274.9499999999998"/>
    <n v="670.21"/>
    <n v="0"/>
    <n v="0"/>
    <n v="0"/>
    <n v="0"/>
    <n v="0"/>
    <n v="215.43"/>
    <n v="0"/>
    <n v="0"/>
    <n v="4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91"/>
    <n v="0"/>
    <m/>
    <m/>
    <m/>
    <m/>
    <m/>
    <m/>
    <m/>
    <n v="0"/>
    <n v="0"/>
    <n v="0"/>
    <n v="0"/>
    <x v="3"/>
    <x v="5"/>
    <m/>
    <x v="41"/>
  </r>
  <r>
    <x v="3"/>
    <s v="Joplin"/>
    <s v="Electric"/>
    <s v="Municipal Buildings"/>
    <s v="GP-General Power"/>
    <n v="125600"/>
    <n v="16041.22"/>
    <n v="416.94"/>
    <n v="0"/>
    <n v="0"/>
    <n v="0"/>
    <n v="0"/>
    <n v="0"/>
    <n v="1550.82"/>
    <n v="0"/>
    <n v="0"/>
    <n v="3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92"/>
    <n v="0"/>
    <m/>
    <m/>
    <m/>
    <m/>
    <m/>
    <m/>
    <m/>
    <n v="0"/>
    <n v="0"/>
    <n v="0"/>
    <n v="0"/>
    <x v="3"/>
    <x v="6"/>
    <m/>
    <x v="41"/>
  </r>
  <r>
    <x v="3"/>
    <s v="Joplin"/>
    <s v="Electric"/>
    <s v="Municipal Buildings"/>
    <s v="NS-GS General Service"/>
    <n v="106117"/>
    <n v="14250.4"/>
    <n v="1054.68"/>
    <n v="0"/>
    <n v="0"/>
    <n v="0"/>
    <n v="0"/>
    <n v="0"/>
    <n v="1376.31"/>
    <n v="0"/>
    <n v="0"/>
    <n v="2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93"/>
    <n v="0"/>
    <m/>
    <m/>
    <m/>
    <m/>
    <m/>
    <m/>
    <m/>
    <n v="0"/>
    <n v="0"/>
    <n v="0"/>
    <n v="0"/>
    <x v="3"/>
    <x v="19"/>
    <m/>
    <x v="41"/>
  </r>
  <r>
    <x v="3"/>
    <s v="Joplin"/>
    <s v="Electric"/>
    <s v="Municipal Buildings"/>
    <s v="NS-LG Large General Serv"/>
    <n v="442590"/>
    <n v="45423.839999999997"/>
    <n v="625.41"/>
    <n v="0"/>
    <n v="0"/>
    <n v="0"/>
    <n v="0"/>
    <n v="0"/>
    <n v="5740.39"/>
    <n v="0"/>
    <n v="0"/>
    <n v="123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94"/>
    <n v="0"/>
    <m/>
    <m/>
    <m/>
    <m/>
    <m/>
    <m/>
    <m/>
    <n v="0"/>
    <n v="0"/>
    <n v="0"/>
    <n v="0"/>
    <x v="3"/>
    <x v="21"/>
    <m/>
    <x v="41"/>
  </r>
  <r>
    <x v="3"/>
    <s v="Joplin"/>
    <s v="Electric"/>
    <s v="Municipal Buildings"/>
    <s v="TEB-Total Electric Bldg"/>
    <n v="22440"/>
    <n v="3585.55"/>
    <n v="208.47"/>
    <n v="0"/>
    <n v="0"/>
    <n v="0"/>
    <n v="0"/>
    <n v="0"/>
    <n v="285.58"/>
    <n v="0"/>
    <n v="0"/>
    <n v="6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95"/>
    <n v="0"/>
    <m/>
    <m/>
    <m/>
    <m/>
    <m/>
    <m/>
    <m/>
    <n v="0"/>
    <n v="0"/>
    <n v="0"/>
    <n v="0"/>
    <x v="3"/>
    <x v="13"/>
    <m/>
    <x v="41"/>
  </r>
  <r>
    <x v="3"/>
    <s v="Joplin"/>
    <s v="Electric"/>
    <s v="Municipal Other Lighting"/>
    <s v="CB-Commercial"/>
    <n v="22293"/>
    <n v="2984.78"/>
    <n v="622.32000000000005"/>
    <n v="0"/>
    <n v="0"/>
    <n v="0"/>
    <n v="0"/>
    <n v="0"/>
    <n v="281.85000000000002"/>
    <n v="0"/>
    <n v="0"/>
    <n v="6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96"/>
    <n v="0"/>
    <m/>
    <m/>
    <m/>
    <m/>
    <m/>
    <m/>
    <m/>
    <n v="0"/>
    <n v="0"/>
    <n v="0"/>
    <n v="0"/>
    <x v="4"/>
    <x v="5"/>
    <m/>
    <x v="41"/>
  </r>
  <r>
    <x v="3"/>
    <s v="Joplin"/>
    <s v="Electric"/>
    <s v="Municipal Other Lighting"/>
    <s v="LS-Special Lighting"/>
    <n v="1067"/>
    <n v="256.33999999999997"/>
    <n v="0"/>
    <n v="0"/>
    <n v="0"/>
    <n v="0"/>
    <n v="0"/>
    <n v="0"/>
    <n v="13.84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1"/>
  </r>
  <r>
    <x v="3"/>
    <s v="Joplin"/>
    <s v="Electric"/>
    <s v="Municipal Other Lighting"/>
    <s v="MS-Miscellaneous"/>
    <n v="11295"/>
    <n v="1207.6600000000001"/>
    <n v="20.98"/>
    <n v="0"/>
    <n v="0"/>
    <n v="0"/>
    <n v="0"/>
    <n v="0"/>
    <n v="146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41"/>
  </r>
  <r>
    <x v="3"/>
    <s v="Joplin"/>
    <s v="Electric"/>
    <s v="Municipal Other Lighting"/>
    <s v="NS-GS General Service"/>
    <n v="21419"/>
    <n v="2876.34"/>
    <n v="1134.58"/>
    <n v="0"/>
    <n v="0"/>
    <n v="0"/>
    <n v="0"/>
    <n v="0"/>
    <n v="277.8"/>
    <n v="0"/>
    <n v="0"/>
    <n v="5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97"/>
    <n v="0"/>
    <m/>
    <m/>
    <m/>
    <m/>
    <m/>
    <m/>
    <m/>
    <n v="0"/>
    <n v="0"/>
    <n v="0"/>
    <n v="0"/>
    <x v="4"/>
    <x v="19"/>
    <m/>
    <x v="41"/>
  </r>
  <r>
    <x v="3"/>
    <s v="Joplin"/>
    <s v="Electric"/>
    <s v="Municipal Other Lighting"/>
    <s v="NS-LG Large General Serv"/>
    <n v="68800"/>
    <n v="9154.14"/>
    <n v="138.97999999999999"/>
    <n v="0"/>
    <n v="0"/>
    <n v="0"/>
    <n v="0"/>
    <n v="0"/>
    <n v="892.33"/>
    <n v="0"/>
    <n v="0"/>
    <n v="19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98"/>
    <n v="0"/>
    <m/>
    <m/>
    <m/>
    <m/>
    <m/>
    <m/>
    <m/>
    <n v="0"/>
    <n v="0"/>
    <n v="0"/>
    <n v="0"/>
    <x v="4"/>
    <x v="21"/>
    <m/>
    <x v="41"/>
  </r>
  <r>
    <x v="3"/>
    <s v="Joplin"/>
    <s v="Electric"/>
    <s v="Municipal Pumping"/>
    <s v="CB-Commercial"/>
    <n v="6979"/>
    <n v="936.67"/>
    <n v="287.07"/>
    <n v="0"/>
    <n v="0"/>
    <n v="0"/>
    <n v="0"/>
    <n v="0"/>
    <n v="90.08"/>
    <n v="0"/>
    <n v="0"/>
    <n v="1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99"/>
    <n v="0"/>
    <m/>
    <m/>
    <m/>
    <m/>
    <m/>
    <m/>
    <m/>
    <n v="0"/>
    <n v="0"/>
    <n v="0"/>
    <n v="0"/>
    <x v="3"/>
    <x v="5"/>
    <m/>
    <x v="41"/>
  </r>
  <r>
    <x v="3"/>
    <s v="Joplin"/>
    <s v="Electric"/>
    <s v="Municipal Pumping"/>
    <s v="GP-General Power"/>
    <n v="2560"/>
    <n v="687.65"/>
    <n v="69.489999999999995"/>
    <n v="0"/>
    <n v="0"/>
    <n v="0"/>
    <n v="0"/>
    <n v="0"/>
    <n v="33.200000000000003"/>
    <n v="0"/>
    <n v="0"/>
    <n v="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00"/>
    <n v="0"/>
    <m/>
    <m/>
    <m/>
    <m/>
    <m/>
    <m/>
    <m/>
    <n v="0"/>
    <n v="0"/>
    <n v="0"/>
    <n v="0"/>
    <x v="3"/>
    <x v="6"/>
    <m/>
    <x v="41"/>
  </r>
  <r>
    <x v="3"/>
    <s v="Joplin"/>
    <s v="Electric"/>
    <s v="Municipal Pumping"/>
    <s v="NS-GS General Service"/>
    <n v="12511"/>
    <n v="1680.09"/>
    <n v="455.43"/>
    <n v="0"/>
    <n v="0"/>
    <n v="0"/>
    <n v="0"/>
    <n v="0"/>
    <n v="162.26"/>
    <n v="0"/>
    <n v="0"/>
    <n v="3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01"/>
    <n v="0"/>
    <m/>
    <m/>
    <m/>
    <m/>
    <m/>
    <m/>
    <m/>
    <n v="0"/>
    <n v="0"/>
    <n v="0"/>
    <n v="0"/>
    <x v="3"/>
    <x v="19"/>
    <m/>
    <x v="41"/>
  </r>
  <r>
    <x v="3"/>
    <s v="Joplin"/>
    <s v="Electric"/>
    <s v="Municipal Pumping"/>
    <s v="NS-LG Large General Serv"/>
    <n v="491477"/>
    <n v="47608.87"/>
    <n v="486.43"/>
    <n v="0"/>
    <n v="0"/>
    <n v="0"/>
    <n v="0"/>
    <n v="0"/>
    <n v="6374.46"/>
    <n v="0"/>
    <n v="0"/>
    <n v="137.61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02"/>
    <n v="0"/>
    <m/>
    <m/>
    <m/>
    <m/>
    <m/>
    <m/>
    <m/>
    <n v="0"/>
    <n v="0"/>
    <n v="0"/>
    <n v="0"/>
    <x v="3"/>
    <x v="21"/>
    <m/>
    <x v="41"/>
  </r>
  <r>
    <x v="3"/>
    <s v="Joplin"/>
    <s v="Electric"/>
    <s v="Municipal Pumping"/>
    <s v="NS-SP Small Primary"/>
    <n v="489204"/>
    <n v="43933.64"/>
    <n v="69.489999999999995"/>
    <n v="0"/>
    <n v="0"/>
    <n v="0"/>
    <n v="0"/>
    <n v="0"/>
    <n v="6344.98"/>
    <n v="0"/>
    <n v="0"/>
    <n v="136.97999999999999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03"/>
    <n v="0"/>
    <m/>
    <m/>
    <m/>
    <m/>
    <m/>
    <m/>
    <m/>
    <n v="0"/>
    <n v="0"/>
    <n v="0"/>
    <n v="0"/>
    <x v="3"/>
    <x v="23"/>
    <m/>
    <x v="41"/>
  </r>
  <r>
    <x v="3"/>
    <s v="Joplin"/>
    <s v="Electric"/>
    <s v="Oil Pipeline Pumping"/>
    <s v="LP-Large Power"/>
    <n v="1418766"/>
    <n v="187458.74"/>
    <n v="283.55"/>
    <n v="0"/>
    <n v="0"/>
    <n v="0"/>
    <n v="0"/>
    <n v="0"/>
    <n v="1806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39.4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1"/>
  </r>
  <r>
    <x v="3"/>
    <s v="Joplin"/>
    <s v="Electric"/>
    <s v="Residential"/>
    <s v="NS-RG Residential"/>
    <n v="29307063.899999999"/>
    <n v="3979776.07"/>
    <n v="261302.39"/>
    <n v="218646.31"/>
    <n v="0"/>
    <n v="0"/>
    <n v="-2107.5500000000002"/>
    <n v="-139419.28244274799"/>
    <n v="380132.57"/>
    <n v="0"/>
    <n v="0"/>
    <n v="8204.7900000000009"/>
    <n v="0"/>
    <n v="0"/>
    <n v="0"/>
    <n v="0"/>
    <n v="0"/>
    <n v="0"/>
    <n v="0"/>
    <n v="0"/>
    <n v="0"/>
    <n v="0"/>
    <n v="0"/>
    <n v="0"/>
    <n v="0"/>
    <n v="0"/>
    <n v="0"/>
    <n v="690"/>
    <n v="0"/>
    <n v="60"/>
    <n v="3691.63"/>
    <n v="820"/>
    <n v="-376.41"/>
    <n v="24658.02"/>
    <n v="0"/>
    <n v="-1578.25"/>
    <n v="0"/>
    <n v="0"/>
    <n v="0"/>
    <n v="0"/>
    <n v="2205.71"/>
    <x v="1104"/>
    <n v="0"/>
    <m/>
    <m/>
    <m/>
    <m/>
    <m/>
    <m/>
    <m/>
    <n v="0"/>
    <n v="0"/>
    <n v="0"/>
    <n v="0"/>
    <x v="0"/>
    <x v="38"/>
    <m/>
    <x v="41"/>
  </r>
  <r>
    <x v="3"/>
    <s v="Joplin"/>
    <s v="Electric"/>
    <s v="Residential"/>
    <s v="RGL-Residential Pilot"/>
    <n v="21928"/>
    <n v="2481.16"/>
    <n v="241.33"/>
    <n v="210.52"/>
    <n v="0"/>
    <n v="0"/>
    <n v="0"/>
    <n v="0"/>
    <n v="276.26"/>
    <n v="0"/>
    <n v="0"/>
    <n v="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"/>
    <n v="0"/>
    <n v="0"/>
    <n v="0"/>
    <n v="0"/>
    <n v="0"/>
    <n v="0"/>
    <n v="0"/>
    <n v="0"/>
    <n v="0"/>
    <n v="0"/>
    <x v="1105"/>
    <n v="0"/>
    <m/>
    <m/>
    <m/>
    <m/>
    <m/>
    <m/>
    <m/>
    <n v="0"/>
    <n v="0"/>
    <n v="0"/>
    <n v="0"/>
    <x v="0"/>
    <x v="25"/>
    <m/>
    <x v="41"/>
  </r>
  <r>
    <x v="3"/>
    <s v="Joplin"/>
    <s v="Electric"/>
    <s v="Residential"/>
    <s v="RG-Residential"/>
    <n v="11619809"/>
    <n v="1573615.96"/>
    <n v="133083.57999999999"/>
    <n v="100989.38"/>
    <n v="0"/>
    <n v="0"/>
    <n v="-372.19"/>
    <n v="-37249.569465648899"/>
    <n v="148166.9"/>
    <n v="0"/>
    <n v="0"/>
    <n v="3327.25"/>
    <n v="0"/>
    <n v="0"/>
    <n v="0"/>
    <n v="0"/>
    <n v="0"/>
    <n v="0"/>
    <n v="0"/>
    <n v="0"/>
    <n v="0"/>
    <n v="0"/>
    <n v="0"/>
    <n v="0"/>
    <n v="0"/>
    <n v="0"/>
    <n v="0"/>
    <n v="150"/>
    <n v="0"/>
    <n v="0"/>
    <n v="475.4"/>
    <n v="360"/>
    <n v="-271.95"/>
    <n v="2678.58"/>
    <n v="0"/>
    <n v="0"/>
    <n v="0"/>
    <n v="0"/>
    <n v="0"/>
    <n v="0"/>
    <n v="288.5"/>
    <x v="1106"/>
    <n v="0"/>
    <m/>
    <m/>
    <m/>
    <m/>
    <m/>
    <m/>
    <m/>
    <n v="0"/>
    <n v="0"/>
    <n v="0"/>
    <n v="0"/>
    <x v="0"/>
    <x v="1"/>
    <m/>
    <x v="41"/>
  </r>
  <r>
    <x v="3"/>
    <s v="Joplin"/>
    <s v="Lighting"/>
    <s v="Commercial"/>
    <s v="PL-Private Lighting"/>
    <n v="177511.04000000001"/>
    <n v="54012.41"/>
    <n v="0"/>
    <n v="2246.27"/>
    <n v="0"/>
    <n v="0"/>
    <n v="0"/>
    <n v="0"/>
    <n v="2298.09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15"/>
    <n v="494.04"/>
    <n v="0"/>
    <n v="0"/>
    <n v="3759.2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3"/>
    <s v="Joplin"/>
    <s v="Lighting"/>
    <s v="Industrial"/>
    <s v="PL-Private Lighting"/>
    <n v="17346.169000000002"/>
    <n v="5154.71"/>
    <n v="0"/>
    <n v="315.41000000000003"/>
    <n v="0"/>
    <n v="0"/>
    <n v="0"/>
    <n v="0"/>
    <n v="22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8.5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1"/>
  </r>
  <r>
    <x v="3"/>
    <s v="Joplin"/>
    <s v="Lighting"/>
    <s v="Municipal Buildings"/>
    <s v="PL-Private Lighting"/>
    <n v="591"/>
    <n v="230.53"/>
    <n v="0"/>
    <n v="0"/>
    <n v="0"/>
    <n v="0"/>
    <n v="0"/>
    <n v="0"/>
    <n v="7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1"/>
  </r>
  <r>
    <x v="3"/>
    <s v="Joplin"/>
    <s v="Lighting"/>
    <s v="Municipal Other Lighting"/>
    <s v="PL-Private Lighting"/>
    <n v="4461"/>
    <n v="1068.75"/>
    <n v="0"/>
    <n v="0"/>
    <n v="0"/>
    <n v="0"/>
    <n v="0"/>
    <n v="0"/>
    <n v="57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1"/>
  </r>
  <r>
    <x v="3"/>
    <s v="Joplin"/>
    <s v="Lighting"/>
    <s v="Municipal Street Lighting"/>
    <s v="SPL-Municipal St Lighting"/>
    <n v="273129.75900000002"/>
    <n v="51275.519999999997"/>
    <n v="0"/>
    <n v="0"/>
    <n v="0"/>
    <n v="0"/>
    <n v="0"/>
    <n v="0"/>
    <n v="3542.48"/>
    <n v="0"/>
    <n v="0"/>
    <n v="0"/>
    <n v="0"/>
    <n v="0"/>
    <n v="0"/>
    <n v="0"/>
    <n v="0"/>
    <n v="0"/>
    <n v="0"/>
    <n v="2737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1"/>
  </r>
  <r>
    <x v="3"/>
    <s v="Joplin"/>
    <s v="Lighting"/>
    <s v="Residential"/>
    <s v="PL-Private Lighting"/>
    <n v="55315.932999999997"/>
    <n v="21594.79"/>
    <n v="0"/>
    <n v="561.53"/>
    <n v="0"/>
    <n v="0"/>
    <n v="0"/>
    <n v="0"/>
    <n v="719.35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14.26"/>
    <n v="0"/>
    <n v="0"/>
    <n v="133.02000000000001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3"/>
    <s v="Neosho"/>
    <s v="Electric"/>
    <s v="Commercial"/>
    <s v="CB-Commercial"/>
    <n v="192587"/>
    <n v="25810.46"/>
    <n v="4226.1400000000003"/>
    <n v="829.76"/>
    <n v="0"/>
    <n v="0"/>
    <n v="0"/>
    <n v="0"/>
    <n v="2455.5"/>
    <n v="0"/>
    <n v="0"/>
    <n v="55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47"/>
    <n v="0"/>
    <n v="-10.95"/>
    <n v="1804.9"/>
    <n v="0"/>
    <n v="0"/>
    <n v="0"/>
    <n v="0"/>
    <n v="0"/>
    <n v="0"/>
    <n v="0"/>
    <x v="1107"/>
    <n v="0"/>
    <m/>
    <m/>
    <m/>
    <m/>
    <m/>
    <m/>
    <m/>
    <n v="0"/>
    <n v="0"/>
    <n v="0"/>
    <n v="0"/>
    <x v="1"/>
    <x v="5"/>
    <m/>
    <x v="41"/>
  </r>
  <r>
    <x v="3"/>
    <s v="Neosho"/>
    <s v="Electric"/>
    <s v="Commercial"/>
    <s v="GP-General Power"/>
    <n v="378000"/>
    <n v="42152.62"/>
    <n v="972.86"/>
    <n v="0"/>
    <n v="0"/>
    <n v="0"/>
    <n v="0"/>
    <n v="0"/>
    <n v="4894.21"/>
    <n v="0"/>
    <n v="0"/>
    <n v="106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3.48"/>
    <n v="0"/>
    <n v="0"/>
    <n v="0"/>
    <n v="0"/>
    <n v="0"/>
    <n v="0"/>
    <n v="0"/>
    <x v="1108"/>
    <n v="0"/>
    <m/>
    <m/>
    <m/>
    <m/>
    <m/>
    <m/>
    <m/>
    <n v="0"/>
    <n v="0"/>
    <n v="0"/>
    <n v="0"/>
    <x v="1"/>
    <x v="6"/>
    <m/>
    <x v="41"/>
  </r>
  <r>
    <x v="3"/>
    <s v="Neosho"/>
    <s v="Electric"/>
    <s v="Commercial"/>
    <s v="LS-Special Lighting"/>
    <n v="2860"/>
    <n v="533.74"/>
    <n v="0"/>
    <n v="17.18"/>
    <n v="0"/>
    <n v="0"/>
    <n v="0"/>
    <n v="0"/>
    <n v="37.08"/>
    <n v="0"/>
    <n v="0"/>
    <n v="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.14"/>
    <n v="0"/>
    <n v="0"/>
    <n v="0"/>
    <n v="0"/>
    <n v="0"/>
    <n v="0"/>
    <n v="0"/>
    <x v="1109"/>
    <n v="0"/>
    <m/>
    <m/>
    <m/>
    <m/>
    <m/>
    <m/>
    <m/>
    <n v="0"/>
    <n v="0"/>
    <n v="0"/>
    <n v="0"/>
    <x v="1"/>
    <x v="7"/>
    <m/>
    <x v="41"/>
  </r>
  <r>
    <x v="3"/>
    <s v="Neosho"/>
    <s v="Electric"/>
    <s v="Commercial"/>
    <s v="NS-GS General Service"/>
    <n v="4620742"/>
    <n v="620513.68999999994"/>
    <n v="54878.47"/>
    <n v="19759.43"/>
    <n v="0"/>
    <n v="0"/>
    <n v="-5.35"/>
    <n v="-1480.04580152672"/>
    <n v="59926.17"/>
    <n v="0"/>
    <n v="0"/>
    <n v="1291.49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5433.99"/>
    <n v="20"/>
    <n v="-15.91"/>
    <n v="45337.03"/>
    <n v="0"/>
    <n v="0"/>
    <n v="0"/>
    <n v="0"/>
    <n v="0"/>
    <n v="0"/>
    <n v="0"/>
    <x v="1110"/>
    <n v="0"/>
    <m/>
    <m/>
    <m/>
    <m/>
    <m/>
    <m/>
    <m/>
    <n v="0"/>
    <n v="0"/>
    <n v="0"/>
    <n v="0"/>
    <x v="1"/>
    <x v="19"/>
    <m/>
    <x v="41"/>
  </r>
  <r>
    <x v="3"/>
    <s v="Neosho"/>
    <s v="Electric"/>
    <s v="Commercial"/>
    <s v="NS-LG Large General Serv"/>
    <n v="8129316"/>
    <n v="899049.33"/>
    <n v="17275.22"/>
    <n v="21623.08"/>
    <n v="0"/>
    <n v="0"/>
    <n v="-91.22"/>
    <n v="-4479.3893129771004"/>
    <n v="105437.21"/>
    <n v="0"/>
    <n v="0"/>
    <n v="2137.7399999999998"/>
    <n v="0"/>
    <n v="0"/>
    <n v="0"/>
    <n v="0"/>
    <n v="0"/>
    <n v="0"/>
    <n v="0"/>
    <n v="521.30999999999995"/>
    <n v="0"/>
    <n v="0"/>
    <n v="0"/>
    <n v="0"/>
    <n v="0"/>
    <n v="0"/>
    <n v="0"/>
    <n v="0"/>
    <n v="0"/>
    <n v="0"/>
    <n v="0"/>
    <n v="0"/>
    <n v="0"/>
    <n v="48086.37"/>
    <n v="0"/>
    <n v="0"/>
    <n v="0"/>
    <n v="0"/>
    <n v="0"/>
    <n v="0"/>
    <n v="0"/>
    <x v="1111"/>
    <n v="0"/>
    <m/>
    <m/>
    <m/>
    <m/>
    <m/>
    <m/>
    <m/>
    <n v="0"/>
    <n v="0"/>
    <n v="0"/>
    <n v="0"/>
    <x v="1"/>
    <x v="21"/>
    <m/>
    <x v="41"/>
  </r>
  <r>
    <x v="3"/>
    <s v="Neosho"/>
    <s v="Electric"/>
    <s v="Commercial"/>
    <s v="NS-SP Small Primary"/>
    <n v="185689"/>
    <n v="18128.45"/>
    <n v="69.489999999999995"/>
    <n v="0"/>
    <n v="0"/>
    <n v="0"/>
    <n v="0"/>
    <n v="0"/>
    <n v="2408.39"/>
    <n v="0"/>
    <n v="0"/>
    <n v="51.99"/>
    <n v="0"/>
    <n v="0"/>
    <n v="0"/>
    <n v="0"/>
    <n v="0"/>
    <n v="0"/>
    <n v="0"/>
    <n v="572.04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12"/>
    <n v="0"/>
    <m/>
    <m/>
    <m/>
    <m/>
    <m/>
    <m/>
    <m/>
    <n v="0"/>
    <n v="0"/>
    <n v="0"/>
    <n v="0"/>
    <x v="1"/>
    <x v="23"/>
    <m/>
    <x v="41"/>
  </r>
  <r>
    <x v="3"/>
    <s v="Neosho"/>
    <s v="Electric"/>
    <s v="Commercial"/>
    <s v="NS-SP Small Primary TEB"/>
    <n v="40597"/>
    <n v="4745.3"/>
    <n v="69.489999999999995"/>
    <n v="0"/>
    <n v="0"/>
    <n v="0"/>
    <n v="0"/>
    <n v="0"/>
    <n v="526.54"/>
    <n v="0"/>
    <n v="0"/>
    <n v="11.37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13"/>
    <n v="0"/>
    <m/>
    <m/>
    <m/>
    <m/>
    <m/>
    <m/>
    <m/>
    <n v="0"/>
    <n v="0"/>
    <n v="0"/>
    <n v="0"/>
    <x v="1"/>
    <x v="36"/>
    <m/>
    <x v="41"/>
  </r>
  <r>
    <x v="3"/>
    <s v="Neosho"/>
    <s v="Electric"/>
    <s v="Commercial"/>
    <s v="RG-Resident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0"/>
    <m/>
    <x v="41"/>
  </r>
  <r>
    <x v="3"/>
    <s v="Neosho"/>
    <s v="Electric"/>
    <s v="Commercial"/>
    <s v="SH-Small Heating"/>
    <n v="35457"/>
    <n v="4751.22"/>
    <n v="402.95"/>
    <n v="61.47"/>
    <n v="0"/>
    <n v="0"/>
    <n v="0"/>
    <n v="0"/>
    <n v="453.81"/>
    <n v="0"/>
    <n v="0"/>
    <n v="1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.32"/>
    <n v="0"/>
    <n v="0"/>
    <n v="363.72"/>
    <n v="0"/>
    <n v="0"/>
    <n v="0"/>
    <n v="0"/>
    <n v="0"/>
    <n v="0"/>
    <n v="0"/>
    <x v="1114"/>
    <n v="0"/>
    <m/>
    <m/>
    <m/>
    <m/>
    <m/>
    <m/>
    <m/>
    <n v="0"/>
    <n v="0"/>
    <n v="0"/>
    <n v="0"/>
    <x v="1"/>
    <x v="12"/>
    <m/>
    <x v="41"/>
  </r>
  <r>
    <x v="3"/>
    <s v="Neosho"/>
    <s v="Electric"/>
    <s v="Commercial"/>
    <s v="TEB-Total Electric Bldg"/>
    <n v="109096"/>
    <n v="12528.58"/>
    <n v="509.59"/>
    <n v="0"/>
    <n v="0"/>
    <n v="0"/>
    <n v="0"/>
    <n v="0"/>
    <n v="1394.85"/>
    <n v="0"/>
    <n v="0"/>
    <n v="31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4.03"/>
    <n v="0"/>
    <n v="0"/>
    <n v="0"/>
    <n v="0"/>
    <n v="0"/>
    <n v="0"/>
    <n v="0"/>
    <x v="1115"/>
    <n v="0"/>
    <m/>
    <m/>
    <m/>
    <m/>
    <m/>
    <m/>
    <m/>
    <n v="0"/>
    <n v="0"/>
    <n v="0"/>
    <n v="0"/>
    <x v="1"/>
    <x v="13"/>
    <m/>
    <x v="41"/>
  </r>
  <r>
    <x v="3"/>
    <s v="Neosho"/>
    <s v="Electric"/>
    <s v="Industrial"/>
    <s v="LP-Large Power"/>
    <n v="12015212"/>
    <n v="1019133.99"/>
    <n v="1134.2"/>
    <n v="0"/>
    <n v="0"/>
    <n v="0"/>
    <n v="0"/>
    <n v="0"/>
    <n v="152953.64000000001"/>
    <n v="0"/>
    <n v="0"/>
    <n v="225.15"/>
    <n v="0"/>
    <n v="0"/>
    <n v="0"/>
    <n v="0"/>
    <n v="0"/>
    <n v="0"/>
    <n v="0"/>
    <n v="8504.67"/>
    <n v="0"/>
    <n v="0"/>
    <n v="0"/>
    <n v="0"/>
    <n v="0"/>
    <n v="0"/>
    <n v="0"/>
    <n v="0"/>
    <n v="0"/>
    <n v="0"/>
    <n v="0"/>
    <n v="0"/>
    <n v="0"/>
    <n v="24477.439999999999"/>
    <n v="0"/>
    <n v="0"/>
    <n v="0"/>
    <n v="0"/>
    <n v="0"/>
    <n v="0"/>
    <n v="0"/>
    <x v="1116"/>
    <n v="0"/>
    <m/>
    <m/>
    <m/>
    <m/>
    <m/>
    <m/>
    <m/>
    <n v="0"/>
    <n v="0"/>
    <n v="0"/>
    <n v="0"/>
    <x v="2"/>
    <x v="17"/>
    <m/>
    <x v="41"/>
  </r>
  <r>
    <x v="3"/>
    <s v="Neosho"/>
    <s v="Electric"/>
    <s v="Industrial"/>
    <s v="NS-GS General Service"/>
    <n v="69740"/>
    <n v="9365.33"/>
    <n v="386.72"/>
    <n v="449.37"/>
    <n v="0"/>
    <n v="0"/>
    <n v="0"/>
    <n v="0"/>
    <n v="904.52"/>
    <n v="0"/>
    <n v="0"/>
    <n v="18.52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20.7"/>
    <n v="0"/>
    <n v="-76.5"/>
    <n v="872.75"/>
    <n v="0"/>
    <n v="0"/>
    <n v="0"/>
    <n v="0"/>
    <n v="0"/>
    <n v="0"/>
    <n v="0"/>
    <x v="1117"/>
    <n v="0"/>
    <m/>
    <m/>
    <m/>
    <m/>
    <m/>
    <m/>
    <m/>
    <n v="0"/>
    <n v="0"/>
    <n v="0"/>
    <n v="0"/>
    <x v="2"/>
    <x v="19"/>
    <m/>
    <x v="41"/>
  </r>
  <r>
    <x v="3"/>
    <s v="Neosho"/>
    <s v="Electric"/>
    <s v="Industrial"/>
    <s v="NS-LG Large General Serv"/>
    <n v="749920"/>
    <n v="88168"/>
    <n v="1097.95"/>
    <n v="3868.57"/>
    <n v="0"/>
    <n v="0"/>
    <n v="0"/>
    <n v="0"/>
    <n v="9726.44"/>
    <n v="0"/>
    <n v="0"/>
    <n v="165.5"/>
    <n v="0"/>
    <n v="0"/>
    <n v="0"/>
    <n v="0"/>
    <n v="0"/>
    <n v="0"/>
    <n v="0"/>
    <n v="120.9"/>
    <n v="0"/>
    <n v="0"/>
    <n v="0"/>
    <n v="0"/>
    <n v="0"/>
    <n v="0"/>
    <n v="0"/>
    <n v="0"/>
    <n v="0"/>
    <n v="0"/>
    <n v="0"/>
    <n v="0"/>
    <n v="0"/>
    <n v="5665.75"/>
    <n v="0"/>
    <n v="0"/>
    <n v="0"/>
    <n v="0"/>
    <n v="0"/>
    <n v="0"/>
    <n v="0"/>
    <x v="1118"/>
    <n v="0"/>
    <m/>
    <m/>
    <m/>
    <m/>
    <m/>
    <m/>
    <m/>
    <n v="0"/>
    <n v="0"/>
    <n v="0"/>
    <n v="0"/>
    <x v="2"/>
    <x v="21"/>
    <m/>
    <x v="41"/>
  </r>
  <r>
    <x v="3"/>
    <s v="Neosho"/>
    <s v="Electric"/>
    <s v="Industrial"/>
    <s v="NS-SP Small Primary"/>
    <n v="446494"/>
    <n v="45008.06"/>
    <n v="277.95999999999998"/>
    <n v="0"/>
    <n v="0"/>
    <n v="0"/>
    <n v="0"/>
    <n v="0"/>
    <n v="5791.03"/>
    <n v="0"/>
    <n v="0"/>
    <n v="71.62"/>
    <n v="0"/>
    <n v="0"/>
    <n v="0"/>
    <n v="0"/>
    <n v="0"/>
    <n v="0"/>
    <n v="0"/>
    <n v="6334.32"/>
    <n v="0"/>
    <n v="0"/>
    <n v="0"/>
    <n v="0"/>
    <n v="0"/>
    <n v="0"/>
    <n v="0"/>
    <n v="0"/>
    <n v="0"/>
    <n v="0"/>
    <n v="497.43"/>
    <n v="0"/>
    <n v="0"/>
    <n v="2565.0500000000002"/>
    <n v="0"/>
    <n v="0"/>
    <n v="0"/>
    <n v="0"/>
    <n v="0"/>
    <n v="0"/>
    <n v="0"/>
    <x v="1119"/>
    <n v="0"/>
    <m/>
    <m/>
    <m/>
    <m/>
    <m/>
    <m/>
    <m/>
    <n v="0"/>
    <n v="0"/>
    <n v="0"/>
    <n v="0"/>
    <x v="2"/>
    <x v="23"/>
    <m/>
    <x v="41"/>
  </r>
  <r>
    <x v="3"/>
    <s v="Neosho"/>
    <s v="Electric"/>
    <s v="Interdepartmental"/>
    <s v="NS-GS General Service"/>
    <n v="6258"/>
    <n v="840.38"/>
    <n v="191.76"/>
    <n v="0"/>
    <n v="0"/>
    <n v="0"/>
    <n v="0"/>
    <n v="0"/>
    <n v="81.16"/>
    <n v="0"/>
    <n v="0"/>
    <n v="1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9"/>
    <n v="0"/>
    <n v="0"/>
    <n v="0"/>
    <n v="0"/>
    <n v="0"/>
    <n v="0"/>
    <n v="0"/>
    <x v="1120"/>
    <n v="0"/>
    <m/>
    <m/>
    <m/>
    <m/>
    <m/>
    <m/>
    <m/>
    <n v="0"/>
    <n v="0"/>
    <n v="0"/>
    <n v="0"/>
    <x v="5"/>
    <x v="19"/>
    <m/>
    <x v="41"/>
  </r>
  <r>
    <x v="3"/>
    <s v="Neosho"/>
    <s v="Electric"/>
    <s v="Municipal Buildings"/>
    <s v="CB-Commercial"/>
    <n v="2894"/>
    <n v="386.47"/>
    <n v="95.41"/>
    <n v="0"/>
    <n v="0"/>
    <n v="0"/>
    <n v="0"/>
    <n v="0"/>
    <n v="35.79"/>
    <n v="0"/>
    <n v="0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21"/>
    <n v="0"/>
    <m/>
    <m/>
    <m/>
    <m/>
    <m/>
    <m/>
    <m/>
    <n v="0"/>
    <n v="0"/>
    <n v="0"/>
    <n v="0"/>
    <x v="3"/>
    <x v="5"/>
    <m/>
    <x v="41"/>
  </r>
  <r>
    <x v="3"/>
    <s v="Neosho"/>
    <s v="Electric"/>
    <s v="Municipal Buildings"/>
    <s v="NS-GS General Service"/>
    <n v="117324"/>
    <n v="15755.28"/>
    <n v="2540.8200000000002"/>
    <n v="0"/>
    <n v="0"/>
    <n v="0"/>
    <n v="0"/>
    <n v="0"/>
    <n v="1521.64"/>
    <n v="0"/>
    <n v="0"/>
    <n v="32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22"/>
    <n v="0"/>
    <m/>
    <m/>
    <m/>
    <m/>
    <m/>
    <m/>
    <m/>
    <n v="0"/>
    <n v="0"/>
    <n v="0"/>
    <n v="0"/>
    <x v="3"/>
    <x v="19"/>
    <m/>
    <x v="41"/>
  </r>
  <r>
    <x v="3"/>
    <s v="Neosho"/>
    <s v="Electric"/>
    <s v="Municipal Buildings"/>
    <s v="NS-LG Large General Serv"/>
    <n v="61240"/>
    <n v="7356.86"/>
    <n v="208.47"/>
    <n v="0"/>
    <n v="0"/>
    <n v="0"/>
    <n v="0"/>
    <n v="0"/>
    <n v="794.29"/>
    <n v="0"/>
    <n v="0"/>
    <n v="1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23"/>
    <n v="0"/>
    <m/>
    <m/>
    <m/>
    <m/>
    <m/>
    <m/>
    <m/>
    <n v="0"/>
    <n v="0"/>
    <n v="0"/>
    <n v="0"/>
    <x v="3"/>
    <x v="21"/>
    <m/>
    <x v="41"/>
  </r>
  <r>
    <x v="3"/>
    <s v="Neosho"/>
    <s v="Electric"/>
    <s v="Municipal Buildings"/>
    <s v="TEB-Total Electric Bldg"/>
    <n v="17840"/>
    <n v="2429.11"/>
    <n v="69.489999999999995"/>
    <n v="0"/>
    <n v="0"/>
    <n v="0"/>
    <n v="0"/>
    <n v="0"/>
    <n v="231.3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24"/>
    <n v="0"/>
    <m/>
    <m/>
    <m/>
    <m/>
    <m/>
    <m/>
    <m/>
    <n v="0"/>
    <n v="0"/>
    <n v="0"/>
    <n v="0"/>
    <x v="3"/>
    <x v="13"/>
    <m/>
    <x v="41"/>
  </r>
  <r>
    <x v="3"/>
    <s v="Neosho"/>
    <s v="Electric"/>
    <s v="Municipal Other Lighting"/>
    <s v="CB-Commercial"/>
    <n v="291"/>
    <n v="38.97"/>
    <n v="71.78"/>
    <n v="0"/>
    <n v="0"/>
    <n v="0"/>
    <n v="0"/>
    <n v="0"/>
    <n v="3.69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25"/>
    <n v="0"/>
    <m/>
    <m/>
    <m/>
    <m/>
    <m/>
    <m/>
    <m/>
    <n v="0"/>
    <n v="0"/>
    <n v="0"/>
    <n v="0"/>
    <x v="4"/>
    <x v="5"/>
    <m/>
    <x v="41"/>
  </r>
  <r>
    <x v="3"/>
    <s v="Neosho"/>
    <s v="Electric"/>
    <s v="Municipal Other Lighting"/>
    <s v="LS-Special Lighting"/>
    <n v="3457"/>
    <n v="640.74"/>
    <n v="0"/>
    <n v="0"/>
    <n v="0"/>
    <n v="0"/>
    <n v="0"/>
    <n v="0"/>
    <n v="44.54"/>
    <n v="0"/>
    <n v="0"/>
    <n v="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1"/>
  </r>
  <r>
    <x v="3"/>
    <s v="Neosho"/>
    <s v="Electric"/>
    <s v="Municipal Other Lighting"/>
    <s v="NS-GS General Service"/>
    <n v="17542"/>
    <n v="2355.69"/>
    <n v="1146.56"/>
    <n v="0"/>
    <n v="0"/>
    <n v="0"/>
    <n v="0"/>
    <n v="0"/>
    <n v="227.55"/>
    <n v="0"/>
    <n v="0"/>
    <n v="4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26"/>
    <n v="0"/>
    <m/>
    <m/>
    <m/>
    <m/>
    <m/>
    <m/>
    <m/>
    <n v="0"/>
    <n v="0"/>
    <n v="0"/>
    <n v="0"/>
    <x v="4"/>
    <x v="19"/>
    <m/>
    <x v="41"/>
  </r>
  <r>
    <x v="3"/>
    <s v="Neosho"/>
    <s v="Electric"/>
    <s v="Municipal Pumping"/>
    <s v="CB-Commercial"/>
    <n v="14721"/>
    <n v="1969.54"/>
    <n v="167.21"/>
    <n v="0"/>
    <n v="0"/>
    <n v="0"/>
    <n v="0"/>
    <n v="0"/>
    <n v="184.91"/>
    <n v="0"/>
    <n v="0"/>
    <n v="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27"/>
    <n v="0"/>
    <m/>
    <m/>
    <m/>
    <m/>
    <m/>
    <m/>
    <m/>
    <n v="0"/>
    <n v="0"/>
    <n v="0"/>
    <n v="0"/>
    <x v="3"/>
    <x v="5"/>
    <m/>
    <x v="41"/>
  </r>
  <r>
    <x v="3"/>
    <s v="Neosho"/>
    <s v="Electric"/>
    <s v="Municipal Pumping"/>
    <s v="GP-General Power"/>
    <n v="26058"/>
    <n v="3056.26"/>
    <n v="138.97999999999999"/>
    <n v="0"/>
    <n v="0"/>
    <n v="0"/>
    <n v="0"/>
    <n v="0"/>
    <n v="333.09"/>
    <n v="0"/>
    <n v="0"/>
    <n v="7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28"/>
    <n v="0"/>
    <m/>
    <m/>
    <m/>
    <m/>
    <m/>
    <m/>
    <m/>
    <n v="0"/>
    <n v="0"/>
    <n v="0"/>
    <n v="0"/>
    <x v="3"/>
    <x v="6"/>
    <m/>
    <x v="41"/>
  </r>
  <r>
    <x v="3"/>
    <s v="Neosho"/>
    <s v="Electric"/>
    <s v="Municipal Pumping"/>
    <s v="NS-GS General Service"/>
    <n v="124670"/>
    <n v="16741.84"/>
    <n v="1558.05"/>
    <n v="0"/>
    <n v="0"/>
    <n v="0"/>
    <n v="0"/>
    <n v="0"/>
    <n v="1616.96"/>
    <n v="0"/>
    <n v="0"/>
    <n v="34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29"/>
    <n v="0"/>
    <m/>
    <m/>
    <m/>
    <m/>
    <m/>
    <m/>
    <m/>
    <n v="0"/>
    <n v="0"/>
    <n v="0"/>
    <n v="0"/>
    <x v="3"/>
    <x v="19"/>
    <m/>
    <x v="41"/>
  </r>
  <r>
    <x v="3"/>
    <s v="Neosho"/>
    <s v="Electric"/>
    <s v="Municipal Pumping"/>
    <s v="NS-LG Large General Serv"/>
    <n v="567090"/>
    <n v="61944.79"/>
    <n v="1250.82"/>
    <n v="0"/>
    <n v="0"/>
    <n v="0"/>
    <n v="0"/>
    <n v="0"/>
    <n v="7355.16"/>
    <n v="0"/>
    <n v="0"/>
    <n v="158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30"/>
    <n v="0"/>
    <m/>
    <m/>
    <m/>
    <m/>
    <m/>
    <m/>
    <m/>
    <n v="0"/>
    <n v="0"/>
    <n v="0"/>
    <n v="0"/>
    <x v="3"/>
    <x v="21"/>
    <m/>
    <x v="41"/>
  </r>
  <r>
    <x v="3"/>
    <s v="Neosho"/>
    <s v="Electric"/>
    <s v="Municipal Pumping"/>
    <s v="NS-SP Small Primary"/>
    <n v="89431"/>
    <n v="7565.38"/>
    <n v="69.489999999999995"/>
    <n v="0"/>
    <n v="0"/>
    <n v="0"/>
    <n v="0"/>
    <n v="0"/>
    <n v="1159.92"/>
    <n v="0"/>
    <n v="0"/>
    <n v="25.04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31"/>
    <n v="0"/>
    <m/>
    <m/>
    <m/>
    <m/>
    <m/>
    <m/>
    <m/>
    <n v="0"/>
    <n v="0"/>
    <n v="0"/>
    <n v="0"/>
    <x v="3"/>
    <x v="23"/>
    <m/>
    <x v="41"/>
  </r>
  <r>
    <x v="3"/>
    <s v="Neosho"/>
    <s v="Electric"/>
    <s v="Oil Pipeline Pumping"/>
    <s v="LP-Large Power"/>
    <n v="1996000"/>
    <n v="175171.6"/>
    <n v="283.55"/>
    <n v="0"/>
    <n v="0"/>
    <n v="0"/>
    <n v="0"/>
    <n v="0"/>
    <n v="25409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30.74"/>
    <n v="0"/>
    <n v="0"/>
    <n v="11750.55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1"/>
  </r>
  <r>
    <x v="3"/>
    <s v="Neosho"/>
    <s v="Electric"/>
    <s v="Praxair/ICI"/>
    <s v="TS-Transmission"/>
    <n v="5472646"/>
    <n v="391947.39"/>
    <n v="0"/>
    <n v="0"/>
    <n v="0"/>
    <n v="0"/>
    <n v="0"/>
    <n v="0"/>
    <n v="69666.78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8"/>
    <m/>
    <x v="41"/>
  </r>
  <r>
    <x v="3"/>
    <s v="Neosho"/>
    <s v="Electric"/>
    <s v="Residential"/>
    <s v="NS-RG Residential"/>
    <n v="15580278.9"/>
    <n v="2115579.73"/>
    <n v="158623.88"/>
    <n v="72065.89"/>
    <n v="0"/>
    <n v="0"/>
    <n v="-1271.31"/>
    <n v="-101336.705343511"/>
    <n v="202059.79"/>
    <n v="0"/>
    <n v="0"/>
    <n v="4363.05"/>
    <n v="0"/>
    <n v="0"/>
    <n v="0"/>
    <n v="0"/>
    <n v="0"/>
    <n v="0"/>
    <n v="0"/>
    <n v="0"/>
    <n v="0"/>
    <n v="0"/>
    <n v="0"/>
    <n v="0"/>
    <n v="0"/>
    <n v="0"/>
    <n v="0"/>
    <n v="450"/>
    <n v="100"/>
    <n v="45"/>
    <n v="2122.12"/>
    <n v="420"/>
    <n v="-271.38"/>
    <n v="58906.97"/>
    <n v="0"/>
    <n v="-451.47"/>
    <n v="0"/>
    <n v="0"/>
    <n v="0"/>
    <n v="0"/>
    <n v="297.83999999999997"/>
    <x v="1132"/>
    <n v="0"/>
    <m/>
    <m/>
    <m/>
    <m/>
    <m/>
    <m/>
    <m/>
    <n v="0"/>
    <n v="0"/>
    <n v="0"/>
    <n v="0"/>
    <x v="0"/>
    <x v="38"/>
    <m/>
    <x v="41"/>
  </r>
  <r>
    <x v="3"/>
    <s v="Neosho"/>
    <s v="Electric"/>
    <s v="Residential"/>
    <s v="RGL-Residential Pilot"/>
    <n v="7174"/>
    <n v="795.4"/>
    <n v="88.42"/>
    <n v="27.08"/>
    <n v="0"/>
    <n v="0"/>
    <n v="0"/>
    <n v="0"/>
    <n v="91.86"/>
    <n v="0"/>
    <n v="0"/>
    <n v="2.0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56"/>
    <n v="0"/>
    <n v="0"/>
    <n v="0"/>
    <n v="0"/>
    <n v="0"/>
    <n v="0"/>
    <n v="0"/>
    <x v="1133"/>
    <n v="0"/>
    <m/>
    <m/>
    <m/>
    <m/>
    <m/>
    <m/>
    <m/>
    <n v="0"/>
    <n v="0"/>
    <n v="0"/>
    <n v="0"/>
    <x v="0"/>
    <x v="25"/>
    <m/>
    <x v="41"/>
  </r>
  <r>
    <x v="3"/>
    <s v="Neosho"/>
    <s v="Electric"/>
    <s v="Residential"/>
    <s v="RG-Residential"/>
    <n v="3229012"/>
    <n v="437330.75"/>
    <n v="36201.96"/>
    <n v="16026.6"/>
    <n v="0"/>
    <n v="0"/>
    <n v="-253.59"/>
    <n v="-11450.7328244275"/>
    <n v="41192.25"/>
    <n v="0"/>
    <n v="0"/>
    <n v="923.88"/>
    <n v="0"/>
    <n v="0"/>
    <n v="0"/>
    <n v="0"/>
    <n v="0"/>
    <n v="0"/>
    <n v="0"/>
    <n v="0"/>
    <n v="0"/>
    <n v="0"/>
    <n v="0"/>
    <n v="0"/>
    <n v="0"/>
    <n v="0"/>
    <n v="0"/>
    <n v="150"/>
    <n v="50"/>
    <n v="0"/>
    <n v="181.48"/>
    <n v="0"/>
    <n v="-85.9"/>
    <n v="12638.7"/>
    <n v="0"/>
    <n v="0"/>
    <n v="0"/>
    <n v="0"/>
    <n v="0"/>
    <n v="0"/>
    <n v="46.54"/>
    <x v="1134"/>
    <n v="0"/>
    <m/>
    <m/>
    <m/>
    <m/>
    <m/>
    <m/>
    <m/>
    <n v="0"/>
    <n v="0"/>
    <n v="0"/>
    <n v="0"/>
    <x v="0"/>
    <x v="1"/>
    <m/>
    <x v="41"/>
  </r>
  <r>
    <x v="3"/>
    <s v="Neosho"/>
    <s v="Lighting"/>
    <s v="Commercial"/>
    <s v="PL-Private Lighting"/>
    <n v="126690.466"/>
    <n v="41339.480000000003"/>
    <n v="0"/>
    <n v="78.97"/>
    <n v="0"/>
    <n v="0"/>
    <n v="0"/>
    <n v="0"/>
    <n v="1642.52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48.38"/>
    <n v="0"/>
    <n v="-0.87"/>
    <n v="2126.3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3"/>
    <s v="Neosho"/>
    <s v="Lighting"/>
    <s v="Industrial"/>
    <s v="PL-Private Lighting"/>
    <n v="7325"/>
    <n v="2383.9499999999998"/>
    <n v="0"/>
    <n v="0"/>
    <n v="0"/>
    <n v="0"/>
    <n v="0"/>
    <n v="0"/>
    <n v="9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5199999999999996"/>
    <n v="0"/>
    <n v="0"/>
    <n v="77.3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1"/>
  </r>
  <r>
    <x v="3"/>
    <s v="Neosho"/>
    <s v="Lighting"/>
    <s v="Municipal Buildings"/>
    <s v="PL-Private Lighting"/>
    <n v="489"/>
    <n v="169.6"/>
    <n v="0"/>
    <n v="0"/>
    <n v="0"/>
    <n v="0"/>
    <n v="0"/>
    <n v="0"/>
    <n v="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1"/>
  </r>
  <r>
    <x v="3"/>
    <s v="Neosho"/>
    <s v="Lighting"/>
    <s v="Municipal Other Lighting"/>
    <s v="PL-Private Lighting"/>
    <n v="441"/>
    <n v="158.13999999999999"/>
    <n v="0"/>
    <n v="0"/>
    <n v="0"/>
    <n v="0"/>
    <n v="0"/>
    <n v="0"/>
    <n v="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1"/>
  </r>
  <r>
    <x v="3"/>
    <s v="Neosho"/>
    <s v="Lighting"/>
    <s v="Municipal Street Lighting"/>
    <s v="SPL-Municipal St Lighting"/>
    <n v="138812.704"/>
    <n v="23138.91"/>
    <n v="0"/>
    <n v="0"/>
    <n v="0"/>
    <n v="0"/>
    <n v="0"/>
    <n v="0"/>
    <n v="1800.41"/>
    <n v="0"/>
    <n v="0"/>
    <n v="0"/>
    <n v="0"/>
    <n v="0"/>
    <n v="0"/>
    <n v="0"/>
    <n v="0"/>
    <n v="0"/>
    <n v="0"/>
    <n v="7799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1"/>
  </r>
  <r>
    <x v="3"/>
    <s v="Neosho"/>
    <s v="Lighting"/>
    <s v="Residential"/>
    <s v="PL-Private Lighting"/>
    <n v="62701.038999999997"/>
    <n v="24960.98"/>
    <n v="0"/>
    <n v="59.52"/>
    <n v="0"/>
    <n v="0"/>
    <n v="0"/>
    <n v="0"/>
    <n v="81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34"/>
    <n v="0"/>
    <n v="-1.05"/>
    <n v="510.2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3"/>
    <s v="Ozark"/>
    <s v="Electric"/>
    <s v="Commercial"/>
    <s v="NS-GS General Service"/>
    <n v="309"/>
    <n v="41.5"/>
    <n v="23.97"/>
    <n v="0"/>
    <n v="0"/>
    <n v="0"/>
    <n v="0"/>
    <n v="0"/>
    <n v="4.01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35"/>
    <n v="0"/>
    <m/>
    <m/>
    <m/>
    <m/>
    <m/>
    <m/>
    <m/>
    <n v="0"/>
    <n v="0"/>
    <n v="0"/>
    <n v="0"/>
    <x v="1"/>
    <x v="19"/>
    <m/>
    <x v="41"/>
  </r>
  <r>
    <x v="3"/>
    <s v="Ozark"/>
    <s v="Electric"/>
    <s v="Commercial"/>
    <s v="CB-Commercial"/>
    <n v="673502"/>
    <n v="90295"/>
    <n v="10273.969999999999"/>
    <n v="1501.26"/>
    <n v="0"/>
    <n v="0"/>
    <n v="0"/>
    <n v="0"/>
    <n v="8613"/>
    <n v="0"/>
    <n v="0"/>
    <n v="192.13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14.86"/>
    <n v="0"/>
    <n v="-8.52"/>
    <n v="7742.45"/>
    <n v="0"/>
    <n v="0"/>
    <n v="0"/>
    <n v="0"/>
    <n v="0"/>
    <n v="0"/>
    <n v="0"/>
    <x v="1136"/>
    <n v="0"/>
    <m/>
    <m/>
    <m/>
    <m/>
    <m/>
    <m/>
    <m/>
    <n v="0"/>
    <n v="0"/>
    <n v="0"/>
    <n v="0"/>
    <x v="1"/>
    <x v="5"/>
    <m/>
    <x v="41"/>
  </r>
  <r>
    <x v="3"/>
    <s v="Ozark"/>
    <s v="Electric"/>
    <s v="Commercial"/>
    <s v="GP-General Power"/>
    <n v="1059872"/>
    <n v="110504.85"/>
    <n v="1598.27"/>
    <n v="0"/>
    <n v="0"/>
    <n v="0"/>
    <n v="0"/>
    <n v="0"/>
    <n v="13611.91"/>
    <n v="0"/>
    <n v="0"/>
    <n v="18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64.75"/>
    <n v="0"/>
    <n v="0"/>
    <n v="0"/>
    <n v="0"/>
    <n v="0"/>
    <n v="0"/>
    <n v="0"/>
    <x v="1137"/>
    <n v="0"/>
    <m/>
    <m/>
    <m/>
    <m/>
    <m/>
    <m/>
    <m/>
    <n v="0"/>
    <n v="0"/>
    <n v="0"/>
    <n v="0"/>
    <x v="1"/>
    <x v="6"/>
    <m/>
    <x v="41"/>
  </r>
  <r>
    <x v="3"/>
    <s v="Ozark"/>
    <s v="Electric"/>
    <s v="Commercial"/>
    <s v="LS-Special Lighting"/>
    <n v="1506"/>
    <n v="366.75"/>
    <n v="0"/>
    <n v="3.3"/>
    <n v="0"/>
    <n v="0"/>
    <n v="0"/>
    <n v="0"/>
    <n v="19.54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7"/>
    <n v="0"/>
    <n v="0"/>
    <n v="0"/>
    <n v="0"/>
    <n v="0"/>
    <n v="0"/>
    <n v="0"/>
    <x v="917"/>
    <n v="0"/>
    <m/>
    <m/>
    <m/>
    <m/>
    <m/>
    <m/>
    <m/>
    <n v="0"/>
    <n v="0"/>
    <n v="0"/>
    <n v="0"/>
    <x v="1"/>
    <x v="7"/>
    <m/>
    <x v="41"/>
  </r>
  <r>
    <x v="3"/>
    <s v="Ozark"/>
    <s v="Electric"/>
    <s v="Commercial"/>
    <s v="NS-GS General Service"/>
    <n v="4179493"/>
    <n v="561268.23"/>
    <n v="51982.84"/>
    <n v="15498.07"/>
    <n v="0"/>
    <n v="0"/>
    <n v="-38.5"/>
    <n v="-7280.5343511450401"/>
    <n v="54213.07"/>
    <n v="0"/>
    <n v="0"/>
    <n v="1169.8699999999999"/>
    <n v="0"/>
    <n v="0"/>
    <n v="0"/>
    <n v="0"/>
    <n v="0"/>
    <n v="0"/>
    <n v="0"/>
    <n v="0"/>
    <n v="0"/>
    <n v="0"/>
    <n v="0"/>
    <n v="0"/>
    <n v="0"/>
    <n v="0"/>
    <n v="0"/>
    <n v="30"/>
    <n v="0"/>
    <n v="60"/>
    <n v="5423.81"/>
    <n v="20"/>
    <n v="-87.18"/>
    <n v="42693.24"/>
    <n v="0"/>
    <n v="0"/>
    <n v="0"/>
    <n v="0"/>
    <n v="0"/>
    <n v="0"/>
    <n v="0"/>
    <x v="1138"/>
    <n v="0"/>
    <m/>
    <m/>
    <m/>
    <m/>
    <m/>
    <m/>
    <m/>
    <n v="0"/>
    <n v="0"/>
    <n v="0"/>
    <n v="0"/>
    <x v="1"/>
    <x v="19"/>
    <m/>
    <x v="41"/>
  </r>
  <r>
    <x v="3"/>
    <s v="Ozark"/>
    <s v="Electric"/>
    <s v="Commercial"/>
    <s v="NS-LG Large General Serv"/>
    <n v="6922696"/>
    <n v="769970.22"/>
    <n v="12712.04"/>
    <n v="15923.66"/>
    <n v="0"/>
    <n v="0"/>
    <n v="0"/>
    <n v="0"/>
    <n v="89787.32"/>
    <n v="0"/>
    <n v="0"/>
    <n v="1938.42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0"/>
    <n v="36271.15"/>
    <n v="0"/>
    <n v="0"/>
    <n v="0"/>
    <n v="0"/>
    <n v="0"/>
    <n v="0"/>
    <n v="0"/>
    <x v="1139"/>
    <n v="0"/>
    <m/>
    <m/>
    <m/>
    <m/>
    <m/>
    <m/>
    <m/>
    <n v="0"/>
    <n v="0"/>
    <n v="0"/>
    <n v="0"/>
    <x v="1"/>
    <x v="21"/>
    <m/>
    <x v="41"/>
  </r>
  <r>
    <x v="3"/>
    <s v="Ozark"/>
    <s v="Electric"/>
    <s v="Commercial"/>
    <s v="NS-SP Small Primary"/>
    <n v="283434"/>
    <n v="29524.21"/>
    <n v="208.47"/>
    <n v="0"/>
    <n v="0"/>
    <n v="0"/>
    <n v="0"/>
    <n v="0"/>
    <n v="3676.15"/>
    <n v="0"/>
    <n v="0"/>
    <n v="79.37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40"/>
    <n v="0"/>
    <m/>
    <m/>
    <m/>
    <m/>
    <m/>
    <m/>
    <m/>
    <n v="0"/>
    <n v="0"/>
    <n v="0"/>
    <n v="0"/>
    <x v="1"/>
    <x v="23"/>
    <m/>
    <x v="41"/>
  </r>
  <r>
    <x v="3"/>
    <s v="Ozark"/>
    <s v="Electric"/>
    <s v="Commercial"/>
    <s v="SH-Small Heating"/>
    <n v="52414"/>
    <n v="7016.62"/>
    <n v="956.31"/>
    <n v="150.80000000000001"/>
    <n v="0"/>
    <n v="0"/>
    <n v="0"/>
    <n v="0"/>
    <n v="666.72"/>
    <n v="0"/>
    <n v="0"/>
    <n v="15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6"/>
    <n v="0"/>
    <n v="-38.54"/>
    <n v="645.27"/>
    <n v="0"/>
    <n v="0"/>
    <n v="0"/>
    <n v="0"/>
    <n v="0"/>
    <n v="0"/>
    <n v="0"/>
    <x v="1141"/>
    <n v="0"/>
    <m/>
    <m/>
    <m/>
    <m/>
    <m/>
    <m/>
    <m/>
    <n v="0"/>
    <n v="0"/>
    <n v="0"/>
    <n v="0"/>
    <x v="1"/>
    <x v="12"/>
    <m/>
    <x v="41"/>
  </r>
  <r>
    <x v="3"/>
    <s v="Ozark"/>
    <s v="Electric"/>
    <s v="Commercial"/>
    <s v="TEB-Total Electric Bldg"/>
    <n v="154205"/>
    <n v="15048.66"/>
    <n v="354.4"/>
    <n v="0"/>
    <n v="0"/>
    <n v="0"/>
    <n v="0"/>
    <n v="0"/>
    <n v="1987.44"/>
    <n v="0"/>
    <n v="0"/>
    <n v="43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67.43"/>
    <n v="0"/>
    <n v="0"/>
    <n v="0"/>
    <n v="0"/>
    <n v="0"/>
    <n v="0"/>
    <n v="0"/>
    <x v="1142"/>
    <n v="0"/>
    <m/>
    <m/>
    <m/>
    <m/>
    <m/>
    <m/>
    <m/>
    <n v="0"/>
    <n v="0"/>
    <n v="0"/>
    <n v="0"/>
    <x v="1"/>
    <x v="13"/>
    <m/>
    <x v="41"/>
  </r>
  <r>
    <x v="3"/>
    <s v="Ozark"/>
    <s v="Electric"/>
    <s v="Industrial"/>
    <s v="CB-Commercial"/>
    <n v="3"/>
    <n v="0.4"/>
    <n v="23.97"/>
    <n v="0"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6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41"/>
  </r>
  <r>
    <x v="3"/>
    <s v="Ozark"/>
    <s v="Electric"/>
    <s v="Industrial"/>
    <s v="GP-General Power"/>
    <n v="78000"/>
    <n v="12208.64"/>
    <n v="69.489999999999995"/>
    <n v="670.65"/>
    <n v="0"/>
    <n v="0"/>
    <n v="0"/>
    <n v="0"/>
    <n v="1011.66"/>
    <n v="0"/>
    <n v="0"/>
    <n v="2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69.68"/>
    <n v="0"/>
    <n v="0"/>
    <n v="0"/>
    <n v="0"/>
    <n v="0"/>
    <n v="0"/>
    <n v="0"/>
    <x v="1143"/>
    <n v="0"/>
    <m/>
    <m/>
    <m/>
    <m/>
    <m/>
    <m/>
    <m/>
    <n v="0"/>
    <n v="0"/>
    <n v="0"/>
    <n v="0"/>
    <x v="2"/>
    <x v="6"/>
    <m/>
    <x v="41"/>
  </r>
  <r>
    <x v="3"/>
    <s v="Ozark"/>
    <s v="Electric"/>
    <s v="Industrial"/>
    <s v="NS-GS General Service"/>
    <n v="11211"/>
    <n v="1505.51"/>
    <n v="95.88"/>
    <n v="34.549999999999997"/>
    <n v="0"/>
    <n v="0"/>
    <n v="0"/>
    <n v="0"/>
    <n v="145.4"/>
    <n v="0"/>
    <n v="0"/>
    <n v="3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44"/>
    <n v="0"/>
    <n v="0"/>
    <n v="0"/>
    <n v="0"/>
    <n v="0"/>
    <n v="0"/>
    <n v="0"/>
    <x v="1144"/>
    <n v="0"/>
    <m/>
    <m/>
    <m/>
    <m/>
    <m/>
    <m/>
    <m/>
    <n v="0"/>
    <n v="0"/>
    <n v="0"/>
    <n v="0"/>
    <x v="2"/>
    <x v="19"/>
    <m/>
    <x v="41"/>
  </r>
  <r>
    <x v="3"/>
    <s v="Ozark"/>
    <s v="Electric"/>
    <s v="Industrial"/>
    <s v="NS-LG Large General Serv"/>
    <n v="270152"/>
    <n v="31760.46"/>
    <n v="486.43"/>
    <n v="634.25"/>
    <n v="0"/>
    <n v="0"/>
    <n v="0"/>
    <n v="0"/>
    <n v="3503.87"/>
    <n v="0"/>
    <n v="0"/>
    <n v="75.65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8.24"/>
    <n v="0"/>
    <n v="0"/>
    <n v="0"/>
    <n v="0"/>
    <n v="0"/>
    <n v="0"/>
    <n v="0"/>
    <x v="1145"/>
    <n v="0"/>
    <m/>
    <m/>
    <m/>
    <m/>
    <m/>
    <m/>
    <m/>
    <n v="0"/>
    <n v="0"/>
    <n v="0"/>
    <n v="0"/>
    <x v="2"/>
    <x v="21"/>
    <m/>
    <x v="41"/>
  </r>
  <r>
    <x v="3"/>
    <s v="Ozark"/>
    <s v="Electric"/>
    <s v="Industrial"/>
    <s v="NS-SP Small Primary TEB"/>
    <n v="334188"/>
    <n v="52686.01"/>
    <n v="69.489999999999995"/>
    <n v="2880.9"/>
    <n v="0"/>
    <n v="0"/>
    <n v="0"/>
    <n v="0"/>
    <n v="4334.42"/>
    <n v="0"/>
    <n v="0"/>
    <n v="93.57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4595.04"/>
    <n v="0"/>
    <n v="0"/>
    <n v="0"/>
    <n v="0"/>
    <n v="0"/>
    <n v="0"/>
    <n v="0"/>
    <x v="1146"/>
    <n v="0"/>
    <m/>
    <m/>
    <m/>
    <m/>
    <m/>
    <m/>
    <m/>
    <n v="0"/>
    <n v="0"/>
    <n v="0"/>
    <n v="0"/>
    <x v="2"/>
    <x v="36"/>
    <m/>
    <x v="41"/>
  </r>
  <r>
    <x v="3"/>
    <s v="Ozark"/>
    <s v="Electric"/>
    <s v="Interdepartmental"/>
    <s v="CB-Commercial"/>
    <n v="2219"/>
    <n v="296.89"/>
    <n v="23.89"/>
    <n v="0"/>
    <n v="0"/>
    <n v="0"/>
    <n v="0"/>
    <n v="0"/>
    <n v="27.88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47"/>
    <n v="0"/>
    <m/>
    <m/>
    <m/>
    <m/>
    <m/>
    <m/>
    <m/>
    <n v="0"/>
    <n v="0"/>
    <n v="0"/>
    <n v="0"/>
    <x v="5"/>
    <x v="5"/>
    <m/>
    <x v="41"/>
  </r>
  <r>
    <x v="3"/>
    <s v="Ozark"/>
    <s v="Electric"/>
    <s v="Interdepartmental"/>
    <s v="NS-GS General Service"/>
    <n v="1140"/>
    <n v="153.09"/>
    <n v="47.94"/>
    <n v="0"/>
    <n v="0"/>
    <n v="0"/>
    <n v="0"/>
    <n v="0"/>
    <n v="14.79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1"/>
    <n v="0"/>
    <n v="0"/>
    <n v="0"/>
    <n v="0"/>
    <n v="0"/>
    <n v="0"/>
    <n v="0"/>
    <x v="1148"/>
    <n v="0"/>
    <m/>
    <m/>
    <m/>
    <m/>
    <m/>
    <m/>
    <m/>
    <n v="0"/>
    <n v="0"/>
    <n v="0"/>
    <n v="0"/>
    <x v="5"/>
    <x v="19"/>
    <m/>
    <x v="41"/>
  </r>
  <r>
    <x v="3"/>
    <s v="Ozark"/>
    <s v="Electric"/>
    <s v="Municipal Buildings"/>
    <s v="CB-Commercial"/>
    <n v="14"/>
    <n v="1.88"/>
    <n v="23.93"/>
    <n v="0"/>
    <n v="0"/>
    <n v="0"/>
    <n v="0"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98"/>
    <n v="0"/>
    <m/>
    <m/>
    <m/>
    <m/>
    <m/>
    <m/>
    <m/>
    <n v="0"/>
    <n v="0"/>
    <n v="0"/>
    <n v="0"/>
    <x v="3"/>
    <x v="5"/>
    <m/>
    <x v="41"/>
  </r>
  <r>
    <x v="3"/>
    <s v="Ozark"/>
    <s v="Electric"/>
    <s v="Municipal Buildings"/>
    <s v="GP-General Powe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1"/>
  </r>
  <r>
    <x v="3"/>
    <s v="Ozark"/>
    <s v="Electric"/>
    <s v="Municipal Buildings"/>
    <s v="NS-GS General Service"/>
    <n v="100912"/>
    <n v="13551.38"/>
    <n v="1582.02"/>
    <n v="0"/>
    <n v="0"/>
    <n v="0"/>
    <n v="0"/>
    <n v="0"/>
    <n v="1308.82"/>
    <n v="0"/>
    <n v="0"/>
    <n v="2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49"/>
    <n v="0"/>
    <m/>
    <m/>
    <m/>
    <m/>
    <m/>
    <m/>
    <m/>
    <n v="0"/>
    <n v="0"/>
    <n v="0"/>
    <n v="0"/>
    <x v="3"/>
    <x v="19"/>
    <m/>
    <x v="41"/>
  </r>
  <r>
    <x v="3"/>
    <s v="Ozark"/>
    <s v="Electric"/>
    <s v="Municipal Buildings"/>
    <s v="NS-LG Large General Serv"/>
    <n v="182480"/>
    <n v="20966"/>
    <n v="277.95999999999998"/>
    <n v="0"/>
    <n v="0"/>
    <n v="0"/>
    <n v="0"/>
    <n v="0"/>
    <n v="2366.77"/>
    <n v="0"/>
    <n v="0"/>
    <n v="51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50"/>
    <n v="0"/>
    <m/>
    <m/>
    <m/>
    <m/>
    <m/>
    <m/>
    <m/>
    <n v="0"/>
    <n v="0"/>
    <n v="0"/>
    <n v="0"/>
    <x v="3"/>
    <x v="21"/>
    <m/>
    <x v="41"/>
  </r>
  <r>
    <x v="3"/>
    <s v="Ozark"/>
    <s v="Electric"/>
    <s v="Municipal Other Lighting"/>
    <s v="CB-Commercial"/>
    <n v="943"/>
    <n v="126.23"/>
    <n v="47.82"/>
    <n v="0"/>
    <n v="0"/>
    <n v="0"/>
    <n v="0"/>
    <n v="0"/>
    <n v="11.9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51"/>
    <n v="0"/>
    <m/>
    <m/>
    <m/>
    <m/>
    <m/>
    <m/>
    <m/>
    <n v="0"/>
    <n v="0"/>
    <n v="0"/>
    <n v="0"/>
    <x v="4"/>
    <x v="5"/>
    <m/>
    <x v="41"/>
  </r>
  <r>
    <x v="3"/>
    <s v="Ozark"/>
    <s v="Electric"/>
    <s v="Municipal Other Lighting"/>
    <s v="LS-Special Lighting"/>
    <n v="7551"/>
    <n v="1297.43"/>
    <n v="0"/>
    <n v="0"/>
    <n v="0"/>
    <n v="0"/>
    <n v="0"/>
    <n v="0"/>
    <n v="97.94"/>
    <n v="0"/>
    <n v="0"/>
    <n v="2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1"/>
  </r>
  <r>
    <x v="3"/>
    <s v="Ozark"/>
    <s v="Electric"/>
    <s v="Municipal Other Lighting"/>
    <s v="NS-GS General Service"/>
    <n v="14768"/>
    <n v="1983.2"/>
    <n v="695.13"/>
    <n v="0"/>
    <n v="0"/>
    <n v="0"/>
    <n v="0"/>
    <n v="0"/>
    <n v="191.57"/>
    <n v="0"/>
    <n v="0"/>
    <n v="4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52"/>
    <n v="0"/>
    <m/>
    <m/>
    <m/>
    <m/>
    <m/>
    <m/>
    <m/>
    <n v="0"/>
    <n v="0"/>
    <n v="0"/>
    <n v="0"/>
    <x v="4"/>
    <x v="19"/>
    <m/>
    <x v="41"/>
  </r>
  <r>
    <x v="3"/>
    <s v="Ozark"/>
    <s v="Electric"/>
    <s v="Municipal Pumping"/>
    <s v="CB-Commercial"/>
    <n v="773"/>
    <n v="103.76"/>
    <n v="47.81"/>
    <n v="0"/>
    <n v="0"/>
    <n v="0"/>
    <n v="0"/>
    <n v="0"/>
    <n v="9.99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53"/>
    <n v="0"/>
    <m/>
    <m/>
    <m/>
    <m/>
    <m/>
    <m/>
    <m/>
    <n v="0"/>
    <n v="0"/>
    <n v="0"/>
    <n v="0"/>
    <x v="3"/>
    <x v="5"/>
    <m/>
    <x v="41"/>
  </r>
  <r>
    <x v="3"/>
    <s v="Ozark"/>
    <s v="Electric"/>
    <s v="Municipal Pumping"/>
    <s v="GP-General Power"/>
    <n v="171278"/>
    <n v="20025.54"/>
    <n v="347.45"/>
    <n v="0"/>
    <n v="0"/>
    <n v="0"/>
    <n v="0"/>
    <n v="0"/>
    <n v="2186.41"/>
    <n v="0"/>
    <n v="0"/>
    <n v="48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54"/>
    <n v="0"/>
    <m/>
    <m/>
    <m/>
    <m/>
    <m/>
    <m/>
    <m/>
    <n v="0"/>
    <n v="0"/>
    <n v="0"/>
    <n v="0"/>
    <x v="3"/>
    <x v="6"/>
    <m/>
    <x v="41"/>
  </r>
  <r>
    <x v="3"/>
    <s v="Ozark"/>
    <s v="Electric"/>
    <s v="Municipal Pumping"/>
    <s v="NS-GS General Service"/>
    <n v="110306"/>
    <n v="14812.87"/>
    <n v="1821.72"/>
    <n v="0"/>
    <n v="0"/>
    <n v="0"/>
    <n v="0"/>
    <n v="0"/>
    <n v="1430.67"/>
    <n v="0"/>
    <n v="0"/>
    <n v="3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55"/>
    <n v="0"/>
    <m/>
    <m/>
    <m/>
    <m/>
    <m/>
    <m/>
    <m/>
    <n v="0"/>
    <n v="0"/>
    <n v="0"/>
    <n v="0"/>
    <x v="3"/>
    <x v="19"/>
    <m/>
    <x v="41"/>
  </r>
  <r>
    <x v="3"/>
    <s v="Ozark"/>
    <s v="Electric"/>
    <s v="Municipal Pumping"/>
    <s v="NS-LG Large General Serv"/>
    <n v="526973"/>
    <n v="59079.06"/>
    <n v="1389.8"/>
    <n v="0"/>
    <n v="0"/>
    <n v="0"/>
    <n v="0"/>
    <n v="0"/>
    <n v="6834.85"/>
    <n v="0"/>
    <n v="0"/>
    <n v="147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56"/>
    <n v="0"/>
    <m/>
    <m/>
    <m/>
    <m/>
    <m/>
    <m/>
    <m/>
    <n v="0"/>
    <n v="0"/>
    <n v="0"/>
    <n v="0"/>
    <x v="3"/>
    <x v="21"/>
    <m/>
    <x v="41"/>
  </r>
  <r>
    <x v="3"/>
    <s v="Ozark"/>
    <s v="Electric"/>
    <s v="Residential"/>
    <s v="NS-RG Residential"/>
    <n v="22879316"/>
    <n v="3106946.36"/>
    <n v="209695.42"/>
    <n v="82879.600000000006"/>
    <n v="0"/>
    <n v="0"/>
    <n v="-1918.23"/>
    <n v="-152224.78473282399"/>
    <n v="296740.53000000003"/>
    <n v="0"/>
    <n v="0"/>
    <n v="6406.75"/>
    <n v="0"/>
    <n v="0"/>
    <n v="0"/>
    <n v="0"/>
    <n v="0"/>
    <n v="0"/>
    <n v="0"/>
    <n v="0"/>
    <n v="0"/>
    <n v="0"/>
    <n v="0"/>
    <n v="0"/>
    <n v="0"/>
    <n v="0"/>
    <n v="0"/>
    <n v="210"/>
    <n v="0"/>
    <n v="15"/>
    <n v="2330.71"/>
    <n v="800"/>
    <n v="-199.28"/>
    <n v="28379.25"/>
    <n v="0"/>
    <n v="-448.47"/>
    <n v="0"/>
    <n v="0"/>
    <n v="0"/>
    <n v="0"/>
    <n v="195.42"/>
    <x v="1157"/>
    <n v="0"/>
    <m/>
    <m/>
    <m/>
    <m/>
    <m/>
    <m/>
    <m/>
    <n v="0"/>
    <n v="0"/>
    <n v="0"/>
    <n v="0"/>
    <x v="0"/>
    <x v="38"/>
    <m/>
    <x v="41"/>
  </r>
  <r>
    <x v="3"/>
    <s v="Ozark"/>
    <s v="Electric"/>
    <s v="Residential"/>
    <s v="RGL-Residential Pilot"/>
    <n v="7699"/>
    <n v="895.37"/>
    <n v="73.569999999999993"/>
    <n v="24.46"/>
    <n v="0"/>
    <n v="0"/>
    <n v="0"/>
    <n v="0"/>
    <n v="98.09"/>
    <n v="0"/>
    <n v="0"/>
    <n v="2.22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4"/>
    <n v="0"/>
    <n v="0"/>
    <n v="0"/>
    <n v="0"/>
    <n v="0"/>
    <n v="0"/>
    <n v="0"/>
    <x v="751"/>
    <n v="0"/>
    <m/>
    <m/>
    <m/>
    <m/>
    <m/>
    <m/>
    <m/>
    <n v="0"/>
    <n v="0"/>
    <n v="0"/>
    <n v="0"/>
    <x v="0"/>
    <x v="25"/>
    <m/>
    <x v="41"/>
  </r>
  <r>
    <x v="3"/>
    <s v="Ozark"/>
    <s v="Electric"/>
    <s v="Residential"/>
    <s v="RG-Residential"/>
    <n v="4156066"/>
    <n v="562568.14"/>
    <n v="47188.61"/>
    <n v="8519.2999999999993"/>
    <n v="0"/>
    <n v="0"/>
    <n v="-168.31"/>
    <n v="-13512.8244274809"/>
    <n v="52827.95"/>
    <n v="0"/>
    <n v="0"/>
    <n v="1195.1199999999999"/>
    <n v="0"/>
    <n v="0"/>
    <n v="0"/>
    <n v="0"/>
    <n v="0"/>
    <n v="0"/>
    <n v="0"/>
    <n v="0"/>
    <n v="0"/>
    <n v="0"/>
    <n v="0"/>
    <n v="0"/>
    <n v="0"/>
    <n v="0"/>
    <n v="0"/>
    <n v="150"/>
    <n v="0"/>
    <n v="0"/>
    <n v="158.41999999999999"/>
    <n v="120"/>
    <n v="-68.5"/>
    <n v="1694.86"/>
    <n v="0"/>
    <n v="0"/>
    <n v="0"/>
    <n v="0"/>
    <n v="0"/>
    <n v="0"/>
    <n v="0"/>
    <x v="1158"/>
    <n v="0"/>
    <m/>
    <m/>
    <m/>
    <m/>
    <m/>
    <m/>
    <m/>
    <n v="0"/>
    <n v="0"/>
    <n v="0"/>
    <n v="0"/>
    <x v="0"/>
    <x v="1"/>
    <m/>
    <x v="41"/>
  </r>
  <r>
    <x v="3"/>
    <s v="Ozark"/>
    <s v="Lighting"/>
    <s v="Commercial"/>
    <s v="PL-Private Lighting"/>
    <n v="49951.25"/>
    <n v="17624.650000000001"/>
    <n v="0"/>
    <n v="162.22"/>
    <n v="0"/>
    <n v="0"/>
    <n v="0"/>
    <n v="0"/>
    <n v="647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.88"/>
    <n v="0"/>
    <n v="-0.68"/>
    <n v="81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3"/>
    <s v="Ozark"/>
    <s v="Lighting"/>
    <s v="Municipal Other Lighting"/>
    <s v="PL-Private Lighting"/>
    <n v="671"/>
    <n v="202.18"/>
    <n v="0"/>
    <n v="0"/>
    <n v="0"/>
    <n v="0"/>
    <n v="0"/>
    <n v="0"/>
    <n v="8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1"/>
  </r>
  <r>
    <x v="3"/>
    <s v="Ozark"/>
    <s v="Lighting"/>
    <s v="Municipal Street Lighting"/>
    <s v="SPL-Municipal St Lighting"/>
    <n v="114961.796"/>
    <n v="20657.71"/>
    <n v="0"/>
    <n v="0"/>
    <n v="0"/>
    <n v="0"/>
    <n v="0"/>
    <n v="0"/>
    <n v="1491.05"/>
    <n v="0"/>
    <n v="0"/>
    <n v="0"/>
    <n v="0"/>
    <n v="0"/>
    <n v="0"/>
    <n v="0"/>
    <n v="0"/>
    <n v="0"/>
    <n v="0"/>
    <n v="8802.53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1"/>
  </r>
  <r>
    <x v="3"/>
    <s v="Ozark"/>
    <s v="Lighting"/>
    <s v="Residential"/>
    <s v="PL-Private Lighting"/>
    <n v="25947.477999999999"/>
    <n v="10400.85"/>
    <n v="0"/>
    <n v="41.07"/>
    <n v="0"/>
    <n v="0"/>
    <n v="0"/>
    <n v="0"/>
    <n v="335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02"/>
    <n v="0"/>
    <n v="0"/>
    <n v="63.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3"/>
    <s v="Pierce City"/>
    <s v="Electric"/>
    <s v="Commercial"/>
    <s v="NS-GS General Service"/>
    <n v="10738"/>
    <n v="1442"/>
    <n v="71.91"/>
    <n v="0"/>
    <n v="0"/>
    <n v="0"/>
    <n v="0"/>
    <n v="0"/>
    <n v="139.27000000000001"/>
    <n v="0"/>
    <n v="0"/>
    <n v="3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.81"/>
    <n v="0"/>
    <n v="0"/>
    <n v="0"/>
    <n v="0"/>
    <n v="0"/>
    <n v="0"/>
    <n v="0"/>
    <x v="1159"/>
    <n v="0"/>
    <m/>
    <m/>
    <m/>
    <m/>
    <m/>
    <m/>
    <m/>
    <n v="0"/>
    <n v="0"/>
    <n v="0"/>
    <n v="0"/>
    <x v="1"/>
    <x v="19"/>
    <m/>
    <x v="41"/>
  </r>
  <r>
    <x v="3"/>
    <s v="Pierce City"/>
    <s v="Electric"/>
    <s v="Residential"/>
    <s v="NS-RG Residential"/>
    <n v="9777"/>
    <n v="1327.9"/>
    <n v="117"/>
    <n v="45.7"/>
    <n v="0"/>
    <n v="0"/>
    <n v="0"/>
    <n v="0"/>
    <n v="126.81"/>
    <n v="0"/>
    <n v="0"/>
    <n v="2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1"/>
    <n v="0"/>
    <n v="0"/>
    <n v="0"/>
    <n v="0"/>
    <n v="0"/>
    <n v="0"/>
    <n v="0"/>
    <n v="0"/>
    <n v="0"/>
    <n v="0"/>
    <x v="1160"/>
    <n v="0"/>
    <m/>
    <m/>
    <m/>
    <m/>
    <m/>
    <m/>
    <m/>
    <n v="0"/>
    <n v="0"/>
    <n v="0"/>
    <n v="0"/>
    <x v="0"/>
    <x v="38"/>
    <m/>
    <x v="41"/>
  </r>
  <r>
    <x v="3"/>
    <s v="Pierce City"/>
    <s v="Electric"/>
    <s v="Residential"/>
    <s v="RG-Residential"/>
    <n v="8101"/>
    <n v="1099.69"/>
    <n v="52"/>
    <n v="28.46"/>
    <n v="0"/>
    <n v="0"/>
    <n v="0"/>
    <n v="0"/>
    <n v="104.75"/>
    <n v="0"/>
    <n v="0"/>
    <n v="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9"/>
    <n v="0"/>
    <n v="0"/>
    <n v="0"/>
    <n v="0"/>
    <n v="0"/>
    <n v="0"/>
    <n v="0"/>
    <n v="0"/>
    <n v="0"/>
    <n v="0"/>
    <x v="1161"/>
    <n v="0"/>
    <m/>
    <m/>
    <m/>
    <m/>
    <m/>
    <m/>
    <m/>
    <n v="0"/>
    <n v="0"/>
    <n v="0"/>
    <n v="0"/>
    <x v="0"/>
    <x v="1"/>
    <m/>
    <x v="41"/>
  </r>
  <r>
    <x v="3"/>
    <s v="Pierce City"/>
    <s v="Lighting"/>
    <s v="Residential"/>
    <s v="PL-Private Lighting"/>
    <n v="65"/>
    <n v="16.489999999999998"/>
    <n v="0"/>
    <n v="0"/>
    <n v="0"/>
    <n v="0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Republic"/>
    <s v="Electric"/>
    <s v="Commercial"/>
    <s v="CB-Commercial"/>
    <n v="279222"/>
    <n v="37407.1"/>
    <n v="4217.75"/>
    <n v="987.19"/>
    <n v="0"/>
    <n v="0"/>
    <n v="0"/>
    <n v="0"/>
    <n v="3528.13"/>
    <n v="0"/>
    <n v="0"/>
    <n v="8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91"/>
    <n v="0"/>
    <n v="-5.01"/>
    <n v="2627.29"/>
    <n v="0"/>
    <n v="0"/>
    <n v="0"/>
    <n v="0"/>
    <n v="0"/>
    <n v="0"/>
    <n v="0"/>
    <x v="1162"/>
    <n v="0"/>
    <m/>
    <m/>
    <m/>
    <m/>
    <m/>
    <m/>
    <m/>
    <n v="0"/>
    <n v="0"/>
    <n v="0"/>
    <n v="0"/>
    <x v="1"/>
    <x v="5"/>
    <m/>
    <x v="41"/>
  </r>
  <r>
    <x v="3"/>
    <s v="Republic"/>
    <s v="Electric"/>
    <s v="Commercial"/>
    <s v="GP-General Power"/>
    <n v="82160"/>
    <n v="8134.25"/>
    <n v="277.95999999999998"/>
    <n v="0"/>
    <n v="0"/>
    <n v="0"/>
    <n v="0"/>
    <n v="0"/>
    <n v="1034.43"/>
    <n v="0"/>
    <n v="0"/>
    <n v="2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8.49"/>
    <n v="0"/>
    <n v="0"/>
    <n v="0"/>
    <n v="0"/>
    <n v="0"/>
    <n v="0"/>
    <n v="0"/>
    <x v="1163"/>
    <n v="0"/>
    <m/>
    <m/>
    <m/>
    <m/>
    <m/>
    <m/>
    <m/>
    <n v="0"/>
    <n v="0"/>
    <n v="0"/>
    <n v="0"/>
    <x v="1"/>
    <x v="6"/>
    <m/>
    <x v="41"/>
  </r>
  <r>
    <x v="3"/>
    <s v="Republic"/>
    <s v="Electric"/>
    <s v="Commercial"/>
    <s v="NS-GS General Service"/>
    <n v="431862"/>
    <n v="57994.31"/>
    <n v="6231.4"/>
    <n v="1800.43"/>
    <n v="0"/>
    <n v="0"/>
    <n v="0"/>
    <n v="0"/>
    <n v="5601.26"/>
    <n v="0"/>
    <n v="0"/>
    <n v="12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2.24"/>
    <n v="0"/>
    <n v="0"/>
    <n v="5009.7299999999996"/>
    <n v="0"/>
    <n v="0"/>
    <n v="0"/>
    <n v="0"/>
    <n v="0"/>
    <n v="0"/>
    <n v="0"/>
    <x v="1164"/>
    <n v="0"/>
    <m/>
    <m/>
    <m/>
    <m/>
    <m/>
    <m/>
    <m/>
    <n v="0"/>
    <n v="0"/>
    <n v="0"/>
    <n v="0"/>
    <x v="1"/>
    <x v="19"/>
    <m/>
    <x v="41"/>
  </r>
  <r>
    <x v="3"/>
    <s v="Republic"/>
    <s v="Electric"/>
    <s v="Commercial"/>
    <s v="NS-LG Large General Serv"/>
    <n v="418703"/>
    <n v="45740.91"/>
    <n v="1111.8399999999999"/>
    <n v="1452.71"/>
    <n v="0"/>
    <n v="0"/>
    <n v="0"/>
    <n v="0"/>
    <n v="5430.57"/>
    <n v="0"/>
    <n v="0"/>
    <n v="117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76.95"/>
    <n v="0"/>
    <n v="0"/>
    <n v="0"/>
    <n v="0"/>
    <n v="0"/>
    <n v="0"/>
    <n v="0"/>
    <x v="1165"/>
    <n v="0"/>
    <m/>
    <m/>
    <m/>
    <m/>
    <m/>
    <m/>
    <m/>
    <n v="0"/>
    <n v="0"/>
    <n v="0"/>
    <n v="0"/>
    <x v="1"/>
    <x v="21"/>
    <m/>
    <x v="41"/>
  </r>
  <r>
    <x v="3"/>
    <s v="Republic"/>
    <s v="Electric"/>
    <s v="Commercial"/>
    <s v="SH-Small Heating"/>
    <n v="30932"/>
    <n v="4146.3"/>
    <n v="358.37"/>
    <n v="62.98"/>
    <n v="0"/>
    <n v="0"/>
    <n v="0"/>
    <n v="0"/>
    <n v="396.72"/>
    <n v="0"/>
    <n v="0"/>
    <n v="8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2.5"/>
    <n v="0"/>
    <n v="0"/>
    <n v="0"/>
    <n v="0"/>
    <n v="0"/>
    <n v="0"/>
    <n v="0"/>
    <x v="576"/>
    <n v="0"/>
    <m/>
    <m/>
    <m/>
    <m/>
    <m/>
    <m/>
    <m/>
    <n v="0"/>
    <n v="0"/>
    <n v="0"/>
    <n v="0"/>
    <x v="1"/>
    <x v="12"/>
    <m/>
    <x v="41"/>
  </r>
  <r>
    <x v="3"/>
    <s v="Republic"/>
    <s v="Electric"/>
    <s v="Commercial"/>
    <s v="TEB-Total Electric Bldg"/>
    <n v="33520"/>
    <n v="3728.67"/>
    <n v="138.97999999999999"/>
    <n v="0"/>
    <n v="0"/>
    <n v="0"/>
    <n v="0"/>
    <n v="0"/>
    <n v="415.24"/>
    <n v="0"/>
    <n v="0"/>
    <n v="9.949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4.65"/>
    <n v="0"/>
    <n v="0"/>
    <n v="0"/>
    <n v="0"/>
    <n v="0"/>
    <n v="0"/>
    <n v="0"/>
    <x v="1166"/>
    <n v="0"/>
    <m/>
    <m/>
    <m/>
    <m/>
    <m/>
    <m/>
    <m/>
    <n v="0"/>
    <n v="0"/>
    <n v="0"/>
    <n v="0"/>
    <x v="1"/>
    <x v="13"/>
    <m/>
    <x v="41"/>
  </r>
  <r>
    <x v="3"/>
    <s v="Republic"/>
    <s v="Electric"/>
    <s v="Industrial"/>
    <s v="CB-Commercial"/>
    <n v="1108"/>
    <n v="147.97"/>
    <n v="23.84"/>
    <n v="5.62"/>
    <n v="0"/>
    <n v="0"/>
    <n v="0"/>
    <n v="0"/>
    <n v="13.7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059999999999999"/>
    <n v="0"/>
    <n v="0"/>
    <n v="0"/>
    <n v="0"/>
    <n v="0"/>
    <n v="0"/>
    <n v="0"/>
    <x v="1167"/>
    <n v="0"/>
    <m/>
    <m/>
    <m/>
    <m/>
    <m/>
    <m/>
    <m/>
    <n v="0"/>
    <n v="0"/>
    <n v="0"/>
    <n v="0"/>
    <x v="2"/>
    <x v="5"/>
    <m/>
    <x v="41"/>
  </r>
  <r>
    <x v="3"/>
    <s v="Republic"/>
    <s v="Electric"/>
    <s v="Municipal Buildings"/>
    <s v="CB-Commercial"/>
    <n v="22857"/>
    <n v="3061"/>
    <n v="238.8"/>
    <n v="0"/>
    <n v="0"/>
    <n v="0"/>
    <n v="0"/>
    <n v="0"/>
    <n v="289.56"/>
    <n v="0"/>
    <n v="0"/>
    <n v="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68"/>
    <n v="0"/>
    <m/>
    <m/>
    <m/>
    <m/>
    <m/>
    <m/>
    <m/>
    <n v="0"/>
    <n v="0"/>
    <n v="0"/>
    <n v="0"/>
    <x v="3"/>
    <x v="5"/>
    <m/>
    <x v="41"/>
  </r>
  <r>
    <x v="3"/>
    <s v="Republic"/>
    <s v="Electric"/>
    <s v="Municipal Buildings"/>
    <s v="NS-GS General Service"/>
    <n v="10427"/>
    <n v="1400.24"/>
    <n v="167.79"/>
    <n v="0"/>
    <n v="0"/>
    <n v="0"/>
    <n v="0"/>
    <n v="0"/>
    <n v="135.22999999999999"/>
    <n v="0"/>
    <n v="0"/>
    <n v="2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69"/>
    <n v="0"/>
    <m/>
    <m/>
    <m/>
    <m/>
    <m/>
    <m/>
    <m/>
    <n v="0"/>
    <n v="0"/>
    <n v="0"/>
    <n v="0"/>
    <x v="3"/>
    <x v="19"/>
    <m/>
    <x v="41"/>
  </r>
  <r>
    <x v="3"/>
    <s v="Republic"/>
    <s v="Electric"/>
    <s v="Municipal Buildings"/>
    <s v="NS-LG Large General Serv"/>
    <n v="106080"/>
    <n v="11471.47"/>
    <n v="208.47"/>
    <n v="0"/>
    <n v="0"/>
    <n v="0"/>
    <n v="0"/>
    <n v="0"/>
    <n v="1375.85"/>
    <n v="0"/>
    <n v="0"/>
    <n v="29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70"/>
    <n v="0"/>
    <m/>
    <m/>
    <m/>
    <m/>
    <m/>
    <m/>
    <m/>
    <n v="0"/>
    <n v="0"/>
    <n v="0"/>
    <n v="0"/>
    <x v="3"/>
    <x v="21"/>
    <m/>
    <x v="41"/>
  </r>
  <r>
    <x v="3"/>
    <s v="Republic"/>
    <s v="Electric"/>
    <s v="Municipal Other Lighting"/>
    <s v="CB-Commercial"/>
    <n v="3288"/>
    <n v="439.13"/>
    <n v="167.19"/>
    <n v="0"/>
    <n v="0"/>
    <n v="0"/>
    <n v="0"/>
    <n v="0"/>
    <n v="40.68"/>
    <n v="0"/>
    <n v="0"/>
    <n v="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8"/>
    <n v="0"/>
    <m/>
    <m/>
    <m/>
    <m/>
    <m/>
    <m/>
    <m/>
    <n v="0"/>
    <n v="0"/>
    <n v="0"/>
    <n v="0"/>
    <x v="4"/>
    <x v="5"/>
    <m/>
    <x v="41"/>
  </r>
  <r>
    <x v="3"/>
    <s v="Republic"/>
    <s v="Electric"/>
    <s v="Municipal Other Lighting"/>
    <s v="LS-Special Lighting"/>
    <n v="2"/>
    <n v="46.66"/>
    <n v="0"/>
    <n v="0"/>
    <n v="0"/>
    <n v="0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1"/>
  </r>
  <r>
    <x v="3"/>
    <s v="Republic"/>
    <s v="Electric"/>
    <s v="Municipal Other Lighting"/>
    <s v="NS-GS General Service"/>
    <n v="54"/>
    <n v="7.25"/>
    <n v="71.91"/>
    <n v="0"/>
    <n v="0"/>
    <n v="0"/>
    <n v="0"/>
    <n v="0"/>
    <n v="0.7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71"/>
    <n v="0"/>
    <m/>
    <m/>
    <m/>
    <m/>
    <m/>
    <m/>
    <m/>
    <n v="0"/>
    <n v="0"/>
    <n v="0"/>
    <n v="0"/>
    <x v="4"/>
    <x v="19"/>
    <m/>
    <x v="41"/>
  </r>
  <r>
    <x v="3"/>
    <s v="Republic"/>
    <s v="Electric"/>
    <s v="Municipal Pumping"/>
    <s v="CB-Commercial"/>
    <n v="11741"/>
    <n v="1572.36"/>
    <n v="119.43"/>
    <n v="0"/>
    <n v="0"/>
    <n v="0"/>
    <n v="0"/>
    <n v="0"/>
    <n v="148.74"/>
    <n v="0"/>
    <n v="0"/>
    <n v="3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72"/>
    <n v="0"/>
    <m/>
    <m/>
    <m/>
    <m/>
    <m/>
    <m/>
    <m/>
    <n v="0"/>
    <n v="0"/>
    <n v="0"/>
    <n v="0"/>
    <x v="3"/>
    <x v="5"/>
    <m/>
    <x v="41"/>
  </r>
  <r>
    <x v="3"/>
    <s v="Republic"/>
    <s v="Electric"/>
    <s v="Municipal Pumping"/>
    <s v="NS-GS General Service"/>
    <n v="1994"/>
    <n v="267.76"/>
    <n v="119.85"/>
    <n v="0"/>
    <n v="0"/>
    <n v="0"/>
    <n v="0"/>
    <n v="0"/>
    <n v="25.87"/>
    <n v="0"/>
    <n v="0"/>
    <n v="0.550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76"/>
    <n v="0"/>
    <m/>
    <m/>
    <m/>
    <m/>
    <m/>
    <m/>
    <m/>
    <n v="0"/>
    <n v="0"/>
    <n v="0"/>
    <n v="0"/>
    <x v="3"/>
    <x v="19"/>
    <m/>
    <x v="41"/>
  </r>
  <r>
    <x v="3"/>
    <s v="Republic"/>
    <s v="Electric"/>
    <s v="Municipal Pumping"/>
    <s v="NS-LG Large General Serv"/>
    <n v="71968"/>
    <n v="9413.19"/>
    <n v="277.95999999999998"/>
    <n v="0"/>
    <n v="0"/>
    <n v="0"/>
    <n v="0"/>
    <n v="0"/>
    <n v="933.43"/>
    <n v="0"/>
    <n v="0"/>
    <n v="20.14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73"/>
    <n v="0"/>
    <m/>
    <m/>
    <m/>
    <m/>
    <m/>
    <m/>
    <m/>
    <n v="0"/>
    <n v="0"/>
    <n v="0"/>
    <n v="0"/>
    <x v="3"/>
    <x v="21"/>
    <m/>
    <x v="41"/>
  </r>
  <r>
    <x v="3"/>
    <s v="Republic"/>
    <s v="Electric"/>
    <s v="Residential"/>
    <s v="NS-RG Residential"/>
    <n v="4945379"/>
    <n v="671622.96"/>
    <n v="46310.39"/>
    <n v="20776"/>
    <n v="0"/>
    <n v="0"/>
    <n v="-688.8"/>
    <n v="-48017.6396946565"/>
    <n v="64141.24"/>
    <n v="0"/>
    <n v="0"/>
    <n v="1384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7.05999999999995"/>
    <n v="120"/>
    <n v="-32.14"/>
    <n v="7014.24"/>
    <n v="0"/>
    <n v="0"/>
    <n v="0"/>
    <n v="0"/>
    <n v="0"/>
    <n v="0"/>
    <n v="37.24"/>
    <x v="1174"/>
    <n v="0"/>
    <m/>
    <m/>
    <m/>
    <m/>
    <m/>
    <m/>
    <m/>
    <n v="0"/>
    <n v="0"/>
    <n v="0"/>
    <n v="0"/>
    <x v="0"/>
    <x v="38"/>
    <m/>
    <x v="41"/>
  </r>
  <r>
    <x v="3"/>
    <s v="Republic"/>
    <s v="Electric"/>
    <s v="Residential"/>
    <s v="RGL-Residential Pilot"/>
    <n v="2029"/>
    <n v="201.49"/>
    <n v="36.299999999999997"/>
    <n v="10.15"/>
    <n v="0"/>
    <n v="0"/>
    <n v="0"/>
    <n v="0"/>
    <n v="25.51"/>
    <n v="0"/>
    <n v="0"/>
    <n v="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4"/>
    <n v="0"/>
    <n v="0"/>
    <n v="0"/>
    <n v="0"/>
    <n v="0"/>
    <n v="0"/>
    <n v="0"/>
    <x v="1175"/>
    <n v="0"/>
    <m/>
    <m/>
    <m/>
    <m/>
    <m/>
    <m/>
    <m/>
    <n v="0"/>
    <n v="0"/>
    <n v="0"/>
    <n v="0"/>
    <x v="0"/>
    <x v="25"/>
    <m/>
    <x v="41"/>
  </r>
  <r>
    <x v="3"/>
    <s v="Republic"/>
    <s v="Electric"/>
    <s v="Residential"/>
    <s v="RG-Residential"/>
    <n v="1974976"/>
    <n v="267151.59000000003"/>
    <n v="22816.71"/>
    <n v="8211.66"/>
    <n v="0"/>
    <n v="0"/>
    <n v="-94.24"/>
    <n v="-9796.7083969465693"/>
    <n v="25005.95"/>
    <n v="0"/>
    <n v="0"/>
    <n v="570.66"/>
    <n v="0"/>
    <n v="0"/>
    <n v="0"/>
    <n v="0"/>
    <n v="0"/>
    <n v="0"/>
    <n v="0"/>
    <n v="0"/>
    <n v="0"/>
    <n v="0"/>
    <n v="0"/>
    <n v="0"/>
    <n v="0"/>
    <n v="0"/>
    <n v="0"/>
    <n v="90"/>
    <n v="50"/>
    <n v="30"/>
    <n v="67.81"/>
    <n v="140"/>
    <n v="-11.18"/>
    <n v="2856.9"/>
    <n v="0"/>
    <n v="0"/>
    <n v="0"/>
    <n v="0"/>
    <n v="0"/>
    <n v="0"/>
    <n v="0"/>
    <x v="1176"/>
    <n v="0"/>
    <m/>
    <m/>
    <m/>
    <m/>
    <m/>
    <m/>
    <m/>
    <n v="0"/>
    <n v="0"/>
    <n v="0"/>
    <n v="0"/>
    <x v="0"/>
    <x v="1"/>
    <m/>
    <x v="41"/>
  </r>
  <r>
    <x v="3"/>
    <s v="Republic"/>
    <s v="Lighting"/>
    <s v="Commercial"/>
    <s v="PL-Private Lighting"/>
    <n v="9424.4680000000008"/>
    <n v="3892.09"/>
    <n v="0"/>
    <n v="0"/>
    <n v="0"/>
    <n v="0"/>
    <n v="0"/>
    <n v="0"/>
    <n v="122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49"/>
    <n v="0"/>
    <n v="0"/>
    <n v="177.1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3"/>
    <s v="Republic"/>
    <s v="Lighting"/>
    <s v="Municipal Buildings"/>
    <s v="PL-Private Lighting"/>
    <n v="31"/>
    <n v="15.22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1"/>
  </r>
  <r>
    <x v="3"/>
    <s v="Republic"/>
    <s v="Lighting"/>
    <s v="Municipal Other Lighting"/>
    <s v="PL-Private Lighting"/>
    <n v="431"/>
    <n v="85.61"/>
    <n v="0"/>
    <n v="0"/>
    <n v="0"/>
    <n v="0"/>
    <n v="0"/>
    <n v="0"/>
    <n v="5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1"/>
  </r>
  <r>
    <x v="3"/>
    <s v="Republic"/>
    <s v="Lighting"/>
    <s v="Municipal Street Lighting"/>
    <s v="SPL-Municipal St Lighting"/>
    <n v="75565.150999999998"/>
    <n v="14534.88"/>
    <n v="0"/>
    <n v="0"/>
    <n v="0"/>
    <n v="0"/>
    <n v="0"/>
    <n v="0"/>
    <n v="980.08"/>
    <n v="0"/>
    <n v="0"/>
    <n v="0"/>
    <n v="0"/>
    <n v="0"/>
    <n v="0"/>
    <n v="0"/>
    <n v="0"/>
    <n v="0"/>
    <n v="0"/>
    <n v="6611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1"/>
  </r>
  <r>
    <x v="3"/>
    <s v="Republic"/>
    <s v="Lighting"/>
    <s v="Residential"/>
    <s v="PL-Private Lighting"/>
    <n v="5265.8320000000003"/>
    <n v="1958.24"/>
    <n v="0"/>
    <n v="0"/>
    <n v="0"/>
    <n v="0"/>
    <n v="0"/>
    <n v="0"/>
    <n v="68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8"/>
    <n v="0"/>
    <n v="0"/>
    <n v="13.5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3"/>
    <s v="Webb City"/>
    <s v="Electric"/>
    <s v="Commercial"/>
    <s v="CB-Commercial"/>
    <n v="3520"/>
    <n v="470.97"/>
    <n v="23.89"/>
    <n v="0"/>
    <n v="0"/>
    <n v="0"/>
    <n v="0"/>
    <n v="0"/>
    <n v="44.23"/>
    <n v="0"/>
    <n v="0"/>
    <n v="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77"/>
    <n v="0"/>
    <m/>
    <m/>
    <m/>
    <m/>
    <m/>
    <m/>
    <m/>
    <n v="0"/>
    <n v="0"/>
    <n v="0"/>
    <n v="0"/>
    <x v="1"/>
    <x v="5"/>
    <m/>
    <x v="41"/>
  </r>
  <r>
    <x v="3"/>
    <s v="Webb City"/>
    <s v="Electric"/>
    <s v="Commercial"/>
    <s v="CB-Commercial"/>
    <n v="802467"/>
    <n v="107494.47"/>
    <n v="10111.18"/>
    <n v="2385.1"/>
    <n v="0"/>
    <n v="0"/>
    <n v="-58.12"/>
    <n v="-2880.9160305343498"/>
    <n v="10188.49"/>
    <n v="0"/>
    <n v="0"/>
    <n v="231.02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142.4"/>
    <n v="20"/>
    <n v="-17.73"/>
    <n v="7104.17"/>
    <n v="0"/>
    <n v="0"/>
    <n v="0"/>
    <n v="0"/>
    <n v="0"/>
    <n v="0"/>
    <n v="0"/>
    <x v="1178"/>
    <n v="0"/>
    <m/>
    <m/>
    <m/>
    <m/>
    <m/>
    <m/>
    <m/>
    <n v="0"/>
    <n v="0"/>
    <n v="0"/>
    <n v="0"/>
    <x v="1"/>
    <x v="5"/>
    <m/>
    <x v="41"/>
  </r>
  <r>
    <x v="3"/>
    <s v="Webb City"/>
    <s v="Electric"/>
    <s v="Commercial"/>
    <s v="GP-General Power"/>
    <n v="1603872"/>
    <n v="178303.41"/>
    <n v="2747.17"/>
    <n v="756.6"/>
    <n v="0"/>
    <n v="0"/>
    <n v="0"/>
    <n v="0"/>
    <n v="20146.84"/>
    <n v="0"/>
    <n v="0"/>
    <n v="425.48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219.86"/>
    <n v="0"/>
    <n v="0"/>
    <n v="11802.36"/>
    <n v="0"/>
    <n v="0"/>
    <n v="0"/>
    <n v="0"/>
    <n v="0"/>
    <n v="0"/>
    <n v="0"/>
    <x v="1179"/>
    <n v="0"/>
    <m/>
    <m/>
    <m/>
    <m/>
    <m/>
    <m/>
    <m/>
    <n v="0"/>
    <n v="0"/>
    <n v="0"/>
    <n v="0"/>
    <x v="1"/>
    <x v="6"/>
    <m/>
    <x v="41"/>
  </r>
  <r>
    <x v="3"/>
    <s v="Webb City"/>
    <s v="Electric"/>
    <s v="Commercial"/>
    <s v="LS-Special Lighting"/>
    <n v="2960"/>
    <n v="456.43"/>
    <n v="0"/>
    <n v="0"/>
    <n v="0"/>
    <n v="0"/>
    <n v="0"/>
    <n v="0"/>
    <n v="38.39"/>
    <n v="0"/>
    <n v="0"/>
    <n v="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1"/>
  </r>
  <r>
    <x v="3"/>
    <s v="Webb City"/>
    <s v="Electric"/>
    <s v="Commercial"/>
    <s v="NS-GS General Service"/>
    <n v="2751675"/>
    <n v="369520.2"/>
    <n v="32245.24"/>
    <n v="12803.5"/>
    <n v="0"/>
    <n v="0"/>
    <n v="-82.11"/>
    <n v="-13337.6335877863"/>
    <n v="35689.360000000001"/>
    <n v="0"/>
    <n v="0"/>
    <n v="761.21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048.64"/>
    <n v="40"/>
    <n v="-6.53"/>
    <n v="26948.71"/>
    <n v="0"/>
    <n v="0"/>
    <n v="0"/>
    <n v="0"/>
    <n v="0"/>
    <n v="0"/>
    <n v="0"/>
    <x v="1180"/>
    <n v="0"/>
    <m/>
    <m/>
    <m/>
    <m/>
    <m/>
    <m/>
    <m/>
    <n v="0"/>
    <n v="0"/>
    <n v="0"/>
    <n v="0"/>
    <x v="1"/>
    <x v="19"/>
    <m/>
    <x v="41"/>
  </r>
  <r>
    <x v="3"/>
    <s v="Webb City"/>
    <s v="Electric"/>
    <s v="Commercial"/>
    <s v="NS-LG Large General Serv"/>
    <n v="4700993"/>
    <n v="521338.81"/>
    <n v="8408.2900000000009"/>
    <n v="12192.06"/>
    <n v="0"/>
    <n v="0"/>
    <n v="0"/>
    <n v="0"/>
    <n v="60971.83"/>
    <n v="0"/>
    <n v="0"/>
    <n v="1201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850.33"/>
    <n v="0"/>
    <n v="0"/>
    <n v="0"/>
    <n v="0"/>
    <n v="0"/>
    <n v="0"/>
    <n v="0"/>
    <x v="1181"/>
    <n v="0"/>
    <m/>
    <m/>
    <m/>
    <m/>
    <m/>
    <m/>
    <m/>
    <n v="0"/>
    <n v="0"/>
    <n v="0"/>
    <n v="0"/>
    <x v="1"/>
    <x v="21"/>
    <m/>
    <x v="41"/>
  </r>
  <r>
    <x v="3"/>
    <s v="Webb City"/>
    <s v="Electric"/>
    <s v="Commercial"/>
    <s v="SH-Small Heating"/>
    <n v="112302"/>
    <n v="15030.8"/>
    <n v="1255.75"/>
    <n v="369.79"/>
    <n v="0"/>
    <n v="0"/>
    <n v="0"/>
    <n v="0"/>
    <n v="1426.88"/>
    <n v="0"/>
    <n v="0"/>
    <n v="32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.25"/>
    <n v="0"/>
    <n v="-6.33"/>
    <n v="1025.3399999999999"/>
    <n v="0"/>
    <n v="0"/>
    <n v="0"/>
    <n v="0"/>
    <n v="0"/>
    <n v="0"/>
    <n v="0"/>
    <x v="1182"/>
    <n v="0"/>
    <m/>
    <m/>
    <m/>
    <m/>
    <m/>
    <m/>
    <m/>
    <n v="0"/>
    <n v="0"/>
    <n v="0"/>
    <n v="0"/>
    <x v="1"/>
    <x v="12"/>
    <m/>
    <x v="41"/>
  </r>
  <r>
    <x v="3"/>
    <s v="Webb City"/>
    <s v="Electric"/>
    <s v="Commercial"/>
    <s v="TEB-Total Electric Bldg"/>
    <n v="226988"/>
    <n v="30691.71"/>
    <n v="1121.0999999999999"/>
    <n v="0"/>
    <n v="0"/>
    <n v="0"/>
    <n v="0"/>
    <n v="0"/>
    <n v="2899.03"/>
    <n v="0"/>
    <n v="0"/>
    <n v="64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.31"/>
    <n v="1806.39"/>
    <n v="0"/>
    <n v="0"/>
    <n v="0"/>
    <n v="0"/>
    <n v="0"/>
    <n v="0"/>
    <n v="0"/>
    <x v="1183"/>
    <n v="0"/>
    <m/>
    <m/>
    <m/>
    <m/>
    <m/>
    <m/>
    <m/>
    <n v="0"/>
    <n v="0"/>
    <n v="0"/>
    <n v="0"/>
    <x v="1"/>
    <x v="13"/>
    <m/>
    <x v="41"/>
  </r>
  <r>
    <x v="3"/>
    <s v="Webb City"/>
    <s v="Electric"/>
    <s v="Industrial"/>
    <s v="CB-Commercial"/>
    <n v="1468"/>
    <n v="195.87"/>
    <n v="47.62"/>
    <n v="8.27"/>
    <n v="0"/>
    <n v="0"/>
    <n v="0"/>
    <n v="0"/>
    <n v="18.010000000000002"/>
    <n v="0"/>
    <n v="0"/>
    <n v="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43"/>
    <n v="0"/>
    <n v="0"/>
    <n v="0"/>
    <n v="0"/>
    <n v="0"/>
    <n v="0"/>
    <n v="0"/>
    <x v="1184"/>
    <n v="0"/>
    <m/>
    <m/>
    <m/>
    <m/>
    <m/>
    <m/>
    <m/>
    <n v="0"/>
    <n v="0"/>
    <n v="0"/>
    <n v="0"/>
    <x v="2"/>
    <x v="5"/>
    <m/>
    <x v="41"/>
  </r>
  <r>
    <x v="3"/>
    <s v="Webb City"/>
    <s v="Electric"/>
    <s v="Industrial"/>
    <s v="GP-General Power"/>
    <n v="1511400"/>
    <n v="164156.39000000001"/>
    <n v="1111.8399999999999"/>
    <n v="80"/>
    <n v="0"/>
    <n v="0"/>
    <n v="0"/>
    <n v="0"/>
    <n v="19290.990000000002"/>
    <n v="0"/>
    <n v="0"/>
    <n v="29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20.3"/>
    <n v="0"/>
    <n v="0"/>
    <n v="0"/>
    <n v="0"/>
    <n v="0"/>
    <n v="0"/>
    <n v="0"/>
    <x v="1185"/>
    <n v="0"/>
    <m/>
    <m/>
    <m/>
    <m/>
    <m/>
    <m/>
    <m/>
    <n v="0"/>
    <n v="0"/>
    <n v="0"/>
    <n v="0"/>
    <x v="2"/>
    <x v="6"/>
    <m/>
    <x v="41"/>
  </r>
  <r>
    <x v="3"/>
    <s v="Webb City"/>
    <s v="Electric"/>
    <s v="Industrial"/>
    <s v="LP-Large Power"/>
    <n v="15080119"/>
    <n v="1412225.81"/>
    <n v="2551.9499999999998"/>
    <n v="0"/>
    <n v="0"/>
    <n v="0"/>
    <n v="0"/>
    <n v="0"/>
    <n v="191969.91"/>
    <n v="0"/>
    <n v="0"/>
    <n v="1174.82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53544.54"/>
    <n v="0"/>
    <n v="0"/>
    <n v="0"/>
    <n v="0"/>
    <n v="0"/>
    <n v="0"/>
    <n v="0"/>
    <x v="1186"/>
    <n v="0"/>
    <m/>
    <m/>
    <m/>
    <m/>
    <m/>
    <m/>
    <m/>
    <n v="0"/>
    <n v="0"/>
    <n v="0"/>
    <n v="0"/>
    <x v="2"/>
    <x v="17"/>
    <m/>
    <x v="41"/>
  </r>
  <r>
    <x v="3"/>
    <s v="Webb City"/>
    <s v="Electric"/>
    <s v="Industrial"/>
    <s v="NS-GS General Service"/>
    <n v="23167"/>
    <n v="3111.09"/>
    <n v="191.76"/>
    <n v="164.14"/>
    <n v="0"/>
    <n v="0"/>
    <n v="0"/>
    <n v="0"/>
    <n v="300.48"/>
    <n v="0"/>
    <n v="0"/>
    <n v="6.48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22.06"/>
    <n v="0"/>
    <n v="0"/>
    <n v="240.44"/>
    <n v="0"/>
    <n v="0"/>
    <n v="0"/>
    <n v="0"/>
    <n v="0"/>
    <n v="0"/>
    <n v="0"/>
    <x v="1187"/>
    <n v="0"/>
    <m/>
    <m/>
    <m/>
    <m/>
    <m/>
    <m/>
    <m/>
    <n v="0"/>
    <n v="0"/>
    <n v="0"/>
    <n v="0"/>
    <x v="2"/>
    <x v="19"/>
    <m/>
    <x v="41"/>
  </r>
  <r>
    <x v="3"/>
    <s v="Webb City"/>
    <s v="Electric"/>
    <s v="Industrial"/>
    <s v="NS-LG Large General Serv"/>
    <n v="1035320"/>
    <n v="116982.59"/>
    <n v="972.86"/>
    <n v="5199.37"/>
    <n v="0"/>
    <n v="0"/>
    <n v="0"/>
    <n v="0"/>
    <n v="13428.1"/>
    <n v="0"/>
    <n v="0"/>
    <n v="266.27999999999997"/>
    <n v="0"/>
    <n v="0"/>
    <n v="0"/>
    <n v="0"/>
    <n v="0"/>
    <n v="0"/>
    <n v="0"/>
    <n v="9.83"/>
    <n v="0"/>
    <n v="0"/>
    <n v="0"/>
    <n v="0"/>
    <n v="0"/>
    <n v="0"/>
    <n v="0"/>
    <n v="0"/>
    <n v="0"/>
    <n v="0"/>
    <n v="0"/>
    <n v="0"/>
    <n v="0"/>
    <n v="8561.1200000000008"/>
    <n v="0"/>
    <n v="0"/>
    <n v="0"/>
    <n v="0"/>
    <n v="0"/>
    <n v="0"/>
    <n v="0"/>
    <x v="485"/>
    <n v="0"/>
    <m/>
    <m/>
    <m/>
    <m/>
    <m/>
    <m/>
    <m/>
    <n v="0"/>
    <n v="0"/>
    <n v="0"/>
    <n v="0"/>
    <x v="2"/>
    <x v="21"/>
    <m/>
    <x v="41"/>
  </r>
  <r>
    <x v="3"/>
    <s v="Webb City"/>
    <s v="Electric"/>
    <s v="Industrial"/>
    <s v="NS-SP Small Primary"/>
    <n v="542752"/>
    <n v="53017.59"/>
    <n v="138.97999999999999"/>
    <n v="0"/>
    <n v="0"/>
    <n v="0"/>
    <n v="0"/>
    <n v="0"/>
    <n v="7039.5"/>
    <n v="0"/>
    <n v="0"/>
    <n v="151.97"/>
    <n v="0"/>
    <n v="0"/>
    <n v="0"/>
    <n v="0"/>
    <n v="0"/>
    <n v="0"/>
    <n v="0"/>
    <n v="736.19"/>
    <n v="0"/>
    <n v="0"/>
    <n v="0"/>
    <n v="0"/>
    <n v="0"/>
    <n v="0"/>
    <n v="0"/>
    <n v="0"/>
    <n v="0"/>
    <n v="0"/>
    <n v="0"/>
    <n v="0"/>
    <n v="0"/>
    <n v="2378.0300000000002"/>
    <n v="0"/>
    <n v="0"/>
    <n v="0"/>
    <n v="0"/>
    <n v="0"/>
    <n v="0"/>
    <n v="0"/>
    <x v="1188"/>
    <n v="0"/>
    <m/>
    <m/>
    <m/>
    <m/>
    <m/>
    <m/>
    <m/>
    <n v="0"/>
    <n v="0"/>
    <n v="0"/>
    <n v="0"/>
    <x v="2"/>
    <x v="23"/>
    <m/>
    <x v="41"/>
  </r>
  <r>
    <x v="3"/>
    <s v="Webb City"/>
    <s v="Electric"/>
    <s v="Interdepartmental"/>
    <s v="CB-Commercial"/>
    <n v="1409"/>
    <n v="188.49"/>
    <n v="47.73"/>
    <n v="0"/>
    <n v="0"/>
    <n v="0"/>
    <n v="0"/>
    <n v="0"/>
    <n v="17.68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77"/>
    <n v="0"/>
    <m/>
    <m/>
    <m/>
    <m/>
    <m/>
    <m/>
    <m/>
    <n v="0"/>
    <n v="0"/>
    <n v="0"/>
    <n v="0"/>
    <x v="5"/>
    <x v="5"/>
    <m/>
    <x v="41"/>
  </r>
  <r>
    <x v="3"/>
    <s v="Webb City"/>
    <s v="Electric"/>
    <s v="Interdepartmental"/>
    <s v="NS-GS General Service"/>
    <n v="2831"/>
    <n v="380.17"/>
    <n v="47.94"/>
    <n v="0"/>
    <n v="0"/>
    <n v="0"/>
    <n v="0"/>
    <n v="0"/>
    <n v="36.72"/>
    <n v="0"/>
    <n v="0"/>
    <n v="0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39"/>
    <n v="0"/>
    <m/>
    <m/>
    <m/>
    <m/>
    <m/>
    <m/>
    <m/>
    <n v="0"/>
    <n v="0"/>
    <n v="0"/>
    <n v="0"/>
    <x v="5"/>
    <x v="19"/>
    <m/>
    <x v="41"/>
  </r>
  <r>
    <x v="3"/>
    <s v="Webb City"/>
    <s v="Electric"/>
    <s v="Municipal Buildings"/>
    <s v="CB-Commercial"/>
    <n v="10353"/>
    <n v="1386.82"/>
    <n v="239.04"/>
    <n v="0"/>
    <n v="0"/>
    <n v="0"/>
    <n v="0"/>
    <n v="0"/>
    <n v="131.4"/>
    <n v="0"/>
    <n v="0"/>
    <n v="2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89"/>
    <n v="0"/>
    <m/>
    <m/>
    <m/>
    <m/>
    <m/>
    <m/>
    <m/>
    <n v="0"/>
    <n v="0"/>
    <n v="0"/>
    <n v="0"/>
    <x v="3"/>
    <x v="5"/>
    <m/>
    <x v="41"/>
  </r>
  <r>
    <x v="3"/>
    <s v="Webb City"/>
    <s v="Electric"/>
    <s v="Municipal Buildings"/>
    <s v="GP-General Power"/>
    <n v="70000"/>
    <n v="6984.86"/>
    <n v="138.97999999999999"/>
    <n v="0"/>
    <n v="0"/>
    <n v="0"/>
    <n v="0"/>
    <n v="0"/>
    <n v="895.09"/>
    <n v="0"/>
    <n v="0"/>
    <n v="19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90"/>
    <n v="0"/>
    <m/>
    <m/>
    <m/>
    <m/>
    <m/>
    <m/>
    <m/>
    <n v="0"/>
    <n v="0"/>
    <n v="0"/>
    <n v="0"/>
    <x v="3"/>
    <x v="6"/>
    <m/>
    <x v="41"/>
  </r>
  <r>
    <x v="3"/>
    <s v="Webb City"/>
    <s v="Electric"/>
    <s v="Municipal Buildings"/>
    <s v="NS-GS General Service"/>
    <n v="145537"/>
    <n v="19544.060000000001"/>
    <n v="1558.05"/>
    <n v="0"/>
    <n v="0"/>
    <n v="0"/>
    <n v="-3"/>
    <n v="-720"/>
    <n v="1887.59"/>
    <n v="0"/>
    <n v="0"/>
    <n v="40.7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91"/>
    <n v="0"/>
    <m/>
    <m/>
    <m/>
    <m/>
    <m/>
    <m/>
    <m/>
    <n v="0"/>
    <n v="0"/>
    <n v="0"/>
    <n v="0"/>
    <x v="3"/>
    <x v="19"/>
    <m/>
    <x v="41"/>
  </r>
  <r>
    <x v="3"/>
    <s v="Webb City"/>
    <s v="Electric"/>
    <s v="Municipal Buildings"/>
    <s v="NS-LG Large General Serv"/>
    <n v="54240"/>
    <n v="6553.54"/>
    <n v="208.47"/>
    <n v="0"/>
    <n v="0"/>
    <n v="0"/>
    <n v="0"/>
    <n v="0"/>
    <n v="703.49"/>
    <n v="0"/>
    <n v="0"/>
    <n v="15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92"/>
    <n v="0"/>
    <m/>
    <m/>
    <m/>
    <m/>
    <m/>
    <m/>
    <m/>
    <n v="0"/>
    <n v="0"/>
    <n v="0"/>
    <n v="0"/>
    <x v="3"/>
    <x v="21"/>
    <m/>
    <x v="41"/>
  </r>
  <r>
    <x v="3"/>
    <s v="Webb City"/>
    <s v="Electric"/>
    <s v="Municipal Buildings"/>
    <s v="SH-Small Heating"/>
    <n v="7280"/>
    <n v="975.38"/>
    <n v="23.93"/>
    <n v="0"/>
    <n v="0"/>
    <n v="0"/>
    <n v="0"/>
    <n v="0"/>
    <n v="93.09"/>
    <n v="0"/>
    <n v="0"/>
    <n v="2.06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93"/>
    <n v="0"/>
    <m/>
    <m/>
    <m/>
    <m/>
    <m/>
    <m/>
    <m/>
    <n v="0"/>
    <n v="0"/>
    <n v="0"/>
    <n v="0"/>
    <x v="3"/>
    <x v="12"/>
    <m/>
    <x v="41"/>
  </r>
  <r>
    <x v="3"/>
    <s v="Webb City"/>
    <s v="Electric"/>
    <s v="Municipal Other Lighting"/>
    <s v="CB-Commercial"/>
    <n v="815"/>
    <n v="109.12"/>
    <n v="167.2"/>
    <n v="0"/>
    <n v="0"/>
    <n v="0"/>
    <n v="0"/>
    <n v="0"/>
    <n v="10.3"/>
    <n v="0"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06"/>
    <n v="0"/>
    <m/>
    <m/>
    <m/>
    <m/>
    <m/>
    <m/>
    <m/>
    <n v="0"/>
    <n v="0"/>
    <n v="0"/>
    <n v="0"/>
    <x v="4"/>
    <x v="5"/>
    <m/>
    <x v="41"/>
  </r>
  <r>
    <x v="3"/>
    <s v="Webb City"/>
    <s v="Electric"/>
    <s v="Municipal Other Lighting"/>
    <s v="LS-Special Lighting"/>
    <n v="11854"/>
    <n v="1873.29"/>
    <n v="0"/>
    <n v="0"/>
    <n v="0"/>
    <n v="0"/>
    <n v="0"/>
    <n v="0"/>
    <n v="153.76"/>
    <n v="0"/>
    <n v="0"/>
    <n v="3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1"/>
  </r>
  <r>
    <x v="3"/>
    <s v="Webb City"/>
    <s v="Electric"/>
    <s v="Municipal Other Lighting"/>
    <s v="NS-GS General Service"/>
    <n v="25507"/>
    <n v="3425.33"/>
    <n v="838.95"/>
    <n v="0"/>
    <n v="0"/>
    <n v="0"/>
    <n v="0"/>
    <n v="0"/>
    <n v="330.81"/>
    <n v="0"/>
    <n v="0"/>
    <n v="7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94"/>
    <n v="0"/>
    <m/>
    <m/>
    <m/>
    <m/>
    <m/>
    <m/>
    <m/>
    <n v="0"/>
    <n v="0"/>
    <n v="0"/>
    <n v="0"/>
    <x v="4"/>
    <x v="19"/>
    <m/>
    <x v="41"/>
  </r>
  <r>
    <x v="3"/>
    <s v="Webb City"/>
    <s v="Electric"/>
    <s v="Municipal Pumping"/>
    <s v="CB-Commercial"/>
    <n v="11609"/>
    <n v="1555.49"/>
    <n v="215.07"/>
    <n v="0"/>
    <n v="0"/>
    <n v="0"/>
    <n v="0"/>
    <n v="0"/>
    <n v="147.71"/>
    <n v="0"/>
    <n v="0"/>
    <n v="3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95"/>
    <n v="0"/>
    <m/>
    <m/>
    <m/>
    <m/>
    <m/>
    <m/>
    <m/>
    <n v="0"/>
    <n v="0"/>
    <n v="0"/>
    <n v="0"/>
    <x v="3"/>
    <x v="5"/>
    <m/>
    <x v="41"/>
  </r>
  <r>
    <x v="3"/>
    <s v="Webb City"/>
    <s v="Electric"/>
    <s v="Municipal Pumping"/>
    <s v="GP-General Power"/>
    <n v="11720"/>
    <n v="2377.8000000000002"/>
    <n v="69.489999999999995"/>
    <n v="0"/>
    <n v="0"/>
    <n v="0"/>
    <n v="0"/>
    <n v="0"/>
    <n v="144.66999999999999"/>
    <n v="0"/>
    <n v="0"/>
    <n v="3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96"/>
    <n v="0"/>
    <m/>
    <m/>
    <m/>
    <m/>
    <m/>
    <m/>
    <m/>
    <n v="0"/>
    <n v="0"/>
    <n v="0"/>
    <n v="0"/>
    <x v="3"/>
    <x v="6"/>
    <m/>
    <x v="41"/>
  </r>
  <r>
    <x v="3"/>
    <s v="Webb City"/>
    <s v="Electric"/>
    <s v="Municipal Pumping"/>
    <s v="NS-GS General Service"/>
    <n v="102258"/>
    <n v="13732.19"/>
    <n v="1366.29"/>
    <n v="0"/>
    <n v="0"/>
    <n v="0"/>
    <n v="0"/>
    <n v="0"/>
    <n v="1326.3"/>
    <n v="0"/>
    <n v="0"/>
    <n v="28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97"/>
    <n v="0"/>
    <m/>
    <m/>
    <m/>
    <m/>
    <m/>
    <m/>
    <m/>
    <n v="0"/>
    <n v="0"/>
    <n v="0"/>
    <n v="0"/>
    <x v="3"/>
    <x v="19"/>
    <m/>
    <x v="41"/>
  </r>
  <r>
    <x v="3"/>
    <s v="Webb City"/>
    <s v="Electric"/>
    <s v="Municipal Pumping"/>
    <s v="NS-LG Large General Serv"/>
    <n v="478018"/>
    <n v="52030.67"/>
    <n v="1042.3499999999999"/>
    <n v="0"/>
    <n v="0"/>
    <n v="0"/>
    <n v="0"/>
    <n v="0"/>
    <n v="6199.9"/>
    <n v="0"/>
    <n v="0"/>
    <n v="133.83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98"/>
    <n v="0"/>
    <m/>
    <m/>
    <m/>
    <m/>
    <m/>
    <m/>
    <m/>
    <n v="989976.13999999978"/>
    <n v="83180.440000000031"/>
    <n v="0"/>
    <n v="1073156.5800000005"/>
    <x v="3"/>
    <x v="21"/>
    <m/>
    <x v="41"/>
  </r>
  <r>
    <x v="3"/>
    <s v="Webb City"/>
    <s v="Electric"/>
    <s v="Oil Pipeline Pumping"/>
    <s v="NS-SP Small Primary"/>
    <n v="320068"/>
    <n v="29822.45"/>
    <n v="69.489999999999995"/>
    <n v="0"/>
    <n v="0"/>
    <n v="0"/>
    <n v="0"/>
    <n v="0"/>
    <n v="4151.28"/>
    <n v="0"/>
    <n v="0"/>
    <n v="89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34.73"/>
    <n v="0"/>
    <n v="0"/>
    <n v="0"/>
    <n v="0"/>
    <n v="0"/>
    <n v="0"/>
    <n v="0"/>
    <x v="1199"/>
    <n v="0"/>
    <m/>
    <m/>
    <m/>
    <m/>
    <m/>
    <m/>
    <m/>
    <n v="0"/>
    <n v="0"/>
    <n v="0"/>
    <n v="0"/>
    <x v="2"/>
    <x v="37"/>
    <m/>
    <x v="41"/>
  </r>
  <r>
    <x v="3"/>
    <s v="Webb City"/>
    <s v="Electric"/>
    <s v="Residential"/>
    <s v="NS-RG Residential"/>
    <n v="24573434"/>
    <n v="3337046.27"/>
    <n v="211103.04"/>
    <n v="135535.51"/>
    <n v="0"/>
    <n v="0"/>
    <n v="-1628.13"/>
    <n v="-161619.74351145001"/>
    <n v="318703.40000000002"/>
    <n v="0"/>
    <n v="0"/>
    <n v="6880.61"/>
    <n v="0"/>
    <n v="0"/>
    <n v="0"/>
    <n v="0"/>
    <n v="0"/>
    <n v="0"/>
    <n v="0"/>
    <n v="0"/>
    <n v="0"/>
    <n v="0"/>
    <n v="0"/>
    <n v="0"/>
    <n v="0"/>
    <n v="0"/>
    <n v="0"/>
    <n v="630"/>
    <n v="50"/>
    <n v="90"/>
    <n v="2770.47"/>
    <n v="900"/>
    <n v="-286.06"/>
    <n v="27664.09"/>
    <n v="0"/>
    <n v="0"/>
    <n v="0"/>
    <n v="0"/>
    <n v="0"/>
    <n v="0"/>
    <n v="893.44"/>
    <x v="1200"/>
    <n v="0"/>
    <m/>
    <m/>
    <m/>
    <m/>
    <m/>
    <m/>
    <m/>
    <n v="0"/>
    <n v="0"/>
    <n v="0"/>
    <n v="0"/>
    <x v="0"/>
    <x v="38"/>
    <m/>
    <x v="41"/>
  </r>
  <r>
    <x v="3"/>
    <s v="Webb City"/>
    <s v="Electric"/>
    <s v="Residential"/>
    <s v="RGL-Residential Pilot"/>
    <n v="8108"/>
    <n v="870.42"/>
    <n v="109.72"/>
    <n v="45.34"/>
    <n v="0"/>
    <n v="0"/>
    <n v="0"/>
    <n v="0"/>
    <n v="103.68"/>
    <n v="0"/>
    <n v="0"/>
    <n v="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0"/>
    <n v="12.3"/>
    <n v="0"/>
    <n v="0"/>
    <n v="0"/>
    <n v="0"/>
    <n v="0"/>
    <n v="0"/>
    <n v="0"/>
    <x v="1201"/>
    <n v="0"/>
    <m/>
    <m/>
    <m/>
    <m/>
    <m/>
    <m/>
    <m/>
    <n v="0"/>
    <n v="0"/>
    <n v="0"/>
    <n v="0"/>
    <x v="0"/>
    <x v="25"/>
    <m/>
    <x v="41"/>
  </r>
  <r>
    <x v="3"/>
    <s v="Webb City"/>
    <s v="Electric"/>
    <s v="Residential"/>
    <s v="RG-Residential"/>
    <n v="3864270"/>
    <n v="523465.71"/>
    <n v="38857.050000000003"/>
    <n v="16813.599999999999"/>
    <n v="0"/>
    <n v="0"/>
    <n v="-372.37"/>
    <n v="-48117.370992366399"/>
    <n v="49350.55"/>
    <n v="0"/>
    <n v="0"/>
    <n v="1104.0899999999999"/>
    <n v="0"/>
    <n v="0"/>
    <n v="0"/>
    <n v="0"/>
    <n v="0"/>
    <n v="0"/>
    <n v="0"/>
    <n v="0"/>
    <n v="0"/>
    <n v="0"/>
    <n v="0"/>
    <n v="0"/>
    <n v="0"/>
    <n v="0"/>
    <n v="0"/>
    <n v="120"/>
    <n v="50"/>
    <n v="0"/>
    <n v="105.87"/>
    <n v="80"/>
    <n v="-55.02"/>
    <n v="3054.74"/>
    <n v="0"/>
    <n v="0"/>
    <n v="0"/>
    <n v="0"/>
    <n v="0"/>
    <n v="0"/>
    <n v="344.34"/>
    <x v="1202"/>
    <n v="0"/>
    <m/>
    <m/>
    <m/>
    <m/>
    <m/>
    <m/>
    <m/>
    <n v="0"/>
    <n v="0"/>
    <n v="0"/>
    <n v="0"/>
    <x v="0"/>
    <x v="1"/>
    <m/>
    <x v="41"/>
  </r>
  <r>
    <x v="3"/>
    <s v="Webb City"/>
    <s v="Lighting"/>
    <s v="Commercial"/>
    <s v="PL-Private Lighting"/>
    <n v="62598.745999999999"/>
    <n v="21254.74"/>
    <n v="0"/>
    <n v="36.97"/>
    <n v="0"/>
    <n v="0"/>
    <n v="0"/>
    <n v="0"/>
    <n v="811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.69"/>
    <n v="0"/>
    <n v="0"/>
    <n v="1037.4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3"/>
    <s v="Webb City"/>
    <s v="Lighting"/>
    <s v="Industrial"/>
    <s v="PL-Private Lighting"/>
    <n v="2308"/>
    <n v="990.8"/>
    <n v="0"/>
    <n v="0"/>
    <n v="0"/>
    <n v="0"/>
    <n v="0"/>
    <n v="0"/>
    <n v="29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9"/>
    <n v="0"/>
    <n v="0"/>
    <n v="54.7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1"/>
  </r>
  <r>
    <x v="3"/>
    <s v="Webb City"/>
    <s v="Lighting"/>
    <s v="Interdepartmental"/>
    <s v="PL-Private Lighting"/>
    <n v="58"/>
    <n v="22.14"/>
    <n v="0"/>
    <n v="0"/>
    <n v="0"/>
    <n v="0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41"/>
  </r>
  <r>
    <x v="3"/>
    <s v="Webb City"/>
    <s v="Lighting"/>
    <s v="Municipal Other Lighting"/>
    <s v="PL-Private Lighting"/>
    <n v="961"/>
    <n v="375.03"/>
    <n v="0"/>
    <n v="0"/>
    <n v="0"/>
    <n v="0"/>
    <n v="0"/>
    <n v="0"/>
    <n v="1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1"/>
  </r>
  <r>
    <x v="3"/>
    <s v="Webb City"/>
    <s v="Lighting"/>
    <s v="Municipal Street Lighting"/>
    <s v="SPL-Municipal St Lighting"/>
    <n v="98903.997000000003"/>
    <n v="16719.36"/>
    <n v="0"/>
    <n v="0"/>
    <n v="0"/>
    <n v="0"/>
    <n v="0"/>
    <n v="0"/>
    <n v="1282.77"/>
    <n v="0"/>
    <n v="0"/>
    <n v="0"/>
    <n v="0"/>
    <n v="0"/>
    <n v="0"/>
    <n v="0"/>
    <n v="0"/>
    <n v="0"/>
    <n v="0"/>
    <n v="950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1"/>
  </r>
  <r>
    <x v="3"/>
    <s v="Webb City"/>
    <s v="Lighting"/>
    <s v="Residential"/>
    <s v="PL-Private Lighting"/>
    <n v="64407.243999999999"/>
    <n v="26048.560000000001"/>
    <n v="0"/>
    <n v="17.850000000000001"/>
    <n v="0"/>
    <n v="0"/>
    <n v="0"/>
    <n v="0"/>
    <n v="83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98"/>
    <n v="0"/>
    <n v="0"/>
    <n v="53.4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2"/>
    <s v="Baxter Springs"/>
    <s v="Electric"/>
    <s v="Commercial"/>
    <s v="CB-Commercial"/>
    <n v="1316948"/>
    <n v="126710.03"/>
    <n v="14796.6"/>
    <n v="3491.57"/>
    <n v="57569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1.76"/>
    <n v="0"/>
    <n v="0"/>
    <n v="0"/>
    <n v="0"/>
    <n v="0"/>
    <n v="0"/>
    <n v="313.73"/>
    <n v="16"/>
    <n v="-12.26"/>
    <n v="10805.9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1"/>
  </r>
  <r>
    <x v="2"/>
    <s v="Baxter Springs"/>
    <s v="Electric"/>
    <s v="Commercial"/>
    <s v="GP-General Power"/>
    <n v="1982933"/>
    <n v="136017.76999999999"/>
    <n v="0"/>
    <n v="0"/>
    <n v="86496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8.43"/>
    <n v="0"/>
    <n v="0"/>
    <n v="9443.66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1"/>
  </r>
  <r>
    <x v="2"/>
    <s v="Baxter Springs"/>
    <s v="Electric"/>
    <s v="Commercial"/>
    <s v="LS-Special Lighting"/>
    <n v="903"/>
    <n v="154.30000000000001"/>
    <n v="0"/>
    <n v="0"/>
    <n v="39.6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1.1599999999999999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1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6"/>
    <m/>
    <x v="41"/>
  </r>
  <r>
    <x v="2"/>
    <s v="Baxter Springs"/>
    <s v="Electric"/>
    <s v="Commercial"/>
    <s v="PT-Transmission"/>
    <n v="1848000"/>
    <n v="83670.789999999994"/>
    <n v="0"/>
    <n v="0"/>
    <n v="45268.61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36.96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9"/>
    <m/>
    <x v="41"/>
  </r>
  <r>
    <x v="2"/>
    <s v="Baxter Springs"/>
    <s v="Electric"/>
    <s v="Commercial"/>
    <s v="TEB-Total Electric Bldg"/>
    <n v="614469"/>
    <n v="49567.12"/>
    <n v="1530"/>
    <n v="0"/>
    <n v="2695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1.44"/>
    <n v="0"/>
    <n v="0"/>
    <n v="0"/>
    <n v="0"/>
    <n v="0"/>
    <n v="0"/>
    <n v="286.48"/>
    <n v="0"/>
    <n v="0"/>
    <n v="3283.0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3"/>
    <m/>
    <x v="41"/>
  </r>
  <r>
    <x v="2"/>
    <s v="Baxter Springs"/>
    <s v="Electric"/>
    <s v="Industrial"/>
    <s v="CB-Commercial"/>
    <n v="0"/>
    <n v="0.1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41"/>
  </r>
  <r>
    <x v="2"/>
    <s v="Baxter Springs"/>
    <s v="Electric"/>
    <s v="Industrial"/>
    <s v="GP-General Power"/>
    <n v="420024"/>
    <n v="30044.94"/>
    <n v="0"/>
    <n v="94.75"/>
    <n v="18424.759999999998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503.59"/>
    <n v="0"/>
    <n v="0"/>
    <n v="4307.3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41"/>
  </r>
  <r>
    <x v="2"/>
    <s v="Baxter Springs"/>
    <s v="Electric"/>
    <s v="Industrial"/>
    <s v="PT-Transmission"/>
    <n v="1748589"/>
    <n v="94391.02"/>
    <n v="0"/>
    <n v="0"/>
    <n v="57263.79"/>
    <n v="0"/>
    <n v="0"/>
    <n v="0"/>
    <n v="0"/>
    <n v="0"/>
    <n v="0"/>
    <n v="0"/>
    <n v="0"/>
    <n v="0"/>
    <n v="0"/>
    <n v="0"/>
    <n v="0"/>
    <n v="0"/>
    <n v="0"/>
    <n v="6248.98"/>
    <n v="0"/>
    <n v="0"/>
    <n v="0"/>
    <n v="-34.97"/>
    <n v="0"/>
    <n v="0"/>
    <n v="0"/>
    <n v="0"/>
    <n v="0"/>
    <n v="0"/>
    <n v="807.64"/>
    <n v="0"/>
    <n v="0"/>
    <n v="1547.2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41"/>
  </r>
  <r>
    <x v="2"/>
    <s v="Baxter Springs"/>
    <s v="Electric"/>
    <s v="Municipal Buildings"/>
    <s v="CB-Commercial"/>
    <n v="57848"/>
    <n v="5655.83"/>
    <n v="736.67"/>
    <n v="0"/>
    <n v="2537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05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1"/>
  </r>
  <r>
    <x v="2"/>
    <s v="Baxter Springs"/>
    <s v="Electric"/>
    <s v="Municipal Buildings"/>
    <s v="GP-General Power"/>
    <n v="11920"/>
    <n v="1586.89"/>
    <n v="0"/>
    <n v="0"/>
    <n v="522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1"/>
  </r>
  <r>
    <x v="2"/>
    <s v="Baxter Springs"/>
    <s v="Electric"/>
    <s v="Municipal Buildings"/>
    <s v="TEB-Total Electric Bldg"/>
    <n v="1453"/>
    <n v="138.97999999999999"/>
    <n v="51"/>
    <n v="0"/>
    <n v="63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5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13"/>
    <m/>
    <x v="41"/>
  </r>
  <r>
    <x v="2"/>
    <s v="Baxter Springs"/>
    <s v="Electric"/>
    <s v="Municipal Other Lighting"/>
    <s v="CB-Commercial"/>
    <n v="1666"/>
    <n v="198.18"/>
    <n v="220"/>
    <n v="0"/>
    <n v="73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41"/>
  </r>
  <r>
    <x v="2"/>
    <s v="Baxter Springs"/>
    <s v="Electric"/>
    <s v="Municipal Other Lighting"/>
    <s v="LS-Special Lighting"/>
    <n v="320"/>
    <n v="52.01"/>
    <n v="0"/>
    <n v="0"/>
    <n v="14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1"/>
  </r>
  <r>
    <x v="2"/>
    <s v="Baxter Springs"/>
    <s v="Electric"/>
    <s v="Municipal Pumping"/>
    <s v="CB-Commercial"/>
    <n v="46048"/>
    <n v="4552.49"/>
    <n v="740"/>
    <n v="0"/>
    <n v="2019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2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1"/>
  </r>
  <r>
    <x v="2"/>
    <s v="Baxter Springs"/>
    <s v="Electric"/>
    <s v="Municipal Pumping"/>
    <s v="GP-General Power"/>
    <n v="71600"/>
    <n v="5519.49"/>
    <n v="0"/>
    <n v="0"/>
    <n v="314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1"/>
  </r>
  <r>
    <x v="2"/>
    <s v="Baxter Springs"/>
    <s v="Electric"/>
    <s v="Oil Pipeline Pumping"/>
    <s v="PT-Transmission"/>
    <n v="2032000"/>
    <n v="90352.9"/>
    <n v="0"/>
    <n v="0"/>
    <n v="49775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.64"/>
    <n v="0"/>
    <n v="0"/>
    <n v="0"/>
    <n v="0"/>
    <n v="0"/>
    <n v="0"/>
    <n v="0"/>
    <n v="0"/>
    <n v="0"/>
    <n v="8195.1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4"/>
    <m/>
    <x v="41"/>
  </r>
  <r>
    <x v="2"/>
    <s v="Baxter Springs"/>
    <s v="Electric"/>
    <s v="Residential"/>
    <s v="NEB-Optional Net Billing"/>
    <n v="1795"/>
    <n v="-23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6"/>
    <m/>
    <x v="41"/>
  </r>
  <r>
    <x v="2"/>
    <s v="Baxter Springs"/>
    <s v="Electric"/>
    <s v="Residential"/>
    <s v="RG-Residential"/>
    <n v="3692859"/>
    <n v="310229.3"/>
    <n v="35649.68"/>
    <n v="14767.52"/>
    <n v="16178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57.85000000000002"/>
    <n v="0"/>
    <n v="0"/>
    <n v="0"/>
    <n v="150"/>
    <n v="50"/>
    <n v="39"/>
    <n v="1841.98"/>
    <n v="48"/>
    <n v="-18.34"/>
    <n v="21834.29"/>
    <n v="0"/>
    <n v="0"/>
    <n v="0"/>
    <n v="-3860"/>
    <n v="0"/>
    <n v="0"/>
    <n v="0"/>
    <x v="1"/>
    <n v="0"/>
    <m/>
    <m/>
    <m/>
    <m/>
    <m/>
    <m/>
    <m/>
    <n v="0"/>
    <n v="0"/>
    <n v="0"/>
    <n v="0"/>
    <x v="0"/>
    <x v="1"/>
    <m/>
    <x v="41"/>
  </r>
  <r>
    <x v="2"/>
    <s v="Baxter Springs"/>
    <s v="Electric"/>
    <s v="Residential"/>
    <s v="RH-Residential Total Elec"/>
    <n v="1423868"/>
    <n v="105547.09"/>
    <n v="11425.84"/>
    <n v="2457.64"/>
    <n v="6196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9.02"/>
    <n v="0"/>
    <n v="0"/>
    <n v="0"/>
    <n v="25"/>
    <n v="0"/>
    <n v="0"/>
    <n v="521.04999999999995"/>
    <n v="16"/>
    <n v="0"/>
    <n v="4719.63"/>
    <n v="0"/>
    <n v="0"/>
    <n v="0"/>
    <n v="-1160"/>
    <n v="0"/>
    <n v="0"/>
    <n v="0"/>
    <x v="1"/>
    <n v="0"/>
    <m/>
    <m/>
    <m/>
    <m/>
    <m/>
    <m/>
    <m/>
    <n v="0"/>
    <n v="0"/>
    <n v="0"/>
    <n v="0"/>
    <x v="0"/>
    <x v="15"/>
    <m/>
    <x v="41"/>
  </r>
  <r>
    <x v="2"/>
    <s v="Baxter Springs"/>
    <s v="Lighting"/>
    <s v="Commercial"/>
    <s v="PL-Private Lighting"/>
    <n v="42797.8"/>
    <n v="8774.02"/>
    <n v="0"/>
    <n v="0"/>
    <n v="1849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"/>
    <n v="0"/>
    <n v="0"/>
    <n v="0"/>
    <n v="0"/>
    <n v="0"/>
    <n v="0"/>
    <n v="14.03"/>
    <n v="0"/>
    <n v="-0.48"/>
    <n v="455.52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2"/>
    <s v="Baxter Springs"/>
    <s v="Lighting"/>
    <s v="Industrial"/>
    <s v="PL-Private Lighting"/>
    <n v="1059"/>
    <n v="306.32"/>
    <n v="0"/>
    <n v="0"/>
    <n v="43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5.0999999999999996"/>
    <n v="0"/>
    <n v="0"/>
    <n v="32.22999999999999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1"/>
  </r>
  <r>
    <x v="2"/>
    <s v="Baxter Springs"/>
    <s v="Lighting"/>
    <s v="Municipal Other Lighting"/>
    <s v="PL-Private Lighting"/>
    <n v="290"/>
    <n v="75.099999999999994"/>
    <n v="0"/>
    <n v="0"/>
    <n v="1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1"/>
  </r>
  <r>
    <x v="2"/>
    <s v="Baxter Springs"/>
    <s v="Lighting"/>
    <s v="Municipal Street Lighting"/>
    <s v="SPL-Municipal St Lighting"/>
    <n v="29205.248"/>
    <n v="4324.91"/>
    <n v="0"/>
    <n v="0"/>
    <n v="727.94"/>
    <n v="0"/>
    <n v="0"/>
    <n v="0"/>
    <n v="0"/>
    <n v="0"/>
    <n v="0"/>
    <n v="0"/>
    <n v="0"/>
    <n v="0"/>
    <n v="0"/>
    <n v="0"/>
    <n v="0"/>
    <n v="0"/>
    <n v="0"/>
    <n v="836.29"/>
    <n v="0"/>
    <n v="0"/>
    <n v="0"/>
    <n v="-0.88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1"/>
  </r>
  <r>
    <x v="2"/>
    <s v="Baxter Springs"/>
    <s v="Lighting"/>
    <s v="Residential"/>
    <s v="PL-Private Lighting"/>
    <n v="32959.464"/>
    <n v="8142.17"/>
    <n v="0"/>
    <n v="0"/>
    <n v="14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25"/>
    <n v="0"/>
    <n v="0"/>
    <n v="36.72"/>
    <n v="0"/>
    <n v="-0.02"/>
    <n v="236.9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1"/>
  </r>
  <r>
    <x v="2"/>
    <s v="Gravette"/>
    <s v="Electric"/>
    <s v="Commercial"/>
    <s v="CB-Commercial"/>
    <n v="140"/>
    <n v="16.82"/>
    <n v="40"/>
    <n v="0"/>
    <n v="6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3.72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1"/>
  </r>
  <r>
    <x v="2"/>
    <s v="Gravette"/>
    <s v="Electric"/>
    <s v="Residential"/>
    <s v="RG-Residential"/>
    <n v="9817"/>
    <n v="841.63"/>
    <n v="137.5"/>
    <n v="0"/>
    <n v="43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"/>
    <n v="0"/>
    <n v="0"/>
    <n v="0"/>
    <n v="0"/>
    <n v="0"/>
    <n v="0"/>
    <n v="3.68"/>
    <n v="0"/>
    <n v="0"/>
    <n v="19.760000000000002"/>
    <n v="0"/>
    <n v="0"/>
    <n v="0"/>
    <n v="-30"/>
    <n v="0"/>
    <n v="0"/>
    <n v="0"/>
    <x v="1"/>
    <n v="0"/>
    <m/>
    <m/>
    <m/>
    <m/>
    <m/>
    <m/>
    <m/>
    <n v="0"/>
    <n v="0"/>
    <n v="0"/>
    <n v="0"/>
    <x v="0"/>
    <x v="1"/>
    <m/>
    <x v="41"/>
  </r>
  <r>
    <x v="2"/>
    <s v="Gravette"/>
    <s v="Lighting"/>
    <s v="Residential"/>
    <s v="PL-Private Lighting"/>
    <n v="31"/>
    <n v="9.44"/>
    <n v="0"/>
    <n v="0"/>
    <n v="1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2"/>
    <s v="Neosho"/>
    <s v="Electric"/>
    <s v="Commercial"/>
    <s v="CB-Commercial"/>
    <n v="734"/>
    <n v="87.04"/>
    <n v="60"/>
    <n v="0"/>
    <n v="32.2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5"/>
    <n v="0"/>
    <n v="0"/>
    <n v="0"/>
    <n v="0"/>
    <n v="0"/>
    <n v="0"/>
    <n v="0"/>
    <n v="0"/>
    <n v="0"/>
    <n v="10.4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1"/>
  </r>
  <r>
    <x v="2"/>
    <s v="Neosho"/>
    <s v="Electric"/>
    <s v="Commercial"/>
    <s v="GP-General Power"/>
    <n v="48000"/>
    <n v="2875.8"/>
    <n v="0"/>
    <n v="0"/>
    <n v="2105.57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1"/>
  </r>
  <r>
    <x v="2"/>
    <s v="Neosho"/>
    <s v="Electric"/>
    <s v="Residential"/>
    <s v="RG-Residential"/>
    <n v="10737"/>
    <n v="894.88"/>
    <n v="87.5"/>
    <n v="0"/>
    <n v="47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5"/>
    <n v="0"/>
    <n v="0"/>
    <n v="0"/>
    <n v="0"/>
    <n v="0"/>
    <n v="0"/>
    <n v="9.19"/>
    <n v="0"/>
    <n v="0"/>
    <n v="19.7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1"/>
  </r>
  <r>
    <x v="2"/>
    <s v="Neosho"/>
    <s v="Lighting"/>
    <s v="Commercial"/>
    <s v="PL-Private Lighting"/>
    <n v="1436"/>
    <n v="188.32"/>
    <n v="0"/>
    <n v="0"/>
    <n v="62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1"/>
  </r>
  <r>
    <x v="2"/>
    <s v="Neosho"/>
    <s v="Lighting"/>
    <s v="Residential"/>
    <s v="PL-Private Lighting"/>
    <n v="161"/>
    <n v="30.34"/>
    <n v="0"/>
    <n v="0"/>
    <n v="7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4"/>
    <n v="0"/>
    <n v="0"/>
    <n v="0.5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m/>
    <m/>
    <s v="Residential"/>
    <s v="RG-Residential"/>
    <m/>
    <n v="4538.14000000000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41"/>
  </r>
  <r>
    <x v="3"/>
    <m/>
    <m/>
    <s v="Industrial"/>
    <s v="LP-Large Power"/>
    <m/>
    <n v="150401.14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41"/>
  </r>
  <r>
    <x v="3"/>
    <m/>
    <m/>
    <s v="Commercial"/>
    <s v="GP-General Power"/>
    <m/>
    <n v="9516.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41"/>
  </r>
  <r>
    <x v="3"/>
    <m/>
    <m/>
    <s v="Commercial"/>
    <s v="LP-Large Power"/>
    <m/>
    <n v="35455.379999999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41"/>
  </r>
  <r>
    <x v="3"/>
    <m/>
    <m/>
    <s v="Commercial"/>
    <s v="NS-GS General Service"/>
    <n v="-99790"/>
    <n v="-13400.31"/>
    <n v="17.43"/>
    <n v="-736.35"/>
    <n v="0"/>
    <m/>
    <m/>
    <m/>
    <n v="-1294.2"/>
    <m/>
    <m/>
    <n v="-27.94"/>
    <m/>
    <m/>
    <m/>
    <m/>
    <m/>
    <m/>
    <m/>
    <m/>
    <m/>
    <m/>
    <m/>
    <m/>
    <m/>
    <m/>
    <m/>
    <m/>
    <m/>
    <m/>
    <m/>
    <m/>
    <m/>
    <n v="-1145.99"/>
    <m/>
    <m/>
    <m/>
    <m/>
    <m/>
    <m/>
    <m/>
    <x v="1203"/>
    <m/>
    <m/>
    <m/>
    <m/>
    <m/>
    <m/>
    <m/>
    <m/>
    <m/>
    <m/>
    <m/>
    <m/>
    <x v="1"/>
    <x v="19"/>
    <m/>
    <x v="41"/>
  </r>
  <r>
    <x v="3"/>
    <s v="Bolivar"/>
    <s v="Electric"/>
    <s v="Residential"/>
    <s v="NS-RG Residential"/>
    <n v="260"/>
    <n v="33.58"/>
    <n v="9.1"/>
    <n v="0.9"/>
    <n v="0"/>
    <n v="0"/>
    <n v="0"/>
    <n v="0"/>
    <n v="2.4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5"/>
    <n v="0"/>
    <n v="0"/>
    <n v="0"/>
    <n v="0"/>
    <n v="0"/>
    <n v="0"/>
    <n v="0"/>
    <x v="58"/>
    <n v="0"/>
    <m/>
    <m/>
    <m/>
    <m/>
    <m/>
    <m/>
    <m/>
    <n v="0"/>
    <n v="0"/>
    <n v="0"/>
    <n v="0"/>
    <x v="0"/>
    <x v="38"/>
    <m/>
    <x v="41"/>
  </r>
  <r>
    <x v="3"/>
    <s v="Ozark"/>
    <s v="Electric"/>
    <s v="Commercial"/>
    <s v="NS-GS General Service"/>
    <n v="571"/>
    <n v="73.86"/>
    <n v="19.29"/>
    <n v="1.98"/>
    <n v="0"/>
    <n v="0"/>
    <n v="0"/>
    <n v="0"/>
    <n v="5.0999999999999996"/>
    <n v="0"/>
    <n v="0"/>
    <n v="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2899999999999991"/>
    <n v="0"/>
    <n v="0"/>
    <n v="0"/>
    <n v="0"/>
    <n v="0"/>
    <n v="0"/>
    <n v="0"/>
    <x v="1204"/>
    <n v="0"/>
    <m/>
    <m/>
    <m/>
    <m/>
    <m/>
    <m/>
    <m/>
    <n v="0"/>
    <n v="0"/>
    <n v="0"/>
    <n v="0"/>
    <x v="1"/>
    <x v="19"/>
    <m/>
    <x v="41"/>
  </r>
  <r>
    <x v="3"/>
    <s v="Ozark"/>
    <s v="Electric"/>
    <s v="Commercial"/>
    <s v="NS-GS General Service"/>
    <n v="89"/>
    <n v="11.55"/>
    <n v="21.6"/>
    <n v="0.68"/>
    <n v="0"/>
    <n v="0"/>
    <n v="0"/>
    <n v="0"/>
    <n v="0.82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75"/>
    <n v="0"/>
    <n v="0"/>
    <n v="2.83"/>
    <n v="0"/>
    <n v="0"/>
    <n v="0"/>
    <n v="0"/>
    <n v="0"/>
    <n v="0"/>
    <n v="0"/>
    <x v="1205"/>
    <n v="0"/>
    <m/>
    <m/>
    <m/>
    <m/>
    <m/>
    <m/>
    <m/>
    <n v="0"/>
    <n v="0"/>
    <n v="0"/>
    <n v="0"/>
    <x v="1"/>
    <x v="19"/>
    <m/>
    <x v="41"/>
  </r>
  <r>
    <x v="3"/>
    <s v="Joplin"/>
    <s v="Electric"/>
    <s v="Residential"/>
    <s v="NS-RG Residential"/>
    <n v="87"/>
    <n v="11.13"/>
    <n v="17.77"/>
    <n v="0"/>
    <n v="0"/>
    <n v="0"/>
    <n v="0"/>
    <n v="0"/>
    <n v="0.75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8"/>
    <n v="0"/>
    <n v="0"/>
    <n v="0"/>
    <n v="0"/>
    <n v="0"/>
    <n v="0"/>
    <n v="0"/>
    <x v="1206"/>
    <n v="0"/>
    <m/>
    <m/>
    <m/>
    <m/>
    <m/>
    <m/>
    <m/>
    <n v="0"/>
    <n v="0"/>
    <n v="0"/>
    <n v="0"/>
    <x v="0"/>
    <x v="38"/>
    <m/>
    <x v="41"/>
  </r>
  <r>
    <x v="3"/>
    <s v="Joplin"/>
    <s v="Electric"/>
    <s v="Commercial"/>
    <s v="LP-Large Power"/>
    <n v="0"/>
    <n v="5402.22"/>
    <n v="0"/>
    <n v="0"/>
    <n v="0"/>
    <n v="0"/>
    <n v="0"/>
    <n v="0"/>
    <n v="0"/>
    <n v="0"/>
    <n v="0"/>
    <n v="0"/>
    <n v="0"/>
    <n v="0"/>
    <n v="0"/>
    <n v="0"/>
    <n v="0"/>
    <n v="0"/>
    <n v="0"/>
    <n v="9213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41"/>
  </r>
  <r>
    <x v="3"/>
    <s v="Branson"/>
    <s v="Lighting"/>
    <s v="Residential"/>
    <s v="PL-Private Lighting"/>
    <n v="1.032"/>
    <n v="0.55000000000000004"/>
    <n v="0"/>
    <n v="0"/>
    <n v="0"/>
    <n v="0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9999999999999794E-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1"/>
  </r>
  <r>
    <x v="3"/>
    <s v="Ozark"/>
    <s v="Electric"/>
    <s v="Residential"/>
    <s v="NS-RG Residential"/>
    <n v="193"/>
    <n v="26.22"/>
    <n v="5.63"/>
    <n v="0.69"/>
    <n v="0"/>
    <n v="0"/>
    <n v="0"/>
    <n v="0"/>
    <n v="2.5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x v="653"/>
    <n v="0"/>
    <m/>
    <m/>
    <m/>
    <m/>
    <m/>
    <m/>
    <m/>
    <n v="0"/>
    <n v="0"/>
    <n v="0"/>
    <n v="0"/>
    <x v="0"/>
    <x v="38"/>
    <m/>
    <x v="41"/>
  </r>
  <r>
    <x v="3"/>
    <s v="Branson"/>
    <s v="Electric"/>
    <s v="Commercial"/>
    <s v="LP-Large Power"/>
    <n v="0"/>
    <n v="4707.6499999999996"/>
    <n v="0"/>
    <n v="94.1600000000002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41"/>
  </r>
  <r>
    <x v="3"/>
    <s v="Joplin"/>
    <s v="Electric"/>
    <s v="Industrial"/>
    <s v="LP-Large Power"/>
    <n v="0"/>
    <n v="1501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.56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17"/>
    <m/>
    <x v="41"/>
  </r>
  <r>
    <x v="3"/>
    <s v="Bolivar"/>
    <s v="Electric"/>
    <s v="Commercial"/>
    <s v="LP-Large Power"/>
    <n v="0"/>
    <n v="2547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41"/>
  </r>
  <r>
    <x v="3"/>
    <s v="Neosho"/>
    <s v="Electric"/>
    <s v="Residential"/>
    <s v="RG-Residential"/>
    <n v="118"/>
    <n v="15.68"/>
    <n v="0"/>
    <n v="0.69"/>
    <n v="0"/>
    <n v="0"/>
    <n v="0"/>
    <n v="0"/>
    <n v="1.35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4"/>
    <n v="0"/>
    <n v="0"/>
    <n v="0"/>
    <n v="0"/>
    <n v="0"/>
    <n v="0"/>
    <n v="0"/>
    <x v="1207"/>
    <n v="0"/>
    <m/>
    <m/>
    <m/>
    <m/>
    <m/>
    <m/>
    <m/>
    <n v="0"/>
    <n v="0"/>
    <n v="0"/>
    <n v="0"/>
    <x v="0"/>
    <x v="1"/>
    <m/>
    <x v="41"/>
  </r>
  <r>
    <x v="3"/>
    <s v="Joplin"/>
    <s v="Electric"/>
    <s v="Residential"/>
    <s v="RG-Residential"/>
    <n v="1847"/>
    <n v="212.79"/>
    <n v="22.97"/>
    <n v="16.04"/>
    <n v="0"/>
    <n v="0"/>
    <n v="0"/>
    <n v="0"/>
    <n v="13.15"/>
    <n v="0"/>
    <n v="0"/>
    <n v="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3"/>
    <n v="0"/>
    <n v="0"/>
    <n v="0"/>
    <n v="0"/>
    <n v="0"/>
    <n v="0"/>
    <n v="0"/>
    <n v="0"/>
    <n v="0"/>
    <n v="0"/>
    <x v="291"/>
    <n v="0"/>
    <m/>
    <m/>
    <m/>
    <m/>
    <m/>
    <m/>
    <m/>
    <n v="0"/>
    <n v="0"/>
    <n v="0"/>
    <n v="0"/>
    <x v="0"/>
    <x v="1"/>
    <m/>
    <x v="41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4"/>
    <s v="Gravette"/>
    <s v="Electric"/>
    <s v="Commercial"/>
    <s v="CB-Commercial"/>
    <n v="1629234"/>
    <n v="139249.79"/>
    <n v="8996.01"/>
    <n v="5607.4"/>
    <n v="0"/>
    <n v="0"/>
    <n v="0"/>
    <n v="0"/>
    <n v="0"/>
    <n v="58619.96"/>
    <n v="3597.06"/>
    <n v="0"/>
    <n v="6386.61"/>
    <n v="0"/>
    <n v="6125.95"/>
    <n v="6093.33"/>
    <n v="0"/>
    <n v="0"/>
    <n v="0"/>
    <n v="0"/>
    <n v="0"/>
    <n v="0"/>
    <n v="0"/>
    <n v="0"/>
    <n v="0"/>
    <n v="0"/>
    <n v="0"/>
    <n v="0"/>
    <n v="0"/>
    <n v="39"/>
    <n v="0"/>
    <n v="0"/>
    <n v="-0.91"/>
    <n v="18915.39"/>
    <n v="-8132.6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2"/>
  </r>
  <r>
    <x v="4"/>
    <s v="Gravette"/>
    <s v="Electric"/>
    <s v="Commercial"/>
    <s v="GP-General Power"/>
    <n v="1998356"/>
    <n v="115856.72"/>
    <n v="3579.15"/>
    <n v="357"/>
    <n v="0"/>
    <n v="0"/>
    <n v="0"/>
    <n v="0"/>
    <n v="0"/>
    <n v="71900.84"/>
    <n v="4476.33"/>
    <n v="0"/>
    <n v="4363.82"/>
    <n v="0"/>
    <n v="6015.04"/>
    <n v="4033.35"/>
    <n v="0"/>
    <n v="0"/>
    <n v="0"/>
    <n v="6"/>
    <n v="0"/>
    <n v="0"/>
    <n v="0"/>
    <n v="0"/>
    <n v="0"/>
    <n v="0"/>
    <n v="0"/>
    <n v="0"/>
    <n v="0"/>
    <n v="0"/>
    <n v="0"/>
    <n v="0"/>
    <n v="0"/>
    <n v="17905.189999999999"/>
    <n v="-5804.85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2"/>
  </r>
  <r>
    <x v="4"/>
    <s v="Gravette"/>
    <s v="Electric"/>
    <s v="Commercial"/>
    <s v="LS-Special Lighting"/>
    <n v="80"/>
    <n v="41.7"/>
    <n v="0"/>
    <n v="0"/>
    <n v="0"/>
    <n v="0"/>
    <n v="0"/>
    <n v="0"/>
    <n v="0"/>
    <n v="2.88"/>
    <n v="0.18"/>
    <n v="0"/>
    <n v="0"/>
    <n v="0"/>
    <n v="0.12"/>
    <n v="0.36"/>
    <n v="0"/>
    <n v="0"/>
    <n v="0"/>
    <n v="0"/>
    <n v="0"/>
    <n v="0"/>
    <n v="0"/>
    <n v="0"/>
    <n v="0"/>
    <n v="0"/>
    <n v="0"/>
    <n v="0"/>
    <n v="0"/>
    <n v="0"/>
    <n v="0"/>
    <n v="0"/>
    <n v="0"/>
    <n v="3.44"/>
    <n v="-4.66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2"/>
  </r>
  <r>
    <x v="4"/>
    <s v="Gravette"/>
    <s v="Electric"/>
    <s v="Industrial"/>
    <s v="CB-Commercial"/>
    <n v="2251"/>
    <n v="191.44"/>
    <n v="14.35"/>
    <n v="12.25"/>
    <n v="0"/>
    <n v="0"/>
    <n v="0"/>
    <n v="0"/>
    <n v="0"/>
    <n v="80.989999999999995"/>
    <n v="5.04"/>
    <n v="0"/>
    <n v="8.82"/>
    <n v="0"/>
    <n v="8.4600000000000009"/>
    <n v="8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3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42"/>
  </r>
  <r>
    <x v="4"/>
    <s v="Gravette"/>
    <s v="Electric"/>
    <s v="Industrial"/>
    <s v="GP-General Power"/>
    <n v="813115"/>
    <n v="48204.49"/>
    <n v="304.35000000000002"/>
    <n v="100"/>
    <n v="0"/>
    <n v="0"/>
    <n v="0"/>
    <n v="0"/>
    <n v="0"/>
    <n v="29255.87"/>
    <n v="1821.38"/>
    <n v="0"/>
    <n v="1971.99"/>
    <n v="0"/>
    <n v="2447.4699999999998"/>
    <n v="1822.66"/>
    <n v="0"/>
    <n v="0"/>
    <n v="0"/>
    <n v="3101.85"/>
    <n v="0"/>
    <n v="0"/>
    <n v="0"/>
    <n v="0"/>
    <n v="0"/>
    <n v="0"/>
    <n v="0"/>
    <n v="0"/>
    <n v="0"/>
    <n v="0"/>
    <n v="0"/>
    <n v="0"/>
    <n v="0"/>
    <n v="2138.06"/>
    <n v="-2362.38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42"/>
  </r>
  <r>
    <x v="4"/>
    <s v="Gravette"/>
    <s v="Electric"/>
    <s v="Industrial"/>
    <s v="PT-Transmission"/>
    <n v="6379692"/>
    <n v="342619.43"/>
    <n v="883.15"/>
    <n v="100"/>
    <n v="0"/>
    <n v="0"/>
    <n v="0"/>
    <n v="0"/>
    <n v="0"/>
    <n v="229868.44"/>
    <n v="2257.92"/>
    <n v="0"/>
    <n v="17662.59"/>
    <n v="0"/>
    <n v="16268.21"/>
    <n v="15823.22"/>
    <n v="0"/>
    <n v="0"/>
    <n v="0"/>
    <n v="7665.09"/>
    <n v="0"/>
    <n v="0"/>
    <n v="0"/>
    <n v="0"/>
    <n v="0"/>
    <n v="0"/>
    <n v="0"/>
    <n v="0"/>
    <n v="0"/>
    <n v="0"/>
    <n v="0"/>
    <n v="0"/>
    <n v="0"/>
    <n v="13378.64"/>
    <n v="-21107.85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42"/>
  </r>
  <r>
    <x v="4"/>
    <s v="Gravette"/>
    <s v="Electric"/>
    <s v="Municipal Buildings"/>
    <s v="CB-Commercial"/>
    <n v="99780"/>
    <n v="8514.67"/>
    <n v="789.25"/>
    <n v="0"/>
    <n v="0"/>
    <n v="0"/>
    <n v="0"/>
    <n v="0"/>
    <n v="0"/>
    <n v="3590.06"/>
    <n v="223.49"/>
    <n v="0"/>
    <n v="391.15"/>
    <n v="0"/>
    <n v="375.2"/>
    <n v="373.17"/>
    <n v="0"/>
    <n v="0"/>
    <n v="0"/>
    <n v="0"/>
    <n v="0"/>
    <n v="0"/>
    <n v="0"/>
    <n v="0"/>
    <n v="0"/>
    <n v="0"/>
    <n v="0"/>
    <n v="0"/>
    <n v="0"/>
    <n v="0"/>
    <n v="0"/>
    <n v="0"/>
    <n v="0"/>
    <n v="1251.3800000000001"/>
    <n v="-510.81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2"/>
  </r>
  <r>
    <x v="4"/>
    <s v="Gravette"/>
    <s v="Electric"/>
    <s v="Municipal Other Lighting"/>
    <s v="CB-Commercial"/>
    <n v="16029"/>
    <n v="1361.43"/>
    <n v="344.4"/>
    <n v="0"/>
    <n v="0"/>
    <n v="0"/>
    <n v="0"/>
    <n v="0"/>
    <n v="0"/>
    <n v="576.72"/>
    <n v="35.9"/>
    <n v="0"/>
    <n v="62.84"/>
    <n v="0"/>
    <n v="60.26"/>
    <n v="59.92"/>
    <n v="0"/>
    <n v="0"/>
    <n v="0"/>
    <n v="0"/>
    <n v="0"/>
    <n v="0"/>
    <n v="0"/>
    <n v="0"/>
    <n v="0"/>
    <n v="0"/>
    <n v="0"/>
    <n v="0"/>
    <n v="0"/>
    <n v="0"/>
    <n v="0"/>
    <n v="0"/>
    <n v="0"/>
    <n v="225.49"/>
    <n v="-93.66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42"/>
  </r>
  <r>
    <x v="4"/>
    <s v="Gravette"/>
    <s v="Electric"/>
    <s v="Municipal Other Lighting"/>
    <s v="LS-Special Lighting"/>
    <n v="1745"/>
    <n v="328.56"/>
    <n v="0"/>
    <n v="0"/>
    <n v="0"/>
    <n v="0"/>
    <n v="0"/>
    <n v="0"/>
    <n v="0"/>
    <n v="62.78"/>
    <n v="3.91"/>
    <n v="0"/>
    <n v="0"/>
    <n v="0"/>
    <n v="2.5"/>
    <n v="7.92"/>
    <n v="0"/>
    <n v="0"/>
    <n v="0"/>
    <n v="0"/>
    <n v="0"/>
    <n v="0"/>
    <n v="0"/>
    <n v="0"/>
    <n v="0"/>
    <n v="0"/>
    <n v="0"/>
    <n v="0"/>
    <n v="0"/>
    <n v="0"/>
    <n v="0"/>
    <n v="0"/>
    <n v="0"/>
    <n v="32.380000000000003"/>
    <n v="-36.71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2"/>
  </r>
  <r>
    <x v="4"/>
    <s v="Gravette"/>
    <s v="Electric"/>
    <s v="Municipal Pumping"/>
    <s v="CB-Commercial"/>
    <n v="33290"/>
    <n v="2837.01"/>
    <n v="315.7"/>
    <n v="0"/>
    <n v="0"/>
    <n v="0"/>
    <n v="0"/>
    <n v="0"/>
    <n v="0"/>
    <n v="1197.75"/>
    <n v="74.58"/>
    <n v="0"/>
    <n v="130.49"/>
    <n v="0"/>
    <n v="125.17"/>
    <n v="124.54"/>
    <n v="0"/>
    <n v="0"/>
    <n v="0"/>
    <n v="0"/>
    <n v="0"/>
    <n v="0"/>
    <n v="0"/>
    <n v="0"/>
    <n v="0"/>
    <n v="0"/>
    <n v="0"/>
    <n v="0"/>
    <n v="0"/>
    <n v="0"/>
    <n v="0"/>
    <n v="0"/>
    <n v="0"/>
    <n v="409.6"/>
    <n v="-173.1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2"/>
  </r>
  <r>
    <x v="4"/>
    <s v="Gravette"/>
    <s v="Electric"/>
    <s v="Municipal Pumping"/>
    <s v="GP-General Power"/>
    <n v="434778"/>
    <n v="22052.880000000001"/>
    <n v="304.35000000000002"/>
    <n v="0"/>
    <n v="0"/>
    <n v="0"/>
    <n v="0"/>
    <n v="0"/>
    <n v="0"/>
    <n v="15643.31"/>
    <n v="973.9"/>
    <n v="0"/>
    <n v="718.08"/>
    <n v="0"/>
    <n v="1308.69"/>
    <n v="663.7"/>
    <n v="0"/>
    <n v="0"/>
    <n v="0"/>
    <n v="0"/>
    <n v="0"/>
    <n v="0"/>
    <n v="0"/>
    <n v="0"/>
    <n v="0"/>
    <n v="0"/>
    <n v="0"/>
    <n v="0"/>
    <n v="0"/>
    <n v="0"/>
    <n v="0"/>
    <n v="0"/>
    <n v="0"/>
    <n v="3482.92"/>
    <n v="-1088.81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2"/>
  </r>
  <r>
    <x v="4"/>
    <s v="Gravette"/>
    <s v="Electric"/>
    <s v="Residential"/>
    <s v="NM-Net Metering"/>
    <n v="1274"/>
    <n v="-97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2"/>
  </r>
  <r>
    <x v="4"/>
    <s v="Gravette"/>
    <s v="Electric"/>
    <s v="Residential"/>
    <s v="RG-Residential"/>
    <n v="6420325"/>
    <n v="506127.91"/>
    <n v="48509.7"/>
    <n v="27571.23"/>
    <n v="0"/>
    <n v="0"/>
    <n v="0"/>
    <n v="0"/>
    <n v="0"/>
    <n v="229239.9"/>
    <n v="14271.43"/>
    <n v="0"/>
    <n v="28543.58"/>
    <n v="0"/>
    <n v="26058.62"/>
    <n v="24911.98"/>
    <n v="0"/>
    <n v="0"/>
    <n v="0"/>
    <n v="0"/>
    <n v="0"/>
    <n v="0"/>
    <n v="0"/>
    <n v="0"/>
    <n v="0"/>
    <n v="0"/>
    <n v="0"/>
    <n v="0"/>
    <n v="0"/>
    <n v="13"/>
    <n v="0"/>
    <n v="250"/>
    <n v="-6.97"/>
    <n v="78025.759999999995"/>
    <n v="-30070.34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2"/>
  </r>
  <r>
    <x v="4"/>
    <s v="Gravette"/>
    <s v="Lighting"/>
    <s v="Commercial"/>
    <s v="PL-Private Lighting"/>
    <n v="28251"/>
    <n v="3897.46"/>
    <n v="0"/>
    <n v="40.97"/>
    <n v="0"/>
    <n v="0"/>
    <n v="0"/>
    <n v="0"/>
    <n v="0"/>
    <n v="1016.7"/>
    <n v="63.4"/>
    <n v="0"/>
    <n v="0"/>
    <n v="0"/>
    <n v="40.42"/>
    <n v="42.3"/>
    <n v="0"/>
    <n v="0"/>
    <n v="0"/>
    <n v="0"/>
    <n v="0"/>
    <n v="0"/>
    <n v="0"/>
    <n v="0"/>
    <n v="0"/>
    <n v="0"/>
    <n v="0"/>
    <n v="0"/>
    <n v="0"/>
    <n v="0"/>
    <n v="0"/>
    <n v="0"/>
    <n v="0"/>
    <n v="345.51"/>
    <n v="-213.53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4"/>
    <s v="Gravette"/>
    <s v="Lighting"/>
    <s v="Industrial"/>
    <s v="PL-Private Lighting"/>
    <n v="5882"/>
    <n v="522.32000000000005"/>
    <n v="0"/>
    <n v="8.77"/>
    <n v="0"/>
    <n v="0"/>
    <n v="0"/>
    <n v="0"/>
    <n v="0"/>
    <n v="211.64"/>
    <n v="3.53"/>
    <n v="0"/>
    <n v="0"/>
    <n v="0"/>
    <n v="8.4600000000000009"/>
    <n v="8.77"/>
    <n v="0"/>
    <n v="0"/>
    <n v="0"/>
    <n v="395.21"/>
    <n v="0"/>
    <n v="0"/>
    <n v="0"/>
    <n v="0"/>
    <n v="0"/>
    <n v="0"/>
    <n v="0"/>
    <n v="0"/>
    <n v="0"/>
    <n v="0"/>
    <n v="0"/>
    <n v="0"/>
    <n v="0"/>
    <n v="11.17"/>
    <n v="-30.51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2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2.34"/>
    <n v="0.15"/>
    <n v="0"/>
    <n v="0"/>
    <n v="0"/>
    <n v="0.09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.99"/>
    <n v="-0.47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2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7.96"/>
    <n v="1.1100000000000001"/>
    <n v="0"/>
    <n v="0"/>
    <n v="0"/>
    <n v="0.73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7.05"/>
    <n v="-3.78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2"/>
  </r>
  <r>
    <x v="4"/>
    <s v="Gravette"/>
    <s v="Lighting"/>
    <s v="Municipal Street Lighting"/>
    <s v="SPL-Municipal St Lighting"/>
    <n v="47588.023000000001"/>
    <n v="2207.09"/>
    <n v="0"/>
    <n v="0"/>
    <n v="0"/>
    <n v="0"/>
    <n v="0"/>
    <n v="0"/>
    <n v="0"/>
    <n v="1712.22"/>
    <n v="106.59"/>
    <n v="0"/>
    <n v="0"/>
    <n v="0"/>
    <n v="68.540000000000006"/>
    <n v="77.09"/>
    <n v="0"/>
    <n v="0"/>
    <n v="0"/>
    <n v="1735.68"/>
    <n v="0"/>
    <n v="0"/>
    <n v="0"/>
    <n v="0"/>
    <n v="0"/>
    <n v="0"/>
    <n v="0"/>
    <n v="0"/>
    <n v="0"/>
    <n v="0"/>
    <n v="0"/>
    <n v="0"/>
    <n v="0"/>
    <n v="368.22"/>
    <n v="-135.29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2"/>
  </r>
  <r>
    <x v="4"/>
    <s v="Gravette"/>
    <s v="Lighting"/>
    <s v="Residential"/>
    <s v="PL-Private Lighting"/>
    <n v="15761.31"/>
    <n v="2532.12"/>
    <n v="0"/>
    <n v="6.4"/>
    <n v="0"/>
    <n v="0"/>
    <n v="0"/>
    <n v="0"/>
    <n v="0"/>
    <n v="568.12"/>
    <n v="35.82"/>
    <n v="0"/>
    <n v="0"/>
    <n v="0"/>
    <n v="21.43"/>
    <n v="24.52"/>
    <n v="0"/>
    <n v="0"/>
    <n v="0"/>
    <n v="0"/>
    <n v="0"/>
    <n v="0"/>
    <n v="0"/>
    <n v="0"/>
    <n v="0"/>
    <n v="0"/>
    <n v="0"/>
    <n v="0"/>
    <n v="0"/>
    <n v="0"/>
    <n v="0"/>
    <n v="0"/>
    <n v="0"/>
    <n v="243.48"/>
    <n v="-143.91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4"/>
    <s v="Neosho"/>
    <s v="Electric"/>
    <s v="Commercial"/>
    <s v="CB-Commercial"/>
    <n v="58867"/>
    <n v="5040.54"/>
    <n v="200.9"/>
    <n v="315.04000000000002"/>
    <n v="0"/>
    <n v="0"/>
    <n v="0"/>
    <n v="0"/>
    <n v="0"/>
    <n v="2118.02"/>
    <n v="131.87"/>
    <n v="0"/>
    <n v="230.76"/>
    <n v="0"/>
    <n v="221.34"/>
    <n v="220.16"/>
    <n v="0"/>
    <n v="0"/>
    <n v="0"/>
    <n v="0"/>
    <n v="0"/>
    <n v="0"/>
    <n v="0"/>
    <n v="0"/>
    <n v="0"/>
    <n v="0"/>
    <n v="0"/>
    <n v="0"/>
    <n v="0"/>
    <n v="0"/>
    <n v="0"/>
    <n v="0"/>
    <n v="0"/>
    <n v="778.02"/>
    <n v="-287.77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2"/>
  </r>
  <r>
    <x v="4"/>
    <s v="Neosho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2"/>
  </r>
  <r>
    <x v="4"/>
    <s v="Neosho"/>
    <s v="Electric"/>
    <s v="Residential"/>
    <s v="RG-Residential"/>
    <n v="145241"/>
    <n v="11470.27"/>
    <n v="1358.65"/>
    <n v="756.86"/>
    <n v="0"/>
    <n v="0"/>
    <n v="0"/>
    <n v="0"/>
    <n v="0"/>
    <n v="5222.8"/>
    <n v="325.14999999999998"/>
    <n v="0"/>
    <n v="650.27"/>
    <n v="0"/>
    <n v="593.71"/>
    <n v="567.57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1905.86"/>
    <n v="-697.4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2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13.99"/>
    <n v="0.87"/>
    <n v="0"/>
    <n v="0"/>
    <n v="0"/>
    <n v="0.56000000000000005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6.71"/>
    <n v="-3.4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2.2400000000000002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-0.7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1"/>
    <s v="Baxter Springs"/>
    <s v="Electric"/>
    <s v="Commercial"/>
    <s v="CB-Commercial"/>
    <n v="1284389"/>
    <n v="101450.63"/>
    <n v="13239.32"/>
    <n v="4569.47"/>
    <n v="0"/>
    <n v="0"/>
    <n v="0"/>
    <n v="0"/>
    <n v="0"/>
    <n v="0"/>
    <n v="0"/>
    <n v="0"/>
    <n v="0"/>
    <n v="76285.509999999995"/>
    <n v="0"/>
    <n v="0"/>
    <n v="2075.69"/>
    <n v="0"/>
    <n v="0"/>
    <n v="0"/>
    <n v="0"/>
    <n v="0"/>
    <n v="0"/>
    <n v="0"/>
    <n v="0"/>
    <n v="0"/>
    <n v="0"/>
    <n v="0"/>
    <n v="0"/>
    <n v="0"/>
    <n v="0"/>
    <n v="20"/>
    <n v="-0.37"/>
    <n v="17583.560000000001"/>
    <n v="0"/>
    <n v="0"/>
    <n v="18092.14"/>
    <n v="0"/>
    <n v="0"/>
    <n v="0"/>
    <n v="0"/>
    <x v="1"/>
    <n v="0"/>
    <m/>
    <m/>
    <m/>
    <m/>
    <m/>
    <m/>
    <m/>
    <n v="71636.01999999999"/>
    <n v="4649.49"/>
    <n v="0"/>
    <n v="76285.509999999995"/>
    <x v="1"/>
    <x v="5"/>
    <m/>
    <x v="42"/>
  </r>
  <r>
    <x v="1"/>
    <s v="Baxter Springs"/>
    <s v="Electric"/>
    <s v="Commercial"/>
    <s v="GP-General Power"/>
    <n v="1748141"/>
    <n v="104495.61"/>
    <n v="0"/>
    <n v="725"/>
    <n v="0"/>
    <n v="0"/>
    <n v="0"/>
    <n v="0"/>
    <n v="0"/>
    <n v="0"/>
    <n v="0"/>
    <n v="0"/>
    <n v="0"/>
    <n v="105377.93"/>
    <n v="0"/>
    <n v="0"/>
    <n v="2866.98"/>
    <n v="0"/>
    <n v="0"/>
    <n v="0"/>
    <n v="0"/>
    <n v="0"/>
    <n v="0"/>
    <n v="0"/>
    <n v="0"/>
    <n v="0"/>
    <n v="0"/>
    <n v="0"/>
    <n v="0"/>
    <n v="0"/>
    <n v="0"/>
    <n v="0"/>
    <n v="0"/>
    <n v="10779.98"/>
    <n v="0"/>
    <n v="0"/>
    <n v="14038.87"/>
    <n v="0"/>
    <n v="0"/>
    <n v="0"/>
    <n v="0"/>
    <x v="1"/>
    <n v="0"/>
    <m/>
    <m/>
    <m/>
    <m/>
    <m/>
    <m/>
    <m/>
    <n v="99049.659999999989"/>
    <n v="6328.27"/>
    <n v="0"/>
    <n v="105377.93"/>
    <x v="1"/>
    <x v="6"/>
    <m/>
    <x v="42"/>
  </r>
  <r>
    <x v="1"/>
    <s v="Baxter Springs"/>
    <s v="Electric"/>
    <s v="Commercial"/>
    <s v="LS-Special Lighting"/>
    <n v="3628"/>
    <n v="471.39"/>
    <n v="0"/>
    <n v="3.04"/>
    <n v="0"/>
    <n v="0"/>
    <n v="0"/>
    <n v="0"/>
    <n v="0"/>
    <n v="0"/>
    <n v="0"/>
    <n v="0"/>
    <n v="0"/>
    <n v="218.69"/>
    <n v="0"/>
    <n v="0"/>
    <n v="5.95"/>
    <n v="0"/>
    <n v="0"/>
    <n v="0"/>
    <n v="0"/>
    <n v="0"/>
    <n v="0"/>
    <n v="0"/>
    <n v="0"/>
    <n v="0"/>
    <n v="0"/>
    <n v="0"/>
    <n v="0"/>
    <n v="0"/>
    <n v="0"/>
    <n v="0"/>
    <n v="0"/>
    <n v="53.54"/>
    <n v="0"/>
    <n v="-51.37"/>
    <n v="3.34"/>
    <n v="0"/>
    <n v="0"/>
    <n v="0"/>
    <n v="0"/>
    <x v="1"/>
    <n v="0"/>
    <m/>
    <m/>
    <m/>
    <m/>
    <m/>
    <m/>
    <m/>
    <n v="205.56"/>
    <n v="13.13"/>
    <n v="0"/>
    <n v="218.69"/>
    <x v="1"/>
    <x v="7"/>
    <m/>
    <x v="42"/>
  </r>
  <r>
    <x v="1"/>
    <s v="Baxter Springs"/>
    <s v="Electric"/>
    <s v="Commercial"/>
    <s v="NM-Net Metering"/>
    <n v="4853"/>
    <n v="-317.95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42"/>
  </r>
  <r>
    <x v="1"/>
    <s v="Baxter Springs"/>
    <s v="Electric"/>
    <s v="Commercial"/>
    <s v="SH-Small Heating"/>
    <n v="139770"/>
    <n v="9592.6200000000008"/>
    <n v="1080"/>
    <n v="442.73"/>
    <n v="0"/>
    <n v="0"/>
    <n v="0"/>
    <n v="0"/>
    <n v="0"/>
    <n v="0"/>
    <n v="0"/>
    <n v="0"/>
    <n v="0"/>
    <n v="8425.3700000000008"/>
    <n v="0"/>
    <n v="0"/>
    <n v="229.21"/>
    <n v="0"/>
    <n v="0"/>
    <n v="0"/>
    <n v="0"/>
    <n v="0"/>
    <n v="0"/>
    <n v="0"/>
    <n v="0"/>
    <n v="0"/>
    <n v="0"/>
    <n v="20"/>
    <n v="0"/>
    <n v="0"/>
    <n v="0"/>
    <n v="0"/>
    <n v="0"/>
    <n v="1805.42"/>
    <n v="0"/>
    <n v="0"/>
    <n v="2279.7800000000002"/>
    <n v="0"/>
    <n v="0"/>
    <n v="0"/>
    <n v="0"/>
    <x v="1"/>
    <n v="0"/>
    <m/>
    <m/>
    <m/>
    <m/>
    <m/>
    <m/>
    <m/>
    <n v="7919.4000000000005"/>
    <n v="505.97"/>
    <n v="0"/>
    <n v="8425.3700000000008"/>
    <x v="1"/>
    <x v="12"/>
    <m/>
    <x v="42"/>
  </r>
  <r>
    <x v="1"/>
    <s v="Baxter Springs"/>
    <s v="Electric"/>
    <s v="Commercial"/>
    <s v="TEB-Total Electric Bldg"/>
    <n v="594877"/>
    <n v="38976.61"/>
    <n v="0"/>
    <n v="307.01"/>
    <n v="0"/>
    <n v="0"/>
    <n v="0"/>
    <n v="0"/>
    <n v="0"/>
    <n v="0"/>
    <n v="0"/>
    <n v="0"/>
    <n v="0"/>
    <n v="35859.19"/>
    <n v="0"/>
    <n v="0"/>
    <n v="975.61"/>
    <n v="0"/>
    <n v="0"/>
    <n v="0"/>
    <n v="0"/>
    <n v="0"/>
    <n v="0"/>
    <n v="0"/>
    <n v="0"/>
    <n v="0"/>
    <n v="0"/>
    <n v="0"/>
    <n v="0"/>
    <n v="0"/>
    <n v="0"/>
    <n v="20"/>
    <n v="0"/>
    <n v="5573.91"/>
    <n v="0"/>
    <n v="0"/>
    <n v="8203.14"/>
    <n v="0"/>
    <n v="0"/>
    <n v="0"/>
    <n v="0"/>
    <x v="1"/>
    <n v="0"/>
    <m/>
    <m/>
    <m/>
    <m/>
    <m/>
    <m/>
    <m/>
    <n v="33705.740000000005"/>
    <n v="2153.4499999999998"/>
    <n v="0"/>
    <n v="35859.19"/>
    <x v="1"/>
    <x v="13"/>
    <m/>
    <x v="42"/>
  </r>
  <r>
    <x v="1"/>
    <s v="Baxter Springs"/>
    <s v="Electric"/>
    <s v="Industrial"/>
    <s v="CB-Commercial"/>
    <n v="37000"/>
    <n v="2939.96"/>
    <n v="140"/>
    <n v="89.45"/>
    <n v="0"/>
    <n v="0"/>
    <n v="0"/>
    <n v="0"/>
    <n v="0"/>
    <n v="0"/>
    <n v="0"/>
    <n v="0"/>
    <n v="0"/>
    <n v="2230.36"/>
    <n v="0"/>
    <n v="0"/>
    <n v="60.69"/>
    <n v="0"/>
    <n v="0"/>
    <n v="0"/>
    <n v="0"/>
    <n v="0"/>
    <n v="0"/>
    <n v="0"/>
    <n v="0"/>
    <n v="0"/>
    <n v="0"/>
    <n v="0"/>
    <n v="0"/>
    <n v="0"/>
    <n v="0"/>
    <n v="0"/>
    <n v="0"/>
    <n v="570.61"/>
    <n v="0"/>
    <n v="0"/>
    <n v="531.23"/>
    <n v="0"/>
    <n v="0"/>
    <n v="0"/>
    <n v="0"/>
    <x v="1"/>
    <n v="0"/>
    <m/>
    <m/>
    <m/>
    <m/>
    <m/>
    <m/>
    <m/>
    <n v="2096.42"/>
    <n v="133.94"/>
    <n v="0"/>
    <n v="2230.36"/>
    <x v="2"/>
    <x v="5"/>
    <m/>
    <x v="42"/>
  </r>
  <r>
    <x v="1"/>
    <s v="Baxter Springs"/>
    <s v="Electric"/>
    <s v="Industrial"/>
    <s v="GP-General Power"/>
    <n v="939640"/>
    <n v="58722.78"/>
    <n v="0"/>
    <n v="275"/>
    <n v="0"/>
    <n v="0"/>
    <n v="0"/>
    <n v="0"/>
    <n v="0"/>
    <n v="0"/>
    <n v="0"/>
    <n v="0"/>
    <n v="0"/>
    <n v="54069.82"/>
    <n v="0"/>
    <n v="0"/>
    <n v="1541.01"/>
    <n v="0"/>
    <n v="0"/>
    <n v="0"/>
    <n v="0"/>
    <n v="0"/>
    <n v="0"/>
    <n v="0"/>
    <n v="0"/>
    <n v="0"/>
    <n v="0"/>
    <n v="0"/>
    <n v="0"/>
    <n v="0"/>
    <n v="0"/>
    <n v="0"/>
    <n v="0"/>
    <n v="4078.97"/>
    <n v="0"/>
    <n v="0"/>
    <n v="8919.26"/>
    <n v="0"/>
    <n v="0"/>
    <n v="0"/>
    <n v="0"/>
    <x v="1"/>
    <n v="0"/>
    <m/>
    <m/>
    <m/>
    <m/>
    <m/>
    <m/>
    <m/>
    <n v="50668.32"/>
    <n v="3401.5"/>
    <n v="0"/>
    <n v="54069.82"/>
    <x v="2"/>
    <x v="6"/>
    <m/>
    <x v="42"/>
  </r>
  <r>
    <x v="1"/>
    <s v="Baxter Springs"/>
    <s v="Electric"/>
    <s v="Industrial"/>
    <s v="PT-Transmission"/>
    <n v="3181629"/>
    <n v="111992.69"/>
    <n v="0"/>
    <n v="50"/>
    <n v="0"/>
    <n v="0"/>
    <n v="0"/>
    <n v="0"/>
    <n v="0"/>
    <n v="0"/>
    <n v="0"/>
    <n v="0"/>
    <n v="0"/>
    <n v="162835.78"/>
    <n v="0"/>
    <n v="0"/>
    <n v="5217.87"/>
    <n v="0"/>
    <n v="0"/>
    <n v="7670.8"/>
    <n v="0"/>
    <n v="0"/>
    <n v="0"/>
    <n v="0"/>
    <n v="0"/>
    <n v="0"/>
    <n v="0"/>
    <n v="0"/>
    <n v="0"/>
    <n v="0"/>
    <n v="0"/>
    <n v="0"/>
    <n v="0"/>
    <n v="13449.69"/>
    <n v="0"/>
    <n v="-14890.02"/>
    <n v="22894.54"/>
    <n v="0"/>
    <n v="0"/>
    <n v="0"/>
    <n v="0"/>
    <x v="1"/>
    <n v="0"/>
    <m/>
    <m/>
    <m/>
    <m/>
    <m/>
    <m/>
    <m/>
    <n v="151318.28"/>
    <n v="11517.5"/>
    <n v="0"/>
    <n v="162835.78"/>
    <x v="2"/>
    <x v="9"/>
    <m/>
    <x v="42"/>
  </r>
  <r>
    <x v="1"/>
    <s v="Baxter Springs"/>
    <s v="Electric"/>
    <s v="Industrial"/>
    <s v="SH-Small Heating"/>
    <n v="1335"/>
    <n v="95.95"/>
    <n v="40"/>
    <n v="0"/>
    <n v="0"/>
    <n v="0"/>
    <n v="0"/>
    <n v="0"/>
    <n v="0"/>
    <n v="0"/>
    <n v="0"/>
    <n v="0"/>
    <n v="0"/>
    <n v="80.48"/>
    <n v="0"/>
    <n v="0"/>
    <n v="2.19"/>
    <n v="0"/>
    <n v="0"/>
    <n v="0"/>
    <n v="0"/>
    <n v="0"/>
    <n v="0"/>
    <n v="0"/>
    <n v="0"/>
    <n v="0"/>
    <n v="0"/>
    <n v="0"/>
    <n v="0"/>
    <n v="0"/>
    <n v="0"/>
    <n v="0"/>
    <n v="0"/>
    <n v="19.239999999999998"/>
    <n v="0"/>
    <n v="0"/>
    <n v="21.93"/>
    <n v="0"/>
    <n v="0"/>
    <n v="0"/>
    <n v="0"/>
    <x v="1"/>
    <n v="0"/>
    <m/>
    <m/>
    <m/>
    <m/>
    <m/>
    <m/>
    <m/>
    <n v="75.650000000000006"/>
    <n v="4.83"/>
    <n v="0"/>
    <n v="80.48"/>
    <x v="2"/>
    <x v="12"/>
    <m/>
    <x v="42"/>
  </r>
  <r>
    <x v="1"/>
    <s v="Baxter Springs"/>
    <s v="Electric"/>
    <s v="Industrial"/>
    <s v="TEB-Total Electric Bldg"/>
    <n v="14720"/>
    <n v="1092.6400000000001"/>
    <n v="0"/>
    <n v="0"/>
    <n v="0"/>
    <n v="0"/>
    <n v="0"/>
    <n v="0"/>
    <n v="0"/>
    <n v="0"/>
    <n v="0"/>
    <n v="0"/>
    <n v="0"/>
    <n v="887.32"/>
    <n v="0"/>
    <n v="0"/>
    <n v="24.14"/>
    <n v="0"/>
    <n v="0"/>
    <n v="0"/>
    <n v="0"/>
    <n v="0"/>
    <n v="0"/>
    <n v="0"/>
    <n v="0"/>
    <n v="0"/>
    <n v="0"/>
    <n v="0"/>
    <n v="0"/>
    <n v="0"/>
    <n v="0"/>
    <n v="0"/>
    <n v="0"/>
    <n v="21.21"/>
    <n v="0"/>
    <n v="0"/>
    <n v="204.64"/>
    <n v="0"/>
    <n v="0"/>
    <n v="0"/>
    <n v="0"/>
    <x v="1"/>
    <n v="0"/>
    <m/>
    <m/>
    <m/>
    <m/>
    <m/>
    <m/>
    <m/>
    <n v="834.03000000000009"/>
    <n v="53.29"/>
    <n v="0"/>
    <n v="887.32"/>
    <x v="2"/>
    <x v="13"/>
    <m/>
    <x v="42"/>
  </r>
  <r>
    <x v="1"/>
    <s v="Baxter Springs"/>
    <s v="Electric"/>
    <s v="Interdepartmental"/>
    <s v="CB-Commercial"/>
    <n v="15464"/>
    <n v="1231.55"/>
    <n v="60"/>
    <n v="0"/>
    <n v="0"/>
    <n v="0"/>
    <n v="0"/>
    <n v="0"/>
    <n v="0"/>
    <n v="0"/>
    <n v="0"/>
    <n v="0"/>
    <n v="0"/>
    <n v="932.18"/>
    <n v="0"/>
    <n v="0"/>
    <n v="25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2.76"/>
    <n v="0"/>
    <n v="0"/>
    <n v="0"/>
    <n v="0"/>
    <x v="1"/>
    <n v="0"/>
    <m/>
    <m/>
    <m/>
    <m/>
    <m/>
    <m/>
    <m/>
    <n v="876.19999999999993"/>
    <n v="55.98"/>
    <n v="0"/>
    <n v="932.18"/>
    <x v="5"/>
    <x v="5"/>
    <m/>
    <x v="42"/>
  </r>
  <r>
    <x v="1"/>
    <s v="Baxter Springs"/>
    <s v="Electric"/>
    <s v="Interdepartmental"/>
    <s v="GP-General Power"/>
    <n v="5120"/>
    <n v="1182.8699999999999"/>
    <n v="0"/>
    <n v="0"/>
    <n v="0"/>
    <n v="0"/>
    <n v="0"/>
    <n v="0"/>
    <n v="0"/>
    <n v="0"/>
    <n v="0"/>
    <n v="0"/>
    <n v="0"/>
    <n v="308.63"/>
    <n v="0"/>
    <n v="0"/>
    <n v="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81"/>
    <n v="0"/>
    <n v="0"/>
    <n v="0"/>
    <n v="0"/>
    <x v="1"/>
    <n v="0"/>
    <m/>
    <m/>
    <m/>
    <m/>
    <m/>
    <m/>
    <m/>
    <n v="290.10000000000002"/>
    <n v="18.53"/>
    <n v="0"/>
    <n v="308.63"/>
    <x v="5"/>
    <x v="6"/>
    <m/>
    <x v="42"/>
  </r>
  <r>
    <x v="1"/>
    <s v="Baxter Springs"/>
    <s v="Electric"/>
    <s v="Municipal Buildings"/>
    <s v="CB-Commercial"/>
    <n v="62398"/>
    <n v="4995.62"/>
    <n v="514.66"/>
    <n v="0"/>
    <n v="0"/>
    <n v="0"/>
    <n v="0"/>
    <n v="0"/>
    <n v="0"/>
    <n v="0"/>
    <n v="0"/>
    <n v="0"/>
    <n v="0"/>
    <n v="3621.42"/>
    <n v="0"/>
    <n v="0"/>
    <n v="10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0.33"/>
    <n v="0"/>
    <n v="0"/>
    <n v="0"/>
    <n v="0"/>
    <x v="1"/>
    <n v="0"/>
    <m/>
    <m/>
    <m/>
    <m/>
    <m/>
    <m/>
    <m/>
    <n v="3395.54"/>
    <n v="225.88"/>
    <n v="0"/>
    <n v="3621.42"/>
    <x v="3"/>
    <x v="5"/>
    <m/>
    <x v="42"/>
  </r>
  <r>
    <x v="1"/>
    <s v="Baxter Springs"/>
    <s v="Electric"/>
    <s v="Municipal Buildings"/>
    <s v="GP-General Power"/>
    <n v="68480"/>
    <n v="4112.29"/>
    <n v="0"/>
    <n v="0"/>
    <n v="0"/>
    <n v="0"/>
    <n v="0"/>
    <n v="0"/>
    <n v="0"/>
    <n v="0"/>
    <n v="0"/>
    <n v="0"/>
    <n v="0"/>
    <n v="4127.9799999999996"/>
    <n v="0"/>
    <n v="0"/>
    <n v="112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9.32000000000005"/>
    <n v="0"/>
    <n v="0"/>
    <n v="0"/>
    <n v="0"/>
    <x v="1"/>
    <n v="0"/>
    <m/>
    <m/>
    <m/>
    <m/>
    <m/>
    <m/>
    <m/>
    <n v="3880.0799999999995"/>
    <n v="247.9"/>
    <n v="0"/>
    <n v="4127.9799999999996"/>
    <x v="3"/>
    <x v="6"/>
    <m/>
    <x v="42"/>
  </r>
  <r>
    <x v="1"/>
    <s v="Baxter Springs"/>
    <s v="Electric"/>
    <s v="Municipal Buildings"/>
    <s v="SH-Small Heating"/>
    <n v="3840"/>
    <n v="262.41000000000003"/>
    <n v="20"/>
    <n v="0"/>
    <n v="0"/>
    <n v="0"/>
    <n v="0"/>
    <n v="0"/>
    <n v="0"/>
    <n v="0"/>
    <n v="0"/>
    <n v="0"/>
    <n v="0"/>
    <n v="231.48"/>
    <n v="0"/>
    <n v="0"/>
    <n v="6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.79"/>
    <n v="0"/>
    <n v="0"/>
    <n v="0"/>
    <n v="0"/>
    <x v="1"/>
    <n v="0"/>
    <m/>
    <m/>
    <m/>
    <m/>
    <m/>
    <m/>
    <m/>
    <n v="217.57999999999998"/>
    <n v="13.9"/>
    <n v="0"/>
    <n v="231.48"/>
    <x v="3"/>
    <x v="12"/>
    <m/>
    <x v="42"/>
  </r>
  <r>
    <x v="1"/>
    <s v="Baxter Springs"/>
    <s v="Electric"/>
    <s v="Municipal Other Lighting"/>
    <s v="CB-Commercial"/>
    <n v="11549"/>
    <n v="958.35"/>
    <n v="580"/>
    <n v="0"/>
    <n v="0"/>
    <n v="0"/>
    <n v="0"/>
    <n v="0"/>
    <n v="0"/>
    <n v="0"/>
    <n v="0"/>
    <n v="0"/>
    <n v="0"/>
    <n v="695.92"/>
    <n v="0"/>
    <n v="0"/>
    <n v="18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5.38"/>
    <n v="0"/>
    <n v="0"/>
    <n v="0"/>
    <n v="0"/>
    <x v="1"/>
    <n v="0"/>
    <m/>
    <m/>
    <m/>
    <m/>
    <m/>
    <m/>
    <m/>
    <n v="654.1099999999999"/>
    <n v="41.81"/>
    <n v="0"/>
    <n v="695.92"/>
    <x v="4"/>
    <x v="5"/>
    <m/>
    <x v="42"/>
  </r>
  <r>
    <x v="1"/>
    <s v="Baxter Springs"/>
    <s v="Electric"/>
    <s v="Municipal Other Lighting"/>
    <s v="LS-Special Lighting"/>
    <n v="5093"/>
    <n v="574.29"/>
    <n v="0"/>
    <n v="0"/>
    <n v="0"/>
    <n v="0"/>
    <n v="0"/>
    <n v="0"/>
    <n v="0"/>
    <n v="0"/>
    <n v="0"/>
    <n v="0"/>
    <n v="0"/>
    <n v="307.01"/>
    <n v="0"/>
    <n v="0"/>
    <n v="8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2.12"/>
    <n v="4.66"/>
    <n v="0"/>
    <n v="0"/>
    <n v="0"/>
    <n v="0"/>
    <x v="1"/>
    <n v="0"/>
    <m/>
    <m/>
    <m/>
    <m/>
    <m/>
    <m/>
    <m/>
    <n v="288.57"/>
    <n v="18.440000000000001"/>
    <n v="0"/>
    <n v="307.01"/>
    <x v="4"/>
    <x v="7"/>
    <m/>
    <x v="42"/>
  </r>
  <r>
    <x v="1"/>
    <s v="Baxter Springs"/>
    <s v="Electric"/>
    <s v="Municipal Pumping"/>
    <s v="CB-Commercial"/>
    <n v="25265"/>
    <n v="2018.78"/>
    <n v="300"/>
    <n v="0"/>
    <n v="0"/>
    <n v="0"/>
    <n v="0"/>
    <n v="0"/>
    <n v="0"/>
    <n v="0"/>
    <n v="0"/>
    <n v="0"/>
    <n v="0"/>
    <n v="1522.98"/>
    <n v="0"/>
    <n v="0"/>
    <n v="4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9.08"/>
    <n v="0"/>
    <n v="0"/>
    <n v="0"/>
    <n v="0"/>
    <x v="1"/>
    <n v="0"/>
    <m/>
    <m/>
    <m/>
    <m/>
    <m/>
    <m/>
    <m/>
    <n v="1431.52"/>
    <n v="91.46"/>
    <n v="0"/>
    <n v="1522.98"/>
    <x v="3"/>
    <x v="5"/>
    <m/>
    <x v="42"/>
  </r>
  <r>
    <x v="1"/>
    <s v="Baxter Springs"/>
    <s v="Electric"/>
    <s v="Municipal Pumping"/>
    <s v="GP-General Power"/>
    <n v="130240"/>
    <n v="8504.16"/>
    <n v="0"/>
    <n v="0"/>
    <n v="0"/>
    <n v="0"/>
    <n v="0"/>
    <n v="0"/>
    <n v="0"/>
    <n v="0"/>
    <n v="0"/>
    <n v="0"/>
    <n v="0"/>
    <n v="7686.33"/>
    <n v="0"/>
    <n v="0"/>
    <n v="213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7.71"/>
    <n v="0"/>
    <n v="0"/>
    <n v="0"/>
    <n v="0"/>
    <x v="1"/>
    <n v="0"/>
    <m/>
    <m/>
    <m/>
    <m/>
    <m/>
    <m/>
    <m/>
    <n v="7214.86"/>
    <n v="471.47"/>
    <n v="0"/>
    <n v="7686.33"/>
    <x v="3"/>
    <x v="6"/>
    <m/>
    <x v="42"/>
  </r>
  <r>
    <x v="1"/>
    <s v="Baxter Springs"/>
    <s v="Electric"/>
    <s v="Residential"/>
    <s v="NM-Net Metering"/>
    <n v="6186"/>
    <n v="-368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2"/>
  </r>
  <r>
    <x v="1"/>
    <s v="Baxter Springs"/>
    <s v="Electric"/>
    <s v="Residential"/>
    <s v="RG-Residential"/>
    <n v="5745747"/>
    <n v="346085.07"/>
    <n v="51127.24"/>
    <n v="34401.19"/>
    <n v="0"/>
    <n v="0"/>
    <n v="0"/>
    <n v="0"/>
    <n v="0"/>
    <n v="0"/>
    <n v="0"/>
    <n v="0"/>
    <n v="0"/>
    <n v="345624.89"/>
    <n v="0"/>
    <n v="0"/>
    <n v="9407.2800000000007"/>
    <n v="0"/>
    <n v="0"/>
    <n v="0"/>
    <n v="0"/>
    <n v="0"/>
    <n v="0"/>
    <n v="0"/>
    <n v="0"/>
    <n v="0"/>
    <n v="0"/>
    <n v="260"/>
    <n v="0"/>
    <n v="120"/>
    <n v="0"/>
    <n v="380"/>
    <n v="-3.9"/>
    <n v="23254.560000000001"/>
    <n v="0"/>
    <n v="0"/>
    <n v="102075.49"/>
    <n v="0"/>
    <n v="0"/>
    <n v="0"/>
    <n v="0"/>
    <x v="1"/>
    <n v="0"/>
    <m/>
    <m/>
    <m/>
    <m/>
    <m/>
    <m/>
    <m/>
    <n v="324825.29000000004"/>
    <n v="20799.599999999999"/>
    <n v="0"/>
    <n v="345624.89"/>
    <x v="0"/>
    <x v="1"/>
    <m/>
    <x v="42"/>
  </r>
  <r>
    <x v="1"/>
    <s v="Baxter Springs"/>
    <s v="Electric"/>
    <s v="Residential"/>
    <s v="RG-Residential Water Heat"/>
    <n v="871178"/>
    <n v="53295.94"/>
    <n v="6743.56"/>
    <n v="3662.15"/>
    <n v="0"/>
    <n v="0"/>
    <n v="0"/>
    <n v="0"/>
    <n v="0"/>
    <n v="0"/>
    <n v="0"/>
    <n v="0"/>
    <n v="0"/>
    <n v="52198.78"/>
    <n v="0"/>
    <n v="0"/>
    <n v="1419.75"/>
    <n v="0"/>
    <n v="0"/>
    <n v="0"/>
    <n v="0"/>
    <n v="0"/>
    <n v="0"/>
    <n v="0"/>
    <n v="0"/>
    <n v="0"/>
    <n v="0"/>
    <n v="60"/>
    <n v="0"/>
    <n v="15"/>
    <n v="0"/>
    <n v="40"/>
    <n v="-1.01"/>
    <n v="3122.28"/>
    <n v="0"/>
    <n v="0"/>
    <n v="15442.4"/>
    <n v="0"/>
    <n v="0"/>
    <n v="0"/>
    <n v="0"/>
    <x v="1"/>
    <n v="0"/>
    <m/>
    <m/>
    <m/>
    <m/>
    <m/>
    <m/>
    <m/>
    <n v="49045.119999999995"/>
    <n v="3153.66"/>
    <n v="0"/>
    <n v="52198.78"/>
    <x v="0"/>
    <x v="14"/>
    <m/>
    <x v="42"/>
  </r>
  <r>
    <x v="1"/>
    <s v="Baxter Springs"/>
    <s v="Electric"/>
    <s v="Residential"/>
    <s v="RH-Residential Total Elec"/>
    <n v="2671684"/>
    <n v="145060.87"/>
    <n v="20949.38"/>
    <n v="6190.85"/>
    <n v="0"/>
    <n v="0"/>
    <n v="0"/>
    <n v="0"/>
    <n v="0"/>
    <n v="0"/>
    <n v="0"/>
    <n v="0"/>
    <n v="0"/>
    <n v="159832.54999999999"/>
    <n v="0"/>
    <n v="0"/>
    <n v="4350.71"/>
    <n v="0"/>
    <n v="0"/>
    <n v="0"/>
    <n v="0"/>
    <n v="0"/>
    <n v="0"/>
    <n v="0"/>
    <n v="0"/>
    <n v="0"/>
    <n v="0"/>
    <n v="40"/>
    <n v="0"/>
    <n v="0"/>
    <n v="-3.07"/>
    <n v="40"/>
    <n v="-1.53"/>
    <n v="7423.86"/>
    <n v="0"/>
    <n v="0"/>
    <n v="46072.34"/>
    <n v="0"/>
    <n v="0"/>
    <n v="0"/>
    <n v="0"/>
    <x v="1"/>
    <n v="0"/>
    <m/>
    <m/>
    <m/>
    <m/>
    <m/>
    <m/>
    <m/>
    <n v="150161.04999999999"/>
    <n v="9671.5"/>
    <n v="0"/>
    <n v="159832.54999999999"/>
    <x v="0"/>
    <x v="15"/>
    <m/>
    <x v="42"/>
  </r>
  <r>
    <x v="1"/>
    <s v="Baxter Springs"/>
    <s v="Lighting"/>
    <s v="Commercial"/>
    <s v="PL-Private Lighting"/>
    <n v="32191.865000000002"/>
    <n v="7940.68"/>
    <n v="0"/>
    <n v="160.9"/>
    <n v="0"/>
    <n v="0"/>
    <n v="0"/>
    <n v="0"/>
    <n v="0"/>
    <n v="0"/>
    <n v="0"/>
    <n v="0"/>
    <n v="0"/>
    <n v="1940.69"/>
    <n v="0"/>
    <n v="0"/>
    <n v="53.07"/>
    <n v="0"/>
    <n v="0"/>
    <n v="69"/>
    <n v="0"/>
    <n v="0"/>
    <n v="0"/>
    <n v="0"/>
    <n v="0"/>
    <n v="0"/>
    <n v="0"/>
    <n v="0"/>
    <n v="0"/>
    <n v="0"/>
    <n v="0"/>
    <n v="0"/>
    <n v="0"/>
    <n v="845.78"/>
    <n v="0"/>
    <n v="395.78"/>
    <n v="85.38"/>
    <n v="0"/>
    <n v="0"/>
    <n v="0"/>
    <n v="0"/>
    <x v="1"/>
    <n v="0"/>
    <m/>
    <m/>
    <m/>
    <m/>
    <m/>
    <m/>
    <m/>
    <n v="1824.16"/>
    <n v="116.53"/>
    <n v="0"/>
    <n v="1940.69"/>
    <x v="1"/>
    <x v="4"/>
    <m/>
    <x v="42"/>
  </r>
  <r>
    <x v="1"/>
    <s v="Baxter Springs"/>
    <s v="Lighting"/>
    <s v="Industrial"/>
    <s v="PL-Private Lighting"/>
    <n v="11678"/>
    <n v="2304.04"/>
    <n v="0"/>
    <n v="62.67"/>
    <n v="0"/>
    <n v="0"/>
    <n v="0"/>
    <n v="0"/>
    <n v="0"/>
    <n v="0"/>
    <n v="0"/>
    <n v="0"/>
    <n v="0"/>
    <n v="677.2"/>
    <n v="0"/>
    <n v="0"/>
    <n v="19.170000000000002"/>
    <n v="0"/>
    <n v="0"/>
    <n v="0"/>
    <n v="0"/>
    <n v="0"/>
    <n v="0"/>
    <n v="0"/>
    <n v="0"/>
    <n v="0"/>
    <n v="0"/>
    <n v="0"/>
    <n v="0"/>
    <n v="0"/>
    <n v="0"/>
    <n v="0"/>
    <n v="0"/>
    <n v="263.83"/>
    <n v="0"/>
    <n v="20.56"/>
    <n v="31.03"/>
    <n v="0"/>
    <n v="0"/>
    <n v="0"/>
    <n v="0"/>
    <x v="1"/>
    <n v="0"/>
    <m/>
    <m/>
    <m/>
    <m/>
    <m/>
    <m/>
    <m/>
    <n v="634.93000000000006"/>
    <n v="42.27"/>
    <n v="0"/>
    <n v="677.2"/>
    <x v="2"/>
    <x v="4"/>
    <m/>
    <x v="42"/>
  </r>
  <r>
    <x v="1"/>
    <s v="Baxter Springs"/>
    <s v="Lighting"/>
    <s v="Municipal Buildings"/>
    <s v="PL-Private Lighting"/>
    <n v="157"/>
    <n v="37.82"/>
    <n v="0"/>
    <n v="0"/>
    <n v="0"/>
    <n v="0"/>
    <n v="0"/>
    <n v="0"/>
    <n v="0"/>
    <n v="0"/>
    <n v="0"/>
    <n v="0"/>
    <n v="0"/>
    <n v="9.4600000000000009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41"/>
    <n v="0"/>
    <n v="0"/>
    <n v="0"/>
    <n v="0"/>
    <x v="1"/>
    <n v="0"/>
    <m/>
    <m/>
    <m/>
    <m/>
    <m/>
    <m/>
    <m/>
    <n v="8.89"/>
    <n v="0.56999999999999995"/>
    <n v="0"/>
    <n v="9.4600000000000009"/>
    <x v="3"/>
    <x v="4"/>
    <m/>
    <x v="42"/>
  </r>
  <r>
    <x v="1"/>
    <s v="Baxter Springs"/>
    <s v="Lighting"/>
    <s v="Municipal Other Lighting"/>
    <s v="PL-Private Lighting"/>
    <n v="123"/>
    <n v="29.05"/>
    <n v="0"/>
    <n v="0"/>
    <n v="0"/>
    <n v="0"/>
    <n v="0"/>
    <n v="0"/>
    <n v="0"/>
    <n v="0"/>
    <n v="0"/>
    <n v="0"/>
    <n v="0"/>
    <n v="6.83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2"/>
    <n v="0"/>
    <n v="0"/>
    <n v="0"/>
    <n v="0"/>
    <x v="1"/>
    <n v="0"/>
    <m/>
    <m/>
    <m/>
    <m/>
    <m/>
    <m/>
    <m/>
    <n v="6.38"/>
    <n v="0.45"/>
    <n v="0"/>
    <n v="6.83"/>
    <x v="4"/>
    <x v="4"/>
    <m/>
    <x v="42"/>
  </r>
  <r>
    <x v="1"/>
    <s v="Baxter Springs"/>
    <s v="Lighting"/>
    <s v="Municipal Street Lighting"/>
    <s v="SPL-Municipal St Lighting"/>
    <n v="25893.468000000001"/>
    <n v="4034.61"/>
    <n v="0"/>
    <n v="0"/>
    <n v="0"/>
    <n v="0"/>
    <n v="0"/>
    <n v="0"/>
    <n v="0"/>
    <n v="0"/>
    <n v="0"/>
    <n v="0"/>
    <n v="0"/>
    <n v="1325.23"/>
    <n v="0"/>
    <n v="0"/>
    <n v="42.47"/>
    <n v="0"/>
    <n v="0"/>
    <n v="1980.32"/>
    <n v="0"/>
    <n v="0"/>
    <n v="0"/>
    <n v="0"/>
    <n v="0"/>
    <n v="0"/>
    <n v="0"/>
    <n v="0"/>
    <n v="0"/>
    <n v="0"/>
    <n v="0"/>
    <n v="0"/>
    <n v="0"/>
    <n v="0"/>
    <n v="0"/>
    <n v="-450.32"/>
    <n v="83.38"/>
    <n v="0"/>
    <n v="0"/>
    <n v="0"/>
    <n v="0"/>
    <x v="1"/>
    <n v="0"/>
    <m/>
    <m/>
    <m/>
    <m/>
    <m/>
    <m/>
    <m/>
    <n v="1231.5"/>
    <n v="93.73"/>
    <n v="0"/>
    <n v="1325.23"/>
    <x v="4"/>
    <x v="11"/>
    <m/>
    <x v="42"/>
  </r>
  <r>
    <x v="1"/>
    <s v="Baxter Springs"/>
    <s v="Lighting"/>
    <s v="Residential"/>
    <s v="PL-Private Lighting"/>
    <n v="36025.767"/>
    <n v="10647.9"/>
    <n v="0"/>
    <n v="118.09"/>
    <n v="0"/>
    <n v="0"/>
    <n v="0"/>
    <n v="0"/>
    <n v="0"/>
    <n v="0"/>
    <n v="0"/>
    <n v="0"/>
    <n v="0"/>
    <n v="2171.77"/>
    <n v="0"/>
    <n v="0"/>
    <n v="59.86"/>
    <n v="0"/>
    <n v="0"/>
    <n v="0"/>
    <n v="0"/>
    <n v="0"/>
    <n v="0"/>
    <n v="0"/>
    <n v="0"/>
    <n v="0"/>
    <n v="0"/>
    <n v="20"/>
    <n v="0"/>
    <n v="15"/>
    <n v="-0.38"/>
    <n v="0"/>
    <n v="0"/>
    <n v="238.25"/>
    <n v="0"/>
    <n v="1945.49"/>
    <n v="95.81"/>
    <n v="0"/>
    <n v="0"/>
    <n v="0"/>
    <n v="0"/>
    <x v="1"/>
    <n v="0"/>
    <m/>
    <m/>
    <m/>
    <m/>
    <m/>
    <m/>
    <m/>
    <n v="2041.36"/>
    <n v="130.41"/>
    <n v="0"/>
    <n v="2171.77"/>
    <x v="0"/>
    <x v="4"/>
    <m/>
    <x v="42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1"/>
    <s v="Columbus"/>
    <s v="Electric"/>
    <s v="Commercial"/>
    <s v="CB-Commercial"/>
    <n v="953463"/>
    <n v="76075.839999999997"/>
    <n v="8291.33"/>
    <n v="4614.62"/>
    <n v="0"/>
    <n v="0"/>
    <n v="0"/>
    <n v="0"/>
    <n v="0"/>
    <n v="0"/>
    <n v="0"/>
    <n v="0"/>
    <n v="0"/>
    <n v="57259.23"/>
    <n v="0"/>
    <n v="0"/>
    <n v="1560.69"/>
    <n v="0"/>
    <n v="0"/>
    <n v="0"/>
    <n v="0"/>
    <n v="0"/>
    <n v="0"/>
    <n v="0"/>
    <n v="0"/>
    <n v="0"/>
    <n v="0"/>
    <n v="0"/>
    <n v="0"/>
    <n v="15"/>
    <n v="0"/>
    <n v="0"/>
    <n v="-0.55000000000000004"/>
    <n v="9604.36"/>
    <n v="0"/>
    <n v="0"/>
    <n v="13547.91"/>
    <n v="0"/>
    <n v="0"/>
    <n v="0"/>
    <n v="0"/>
    <x v="1"/>
    <n v="0"/>
    <m/>
    <m/>
    <m/>
    <m/>
    <m/>
    <m/>
    <m/>
    <n v="53807.69"/>
    <n v="3451.54"/>
    <n v="0"/>
    <n v="57259.23"/>
    <x v="1"/>
    <x v="5"/>
    <m/>
    <x v="42"/>
  </r>
  <r>
    <x v="1"/>
    <s v="Columbus"/>
    <s v="Electric"/>
    <s v="Commercial"/>
    <s v="GP-General Power"/>
    <n v="804829"/>
    <n v="53822.239999999998"/>
    <n v="0"/>
    <n v="0"/>
    <n v="0"/>
    <n v="0"/>
    <n v="0"/>
    <n v="0"/>
    <n v="0"/>
    <n v="0"/>
    <n v="0"/>
    <n v="0"/>
    <n v="0"/>
    <n v="47741.85"/>
    <n v="0"/>
    <n v="0"/>
    <n v="1319.92"/>
    <n v="0"/>
    <n v="0"/>
    <n v="663.34"/>
    <n v="0"/>
    <n v="0"/>
    <n v="0"/>
    <n v="0"/>
    <n v="0"/>
    <n v="0"/>
    <n v="0"/>
    <n v="0"/>
    <n v="0"/>
    <n v="0"/>
    <n v="0"/>
    <n v="0"/>
    <n v="0"/>
    <n v="6770.7"/>
    <n v="0"/>
    <n v="0"/>
    <n v="8142.99"/>
    <n v="0"/>
    <n v="0"/>
    <n v="0"/>
    <n v="0"/>
    <x v="1"/>
    <n v="0"/>
    <m/>
    <m/>
    <m/>
    <m/>
    <m/>
    <m/>
    <m/>
    <n v="44828.369999999995"/>
    <n v="2913.48"/>
    <n v="0"/>
    <n v="47741.85"/>
    <x v="1"/>
    <x v="6"/>
    <m/>
    <x v="42"/>
  </r>
  <r>
    <x v="1"/>
    <s v="Columbu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42"/>
  </r>
  <r>
    <x v="1"/>
    <s v="Columbus"/>
    <s v="Electric"/>
    <s v="Commercial"/>
    <s v="SH-Small Heating"/>
    <n v="87079"/>
    <n v="6004.49"/>
    <n v="840"/>
    <n v="482.55"/>
    <n v="0"/>
    <n v="0"/>
    <n v="0"/>
    <n v="0"/>
    <n v="0"/>
    <n v="0"/>
    <n v="0"/>
    <n v="0"/>
    <n v="0"/>
    <n v="5249.14"/>
    <n v="0"/>
    <n v="0"/>
    <n v="142.80000000000001"/>
    <n v="0"/>
    <n v="0"/>
    <n v="0"/>
    <n v="0"/>
    <n v="0"/>
    <n v="0"/>
    <n v="0"/>
    <n v="0"/>
    <n v="0"/>
    <n v="0"/>
    <n v="0"/>
    <n v="0"/>
    <n v="0"/>
    <n v="0"/>
    <n v="0"/>
    <n v="0"/>
    <n v="820.49"/>
    <n v="0"/>
    <n v="0"/>
    <n v="1409.18"/>
    <n v="0"/>
    <n v="0"/>
    <n v="0"/>
    <n v="0"/>
    <x v="1"/>
    <n v="0"/>
    <m/>
    <m/>
    <m/>
    <m/>
    <m/>
    <m/>
    <m/>
    <n v="4933.91"/>
    <n v="315.23"/>
    <n v="0"/>
    <n v="5249.14"/>
    <x v="1"/>
    <x v="12"/>
    <m/>
    <x v="42"/>
  </r>
  <r>
    <x v="1"/>
    <s v="Columbus"/>
    <s v="Electric"/>
    <s v="Commercial"/>
    <s v="TEB-Total Electric Bldg"/>
    <n v="138480"/>
    <n v="9872.18"/>
    <n v="0"/>
    <n v="0"/>
    <n v="0"/>
    <n v="0"/>
    <n v="0"/>
    <n v="0"/>
    <n v="0"/>
    <n v="0"/>
    <n v="0"/>
    <n v="0"/>
    <n v="0"/>
    <n v="8347.57"/>
    <n v="0"/>
    <n v="0"/>
    <n v="227.1"/>
    <n v="0"/>
    <n v="0"/>
    <n v="0"/>
    <n v="0"/>
    <n v="0"/>
    <n v="0"/>
    <n v="0"/>
    <n v="0"/>
    <n v="0"/>
    <n v="0"/>
    <n v="0"/>
    <n v="0"/>
    <n v="0"/>
    <n v="0"/>
    <n v="0"/>
    <n v="0"/>
    <n v="960.42"/>
    <n v="0"/>
    <n v="0"/>
    <n v="1894.52"/>
    <n v="0"/>
    <n v="0"/>
    <n v="0"/>
    <n v="0"/>
    <x v="1"/>
    <n v="0"/>
    <m/>
    <m/>
    <m/>
    <m/>
    <m/>
    <m/>
    <m/>
    <n v="7846.2699999999995"/>
    <n v="501.3"/>
    <n v="0"/>
    <n v="8347.57"/>
    <x v="1"/>
    <x v="13"/>
    <m/>
    <x v="42"/>
  </r>
  <r>
    <x v="1"/>
    <s v="Columbus"/>
    <s v="Electric"/>
    <s v="Industrial"/>
    <s v="CB-Commercial"/>
    <n v="800"/>
    <n v="67.37"/>
    <n v="20"/>
    <n v="0"/>
    <n v="0"/>
    <n v="0"/>
    <n v="0"/>
    <n v="0"/>
    <n v="0"/>
    <n v="0"/>
    <n v="0"/>
    <n v="0"/>
    <n v="0"/>
    <n v="48.22"/>
    <n v="0"/>
    <n v="0"/>
    <n v="1.31"/>
    <n v="0"/>
    <n v="0"/>
    <n v="0"/>
    <n v="0"/>
    <n v="0"/>
    <n v="0"/>
    <n v="0"/>
    <n v="0"/>
    <n v="0"/>
    <n v="0"/>
    <n v="0"/>
    <n v="0"/>
    <n v="0"/>
    <n v="0"/>
    <n v="0"/>
    <n v="0"/>
    <n v="11.85"/>
    <n v="0"/>
    <n v="0"/>
    <n v="11.29"/>
    <n v="0"/>
    <n v="0"/>
    <n v="0"/>
    <n v="0"/>
    <x v="1"/>
    <n v="0"/>
    <m/>
    <m/>
    <m/>
    <m/>
    <m/>
    <m/>
    <m/>
    <n v="45.32"/>
    <n v="2.9"/>
    <n v="0"/>
    <n v="48.22"/>
    <x v="2"/>
    <x v="5"/>
    <m/>
    <x v="42"/>
  </r>
  <r>
    <x v="1"/>
    <s v="Columbus"/>
    <s v="Electric"/>
    <s v="Industrial"/>
    <s v="GP-General Power"/>
    <n v="355600"/>
    <n v="32791.019999999997"/>
    <n v="0"/>
    <n v="0"/>
    <n v="0"/>
    <n v="0"/>
    <n v="0"/>
    <n v="0"/>
    <n v="0"/>
    <n v="0"/>
    <n v="0"/>
    <n v="0"/>
    <n v="0"/>
    <n v="21435.58"/>
    <n v="0"/>
    <n v="0"/>
    <n v="583.16999999999996"/>
    <n v="0"/>
    <n v="0"/>
    <n v="0"/>
    <n v="0"/>
    <n v="0"/>
    <n v="0"/>
    <n v="0"/>
    <n v="0"/>
    <n v="0"/>
    <n v="0"/>
    <n v="0"/>
    <n v="0"/>
    <n v="0"/>
    <n v="0"/>
    <n v="0"/>
    <n v="0"/>
    <n v="1582.56"/>
    <n v="0"/>
    <n v="0"/>
    <n v="6488.43"/>
    <n v="0"/>
    <n v="0"/>
    <n v="0"/>
    <n v="0"/>
    <x v="1"/>
    <n v="0"/>
    <m/>
    <m/>
    <m/>
    <m/>
    <m/>
    <m/>
    <m/>
    <n v="20148.310000000001"/>
    <n v="1287.27"/>
    <n v="0"/>
    <n v="21435.58"/>
    <x v="2"/>
    <x v="6"/>
    <m/>
    <x v="42"/>
  </r>
  <r>
    <x v="1"/>
    <s v="Columbus"/>
    <s v="Electric"/>
    <s v="Industrial"/>
    <s v="PT-Transmission"/>
    <n v="585600"/>
    <n v="39813.83"/>
    <n v="0"/>
    <n v="0"/>
    <n v="0"/>
    <n v="0"/>
    <n v="0"/>
    <n v="0"/>
    <n v="0"/>
    <n v="0"/>
    <n v="0"/>
    <n v="0"/>
    <n v="0"/>
    <n v="29971.01"/>
    <n v="0"/>
    <n v="0"/>
    <n v="960.38"/>
    <n v="0"/>
    <n v="0"/>
    <n v="2620.46"/>
    <n v="0"/>
    <n v="0"/>
    <n v="0"/>
    <n v="0"/>
    <n v="0"/>
    <n v="0"/>
    <n v="0"/>
    <n v="0"/>
    <n v="0"/>
    <n v="0"/>
    <n v="0"/>
    <n v="0"/>
    <n v="0"/>
    <n v="1154.8699999999999"/>
    <n v="0"/>
    <n v="-2740.61"/>
    <n v="9385.41"/>
    <n v="0"/>
    <n v="0"/>
    <n v="0"/>
    <n v="0"/>
    <x v="1"/>
    <n v="0"/>
    <m/>
    <m/>
    <m/>
    <m/>
    <m/>
    <m/>
    <m/>
    <n v="27851.14"/>
    <n v="2119.87"/>
    <n v="0"/>
    <n v="29971.01"/>
    <x v="2"/>
    <x v="9"/>
    <m/>
    <x v="42"/>
  </r>
  <r>
    <x v="1"/>
    <s v="Columbus"/>
    <s v="Electric"/>
    <s v="Industrial"/>
    <s v="TEB-Total Electric Bldg"/>
    <n v="3760"/>
    <n v="322.17"/>
    <n v="0"/>
    <n v="0"/>
    <n v="0"/>
    <n v="0"/>
    <n v="0"/>
    <n v="0"/>
    <n v="0"/>
    <n v="0"/>
    <n v="0"/>
    <n v="0"/>
    <n v="0"/>
    <n v="226.65"/>
    <n v="0"/>
    <n v="0"/>
    <n v="6.17"/>
    <n v="0"/>
    <n v="0"/>
    <n v="0"/>
    <n v="0"/>
    <n v="0"/>
    <n v="0"/>
    <n v="0"/>
    <n v="0"/>
    <n v="0"/>
    <n v="0"/>
    <n v="0"/>
    <n v="0"/>
    <n v="0"/>
    <n v="0"/>
    <n v="0"/>
    <n v="0"/>
    <n v="7.26"/>
    <n v="0"/>
    <n v="0"/>
    <n v="51.08"/>
    <n v="0"/>
    <n v="0"/>
    <n v="0"/>
    <n v="0"/>
    <x v="1"/>
    <n v="0"/>
    <m/>
    <m/>
    <m/>
    <m/>
    <m/>
    <m/>
    <m/>
    <n v="213.04000000000002"/>
    <n v="13.61"/>
    <n v="0"/>
    <n v="226.65"/>
    <x v="2"/>
    <x v="13"/>
    <m/>
    <x v="42"/>
  </r>
  <r>
    <x v="1"/>
    <s v="Columbus"/>
    <s v="Electric"/>
    <s v="Municipal Buildings"/>
    <s v="CB-Commercial"/>
    <n v="66305"/>
    <n v="5276.6"/>
    <n v="480"/>
    <n v="0"/>
    <n v="0"/>
    <n v="0"/>
    <n v="0"/>
    <n v="0"/>
    <n v="0"/>
    <n v="0"/>
    <n v="0"/>
    <n v="0"/>
    <n v="0"/>
    <n v="3996.87"/>
    <n v="0"/>
    <n v="0"/>
    <n v="108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45.29"/>
    <n v="0"/>
    <n v="0"/>
    <n v="0"/>
    <n v="0"/>
    <x v="1"/>
    <n v="0"/>
    <m/>
    <m/>
    <m/>
    <m/>
    <m/>
    <m/>
    <m/>
    <n v="3756.85"/>
    <n v="240.02"/>
    <n v="0"/>
    <n v="3996.87"/>
    <x v="3"/>
    <x v="5"/>
    <m/>
    <x v="42"/>
  </r>
  <r>
    <x v="1"/>
    <s v="Columbus"/>
    <s v="Electric"/>
    <s v="Municipal Buildings"/>
    <s v="SH-Small Heating"/>
    <n v="12480"/>
    <n v="844.22"/>
    <n v="40"/>
    <n v="0"/>
    <n v="0"/>
    <n v="0"/>
    <n v="0"/>
    <n v="0"/>
    <n v="0"/>
    <n v="0"/>
    <n v="0"/>
    <n v="0"/>
    <n v="0"/>
    <n v="752.29"/>
    <n v="0"/>
    <n v="0"/>
    <n v="2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2.73"/>
    <n v="0"/>
    <n v="0"/>
    <n v="0"/>
    <n v="0"/>
    <x v="1"/>
    <n v="0"/>
    <m/>
    <m/>
    <m/>
    <m/>
    <m/>
    <m/>
    <m/>
    <n v="707.11"/>
    <n v="45.18"/>
    <n v="0"/>
    <n v="752.29"/>
    <x v="3"/>
    <x v="12"/>
    <m/>
    <x v="42"/>
  </r>
  <r>
    <x v="1"/>
    <s v="Columbus"/>
    <s v="Electric"/>
    <s v="Municipal Buildings"/>
    <s v="TEB-Total Electric Bldg"/>
    <n v="16400"/>
    <n v="1188.3499999999999"/>
    <n v="0"/>
    <n v="0"/>
    <n v="0"/>
    <n v="0"/>
    <n v="0"/>
    <n v="0"/>
    <n v="0"/>
    <n v="0"/>
    <n v="0"/>
    <n v="0"/>
    <n v="0"/>
    <n v="988.59"/>
    <n v="0"/>
    <n v="0"/>
    <n v="26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5.47"/>
    <n v="0"/>
    <n v="0"/>
    <n v="0"/>
    <n v="0"/>
    <x v="1"/>
    <n v="0"/>
    <m/>
    <m/>
    <m/>
    <m/>
    <m/>
    <m/>
    <m/>
    <n v="929.22"/>
    <n v="59.37"/>
    <n v="0"/>
    <n v="988.59"/>
    <x v="3"/>
    <x v="13"/>
    <m/>
    <x v="42"/>
  </r>
  <r>
    <x v="1"/>
    <s v="Columbus"/>
    <s v="Electric"/>
    <s v="Municipal Other Lighting"/>
    <s v="CB-Commercial"/>
    <n v="2446"/>
    <n v="207.3"/>
    <n v="340"/>
    <n v="0"/>
    <n v="0"/>
    <n v="0"/>
    <n v="0"/>
    <n v="0"/>
    <n v="0"/>
    <n v="0"/>
    <n v="0"/>
    <n v="0"/>
    <n v="0"/>
    <n v="147.4499999999999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89"/>
    <n v="0"/>
    <n v="0"/>
    <n v="0"/>
    <n v="0"/>
    <x v="1"/>
    <n v="0"/>
    <m/>
    <m/>
    <m/>
    <m/>
    <m/>
    <m/>
    <m/>
    <n v="138.6"/>
    <n v="8.85"/>
    <n v="0"/>
    <n v="147.44999999999999"/>
    <x v="4"/>
    <x v="5"/>
    <m/>
    <x v="42"/>
  </r>
  <r>
    <x v="1"/>
    <s v="Columbus"/>
    <s v="Electric"/>
    <s v="Municipal Other Lighting"/>
    <s v="GP-General Power"/>
    <n v="25040"/>
    <n v="1380.42"/>
    <n v="0"/>
    <n v="0"/>
    <n v="0"/>
    <n v="0"/>
    <n v="0"/>
    <n v="0"/>
    <n v="0"/>
    <n v="0"/>
    <n v="0"/>
    <n v="0"/>
    <n v="0"/>
    <n v="1509.41"/>
    <n v="0"/>
    <n v="0"/>
    <n v="41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7.53"/>
    <n v="0"/>
    <n v="0"/>
    <n v="0"/>
    <n v="0"/>
    <x v="1"/>
    <n v="0"/>
    <m/>
    <m/>
    <m/>
    <m/>
    <m/>
    <m/>
    <m/>
    <n v="1418.77"/>
    <n v="90.64"/>
    <n v="0"/>
    <n v="1509.41"/>
    <x v="4"/>
    <x v="6"/>
    <m/>
    <x v="42"/>
  </r>
  <r>
    <x v="1"/>
    <s v="Columbus"/>
    <s v="Electric"/>
    <s v="Municipal Other Lighting"/>
    <s v="LS-Special Lighting"/>
    <n v="2556"/>
    <n v="268.52999999999997"/>
    <n v="0"/>
    <n v="0"/>
    <n v="0"/>
    <n v="0"/>
    <n v="0"/>
    <n v="0"/>
    <n v="0"/>
    <n v="0"/>
    <n v="0"/>
    <n v="0"/>
    <n v="0"/>
    <n v="154.08000000000001"/>
    <n v="0"/>
    <n v="0"/>
    <n v="4.19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19"/>
    <n v="2.31"/>
    <n v="0"/>
    <n v="0"/>
    <n v="0"/>
    <n v="0"/>
    <x v="1"/>
    <n v="0"/>
    <m/>
    <m/>
    <m/>
    <m/>
    <m/>
    <m/>
    <m/>
    <n v="144.83000000000001"/>
    <n v="9.25"/>
    <n v="0"/>
    <n v="154.08000000000001"/>
    <x v="4"/>
    <x v="7"/>
    <m/>
    <x v="42"/>
  </r>
  <r>
    <x v="1"/>
    <s v="Columbus"/>
    <s v="Electric"/>
    <s v="Municipal Pumping"/>
    <s v="CB-Commercial"/>
    <n v="13237"/>
    <n v="1072.52"/>
    <n v="340"/>
    <n v="0"/>
    <n v="0"/>
    <n v="0"/>
    <n v="0"/>
    <n v="0"/>
    <n v="0"/>
    <n v="0"/>
    <n v="0"/>
    <n v="0"/>
    <n v="0"/>
    <n v="797.92"/>
    <n v="0"/>
    <n v="0"/>
    <n v="21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8.23"/>
    <n v="0"/>
    <n v="0"/>
    <n v="0"/>
    <n v="0"/>
    <x v="1"/>
    <n v="0"/>
    <m/>
    <m/>
    <m/>
    <m/>
    <m/>
    <m/>
    <m/>
    <n v="750"/>
    <n v="47.92"/>
    <n v="0"/>
    <n v="797.92"/>
    <x v="3"/>
    <x v="5"/>
    <m/>
    <x v="42"/>
  </r>
  <r>
    <x v="1"/>
    <s v="Columbus"/>
    <s v="Electric"/>
    <s v="Municipal Pumping"/>
    <s v="GP-General Power"/>
    <n v="20394"/>
    <n v="2440.62"/>
    <n v="0"/>
    <n v="0"/>
    <n v="0"/>
    <n v="0"/>
    <n v="0"/>
    <n v="0"/>
    <n v="0"/>
    <n v="0"/>
    <n v="0"/>
    <n v="0"/>
    <n v="0"/>
    <n v="1229.3499999999999"/>
    <n v="0"/>
    <n v="0"/>
    <n v="33.4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8.26"/>
    <n v="0"/>
    <n v="0"/>
    <n v="0"/>
    <n v="0"/>
    <x v="1"/>
    <n v="0"/>
    <m/>
    <m/>
    <m/>
    <m/>
    <m/>
    <m/>
    <m/>
    <n v="1155.52"/>
    <n v="73.83"/>
    <n v="0"/>
    <n v="1229.3499999999999"/>
    <x v="3"/>
    <x v="6"/>
    <m/>
    <x v="42"/>
  </r>
  <r>
    <x v="1"/>
    <s v="Columbus"/>
    <s v="Electric"/>
    <s v="Residential"/>
    <s v="NM-Net Metering"/>
    <n v="55"/>
    <n v="-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2"/>
  </r>
  <r>
    <x v="1"/>
    <s v="Columbus"/>
    <s v="Electric"/>
    <s v="Residential"/>
    <s v="RG-Residential"/>
    <n v="3229255"/>
    <n v="194757.74"/>
    <n v="28933.74"/>
    <n v="17885.95"/>
    <n v="0"/>
    <n v="0"/>
    <n v="0"/>
    <n v="0"/>
    <n v="0"/>
    <n v="0"/>
    <n v="0"/>
    <n v="0"/>
    <n v="0"/>
    <n v="194523.02"/>
    <n v="0"/>
    <n v="0"/>
    <n v="5294"/>
    <n v="0"/>
    <n v="0"/>
    <n v="0"/>
    <n v="0"/>
    <n v="0"/>
    <n v="0"/>
    <n v="0"/>
    <n v="0"/>
    <n v="0"/>
    <n v="0"/>
    <n v="240"/>
    <n v="0"/>
    <n v="30"/>
    <n v="0"/>
    <n v="140"/>
    <n v="-1.66"/>
    <n v="3712.53"/>
    <n v="0"/>
    <n v="0"/>
    <n v="57004.47"/>
    <n v="0"/>
    <n v="0"/>
    <n v="0"/>
    <n v="0"/>
    <x v="1"/>
    <n v="0"/>
    <m/>
    <m/>
    <m/>
    <m/>
    <m/>
    <m/>
    <m/>
    <n v="182833.12"/>
    <n v="11689.9"/>
    <n v="0"/>
    <n v="194523.02"/>
    <x v="0"/>
    <x v="1"/>
    <m/>
    <x v="42"/>
  </r>
  <r>
    <x v="1"/>
    <s v="Columbus"/>
    <s v="Electric"/>
    <s v="Residential"/>
    <s v="RG-Residential Water Heat"/>
    <n v="445875"/>
    <n v="27189.53"/>
    <n v="3610.95"/>
    <n v="1872.78"/>
    <n v="0"/>
    <n v="0"/>
    <n v="0"/>
    <n v="0"/>
    <n v="0"/>
    <n v="0"/>
    <n v="0"/>
    <n v="0"/>
    <n v="0"/>
    <n v="26616.79"/>
    <n v="0"/>
    <n v="0"/>
    <n v="724.1"/>
    <n v="0"/>
    <n v="0"/>
    <n v="0"/>
    <n v="0"/>
    <n v="0"/>
    <n v="0"/>
    <n v="0"/>
    <n v="0"/>
    <n v="0"/>
    <n v="0"/>
    <n v="0"/>
    <n v="0"/>
    <n v="0"/>
    <n v="0"/>
    <n v="0"/>
    <n v="-0.53"/>
    <n v="780.93"/>
    <n v="0"/>
    <n v="0"/>
    <n v="7816.55"/>
    <n v="0"/>
    <n v="0"/>
    <n v="0"/>
    <n v="0"/>
    <x v="1"/>
    <n v="0"/>
    <m/>
    <m/>
    <m/>
    <m/>
    <m/>
    <m/>
    <m/>
    <n v="25002.720000000001"/>
    <n v="1614.07"/>
    <n v="0"/>
    <n v="26616.79"/>
    <x v="0"/>
    <x v="14"/>
    <m/>
    <x v="42"/>
  </r>
  <r>
    <x v="1"/>
    <s v="Columbus"/>
    <s v="Electric"/>
    <s v="Residential"/>
    <s v="RH-Residential Total Elec"/>
    <n v="697367"/>
    <n v="37944.44"/>
    <n v="6581.19"/>
    <n v="2581.66"/>
    <n v="0"/>
    <n v="0"/>
    <n v="0"/>
    <n v="0"/>
    <n v="0"/>
    <n v="0"/>
    <n v="0"/>
    <n v="0"/>
    <n v="0"/>
    <n v="41846.42"/>
    <n v="0"/>
    <n v="0"/>
    <n v="1139.3699999999999"/>
    <n v="0"/>
    <n v="0"/>
    <n v="0"/>
    <n v="0"/>
    <n v="0"/>
    <n v="0"/>
    <n v="0"/>
    <n v="0"/>
    <n v="0"/>
    <n v="0"/>
    <n v="40"/>
    <n v="0"/>
    <n v="15"/>
    <n v="0"/>
    <n v="0"/>
    <n v="-0.64"/>
    <n v="883.21"/>
    <n v="0"/>
    <n v="0"/>
    <n v="11971.68"/>
    <n v="0"/>
    <n v="0"/>
    <n v="0"/>
    <n v="0"/>
    <x v="1"/>
    <n v="0"/>
    <m/>
    <m/>
    <m/>
    <m/>
    <m/>
    <m/>
    <m/>
    <n v="39321.949999999997"/>
    <n v="2524.4699999999998"/>
    <n v="0"/>
    <n v="41846.42"/>
    <x v="0"/>
    <x v="15"/>
    <m/>
    <x v="42"/>
  </r>
  <r>
    <x v="1"/>
    <s v="Columbus"/>
    <s v="Lighting"/>
    <s v="Commercial"/>
    <s v="PL-Private Lighting"/>
    <n v="21011.9"/>
    <n v="4987.25"/>
    <n v="0"/>
    <n v="0"/>
    <n v="0"/>
    <n v="0"/>
    <n v="0"/>
    <n v="0"/>
    <n v="0"/>
    <n v="0"/>
    <n v="0"/>
    <n v="0"/>
    <n v="0"/>
    <n v="1265.3"/>
    <n v="0"/>
    <n v="0"/>
    <n v="34.64"/>
    <n v="0"/>
    <n v="0"/>
    <n v="0"/>
    <n v="0"/>
    <n v="0"/>
    <n v="0"/>
    <n v="0"/>
    <n v="0"/>
    <n v="0"/>
    <n v="0"/>
    <n v="0"/>
    <n v="0"/>
    <n v="0"/>
    <n v="0"/>
    <n v="0"/>
    <n v="0"/>
    <n v="363.52"/>
    <n v="0"/>
    <n v="267.27999999999997"/>
    <n v="55.51"/>
    <n v="0"/>
    <n v="0"/>
    <n v="0"/>
    <n v="0"/>
    <x v="1"/>
    <n v="0"/>
    <m/>
    <m/>
    <m/>
    <m/>
    <m/>
    <m/>
    <m/>
    <n v="1189.24"/>
    <n v="76.06"/>
    <n v="0"/>
    <n v="1265.3"/>
    <x v="1"/>
    <x v="4"/>
    <m/>
    <x v="42"/>
  </r>
  <r>
    <x v="1"/>
    <s v="Columbus"/>
    <s v="Lighting"/>
    <s v="Industrial"/>
    <s v="PL-Private Lighting"/>
    <n v="222"/>
    <n v="41.74"/>
    <n v="0"/>
    <n v="0"/>
    <n v="0"/>
    <n v="0"/>
    <n v="0"/>
    <n v="0"/>
    <n v="0"/>
    <n v="0"/>
    <n v="0"/>
    <n v="0"/>
    <n v="0"/>
    <n v="11.96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4.45"/>
    <n v="0"/>
    <n v="5.14"/>
    <n v="0.59"/>
    <n v="0"/>
    <n v="0"/>
    <n v="0"/>
    <n v="0"/>
    <x v="1"/>
    <n v="0"/>
    <m/>
    <m/>
    <m/>
    <m/>
    <m/>
    <m/>
    <m/>
    <n v="11.16"/>
    <n v="0.8"/>
    <n v="0"/>
    <n v="11.96"/>
    <x v="2"/>
    <x v="4"/>
    <m/>
    <x v="42"/>
  </r>
  <r>
    <x v="1"/>
    <s v="Columbus"/>
    <s v="Lighting"/>
    <s v="Municipal Other Lighting"/>
    <s v="PL-Private Lighting"/>
    <n v="290"/>
    <n v="83.35"/>
    <n v="0"/>
    <n v="0"/>
    <n v="0"/>
    <n v="0"/>
    <n v="0"/>
    <n v="0"/>
    <n v="0"/>
    <n v="0"/>
    <n v="0"/>
    <n v="0"/>
    <n v="0"/>
    <n v="17.48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7"/>
    <n v="0"/>
    <n v="0"/>
    <n v="0"/>
    <n v="0"/>
    <x v="1"/>
    <n v="0"/>
    <m/>
    <m/>
    <m/>
    <m/>
    <m/>
    <m/>
    <m/>
    <n v="16.43"/>
    <n v="1.05"/>
    <n v="0"/>
    <n v="17.48"/>
    <x v="4"/>
    <x v="4"/>
    <m/>
    <x v="42"/>
  </r>
  <r>
    <x v="1"/>
    <s v="Columbus"/>
    <s v="Lighting"/>
    <s v="Municipal Street Lighting"/>
    <s v="SPL-Municipal St Lighting"/>
    <n v="33480.235000000001"/>
    <n v="4045.01"/>
    <n v="0"/>
    <n v="0"/>
    <n v="0"/>
    <n v="0"/>
    <n v="0"/>
    <n v="0"/>
    <n v="0"/>
    <n v="0"/>
    <n v="0"/>
    <n v="0"/>
    <n v="0"/>
    <n v="1713.52"/>
    <n v="0"/>
    <n v="0"/>
    <n v="54.91"/>
    <n v="0"/>
    <n v="0"/>
    <n v="1651.9"/>
    <n v="0"/>
    <n v="0"/>
    <n v="0"/>
    <n v="0"/>
    <n v="0"/>
    <n v="0"/>
    <n v="0"/>
    <n v="0"/>
    <n v="0"/>
    <n v="0"/>
    <n v="0"/>
    <n v="0"/>
    <n v="0"/>
    <n v="0"/>
    <n v="0"/>
    <n v="-1125.8"/>
    <n v="107.81"/>
    <n v="0"/>
    <n v="0"/>
    <n v="0"/>
    <n v="0"/>
    <x v="1"/>
    <n v="0"/>
    <m/>
    <m/>
    <m/>
    <m/>
    <m/>
    <m/>
    <m/>
    <n v="1592.32"/>
    <n v="121.2"/>
    <n v="0"/>
    <n v="1713.52"/>
    <x v="4"/>
    <x v="11"/>
    <m/>
    <x v="42"/>
  </r>
  <r>
    <x v="1"/>
    <s v="Columbus"/>
    <s v="Lighting"/>
    <s v="Residential"/>
    <s v="PL-Private Lighting"/>
    <n v="14078.098"/>
    <n v="4447.58"/>
    <n v="0"/>
    <n v="0"/>
    <n v="0"/>
    <n v="0"/>
    <n v="0"/>
    <n v="0"/>
    <n v="0"/>
    <n v="0"/>
    <n v="0"/>
    <n v="0"/>
    <n v="0"/>
    <n v="851.5"/>
    <n v="0"/>
    <n v="0"/>
    <n v="23.29"/>
    <n v="0"/>
    <n v="0"/>
    <n v="0"/>
    <n v="0"/>
    <n v="0"/>
    <n v="0"/>
    <n v="0"/>
    <n v="0"/>
    <n v="0"/>
    <n v="0"/>
    <n v="0"/>
    <n v="0"/>
    <n v="0"/>
    <n v="0"/>
    <n v="0"/>
    <n v="0"/>
    <n v="75.989999999999995"/>
    <n v="0"/>
    <n v="840.39"/>
    <n v="37.26"/>
    <n v="0"/>
    <n v="0"/>
    <n v="0"/>
    <n v="0"/>
    <x v="1"/>
    <n v="0"/>
    <m/>
    <m/>
    <m/>
    <m/>
    <m/>
    <m/>
    <m/>
    <n v="800.54"/>
    <n v="50.96"/>
    <n v="0"/>
    <n v="851.5"/>
    <x v="0"/>
    <x v="4"/>
    <m/>
    <x v="42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1"/>
    <s v="Neosho"/>
    <s v="Electric"/>
    <s v="Commercial"/>
    <s v="CB-Commercial"/>
    <n v="1"/>
    <n v="0.08"/>
    <n v="20"/>
    <n v="1.01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1"/>
    <n v="0"/>
    <n v="0"/>
    <n v="0.02"/>
    <n v="0"/>
    <n v="0"/>
    <n v="0"/>
    <n v="0"/>
    <x v="1"/>
    <n v="0"/>
    <m/>
    <m/>
    <m/>
    <m/>
    <m/>
    <m/>
    <m/>
    <n v="0.06"/>
    <n v="0"/>
    <n v="0"/>
    <n v="0.06"/>
    <x v="1"/>
    <x v="5"/>
    <m/>
    <x v="42"/>
  </r>
  <r>
    <x v="3"/>
    <s v="Aurora"/>
    <s v="Electric"/>
    <s v="Commercial"/>
    <s v="CB-Commercial"/>
    <n v="1610"/>
    <n v="216.21"/>
    <n v="49.55"/>
    <n v="14.35"/>
    <n v="0"/>
    <n v="0"/>
    <n v="0"/>
    <n v="0"/>
    <n v="20.88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24"/>
    <n v="0"/>
    <n v="0"/>
    <n v="0"/>
    <n v="0"/>
    <n v="0"/>
    <n v="0"/>
    <n v="0"/>
    <x v="358"/>
    <n v="0"/>
    <m/>
    <m/>
    <m/>
    <m/>
    <m/>
    <m/>
    <m/>
    <n v="0"/>
    <n v="0"/>
    <n v="0"/>
    <n v="0"/>
    <x v="1"/>
    <x v="5"/>
    <m/>
    <x v="42"/>
  </r>
  <r>
    <x v="3"/>
    <s v="Aurora"/>
    <s v="Electric"/>
    <s v="Commercial"/>
    <s v="LS-Special Lighting"/>
    <n v="5031"/>
    <n v="937.98"/>
    <n v="0"/>
    <n v="20.79"/>
    <n v="0"/>
    <n v="0"/>
    <n v="0"/>
    <n v="0"/>
    <n v="65.25"/>
    <n v="0"/>
    <n v="0"/>
    <n v="1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2"/>
  </r>
  <r>
    <x v="3"/>
    <s v="Aurora"/>
    <s v="Electric"/>
    <s v="Commercial"/>
    <s v="NS-GS General Service"/>
    <n v="4031481"/>
    <n v="541384.69999999995"/>
    <n v="47334.38"/>
    <n v="17799.189999999999"/>
    <n v="0"/>
    <n v="0"/>
    <n v="-332.58"/>
    <n v="-10526.7083969466"/>
    <n v="52288.28"/>
    <n v="0"/>
    <n v="0"/>
    <n v="1128.82"/>
    <n v="0"/>
    <n v="0"/>
    <n v="0"/>
    <n v="0"/>
    <n v="0"/>
    <n v="0"/>
    <n v="0"/>
    <n v="0"/>
    <n v="0"/>
    <n v="0"/>
    <n v="0"/>
    <n v="0"/>
    <n v="0"/>
    <n v="0"/>
    <n v="0"/>
    <n v="30"/>
    <n v="0"/>
    <n v="45"/>
    <n v="4477.09"/>
    <n v="40"/>
    <n v="-33.18"/>
    <n v="40703.019999999997"/>
    <n v="0"/>
    <n v="0"/>
    <n v="0"/>
    <n v="0"/>
    <n v="0"/>
    <n v="0"/>
    <n v="0"/>
    <x v="1208"/>
    <n v="0"/>
    <m/>
    <m/>
    <m/>
    <m/>
    <m/>
    <m/>
    <m/>
    <n v="0"/>
    <n v="0"/>
    <n v="0"/>
    <n v="0"/>
    <x v="1"/>
    <x v="19"/>
    <m/>
    <x v="42"/>
  </r>
  <r>
    <x v="3"/>
    <s v="Aurora"/>
    <s v="Electric"/>
    <s v="Commercial"/>
    <s v="NS-LG Large General Serv"/>
    <n v="6547116"/>
    <n v="694593.1"/>
    <n v="11949.98"/>
    <n v="28146.84"/>
    <n v="0"/>
    <n v="0"/>
    <n v="0"/>
    <n v="0"/>
    <n v="84916.08"/>
    <n v="0"/>
    <n v="0"/>
    <n v="1624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249.07"/>
    <n v="0"/>
    <n v="0"/>
    <n v="0"/>
    <n v="0"/>
    <n v="0"/>
    <n v="0"/>
    <n v="0"/>
    <x v="1209"/>
    <n v="0"/>
    <m/>
    <m/>
    <m/>
    <m/>
    <m/>
    <m/>
    <m/>
    <n v="0"/>
    <n v="0"/>
    <n v="0"/>
    <n v="0"/>
    <x v="1"/>
    <x v="21"/>
    <m/>
    <x v="42"/>
  </r>
  <r>
    <x v="3"/>
    <s v="Aurora"/>
    <s v="Electric"/>
    <s v="Commercial"/>
    <s v="NS-SP Small Primary"/>
    <n v="283011"/>
    <n v="29982.98"/>
    <n v="138.97999999999999"/>
    <n v="1247.5899999999999"/>
    <n v="0"/>
    <n v="0"/>
    <n v="0"/>
    <n v="0"/>
    <n v="3670.66"/>
    <n v="0"/>
    <n v="0"/>
    <n v="79.239999999999995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0"/>
    <n v="0"/>
    <n v="0"/>
    <n v="1043.8499999999999"/>
    <n v="0"/>
    <n v="0"/>
    <n v="0"/>
    <n v="0"/>
    <n v="0"/>
    <n v="0"/>
    <n v="0"/>
    <x v="1210"/>
    <n v="0"/>
    <m/>
    <m/>
    <m/>
    <m/>
    <m/>
    <m/>
    <m/>
    <n v="0"/>
    <n v="0"/>
    <n v="0"/>
    <n v="0"/>
    <x v="1"/>
    <x v="23"/>
    <m/>
    <x v="42"/>
  </r>
  <r>
    <x v="3"/>
    <s v="Aurora"/>
    <s v="Electric"/>
    <s v="Industrial"/>
    <s v="LP-Large Power"/>
    <n v="3361203"/>
    <n v="333055.26"/>
    <n v="567.1"/>
    <n v="0"/>
    <n v="0"/>
    <n v="0"/>
    <n v="0"/>
    <n v="0"/>
    <n v="42788.11"/>
    <n v="0"/>
    <n v="0"/>
    <n v="255.86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117.78"/>
    <n v="0"/>
    <n v="0"/>
    <n v="9071.34"/>
    <n v="0"/>
    <n v="0"/>
    <n v="0"/>
    <n v="0"/>
    <n v="0"/>
    <n v="0"/>
    <n v="0"/>
    <x v="1211"/>
    <n v="0"/>
    <m/>
    <m/>
    <m/>
    <m/>
    <m/>
    <m/>
    <m/>
    <n v="0"/>
    <n v="0"/>
    <n v="0"/>
    <n v="0"/>
    <x v="2"/>
    <x v="17"/>
    <m/>
    <x v="42"/>
  </r>
  <r>
    <x v="3"/>
    <s v="Aurora"/>
    <s v="Electric"/>
    <s v="Industrial"/>
    <s v="NS-GS General Service"/>
    <n v="97008"/>
    <n v="13027.18"/>
    <n v="311.61"/>
    <n v="432.04"/>
    <n v="0"/>
    <n v="0"/>
    <n v="0"/>
    <n v="0"/>
    <n v="1258.2"/>
    <n v="0"/>
    <n v="0"/>
    <n v="2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0.34"/>
    <n v="0"/>
    <n v="0"/>
    <n v="1002.4"/>
    <n v="0"/>
    <n v="0"/>
    <n v="0"/>
    <n v="0"/>
    <n v="0"/>
    <n v="0"/>
    <n v="0"/>
    <x v="1212"/>
    <n v="0"/>
    <m/>
    <m/>
    <m/>
    <m/>
    <m/>
    <m/>
    <m/>
    <n v="0"/>
    <n v="0"/>
    <n v="0"/>
    <n v="0"/>
    <x v="2"/>
    <x v="19"/>
    <m/>
    <x v="42"/>
  </r>
  <r>
    <x v="3"/>
    <s v="Aurora"/>
    <s v="Electric"/>
    <s v="Industrial"/>
    <s v="NS-LG Large General Serv"/>
    <n v="1705502"/>
    <n v="180652.12"/>
    <n v="1042.3499999999999"/>
    <n v="4870.41"/>
    <n v="0"/>
    <n v="0"/>
    <n v="0"/>
    <n v="0"/>
    <n v="22120.35"/>
    <n v="0"/>
    <n v="0"/>
    <n v="477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15.36"/>
    <n v="0"/>
    <n v="0"/>
    <n v="0"/>
    <n v="0"/>
    <n v="0"/>
    <n v="0"/>
    <n v="0"/>
    <x v="1213"/>
    <n v="0"/>
    <m/>
    <m/>
    <m/>
    <m/>
    <m/>
    <m/>
    <m/>
    <n v="0"/>
    <n v="0"/>
    <n v="0"/>
    <n v="0"/>
    <x v="2"/>
    <x v="21"/>
    <m/>
    <x v="42"/>
  </r>
  <r>
    <x v="3"/>
    <s v="Aurora"/>
    <s v="Electric"/>
    <s v="Industrial"/>
    <s v="NS-SP Small Primary"/>
    <n v="994396"/>
    <n v="149208.47"/>
    <n v="347.45"/>
    <n v="3181.41"/>
    <n v="0"/>
    <n v="0"/>
    <n v="0"/>
    <n v="0"/>
    <n v="12897.31"/>
    <n v="0"/>
    <n v="0"/>
    <n v="70.3"/>
    <n v="0"/>
    <n v="0"/>
    <n v="0"/>
    <n v="0"/>
    <n v="0"/>
    <n v="0"/>
    <n v="0"/>
    <n v="1318"/>
    <n v="0"/>
    <n v="0"/>
    <n v="0"/>
    <n v="0"/>
    <n v="0"/>
    <n v="-808"/>
    <n v="0"/>
    <n v="0"/>
    <n v="0"/>
    <n v="0"/>
    <n v="1111.4000000000001"/>
    <n v="0"/>
    <n v="0"/>
    <n v="9883.5400000000009"/>
    <n v="0"/>
    <n v="0"/>
    <n v="0"/>
    <n v="0"/>
    <n v="0"/>
    <n v="0"/>
    <n v="0"/>
    <x v="1214"/>
    <n v="0"/>
    <m/>
    <m/>
    <m/>
    <m/>
    <m/>
    <m/>
    <m/>
    <n v="0"/>
    <n v="0"/>
    <n v="0"/>
    <n v="0"/>
    <x v="2"/>
    <x v="23"/>
    <m/>
    <x v="42"/>
  </r>
  <r>
    <x v="3"/>
    <s v="Aurora"/>
    <s v="Electric"/>
    <s v="Interdepartmental"/>
    <s v="NS-GS General Service"/>
    <n v="48954"/>
    <n v="6574.01"/>
    <n v="215.73"/>
    <n v="0"/>
    <n v="0"/>
    <n v="0"/>
    <n v="0"/>
    <n v="0"/>
    <n v="634.94000000000005"/>
    <n v="0"/>
    <n v="0"/>
    <n v="1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"/>
    <n v="0"/>
    <n v="0"/>
    <n v="0"/>
    <n v="0"/>
    <n v="0"/>
    <n v="0"/>
    <n v="0"/>
    <x v="1215"/>
    <n v="0"/>
    <m/>
    <m/>
    <m/>
    <m/>
    <m/>
    <m/>
    <m/>
    <n v="0"/>
    <n v="0"/>
    <n v="0"/>
    <n v="0"/>
    <x v="5"/>
    <x v="19"/>
    <m/>
    <x v="42"/>
  </r>
  <r>
    <x v="3"/>
    <s v="Aurora"/>
    <s v="Electric"/>
    <s v="Interdepartmental"/>
    <s v="NS-LG Large General Serv"/>
    <n v="180214"/>
    <n v="16134.81"/>
    <n v="277.95999999999998"/>
    <n v="0"/>
    <n v="0"/>
    <n v="0"/>
    <n v="0"/>
    <n v="0"/>
    <n v="2337.38"/>
    <n v="0"/>
    <n v="0"/>
    <n v="5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16"/>
    <n v="0"/>
    <m/>
    <m/>
    <m/>
    <m/>
    <m/>
    <m/>
    <m/>
    <n v="0"/>
    <n v="0"/>
    <n v="0"/>
    <n v="0"/>
    <x v="5"/>
    <x v="36"/>
    <m/>
    <x v="42"/>
  </r>
  <r>
    <x v="3"/>
    <s v="Aurora"/>
    <s v="Electric"/>
    <s v="Municipal Buildings"/>
    <s v="CB-Commercial"/>
    <n v="71"/>
    <n v="9.5299999999999994"/>
    <n v="10.39"/>
    <n v="0"/>
    <n v="0"/>
    <n v="0"/>
    <n v="0"/>
    <n v="0"/>
    <n v="0.92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17"/>
    <n v="0"/>
    <m/>
    <m/>
    <m/>
    <m/>
    <m/>
    <m/>
    <m/>
    <n v="0"/>
    <n v="0"/>
    <n v="0"/>
    <n v="0"/>
    <x v="3"/>
    <x v="5"/>
    <m/>
    <x v="42"/>
  </r>
  <r>
    <x v="3"/>
    <s v="Aurora"/>
    <s v="Electric"/>
    <s v="Municipal Buildings"/>
    <s v="NS-GS General Service"/>
    <n v="103798"/>
    <n v="13938.96"/>
    <n v="1653.93"/>
    <n v="0"/>
    <n v="0"/>
    <n v="0"/>
    <n v="0"/>
    <n v="0"/>
    <n v="1346.25"/>
    <n v="0"/>
    <n v="0"/>
    <n v="29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18"/>
    <n v="0"/>
    <m/>
    <m/>
    <m/>
    <m/>
    <m/>
    <m/>
    <m/>
    <n v="0"/>
    <n v="0"/>
    <n v="0"/>
    <n v="0"/>
    <x v="3"/>
    <x v="19"/>
    <m/>
    <x v="42"/>
  </r>
  <r>
    <x v="3"/>
    <s v="Aurora"/>
    <s v="Electric"/>
    <s v="Municipal Buildings"/>
    <s v="NS-LG Large General Serv"/>
    <n v="162880"/>
    <n v="15710.96"/>
    <n v="277.95999999999998"/>
    <n v="0"/>
    <n v="0"/>
    <n v="0"/>
    <n v="0"/>
    <n v="0"/>
    <n v="2112.56"/>
    <n v="0"/>
    <n v="0"/>
    <n v="45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19"/>
    <n v="0"/>
    <m/>
    <m/>
    <m/>
    <m/>
    <m/>
    <m/>
    <m/>
    <n v="0"/>
    <n v="0"/>
    <n v="0"/>
    <n v="0"/>
    <x v="3"/>
    <x v="21"/>
    <m/>
    <x v="42"/>
  </r>
  <r>
    <x v="3"/>
    <s v="Aurora"/>
    <s v="Electric"/>
    <s v="Municipal Other Lighting"/>
    <s v="CB-Commercial"/>
    <n v="596"/>
    <n v="80.040000000000006"/>
    <n v="20.78"/>
    <n v="0"/>
    <n v="0"/>
    <n v="0"/>
    <n v="0"/>
    <n v="0"/>
    <n v="7.73"/>
    <n v="0"/>
    <n v="0"/>
    <n v="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20"/>
    <n v="0"/>
    <m/>
    <m/>
    <m/>
    <m/>
    <m/>
    <m/>
    <m/>
    <n v="0"/>
    <n v="0"/>
    <n v="0"/>
    <n v="0"/>
    <x v="4"/>
    <x v="5"/>
    <m/>
    <x v="42"/>
  </r>
  <r>
    <x v="3"/>
    <s v="Aurora"/>
    <s v="Electric"/>
    <s v="Municipal Other Lighting"/>
    <s v="LS-Special Lighting"/>
    <n v="22469"/>
    <n v="3651.86"/>
    <n v="0"/>
    <n v="0"/>
    <n v="0"/>
    <n v="0"/>
    <n v="0"/>
    <n v="0"/>
    <n v="291.43"/>
    <n v="0"/>
    <n v="0"/>
    <n v="5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2"/>
  </r>
  <r>
    <x v="3"/>
    <s v="Aurora"/>
    <s v="Electric"/>
    <s v="Municipal Other Lighting"/>
    <s v="MS-Miscellaneous"/>
    <n v="0"/>
    <n v="0"/>
    <n v="2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42"/>
  </r>
  <r>
    <x v="3"/>
    <s v="Aurora"/>
    <s v="Electric"/>
    <s v="Municipal Other Lighting"/>
    <s v="NS-GS General Service"/>
    <n v="19240"/>
    <n v="2583.7199999999998"/>
    <n v="767.04"/>
    <n v="0"/>
    <n v="0"/>
    <n v="0"/>
    <n v="0"/>
    <n v="0"/>
    <n v="249.54"/>
    <n v="0"/>
    <n v="0"/>
    <n v="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21"/>
    <n v="0"/>
    <m/>
    <m/>
    <m/>
    <m/>
    <m/>
    <m/>
    <m/>
    <n v="0"/>
    <n v="0"/>
    <n v="0"/>
    <n v="0"/>
    <x v="4"/>
    <x v="19"/>
    <m/>
    <x v="42"/>
  </r>
  <r>
    <x v="3"/>
    <s v="Aurora"/>
    <s v="Electric"/>
    <s v="Municipal Pumping"/>
    <s v="NS-GS General Service"/>
    <n v="81393"/>
    <n v="10930.13"/>
    <n v="1342.32"/>
    <n v="0"/>
    <n v="0"/>
    <n v="0"/>
    <n v="0"/>
    <n v="0"/>
    <n v="1055.71"/>
    <n v="0"/>
    <n v="0"/>
    <n v="2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22"/>
    <n v="0"/>
    <m/>
    <m/>
    <m/>
    <m/>
    <m/>
    <m/>
    <m/>
    <n v="0"/>
    <n v="0"/>
    <n v="0"/>
    <n v="0"/>
    <x v="3"/>
    <x v="19"/>
    <m/>
    <x v="42"/>
  </r>
  <r>
    <x v="3"/>
    <s v="Aurora"/>
    <s v="Electric"/>
    <s v="Municipal Pumping"/>
    <s v="NS-LG Large General Serv"/>
    <n v="634297"/>
    <n v="67406.92"/>
    <n v="972.86"/>
    <n v="0"/>
    <n v="0"/>
    <n v="0"/>
    <n v="0"/>
    <n v="0"/>
    <n v="8226.83"/>
    <n v="0"/>
    <n v="0"/>
    <n v="177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23"/>
    <n v="0"/>
    <m/>
    <m/>
    <m/>
    <m/>
    <m/>
    <m/>
    <m/>
    <n v="0"/>
    <n v="0"/>
    <n v="0"/>
    <n v="0"/>
    <x v="3"/>
    <x v="21"/>
    <m/>
    <x v="42"/>
  </r>
  <r>
    <x v="3"/>
    <s v="Aurora"/>
    <s v="Electric"/>
    <s v="Oil Pipeline Pumping"/>
    <s v="NS-LG Large General Serv"/>
    <n v="103680"/>
    <n v="11191.04"/>
    <n v="69.489999999999995"/>
    <n v="383.07"/>
    <n v="0"/>
    <n v="0"/>
    <n v="0"/>
    <n v="0"/>
    <n v="1344.73"/>
    <n v="0"/>
    <n v="0"/>
    <n v="29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61.98"/>
    <n v="0"/>
    <n v="0"/>
    <n v="0"/>
    <n v="0"/>
    <n v="0"/>
    <n v="0"/>
    <n v="0"/>
    <x v="1224"/>
    <n v="0"/>
    <m/>
    <m/>
    <m/>
    <m/>
    <m/>
    <m/>
    <m/>
    <n v="0"/>
    <n v="0"/>
    <n v="0"/>
    <n v="0"/>
    <x v="2"/>
    <x v="21"/>
    <m/>
    <x v="42"/>
  </r>
  <r>
    <x v="3"/>
    <s v="Aurora"/>
    <s v="Electric"/>
    <s v="Oil Pipeline Pumping"/>
    <s v="NS-SP Small Primary"/>
    <n v="56483"/>
    <n v="6117.33"/>
    <n v="69.489999999999995"/>
    <n v="0"/>
    <n v="0"/>
    <n v="0"/>
    <n v="0"/>
    <n v="0"/>
    <n v="732.58"/>
    <n v="0"/>
    <n v="0"/>
    <n v="1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1.34"/>
    <n v="0"/>
    <n v="0"/>
    <n v="0"/>
    <n v="0"/>
    <n v="0"/>
    <n v="0"/>
    <n v="0"/>
    <x v="1225"/>
    <n v="0"/>
    <m/>
    <m/>
    <m/>
    <m/>
    <m/>
    <m/>
    <m/>
    <n v="0"/>
    <n v="0"/>
    <n v="0"/>
    <n v="0"/>
    <x v="2"/>
    <x v="37"/>
    <m/>
    <x v="42"/>
  </r>
  <r>
    <x v="3"/>
    <s v="Aurora"/>
    <s v="Electric"/>
    <s v="Residential"/>
    <s v="NS-RG Residential"/>
    <n v="21215329"/>
    <n v="2880686.24"/>
    <n v="190351.96"/>
    <n v="102516.86"/>
    <n v="0"/>
    <n v="0"/>
    <n v="-1329.49"/>
    <n v="-169192.48854961799"/>
    <n v="275273.39"/>
    <n v="0"/>
    <n v="0"/>
    <n v="5939.1"/>
    <n v="0"/>
    <n v="0"/>
    <n v="0"/>
    <n v="0"/>
    <n v="0"/>
    <n v="0"/>
    <n v="0"/>
    <n v="0"/>
    <n v="0"/>
    <n v="0"/>
    <n v="0"/>
    <n v="0"/>
    <n v="0"/>
    <n v="0"/>
    <n v="0"/>
    <n v="1140"/>
    <n v="500"/>
    <n v="135"/>
    <n v="2805.77"/>
    <n v="560"/>
    <n v="-327.64999999999998"/>
    <n v="28023.29"/>
    <n v="0"/>
    <n v="913.78"/>
    <n v="0"/>
    <n v="0"/>
    <n v="0"/>
    <n v="0"/>
    <n v="92.77"/>
    <x v="1226"/>
    <n v="0"/>
    <m/>
    <m/>
    <m/>
    <m/>
    <m/>
    <m/>
    <m/>
    <n v="0"/>
    <n v="0"/>
    <n v="0"/>
    <n v="0"/>
    <x v="0"/>
    <x v="38"/>
    <m/>
    <x v="42"/>
  </r>
  <r>
    <x v="3"/>
    <s v="Aurora"/>
    <s v="Electric"/>
    <s v="Residential"/>
    <s v="RG-Residential"/>
    <n v="69745"/>
    <n v="9473.92"/>
    <n v="1059.0999999999999"/>
    <n v="464.71"/>
    <n v="0"/>
    <n v="0"/>
    <n v="0"/>
    <n v="0"/>
    <n v="905.29"/>
    <n v="0"/>
    <n v="0"/>
    <n v="1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20"/>
    <n v="-0.91"/>
    <n v="102.02"/>
    <n v="0"/>
    <n v="0"/>
    <n v="0"/>
    <n v="0"/>
    <n v="0"/>
    <n v="0"/>
    <n v="0"/>
    <x v="1227"/>
    <n v="0"/>
    <m/>
    <m/>
    <m/>
    <m/>
    <m/>
    <m/>
    <m/>
    <n v="0"/>
    <n v="0"/>
    <n v="0"/>
    <n v="0"/>
    <x v="0"/>
    <x v="1"/>
    <m/>
    <x v="42"/>
  </r>
  <r>
    <x v="3"/>
    <s v="Aurora"/>
    <s v="Lighting"/>
    <s v="Commercial"/>
    <s v="PL-Private Lighting"/>
    <n v="47994.983999999997"/>
    <n v="17356.169999999998"/>
    <n v="0"/>
    <n v="0"/>
    <n v="0"/>
    <n v="0"/>
    <n v="0"/>
    <n v="0"/>
    <n v="621.95000000000005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.48"/>
    <n v="0"/>
    <n v="0"/>
    <n v="953.9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3"/>
    <s v="Aurora"/>
    <s v="Lighting"/>
    <s v="Industrial"/>
    <s v="PL-Private Lighting"/>
    <n v="4828.9430000000002"/>
    <n v="1349.35"/>
    <n v="0"/>
    <n v="0"/>
    <n v="0"/>
    <n v="0"/>
    <n v="0"/>
    <n v="0"/>
    <n v="6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71"/>
    <n v="0"/>
    <n v="0"/>
    <n v="73.3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2"/>
  </r>
  <r>
    <x v="3"/>
    <s v="Aurora"/>
    <s v="Lighting"/>
    <s v="Interdepartmental"/>
    <s v="PL-Private Lighting"/>
    <n v="195"/>
    <n v="49.47"/>
    <n v="0"/>
    <n v="0"/>
    <n v="0"/>
    <n v="0"/>
    <n v="0"/>
    <n v="0"/>
    <n v="2.5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42"/>
  </r>
  <r>
    <x v="3"/>
    <s v="Aurora"/>
    <s v="Lighting"/>
    <s v="Municipal Other Lighting"/>
    <s v="PL-Private Lighting"/>
    <n v="174"/>
    <n v="70.95"/>
    <n v="0"/>
    <n v="0"/>
    <n v="0"/>
    <n v="0"/>
    <n v="0"/>
    <n v="0"/>
    <n v="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2"/>
  </r>
  <r>
    <x v="3"/>
    <s v="Aurora"/>
    <s v="Lighting"/>
    <s v="Municipal Pumping"/>
    <s v="PL-Private Lighting"/>
    <n v="58"/>
    <n v="22.14"/>
    <n v="0"/>
    <n v="0"/>
    <n v="0"/>
    <n v="0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2"/>
  </r>
  <r>
    <x v="3"/>
    <s v="Aurora"/>
    <s v="Lighting"/>
    <s v="Municipal Street Lighting"/>
    <s v="SPL-Municipal St Lighting"/>
    <n v="84862.2"/>
    <n v="13700.67"/>
    <n v="0"/>
    <n v="0"/>
    <n v="0"/>
    <n v="0"/>
    <n v="0"/>
    <n v="0"/>
    <n v="1100.6500000000001"/>
    <n v="0"/>
    <n v="0"/>
    <n v="0"/>
    <n v="0"/>
    <n v="0"/>
    <n v="0"/>
    <n v="0"/>
    <n v="0"/>
    <n v="0"/>
    <n v="0"/>
    <n v="347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2"/>
  </r>
  <r>
    <x v="3"/>
    <s v="Aurora"/>
    <s v="Lighting"/>
    <s v="Residential"/>
    <s v="PL-Private Lighting"/>
    <n v="51366.970999999998"/>
    <n v="21017.24"/>
    <n v="0"/>
    <n v="0"/>
    <n v="0"/>
    <n v="0"/>
    <n v="0"/>
    <n v="0"/>
    <n v="663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73"/>
    <n v="0"/>
    <n v="-1.36"/>
    <n v="70.6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3"/>
    <s v="Baxter Springs"/>
    <s v="Electric"/>
    <s v="Commercial"/>
    <s v="NS-GS General Service"/>
    <n v="2"/>
    <n v="0.27"/>
    <n v="23.97"/>
    <n v="1.21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9"/>
    <m/>
    <x v="42"/>
  </r>
  <r>
    <x v="3"/>
    <s v="Baxter Springs"/>
    <s v="Electric"/>
    <s v="Residential"/>
    <s v="NS-RG Residential"/>
    <n v="913"/>
    <n v="124"/>
    <n v="13"/>
    <n v="7.49"/>
    <n v="0"/>
    <n v="0"/>
    <n v="0"/>
    <n v="0"/>
    <n v="11.84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3.75"/>
    <n v="0"/>
    <n v="0"/>
    <n v="0"/>
    <n v="0"/>
    <n v="0"/>
    <n v="0"/>
    <n v="0"/>
    <x v="424"/>
    <n v="0"/>
    <m/>
    <m/>
    <m/>
    <m/>
    <m/>
    <m/>
    <m/>
    <n v="0"/>
    <n v="0"/>
    <n v="0"/>
    <n v="0"/>
    <x v="0"/>
    <x v="38"/>
    <m/>
    <x v="42"/>
  </r>
  <r>
    <x v="3"/>
    <s v="Baxter Springs"/>
    <s v="Lighting"/>
    <s v="Commercial"/>
    <s v="PL-Private Lighting"/>
    <n v="31"/>
    <n v="15.22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3"/>
    <s v="Bolivar"/>
    <s v="Electric"/>
    <s v="Commercial"/>
    <s v="CB-Commercial"/>
    <n v="7319"/>
    <n v="982.86"/>
    <n v="110.25"/>
    <n v="47.32"/>
    <n v="0"/>
    <n v="0"/>
    <n v="0"/>
    <n v="0"/>
    <n v="94.93"/>
    <n v="0"/>
    <n v="0"/>
    <n v="2.0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.55"/>
    <n v="0"/>
    <n v="0"/>
    <n v="0"/>
    <n v="0"/>
    <n v="0"/>
    <n v="0"/>
    <n v="0"/>
    <x v="432"/>
    <n v="0"/>
    <m/>
    <m/>
    <m/>
    <m/>
    <m/>
    <m/>
    <m/>
    <n v="0"/>
    <n v="0"/>
    <n v="0"/>
    <n v="0"/>
    <x v="1"/>
    <x v="5"/>
    <m/>
    <x v="42"/>
  </r>
  <r>
    <x v="3"/>
    <s v="Bolivar"/>
    <s v="Electric"/>
    <s v="Commercial"/>
    <s v="LP-Large Power"/>
    <n v="2391797"/>
    <n v="219402.63"/>
    <n v="1134.2"/>
    <n v="0"/>
    <n v="0"/>
    <n v="0"/>
    <n v="0"/>
    <n v="0"/>
    <n v="30447.57"/>
    <n v="0"/>
    <n v="0"/>
    <n v="669.7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6309.32"/>
    <n v="0"/>
    <n v="0"/>
    <n v="0"/>
    <n v="0"/>
    <n v="0"/>
    <n v="0"/>
    <n v="0"/>
    <x v="1228"/>
    <n v="0"/>
    <m/>
    <m/>
    <m/>
    <m/>
    <m/>
    <m/>
    <m/>
    <n v="0"/>
    <n v="0"/>
    <n v="0"/>
    <n v="0"/>
    <x v="1"/>
    <x v="17"/>
    <m/>
    <x v="42"/>
  </r>
  <r>
    <x v="3"/>
    <s v="Bolivar"/>
    <s v="Electric"/>
    <s v="Commercial"/>
    <s v="LS-Special Lighting"/>
    <n v="3212"/>
    <n v="751.34"/>
    <n v="0"/>
    <n v="2.58"/>
    <n v="0"/>
    <n v="0"/>
    <n v="0"/>
    <n v="0"/>
    <n v="41.67"/>
    <n v="0"/>
    <n v="0"/>
    <n v="0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2"/>
  </r>
  <r>
    <x v="3"/>
    <s v="Bolivar"/>
    <s v="Electric"/>
    <s v="Commercial"/>
    <s v="NS-GS General Service"/>
    <n v="4517116"/>
    <n v="606599.61"/>
    <n v="60469.93"/>
    <n v="14288.88"/>
    <n v="0"/>
    <n v="0"/>
    <n v="-136.52000000000001"/>
    <n v="-5981.96946564885"/>
    <n v="58586.89"/>
    <n v="0"/>
    <n v="0"/>
    <n v="1264.76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4322.8500000000004"/>
    <n v="20"/>
    <n v="-125.48"/>
    <n v="42661.5"/>
    <n v="0"/>
    <n v="0"/>
    <n v="0"/>
    <n v="0"/>
    <n v="0"/>
    <n v="0"/>
    <n v="0"/>
    <x v="1229"/>
    <n v="0"/>
    <m/>
    <m/>
    <m/>
    <m/>
    <m/>
    <m/>
    <m/>
    <n v="0"/>
    <n v="0"/>
    <n v="0"/>
    <n v="0"/>
    <x v="1"/>
    <x v="19"/>
    <m/>
    <x v="42"/>
  </r>
  <r>
    <x v="3"/>
    <s v="Bolivar"/>
    <s v="Electric"/>
    <s v="Commercial"/>
    <s v="NS-LG Large General Serv"/>
    <n v="7583668"/>
    <n v="823076.21"/>
    <n v="17249.73"/>
    <n v="14701.48"/>
    <n v="0"/>
    <n v="0"/>
    <n v="-38"/>
    <n v="-9360"/>
    <n v="98360.17"/>
    <n v="0"/>
    <n v="0"/>
    <n v="2106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296.07"/>
    <n v="0"/>
    <n v="0"/>
    <n v="0"/>
    <n v="0"/>
    <n v="0"/>
    <n v="0"/>
    <n v="0"/>
    <x v="1230"/>
    <n v="0"/>
    <m/>
    <m/>
    <m/>
    <m/>
    <m/>
    <m/>
    <m/>
    <n v="0"/>
    <n v="0"/>
    <n v="0"/>
    <n v="0"/>
    <x v="1"/>
    <x v="21"/>
    <m/>
    <x v="42"/>
  </r>
  <r>
    <x v="3"/>
    <s v="Bolivar"/>
    <s v="Electric"/>
    <s v="Commercial"/>
    <s v="NS-SP Small Primary"/>
    <n v="17440"/>
    <n v="2498.42"/>
    <n v="141.29"/>
    <n v="0"/>
    <n v="0"/>
    <n v="0"/>
    <n v="0"/>
    <n v="0"/>
    <n v="226.2"/>
    <n v="0"/>
    <n v="0"/>
    <n v="4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.63"/>
    <n v="0"/>
    <n v="0"/>
    <n v="0"/>
    <n v="0"/>
    <n v="0"/>
    <n v="0"/>
    <n v="0"/>
    <x v="1231"/>
    <n v="0"/>
    <m/>
    <m/>
    <m/>
    <m/>
    <m/>
    <m/>
    <m/>
    <n v="0"/>
    <n v="0"/>
    <n v="0"/>
    <n v="0"/>
    <x v="1"/>
    <x v="23"/>
    <m/>
    <x v="42"/>
  </r>
  <r>
    <x v="3"/>
    <s v="Bolivar"/>
    <s v="Electric"/>
    <s v="Commercial"/>
    <s v="SH-Small Heating"/>
    <n v="420"/>
    <n v="56.4"/>
    <n v="22.37"/>
    <n v="1.7"/>
    <n v="0"/>
    <n v="0"/>
    <n v="0"/>
    <n v="0"/>
    <n v="5.45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"/>
    <n v="0"/>
    <n v="0"/>
    <n v="0"/>
    <n v="0"/>
    <n v="0"/>
    <n v="0"/>
    <n v="0"/>
    <x v="1232"/>
    <n v="0"/>
    <m/>
    <m/>
    <m/>
    <m/>
    <m/>
    <m/>
    <m/>
    <n v="0"/>
    <n v="0"/>
    <n v="0"/>
    <n v="0"/>
    <x v="1"/>
    <x v="12"/>
    <m/>
    <x v="42"/>
  </r>
  <r>
    <x v="3"/>
    <s v="Bolivar"/>
    <s v="Electric"/>
    <s v="Industrial"/>
    <s v="LP-Large Power"/>
    <n v="852650"/>
    <n v="76388.67"/>
    <n v="567.1"/>
    <n v="0"/>
    <n v="0"/>
    <n v="0"/>
    <n v="0"/>
    <n v="0"/>
    <n v="10854.23"/>
    <n v="0"/>
    <n v="0"/>
    <n v="238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17.24"/>
    <n v="0"/>
    <n v="0"/>
    <n v="4247.43"/>
    <n v="0"/>
    <n v="0"/>
    <n v="0"/>
    <n v="0"/>
    <n v="0"/>
    <n v="0"/>
    <n v="0"/>
    <x v="1233"/>
    <n v="0"/>
    <m/>
    <m/>
    <m/>
    <m/>
    <m/>
    <m/>
    <m/>
    <n v="0"/>
    <n v="0"/>
    <n v="0"/>
    <n v="0"/>
    <x v="2"/>
    <x v="17"/>
    <m/>
    <x v="42"/>
  </r>
  <r>
    <x v="3"/>
    <s v="Bolivar"/>
    <s v="Electric"/>
    <s v="Industrial"/>
    <s v="NS-GS General Service"/>
    <n v="103378"/>
    <n v="13882.6"/>
    <n v="311.61"/>
    <n v="723.11"/>
    <n v="0"/>
    <n v="0"/>
    <n v="0"/>
    <n v="0"/>
    <n v="1340.81"/>
    <n v="0"/>
    <n v="0"/>
    <n v="28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2.88"/>
    <n v="0"/>
    <n v="0"/>
    <n v="0"/>
    <n v="0"/>
    <n v="0"/>
    <n v="0"/>
    <n v="0"/>
    <x v="1234"/>
    <n v="0"/>
    <m/>
    <m/>
    <m/>
    <m/>
    <m/>
    <m/>
    <m/>
    <n v="0"/>
    <n v="0"/>
    <n v="0"/>
    <n v="0"/>
    <x v="2"/>
    <x v="19"/>
    <m/>
    <x v="42"/>
  </r>
  <r>
    <x v="3"/>
    <s v="Bolivar"/>
    <s v="Electric"/>
    <s v="Industrial"/>
    <s v="NS-LG Large General Serv"/>
    <n v="1174560"/>
    <n v="132198.75"/>
    <n v="1042.3499999999999"/>
    <n v="5669.39"/>
    <n v="0"/>
    <n v="0"/>
    <n v="0"/>
    <n v="0"/>
    <n v="15234.05"/>
    <n v="0"/>
    <n v="0"/>
    <n v="328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46.23"/>
    <n v="0"/>
    <n v="0"/>
    <n v="0"/>
    <n v="0"/>
    <n v="0"/>
    <n v="0"/>
    <n v="0"/>
    <x v="1235"/>
    <n v="0"/>
    <m/>
    <m/>
    <m/>
    <m/>
    <m/>
    <m/>
    <m/>
    <n v="0"/>
    <n v="0"/>
    <n v="0"/>
    <n v="0"/>
    <x v="2"/>
    <x v="21"/>
    <m/>
    <x v="42"/>
  </r>
  <r>
    <x v="3"/>
    <s v="Bolivar"/>
    <s v="Electric"/>
    <s v="Interdepartmental"/>
    <s v="NS-GS General Service"/>
    <n v="26826"/>
    <n v="3602.45"/>
    <n v="359.55"/>
    <n v="0"/>
    <n v="0"/>
    <n v="0"/>
    <n v="0"/>
    <n v="0"/>
    <n v="347.94"/>
    <n v="0"/>
    <n v="0"/>
    <n v="7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.37"/>
    <n v="0"/>
    <n v="0"/>
    <n v="0"/>
    <n v="0"/>
    <n v="0"/>
    <n v="0"/>
    <n v="0"/>
    <x v="1236"/>
    <n v="0"/>
    <m/>
    <m/>
    <m/>
    <m/>
    <m/>
    <m/>
    <m/>
    <n v="0"/>
    <n v="0"/>
    <n v="0"/>
    <n v="0"/>
    <x v="5"/>
    <x v="19"/>
    <m/>
    <x v="42"/>
  </r>
  <r>
    <x v="3"/>
    <s v="Bolivar"/>
    <s v="Electric"/>
    <s v="Interdepartmental"/>
    <s v="NS-LG Large General Serv"/>
    <n v="223890"/>
    <n v="23619.14"/>
    <n v="416.94"/>
    <n v="0"/>
    <n v="0"/>
    <n v="0"/>
    <n v="0"/>
    <n v="0"/>
    <n v="2903.85"/>
    <n v="0"/>
    <n v="0"/>
    <n v="62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53.2"/>
    <n v="0"/>
    <n v="0"/>
    <n v="0"/>
    <n v="0"/>
    <n v="0"/>
    <n v="0"/>
    <n v="0"/>
    <x v="1237"/>
    <n v="0"/>
    <m/>
    <m/>
    <m/>
    <m/>
    <m/>
    <m/>
    <m/>
    <n v="0"/>
    <n v="0"/>
    <n v="0"/>
    <n v="0"/>
    <x v="5"/>
    <x v="36"/>
    <m/>
    <x v="42"/>
  </r>
  <r>
    <x v="3"/>
    <s v="Bolivar"/>
    <s v="Electric"/>
    <s v="Municipal Buildings"/>
    <s v="NS-GS General Service"/>
    <n v="98449"/>
    <n v="13220.6"/>
    <n v="2612.73"/>
    <n v="0"/>
    <n v="0"/>
    <n v="0"/>
    <n v="0"/>
    <n v="0"/>
    <n v="1276.8699999999999"/>
    <n v="0"/>
    <n v="0"/>
    <n v="27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38"/>
    <n v="0"/>
    <m/>
    <m/>
    <m/>
    <m/>
    <m/>
    <m/>
    <m/>
    <n v="0"/>
    <n v="0"/>
    <n v="0"/>
    <n v="0"/>
    <x v="3"/>
    <x v="19"/>
    <m/>
    <x v="42"/>
  </r>
  <r>
    <x v="3"/>
    <s v="Bolivar"/>
    <s v="Electric"/>
    <s v="Municipal Buildings"/>
    <s v="NS-LG Large General Serv"/>
    <n v="102160"/>
    <n v="11532.79"/>
    <n v="277.95999999999998"/>
    <n v="0"/>
    <n v="0"/>
    <n v="0"/>
    <n v="0"/>
    <n v="0"/>
    <n v="1325.02"/>
    <n v="0"/>
    <n v="0"/>
    <n v="28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39"/>
    <n v="0"/>
    <m/>
    <m/>
    <m/>
    <m/>
    <m/>
    <m/>
    <m/>
    <n v="0"/>
    <n v="0"/>
    <n v="0"/>
    <n v="0"/>
    <x v="3"/>
    <x v="21"/>
    <m/>
    <x v="42"/>
  </r>
  <r>
    <x v="3"/>
    <s v="Bolivar"/>
    <s v="Electric"/>
    <s v="Municipal Other Lighting"/>
    <s v="LS-Special Lighting"/>
    <n v="16050"/>
    <n v="2624.74"/>
    <n v="0"/>
    <n v="0"/>
    <n v="0"/>
    <n v="0"/>
    <n v="0"/>
    <n v="0"/>
    <n v="208.17"/>
    <n v="0"/>
    <n v="0"/>
    <n v="4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2"/>
  </r>
  <r>
    <x v="3"/>
    <s v="Bolivar"/>
    <s v="Electric"/>
    <s v="Municipal Other Lighting"/>
    <s v="NS-GS General Service"/>
    <n v="10796"/>
    <n v="1449.72"/>
    <n v="910.86"/>
    <n v="0"/>
    <n v="0"/>
    <n v="0"/>
    <n v="0"/>
    <n v="0"/>
    <n v="140"/>
    <n v="0"/>
    <n v="0"/>
    <n v="3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40"/>
    <n v="0"/>
    <m/>
    <m/>
    <m/>
    <m/>
    <m/>
    <m/>
    <m/>
    <n v="0"/>
    <n v="0"/>
    <n v="0"/>
    <n v="0"/>
    <x v="4"/>
    <x v="19"/>
    <m/>
    <x v="42"/>
  </r>
  <r>
    <x v="3"/>
    <s v="Bolivar"/>
    <s v="Electric"/>
    <s v="Municipal Pumping"/>
    <s v="NS-GS General Service"/>
    <n v="144941"/>
    <n v="19463.95"/>
    <n v="2636.7"/>
    <n v="0"/>
    <n v="0"/>
    <n v="0"/>
    <n v="0"/>
    <n v="0"/>
    <n v="1879.89"/>
    <n v="0"/>
    <n v="0"/>
    <n v="40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41"/>
    <n v="0"/>
    <m/>
    <m/>
    <m/>
    <m/>
    <m/>
    <m/>
    <m/>
    <n v="0"/>
    <n v="0"/>
    <n v="0"/>
    <n v="0"/>
    <x v="3"/>
    <x v="19"/>
    <m/>
    <x v="42"/>
  </r>
  <r>
    <x v="3"/>
    <s v="Bolivar"/>
    <s v="Electric"/>
    <s v="Municipal Pumping"/>
    <s v="NS-LG Large General Serv"/>
    <n v="162411"/>
    <n v="18527.97"/>
    <n v="555.91999999999996"/>
    <n v="0"/>
    <n v="0"/>
    <n v="0"/>
    <n v="0"/>
    <n v="0"/>
    <n v="2106.4699999999998"/>
    <n v="0"/>
    <n v="0"/>
    <n v="45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42"/>
    <n v="0"/>
    <m/>
    <m/>
    <m/>
    <m/>
    <m/>
    <m/>
    <m/>
    <n v="0"/>
    <n v="0"/>
    <n v="0"/>
    <n v="0"/>
    <x v="3"/>
    <x v="21"/>
    <m/>
    <x v="42"/>
  </r>
  <r>
    <x v="3"/>
    <s v="Bolivar"/>
    <s v="Electric"/>
    <s v="Oil Pipeline Pumping"/>
    <s v="LP-Large Power"/>
    <n v="3805394"/>
    <n v="410138.42"/>
    <n v="850.65"/>
    <n v="0"/>
    <n v="0"/>
    <n v="0"/>
    <n v="0"/>
    <n v="0"/>
    <n v="48442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002.83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2"/>
  </r>
  <r>
    <x v="3"/>
    <s v="Bolivar"/>
    <s v="Electric"/>
    <s v="Oil Pipeline Pumping"/>
    <s v="NS-SP Small Primary"/>
    <n v="110612"/>
    <n v="10798.68"/>
    <n v="69.489999999999995"/>
    <n v="0"/>
    <n v="0"/>
    <n v="0"/>
    <n v="0"/>
    <n v="0"/>
    <n v="1434.64"/>
    <n v="0"/>
    <n v="0"/>
    <n v="3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38.11"/>
    <n v="0"/>
    <n v="0"/>
    <n v="839.13"/>
    <n v="0"/>
    <n v="0"/>
    <n v="0"/>
    <n v="0"/>
    <n v="0"/>
    <n v="0"/>
    <n v="0"/>
    <x v="1243"/>
    <n v="0"/>
    <m/>
    <m/>
    <m/>
    <m/>
    <m/>
    <m/>
    <m/>
    <n v="0"/>
    <n v="0"/>
    <n v="0"/>
    <n v="0"/>
    <x v="2"/>
    <x v="37"/>
    <m/>
    <x v="42"/>
  </r>
  <r>
    <x v="3"/>
    <s v="Bolivar"/>
    <s v="Electric"/>
    <s v="Residential"/>
    <s v="NS-RG Residential"/>
    <n v="18808572.699999999"/>
    <n v="2553031.87"/>
    <n v="183392.06"/>
    <n v="64984.44"/>
    <n v="0"/>
    <n v="0"/>
    <n v="-1093.3499999999999"/>
    <n v="-110440.09160305301"/>
    <n v="243948.77"/>
    <n v="0"/>
    <n v="0"/>
    <n v="5266.03"/>
    <n v="0"/>
    <n v="0"/>
    <n v="0"/>
    <n v="0"/>
    <n v="0"/>
    <n v="0"/>
    <n v="0"/>
    <n v="0"/>
    <n v="0"/>
    <n v="0"/>
    <n v="0"/>
    <n v="0"/>
    <n v="0"/>
    <n v="0"/>
    <n v="0"/>
    <n v="750"/>
    <n v="300"/>
    <n v="150"/>
    <n v="2392.4"/>
    <n v="880"/>
    <n v="-600.07000000000005"/>
    <n v="64757.75"/>
    <n v="0"/>
    <n v="223.59"/>
    <n v="0"/>
    <n v="0"/>
    <n v="0"/>
    <n v="0"/>
    <n v="0"/>
    <x v="1244"/>
    <n v="0"/>
    <m/>
    <m/>
    <m/>
    <m/>
    <m/>
    <m/>
    <m/>
    <n v="0"/>
    <n v="0"/>
    <n v="0"/>
    <n v="0"/>
    <x v="0"/>
    <x v="38"/>
    <m/>
    <x v="42"/>
  </r>
  <r>
    <x v="3"/>
    <s v="Bolivar"/>
    <s v="Electric"/>
    <s v="Residential"/>
    <s v="RG-Residential"/>
    <n v="67267"/>
    <n v="9136.2000000000007"/>
    <n v="1175.22"/>
    <n v="301.61"/>
    <n v="0"/>
    <n v="0"/>
    <n v="0"/>
    <n v="0"/>
    <n v="872.44"/>
    <n v="0"/>
    <n v="0"/>
    <n v="18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2"/>
    <n v="20"/>
    <n v="0"/>
    <n v="250.34"/>
    <n v="0"/>
    <n v="-238.25"/>
    <n v="0"/>
    <n v="0"/>
    <n v="0"/>
    <n v="0"/>
    <n v="0"/>
    <x v="1245"/>
    <n v="0"/>
    <m/>
    <m/>
    <m/>
    <m/>
    <m/>
    <m/>
    <m/>
    <n v="0"/>
    <n v="0"/>
    <n v="0"/>
    <n v="0"/>
    <x v="0"/>
    <x v="1"/>
    <m/>
    <x v="42"/>
  </r>
  <r>
    <x v="3"/>
    <s v="Bolivar"/>
    <s v="Electric"/>
    <s v="Wholesale Municipalities"/>
    <s v="GFR-Lockwood"/>
    <n v="1295097"/>
    <n v="78603.31"/>
    <n v="0"/>
    <n v="0"/>
    <n v="66075.85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6"/>
    <x v="30"/>
    <m/>
    <x v="42"/>
  </r>
  <r>
    <x v="3"/>
    <s v="Bolivar"/>
    <s v="Lighting"/>
    <s v="Commercial"/>
    <s v="PL-Private Lighting"/>
    <n v="54837.360999999997"/>
    <n v="17890.68"/>
    <n v="0"/>
    <n v="135.6"/>
    <n v="0"/>
    <n v="0"/>
    <n v="0"/>
    <n v="0"/>
    <n v="708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6"/>
    <n v="0"/>
    <n v="0"/>
    <n v="746.9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3"/>
    <s v="Bolivar"/>
    <s v="Lighting"/>
    <s v="Industrial"/>
    <s v="PL-Private Lighting"/>
    <n v="515"/>
    <n v="189.97"/>
    <n v="0"/>
    <n v="6.3"/>
    <n v="0"/>
    <n v="0"/>
    <n v="0"/>
    <n v="0"/>
    <n v="6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3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2"/>
  </r>
  <r>
    <x v="3"/>
    <s v="Bolivar"/>
    <s v="Lighting"/>
    <s v="Municipal Other Lighting"/>
    <s v="PL-Private Lighting"/>
    <n v="249"/>
    <n v="90.19"/>
    <n v="0"/>
    <n v="0"/>
    <n v="0"/>
    <n v="0"/>
    <n v="0"/>
    <n v="0"/>
    <n v="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2"/>
  </r>
  <r>
    <x v="3"/>
    <s v="Bolivar"/>
    <s v="Lighting"/>
    <s v="Municipal Street Lighting"/>
    <s v="SPL-Municipal St Lighting"/>
    <n v="160384.30900000001"/>
    <n v="26420.91"/>
    <n v="0"/>
    <n v="0"/>
    <n v="0"/>
    <n v="0"/>
    <n v="0"/>
    <n v="0"/>
    <n v="2080.19"/>
    <n v="0"/>
    <n v="0"/>
    <n v="0"/>
    <n v="0"/>
    <n v="0"/>
    <n v="0"/>
    <n v="0"/>
    <n v="0"/>
    <n v="0"/>
    <n v="0"/>
    <n v="7075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2"/>
  </r>
  <r>
    <x v="3"/>
    <s v="Bolivar"/>
    <s v="Lighting"/>
    <s v="Residential"/>
    <s v="PL-Private Lighting"/>
    <n v="41352.491999999998"/>
    <n v="16623.46"/>
    <n v="0"/>
    <n v="64.08"/>
    <n v="0"/>
    <n v="0"/>
    <n v="0"/>
    <n v="0"/>
    <n v="534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3.12"/>
    <n v="0"/>
    <n v="0"/>
    <n v="292.4100000000000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3"/>
    <s v="Branson"/>
    <s v="Electric"/>
    <s v="Commercial"/>
    <s v="NS-GS General Service"/>
    <n v="3215"/>
    <n v="431.74"/>
    <n v="47.94"/>
    <n v="0"/>
    <n v="0"/>
    <n v="0"/>
    <n v="0"/>
    <n v="0"/>
    <n v="41.69"/>
    <n v="0"/>
    <n v="0"/>
    <n v="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46"/>
    <n v="0"/>
    <m/>
    <m/>
    <m/>
    <m/>
    <m/>
    <m/>
    <m/>
    <n v="0"/>
    <n v="0"/>
    <n v="0"/>
    <n v="0"/>
    <x v="1"/>
    <x v="19"/>
    <m/>
    <x v="42"/>
  </r>
  <r>
    <x v="3"/>
    <s v="Branson"/>
    <s v="Electric"/>
    <s v="Commercial"/>
    <s v="CB-Commercial"/>
    <n v="2031"/>
    <n v="272.73"/>
    <n v="61.53"/>
    <n v="1.87"/>
    <n v="0"/>
    <n v="0"/>
    <n v="0"/>
    <n v="0"/>
    <n v="26.34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67"/>
    <n v="0"/>
    <n v="0"/>
    <n v="0"/>
    <n v="0"/>
    <n v="0"/>
    <n v="0"/>
    <n v="0"/>
    <x v="1247"/>
    <n v="0"/>
    <m/>
    <m/>
    <m/>
    <m/>
    <m/>
    <m/>
    <m/>
    <n v="0"/>
    <n v="0"/>
    <n v="0"/>
    <n v="0"/>
    <x v="1"/>
    <x v="5"/>
    <m/>
    <x v="42"/>
  </r>
  <r>
    <x v="3"/>
    <s v="Branson"/>
    <s v="Electric"/>
    <s v="Commercial"/>
    <s v="LP-Large Power"/>
    <n v="2966400"/>
    <n v="274642.05"/>
    <n v="567.1"/>
    <n v="2176.65"/>
    <n v="0"/>
    <n v="0"/>
    <n v="0"/>
    <n v="0"/>
    <n v="37762.269999999997"/>
    <n v="0"/>
    <n v="0"/>
    <n v="830.59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48"/>
    <n v="0"/>
    <m/>
    <m/>
    <m/>
    <m/>
    <m/>
    <m/>
    <m/>
    <n v="0"/>
    <n v="0"/>
    <n v="0"/>
    <n v="0"/>
    <x v="1"/>
    <x v="17"/>
    <m/>
    <x v="42"/>
  </r>
  <r>
    <x v="3"/>
    <s v="Branson"/>
    <s v="Electric"/>
    <s v="Commercial"/>
    <s v="NS-GS General Service"/>
    <n v="8818162"/>
    <n v="1184183.99"/>
    <n v="99151.89"/>
    <n v="24695.35"/>
    <n v="0"/>
    <n v="0"/>
    <n v="-72.64"/>
    <n v="-4626.1160305343501"/>
    <n v="114371.42"/>
    <n v="0"/>
    <n v="0"/>
    <n v="2468.4899999999998"/>
    <n v="0"/>
    <n v="0"/>
    <n v="0"/>
    <n v="0"/>
    <n v="0"/>
    <n v="0"/>
    <n v="0"/>
    <n v="0"/>
    <n v="0"/>
    <n v="0"/>
    <n v="0"/>
    <n v="0"/>
    <n v="0"/>
    <n v="0"/>
    <n v="0"/>
    <n v="60"/>
    <n v="0"/>
    <n v="45"/>
    <n v="9819.8700000000008"/>
    <n v="120"/>
    <n v="-214.48"/>
    <n v="99690.28"/>
    <n v="0"/>
    <n v="0"/>
    <n v="0"/>
    <n v="0"/>
    <n v="0"/>
    <n v="0"/>
    <n v="0"/>
    <x v="1249"/>
    <n v="0"/>
    <m/>
    <m/>
    <m/>
    <m/>
    <m/>
    <m/>
    <m/>
    <n v="0"/>
    <n v="0"/>
    <n v="0"/>
    <n v="0"/>
    <x v="1"/>
    <x v="19"/>
    <m/>
    <x v="42"/>
  </r>
  <r>
    <x v="3"/>
    <s v="Branson"/>
    <s v="Electric"/>
    <s v="Commercial"/>
    <s v="NS-LG Large General Serv"/>
    <n v="27108267"/>
    <n v="2949806.26"/>
    <n v="47816.1"/>
    <n v="58837.1"/>
    <n v="0"/>
    <n v="0"/>
    <n v="0"/>
    <n v="0"/>
    <n v="351605.77"/>
    <n v="0"/>
    <n v="0"/>
    <n v="7498.2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-974.81"/>
    <n v="0"/>
    <n v="-262.08"/>
    <n v="226145.7"/>
    <n v="0"/>
    <n v="0"/>
    <n v="0"/>
    <n v="0"/>
    <n v="0"/>
    <n v="0"/>
    <n v="0"/>
    <x v="1250"/>
    <n v="0"/>
    <m/>
    <m/>
    <m/>
    <m/>
    <m/>
    <m/>
    <m/>
    <n v="0"/>
    <n v="0"/>
    <n v="0"/>
    <n v="0"/>
    <x v="1"/>
    <x v="21"/>
    <m/>
    <x v="42"/>
  </r>
  <r>
    <x v="3"/>
    <s v="Branson"/>
    <s v="Electric"/>
    <s v="Commercial"/>
    <s v="NS-RG Resident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0"/>
    <m/>
    <x v="42"/>
  </r>
  <r>
    <x v="3"/>
    <s v="Branson"/>
    <s v="Electric"/>
    <s v="Commercial"/>
    <s v="NS-SP Small Primary"/>
    <n v="928966"/>
    <n v="104691.24"/>
    <n v="766.71"/>
    <n v="1678.21"/>
    <n v="0"/>
    <n v="0"/>
    <n v="0"/>
    <n v="0"/>
    <n v="12048.7"/>
    <n v="0"/>
    <n v="0"/>
    <n v="162.13"/>
    <n v="0"/>
    <n v="0"/>
    <n v="0"/>
    <n v="0"/>
    <n v="0"/>
    <n v="0"/>
    <n v="0"/>
    <n v="1515.38"/>
    <n v="0"/>
    <n v="0"/>
    <n v="0"/>
    <n v="0"/>
    <n v="0"/>
    <n v="0"/>
    <n v="0"/>
    <n v="0"/>
    <n v="0"/>
    <n v="0"/>
    <n v="1640.88"/>
    <n v="0"/>
    <n v="0"/>
    <n v="9899.32"/>
    <n v="0"/>
    <n v="0"/>
    <n v="0"/>
    <n v="0"/>
    <n v="0"/>
    <n v="0"/>
    <n v="17504.89"/>
    <x v="1251"/>
    <n v="0"/>
    <m/>
    <m/>
    <m/>
    <m/>
    <m/>
    <m/>
    <m/>
    <n v="0"/>
    <n v="0"/>
    <n v="0"/>
    <n v="0"/>
    <x v="1"/>
    <x v="23"/>
    <m/>
    <x v="42"/>
  </r>
  <r>
    <x v="3"/>
    <s v="Branson"/>
    <s v="Electric"/>
    <s v="Commercial"/>
    <s v="SH-Small Heating"/>
    <n v="10390"/>
    <n v="1395.27"/>
    <n v="118.26"/>
    <n v="5.13"/>
    <n v="0"/>
    <n v="0"/>
    <n v="0"/>
    <n v="0"/>
    <n v="134.76"/>
    <n v="0"/>
    <n v="0"/>
    <n v="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04"/>
    <n v="0"/>
    <n v="0"/>
    <n v="0"/>
    <n v="0"/>
    <n v="0"/>
    <n v="0"/>
    <n v="0"/>
    <x v="1252"/>
    <n v="0"/>
    <m/>
    <m/>
    <m/>
    <m/>
    <m/>
    <m/>
    <m/>
    <n v="0"/>
    <n v="0"/>
    <n v="0"/>
    <n v="0"/>
    <x v="1"/>
    <x v="12"/>
    <m/>
    <x v="42"/>
  </r>
  <r>
    <x v="3"/>
    <s v="Branson"/>
    <s v="Electric"/>
    <s v="Commercial"/>
    <s v="TEB-Total Electric Bldg"/>
    <n v="30880"/>
    <n v="4654.87"/>
    <n v="226.99"/>
    <n v="42.88"/>
    <n v="0"/>
    <n v="0"/>
    <n v="0"/>
    <n v="0"/>
    <n v="400.51"/>
    <n v="0"/>
    <n v="0"/>
    <n v="8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1.47"/>
    <n v="0"/>
    <n v="0"/>
    <n v="0"/>
    <n v="0"/>
    <n v="0"/>
    <n v="0"/>
    <n v="0"/>
    <x v="1253"/>
    <n v="0"/>
    <m/>
    <m/>
    <m/>
    <m/>
    <m/>
    <m/>
    <m/>
    <n v="0"/>
    <n v="0"/>
    <n v="0"/>
    <n v="0"/>
    <x v="1"/>
    <x v="13"/>
    <m/>
    <x v="42"/>
  </r>
  <r>
    <x v="3"/>
    <s v="Branson"/>
    <s v="Electric"/>
    <s v="Industrial"/>
    <s v="NS-GS General Service"/>
    <n v="27020"/>
    <n v="3628.49"/>
    <n v="191.76"/>
    <n v="26.95"/>
    <n v="0"/>
    <n v="0"/>
    <n v="0"/>
    <n v="0"/>
    <n v="350.45"/>
    <n v="0"/>
    <n v="0"/>
    <n v="7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7.5"/>
    <n v="0"/>
    <n v="0"/>
    <n v="0"/>
    <n v="0"/>
    <n v="0"/>
    <n v="0"/>
    <n v="0"/>
    <x v="1254"/>
    <n v="0"/>
    <m/>
    <m/>
    <m/>
    <m/>
    <m/>
    <m/>
    <m/>
    <n v="0"/>
    <n v="0"/>
    <n v="0"/>
    <n v="0"/>
    <x v="2"/>
    <x v="19"/>
    <m/>
    <x v="42"/>
  </r>
  <r>
    <x v="3"/>
    <s v="Branson"/>
    <s v="Electric"/>
    <s v="Industrial"/>
    <s v="NS-LG Large General Serv"/>
    <n v="40800"/>
    <n v="4619.01"/>
    <n v="138.97999999999999"/>
    <n v="71.28"/>
    <n v="0"/>
    <n v="0"/>
    <n v="0"/>
    <n v="0"/>
    <n v="529.16999999999996"/>
    <n v="0"/>
    <n v="0"/>
    <n v="11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7.17"/>
    <n v="0"/>
    <n v="0"/>
    <n v="0"/>
    <n v="0"/>
    <n v="0"/>
    <n v="0"/>
    <n v="0"/>
    <x v="1255"/>
    <n v="0"/>
    <m/>
    <m/>
    <m/>
    <m/>
    <m/>
    <m/>
    <m/>
    <n v="0"/>
    <n v="0"/>
    <n v="0"/>
    <n v="0"/>
    <x v="2"/>
    <x v="21"/>
    <m/>
    <x v="42"/>
  </r>
  <r>
    <x v="3"/>
    <s v="Branson"/>
    <s v="Electric"/>
    <s v="Interdepartmental"/>
    <s v="NS-GS General Service"/>
    <n v="16187"/>
    <n v="2173.7600000000002"/>
    <n v="143.82"/>
    <n v="0"/>
    <n v="0"/>
    <n v="0"/>
    <n v="0"/>
    <n v="0"/>
    <n v="209.95"/>
    <n v="0"/>
    <n v="0"/>
    <n v="4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.52"/>
    <n v="0"/>
    <n v="0"/>
    <n v="0"/>
    <n v="0"/>
    <n v="0"/>
    <n v="0"/>
    <n v="0"/>
    <x v="1256"/>
    <n v="0"/>
    <m/>
    <m/>
    <m/>
    <m/>
    <m/>
    <m/>
    <m/>
    <n v="0"/>
    <n v="0"/>
    <n v="0"/>
    <n v="0"/>
    <x v="5"/>
    <x v="19"/>
    <m/>
    <x v="42"/>
  </r>
  <r>
    <x v="3"/>
    <s v="Branson"/>
    <s v="Electric"/>
    <s v="Municipal Buildings"/>
    <s v="NS-GS General Service"/>
    <n v="127638"/>
    <n v="17140.419999999998"/>
    <n v="1917.83"/>
    <n v="0"/>
    <n v="0"/>
    <n v="0"/>
    <n v="0"/>
    <n v="0"/>
    <n v="1650.02"/>
    <n v="0"/>
    <n v="0"/>
    <n v="35.9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57"/>
    <n v="0"/>
    <m/>
    <m/>
    <m/>
    <m/>
    <m/>
    <m/>
    <m/>
    <n v="0"/>
    <n v="0"/>
    <n v="0"/>
    <n v="0"/>
    <x v="3"/>
    <x v="19"/>
    <m/>
    <x v="42"/>
  </r>
  <r>
    <x v="3"/>
    <s v="Branson"/>
    <s v="Electric"/>
    <s v="Municipal Buildings"/>
    <s v="NS-LG Large General Serv"/>
    <n v="721160"/>
    <n v="86480.79"/>
    <n v="903.37"/>
    <n v="0"/>
    <n v="0"/>
    <n v="0"/>
    <n v="0"/>
    <n v="0"/>
    <n v="9353.4500000000007"/>
    <n v="0"/>
    <n v="0"/>
    <n v="201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58"/>
    <n v="0"/>
    <m/>
    <m/>
    <m/>
    <m/>
    <m/>
    <m/>
    <m/>
    <n v="0"/>
    <n v="0"/>
    <n v="0"/>
    <n v="0"/>
    <x v="3"/>
    <x v="21"/>
    <m/>
    <x v="42"/>
  </r>
  <r>
    <x v="3"/>
    <s v="Branson"/>
    <s v="Electric"/>
    <s v="Municipal Other Lighting"/>
    <s v="LS-Special Lighting"/>
    <n v="1576"/>
    <n v="453.62"/>
    <n v="0"/>
    <n v="0"/>
    <n v="0"/>
    <n v="0"/>
    <n v="0"/>
    <n v="0"/>
    <n v="20.43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8"/>
    <n v="0"/>
    <m/>
    <m/>
    <m/>
    <m/>
    <m/>
    <m/>
    <m/>
    <n v="0"/>
    <n v="0"/>
    <n v="0"/>
    <n v="0"/>
    <x v="4"/>
    <x v="7"/>
    <m/>
    <x v="42"/>
  </r>
  <r>
    <x v="3"/>
    <s v="Branson"/>
    <s v="Electric"/>
    <s v="Municipal Other Lighting"/>
    <s v="NS-GS General Service"/>
    <n v="34582"/>
    <n v="4644.01"/>
    <n v="1598.96"/>
    <n v="0"/>
    <n v="0"/>
    <n v="0"/>
    <n v="0"/>
    <n v="0"/>
    <n v="448.37"/>
    <n v="0"/>
    <n v="0"/>
    <n v="9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59"/>
    <n v="0"/>
    <m/>
    <m/>
    <m/>
    <m/>
    <m/>
    <m/>
    <m/>
    <n v="0"/>
    <n v="0"/>
    <n v="0"/>
    <n v="0"/>
    <x v="4"/>
    <x v="19"/>
    <m/>
    <x v="42"/>
  </r>
  <r>
    <x v="3"/>
    <s v="Branson"/>
    <s v="Electric"/>
    <s v="Municipal Other Lighting"/>
    <s v="NS-LG Large General Serv"/>
    <n v="49600"/>
    <n v="5387.71"/>
    <n v="69.489999999999995"/>
    <n v="0"/>
    <n v="0"/>
    <n v="0"/>
    <n v="0"/>
    <n v="0"/>
    <n v="643.30999999999995"/>
    <n v="0"/>
    <n v="0"/>
    <n v="13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60"/>
    <n v="0"/>
    <m/>
    <m/>
    <m/>
    <m/>
    <m/>
    <m/>
    <m/>
    <n v="0"/>
    <n v="0"/>
    <n v="0"/>
    <n v="0"/>
    <x v="4"/>
    <x v="21"/>
    <m/>
    <x v="42"/>
  </r>
  <r>
    <x v="3"/>
    <s v="Branson"/>
    <s v="Electric"/>
    <s v="Municipal Pumping"/>
    <s v="NS-GS General Service"/>
    <n v="110773"/>
    <n v="14875.62"/>
    <n v="2804.49"/>
    <n v="0"/>
    <n v="0"/>
    <n v="0"/>
    <n v="0"/>
    <n v="0"/>
    <n v="1436.75"/>
    <n v="0"/>
    <n v="0"/>
    <n v="3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61"/>
    <n v="0"/>
    <m/>
    <m/>
    <m/>
    <m/>
    <m/>
    <m/>
    <m/>
    <n v="0"/>
    <n v="0"/>
    <n v="0"/>
    <n v="0"/>
    <x v="3"/>
    <x v="19"/>
    <m/>
    <x v="42"/>
  </r>
  <r>
    <x v="3"/>
    <s v="Branson"/>
    <s v="Electric"/>
    <s v="Municipal Pumping"/>
    <s v="NS-LG Large General Serv"/>
    <n v="1411450"/>
    <n v="149713.68"/>
    <n v="2015.21"/>
    <n v="0"/>
    <n v="0"/>
    <n v="0"/>
    <n v="0"/>
    <n v="0"/>
    <n v="18306.5"/>
    <n v="0"/>
    <n v="0"/>
    <n v="395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62"/>
    <n v="0"/>
    <m/>
    <m/>
    <m/>
    <m/>
    <m/>
    <m/>
    <m/>
    <n v="0"/>
    <n v="0"/>
    <n v="0"/>
    <n v="0"/>
    <x v="3"/>
    <x v="21"/>
    <m/>
    <x v="42"/>
  </r>
  <r>
    <x v="3"/>
    <s v="Branson"/>
    <s v="Electric"/>
    <s v="Residential"/>
    <s v="NS-RG Residential"/>
    <n v="23383198.800000001"/>
    <n v="3174787.43"/>
    <n v="238378.74"/>
    <n v="55905.57"/>
    <n v="0"/>
    <n v="0"/>
    <n v="-439.46"/>
    <n v="-37638.720610687"/>
    <n v="303423.12"/>
    <n v="0"/>
    <n v="0"/>
    <n v="6545.34"/>
    <n v="0"/>
    <n v="0"/>
    <n v="0"/>
    <n v="0"/>
    <n v="0"/>
    <n v="0"/>
    <n v="0"/>
    <n v="0"/>
    <n v="0"/>
    <n v="0"/>
    <n v="0"/>
    <n v="0"/>
    <n v="0"/>
    <n v="0"/>
    <n v="0"/>
    <n v="1380"/>
    <n v="250"/>
    <n v="165"/>
    <n v="2549.2399999999998"/>
    <n v="920"/>
    <n v="-403.41"/>
    <n v="25818.16"/>
    <n v="0"/>
    <n v="699.43"/>
    <n v="-2.76"/>
    <n v="0"/>
    <n v="0"/>
    <n v="0"/>
    <n v="250.46"/>
    <x v="1263"/>
    <n v="0"/>
    <m/>
    <m/>
    <m/>
    <m/>
    <m/>
    <m/>
    <m/>
    <n v="0"/>
    <n v="0"/>
    <n v="0"/>
    <n v="0"/>
    <x v="0"/>
    <x v="38"/>
    <m/>
    <x v="42"/>
  </r>
  <r>
    <x v="3"/>
    <s v="Branson"/>
    <s v="Electric"/>
    <s v="Residential"/>
    <s v="RG-Residential"/>
    <n v="87139"/>
    <n v="11835.13"/>
    <n v="1457.7"/>
    <n v="212.41"/>
    <n v="0"/>
    <n v="0"/>
    <n v="0"/>
    <n v="0"/>
    <n v="1130.27"/>
    <n v="0"/>
    <n v="0"/>
    <n v="24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9"/>
    <n v="0"/>
    <n v="0"/>
    <n v="102.44"/>
    <n v="0"/>
    <n v="0"/>
    <n v="0"/>
    <n v="0"/>
    <n v="0"/>
    <n v="0"/>
    <n v="0"/>
    <x v="1264"/>
    <n v="0"/>
    <m/>
    <m/>
    <m/>
    <m/>
    <m/>
    <m/>
    <m/>
    <n v="0"/>
    <n v="0"/>
    <n v="0"/>
    <n v="0"/>
    <x v="0"/>
    <x v="1"/>
    <m/>
    <x v="42"/>
  </r>
  <r>
    <x v="3"/>
    <s v="Branson"/>
    <s v="Lighting"/>
    <s v="Commercial"/>
    <s v="PL-Private Lighting"/>
    <n v="84420.205000000002"/>
    <n v="31762.07"/>
    <n v="0"/>
    <n v="0"/>
    <n v="0"/>
    <n v="0"/>
    <n v="0"/>
    <n v="0"/>
    <n v="1094.53"/>
    <n v="0"/>
    <n v="0"/>
    <n v="0.02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12.79"/>
    <n v="0"/>
    <n v="0"/>
    <n v="1799.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3"/>
    <s v="Branson"/>
    <s v="Lighting"/>
    <s v="Industrial"/>
    <s v="PL-Private Lighting"/>
    <n v="164"/>
    <n v="63.22"/>
    <n v="0"/>
    <n v="0"/>
    <n v="0"/>
    <n v="0"/>
    <n v="0"/>
    <n v="0"/>
    <n v="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2"/>
  </r>
  <r>
    <x v="3"/>
    <s v="Branson"/>
    <s v="Lighting"/>
    <s v="Municipal Other Lighting"/>
    <s v="PL-Private Lighting"/>
    <n v="386"/>
    <n v="150"/>
    <n v="0"/>
    <n v="0"/>
    <n v="0"/>
    <n v="0"/>
    <n v="0"/>
    <n v="0"/>
    <n v="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2"/>
  </r>
  <r>
    <x v="3"/>
    <s v="Branson"/>
    <s v="Lighting"/>
    <s v="Municipal Street Lighting"/>
    <s v="SPL-Municipal St Lighting"/>
    <n v="170611.242"/>
    <n v="26413.9"/>
    <n v="0"/>
    <n v="0"/>
    <n v="0"/>
    <n v="0"/>
    <n v="0"/>
    <n v="0"/>
    <n v="2212.83"/>
    <n v="0"/>
    <n v="0"/>
    <n v="0"/>
    <n v="0"/>
    <n v="0"/>
    <n v="0"/>
    <n v="0"/>
    <n v="0"/>
    <n v="0"/>
    <n v="0"/>
    <n v="19858.33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2"/>
  </r>
  <r>
    <x v="3"/>
    <s v="Branson"/>
    <s v="Lighting"/>
    <s v="Residential"/>
    <s v="PL-Private Lighting"/>
    <n v="24653.205000000002"/>
    <n v="10250.5"/>
    <n v="0"/>
    <n v="0"/>
    <n v="0"/>
    <n v="0"/>
    <n v="0"/>
    <n v="0"/>
    <n v="318.83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58"/>
    <n v="0"/>
    <n v="0"/>
    <n v="61.5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3"/>
    <s v="Buffalo"/>
    <s v="Electric"/>
    <s v="Commercial"/>
    <s v="NS-GS General Service"/>
    <n v="1475"/>
    <n v="198.08"/>
    <n v="95.88"/>
    <n v="12.4"/>
    <n v="0"/>
    <n v="0"/>
    <n v="0"/>
    <n v="0"/>
    <n v="19.13"/>
    <n v="0"/>
    <n v="0"/>
    <n v="0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34"/>
    <n v="0"/>
    <n v="0"/>
    <n v="0"/>
    <n v="0"/>
    <n v="0"/>
    <n v="0"/>
    <n v="0"/>
    <x v="1184"/>
    <n v="0"/>
    <m/>
    <m/>
    <m/>
    <m/>
    <m/>
    <m/>
    <m/>
    <n v="0"/>
    <n v="0"/>
    <n v="0"/>
    <n v="0"/>
    <x v="1"/>
    <x v="19"/>
    <m/>
    <x v="42"/>
  </r>
  <r>
    <x v="3"/>
    <s v="Buffalo"/>
    <s v="Electric"/>
    <s v="Residential"/>
    <s v="NS-RG Residential"/>
    <n v="21424"/>
    <n v="2909.8"/>
    <n v="208"/>
    <n v="27.7"/>
    <n v="0"/>
    <n v="0"/>
    <n v="0"/>
    <n v="0"/>
    <n v="277.8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499999999999998"/>
    <n v="0"/>
    <n v="0"/>
    <n v="74.739999999999995"/>
    <n v="0"/>
    <n v="0"/>
    <n v="0"/>
    <n v="0"/>
    <n v="0"/>
    <n v="0"/>
    <n v="0"/>
    <x v="1265"/>
    <n v="0"/>
    <m/>
    <m/>
    <m/>
    <m/>
    <m/>
    <m/>
    <m/>
    <n v="0"/>
    <n v="0"/>
    <n v="0"/>
    <n v="0"/>
    <x v="0"/>
    <x v="38"/>
    <m/>
    <x v="42"/>
  </r>
  <r>
    <x v="3"/>
    <s v="Buffalo"/>
    <s v="Lighting"/>
    <s v="Residential"/>
    <s v="PL-Private Lighting"/>
    <n v="31"/>
    <n v="15.72"/>
    <n v="0"/>
    <n v="0.32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.4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s v="Gravette"/>
    <s v="Electric"/>
    <s v="Commercial"/>
    <s v="NS-GS General Service"/>
    <n v="24529"/>
    <n v="3293.98"/>
    <n v="167.79"/>
    <n v="131.65"/>
    <n v="0"/>
    <n v="0"/>
    <n v="0"/>
    <n v="0"/>
    <n v="318.14"/>
    <n v="0"/>
    <n v="0"/>
    <n v="6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4"/>
    <n v="0"/>
    <n v="0"/>
    <n v="221.36"/>
    <n v="0"/>
    <n v="0"/>
    <n v="0"/>
    <n v="0"/>
    <n v="0"/>
    <n v="0"/>
    <n v="0"/>
    <x v="1266"/>
    <n v="0"/>
    <m/>
    <m/>
    <m/>
    <m/>
    <m/>
    <m/>
    <m/>
    <n v="0"/>
    <n v="0"/>
    <n v="0"/>
    <n v="0"/>
    <x v="1"/>
    <x v="19"/>
    <m/>
    <x v="42"/>
  </r>
  <r>
    <x v="3"/>
    <s v="Gravette"/>
    <s v="Electric"/>
    <s v="Industrial"/>
    <s v="NS-LG Large General Serv"/>
    <n v="81770"/>
    <n v="8547.48"/>
    <n v="138.97999999999999"/>
    <n v="487.35"/>
    <n v="0"/>
    <n v="0"/>
    <n v="0"/>
    <n v="0"/>
    <n v="1060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2.0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1"/>
    <m/>
    <x v="42"/>
  </r>
  <r>
    <x v="3"/>
    <s v="Gravette"/>
    <s v="Electric"/>
    <s v="Residential"/>
    <s v="NS-RG Residential"/>
    <n v="13466"/>
    <n v="1828.94"/>
    <n v="286"/>
    <n v="91.41"/>
    <n v="0"/>
    <n v="0"/>
    <n v="0"/>
    <n v="0"/>
    <n v="174.65"/>
    <n v="0"/>
    <n v="0"/>
    <n v="3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24"/>
    <n v="0"/>
    <n v="0"/>
    <n v="47.12"/>
    <n v="0"/>
    <n v="0"/>
    <n v="0"/>
    <n v="0"/>
    <n v="0"/>
    <n v="0"/>
    <n v="0"/>
    <x v="1267"/>
    <n v="0"/>
    <m/>
    <m/>
    <m/>
    <m/>
    <m/>
    <m/>
    <m/>
    <n v="0"/>
    <n v="0"/>
    <n v="0"/>
    <n v="0"/>
    <x v="0"/>
    <x v="38"/>
    <m/>
    <x v="42"/>
  </r>
  <r>
    <x v="3"/>
    <s v="Gravette"/>
    <s v="Lighting"/>
    <s v="Commercial"/>
    <s v="PL-Private Lighting"/>
    <n v="341"/>
    <n v="148.97999999999999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0"/>
    <n v="0"/>
    <n v="1.4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3"/>
    <s v="Gravette"/>
    <s v="Lighting"/>
    <s v="Residential"/>
    <s v="PL-Private Lighting"/>
    <n v="31"/>
    <n v="27.21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.4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s v="Greenfield"/>
    <s v="Electric"/>
    <s v="Oil Pipeline Pumping"/>
    <s v="NS-SP Small Primary"/>
    <n v="310654"/>
    <n v="34371.24"/>
    <n v="69.489999999999995"/>
    <n v="0"/>
    <n v="0"/>
    <n v="0"/>
    <n v="0"/>
    <n v="0"/>
    <n v="4029.18"/>
    <n v="0"/>
    <n v="0"/>
    <n v="86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20.1"/>
    <n v="0"/>
    <n v="0"/>
    <n v="0"/>
    <n v="0"/>
    <n v="0"/>
    <n v="0"/>
    <n v="0"/>
    <x v="1268"/>
    <n v="0"/>
    <m/>
    <m/>
    <m/>
    <m/>
    <m/>
    <m/>
    <m/>
    <n v="0"/>
    <n v="0"/>
    <n v="0"/>
    <n v="0"/>
    <x v="2"/>
    <x v="37"/>
    <m/>
    <x v="42"/>
  </r>
  <r>
    <x v="3"/>
    <s v="Joplin"/>
    <s v="Electric"/>
    <s v="Commercial"/>
    <s v="NS-GS General Service"/>
    <n v="1067"/>
    <n v="143.29"/>
    <n v="54.33"/>
    <n v="0"/>
    <n v="0"/>
    <n v="0"/>
    <n v="0"/>
    <n v="0"/>
    <n v="13.84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59"/>
    <n v="0"/>
    <m/>
    <m/>
    <m/>
    <m/>
    <m/>
    <m/>
    <m/>
    <n v="0"/>
    <n v="0"/>
    <n v="0"/>
    <n v="0"/>
    <x v="1"/>
    <x v="19"/>
    <m/>
    <x v="42"/>
  </r>
  <r>
    <x v="3"/>
    <s v="Joplin"/>
    <s v="Electric"/>
    <s v="Commercial"/>
    <s v="CB-Commercial"/>
    <n v="6666"/>
    <n v="895.18"/>
    <n v="132.63"/>
    <n v="43.56"/>
    <n v="0"/>
    <n v="0"/>
    <n v="0"/>
    <n v="0"/>
    <n v="86.45"/>
    <n v="0"/>
    <n v="0"/>
    <n v="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.44"/>
    <n v="0"/>
    <n v="0"/>
    <n v="0"/>
    <n v="0"/>
    <n v="0"/>
    <n v="0"/>
    <n v="0"/>
    <x v="1269"/>
    <n v="0"/>
    <m/>
    <m/>
    <m/>
    <m/>
    <m/>
    <m/>
    <m/>
    <n v="0"/>
    <n v="0"/>
    <n v="0"/>
    <n v="0"/>
    <x v="1"/>
    <x v="5"/>
    <m/>
    <x v="42"/>
  </r>
  <r>
    <x v="3"/>
    <s v="Joplin"/>
    <s v="Electric"/>
    <s v="Commercial"/>
    <s v="LP-Large Power"/>
    <n v="7483200"/>
    <n v="676371.78"/>
    <n v="850.65"/>
    <n v="240"/>
    <n v="0"/>
    <n v="0"/>
    <n v="0"/>
    <n v="0"/>
    <n v="95261.14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42"/>
  </r>
  <r>
    <x v="3"/>
    <s v="Joplin"/>
    <s v="Electric"/>
    <s v="Commercial"/>
    <s v="LS-Special Lighting"/>
    <n v="2715"/>
    <n v="474.07"/>
    <n v="0"/>
    <n v="29.26"/>
    <n v="0"/>
    <n v="0"/>
    <n v="0"/>
    <n v="0"/>
    <n v="35.21"/>
    <n v="0"/>
    <n v="0"/>
    <n v="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43"/>
    <n v="0"/>
    <m/>
    <m/>
    <m/>
    <m/>
    <m/>
    <m/>
    <m/>
    <n v="0"/>
    <n v="0"/>
    <n v="0"/>
    <n v="0"/>
    <x v="1"/>
    <x v="7"/>
    <m/>
    <x v="42"/>
  </r>
  <r>
    <x v="3"/>
    <s v="Joplin"/>
    <s v="Electric"/>
    <s v="Commercial"/>
    <s v="NS-GS General Service"/>
    <n v="11095394"/>
    <n v="1489994.73"/>
    <n v="101277.29"/>
    <n v="80406.75"/>
    <n v="0"/>
    <n v="0"/>
    <n v="-290.05"/>
    <n v="-38849.022900763397"/>
    <n v="143907.75"/>
    <n v="0"/>
    <n v="0"/>
    <n v="3053.53"/>
    <n v="0"/>
    <n v="0"/>
    <n v="0"/>
    <n v="0"/>
    <n v="0"/>
    <n v="0"/>
    <n v="0"/>
    <n v="55.9"/>
    <n v="0"/>
    <n v="0"/>
    <n v="0"/>
    <n v="0"/>
    <n v="0"/>
    <n v="0"/>
    <n v="0"/>
    <n v="120"/>
    <n v="0"/>
    <n v="30"/>
    <n v="12140.3"/>
    <n v="60"/>
    <n v="-159.29"/>
    <n v="125090.84"/>
    <n v="0"/>
    <n v="0"/>
    <n v="0"/>
    <n v="0"/>
    <n v="0"/>
    <n v="0"/>
    <n v="53.15"/>
    <x v="1270"/>
    <n v="0"/>
    <m/>
    <m/>
    <m/>
    <m/>
    <m/>
    <m/>
    <m/>
    <n v="0"/>
    <n v="0"/>
    <n v="0"/>
    <n v="0"/>
    <x v="1"/>
    <x v="19"/>
    <m/>
    <x v="42"/>
  </r>
  <r>
    <x v="3"/>
    <s v="Joplin"/>
    <s v="Electric"/>
    <s v="Commercial"/>
    <s v="NS-LG Large General Serv"/>
    <n v="25405891"/>
    <n v="2636664.23"/>
    <n v="41313.339999999997"/>
    <n v="41799.21"/>
    <n v="0"/>
    <n v="0"/>
    <n v="0"/>
    <n v="0"/>
    <n v="329531.98"/>
    <n v="0"/>
    <n v="0"/>
    <n v="6420.64"/>
    <n v="0"/>
    <n v="0"/>
    <n v="0"/>
    <n v="0"/>
    <n v="0"/>
    <n v="0"/>
    <n v="0"/>
    <n v="-1956.18"/>
    <n v="0"/>
    <n v="0"/>
    <n v="0"/>
    <n v="0"/>
    <n v="0"/>
    <n v="0"/>
    <n v="0"/>
    <n v="0"/>
    <n v="0"/>
    <n v="0"/>
    <n v="-424.23"/>
    <n v="0"/>
    <n v="-162.08000000000001"/>
    <n v="184156.64"/>
    <n v="0"/>
    <n v="0"/>
    <n v="0"/>
    <n v="0"/>
    <n v="0"/>
    <n v="0"/>
    <n v="0"/>
    <x v="1271"/>
    <n v="0"/>
    <m/>
    <m/>
    <m/>
    <m/>
    <m/>
    <m/>
    <m/>
    <n v="0"/>
    <n v="0"/>
    <n v="0"/>
    <n v="0"/>
    <x v="1"/>
    <x v="21"/>
    <m/>
    <x v="42"/>
  </r>
  <r>
    <x v="3"/>
    <s v="Joplin"/>
    <s v="Electric"/>
    <s v="Commercial"/>
    <s v="NS-SP Small Primary"/>
    <n v="2061770"/>
    <n v="173132.63"/>
    <n v="757.45"/>
    <n v="685.61"/>
    <n v="0"/>
    <n v="0"/>
    <n v="0"/>
    <n v="0"/>
    <n v="26741.16"/>
    <n v="0"/>
    <n v="0"/>
    <n v="506.73"/>
    <n v="0"/>
    <n v="0"/>
    <n v="0"/>
    <n v="0"/>
    <n v="0"/>
    <n v="0"/>
    <n v="0"/>
    <n v="8542.74"/>
    <n v="0"/>
    <n v="0"/>
    <n v="0"/>
    <n v="0"/>
    <n v="0"/>
    <n v="0"/>
    <n v="0"/>
    <n v="0"/>
    <n v="0"/>
    <n v="0"/>
    <n v="2622.22"/>
    <n v="0"/>
    <n v="0"/>
    <n v="12700.89"/>
    <n v="0"/>
    <n v="0"/>
    <n v="0"/>
    <n v="0"/>
    <n v="0"/>
    <n v="0"/>
    <n v="6031.1"/>
    <x v="1272"/>
    <n v="0"/>
    <m/>
    <m/>
    <m/>
    <m/>
    <m/>
    <m/>
    <m/>
    <n v="0"/>
    <n v="0"/>
    <n v="0"/>
    <n v="0"/>
    <x v="1"/>
    <x v="23"/>
    <m/>
    <x v="42"/>
  </r>
  <r>
    <x v="3"/>
    <s v="Joplin"/>
    <s v="Electric"/>
    <s v="Commercial"/>
    <s v="SH-Small Heating"/>
    <n v="565"/>
    <n v="75.87"/>
    <n v="10.39"/>
    <n v="6.03"/>
    <n v="0"/>
    <n v="0"/>
    <n v="0"/>
    <n v="0"/>
    <n v="7.33"/>
    <n v="0"/>
    <n v="0"/>
    <n v="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24"/>
    <n v="0"/>
    <n v="0"/>
    <n v="0"/>
    <n v="0"/>
    <n v="0"/>
    <n v="0"/>
    <n v="0"/>
    <x v="1273"/>
    <n v="0"/>
    <m/>
    <m/>
    <m/>
    <m/>
    <m/>
    <m/>
    <m/>
    <n v="0"/>
    <n v="0"/>
    <n v="0"/>
    <n v="0"/>
    <x v="1"/>
    <x v="12"/>
    <m/>
    <x v="42"/>
  </r>
  <r>
    <x v="3"/>
    <s v="Joplin"/>
    <s v="Electric"/>
    <s v="Industrial"/>
    <s v="LP-Large Power"/>
    <n v="25573646"/>
    <n v="2486045.79"/>
    <n v="3686.15"/>
    <n v="960"/>
    <n v="0"/>
    <n v="0"/>
    <n v="0"/>
    <n v="0"/>
    <n v="325552.51"/>
    <n v="0"/>
    <n v="0"/>
    <n v="1387.62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6709.43"/>
    <n v="0"/>
    <n v="0"/>
    <n v="129331.78"/>
    <n v="0"/>
    <n v="0"/>
    <n v="0"/>
    <n v="0"/>
    <n v="0"/>
    <n v="0"/>
    <n v="0"/>
    <x v="1274"/>
    <n v="0"/>
    <m/>
    <m/>
    <m/>
    <m/>
    <m/>
    <m/>
    <m/>
    <n v="0"/>
    <n v="0"/>
    <n v="0"/>
    <n v="0"/>
    <x v="2"/>
    <x v="17"/>
    <m/>
    <x v="42"/>
  </r>
  <r>
    <x v="3"/>
    <s v="Joplin"/>
    <s v="Electric"/>
    <s v="Industrial"/>
    <s v="NS-GS General Service"/>
    <n v="32133"/>
    <n v="4315.1000000000004"/>
    <n v="287.64"/>
    <n v="270.95"/>
    <n v="0"/>
    <n v="0"/>
    <n v="0"/>
    <n v="0"/>
    <n v="416.75"/>
    <n v="0"/>
    <n v="0"/>
    <n v="8.27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33.33"/>
    <n v="0"/>
    <n v="0"/>
    <n v="329.22"/>
    <n v="0"/>
    <n v="0"/>
    <n v="0"/>
    <n v="0"/>
    <n v="0"/>
    <n v="0"/>
    <n v="0"/>
    <x v="1275"/>
    <n v="0"/>
    <m/>
    <m/>
    <m/>
    <m/>
    <m/>
    <m/>
    <m/>
    <n v="0"/>
    <n v="0"/>
    <n v="0"/>
    <n v="0"/>
    <x v="2"/>
    <x v="19"/>
    <m/>
    <x v="42"/>
  </r>
  <r>
    <x v="3"/>
    <s v="Joplin"/>
    <s v="Electric"/>
    <s v="Industrial"/>
    <s v="NS-LG Large General Serv"/>
    <n v="5488000"/>
    <n v="535913.93000000005"/>
    <n v="2918.58"/>
    <n v="3147.22"/>
    <n v="0"/>
    <n v="0"/>
    <n v="0"/>
    <n v="0"/>
    <n v="71179.360000000001"/>
    <n v="0"/>
    <n v="0"/>
    <n v="1190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925.800000000003"/>
    <n v="0"/>
    <n v="0"/>
    <n v="0"/>
    <n v="0"/>
    <n v="0"/>
    <n v="0"/>
    <n v="0"/>
    <x v="1276"/>
    <n v="0"/>
    <m/>
    <m/>
    <m/>
    <m/>
    <m/>
    <m/>
    <m/>
    <n v="0"/>
    <n v="0"/>
    <n v="0"/>
    <n v="0"/>
    <x v="2"/>
    <x v="21"/>
    <m/>
    <x v="42"/>
  </r>
  <r>
    <x v="3"/>
    <s v="Joplin"/>
    <s v="Electric"/>
    <s v="Industrial"/>
    <s v="NS-SP Small Primary"/>
    <n v="2594692"/>
    <n v="244653.95"/>
    <n v="488.74"/>
    <n v="865.61"/>
    <n v="0"/>
    <n v="0"/>
    <n v="0"/>
    <n v="0"/>
    <n v="33653.15"/>
    <n v="0"/>
    <n v="0"/>
    <n v="314.66000000000003"/>
    <n v="0"/>
    <n v="0"/>
    <n v="0"/>
    <n v="0"/>
    <n v="0"/>
    <n v="0"/>
    <n v="0"/>
    <n v="3465.52"/>
    <n v="0"/>
    <n v="0"/>
    <n v="0"/>
    <n v="0"/>
    <n v="0"/>
    <n v="0"/>
    <n v="0"/>
    <n v="0"/>
    <n v="0"/>
    <n v="0"/>
    <n v="1266.71"/>
    <n v="0"/>
    <n v="0"/>
    <n v="8920.48"/>
    <n v="0"/>
    <n v="0"/>
    <n v="0"/>
    <n v="0"/>
    <n v="0"/>
    <n v="0"/>
    <n v="0"/>
    <x v="1277"/>
    <n v="0"/>
    <m/>
    <m/>
    <m/>
    <m/>
    <m/>
    <m/>
    <m/>
    <n v="0"/>
    <n v="0"/>
    <n v="0"/>
    <n v="0"/>
    <x v="2"/>
    <x v="23"/>
    <m/>
    <x v="42"/>
  </r>
  <r>
    <x v="3"/>
    <s v="Joplin"/>
    <s v="Electric"/>
    <s v="Interdepartmental"/>
    <s v="NS-GS General Service"/>
    <n v="66407"/>
    <n v="8917.77"/>
    <n v="143.82"/>
    <n v="0"/>
    <n v="0"/>
    <n v="0"/>
    <n v="0"/>
    <n v="0"/>
    <n v="861.31"/>
    <n v="0"/>
    <n v="0"/>
    <n v="18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5"/>
    <n v="0"/>
    <n v="0"/>
    <n v="0"/>
    <n v="0"/>
    <n v="0"/>
    <n v="0"/>
    <n v="0"/>
    <x v="1278"/>
    <n v="0"/>
    <m/>
    <m/>
    <m/>
    <m/>
    <m/>
    <m/>
    <m/>
    <n v="0"/>
    <n v="0"/>
    <n v="0"/>
    <n v="0"/>
    <x v="5"/>
    <x v="19"/>
    <m/>
    <x v="42"/>
  </r>
  <r>
    <x v="3"/>
    <s v="Joplin"/>
    <s v="Electric"/>
    <s v="Municipal Buildings"/>
    <s v="CB-Commercial"/>
    <n v="75"/>
    <n v="10.07"/>
    <n v="3.2"/>
    <n v="0"/>
    <n v="0"/>
    <n v="0"/>
    <n v="0"/>
    <n v="0"/>
    <n v="0.97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07"/>
    <n v="0"/>
    <m/>
    <m/>
    <m/>
    <m/>
    <m/>
    <m/>
    <m/>
    <n v="0"/>
    <n v="0"/>
    <n v="0"/>
    <n v="0"/>
    <x v="3"/>
    <x v="5"/>
    <m/>
    <x v="42"/>
  </r>
  <r>
    <x v="3"/>
    <s v="Joplin"/>
    <s v="Electric"/>
    <s v="Municipal Buildings"/>
    <s v="NS-GS General Service"/>
    <n v="138323"/>
    <n v="18575.29"/>
    <n v="1725.84"/>
    <n v="0"/>
    <n v="0"/>
    <n v="0"/>
    <n v="0"/>
    <n v="0"/>
    <n v="1794.1"/>
    <n v="0"/>
    <n v="0"/>
    <n v="38.7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79"/>
    <n v="0"/>
    <m/>
    <m/>
    <m/>
    <m/>
    <m/>
    <m/>
    <m/>
    <n v="0"/>
    <n v="0"/>
    <n v="0"/>
    <n v="0"/>
    <x v="3"/>
    <x v="19"/>
    <m/>
    <x v="42"/>
  </r>
  <r>
    <x v="3"/>
    <s v="Joplin"/>
    <s v="Electric"/>
    <s v="Municipal Buildings"/>
    <s v="NS-LG Large General Serv"/>
    <n v="644547"/>
    <n v="68732.41"/>
    <n v="1250.82"/>
    <n v="0"/>
    <n v="0"/>
    <n v="0"/>
    <n v="0"/>
    <n v="0"/>
    <n v="8359.76"/>
    <n v="0"/>
    <n v="0"/>
    <n v="18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80"/>
    <n v="0"/>
    <m/>
    <m/>
    <m/>
    <m/>
    <m/>
    <m/>
    <m/>
    <n v="0"/>
    <n v="0"/>
    <n v="0"/>
    <n v="0"/>
    <x v="3"/>
    <x v="21"/>
    <m/>
    <x v="42"/>
  </r>
  <r>
    <x v="3"/>
    <s v="Joplin"/>
    <s v="Electric"/>
    <s v="Municipal Other Lighting"/>
    <s v="LS-Special Lighting"/>
    <n v="196"/>
    <n v="93.32"/>
    <n v="0"/>
    <n v="0"/>
    <n v="0"/>
    <n v="0"/>
    <n v="0"/>
    <n v="0"/>
    <n v="2.5499999999999998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2"/>
  </r>
  <r>
    <x v="3"/>
    <s v="Joplin"/>
    <s v="Electric"/>
    <s v="Municipal Other Lighting"/>
    <s v="MS-Miscellaneous"/>
    <n v="11295"/>
    <n v="1207.6600000000001"/>
    <n v="20.98"/>
    <n v="0"/>
    <n v="0"/>
    <n v="0"/>
    <n v="0"/>
    <n v="0"/>
    <n v="146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42"/>
  </r>
  <r>
    <x v="3"/>
    <s v="Joplin"/>
    <s v="Electric"/>
    <s v="Municipal Other Lighting"/>
    <s v="NS-GS General Service"/>
    <n v="52892"/>
    <n v="7102.83"/>
    <n v="1751.41"/>
    <n v="0"/>
    <n v="0"/>
    <n v="0"/>
    <n v="0"/>
    <n v="0"/>
    <n v="686.06"/>
    <n v="0"/>
    <n v="0"/>
    <n v="14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81"/>
    <n v="0"/>
    <m/>
    <m/>
    <m/>
    <m/>
    <m/>
    <m/>
    <m/>
    <n v="0"/>
    <n v="0"/>
    <n v="0"/>
    <n v="0"/>
    <x v="4"/>
    <x v="19"/>
    <m/>
    <x v="42"/>
  </r>
  <r>
    <x v="3"/>
    <s v="Joplin"/>
    <s v="Electric"/>
    <s v="Municipal Other Lighting"/>
    <s v="NS-LG Large General Serv"/>
    <n v="69120"/>
    <n v="9229.07"/>
    <n v="138.97999999999999"/>
    <n v="0"/>
    <n v="0"/>
    <n v="0"/>
    <n v="0"/>
    <n v="0"/>
    <n v="896.48"/>
    <n v="0"/>
    <n v="0"/>
    <n v="19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82"/>
    <n v="0"/>
    <m/>
    <m/>
    <m/>
    <m/>
    <m/>
    <m/>
    <m/>
    <n v="0"/>
    <n v="0"/>
    <n v="0"/>
    <n v="0"/>
    <x v="4"/>
    <x v="21"/>
    <m/>
    <x v="42"/>
  </r>
  <r>
    <x v="3"/>
    <s v="Joplin"/>
    <s v="Electric"/>
    <s v="Municipal Pumping"/>
    <s v="NS-GS General Service"/>
    <n v="18098"/>
    <n v="2430.38"/>
    <n v="743.07"/>
    <n v="0"/>
    <n v="0"/>
    <n v="0"/>
    <n v="0"/>
    <n v="0"/>
    <n v="234.71"/>
    <n v="0"/>
    <n v="0"/>
    <n v="5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10"/>
    <n v="0"/>
    <m/>
    <m/>
    <m/>
    <m/>
    <m/>
    <m/>
    <m/>
    <n v="0"/>
    <n v="0"/>
    <n v="0"/>
    <n v="0"/>
    <x v="3"/>
    <x v="19"/>
    <m/>
    <x v="42"/>
  </r>
  <r>
    <x v="3"/>
    <s v="Joplin"/>
    <s v="Electric"/>
    <s v="Municipal Pumping"/>
    <s v="NS-LG Large General Serv"/>
    <n v="451134"/>
    <n v="46018.15"/>
    <n v="555.91999999999996"/>
    <n v="0"/>
    <n v="0"/>
    <n v="0"/>
    <n v="0"/>
    <n v="0"/>
    <n v="5851.2"/>
    <n v="0"/>
    <n v="0"/>
    <n v="126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83"/>
    <n v="0"/>
    <m/>
    <m/>
    <m/>
    <m/>
    <m/>
    <m/>
    <m/>
    <n v="0"/>
    <n v="0"/>
    <n v="0"/>
    <n v="0"/>
    <x v="3"/>
    <x v="21"/>
    <m/>
    <x v="42"/>
  </r>
  <r>
    <x v="3"/>
    <s v="Joplin"/>
    <s v="Electric"/>
    <s v="Municipal Pumping"/>
    <s v="NS-SP Small Primary"/>
    <n v="439781"/>
    <n v="40182.620000000003"/>
    <n v="69.489999999999995"/>
    <n v="0"/>
    <n v="0"/>
    <n v="0"/>
    <n v="0"/>
    <n v="0"/>
    <n v="5703.96"/>
    <n v="0"/>
    <n v="0"/>
    <n v="123.14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84"/>
    <n v="0"/>
    <m/>
    <m/>
    <m/>
    <m/>
    <m/>
    <m/>
    <m/>
    <n v="0"/>
    <n v="0"/>
    <n v="0"/>
    <n v="0"/>
    <x v="3"/>
    <x v="23"/>
    <m/>
    <x v="42"/>
  </r>
  <r>
    <x v="3"/>
    <s v="Joplin"/>
    <s v="Electric"/>
    <s v="Oil Pipeline Pumping"/>
    <s v="LP-Large Power"/>
    <n v="947551"/>
    <n v="164613.84"/>
    <n v="283.55"/>
    <n v="0"/>
    <n v="0"/>
    <n v="0"/>
    <n v="0"/>
    <n v="0"/>
    <n v="12062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52.12999999999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2"/>
  </r>
  <r>
    <x v="3"/>
    <s v="Joplin"/>
    <s v="Electric"/>
    <s v="Residential"/>
    <s v="NS-RG Residential"/>
    <n v="48378042.899999999"/>
    <n v="6569448.0099999998"/>
    <n v="392399.01"/>
    <n v="377619.72"/>
    <n v="0"/>
    <n v="0"/>
    <n v="-1812.05"/>
    <n v="-132352.77251908401"/>
    <n v="627467.66"/>
    <n v="0"/>
    <n v="0"/>
    <n v="13546.43"/>
    <n v="0"/>
    <n v="0"/>
    <n v="0"/>
    <n v="0"/>
    <n v="0"/>
    <n v="0"/>
    <n v="0"/>
    <n v="0"/>
    <n v="0"/>
    <n v="0"/>
    <n v="0"/>
    <n v="0"/>
    <n v="0"/>
    <n v="0"/>
    <n v="0"/>
    <n v="2910"/>
    <n v="350"/>
    <n v="255"/>
    <n v="6185.75"/>
    <n v="1880"/>
    <n v="-1122.05"/>
    <n v="30741.97"/>
    <n v="0"/>
    <n v="671.89"/>
    <n v="0"/>
    <n v="0"/>
    <n v="0"/>
    <n v="0"/>
    <n v="2235.02"/>
    <x v="1285"/>
    <n v="0"/>
    <m/>
    <m/>
    <m/>
    <m/>
    <m/>
    <m/>
    <m/>
    <n v="0"/>
    <n v="0"/>
    <n v="0"/>
    <n v="0"/>
    <x v="0"/>
    <x v="38"/>
    <m/>
    <x v="42"/>
  </r>
  <r>
    <x v="3"/>
    <s v="Joplin"/>
    <s v="Electric"/>
    <s v="Residential"/>
    <s v="RG-Residential"/>
    <n v="234735"/>
    <n v="25211.83"/>
    <n v="3595.25"/>
    <n v="2075.0700000000002"/>
    <n v="0"/>
    <n v="0"/>
    <n v="0"/>
    <n v="0"/>
    <n v="3046.61"/>
    <n v="0"/>
    <n v="0"/>
    <n v="65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81.45999999999998"/>
    <n v="100"/>
    <n v="0"/>
    <n v="46.36"/>
    <n v="0"/>
    <n v="0"/>
    <n v="0"/>
    <n v="0"/>
    <n v="0"/>
    <n v="0"/>
    <n v="0"/>
    <x v="1286"/>
    <n v="0"/>
    <m/>
    <m/>
    <m/>
    <m/>
    <m/>
    <m/>
    <m/>
    <n v="0"/>
    <n v="0"/>
    <n v="0"/>
    <n v="0"/>
    <x v="0"/>
    <x v="1"/>
    <m/>
    <x v="42"/>
  </r>
  <r>
    <x v="3"/>
    <s v="Joplin"/>
    <s v="Lighting"/>
    <s v="Commercial"/>
    <s v="PL-Private Lighting"/>
    <n v="178282.58900000001"/>
    <n v="55296.639999999999"/>
    <n v="0"/>
    <n v="2331.42"/>
    <n v="0"/>
    <n v="0"/>
    <n v="0"/>
    <n v="0"/>
    <n v="2298.37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454.77"/>
    <n v="0"/>
    <n v="0"/>
    <n v="3574.0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3"/>
    <s v="Joplin"/>
    <s v="Lighting"/>
    <s v="Industrial"/>
    <s v="PL-Private Lighting"/>
    <n v="17340"/>
    <n v="5153.38"/>
    <n v="0"/>
    <n v="315.32"/>
    <n v="0"/>
    <n v="0"/>
    <n v="0"/>
    <n v="0"/>
    <n v="22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6.55"/>
    <n v="0"/>
    <n v="0"/>
    <n v="368.42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2"/>
  </r>
  <r>
    <x v="3"/>
    <s v="Joplin"/>
    <s v="Lighting"/>
    <s v="Municipal Buildings"/>
    <s v="PL-Private Lighting"/>
    <n v="591"/>
    <n v="230.53"/>
    <n v="0"/>
    <n v="0"/>
    <n v="0"/>
    <n v="0"/>
    <n v="0"/>
    <n v="0"/>
    <n v="7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2"/>
  </r>
  <r>
    <x v="3"/>
    <s v="Joplin"/>
    <s v="Lighting"/>
    <s v="Municipal Other Lighting"/>
    <s v="PL-Private Lighting"/>
    <n v="4213.991"/>
    <n v="1048.33"/>
    <n v="0"/>
    <n v="0"/>
    <n v="0"/>
    <n v="0"/>
    <n v="0"/>
    <n v="0"/>
    <n v="54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2"/>
  </r>
  <r>
    <x v="3"/>
    <s v="Joplin"/>
    <s v="Lighting"/>
    <s v="Municipal Street Lighting"/>
    <s v="SPL-Municipal St Lighting"/>
    <n v="285504.58899999998"/>
    <n v="51255.38"/>
    <n v="0"/>
    <n v="0"/>
    <n v="0"/>
    <n v="0"/>
    <n v="0"/>
    <n v="0"/>
    <n v="3702.99"/>
    <n v="0"/>
    <n v="0"/>
    <n v="0"/>
    <n v="0"/>
    <n v="0"/>
    <n v="0"/>
    <n v="0"/>
    <n v="0"/>
    <n v="0"/>
    <n v="0"/>
    <n v="27404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2"/>
  </r>
  <r>
    <x v="3"/>
    <s v="Joplin"/>
    <s v="Lighting"/>
    <s v="Residential"/>
    <s v="PL-Private Lighting"/>
    <n v="55462.03"/>
    <n v="21737.41"/>
    <n v="0"/>
    <n v="558.73"/>
    <n v="0"/>
    <n v="0"/>
    <n v="0"/>
    <n v="0"/>
    <n v="717.11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16.100000000000001"/>
    <n v="20"/>
    <n v="0"/>
    <n v="136.0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3"/>
    <s v="Neosho"/>
    <s v="Electric"/>
    <s v="Commercial"/>
    <s v="CB-Commercial"/>
    <n v="3088"/>
    <n v="414.68"/>
    <n v="106.27"/>
    <n v="19.899999999999999"/>
    <n v="0"/>
    <n v="0"/>
    <n v="0"/>
    <n v="0"/>
    <n v="40.06"/>
    <n v="0"/>
    <n v="0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72"/>
    <n v="0"/>
    <n v="0"/>
    <n v="0"/>
    <n v="0"/>
    <n v="0"/>
    <n v="0"/>
    <n v="0"/>
    <x v="1287"/>
    <n v="0"/>
    <m/>
    <m/>
    <m/>
    <m/>
    <m/>
    <m/>
    <m/>
    <n v="0"/>
    <n v="0"/>
    <n v="0"/>
    <n v="0"/>
    <x v="1"/>
    <x v="5"/>
    <m/>
    <x v="42"/>
  </r>
  <r>
    <x v="3"/>
    <s v="Neosho"/>
    <s v="Electric"/>
    <s v="Commercial"/>
    <s v="LS-Special Lighting"/>
    <n v="959"/>
    <n v="245.22"/>
    <n v="0"/>
    <n v="1.95"/>
    <n v="0"/>
    <n v="0"/>
    <n v="0"/>
    <n v="0"/>
    <n v="12.44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04"/>
    <n v="0"/>
    <n v="0"/>
    <n v="0"/>
    <n v="0"/>
    <n v="0"/>
    <n v="0"/>
    <n v="0"/>
    <x v="1288"/>
    <n v="0"/>
    <m/>
    <m/>
    <m/>
    <m/>
    <m/>
    <m/>
    <m/>
    <n v="0"/>
    <n v="0"/>
    <n v="0"/>
    <n v="0"/>
    <x v="1"/>
    <x v="7"/>
    <m/>
    <x v="42"/>
  </r>
  <r>
    <x v="3"/>
    <s v="Neosho"/>
    <s v="Electric"/>
    <s v="Commercial"/>
    <s v="NS-GS General Service"/>
    <n v="5263285"/>
    <n v="706803.87"/>
    <n v="59383.76"/>
    <n v="21243.040000000001"/>
    <n v="0"/>
    <n v="0"/>
    <n v="-10.14"/>
    <n v="-1704"/>
    <n v="68267.89"/>
    <n v="0"/>
    <n v="0"/>
    <n v="1470.97"/>
    <n v="0"/>
    <n v="0"/>
    <n v="0"/>
    <n v="0"/>
    <n v="0"/>
    <n v="0"/>
    <n v="0"/>
    <n v="0"/>
    <n v="0"/>
    <n v="0"/>
    <n v="0"/>
    <n v="0"/>
    <n v="0"/>
    <n v="0"/>
    <n v="0"/>
    <n v="60"/>
    <n v="0"/>
    <n v="45"/>
    <n v="5337.05"/>
    <n v="60"/>
    <n v="-93.02"/>
    <n v="50622.98"/>
    <n v="0"/>
    <n v="0"/>
    <n v="0"/>
    <n v="0"/>
    <n v="0"/>
    <n v="0"/>
    <n v="0"/>
    <x v="1289"/>
    <n v="0"/>
    <m/>
    <m/>
    <m/>
    <m/>
    <m/>
    <m/>
    <m/>
    <n v="0"/>
    <n v="0"/>
    <n v="0"/>
    <n v="0"/>
    <x v="1"/>
    <x v="19"/>
    <m/>
    <x v="42"/>
  </r>
  <r>
    <x v="3"/>
    <s v="Neosho"/>
    <s v="Electric"/>
    <s v="Commercial"/>
    <s v="NS-LG Large General Serv"/>
    <n v="9390234"/>
    <n v="1006909.74"/>
    <n v="18702.07"/>
    <n v="24797.59"/>
    <n v="0"/>
    <n v="0"/>
    <n v="-36"/>
    <n v="-12960"/>
    <n v="121791.29"/>
    <n v="0"/>
    <n v="0"/>
    <n v="2482.1999999999998"/>
    <n v="0"/>
    <n v="0"/>
    <n v="0"/>
    <n v="0"/>
    <n v="0"/>
    <n v="0"/>
    <n v="0"/>
    <n v="521.30999999999995"/>
    <n v="0"/>
    <n v="0"/>
    <n v="0"/>
    <n v="0"/>
    <n v="0"/>
    <n v="0"/>
    <n v="0"/>
    <n v="0"/>
    <n v="0"/>
    <n v="0"/>
    <n v="0"/>
    <n v="0"/>
    <n v="-1.82"/>
    <n v="52983.27"/>
    <n v="0"/>
    <n v="0"/>
    <n v="0"/>
    <n v="0"/>
    <n v="0"/>
    <n v="0"/>
    <n v="0"/>
    <x v="1290"/>
    <n v="0"/>
    <m/>
    <m/>
    <m/>
    <m/>
    <m/>
    <m/>
    <m/>
    <n v="0"/>
    <n v="0"/>
    <n v="0"/>
    <n v="0"/>
    <x v="1"/>
    <x v="21"/>
    <m/>
    <x v="42"/>
  </r>
  <r>
    <x v="3"/>
    <s v="Neosho"/>
    <s v="Electric"/>
    <s v="Commercial"/>
    <s v="NS-SP Small Primary"/>
    <n v="201810"/>
    <n v="22431.89"/>
    <n v="145.93"/>
    <n v="0"/>
    <n v="0"/>
    <n v="0"/>
    <n v="0"/>
    <n v="0"/>
    <n v="2617.4699999999998"/>
    <n v="0"/>
    <n v="0"/>
    <n v="56.51"/>
    <n v="0"/>
    <n v="0"/>
    <n v="0"/>
    <n v="0"/>
    <n v="0"/>
    <n v="0"/>
    <n v="0"/>
    <n v="76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91"/>
    <n v="0"/>
    <m/>
    <m/>
    <m/>
    <m/>
    <m/>
    <m/>
    <m/>
    <n v="0"/>
    <n v="0"/>
    <n v="0"/>
    <n v="0"/>
    <x v="1"/>
    <x v="23"/>
    <m/>
    <x v="42"/>
  </r>
  <r>
    <x v="3"/>
    <s v="Neosho"/>
    <s v="Electric"/>
    <s v="Industrial"/>
    <s v="LP-Large Power"/>
    <n v="12608210"/>
    <n v="1033656.15"/>
    <n v="1134.2"/>
    <n v="0"/>
    <n v="0"/>
    <n v="0"/>
    <n v="0"/>
    <n v="0"/>
    <n v="160502.51"/>
    <n v="0"/>
    <n v="0"/>
    <n v="203.36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2707.25"/>
    <n v="0"/>
    <n v="0"/>
    <n v="23981.86"/>
    <n v="0"/>
    <n v="0"/>
    <n v="0"/>
    <n v="0"/>
    <n v="0"/>
    <n v="0"/>
    <n v="0"/>
    <x v="1292"/>
    <n v="0"/>
    <m/>
    <m/>
    <m/>
    <m/>
    <m/>
    <m/>
    <m/>
    <n v="0"/>
    <n v="0"/>
    <n v="0"/>
    <n v="0"/>
    <x v="2"/>
    <x v="17"/>
    <m/>
    <x v="42"/>
  </r>
  <r>
    <x v="3"/>
    <s v="Neosho"/>
    <s v="Electric"/>
    <s v="Industrial"/>
    <s v="NS-GS General Service"/>
    <n v="67600"/>
    <n v="9077.98"/>
    <n v="309.20999999999998"/>
    <n v="431.65"/>
    <n v="0"/>
    <n v="0"/>
    <n v="0"/>
    <n v="0"/>
    <n v="876.76"/>
    <n v="0"/>
    <n v="0"/>
    <n v="17.84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69.28"/>
    <n v="0"/>
    <n v="0"/>
    <n v="867"/>
    <n v="0"/>
    <n v="0"/>
    <n v="0"/>
    <n v="0"/>
    <n v="0"/>
    <n v="0"/>
    <n v="0"/>
    <x v="1293"/>
    <n v="0"/>
    <m/>
    <m/>
    <m/>
    <m/>
    <m/>
    <m/>
    <m/>
    <n v="0"/>
    <n v="0"/>
    <n v="0"/>
    <n v="0"/>
    <x v="2"/>
    <x v="19"/>
    <m/>
    <x v="42"/>
  </r>
  <r>
    <x v="3"/>
    <s v="Neosho"/>
    <s v="Electric"/>
    <s v="Industrial"/>
    <s v="NS-LG Large General Serv"/>
    <n v="885760"/>
    <n v="98055.65"/>
    <n v="1181.33"/>
    <n v="4065.64"/>
    <n v="0"/>
    <n v="0"/>
    <n v="0"/>
    <n v="0"/>
    <n v="11488.3"/>
    <n v="0"/>
    <n v="0"/>
    <n v="200.13"/>
    <n v="0"/>
    <n v="0"/>
    <n v="0"/>
    <n v="0"/>
    <n v="0"/>
    <n v="0"/>
    <n v="0"/>
    <n v="120.9"/>
    <n v="0"/>
    <n v="0"/>
    <n v="0"/>
    <n v="0"/>
    <n v="0"/>
    <n v="0"/>
    <n v="0"/>
    <n v="0"/>
    <n v="0"/>
    <n v="0"/>
    <n v="0"/>
    <n v="0"/>
    <n v="0"/>
    <n v="6464.66"/>
    <n v="0"/>
    <n v="0"/>
    <n v="0"/>
    <n v="0"/>
    <n v="0"/>
    <n v="0"/>
    <n v="0"/>
    <x v="1294"/>
    <n v="0"/>
    <m/>
    <m/>
    <m/>
    <m/>
    <m/>
    <m/>
    <m/>
    <n v="0"/>
    <n v="0"/>
    <n v="0"/>
    <n v="0"/>
    <x v="2"/>
    <x v="21"/>
    <m/>
    <x v="42"/>
  </r>
  <r>
    <x v="3"/>
    <s v="Neosho"/>
    <s v="Electric"/>
    <s v="Industrial"/>
    <s v="NS-SP Small Primary"/>
    <n v="461791"/>
    <n v="47223.02"/>
    <n v="277.95999999999998"/>
    <n v="0"/>
    <n v="0"/>
    <n v="0"/>
    <n v="0"/>
    <n v="0"/>
    <n v="5989.44"/>
    <n v="0"/>
    <n v="0"/>
    <n v="72.599999999999994"/>
    <n v="0"/>
    <n v="0"/>
    <n v="0"/>
    <n v="0"/>
    <n v="0"/>
    <n v="0"/>
    <n v="0"/>
    <n v="6334.32"/>
    <n v="0"/>
    <n v="0"/>
    <n v="0"/>
    <n v="0"/>
    <n v="0"/>
    <n v="0"/>
    <n v="0"/>
    <n v="0"/>
    <n v="0"/>
    <n v="0"/>
    <n v="2048.15"/>
    <n v="0"/>
    <n v="0"/>
    <n v="2703.52"/>
    <n v="0"/>
    <n v="0"/>
    <n v="0"/>
    <n v="0"/>
    <n v="0"/>
    <n v="0"/>
    <n v="0"/>
    <x v="1295"/>
    <n v="0"/>
    <m/>
    <m/>
    <m/>
    <m/>
    <m/>
    <m/>
    <m/>
    <n v="0"/>
    <n v="0"/>
    <n v="0"/>
    <n v="0"/>
    <x v="2"/>
    <x v="23"/>
    <m/>
    <x v="42"/>
  </r>
  <r>
    <x v="3"/>
    <s v="Neosho"/>
    <s v="Electric"/>
    <s v="Interdepartmental"/>
    <s v="NS-GS General Service"/>
    <n v="6584"/>
    <n v="884.16"/>
    <n v="191.76"/>
    <n v="0"/>
    <n v="0"/>
    <n v="0"/>
    <n v="0"/>
    <n v="0"/>
    <n v="85.4"/>
    <n v="0"/>
    <n v="0"/>
    <n v="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06"/>
    <n v="0"/>
    <n v="0"/>
    <n v="0"/>
    <n v="0"/>
    <n v="0"/>
    <n v="0"/>
    <n v="0"/>
    <x v="1296"/>
    <n v="0"/>
    <m/>
    <m/>
    <m/>
    <m/>
    <m/>
    <m/>
    <m/>
    <n v="0"/>
    <n v="0"/>
    <n v="0"/>
    <n v="0"/>
    <x v="5"/>
    <x v="19"/>
    <m/>
    <x v="42"/>
  </r>
  <r>
    <x v="3"/>
    <s v="Neosho"/>
    <s v="Electric"/>
    <s v="Municipal Buildings"/>
    <s v="NS-GS General Service"/>
    <n v="135643"/>
    <n v="18215.34"/>
    <n v="2636.7"/>
    <n v="0"/>
    <n v="0"/>
    <n v="0"/>
    <n v="0"/>
    <n v="0"/>
    <n v="1759.26"/>
    <n v="0"/>
    <n v="0"/>
    <n v="3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97"/>
    <n v="0"/>
    <m/>
    <m/>
    <m/>
    <m/>
    <m/>
    <m/>
    <m/>
    <n v="0"/>
    <n v="0"/>
    <n v="0"/>
    <n v="0"/>
    <x v="3"/>
    <x v="19"/>
    <m/>
    <x v="42"/>
  </r>
  <r>
    <x v="3"/>
    <s v="Neosho"/>
    <s v="Electric"/>
    <s v="Municipal Buildings"/>
    <s v="NS-LG Large General Serv"/>
    <n v="99800"/>
    <n v="11416.88"/>
    <n v="277.95999999999998"/>
    <n v="0"/>
    <n v="0"/>
    <n v="0"/>
    <n v="0"/>
    <n v="0"/>
    <n v="1294.4100000000001"/>
    <n v="0"/>
    <n v="0"/>
    <n v="2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98"/>
    <n v="0"/>
    <m/>
    <m/>
    <m/>
    <m/>
    <m/>
    <m/>
    <m/>
    <n v="0"/>
    <n v="0"/>
    <n v="0"/>
    <n v="0"/>
    <x v="3"/>
    <x v="21"/>
    <m/>
    <x v="42"/>
  </r>
  <r>
    <x v="3"/>
    <s v="Neosho"/>
    <s v="Electric"/>
    <s v="Municipal Other Lighting"/>
    <s v="LS-Special Lighting"/>
    <n v="1796"/>
    <n v="364.37"/>
    <n v="0"/>
    <n v="0"/>
    <n v="0"/>
    <n v="0"/>
    <n v="0"/>
    <n v="0"/>
    <n v="23.28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2"/>
  </r>
  <r>
    <x v="3"/>
    <s v="Neosho"/>
    <s v="Electric"/>
    <s v="Municipal Other Lighting"/>
    <s v="NS-GS General Service"/>
    <n v="18334"/>
    <n v="2462.06"/>
    <n v="1198.5"/>
    <n v="0"/>
    <n v="0"/>
    <n v="0"/>
    <n v="0"/>
    <n v="0"/>
    <n v="237.81"/>
    <n v="0"/>
    <n v="0"/>
    <n v="5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99"/>
    <n v="0"/>
    <m/>
    <m/>
    <m/>
    <m/>
    <m/>
    <m/>
    <m/>
    <n v="0"/>
    <n v="0"/>
    <n v="0"/>
    <n v="0"/>
    <x v="4"/>
    <x v="19"/>
    <m/>
    <x v="42"/>
  </r>
  <r>
    <x v="3"/>
    <s v="Neosho"/>
    <s v="Electric"/>
    <s v="Municipal Pumping"/>
    <s v="NS-GS General Service"/>
    <n v="147127"/>
    <n v="19757.63"/>
    <n v="1725.84"/>
    <n v="0"/>
    <n v="0"/>
    <n v="0"/>
    <n v="0"/>
    <n v="0"/>
    <n v="1908.17"/>
    <n v="0"/>
    <n v="0"/>
    <n v="4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00"/>
    <n v="0"/>
    <m/>
    <m/>
    <m/>
    <m/>
    <m/>
    <m/>
    <m/>
    <n v="0"/>
    <n v="0"/>
    <n v="0"/>
    <n v="0"/>
    <x v="3"/>
    <x v="19"/>
    <m/>
    <x v="42"/>
  </r>
  <r>
    <x v="3"/>
    <s v="Neosho"/>
    <s v="Electric"/>
    <s v="Municipal Pumping"/>
    <s v="NS-LG Large General Serv"/>
    <n v="633883"/>
    <n v="68247.08"/>
    <n v="1389.8"/>
    <n v="0"/>
    <n v="0"/>
    <n v="0"/>
    <n v="0"/>
    <n v="0"/>
    <n v="8221.4599999999991"/>
    <n v="0"/>
    <n v="0"/>
    <n v="177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01"/>
    <n v="0"/>
    <m/>
    <m/>
    <m/>
    <m/>
    <m/>
    <m/>
    <m/>
    <n v="0"/>
    <n v="0"/>
    <n v="0"/>
    <n v="0"/>
    <x v="3"/>
    <x v="21"/>
    <m/>
    <x v="42"/>
  </r>
  <r>
    <x v="3"/>
    <s v="Neosho"/>
    <s v="Electric"/>
    <s v="Municipal Pumping"/>
    <s v="NS-SP Small Primary"/>
    <n v="47069"/>
    <n v="4910.6000000000004"/>
    <n v="69.489999999999995"/>
    <n v="0"/>
    <n v="0"/>
    <n v="0"/>
    <n v="0"/>
    <n v="0"/>
    <n v="610.48"/>
    <n v="0"/>
    <n v="0"/>
    <n v="13.18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02"/>
    <n v="0"/>
    <m/>
    <m/>
    <m/>
    <m/>
    <m/>
    <m/>
    <m/>
    <n v="0"/>
    <n v="0"/>
    <n v="0"/>
    <n v="0"/>
    <x v="3"/>
    <x v="23"/>
    <m/>
    <x v="42"/>
  </r>
  <r>
    <x v="3"/>
    <s v="Neosho"/>
    <s v="Electric"/>
    <s v="Oil Pipeline Pumping"/>
    <s v="LP-Large Power"/>
    <n v="1888000"/>
    <n v="160671.75"/>
    <n v="283.55"/>
    <n v="0"/>
    <n v="0"/>
    <n v="0"/>
    <n v="0"/>
    <n v="0"/>
    <n v="24034.24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21.8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2"/>
  </r>
  <r>
    <x v="3"/>
    <s v="Neosho"/>
    <s v="Electric"/>
    <s v="Praxair/ICI"/>
    <s v="TS-Transmission"/>
    <n v="6018091"/>
    <n v="443050.84"/>
    <n v="0"/>
    <n v="0"/>
    <n v="0"/>
    <n v="0"/>
    <n v="0"/>
    <n v="0"/>
    <n v="76610.3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8"/>
    <m/>
    <x v="42"/>
  </r>
  <r>
    <x v="3"/>
    <s v="Neosho"/>
    <s v="Electric"/>
    <s v="Residential"/>
    <s v="NS-RG Residential"/>
    <n v="21832614.199999999"/>
    <n v="2964712.97"/>
    <n v="194590.02"/>
    <n v="101216.17"/>
    <n v="0"/>
    <n v="0"/>
    <n v="-1357.44"/>
    <n v="-107405.880916031"/>
    <n v="283194.02"/>
    <n v="0"/>
    <n v="0"/>
    <n v="6112.68"/>
    <n v="0"/>
    <n v="0"/>
    <n v="0"/>
    <n v="0"/>
    <n v="0"/>
    <n v="0"/>
    <n v="0"/>
    <n v="0"/>
    <n v="0"/>
    <n v="0"/>
    <n v="0"/>
    <n v="0"/>
    <n v="0"/>
    <n v="0"/>
    <n v="0"/>
    <n v="1440"/>
    <n v="300"/>
    <n v="150"/>
    <n v="3115.5"/>
    <n v="980"/>
    <n v="-470.34"/>
    <n v="82290.210000000006"/>
    <n v="0"/>
    <n v="451.47"/>
    <n v="0"/>
    <n v="0"/>
    <n v="0"/>
    <n v="0"/>
    <n v="287.49"/>
    <x v="1303"/>
    <n v="0"/>
    <m/>
    <m/>
    <m/>
    <m/>
    <m/>
    <m/>
    <m/>
    <n v="0"/>
    <n v="0"/>
    <n v="0"/>
    <n v="0"/>
    <x v="0"/>
    <x v="38"/>
    <m/>
    <x v="42"/>
  </r>
  <r>
    <x v="3"/>
    <s v="Neosho"/>
    <s v="Electric"/>
    <s v="Residential"/>
    <s v="RG-Residential"/>
    <n v="63337"/>
    <n v="8546.59"/>
    <n v="1027.47"/>
    <n v="351.35"/>
    <n v="0"/>
    <n v="0"/>
    <n v="0"/>
    <n v="0"/>
    <n v="796.39"/>
    <n v="0"/>
    <n v="0"/>
    <n v="18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269.52"/>
    <n v="0"/>
    <n v="0"/>
    <n v="0"/>
    <n v="0"/>
    <n v="0"/>
    <n v="0"/>
    <n v="0"/>
    <x v="1304"/>
    <n v="0"/>
    <m/>
    <m/>
    <m/>
    <m/>
    <m/>
    <m/>
    <m/>
    <n v="0"/>
    <n v="0"/>
    <n v="0"/>
    <n v="0"/>
    <x v="0"/>
    <x v="1"/>
    <m/>
    <x v="42"/>
  </r>
  <r>
    <x v="3"/>
    <s v="Neosho"/>
    <s v="Lighting"/>
    <s v="Commercial"/>
    <s v="PL-Private Lighting"/>
    <n v="124718.65399999999"/>
    <n v="40741.43"/>
    <n v="0"/>
    <n v="78"/>
    <n v="0"/>
    <n v="0"/>
    <n v="0"/>
    <n v="0"/>
    <n v="1617.19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09.39999999999998"/>
    <n v="0"/>
    <n v="-7.78"/>
    <n v="2083.7600000000002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3"/>
    <s v="Neosho"/>
    <s v="Lighting"/>
    <s v="Industrial"/>
    <s v="PL-Private Lighting"/>
    <n v="7325"/>
    <n v="2383.9499999999998"/>
    <n v="0"/>
    <n v="0"/>
    <n v="0"/>
    <n v="0"/>
    <n v="0"/>
    <n v="0"/>
    <n v="95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05"/>
    <n v="0"/>
    <n v="0"/>
    <n v="77.3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2"/>
  </r>
  <r>
    <x v="3"/>
    <s v="Neosho"/>
    <s v="Lighting"/>
    <s v="Municipal Buildings"/>
    <s v="PL-Private Lighting"/>
    <n v="489"/>
    <n v="169.6"/>
    <n v="0"/>
    <n v="0"/>
    <n v="0"/>
    <n v="0"/>
    <n v="0"/>
    <n v="0"/>
    <n v="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2"/>
  </r>
  <r>
    <x v="3"/>
    <s v="Neosho"/>
    <s v="Lighting"/>
    <s v="Municipal Other Lighting"/>
    <s v="PL-Private Lighting"/>
    <n v="441"/>
    <n v="158.13999999999999"/>
    <n v="0"/>
    <n v="0"/>
    <n v="0"/>
    <n v="0"/>
    <n v="0"/>
    <n v="0"/>
    <n v="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2"/>
  </r>
  <r>
    <x v="3"/>
    <s v="Neosho"/>
    <s v="Lighting"/>
    <s v="Municipal Street Lighting"/>
    <s v="SPL-Municipal St Lighting"/>
    <n v="147277.49600000001"/>
    <n v="23539.65"/>
    <n v="0"/>
    <n v="0"/>
    <n v="0"/>
    <n v="0"/>
    <n v="0"/>
    <n v="0"/>
    <n v="1884.03"/>
    <n v="0"/>
    <n v="0"/>
    <n v="0"/>
    <n v="0"/>
    <n v="0"/>
    <n v="0"/>
    <n v="0"/>
    <n v="0"/>
    <n v="0"/>
    <n v="0"/>
    <n v="7805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2"/>
  </r>
  <r>
    <x v="3"/>
    <s v="Neosho"/>
    <s v="Lighting"/>
    <s v="Residential"/>
    <s v="PL-Private Lighting"/>
    <n v="62071.466999999997"/>
    <n v="24680.44"/>
    <n v="0"/>
    <n v="59.29"/>
    <n v="0"/>
    <n v="0"/>
    <n v="0"/>
    <n v="0"/>
    <n v="80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62"/>
    <n v="20"/>
    <n v="-1.52"/>
    <n v="505.3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3"/>
    <s v="Ozark"/>
    <s v="Electric"/>
    <s v="Commercial"/>
    <s v="NS-GS General Service"/>
    <n v="434"/>
    <n v="58.28"/>
    <n v="23.97"/>
    <n v="0"/>
    <n v="0"/>
    <n v="0"/>
    <n v="0"/>
    <n v="0"/>
    <n v="5.63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77"/>
    <n v="0"/>
    <m/>
    <m/>
    <m/>
    <m/>
    <m/>
    <m/>
    <m/>
    <n v="0"/>
    <n v="0"/>
    <n v="0"/>
    <n v="0"/>
    <x v="1"/>
    <x v="19"/>
    <m/>
    <x v="42"/>
  </r>
  <r>
    <x v="3"/>
    <s v="Ozark"/>
    <s v="Electric"/>
    <s v="Commercial"/>
    <s v="CB-Commercial"/>
    <n v="7461"/>
    <n v="1001.03"/>
    <n v="312.32"/>
    <n v="30.59"/>
    <n v="0"/>
    <n v="0"/>
    <n v="0"/>
    <n v="0"/>
    <n v="96.04"/>
    <n v="0"/>
    <n v="0"/>
    <n v="2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.97"/>
    <n v="0"/>
    <n v="0"/>
    <n v="0"/>
    <n v="0"/>
    <n v="0"/>
    <n v="0"/>
    <n v="0"/>
    <x v="1305"/>
    <n v="0"/>
    <m/>
    <m/>
    <m/>
    <m/>
    <m/>
    <m/>
    <m/>
    <n v="0"/>
    <n v="0"/>
    <n v="0"/>
    <n v="0"/>
    <x v="1"/>
    <x v="5"/>
    <m/>
    <x v="42"/>
  </r>
  <r>
    <x v="3"/>
    <s v="Ozark"/>
    <s v="Electric"/>
    <s v="Commercial"/>
    <s v="LS-Special Lighting"/>
    <n v="1562"/>
    <n v="387.22"/>
    <n v="0"/>
    <n v="3.3"/>
    <n v="0"/>
    <n v="0"/>
    <n v="0"/>
    <n v="0"/>
    <n v="20.27"/>
    <n v="0"/>
    <n v="0"/>
    <n v="0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2"/>
  </r>
  <r>
    <x v="3"/>
    <s v="Ozark"/>
    <s v="Electric"/>
    <s v="Commercial"/>
    <s v="NS-GS General Service"/>
    <n v="5604503"/>
    <n v="752627.32"/>
    <n v="62833.38"/>
    <n v="19146.330000000002"/>
    <n v="0"/>
    <n v="0"/>
    <n v="-81.56"/>
    <n v="-16812.338931297701"/>
    <n v="72692.789999999994"/>
    <n v="0"/>
    <n v="0"/>
    <n v="1569.31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7346.75"/>
    <n v="160"/>
    <n v="-172.7"/>
    <n v="57712.69"/>
    <n v="0"/>
    <n v="0"/>
    <n v="0"/>
    <n v="0"/>
    <n v="0"/>
    <n v="0"/>
    <n v="0"/>
    <x v="1306"/>
    <n v="0"/>
    <m/>
    <m/>
    <m/>
    <m/>
    <m/>
    <m/>
    <m/>
    <n v="0"/>
    <n v="0"/>
    <n v="0"/>
    <n v="0"/>
    <x v="1"/>
    <x v="19"/>
    <m/>
    <x v="42"/>
  </r>
  <r>
    <x v="3"/>
    <s v="Ozark"/>
    <s v="Electric"/>
    <s v="Commercial"/>
    <s v="NS-LG Large General Serv"/>
    <n v="8879385"/>
    <n v="962707.2"/>
    <n v="14808.32"/>
    <n v="19670.13"/>
    <n v="0"/>
    <n v="0"/>
    <n v="0"/>
    <n v="0"/>
    <n v="115165.61"/>
    <n v="0"/>
    <n v="0"/>
    <n v="2389.46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183.51"/>
    <n v="0"/>
    <n v="0"/>
    <n v="0"/>
    <n v="0"/>
    <n v="0"/>
    <n v="0"/>
    <n v="0"/>
    <x v="1307"/>
    <n v="0"/>
    <m/>
    <m/>
    <m/>
    <m/>
    <m/>
    <m/>
    <m/>
    <n v="0"/>
    <n v="0"/>
    <n v="0"/>
    <n v="0"/>
    <x v="1"/>
    <x v="21"/>
    <m/>
    <x v="42"/>
  </r>
  <r>
    <x v="3"/>
    <s v="Ozark"/>
    <s v="Electric"/>
    <s v="Commercial"/>
    <s v="NS-SP Small Primary"/>
    <n v="265195"/>
    <n v="28882.400000000001"/>
    <n v="208.47"/>
    <n v="0"/>
    <n v="0"/>
    <n v="0"/>
    <n v="0"/>
    <n v="0"/>
    <n v="3439.58"/>
    <n v="0"/>
    <n v="0"/>
    <n v="74.25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08"/>
    <n v="0"/>
    <m/>
    <m/>
    <m/>
    <m/>
    <m/>
    <m/>
    <m/>
    <n v="0"/>
    <n v="0"/>
    <n v="0"/>
    <n v="0"/>
    <x v="1"/>
    <x v="23"/>
    <m/>
    <x v="42"/>
  </r>
  <r>
    <x v="3"/>
    <s v="Ozark"/>
    <s v="Electric"/>
    <s v="Industrial"/>
    <s v="NS-GS General Service"/>
    <n v="13531"/>
    <n v="1817.07"/>
    <n v="119.85"/>
    <n v="41.21"/>
    <n v="0"/>
    <n v="0"/>
    <n v="0"/>
    <n v="0"/>
    <n v="175.5"/>
    <n v="0"/>
    <n v="0"/>
    <n v="3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5.07"/>
    <n v="0"/>
    <n v="0"/>
    <n v="0"/>
    <n v="0"/>
    <n v="0"/>
    <n v="0"/>
    <n v="0"/>
    <x v="1309"/>
    <n v="0"/>
    <m/>
    <m/>
    <m/>
    <m/>
    <m/>
    <m/>
    <m/>
    <n v="0"/>
    <n v="0"/>
    <n v="0"/>
    <n v="0"/>
    <x v="2"/>
    <x v="19"/>
    <m/>
    <x v="42"/>
  </r>
  <r>
    <x v="3"/>
    <s v="Ozark"/>
    <s v="Electric"/>
    <s v="Industrial"/>
    <s v="NS-LG Large General Serv"/>
    <n v="415887"/>
    <n v="48981.62"/>
    <n v="555.91999999999996"/>
    <n v="1383.57"/>
    <n v="0"/>
    <n v="0"/>
    <n v="0"/>
    <n v="0"/>
    <n v="5394.06"/>
    <n v="0"/>
    <n v="0"/>
    <n v="116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61.92"/>
    <n v="0"/>
    <n v="0"/>
    <n v="0"/>
    <n v="0"/>
    <n v="0"/>
    <n v="0"/>
    <n v="0"/>
    <x v="1310"/>
    <n v="0"/>
    <m/>
    <m/>
    <m/>
    <m/>
    <m/>
    <m/>
    <m/>
    <n v="0"/>
    <n v="0"/>
    <n v="0"/>
    <n v="0"/>
    <x v="2"/>
    <x v="21"/>
    <m/>
    <x v="42"/>
  </r>
  <r>
    <x v="3"/>
    <s v="Ozark"/>
    <s v="Electric"/>
    <s v="Industrial"/>
    <s v="NS-SP Small Primary"/>
    <n v="310654"/>
    <n v="52033.23"/>
    <n v="71.8"/>
    <n v="2831.25"/>
    <n v="0"/>
    <n v="0"/>
    <n v="0"/>
    <n v="0"/>
    <n v="4029.18"/>
    <n v="0"/>
    <n v="0"/>
    <n v="86.98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4515.84"/>
    <n v="0"/>
    <n v="0"/>
    <n v="0"/>
    <n v="0"/>
    <n v="0"/>
    <n v="0"/>
    <n v="0"/>
    <x v="1268"/>
    <n v="0"/>
    <m/>
    <m/>
    <m/>
    <m/>
    <m/>
    <m/>
    <m/>
    <n v="0"/>
    <n v="0"/>
    <n v="0"/>
    <n v="0"/>
    <x v="2"/>
    <x v="23"/>
    <m/>
    <x v="42"/>
  </r>
  <r>
    <x v="3"/>
    <s v="Ozark"/>
    <s v="Electric"/>
    <s v="Interdepartmental"/>
    <s v="NS-GS General Service"/>
    <n v="4426"/>
    <n v="594.36"/>
    <n v="71.91"/>
    <n v="0"/>
    <n v="0"/>
    <n v="0"/>
    <n v="0"/>
    <n v="0"/>
    <n v="57.41"/>
    <n v="0"/>
    <n v="0"/>
    <n v="1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1"/>
    <n v="0"/>
    <n v="0"/>
    <n v="0"/>
    <n v="0"/>
    <n v="0"/>
    <n v="0"/>
    <n v="0"/>
    <x v="1311"/>
    <n v="0"/>
    <m/>
    <m/>
    <m/>
    <m/>
    <m/>
    <m/>
    <m/>
    <n v="0"/>
    <n v="0"/>
    <n v="0"/>
    <n v="0"/>
    <x v="5"/>
    <x v="19"/>
    <m/>
    <x v="42"/>
  </r>
  <r>
    <x v="3"/>
    <s v="Ozark"/>
    <s v="Electric"/>
    <s v="Municipal Buildings"/>
    <s v="NS-GS General Service"/>
    <n v="117228"/>
    <n v="15742.43"/>
    <n v="1605.99"/>
    <n v="0"/>
    <n v="0"/>
    <n v="0"/>
    <n v="0"/>
    <n v="0"/>
    <n v="1520.42"/>
    <n v="0"/>
    <n v="0"/>
    <n v="32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12"/>
    <n v="0"/>
    <m/>
    <m/>
    <m/>
    <m/>
    <m/>
    <m/>
    <m/>
    <n v="0"/>
    <n v="0"/>
    <n v="0"/>
    <n v="0"/>
    <x v="3"/>
    <x v="19"/>
    <m/>
    <x v="42"/>
  </r>
  <r>
    <x v="3"/>
    <s v="Ozark"/>
    <s v="Electric"/>
    <s v="Municipal Buildings"/>
    <s v="NS-LG Large General Serv"/>
    <n v="201440"/>
    <n v="22274"/>
    <n v="277.95999999999998"/>
    <n v="0"/>
    <n v="0"/>
    <n v="0"/>
    <n v="0"/>
    <n v="0"/>
    <n v="2612.6799999999998"/>
    <n v="0"/>
    <n v="0"/>
    <n v="56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13"/>
    <n v="0"/>
    <m/>
    <m/>
    <m/>
    <m/>
    <m/>
    <m/>
    <m/>
    <n v="0"/>
    <n v="0"/>
    <n v="0"/>
    <n v="0"/>
    <x v="3"/>
    <x v="21"/>
    <m/>
    <x v="42"/>
  </r>
  <r>
    <x v="3"/>
    <s v="Ozark"/>
    <s v="Electric"/>
    <s v="Municipal Other Lighting"/>
    <s v="LS-Special Lighting"/>
    <n v="7728"/>
    <n v="1316.17"/>
    <n v="0"/>
    <n v="0"/>
    <n v="0"/>
    <n v="0"/>
    <n v="0"/>
    <n v="0"/>
    <n v="100.23"/>
    <n v="0"/>
    <n v="0"/>
    <n v="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2"/>
  </r>
  <r>
    <x v="3"/>
    <s v="Ozark"/>
    <s v="Electric"/>
    <s v="Municipal Other Lighting"/>
    <s v="NS-GS General Service"/>
    <n v="15645"/>
    <n v="2100.96"/>
    <n v="743.07"/>
    <n v="0"/>
    <n v="0"/>
    <n v="0"/>
    <n v="0"/>
    <n v="0"/>
    <n v="202.91"/>
    <n v="0"/>
    <n v="0"/>
    <n v="4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14"/>
    <n v="0"/>
    <m/>
    <m/>
    <m/>
    <m/>
    <m/>
    <m/>
    <m/>
    <n v="0"/>
    <n v="0"/>
    <n v="0"/>
    <n v="0"/>
    <x v="4"/>
    <x v="19"/>
    <m/>
    <x v="42"/>
  </r>
  <r>
    <x v="3"/>
    <s v="Ozark"/>
    <s v="Electric"/>
    <s v="Municipal Pumping"/>
    <s v="NS-GS General Service"/>
    <n v="125594"/>
    <n v="16865.91"/>
    <n v="1869.66"/>
    <n v="0"/>
    <n v="0"/>
    <n v="0"/>
    <n v="0"/>
    <n v="0"/>
    <n v="1628.97"/>
    <n v="0"/>
    <n v="0"/>
    <n v="3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15"/>
    <n v="0"/>
    <m/>
    <m/>
    <m/>
    <m/>
    <m/>
    <m/>
    <m/>
    <n v="0"/>
    <n v="0"/>
    <n v="0"/>
    <n v="0"/>
    <x v="3"/>
    <x v="19"/>
    <m/>
    <x v="42"/>
  </r>
  <r>
    <x v="3"/>
    <s v="Ozark"/>
    <s v="Electric"/>
    <s v="Municipal Pumping"/>
    <s v="NS-LG Large General Serv"/>
    <n v="697997"/>
    <n v="79960.87"/>
    <n v="1737.25"/>
    <n v="0"/>
    <n v="0"/>
    <n v="0"/>
    <n v="0"/>
    <n v="0"/>
    <n v="9053.0300000000007"/>
    <n v="0"/>
    <n v="0"/>
    <n v="19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16"/>
    <n v="0"/>
    <m/>
    <m/>
    <m/>
    <m/>
    <m/>
    <m/>
    <m/>
    <n v="0"/>
    <n v="0"/>
    <n v="0"/>
    <n v="0"/>
    <x v="3"/>
    <x v="21"/>
    <m/>
    <x v="42"/>
  </r>
  <r>
    <x v="3"/>
    <s v="Ozark"/>
    <s v="Electric"/>
    <s v="Residential"/>
    <s v="NS-RG Residential"/>
    <n v="30728513.030000001"/>
    <n v="4172936.9"/>
    <n v="256789.89"/>
    <n v="102385.94"/>
    <n v="0"/>
    <n v="0"/>
    <n v="-1278.6300000000001"/>
    <n v="-114275.984732824"/>
    <n v="398555.43"/>
    <n v="0"/>
    <n v="0"/>
    <n v="8603.41"/>
    <n v="0"/>
    <n v="0"/>
    <n v="0"/>
    <n v="0"/>
    <n v="0"/>
    <n v="0"/>
    <n v="0"/>
    <n v="0"/>
    <n v="0"/>
    <n v="0"/>
    <n v="0"/>
    <n v="0"/>
    <n v="0"/>
    <n v="0"/>
    <n v="0"/>
    <n v="1680"/>
    <n v="100"/>
    <n v="210"/>
    <n v="3442.02"/>
    <n v="920"/>
    <n v="-346.69"/>
    <n v="33277.129999999997"/>
    <n v="0"/>
    <n v="448.47"/>
    <n v="0"/>
    <n v="0"/>
    <n v="0"/>
    <n v="0"/>
    <n v="166.95"/>
    <x v="1317"/>
    <n v="0"/>
    <m/>
    <m/>
    <m/>
    <m/>
    <m/>
    <m/>
    <m/>
    <n v="0"/>
    <n v="0"/>
    <n v="0"/>
    <n v="0"/>
    <x v="0"/>
    <x v="38"/>
    <m/>
    <x v="42"/>
  </r>
  <r>
    <x v="3"/>
    <s v="Ozark"/>
    <s v="Electric"/>
    <s v="Residential"/>
    <s v="RG-Residential"/>
    <n v="77385"/>
    <n v="10463.879999999999"/>
    <n v="1322.95"/>
    <n v="267.77999999999997"/>
    <n v="0"/>
    <n v="0"/>
    <n v="0"/>
    <n v="0"/>
    <n v="992.14"/>
    <n v="0"/>
    <n v="0"/>
    <n v="2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399999999999999"/>
    <n v="0"/>
    <n v="-1.1399999999999999"/>
    <n v="60.64"/>
    <n v="0"/>
    <n v="0"/>
    <n v="0"/>
    <n v="0"/>
    <n v="0"/>
    <n v="0"/>
    <n v="0"/>
    <x v="1318"/>
    <n v="0"/>
    <m/>
    <m/>
    <m/>
    <m/>
    <m/>
    <m/>
    <m/>
    <n v="0"/>
    <n v="0"/>
    <n v="0"/>
    <n v="0"/>
    <x v="0"/>
    <x v="1"/>
    <m/>
    <x v="42"/>
  </r>
  <r>
    <x v="3"/>
    <s v="Ozark"/>
    <s v="Lighting"/>
    <s v="Commercial"/>
    <s v="PL-Private Lighting"/>
    <n v="49606.821000000004"/>
    <n v="17635.740000000002"/>
    <n v="0"/>
    <n v="149.80000000000001"/>
    <n v="0"/>
    <n v="0"/>
    <n v="0"/>
    <n v="0"/>
    <n v="643.04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.43"/>
    <n v="0"/>
    <n v="0"/>
    <n v="813.6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3"/>
    <s v="Ozark"/>
    <s v="Lighting"/>
    <s v="Municipal Other Lighting"/>
    <s v="PL-Private Lighting"/>
    <n v="671"/>
    <n v="202.18"/>
    <n v="0"/>
    <n v="0"/>
    <n v="0"/>
    <n v="0"/>
    <n v="0"/>
    <n v="0"/>
    <n v="8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2"/>
  </r>
  <r>
    <x v="3"/>
    <s v="Ozark"/>
    <s v="Lighting"/>
    <s v="Municipal Street Lighting"/>
    <s v="SPL-Municipal St Lighting"/>
    <n v="120036.799"/>
    <n v="20625.16"/>
    <n v="0"/>
    <n v="0"/>
    <n v="0"/>
    <n v="0"/>
    <n v="0"/>
    <n v="0"/>
    <n v="1556.88"/>
    <n v="0"/>
    <n v="0"/>
    <n v="0"/>
    <n v="0"/>
    <n v="0"/>
    <n v="0"/>
    <n v="0"/>
    <n v="0"/>
    <n v="0"/>
    <n v="0"/>
    <n v="8815.96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2"/>
  </r>
  <r>
    <x v="3"/>
    <s v="Ozark"/>
    <s v="Lighting"/>
    <s v="Residential"/>
    <s v="PL-Private Lighting"/>
    <n v="25683.360000000001"/>
    <n v="10341.620000000001"/>
    <n v="0"/>
    <n v="40.94"/>
    <n v="0"/>
    <n v="0"/>
    <n v="0"/>
    <n v="0"/>
    <n v="331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04"/>
    <n v="0"/>
    <n v="0"/>
    <n v="63.3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3"/>
    <s v="Pierce City"/>
    <s v="Electric"/>
    <s v="Commercial"/>
    <s v="NS-GS General Service"/>
    <n v="12170"/>
    <n v="1634.3"/>
    <n v="71.91"/>
    <n v="0"/>
    <n v="0"/>
    <n v="0"/>
    <n v="0"/>
    <n v="0"/>
    <n v="157.84"/>
    <n v="0"/>
    <n v="0"/>
    <n v="3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.35"/>
    <n v="0"/>
    <n v="0"/>
    <n v="0"/>
    <n v="0"/>
    <n v="0"/>
    <n v="0"/>
    <n v="0"/>
    <x v="1319"/>
    <n v="0"/>
    <m/>
    <m/>
    <m/>
    <m/>
    <m/>
    <m/>
    <m/>
    <n v="0"/>
    <n v="0"/>
    <n v="0"/>
    <n v="0"/>
    <x v="1"/>
    <x v="19"/>
    <m/>
    <x v="42"/>
  </r>
  <r>
    <x v="3"/>
    <s v="Pierce City"/>
    <s v="Electric"/>
    <s v="Residential"/>
    <s v="NS-RG Residential"/>
    <n v="19576"/>
    <n v="2658.77"/>
    <n v="169"/>
    <n v="79.22"/>
    <n v="0"/>
    <n v="0"/>
    <n v="0"/>
    <n v="0"/>
    <n v="253.9"/>
    <n v="0"/>
    <n v="0"/>
    <n v="5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71"/>
    <n v="0"/>
    <n v="0"/>
    <n v="0"/>
    <n v="0"/>
    <n v="0"/>
    <n v="0"/>
    <n v="0"/>
    <n v="0"/>
    <n v="0"/>
    <n v="0"/>
    <x v="1320"/>
    <n v="0"/>
    <m/>
    <m/>
    <m/>
    <m/>
    <m/>
    <m/>
    <m/>
    <n v="0"/>
    <n v="0"/>
    <n v="0"/>
    <n v="0"/>
    <x v="0"/>
    <x v="38"/>
    <m/>
    <x v="42"/>
  </r>
  <r>
    <x v="3"/>
    <s v="Pierce City"/>
    <s v="Lighting"/>
    <s v="Residential"/>
    <s v="PL-Private Lighting"/>
    <n v="65"/>
    <n v="16.489999999999998"/>
    <n v="0"/>
    <n v="0"/>
    <n v="0"/>
    <n v="0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s v="Republic"/>
    <s v="Electric"/>
    <s v="Commercial"/>
    <s v="CB-Commercial"/>
    <n v="90"/>
    <n v="12.09"/>
    <n v="11.99"/>
    <n v="0.76"/>
    <n v="0"/>
    <n v="0"/>
    <n v="0"/>
    <n v="0"/>
    <n v="1.17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7"/>
    <n v="0"/>
    <n v="0"/>
    <n v="0"/>
    <n v="0"/>
    <n v="0"/>
    <n v="0"/>
    <n v="0"/>
    <x v="1205"/>
    <n v="0"/>
    <m/>
    <m/>
    <m/>
    <m/>
    <m/>
    <m/>
    <m/>
    <n v="0"/>
    <n v="0"/>
    <n v="0"/>
    <n v="0"/>
    <x v="1"/>
    <x v="5"/>
    <m/>
    <x v="42"/>
  </r>
  <r>
    <x v="3"/>
    <s v="Republic"/>
    <s v="Electric"/>
    <s v="Commercial"/>
    <s v="NS-GS General Service"/>
    <n v="895478"/>
    <n v="120253.8"/>
    <n v="10879.97"/>
    <n v="3303.11"/>
    <n v="0"/>
    <n v="0"/>
    <n v="0"/>
    <n v="0"/>
    <n v="11614.74"/>
    <n v="0"/>
    <n v="0"/>
    <n v="250.6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966.76"/>
    <n v="0"/>
    <n v="-16.43"/>
    <n v="9272.67"/>
    <n v="0"/>
    <n v="0"/>
    <n v="0"/>
    <n v="0"/>
    <n v="0"/>
    <n v="0"/>
    <n v="0"/>
    <x v="1321"/>
    <n v="0"/>
    <m/>
    <m/>
    <m/>
    <m/>
    <m/>
    <m/>
    <m/>
    <n v="0"/>
    <n v="0"/>
    <n v="0"/>
    <n v="0"/>
    <x v="1"/>
    <x v="19"/>
    <m/>
    <x v="42"/>
  </r>
  <r>
    <x v="3"/>
    <s v="Republic"/>
    <s v="Electric"/>
    <s v="Commercial"/>
    <s v="NS-LG Large General Serv"/>
    <n v="590447"/>
    <n v="80562.710000000006"/>
    <n v="1549.63"/>
    <n v="2580.63"/>
    <n v="0"/>
    <n v="0"/>
    <n v="0"/>
    <n v="0"/>
    <n v="7658.08"/>
    <n v="0"/>
    <n v="0"/>
    <n v="165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7.95999999999998"/>
    <n v="6185.67"/>
    <n v="0"/>
    <n v="0"/>
    <n v="0"/>
    <n v="0"/>
    <n v="0"/>
    <n v="0"/>
    <n v="0"/>
    <x v="1322"/>
    <n v="0"/>
    <m/>
    <m/>
    <m/>
    <m/>
    <m/>
    <m/>
    <m/>
    <n v="0"/>
    <n v="0"/>
    <n v="0"/>
    <n v="0"/>
    <x v="1"/>
    <x v="21"/>
    <m/>
    <x v="42"/>
  </r>
  <r>
    <x v="3"/>
    <s v="Republic"/>
    <s v="Electric"/>
    <s v="Industrial"/>
    <s v="NS-GS General Service"/>
    <n v="1914"/>
    <n v="257.02999999999997"/>
    <n v="23.97"/>
    <n v="9.27"/>
    <n v="0"/>
    <n v="0"/>
    <n v="0"/>
    <n v="0"/>
    <n v="24.82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11"/>
    <n v="0"/>
    <n v="0"/>
    <n v="0"/>
    <n v="0"/>
    <n v="0"/>
    <n v="0"/>
    <n v="0"/>
    <x v="1323"/>
    <n v="0"/>
    <m/>
    <m/>
    <m/>
    <m/>
    <m/>
    <m/>
    <m/>
    <n v="0"/>
    <n v="0"/>
    <n v="0"/>
    <n v="0"/>
    <x v="2"/>
    <x v="19"/>
    <m/>
    <x v="42"/>
  </r>
  <r>
    <x v="3"/>
    <s v="Republic"/>
    <s v="Electric"/>
    <s v="Municipal Buildings"/>
    <s v="NS-GS General Service"/>
    <n v="42661"/>
    <n v="5728.9"/>
    <n v="409.09"/>
    <n v="0"/>
    <n v="0"/>
    <n v="0"/>
    <n v="0"/>
    <n v="0"/>
    <n v="553.32000000000005"/>
    <n v="0"/>
    <n v="0"/>
    <n v="11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24"/>
    <n v="0"/>
    <m/>
    <m/>
    <m/>
    <m/>
    <m/>
    <m/>
    <m/>
    <n v="0"/>
    <n v="0"/>
    <n v="0"/>
    <n v="0"/>
    <x v="3"/>
    <x v="19"/>
    <m/>
    <x v="42"/>
  </r>
  <r>
    <x v="3"/>
    <s v="Republic"/>
    <s v="Electric"/>
    <s v="Municipal Buildings"/>
    <s v="NS-LG Large General Serv"/>
    <n v="102800"/>
    <n v="11521.95"/>
    <n v="208.47"/>
    <n v="0"/>
    <n v="0"/>
    <n v="0"/>
    <n v="0"/>
    <n v="0"/>
    <n v="1333.31"/>
    <n v="0"/>
    <n v="0"/>
    <n v="28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25"/>
    <n v="0"/>
    <m/>
    <m/>
    <m/>
    <m/>
    <m/>
    <m/>
    <m/>
    <n v="0"/>
    <n v="0"/>
    <n v="0"/>
    <n v="0"/>
    <x v="3"/>
    <x v="21"/>
    <m/>
    <x v="42"/>
  </r>
  <r>
    <x v="3"/>
    <s v="Republic"/>
    <s v="Electric"/>
    <s v="Municipal Other Lighting"/>
    <s v="LS-Special Lighting"/>
    <n v="4"/>
    <n v="46.66"/>
    <n v="0"/>
    <n v="0"/>
    <n v="0"/>
    <n v="0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2"/>
  </r>
  <r>
    <x v="3"/>
    <s v="Republic"/>
    <s v="Electric"/>
    <s v="Municipal Other Lighting"/>
    <s v="NS-GS General Service"/>
    <n v="5913"/>
    <n v="794.04"/>
    <n v="239.7"/>
    <n v="0"/>
    <n v="0"/>
    <n v="0"/>
    <n v="0"/>
    <n v="0"/>
    <n v="76.680000000000007"/>
    <n v="0"/>
    <n v="0"/>
    <n v="1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26"/>
    <n v="0"/>
    <m/>
    <m/>
    <m/>
    <m/>
    <m/>
    <m/>
    <m/>
    <n v="0"/>
    <n v="0"/>
    <n v="0"/>
    <n v="0"/>
    <x v="4"/>
    <x v="19"/>
    <m/>
    <x v="42"/>
  </r>
  <r>
    <x v="3"/>
    <s v="Republic"/>
    <s v="Electric"/>
    <s v="Municipal Pumping"/>
    <s v="NS-GS General Service"/>
    <n v="12698"/>
    <n v="1705.2"/>
    <n v="239.7"/>
    <n v="0"/>
    <n v="0"/>
    <n v="0"/>
    <n v="0"/>
    <n v="0"/>
    <n v="164.7"/>
    <n v="0"/>
    <n v="0"/>
    <n v="3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27"/>
    <n v="0"/>
    <m/>
    <m/>
    <m/>
    <m/>
    <m/>
    <m/>
    <m/>
    <n v="0"/>
    <n v="0"/>
    <n v="0"/>
    <n v="0"/>
    <x v="3"/>
    <x v="19"/>
    <m/>
    <x v="42"/>
  </r>
  <r>
    <x v="3"/>
    <s v="Republic"/>
    <s v="Electric"/>
    <s v="Municipal Pumping"/>
    <s v="NS-LG Large General Serv"/>
    <n v="73996"/>
    <n v="9268.2099999999991"/>
    <n v="277.95999999999998"/>
    <n v="0"/>
    <n v="0"/>
    <n v="0"/>
    <n v="0"/>
    <n v="0"/>
    <n v="959.72"/>
    <n v="0"/>
    <n v="0"/>
    <n v="2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28"/>
    <n v="0"/>
    <m/>
    <m/>
    <m/>
    <m/>
    <m/>
    <m/>
    <m/>
    <n v="0"/>
    <n v="0"/>
    <n v="0"/>
    <n v="0"/>
    <x v="3"/>
    <x v="21"/>
    <m/>
    <x v="42"/>
  </r>
  <r>
    <x v="3"/>
    <s v="Republic"/>
    <s v="Electric"/>
    <s v="Residential"/>
    <s v="NS-RG Residential"/>
    <n v="8269091"/>
    <n v="1122967.67"/>
    <n v="69614.5"/>
    <n v="34421.4"/>
    <n v="0"/>
    <n v="0"/>
    <n v="-667.57"/>
    <n v="-61602.186259542003"/>
    <n v="107249.61"/>
    <n v="0"/>
    <n v="0"/>
    <n v="2315.6"/>
    <n v="0"/>
    <n v="0"/>
    <n v="0"/>
    <n v="0"/>
    <n v="0"/>
    <n v="0"/>
    <n v="0"/>
    <n v="0"/>
    <n v="0"/>
    <n v="0"/>
    <n v="0"/>
    <n v="0"/>
    <n v="0"/>
    <n v="0"/>
    <n v="0"/>
    <n v="450"/>
    <n v="50"/>
    <n v="105"/>
    <n v="950.74"/>
    <n v="280"/>
    <n v="-95.08"/>
    <n v="11655.76"/>
    <n v="0"/>
    <n v="0"/>
    <n v="0"/>
    <n v="0"/>
    <n v="0"/>
    <n v="0"/>
    <n v="37.11"/>
    <x v="1329"/>
    <n v="0"/>
    <m/>
    <m/>
    <m/>
    <m/>
    <m/>
    <m/>
    <m/>
    <n v="0"/>
    <n v="0"/>
    <n v="0"/>
    <n v="0"/>
    <x v="0"/>
    <x v="38"/>
    <m/>
    <x v="42"/>
  </r>
  <r>
    <x v="3"/>
    <s v="Republic"/>
    <s v="Electric"/>
    <s v="Residential"/>
    <s v="RG-Residential"/>
    <n v="20806"/>
    <n v="2825.9"/>
    <n v="223.19"/>
    <n v="94.3"/>
    <n v="0"/>
    <n v="0"/>
    <n v="0"/>
    <n v="0"/>
    <n v="269.86"/>
    <n v="0"/>
    <n v="0"/>
    <n v="5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95"/>
    <n v="0"/>
    <n v="0"/>
    <n v="0"/>
    <n v="0"/>
    <n v="0"/>
    <n v="0"/>
    <n v="0"/>
    <x v="1330"/>
    <n v="0"/>
    <m/>
    <m/>
    <m/>
    <m/>
    <m/>
    <m/>
    <m/>
    <n v="0"/>
    <n v="0"/>
    <n v="0"/>
    <n v="0"/>
    <x v="0"/>
    <x v="1"/>
    <m/>
    <x v="42"/>
  </r>
  <r>
    <x v="3"/>
    <s v="Republic"/>
    <s v="Lighting"/>
    <s v="Commercial"/>
    <s v="PL-Private Lighting"/>
    <n v="10005"/>
    <n v="4166.1099999999997"/>
    <n v="0"/>
    <n v="0"/>
    <n v="0"/>
    <n v="0"/>
    <n v="0"/>
    <n v="0"/>
    <n v="129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92"/>
    <n v="0"/>
    <n v="0"/>
    <n v="193.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3"/>
    <s v="Republic"/>
    <s v="Lighting"/>
    <s v="Municipal Buildings"/>
    <s v="PL-Private Lighting"/>
    <n v="31"/>
    <n v="15.22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2"/>
  </r>
  <r>
    <x v="3"/>
    <s v="Republic"/>
    <s v="Lighting"/>
    <s v="Municipal Other Lighting"/>
    <s v="PL-Private Lighting"/>
    <n v="431"/>
    <n v="85.61"/>
    <n v="0"/>
    <n v="0"/>
    <n v="0"/>
    <n v="0"/>
    <n v="0"/>
    <n v="0"/>
    <n v="5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2"/>
  </r>
  <r>
    <x v="3"/>
    <s v="Republic"/>
    <s v="Lighting"/>
    <s v="Municipal Street Lighting"/>
    <s v="SPL-Municipal St Lighting"/>
    <n v="78338.149999999994"/>
    <n v="14392.64"/>
    <n v="0"/>
    <n v="0"/>
    <n v="0"/>
    <n v="0"/>
    <n v="0"/>
    <n v="0"/>
    <n v="1016.05"/>
    <n v="0"/>
    <n v="0"/>
    <n v="0"/>
    <n v="0"/>
    <n v="0"/>
    <n v="0"/>
    <n v="0"/>
    <n v="0"/>
    <n v="0"/>
    <n v="0"/>
    <n v="6617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2"/>
  </r>
  <r>
    <x v="3"/>
    <s v="Republic"/>
    <s v="Lighting"/>
    <s v="Residential"/>
    <s v="PL-Private Lighting"/>
    <n v="5332.768"/>
    <n v="1991.75"/>
    <n v="0"/>
    <n v="0"/>
    <n v="0"/>
    <n v="0"/>
    <n v="0"/>
    <n v="0"/>
    <n v="68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5"/>
    <n v="0"/>
    <n v="0"/>
    <n v="13.6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3"/>
    <s v="Webb City"/>
    <s v="Electric"/>
    <s v="Commercial"/>
    <s v="NS-GS General Service"/>
    <n v="3840"/>
    <n v="515.66999999999996"/>
    <n v="23.97"/>
    <n v="0"/>
    <n v="0"/>
    <n v="0"/>
    <n v="0"/>
    <n v="0"/>
    <n v="49.8"/>
    <n v="0"/>
    <n v="0"/>
    <n v="1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31"/>
    <n v="0"/>
    <m/>
    <m/>
    <m/>
    <m/>
    <m/>
    <m/>
    <m/>
    <n v="0"/>
    <n v="0"/>
    <n v="0"/>
    <n v="0"/>
    <x v="1"/>
    <x v="19"/>
    <m/>
    <x v="42"/>
  </r>
  <r>
    <x v="3"/>
    <s v="Webb City"/>
    <s v="Electric"/>
    <s v="Commercial"/>
    <s v="CB-Commercial"/>
    <n v="2277"/>
    <n v="304.47000000000003"/>
    <n v="150.35"/>
    <n v="19.440000000000001"/>
    <n v="0"/>
    <n v="0"/>
    <n v="0"/>
    <n v="0"/>
    <n v="28.47"/>
    <n v="0"/>
    <n v="0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0"/>
    <n v="0"/>
    <n v="36.979999999999997"/>
    <n v="0"/>
    <n v="0"/>
    <n v="0"/>
    <n v="0"/>
    <n v="0"/>
    <n v="0"/>
    <n v="0"/>
    <x v="1332"/>
    <n v="0"/>
    <m/>
    <m/>
    <m/>
    <m/>
    <m/>
    <m/>
    <m/>
    <n v="0"/>
    <n v="0"/>
    <n v="0"/>
    <n v="0"/>
    <x v="1"/>
    <x v="5"/>
    <m/>
    <x v="42"/>
  </r>
  <r>
    <x v="3"/>
    <s v="Webb City"/>
    <s v="Electric"/>
    <s v="Commercial"/>
    <s v="LS-Special Lighting"/>
    <n v="3360"/>
    <n v="512.62"/>
    <n v="0"/>
    <n v="0"/>
    <n v="0"/>
    <n v="0"/>
    <n v="0"/>
    <n v="0"/>
    <n v="43.58"/>
    <n v="0"/>
    <n v="0"/>
    <n v="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2"/>
  </r>
  <r>
    <x v="3"/>
    <s v="Webb City"/>
    <s v="Electric"/>
    <s v="Commercial"/>
    <s v="NS-GS General Service"/>
    <n v="4153465"/>
    <n v="557767.44999999995"/>
    <n v="43486.98"/>
    <n v="16841.71"/>
    <n v="0"/>
    <n v="0"/>
    <n v="-0.43"/>
    <n v="-120.4"/>
    <n v="53871.4"/>
    <n v="0"/>
    <n v="0"/>
    <n v="1154"/>
    <n v="0"/>
    <n v="0"/>
    <n v="0"/>
    <n v="0"/>
    <n v="0"/>
    <n v="0"/>
    <n v="0"/>
    <n v="0"/>
    <n v="0"/>
    <n v="0"/>
    <n v="0"/>
    <n v="0"/>
    <n v="0"/>
    <n v="0"/>
    <n v="0"/>
    <n v="60"/>
    <n v="0"/>
    <n v="30"/>
    <n v="4197.24"/>
    <n v="20"/>
    <n v="-69.39"/>
    <n v="38988.39"/>
    <n v="0"/>
    <n v="0"/>
    <n v="0"/>
    <n v="0"/>
    <n v="0"/>
    <n v="0"/>
    <n v="0"/>
    <x v="1333"/>
    <n v="0"/>
    <m/>
    <m/>
    <m/>
    <m/>
    <m/>
    <m/>
    <m/>
    <n v="0"/>
    <n v="0"/>
    <n v="0"/>
    <n v="0"/>
    <x v="1"/>
    <x v="19"/>
    <m/>
    <x v="42"/>
  </r>
  <r>
    <x v="3"/>
    <s v="Webb City"/>
    <s v="Electric"/>
    <s v="Commercial"/>
    <s v="NS-LG Large General Serv"/>
    <n v="7111880"/>
    <n v="780631.53"/>
    <n v="12302.04"/>
    <n v="17833.3"/>
    <n v="0"/>
    <n v="0"/>
    <n v="-118.59"/>
    <n v="-18640"/>
    <n v="92241.11"/>
    <n v="0"/>
    <n v="0"/>
    <n v="1858.01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41084.04"/>
    <n v="0"/>
    <n v="0"/>
    <n v="0"/>
    <n v="0"/>
    <n v="0"/>
    <n v="0"/>
    <n v="0"/>
    <x v="1334"/>
    <n v="0"/>
    <m/>
    <m/>
    <m/>
    <m/>
    <m/>
    <m/>
    <m/>
    <n v="0"/>
    <n v="0"/>
    <n v="0"/>
    <n v="0"/>
    <x v="1"/>
    <x v="21"/>
    <m/>
    <x v="42"/>
  </r>
  <r>
    <x v="3"/>
    <s v="Webb City"/>
    <s v="Electric"/>
    <s v="Commercial"/>
    <s v="SH-Small Heating"/>
    <n v="115"/>
    <n v="15.44"/>
    <n v="6.39"/>
    <n v="1.18"/>
    <n v="0"/>
    <n v="0"/>
    <n v="0"/>
    <n v="0"/>
    <n v="1.49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"/>
    <n v="0"/>
    <n v="0"/>
    <n v="0"/>
    <n v="0"/>
    <n v="0"/>
    <n v="0"/>
    <n v="0"/>
    <x v="1335"/>
    <n v="0"/>
    <m/>
    <m/>
    <m/>
    <m/>
    <m/>
    <m/>
    <m/>
    <n v="0"/>
    <n v="0"/>
    <n v="0"/>
    <n v="0"/>
    <x v="1"/>
    <x v="12"/>
    <m/>
    <x v="42"/>
  </r>
  <r>
    <x v="3"/>
    <s v="Webb City"/>
    <s v="Electric"/>
    <s v="Commercial"/>
    <s v="TEB-Total Electric Bldg"/>
    <n v="19920"/>
    <n v="2939.85"/>
    <n v="64.86"/>
    <n v="0"/>
    <n v="0"/>
    <n v="0"/>
    <n v="0"/>
    <n v="0"/>
    <n v="258.36"/>
    <n v="0"/>
    <n v="0"/>
    <n v="5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36"/>
    <n v="0"/>
    <m/>
    <m/>
    <m/>
    <m/>
    <m/>
    <m/>
    <m/>
    <n v="0"/>
    <n v="0"/>
    <n v="0"/>
    <n v="0"/>
    <x v="1"/>
    <x v="13"/>
    <m/>
    <x v="42"/>
  </r>
  <r>
    <x v="3"/>
    <s v="Webb City"/>
    <s v="Electric"/>
    <s v="Industrial"/>
    <s v="LP-Large Power"/>
    <n v="15834862"/>
    <n v="1459735.65"/>
    <n v="2551.9499999999998"/>
    <n v="0"/>
    <n v="0"/>
    <n v="0"/>
    <n v="0"/>
    <n v="0"/>
    <n v="201577.78"/>
    <n v="0"/>
    <n v="0"/>
    <n v="1203.4100000000001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-12139.18"/>
    <n v="0"/>
    <n v="0"/>
    <n v="55342.13"/>
    <n v="0"/>
    <n v="0"/>
    <n v="0"/>
    <n v="0"/>
    <n v="0"/>
    <n v="0"/>
    <n v="0"/>
    <x v="1337"/>
    <n v="0"/>
    <m/>
    <m/>
    <m/>
    <m/>
    <m/>
    <m/>
    <m/>
    <n v="0"/>
    <n v="0"/>
    <n v="0"/>
    <n v="0"/>
    <x v="2"/>
    <x v="17"/>
    <m/>
    <x v="42"/>
  </r>
  <r>
    <x v="3"/>
    <s v="Webb City"/>
    <s v="Electric"/>
    <s v="Industrial"/>
    <s v="NS-GS General Service"/>
    <n v="23690"/>
    <n v="3181.31"/>
    <n v="239.7"/>
    <n v="170.28"/>
    <n v="0"/>
    <n v="0"/>
    <n v="0"/>
    <n v="0"/>
    <n v="307.27"/>
    <n v="0"/>
    <n v="0"/>
    <n v="6.63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3.58"/>
    <n v="0"/>
    <n v="0"/>
    <n v="244.8"/>
    <n v="0"/>
    <n v="0"/>
    <n v="0"/>
    <n v="0"/>
    <n v="0"/>
    <n v="0"/>
    <n v="0"/>
    <x v="1338"/>
    <n v="0"/>
    <m/>
    <m/>
    <m/>
    <m/>
    <m/>
    <m/>
    <m/>
    <n v="0"/>
    <n v="0"/>
    <n v="0"/>
    <n v="0"/>
    <x v="2"/>
    <x v="19"/>
    <m/>
    <x v="42"/>
  </r>
  <r>
    <x v="3"/>
    <s v="Webb City"/>
    <s v="Electric"/>
    <s v="Industrial"/>
    <s v="NS-LG Large General Serv"/>
    <n v="2670760"/>
    <n v="288997.36"/>
    <n v="2084.6999999999998"/>
    <n v="6734.4"/>
    <n v="0"/>
    <n v="0"/>
    <n v="0"/>
    <n v="0"/>
    <n v="34639.78"/>
    <n v="0"/>
    <n v="0"/>
    <n v="621.05999999999995"/>
    <n v="0"/>
    <n v="0"/>
    <n v="0"/>
    <n v="0"/>
    <n v="0"/>
    <n v="0"/>
    <n v="0"/>
    <n v="9.83"/>
    <n v="0"/>
    <n v="0"/>
    <n v="0"/>
    <n v="0"/>
    <n v="0"/>
    <n v="0"/>
    <n v="0"/>
    <n v="0"/>
    <n v="0"/>
    <n v="0"/>
    <n v="0"/>
    <n v="0"/>
    <n v="0"/>
    <n v="12807.44"/>
    <n v="0"/>
    <n v="0"/>
    <n v="0"/>
    <n v="0"/>
    <n v="0"/>
    <n v="0"/>
    <n v="0"/>
    <x v="1339"/>
    <n v="0"/>
    <m/>
    <m/>
    <m/>
    <m/>
    <m/>
    <m/>
    <m/>
    <n v="0"/>
    <n v="0"/>
    <n v="0"/>
    <n v="0"/>
    <x v="2"/>
    <x v="21"/>
    <m/>
    <x v="42"/>
  </r>
  <r>
    <x v="3"/>
    <s v="Webb City"/>
    <s v="Electric"/>
    <s v="Industrial"/>
    <s v="NS-SP Small Primary"/>
    <n v="551577"/>
    <n v="54409.45"/>
    <n v="138.97999999999999"/>
    <n v="0"/>
    <n v="0"/>
    <n v="0"/>
    <n v="0"/>
    <n v="0"/>
    <n v="7153.96"/>
    <n v="0"/>
    <n v="0"/>
    <n v="154.44"/>
    <n v="0"/>
    <n v="0"/>
    <n v="0"/>
    <n v="0"/>
    <n v="0"/>
    <n v="0"/>
    <n v="0"/>
    <n v="736.19"/>
    <n v="0"/>
    <n v="0"/>
    <n v="0"/>
    <n v="0"/>
    <n v="0"/>
    <n v="0"/>
    <n v="0"/>
    <n v="0"/>
    <n v="0"/>
    <n v="0"/>
    <n v="0"/>
    <n v="0"/>
    <n v="0"/>
    <n v="2437.2600000000002"/>
    <n v="0"/>
    <n v="0"/>
    <n v="0"/>
    <n v="0"/>
    <n v="0"/>
    <n v="0"/>
    <n v="0"/>
    <x v="1340"/>
    <n v="0"/>
    <m/>
    <m/>
    <m/>
    <m/>
    <m/>
    <m/>
    <m/>
    <n v="0"/>
    <n v="0"/>
    <n v="0"/>
    <n v="0"/>
    <x v="2"/>
    <x v="23"/>
    <m/>
    <x v="42"/>
  </r>
  <r>
    <x v="3"/>
    <s v="Webb City"/>
    <s v="Electric"/>
    <s v="Interdepartmental"/>
    <s v="NS-GS General Service"/>
    <n v="5002"/>
    <n v="671.71"/>
    <n v="95.88"/>
    <n v="0"/>
    <n v="0"/>
    <n v="0"/>
    <n v="0"/>
    <n v="0"/>
    <n v="64.87"/>
    <n v="0"/>
    <n v="0"/>
    <n v="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41"/>
    <n v="0"/>
    <m/>
    <m/>
    <m/>
    <m/>
    <m/>
    <m/>
    <m/>
    <n v="0"/>
    <n v="0"/>
    <n v="0"/>
    <n v="0"/>
    <x v="5"/>
    <x v="19"/>
    <m/>
    <x v="42"/>
  </r>
  <r>
    <x v="3"/>
    <s v="Webb City"/>
    <s v="Electric"/>
    <s v="Municipal Buildings"/>
    <s v="NS-GS General Service"/>
    <n v="186828"/>
    <n v="25089.040000000001"/>
    <n v="1821.72"/>
    <n v="0"/>
    <n v="0"/>
    <n v="0"/>
    <n v="0"/>
    <n v="0"/>
    <n v="2423.15"/>
    <n v="0"/>
    <n v="0"/>
    <n v="52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42"/>
    <n v="0"/>
    <m/>
    <m/>
    <m/>
    <m/>
    <m/>
    <m/>
    <m/>
    <n v="0"/>
    <n v="0"/>
    <n v="0"/>
    <n v="0"/>
    <x v="3"/>
    <x v="19"/>
    <m/>
    <x v="42"/>
  </r>
  <r>
    <x v="3"/>
    <s v="Webb City"/>
    <s v="Electric"/>
    <s v="Municipal Buildings"/>
    <s v="NS-LG Large General Serv"/>
    <n v="131480"/>
    <n v="14132.16"/>
    <n v="347.45"/>
    <n v="0"/>
    <n v="0"/>
    <n v="0"/>
    <n v="0"/>
    <n v="0"/>
    <n v="1705.29"/>
    <n v="0"/>
    <n v="0"/>
    <n v="36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43"/>
    <n v="0"/>
    <m/>
    <m/>
    <m/>
    <m/>
    <m/>
    <m/>
    <m/>
    <n v="0"/>
    <n v="0"/>
    <n v="0"/>
    <n v="0"/>
    <x v="3"/>
    <x v="21"/>
    <m/>
    <x v="42"/>
  </r>
  <r>
    <x v="3"/>
    <s v="Webb City"/>
    <s v="Electric"/>
    <s v="Municipal Other Lighting"/>
    <s v="LS-Special Lighting"/>
    <n v="7226"/>
    <n v="1204.32"/>
    <n v="0"/>
    <n v="0"/>
    <n v="0"/>
    <n v="0"/>
    <n v="0"/>
    <n v="0"/>
    <n v="93.72"/>
    <n v="0"/>
    <n v="0"/>
    <n v="2.0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2"/>
  </r>
  <r>
    <x v="3"/>
    <s v="Webb City"/>
    <s v="Electric"/>
    <s v="Municipal Other Lighting"/>
    <s v="NS-GS General Service"/>
    <n v="28468"/>
    <n v="3822.97"/>
    <n v="1006.74"/>
    <n v="0"/>
    <n v="0"/>
    <n v="0"/>
    <n v="0"/>
    <n v="0"/>
    <n v="369.24"/>
    <n v="0"/>
    <n v="0"/>
    <n v="7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44"/>
    <n v="0"/>
    <m/>
    <m/>
    <m/>
    <m/>
    <m/>
    <m/>
    <m/>
    <n v="0"/>
    <n v="0"/>
    <n v="0"/>
    <n v="0"/>
    <x v="4"/>
    <x v="19"/>
    <m/>
    <x v="42"/>
  </r>
  <r>
    <x v="3"/>
    <s v="Webb City"/>
    <s v="Electric"/>
    <s v="Municipal Pumping"/>
    <s v="NS-GS General Service"/>
    <n v="112608"/>
    <n v="15122.05"/>
    <n v="1582.02"/>
    <n v="0"/>
    <n v="0"/>
    <n v="0"/>
    <n v="0"/>
    <n v="0"/>
    <n v="1460.5"/>
    <n v="0"/>
    <n v="0"/>
    <n v="3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45"/>
    <n v="0"/>
    <m/>
    <m/>
    <m/>
    <m/>
    <m/>
    <m/>
    <m/>
    <n v="0"/>
    <n v="0"/>
    <n v="0"/>
    <n v="0"/>
    <x v="3"/>
    <x v="19"/>
    <m/>
    <x v="42"/>
  </r>
  <r>
    <x v="3"/>
    <s v="Webb City"/>
    <s v="Electric"/>
    <s v="Municipal Pumping"/>
    <s v="NS-LG Large General Serv"/>
    <n v="531465"/>
    <n v="57027.17"/>
    <n v="1111.8399999999999"/>
    <n v="0"/>
    <n v="0"/>
    <n v="0"/>
    <n v="0"/>
    <n v="0"/>
    <n v="6893.11"/>
    <n v="0"/>
    <n v="0"/>
    <n v="148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46"/>
    <n v="0"/>
    <m/>
    <m/>
    <m/>
    <m/>
    <m/>
    <m/>
    <m/>
    <n v="0"/>
    <n v="0"/>
    <n v="0"/>
    <n v="0"/>
    <x v="3"/>
    <x v="21"/>
    <m/>
    <x v="42"/>
  </r>
  <r>
    <x v="3"/>
    <s v="Webb City"/>
    <s v="Electric"/>
    <s v="Oil Pipeline Pumping"/>
    <s v="NS-SP Small Primary"/>
    <n v="235344"/>
    <n v="24091.85"/>
    <n v="69.489999999999995"/>
    <n v="0"/>
    <n v="0"/>
    <n v="0"/>
    <n v="0"/>
    <n v="0"/>
    <n v="3052.41"/>
    <n v="0"/>
    <n v="0"/>
    <n v="65.9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4.8"/>
    <n v="0"/>
    <n v="0"/>
    <n v="0"/>
    <n v="0"/>
    <n v="0"/>
    <n v="0"/>
    <n v="0"/>
    <x v="1347"/>
    <n v="0"/>
    <m/>
    <m/>
    <m/>
    <m/>
    <m/>
    <m/>
    <m/>
    <n v="0"/>
    <n v="0"/>
    <n v="0"/>
    <n v="0"/>
    <x v="2"/>
    <x v="37"/>
    <m/>
    <x v="42"/>
  </r>
  <r>
    <x v="3"/>
    <s v="Webb City"/>
    <s v="Electric"/>
    <s v="Residential"/>
    <s v="NS-RG Residential"/>
    <n v="32845868"/>
    <n v="4460355.99"/>
    <n v="250076.37"/>
    <n v="172917.63"/>
    <n v="0"/>
    <n v="0"/>
    <n v="-1639.79"/>
    <n v="-146918.17404580201"/>
    <n v="426000.4"/>
    <n v="0"/>
    <n v="0"/>
    <n v="9196.35"/>
    <n v="0"/>
    <n v="0"/>
    <n v="0"/>
    <n v="0"/>
    <n v="0"/>
    <n v="0"/>
    <n v="0"/>
    <n v="0"/>
    <n v="0"/>
    <n v="0"/>
    <n v="0"/>
    <n v="0"/>
    <n v="0"/>
    <n v="0"/>
    <n v="0"/>
    <n v="1890"/>
    <n v="150"/>
    <n v="285"/>
    <n v="4104.82"/>
    <n v="1360"/>
    <n v="-554.69000000000005"/>
    <n v="34789.47"/>
    <n v="0"/>
    <n v="0"/>
    <n v="0"/>
    <n v="0"/>
    <n v="0"/>
    <n v="0"/>
    <n v="1140.78"/>
    <x v="1348"/>
    <n v="0"/>
    <m/>
    <m/>
    <m/>
    <m/>
    <m/>
    <m/>
    <m/>
    <n v="0"/>
    <n v="0"/>
    <n v="0"/>
    <n v="0"/>
    <x v="0"/>
    <x v="38"/>
    <m/>
    <x v="42"/>
  </r>
  <r>
    <x v="3"/>
    <s v="Webb City"/>
    <s v="Electric"/>
    <s v="Residential"/>
    <s v="RG-Residential"/>
    <n v="83582"/>
    <n v="11350.96"/>
    <n v="1280.07"/>
    <n v="498.17"/>
    <n v="0"/>
    <n v="0"/>
    <n v="0"/>
    <n v="0"/>
    <n v="1083.6500000000001"/>
    <n v="0"/>
    <n v="0"/>
    <n v="2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2"/>
    <n v="0"/>
    <n v="0"/>
    <n v="115.17"/>
    <n v="0"/>
    <n v="0"/>
    <n v="0"/>
    <n v="0"/>
    <n v="0"/>
    <n v="0"/>
    <n v="0"/>
    <x v="1349"/>
    <n v="0"/>
    <m/>
    <m/>
    <m/>
    <m/>
    <m/>
    <m/>
    <m/>
    <n v="0"/>
    <n v="0"/>
    <n v="0"/>
    <n v="0"/>
    <x v="0"/>
    <x v="1"/>
    <m/>
    <x v="42"/>
  </r>
  <r>
    <x v="3"/>
    <s v="Webb City"/>
    <s v="Lighting"/>
    <s v="Commercial"/>
    <s v="PL-Private Lighting"/>
    <n v="61471.837"/>
    <n v="21218.28"/>
    <n v="0"/>
    <n v="36.97"/>
    <n v="0"/>
    <n v="0"/>
    <n v="0"/>
    <n v="0"/>
    <n v="796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7.83000000000001"/>
    <n v="0"/>
    <n v="0"/>
    <n v="1037.9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3"/>
    <s v="Webb City"/>
    <s v="Lighting"/>
    <s v="Industrial"/>
    <s v="PL-Private Lighting"/>
    <n v="2308"/>
    <n v="990.8"/>
    <n v="0"/>
    <n v="0"/>
    <n v="0"/>
    <n v="0"/>
    <n v="0"/>
    <n v="0"/>
    <n v="29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.58"/>
    <n v="0"/>
    <n v="0"/>
    <n v="54.7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2"/>
  </r>
  <r>
    <x v="3"/>
    <s v="Webb City"/>
    <s v="Lighting"/>
    <s v="Interdepartmental"/>
    <s v="PL-Private Lighting"/>
    <n v="58"/>
    <n v="22.14"/>
    <n v="0"/>
    <n v="0"/>
    <n v="0"/>
    <n v="0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42"/>
  </r>
  <r>
    <x v="3"/>
    <s v="Webb City"/>
    <s v="Lighting"/>
    <s v="Municipal Other Lighting"/>
    <s v="PL-Private Lighting"/>
    <n v="930"/>
    <n v="359.81"/>
    <n v="0"/>
    <n v="0"/>
    <n v="0"/>
    <n v="0"/>
    <n v="0"/>
    <n v="0"/>
    <n v="1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2"/>
  </r>
  <r>
    <x v="3"/>
    <s v="Webb City"/>
    <s v="Lighting"/>
    <s v="Municipal Street Lighting"/>
    <s v="SPL-Municipal St Lighting"/>
    <n v="103311.00900000001"/>
    <n v="16692.14"/>
    <n v="0"/>
    <n v="0"/>
    <n v="0"/>
    <n v="0"/>
    <n v="0"/>
    <n v="0"/>
    <n v="1339.94"/>
    <n v="0"/>
    <n v="0"/>
    <n v="0"/>
    <n v="0"/>
    <n v="0"/>
    <n v="0"/>
    <n v="0"/>
    <n v="0"/>
    <n v="0"/>
    <n v="0"/>
    <n v="9528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2"/>
  </r>
  <r>
    <x v="3"/>
    <s v="Webb City"/>
    <s v="Lighting"/>
    <s v="Residential"/>
    <s v="PL-Private Lighting"/>
    <n v="64630.601999999999"/>
    <n v="26253.55"/>
    <n v="0"/>
    <n v="17.34"/>
    <n v="0"/>
    <n v="0"/>
    <n v="0"/>
    <n v="0"/>
    <n v="83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52"/>
    <n v="0"/>
    <n v="0"/>
    <n v="53.3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2"/>
    <s v="Baxter Springs"/>
    <s v="Electric"/>
    <s v="Commercial"/>
    <s v="CB-Commercial"/>
    <n v="1486238"/>
    <n v="142189.73000000001"/>
    <n v="14832.58"/>
    <n v="4445"/>
    <n v="97828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3.53"/>
    <n v="0"/>
    <n v="0"/>
    <n v="0"/>
    <n v="0"/>
    <n v="0"/>
    <n v="13"/>
    <n v="564.91"/>
    <n v="16"/>
    <n v="-5.98"/>
    <n v="13770.8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2"/>
  </r>
  <r>
    <x v="2"/>
    <s v="Baxter Springs"/>
    <s v="Electric"/>
    <s v="Commercial"/>
    <s v="GP-General Power"/>
    <n v="2193735"/>
    <n v="148866.95000000001"/>
    <n v="0"/>
    <n v="0"/>
    <n v="144572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1.39"/>
    <n v="0"/>
    <n v="0"/>
    <n v="12824.7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2"/>
  </r>
  <r>
    <x v="2"/>
    <s v="Baxter Springs"/>
    <s v="Electric"/>
    <s v="Commercial"/>
    <s v="LS-Special Lighting"/>
    <n v="1233"/>
    <n v="197.4"/>
    <n v="0"/>
    <n v="0"/>
    <n v="8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2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6"/>
    <m/>
    <x v="42"/>
  </r>
  <r>
    <x v="2"/>
    <s v="Baxter Springs"/>
    <s v="Electric"/>
    <s v="Commercial"/>
    <s v="PT-Transmission"/>
    <n v="2040000"/>
    <n v="90611.839999999997"/>
    <n v="0"/>
    <n v="0"/>
    <n v="87946.44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40.799999999999997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9"/>
    <m/>
    <x v="42"/>
  </r>
  <r>
    <x v="2"/>
    <s v="Baxter Springs"/>
    <s v="Electric"/>
    <s v="Commercial"/>
    <s v="TEB-Total Electric Bldg"/>
    <n v="605710"/>
    <n v="48893.48"/>
    <n v="1564"/>
    <n v="0"/>
    <n v="39974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.57"/>
    <n v="0"/>
    <n v="0"/>
    <n v="0"/>
    <n v="0"/>
    <n v="0"/>
    <n v="0"/>
    <n v="320.70999999999998"/>
    <n v="0"/>
    <n v="0"/>
    <n v="3765.3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3"/>
    <m/>
    <x v="42"/>
  </r>
  <r>
    <x v="2"/>
    <s v="Baxter Springs"/>
    <s v="Electric"/>
    <s v="Industrial"/>
    <s v="CB-Commercial"/>
    <n v="0"/>
    <n v="0.1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42"/>
  </r>
  <r>
    <x v="2"/>
    <s v="Baxter Springs"/>
    <s v="Electric"/>
    <s v="Industrial"/>
    <s v="GP-General Power"/>
    <n v="443496"/>
    <n v="30817.74"/>
    <n v="0"/>
    <n v="118.79"/>
    <n v="29268.97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0"/>
    <n v="0"/>
    <n v="0"/>
    <n v="5349.0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42"/>
  </r>
  <r>
    <x v="2"/>
    <s v="Baxter Springs"/>
    <s v="Electric"/>
    <s v="Industrial"/>
    <s v="PT-Transmission"/>
    <n v="2011689"/>
    <n v="104129.27"/>
    <n v="0"/>
    <n v="0"/>
    <n v="108021.57"/>
    <n v="0"/>
    <n v="0"/>
    <n v="0"/>
    <n v="0"/>
    <n v="0"/>
    <n v="0"/>
    <n v="0"/>
    <n v="0"/>
    <n v="0"/>
    <n v="0"/>
    <n v="0"/>
    <n v="0"/>
    <n v="0"/>
    <n v="0"/>
    <n v="6248.98"/>
    <n v="0"/>
    <n v="0"/>
    <n v="0"/>
    <n v="-40.229999999999997"/>
    <n v="0"/>
    <n v="0"/>
    <n v="0"/>
    <n v="0"/>
    <n v="0"/>
    <n v="0"/>
    <n v="-807.64"/>
    <n v="0"/>
    <n v="0"/>
    <n v="2011.0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42"/>
  </r>
  <r>
    <x v="2"/>
    <s v="Baxter Springs"/>
    <s v="Electric"/>
    <s v="Municipal Buildings"/>
    <s v="CB-Commercial"/>
    <n v="69083"/>
    <n v="6694.67"/>
    <n v="740.67"/>
    <n v="0"/>
    <n v="4559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99999999999996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2"/>
  </r>
  <r>
    <x v="2"/>
    <s v="Baxter Springs"/>
    <s v="Electric"/>
    <s v="Municipal Buildings"/>
    <s v="GP-General Power"/>
    <n v="25680"/>
    <n v="2333.79"/>
    <n v="0"/>
    <n v="0"/>
    <n v="169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2"/>
  </r>
  <r>
    <x v="2"/>
    <s v="Baxter Springs"/>
    <s v="Electric"/>
    <s v="Municipal Buildings"/>
    <s v="TEB-Total Electric Bldg"/>
    <n v="1564"/>
    <n v="147.85"/>
    <n v="51"/>
    <n v="0"/>
    <n v="103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6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13"/>
    <m/>
    <x v="42"/>
  </r>
  <r>
    <x v="2"/>
    <s v="Baxter Springs"/>
    <s v="Electric"/>
    <s v="Municipal Other Lighting"/>
    <s v="CB-Commercial"/>
    <n v="1951"/>
    <n v="227.42"/>
    <n v="220"/>
    <n v="0"/>
    <n v="128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42"/>
  </r>
  <r>
    <x v="2"/>
    <s v="Baxter Springs"/>
    <s v="Electric"/>
    <s v="Municipal Other Lighting"/>
    <s v="LS-Special Lighting"/>
    <n v="240"/>
    <n v="39.049999999999997"/>
    <n v="0"/>
    <n v="0"/>
    <n v="15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2"/>
  </r>
  <r>
    <x v="2"/>
    <s v="Baxter Springs"/>
    <s v="Electric"/>
    <s v="Municipal Pumping"/>
    <s v="CB-Commercial"/>
    <n v="52789"/>
    <n v="5127.34"/>
    <n v="740"/>
    <n v="0"/>
    <n v="348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7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2"/>
  </r>
  <r>
    <x v="2"/>
    <s v="Baxter Springs"/>
    <s v="Electric"/>
    <s v="Municipal Pumping"/>
    <s v="GP-General Power"/>
    <n v="84240"/>
    <n v="6112.84"/>
    <n v="0"/>
    <n v="0"/>
    <n v="555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2"/>
  </r>
  <r>
    <x v="2"/>
    <s v="Baxter Springs"/>
    <s v="Electric"/>
    <s v="Oil Pipeline Pumping"/>
    <s v="PT-Transmission"/>
    <n v="20000"/>
    <n v="14236.93"/>
    <n v="0"/>
    <n v="0"/>
    <n v="862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"/>
    <n v="0"/>
    <n v="0"/>
    <n v="0"/>
    <n v="0"/>
    <n v="0"/>
    <n v="0"/>
    <n v="0"/>
    <n v="0"/>
    <n v="0"/>
    <n v="883.2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4"/>
    <m/>
    <x v="42"/>
  </r>
  <r>
    <x v="2"/>
    <s v="Baxter Springs"/>
    <s v="Electric"/>
    <s v="Residential"/>
    <s v="NEB-Optional Net Billing"/>
    <n v="78"/>
    <n v="-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6"/>
    <m/>
    <x v="42"/>
  </r>
  <r>
    <x v="2"/>
    <s v="Baxter Springs"/>
    <s v="Electric"/>
    <s v="Residential"/>
    <s v="RG-Residential"/>
    <n v="4360766"/>
    <n v="363874.4"/>
    <n v="35567.160000000003"/>
    <n v="20043.47"/>
    <n v="287461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4.81"/>
    <n v="0"/>
    <n v="0"/>
    <n v="0"/>
    <n v="175"/>
    <n v="150"/>
    <n v="169"/>
    <n v="3214.4"/>
    <n v="96"/>
    <n v="-30.81"/>
    <n v="29650.15"/>
    <n v="0"/>
    <n v="0"/>
    <n v="0"/>
    <n v="-3817"/>
    <n v="0"/>
    <n v="0"/>
    <n v="0"/>
    <x v="1"/>
    <n v="0"/>
    <m/>
    <m/>
    <m/>
    <m/>
    <m/>
    <m/>
    <m/>
    <n v="0"/>
    <n v="0"/>
    <n v="0"/>
    <n v="0"/>
    <x v="0"/>
    <x v="1"/>
    <m/>
    <x v="42"/>
  </r>
  <r>
    <x v="2"/>
    <s v="Baxter Springs"/>
    <s v="Electric"/>
    <s v="Residential"/>
    <s v="RH-Residential Total Elec"/>
    <n v="1663675"/>
    <n v="123514.64"/>
    <n v="11511.26"/>
    <n v="3256.75"/>
    <n v="10911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5.65"/>
    <n v="0"/>
    <n v="0"/>
    <n v="0"/>
    <n v="75"/>
    <n v="0"/>
    <n v="26"/>
    <n v="837.68"/>
    <n v="8"/>
    <n v="-4.4000000000000004"/>
    <n v="6370.94"/>
    <n v="0"/>
    <n v="0"/>
    <n v="0"/>
    <n v="-1160"/>
    <n v="0"/>
    <n v="0"/>
    <n v="0"/>
    <x v="1"/>
    <n v="0"/>
    <m/>
    <m/>
    <m/>
    <m/>
    <m/>
    <m/>
    <m/>
    <n v="0"/>
    <n v="0"/>
    <n v="0"/>
    <n v="0"/>
    <x v="0"/>
    <x v="15"/>
    <m/>
    <x v="42"/>
  </r>
  <r>
    <x v="2"/>
    <s v="Baxter Springs"/>
    <s v="Lighting"/>
    <s v="Commercial"/>
    <s v="PL-Private Lighting"/>
    <n v="43001.506000000001"/>
    <n v="8823.0300000000007"/>
    <n v="0"/>
    <n v="0"/>
    <n v="2805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"/>
    <n v="0"/>
    <n v="0"/>
    <n v="0"/>
    <n v="0"/>
    <n v="0"/>
    <n v="0"/>
    <n v="17.82"/>
    <n v="0"/>
    <n v="0"/>
    <n v="497.6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2"/>
    <s v="Baxter Springs"/>
    <s v="Lighting"/>
    <s v="Industrial"/>
    <s v="PL-Private Lighting"/>
    <n v="1059"/>
    <n v="306.32"/>
    <n v="0"/>
    <n v="0"/>
    <n v="66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0"/>
    <n v="0"/>
    <n v="0"/>
    <n v="34.29999999999999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2"/>
  </r>
  <r>
    <x v="2"/>
    <s v="Baxter Springs"/>
    <s v="Lighting"/>
    <s v="Municipal Other Lighting"/>
    <s v="PL-Private Lighting"/>
    <n v="290"/>
    <n v="75.099999999999994"/>
    <n v="0"/>
    <n v="0"/>
    <n v="19.14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2"/>
  </r>
  <r>
    <x v="2"/>
    <s v="Baxter Springs"/>
    <s v="Lighting"/>
    <s v="Municipal Street Lighting"/>
    <s v="SPL-Municipal St Lighting"/>
    <n v="30662.402999999998"/>
    <n v="4334.79"/>
    <n v="0"/>
    <n v="0"/>
    <n v="1345.05"/>
    <n v="0"/>
    <n v="0"/>
    <n v="0"/>
    <n v="0"/>
    <n v="0"/>
    <n v="0"/>
    <n v="0"/>
    <n v="0"/>
    <n v="0"/>
    <n v="0"/>
    <n v="0"/>
    <n v="0"/>
    <n v="0"/>
    <n v="0"/>
    <n v="1044.67"/>
    <n v="0"/>
    <n v="0"/>
    <n v="0"/>
    <n v="-0.9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2"/>
  </r>
  <r>
    <x v="2"/>
    <s v="Baxter Springs"/>
    <s v="Lighting"/>
    <s v="Residential"/>
    <s v="PL-Private Lighting"/>
    <n v="32748.873"/>
    <n v="8090.24"/>
    <n v="0"/>
    <n v="0"/>
    <n v="2168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0"/>
    <n v="0"/>
    <n v="0"/>
    <n v="45.5"/>
    <n v="0"/>
    <n v="0"/>
    <n v="251.4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2"/>
  </r>
  <r>
    <x v="2"/>
    <s v="Gravette"/>
    <s v="Electric"/>
    <s v="Commercial"/>
    <s v="CB-Commercial"/>
    <n v="131"/>
    <n v="15.75"/>
    <n v="40"/>
    <n v="0"/>
    <n v="8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3.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2"/>
  </r>
  <r>
    <x v="2"/>
    <s v="Gravette"/>
    <s v="Electric"/>
    <s v="Residential"/>
    <s v="RG-Residential"/>
    <n v="12988"/>
    <n v="1095.71"/>
    <n v="137.5"/>
    <n v="0"/>
    <n v="857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89"/>
    <n v="0"/>
    <n v="0"/>
    <n v="0"/>
    <n v="0"/>
    <n v="0"/>
    <n v="0"/>
    <n v="6.6"/>
    <n v="0"/>
    <n v="0"/>
    <n v="29.29"/>
    <n v="0"/>
    <n v="0"/>
    <n v="0"/>
    <n v="-30"/>
    <n v="0"/>
    <n v="0"/>
    <n v="0"/>
    <x v="1"/>
    <n v="0"/>
    <m/>
    <m/>
    <m/>
    <m/>
    <m/>
    <m/>
    <m/>
    <n v="0"/>
    <n v="0"/>
    <n v="0"/>
    <n v="0"/>
    <x v="0"/>
    <x v="1"/>
    <m/>
    <x v="42"/>
  </r>
  <r>
    <x v="2"/>
    <s v="Gravette"/>
    <s v="Lighting"/>
    <s v="Residential"/>
    <s v="PL-Private Lighting"/>
    <n v="31"/>
    <n v="9.44"/>
    <n v="0"/>
    <n v="0"/>
    <n v="2.0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2"/>
    <s v="Neosho"/>
    <s v="Electric"/>
    <s v="Commercial"/>
    <s v="CB-Commercial"/>
    <n v="2426"/>
    <n v="246.89"/>
    <n v="60"/>
    <n v="0"/>
    <n v="160.11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7"/>
    <n v="0"/>
    <n v="0"/>
    <n v="0"/>
    <n v="0"/>
    <n v="0"/>
    <n v="0"/>
    <n v="0"/>
    <n v="0"/>
    <n v="0"/>
    <n v="27.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2"/>
  </r>
  <r>
    <x v="2"/>
    <s v="Neosho"/>
    <s v="Electric"/>
    <s v="Commercial"/>
    <s v="GP-General Power"/>
    <n v="43600"/>
    <n v="2601.81"/>
    <n v="0"/>
    <n v="0"/>
    <n v="287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2"/>
  </r>
  <r>
    <x v="2"/>
    <s v="Neosho"/>
    <s v="Electric"/>
    <s v="Residential"/>
    <s v="RG-Residential"/>
    <n v="12098"/>
    <n v="1005.49"/>
    <n v="93.75"/>
    <n v="0"/>
    <n v="798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84"/>
    <n v="0"/>
    <n v="0"/>
    <n v="0"/>
    <n v="0"/>
    <n v="0"/>
    <n v="0"/>
    <n v="23.11"/>
    <n v="0"/>
    <n v="-2.98"/>
    <n v="25.7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2"/>
  </r>
  <r>
    <x v="2"/>
    <s v="Neosho"/>
    <s v="Lighting"/>
    <s v="Commercial"/>
    <s v="PL-Private Lighting"/>
    <n v="1436"/>
    <n v="188.32"/>
    <n v="0"/>
    <n v="0"/>
    <n v="94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2"/>
  </r>
  <r>
    <x v="2"/>
    <s v="Neosho"/>
    <s v="Lighting"/>
    <s v="Residential"/>
    <s v="PL-Private Lighting"/>
    <n v="161"/>
    <n v="30.34"/>
    <n v="0"/>
    <n v="0"/>
    <n v="1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2"/>
    <n v="0"/>
    <n v="0"/>
    <n v="0.5699999999999999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2"/>
  </r>
  <r>
    <x v="3"/>
    <m/>
    <m/>
    <s v="Residential"/>
    <s v="RG-Residential"/>
    <m/>
    <n v="15080.3900000000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"/>
    <m/>
    <x v="42"/>
  </r>
  <r>
    <x v="3"/>
    <m/>
    <m/>
    <s v="Industrial"/>
    <s v="LP-Large Power"/>
    <m/>
    <n v="159201.610000000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7"/>
    <m/>
    <x v="42"/>
  </r>
  <r>
    <x v="3"/>
    <m/>
    <m/>
    <s v="Commercial"/>
    <s v="GP-General Power"/>
    <m/>
    <n v="9516.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6"/>
    <m/>
    <x v="42"/>
  </r>
  <r>
    <x v="3"/>
    <m/>
    <m/>
    <s v="Commercial"/>
    <s v="LP-Large Power"/>
    <m/>
    <n v="40344.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7"/>
    <m/>
    <x v="42"/>
  </r>
  <r>
    <x v="3"/>
    <m/>
    <m/>
    <s v="Commercial"/>
    <s v="NS-GS General Service"/>
    <n v="99790"/>
    <n v="13400.31"/>
    <n v="-17.43"/>
    <n v="736.35"/>
    <n v="0"/>
    <n v="0"/>
    <n v="0"/>
    <n v="0"/>
    <n v="1294.2"/>
    <n v="0"/>
    <n v="0"/>
    <n v="2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5.99"/>
    <n v="0"/>
    <n v="0"/>
    <n v="0"/>
    <n v="0"/>
    <n v="0"/>
    <n v="0"/>
    <n v="0"/>
    <x v="1350"/>
    <n v="0"/>
    <m/>
    <m/>
    <m/>
    <m/>
    <m/>
    <m/>
    <m/>
    <n v="0"/>
    <n v="0"/>
    <n v="0"/>
    <n v="0"/>
    <x v="1"/>
    <x v="19"/>
    <m/>
    <x v="42"/>
  </r>
  <r>
    <x v="3"/>
    <s v="Branson"/>
    <s v="Electric"/>
    <s v="Residential"/>
    <s v="NS-RG Residential"/>
    <n v="-100000"/>
    <n v="-13582"/>
    <n v="0"/>
    <n v="-299.88"/>
    <n v="0"/>
    <n v="0"/>
    <n v="0"/>
    <n v="0"/>
    <n v="-1297"/>
    <n v="0"/>
    <n v="0"/>
    <n v="-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94"/>
    <n v="0"/>
    <n v="0"/>
    <n v="0"/>
    <n v="0"/>
    <n v="0"/>
    <n v="0"/>
    <n v="0"/>
    <x v="1351"/>
    <n v="0"/>
    <m/>
    <m/>
    <m/>
    <m/>
    <m/>
    <m/>
    <m/>
    <m/>
    <m/>
    <m/>
    <m/>
    <x v="0"/>
    <x v="38"/>
    <m/>
    <x v="42"/>
  </r>
  <r>
    <x v="3"/>
    <s v="Ozark"/>
    <s v="Electric"/>
    <s v="Residential"/>
    <s v="NS-RG Residential"/>
    <n v="-1159"/>
    <n v="-157.41"/>
    <n v="-15.6"/>
    <n v="-3.79"/>
    <n v="0"/>
    <n v="0"/>
    <n v="0"/>
    <n v="0"/>
    <n v="-15.03"/>
    <n v="0"/>
    <n v="0"/>
    <n v="-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7"/>
    <n v="0"/>
    <n v="0"/>
    <n v="0"/>
    <n v="0"/>
    <n v="0"/>
    <n v="0"/>
    <n v="0"/>
    <x v="1352"/>
    <n v="0"/>
    <m/>
    <m/>
    <m/>
    <m/>
    <m/>
    <m/>
    <m/>
    <m/>
    <m/>
    <m/>
    <m/>
    <x v="0"/>
    <x v="38"/>
    <m/>
    <x v="42"/>
  </r>
  <r>
    <x v="3"/>
    <s v="Bolivar"/>
    <s v="Electric"/>
    <s v="Residential"/>
    <s v="NS-RG Residential"/>
    <n v="-237"/>
    <n v="-32.19"/>
    <n v="-6.93"/>
    <n v="-0.85"/>
    <n v="0"/>
    <n v="0"/>
    <n v="0"/>
    <n v="0"/>
    <n v="-3.07"/>
    <n v="0"/>
    <n v="0"/>
    <n v="-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21"/>
    <n v="0"/>
    <n v="0"/>
    <n v="0"/>
    <n v="0"/>
    <n v="0"/>
    <n v="0"/>
    <n v="0"/>
    <x v="1353"/>
    <n v="0"/>
    <m/>
    <m/>
    <m/>
    <m/>
    <m/>
    <m/>
    <m/>
    <m/>
    <m/>
    <m/>
    <m/>
    <x v="0"/>
    <x v="38"/>
    <m/>
    <x v="42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4"/>
    <s v="Gravette"/>
    <s v="Electric"/>
    <s v="Commercial"/>
    <s v="CB-Commercial"/>
    <n v="1376574"/>
    <n v="117514.38"/>
    <n v="9000.7999999999993"/>
    <n v="4822.8500000000004"/>
    <n v="0"/>
    <n v="0"/>
    <n v="0"/>
    <n v="0"/>
    <n v="0"/>
    <n v="49529.16"/>
    <n v="3042.72"/>
    <n v="0"/>
    <n v="5396.01"/>
    <n v="0"/>
    <n v="5175.96"/>
    <n v="5148.3500000000004"/>
    <n v="0"/>
    <n v="0"/>
    <n v="0"/>
    <n v="0"/>
    <n v="0"/>
    <n v="0"/>
    <n v="0"/>
    <n v="0"/>
    <n v="0"/>
    <n v="0"/>
    <n v="0"/>
    <n v="0"/>
    <n v="0"/>
    <n v="0"/>
    <n v="0"/>
    <n v="25"/>
    <n v="0"/>
    <n v="16180.98"/>
    <n v="-6946.48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3"/>
  </r>
  <r>
    <x v="4"/>
    <s v="Gravette"/>
    <s v="Electric"/>
    <s v="Commercial"/>
    <s v="GP-General Power"/>
    <n v="2016830"/>
    <n v="122172.93"/>
    <n v="3652.2"/>
    <n v="350.46"/>
    <n v="0"/>
    <n v="0"/>
    <n v="0"/>
    <n v="0"/>
    <n v="0"/>
    <n v="72565.539999999994"/>
    <n v="4517.6899999999996"/>
    <n v="0"/>
    <n v="4719.3999999999996"/>
    <n v="0"/>
    <n v="6070.66"/>
    <n v="4362.05"/>
    <n v="0"/>
    <n v="0"/>
    <n v="0"/>
    <n v="6"/>
    <n v="0"/>
    <n v="0"/>
    <n v="0"/>
    <n v="0"/>
    <n v="0"/>
    <n v="0"/>
    <n v="0"/>
    <n v="0"/>
    <n v="0"/>
    <n v="0"/>
    <n v="0"/>
    <n v="0"/>
    <n v="-0.3"/>
    <n v="17797.8"/>
    <n v="-6107.63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3"/>
  </r>
  <r>
    <x v="4"/>
    <s v="Gravette"/>
    <s v="Electric"/>
    <s v="Commercial"/>
    <s v="LS-Special Lighting"/>
    <n v="680"/>
    <n v="91.34"/>
    <n v="0"/>
    <n v="0"/>
    <n v="0"/>
    <n v="0"/>
    <n v="0"/>
    <n v="0"/>
    <n v="0"/>
    <n v="24.47"/>
    <n v="1.52"/>
    <n v="0"/>
    <n v="0"/>
    <n v="0"/>
    <n v="0.98"/>
    <n v="3.09"/>
    <n v="0"/>
    <n v="0"/>
    <n v="0"/>
    <n v="0"/>
    <n v="0"/>
    <n v="0"/>
    <n v="0"/>
    <n v="0"/>
    <n v="0"/>
    <n v="0"/>
    <n v="0"/>
    <n v="0"/>
    <n v="0"/>
    <n v="0"/>
    <n v="0"/>
    <n v="0"/>
    <n v="0"/>
    <n v="9.4499999999999993"/>
    <n v="-10.199999999999999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3"/>
  </r>
  <r>
    <x v="4"/>
    <s v="Gravette"/>
    <s v="Electric"/>
    <s v="Industrial"/>
    <s v="CB-Commercial"/>
    <n v="1941"/>
    <n v="164.76"/>
    <n v="14.35"/>
    <n v="10.63"/>
    <n v="0"/>
    <n v="0"/>
    <n v="0"/>
    <n v="0"/>
    <n v="0"/>
    <n v="69.84"/>
    <n v="4.3499999999999996"/>
    <n v="0"/>
    <n v="7.61"/>
    <n v="0"/>
    <n v="7.3"/>
    <n v="7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83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43"/>
  </r>
  <r>
    <x v="4"/>
    <s v="Gravette"/>
    <s v="Electric"/>
    <s v="Industrial"/>
    <s v="GP-General Power"/>
    <n v="801359"/>
    <n v="49236.29"/>
    <n v="304.35000000000002"/>
    <n v="100"/>
    <n v="0"/>
    <n v="0"/>
    <n v="0"/>
    <n v="0"/>
    <n v="0"/>
    <n v="28832.9"/>
    <n v="1795.04"/>
    <n v="0"/>
    <n v="2052.4899999999998"/>
    <n v="0"/>
    <n v="2412.1"/>
    <n v="1897.05"/>
    <n v="0"/>
    <n v="0"/>
    <n v="0"/>
    <n v="3101.85"/>
    <n v="0"/>
    <n v="0"/>
    <n v="0"/>
    <n v="0"/>
    <n v="0"/>
    <n v="0"/>
    <n v="0"/>
    <n v="0"/>
    <n v="0"/>
    <n v="0"/>
    <n v="0"/>
    <n v="0"/>
    <n v="0"/>
    <n v="2228.5100000000002"/>
    <n v="-2412.62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43"/>
  </r>
  <r>
    <x v="4"/>
    <s v="Gravette"/>
    <s v="Electric"/>
    <s v="Industrial"/>
    <s v="PT-Transmission"/>
    <n v="6773292"/>
    <n v="340919.1"/>
    <n v="873.45"/>
    <n v="100"/>
    <n v="0"/>
    <n v="0"/>
    <n v="0"/>
    <n v="0"/>
    <n v="0"/>
    <n v="243703.05"/>
    <n v="2413.83"/>
    <n v="0"/>
    <n v="19189.04"/>
    <n v="0"/>
    <n v="17271.89"/>
    <n v="17187.68"/>
    <n v="0"/>
    <n v="0"/>
    <n v="0"/>
    <n v="7665.09"/>
    <n v="0"/>
    <n v="0"/>
    <n v="0"/>
    <n v="0"/>
    <n v="0"/>
    <n v="0"/>
    <n v="0"/>
    <n v="0"/>
    <n v="0"/>
    <n v="0"/>
    <n v="0"/>
    <n v="0"/>
    <n v="0"/>
    <n v="4070.13"/>
    <n v="-20951.88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43"/>
  </r>
  <r>
    <x v="4"/>
    <s v="Gravette"/>
    <s v="Electric"/>
    <s v="Municipal Buildings"/>
    <s v="CB-Commercial"/>
    <n v="77829"/>
    <n v="6626.83"/>
    <n v="789.25"/>
    <n v="0"/>
    <n v="0"/>
    <n v="0"/>
    <n v="0"/>
    <n v="0"/>
    <n v="0"/>
    <n v="2800.31"/>
    <n v="174.34"/>
    <n v="0"/>
    <n v="305.10000000000002"/>
    <n v="0"/>
    <n v="292.64999999999998"/>
    <n v="291.06"/>
    <n v="0"/>
    <n v="0"/>
    <n v="0"/>
    <n v="0"/>
    <n v="0"/>
    <n v="0"/>
    <n v="0"/>
    <n v="0"/>
    <n v="0"/>
    <n v="0"/>
    <n v="0"/>
    <n v="0"/>
    <n v="0"/>
    <n v="0"/>
    <n v="0"/>
    <n v="0"/>
    <n v="0"/>
    <n v="990.97"/>
    <n v="-407.16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3"/>
  </r>
  <r>
    <x v="4"/>
    <s v="Gravette"/>
    <s v="Electric"/>
    <s v="Municipal Other Lighting"/>
    <s v="CB-Commercial"/>
    <n v="12454"/>
    <n v="1057.45"/>
    <n v="344.4"/>
    <n v="0"/>
    <n v="0"/>
    <n v="0"/>
    <n v="0"/>
    <n v="0"/>
    <n v="0"/>
    <n v="448.1"/>
    <n v="27.9"/>
    <n v="0"/>
    <n v="48.79"/>
    <n v="0"/>
    <n v="46.81"/>
    <n v="46.58"/>
    <n v="0"/>
    <n v="0"/>
    <n v="0"/>
    <n v="0"/>
    <n v="0"/>
    <n v="0"/>
    <n v="0"/>
    <n v="0"/>
    <n v="0"/>
    <n v="0"/>
    <n v="0"/>
    <n v="0"/>
    <n v="0"/>
    <n v="0"/>
    <n v="0"/>
    <n v="0"/>
    <n v="0"/>
    <n v="182.35"/>
    <n v="-76.97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43"/>
  </r>
  <r>
    <x v="4"/>
    <s v="Gravette"/>
    <s v="Electric"/>
    <s v="Municipal Other Lighting"/>
    <s v="LS-Special Lighting"/>
    <n v="961"/>
    <n v="254.17"/>
    <n v="0"/>
    <n v="0"/>
    <n v="0"/>
    <n v="0"/>
    <n v="0"/>
    <n v="0"/>
    <n v="0"/>
    <n v="34.58"/>
    <n v="2.15"/>
    <n v="0"/>
    <n v="0"/>
    <n v="0"/>
    <n v="1.39"/>
    <n v="4.36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24.11"/>
    <n v="-28.4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3"/>
  </r>
  <r>
    <x v="4"/>
    <s v="Gravette"/>
    <s v="Electric"/>
    <s v="Municipal Pumping"/>
    <s v="CB-Commercial"/>
    <n v="29158"/>
    <n v="2482.33"/>
    <n v="315.7"/>
    <n v="0"/>
    <n v="0"/>
    <n v="0"/>
    <n v="0"/>
    <n v="0"/>
    <n v="0"/>
    <n v="1049.1099999999999"/>
    <n v="65.31"/>
    <n v="0"/>
    <n v="114.31"/>
    <n v="0"/>
    <n v="109.64"/>
    <n v="109.08"/>
    <n v="0"/>
    <n v="0"/>
    <n v="0"/>
    <n v="0"/>
    <n v="0"/>
    <n v="0"/>
    <n v="0"/>
    <n v="0"/>
    <n v="0"/>
    <n v="0"/>
    <n v="0"/>
    <n v="0"/>
    <n v="0"/>
    <n v="0"/>
    <n v="0"/>
    <n v="0"/>
    <n v="0"/>
    <n v="363.86"/>
    <n v="-153.61000000000001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3"/>
  </r>
  <r>
    <x v="4"/>
    <s v="Gravette"/>
    <s v="Electric"/>
    <s v="Municipal Pumping"/>
    <s v="GP-General Power"/>
    <n v="458640"/>
    <n v="22098.34"/>
    <n v="304.35000000000002"/>
    <n v="0"/>
    <n v="0"/>
    <n v="0"/>
    <n v="0"/>
    <n v="0"/>
    <n v="0"/>
    <n v="16501.87"/>
    <n v="1027.3399999999999"/>
    <n v="0"/>
    <n v="772.83"/>
    <n v="0"/>
    <n v="1380.52"/>
    <n v="714.3"/>
    <n v="0"/>
    <n v="0"/>
    <n v="0"/>
    <n v="0"/>
    <n v="0"/>
    <n v="0"/>
    <n v="0"/>
    <n v="0"/>
    <n v="0"/>
    <n v="0"/>
    <n v="0"/>
    <n v="0"/>
    <n v="0"/>
    <n v="0"/>
    <n v="0"/>
    <n v="0"/>
    <n v="0"/>
    <n v="3581.67"/>
    <n v="-1091.01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3"/>
  </r>
  <r>
    <x v="4"/>
    <s v="Gravette"/>
    <s v="Electric"/>
    <s v="Residential"/>
    <s v="NM-Net Metering"/>
    <n v="2075"/>
    <n v="-159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3"/>
  </r>
  <r>
    <x v="4"/>
    <s v="Gravette"/>
    <s v="Electric"/>
    <s v="Residential"/>
    <s v="RG-Residential"/>
    <n v="5115025"/>
    <n v="399389.6"/>
    <n v="48806.65"/>
    <n v="22144.04"/>
    <n v="0"/>
    <n v="0"/>
    <n v="0"/>
    <n v="0"/>
    <n v="0"/>
    <n v="181778.84"/>
    <n v="11316.87"/>
    <n v="0"/>
    <n v="22634.12"/>
    <n v="0"/>
    <n v="20663.11"/>
    <n v="19754.54"/>
    <n v="0"/>
    <n v="0"/>
    <n v="0"/>
    <n v="0"/>
    <n v="0"/>
    <n v="0"/>
    <n v="0"/>
    <n v="0"/>
    <n v="0"/>
    <n v="0"/>
    <n v="0"/>
    <n v="0"/>
    <n v="0"/>
    <n v="78"/>
    <n v="0"/>
    <n v="375"/>
    <n v="-8.7899999999999991"/>
    <n v="62569.94"/>
    <n v="-24311.27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3"/>
  </r>
  <r>
    <x v="4"/>
    <s v="Gravette"/>
    <s v="Lighting"/>
    <s v="Commercial"/>
    <s v="PL-Private Lighting"/>
    <n v="28244.799999999999"/>
    <n v="3895.95"/>
    <n v="0"/>
    <n v="40.97"/>
    <n v="0"/>
    <n v="0"/>
    <n v="0"/>
    <n v="0"/>
    <n v="0"/>
    <n v="1016.47"/>
    <n v="63.39"/>
    <n v="0"/>
    <n v="0"/>
    <n v="0"/>
    <n v="40.42"/>
    <n v="42.29"/>
    <n v="0"/>
    <n v="0"/>
    <n v="0"/>
    <n v="0"/>
    <n v="0"/>
    <n v="0"/>
    <n v="0"/>
    <n v="0"/>
    <n v="0"/>
    <n v="0"/>
    <n v="0"/>
    <n v="0"/>
    <n v="0"/>
    <n v="0"/>
    <n v="0"/>
    <n v="0"/>
    <n v="0"/>
    <n v="345.39"/>
    <n v="-213.37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4"/>
    <s v="Gravette"/>
    <s v="Lighting"/>
    <s v="Industrial"/>
    <s v="PL-Private Lighting"/>
    <n v="5882"/>
    <n v="522.32000000000005"/>
    <n v="0"/>
    <n v="8.77"/>
    <n v="0"/>
    <n v="0"/>
    <n v="0"/>
    <n v="0"/>
    <n v="0"/>
    <n v="211.64"/>
    <n v="3.53"/>
    <n v="0"/>
    <n v="0"/>
    <n v="0"/>
    <n v="8.4600000000000009"/>
    <n v="8.77"/>
    <n v="0"/>
    <n v="0"/>
    <n v="0"/>
    <n v="395.21"/>
    <n v="0"/>
    <n v="0"/>
    <n v="0"/>
    <n v="0"/>
    <n v="0"/>
    <n v="0"/>
    <n v="0"/>
    <n v="0"/>
    <n v="0"/>
    <n v="0"/>
    <n v="0"/>
    <n v="0"/>
    <n v="0"/>
    <n v="11.17"/>
    <n v="-30.51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3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2.34"/>
    <n v="0.15"/>
    <n v="0"/>
    <n v="0"/>
    <n v="0"/>
    <n v="0.09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.99"/>
    <n v="-0.47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3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7.96"/>
    <n v="1.1100000000000001"/>
    <n v="0"/>
    <n v="0"/>
    <n v="0"/>
    <n v="0.73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7.05"/>
    <n v="-3.78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3"/>
  </r>
  <r>
    <x v="4"/>
    <s v="Gravette"/>
    <s v="Lighting"/>
    <s v="Municipal Street Lighting"/>
    <s v="SPL-Municipal St Lighting"/>
    <n v="51850.383000000002"/>
    <n v="2207.39"/>
    <n v="0"/>
    <n v="0"/>
    <n v="0"/>
    <n v="0"/>
    <n v="0"/>
    <n v="0"/>
    <n v="0"/>
    <n v="1865.57"/>
    <n v="116.14"/>
    <n v="0"/>
    <n v="0"/>
    <n v="0"/>
    <n v="74.66"/>
    <n v="84"/>
    <n v="0"/>
    <n v="0"/>
    <n v="0"/>
    <n v="1739.34"/>
    <n v="0"/>
    <n v="0"/>
    <n v="0"/>
    <n v="0"/>
    <n v="0"/>
    <n v="0"/>
    <n v="0"/>
    <n v="0"/>
    <n v="0"/>
    <n v="0"/>
    <n v="0"/>
    <n v="0"/>
    <n v="0"/>
    <n v="384.22"/>
    <n v="-135.31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3"/>
  </r>
  <r>
    <x v="4"/>
    <s v="Gravette"/>
    <s v="Lighting"/>
    <s v="Residential"/>
    <s v="PL-Private Lighting"/>
    <n v="15882.473"/>
    <n v="2563.2199999999998"/>
    <n v="0"/>
    <n v="7.02"/>
    <n v="0"/>
    <n v="0"/>
    <n v="0"/>
    <n v="0"/>
    <n v="0"/>
    <n v="572.52"/>
    <n v="36.08"/>
    <n v="0"/>
    <n v="0"/>
    <n v="0"/>
    <n v="21.58"/>
    <n v="24.69"/>
    <n v="0"/>
    <n v="0"/>
    <n v="0"/>
    <n v="0"/>
    <n v="0"/>
    <n v="0"/>
    <n v="0"/>
    <n v="0"/>
    <n v="0"/>
    <n v="0"/>
    <n v="0"/>
    <n v="0"/>
    <n v="0"/>
    <n v="0"/>
    <n v="0"/>
    <n v="0"/>
    <n v="0"/>
    <n v="246.06"/>
    <n v="-146.01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4"/>
    <s v="Neosho"/>
    <s v="Electric"/>
    <s v="Commercial"/>
    <s v="CB-Commercial"/>
    <n v="50737"/>
    <n v="4341.3999999999996"/>
    <n v="200.9"/>
    <n v="272.45"/>
    <n v="0"/>
    <n v="0"/>
    <n v="0"/>
    <n v="0"/>
    <n v="0"/>
    <n v="1825.53"/>
    <n v="113.66"/>
    <n v="0"/>
    <n v="198.88"/>
    <n v="0"/>
    <n v="190.77"/>
    <n v="189.76"/>
    <n v="0"/>
    <n v="0"/>
    <n v="0"/>
    <n v="0"/>
    <n v="0"/>
    <n v="0"/>
    <n v="0"/>
    <n v="0"/>
    <n v="0"/>
    <n v="0"/>
    <n v="0"/>
    <n v="0"/>
    <n v="0"/>
    <n v="0"/>
    <n v="0"/>
    <n v="0"/>
    <n v="0"/>
    <n v="672.88"/>
    <n v="-249.35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3"/>
  </r>
  <r>
    <x v="4"/>
    <s v="Neosho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3"/>
  </r>
  <r>
    <x v="4"/>
    <s v="Neosho"/>
    <s v="Electric"/>
    <s v="Residential"/>
    <s v="RG-Residential"/>
    <n v="118967"/>
    <n v="9360.3700000000008"/>
    <n v="1335.83"/>
    <n v="627.95000000000005"/>
    <n v="0"/>
    <n v="0"/>
    <n v="0"/>
    <n v="0"/>
    <n v="0"/>
    <n v="4280.43"/>
    <n v="266.45999999999998"/>
    <n v="0"/>
    <n v="533.02"/>
    <n v="0"/>
    <n v="486.62"/>
    <n v="465.19"/>
    <n v="0"/>
    <n v="0"/>
    <n v="0"/>
    <n v="0"/>
    <n v="0"/>
    <n v="0"/>
    <n v="0"/>
    <n v="0"/>
    <n v="0"/>
    <n v="0"/>
    <n v="0"/>
    <n v="0"/>
    <n v="0"/>
    <n v="0"/>
    <n v="0"/>
    <n v="25"/>
    <n v="0"/>
    <n v="1581.03"/>
    <n v="-580.79999999999995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3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13.99"/>
    <n v="0.87"/>
    <n v="0"/>
    <n v="0"/>
    <n v="0"/>
    <n v="0.56000000000000005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6.71"/>
    <n v="-3.4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2.2400000000000002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-0.7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1"/>
    <s v="Baxter Springs"/>
    <s v="Electric"/>
    <s v="Commercial"/>
    <s v="CB-Commercial"/>
    <n v="1001947"/>
    <n v="80091.39"/>
    <n v="13104.66"/>
    <n v="4340.3500000000004"/>
    <n v="0"/>
    <n v="0"/>
    <n v="0"/>
    <n v="0"/>
    <n v="0"/>
    <n v="0"/>
    <n v="0"/>
    <n v="0"/>
    <n v="0"/>
    <n v="76684.5"/>
    <n v="0"/>
    <n v="0"/>
    <n v="1634.79"/>
    <n v="0"/>
    <n v="0"/>
    <n v="0"/>
    <n v="0"/>
    <n v="0"/>
    <n v="0"/>
    <n v="0"/>
    <n v="0"/>
    <n v="0"/>
    <n v="0"/>
    <n v="0"/>
    <n v="0"/>
    <n v="0"/>
    <n v="0"/>
    <n v="20"/>
    <n v="-0.36"/>
    <n v="15570.86"/>
    <n v="0"/>
    <n v="0"/>
    <n v="14556.21"/>
    <n v="0"/>
    <n v="0"/>
    <n v="0"/>
    <n v="0"/>
    <x v="1"/>
    <n v="0"/>
    <m/>
    <m/>
    <m/>
    <m/>
    <m/>
    <m/>
    <m/>
    <n v="73057.45"/>
    <n v="3627.05"/>
    <n v="0"/>
    <n v="76684.5"/>
    <x v="1"/>
    <x v="5"/>
    <m/>
    <x v="43"/>
  </r>
  <r>
    <x v="1"/>
    <s v="Baxter Springs"/>
    <s v="Electric"/>
    <s v="Commercial"/>
    <s v="GP-General Power"/>
    <n v="1521259"/>
    <n v="96514.94"/>
    <n v="0"/>
    <n v="725"/>
    <n v="0"/>
    <n v="0"/>
    <n v="0"/>
    <n v="0"/>
    <n v="0"/>
    <n v="0"/>
    <n v="0"/>
    <n v="0"/>
    <n v="0"/>
    <n v="117045.67"/>
    <n v="0"/>
    <n v="0"/>
    <n v="2494.84"/>
    <n v="0"/>
    <n v="0"/>
    <n v="0"/>
    <n v="0"/>
    <n v="0"/>
    <n v="0"/>
    <n v="0"/>
    <n v="0"/>
    <n v="0"/>
    <n v="0"/>
    <n v="0"/>
    <n v="0"/>
    <n v="0"/>
    <n v="0"/>
    <n v="0"/>
    <n v="0"/>
    <n v="10957.3"/>
    <n v="0"/>
    <n v="0"/>
    <n v="13947.48"/>
    <n v="0"/>
    <n v="0"/>
    <n v="0"/>
    <n v="0"/>
    <x v="1"/>
    <n v="0"/>
    <m/>
    <m/>
    <m/>
    <m/>
    <m/>
    <m/>
    <m/>
    <n v="111538.70999999999"/>
    <n v="5506.96"/>
    <n v="0"/>
    <n v="117045.67"/>
    <x v="1"/>
    <x v="6"/>
    <m/>
    <x v="43"/>
  </r>
  <r>
    <x v="1"/>
    <s v="Baxter Springs"/>
    <s v="Electric"/>
    <s v="Commercial"/>
    <s v="LS-Special Lighting"/>
    <n v="5080"/>
    <n v="604.03"/>
    <n v="0"/>
    <n v="5.0199999999999996"/>
    <n v="0"/>
    <n v="0"/>
    <n v="0"/>
    <n v="0"/>
    <n v="0"/>
    <n v="0"/>
    <n v="0"/>
    <n v="0"/>
    <n v="0"/>
    <n v="390.87"/>
    <n v="0"/>
    <n v="0"/>
    <n v="8.33"/>
    <n v="0"/>
    <n v="0"/>
    <n v="0"/>
    <n v="0"/>
    <n v="0"/>
    <n v="0"/>
    <n v="0"/>
    <n v="0"/>
    <n v="0"/>
    <n v="0"/>
    <n v="0"/>
    <n v="0"/>
    <n v="0"/>
    <n v="0"/>
    <n v="0"/>
    <n v="0"/>
    <n v="78.290000000000006"/>
    <n v="0"/>
    <n v="-71.930000000000007"/>
    <n v="4.72"/>
    <n v="0"/>
    <n v="0"/>
    <n v="0"/>
    <n v="0"/>
    <x v="1"/>
    <n v="0"/>
    <m/>
    <m/>
    <m/>
    <m/>
    <m/>
    <m/>
    <m/>
    <n v="372.48"/>
    <n v="18.39"/>
    <n v="0"/>
    <n v="390.87"/>
    <x v="1"/>
    <x v="7"/>
    <m/>
    <x v="43"/>
  </r>
  <r>
    <x v="1"/>
    <s v="Baxter Springs"/>
    <s v="Electric"/>
    <s v="Commercial"/>
    <s v="NM-Net Metering"/>
    <n v="1121"/>
    <n v="-89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43"/>
  </r>
  <r>
    <x v="1"/>
    <s v="Baxter Springs"/>
    <s v="Electric"/>
    <s v="Commercial"/>
    <s v="SH-Small Heating"/>
    <n v="112380"/>
    <n v="7754.69"/>
    <n v="1100"/>
    <n v="433.57"/>
    <n v="0"/>
    <n v="0"/>
    <n v="0"/>
    <n v="0"/>
    <n v="0"/>
    <n v="0"/>
    <n v="0"/>
    <n v="0"/>
    <n v="0"/>
    <n v="8646.5400000000009"/>
    <n v="0"/>
    <n v="0"/>
    <n v="184.29"/>
    <n v="0"/>
    <n v="0"/>
    <n v="0"/>
    <n v="0"/>
    <n v="0"/>
    <n v="0"/>
    <n v="0"/>
    <n v="0"/>
    <n v="0"/>
    <n v="0"/>
    <n v="0"/>
    <n v="0"/>
    <n v="0"/>
    <n v="0"/>
    <n v="0"/>
    <n v="0"/>
    <n v="1607.14"/>
    <n v="0"/>
    <n v="0"/>
    <n v="1867.25"/>
    <n v="0"/>
    <n v="0"/>
    <n v="0"/>
    <n v="0"/>
    <x v="1"/>
    <n v="0"/>
    <m/>
    <m/>
    <m/>
    <m/>
    <m/>
    <m/>
    <m/>
    <n v="8239.7200000000012"/>
    <n v="406.82"/>
    <n v="0"/>
    <n v="8646.5400000000009"/>
    <x v="1"/>
    <x v="12"/>
    <m/>
    <x v="43"/>
  </r>
  <r>
    <x v="1"/>
    <s v="Baxter Springs"/>
    <s v="Electric"/>
    <s v="Commercial"/>
    <s v="TEB-Total Electric Bldg"/>
    <n v="548909"/>
    <n v="36284.6"/>
    <n v="0"/>
    <n v="308.33999999999997"/>
    <n v="0"/>
    <n v="0"/>
    <n v="0"/>
    <n v="0"/>
    <n v="0"/>
    <n v="0"/>
    <n v="0"/>
    <n v="0"/>
    <n v="0"/>
    <n v="42233.07"/>
    <n v="0"/>
    <n v="0"/>
    <n v="900.22"/>
    <n v="0"/>
    <n v="0"/>
    <n v="0"/>
    <n v="0"/>
    <n v="0"/>
    <n v="0"/>
    <n v="0"/>
    <n v="0"/>
    <n v="0"/>
    <n v="0"/>
    <n v="0"/>
    <n v="0"/>
    <n v="0"/>
    <n v="0"/>
    <n v="0"/>
    <n v="0"/>
    <n v="5798.07"/>
    <n v="0"/>
    <n v="0"/>
    <n v="7713.75"/>
    <n v="0"/>
    <n v="0"/>
    <n v="0"/>
    <n v="0"/>
    <x v="1"/>
    <n v="0"/>
    <m/>
    <m/>
    <m/>
    <m/>
    <m/>
    <m/>
    <m/>
    <n v="40246.019999999997"/>
    <n v="1987.05"/>
    <n v="0"/>
    <n v="42233.07"/>
    <x v="1"/>
    <x v="13"/>
    <m/>
    <x v="43"/>
  </r>
  <r>
    <x v="1"/>
    <s v="Baxter Springs"/>
    <s v="Electric"/>
    <s v="Industrial"/>
    <s v="CB-Commercial"/>
    <n v="32920"/>
    <n v="2619.46"/>
    <n v="140"/>
    <n v="88.98"/>
    <n v="0"/>
    <n v="0"/>
    <n v="0"/>
    <n v="0"/>
    <n v="0"/>
    <n v="0"/>
    <n v="0"/>
    <n v="0"/>
    <n v="0"/>
    <n v="2532.86"/>
    <n v="0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564.20000000000005"/>
    <n v="0"/>
    <n v="0"/>
    <n v="480.96"/>
    <n v="0"/>
    <n v="0"/>
    <n v="0"/>
    <n v="0"/>
    <x v="1"/>
    <n v="0"/>
    <m/>
    <m/>
    <m/>
    <m/>
    <m/>
    <m/>
    <m/>
    <n v="2413.69"/>
    <n v="119.17"/>
    <n v="0"/>
    <n v="2532.86"/>
    <x v="2"/>
    <x v="5"/>
    <m/>
    <x v="43"/>
  </r>
  <r>
    <x v="1"/>
    <s v="Baxter Springs"/>
    <s v="Electric"/>
    <s v="Industrial"/>
    <s v="GP-General Power"/>
    <n v="954040"/>
    <n v="59084.67"/>
    <n v="0"/>
    <n v="275"/>
    <n v="0"/>
    <n v="0"/>
    <n v="0"/>
    <n v="0"/>
    <n v="0"/>
    <n v="0"/>
    <n v="0"/>
    <n v="0"/>
    <n v="0"/>
    <n v="68155.94"/>
    <n v="0"/>
    <n v="0"/>
    <n v="1564.61"/>
    <n v="0"/>
    <n v="0"/>
    <n v="0"/>
    <n v="0"/>
    <n v="0"/>
    <n v="0"/>
    <n v="0"/>
    <n v="0"/>
    <n v="0"/>
    <n v="0"/>
    <n v="0"/>
    <n v="0"/>
    <n v="0"/>
    <n v="0"/>
    <n v="0"/>
    <n v="0"/>
    <n v="4331.83"/>
    <n v="0"/>
    <n v="0"/>
    <n v="9239.9"/>
    <n v="0"/>
    <n v="0"/>
    <n v="0"/>
    <n v="0"/>
    <x v="1"/>
    <n v="0"/>
    <m/>
    <m/>
    <m/>
    <m/>
    <m/>
    <m/>
    <m/>
    <n v="64702.32"/>
    <n v="3453.62"/>
    <n v="0"/>
    <n v="68155.94"/>
    <x v="2"/>
    <x v="6"/>
    <m/>
    <x v="43"/>
  </r>
  <r>
    <x v="1"/>
    <s v="Baxter Springs"/>
    <s v="Electric"/>
    <s v="Industrial"/>
    <s v="PT-Transmission"/>
    <n v="3245051"/>
    <n v="112857.38"/>
    <n v="0"/>
    <n v="50"/>
    <n v="0"/>
    <n v="0"/>
    <n v="0"/>
    <n v="0"/>
    <n v="0"/>
    <n v="0"/>
    <n v="0"/>
    <n v="0"/>
    <n v="0"/>
    <n v="195611.67"/>
    <n v="0"/>
    <n v="0"/>
    <n v="5321.88"/>
    <n v="0"/>
    <n v="0"/>
    <n v="7670.8"/>
    <n v="0"/>
    <n v="0"/>
    <n v="0"/>
    <n v="0"/>
    <n v="0"/>
    <n v="0"/>
    <n v="0"/>
    <n v="0"/>
    <n v="0"/>
    <n v="0"/>
    <n v="0"/>
    <n v="0"/>
    <n v="0"/>
    <n v="14848.61"/>
    <n v="0"/>
    <n v="-15186.84"/>
    <n v="23287.52"/>
    <n v="0"/>
    <n v="0"/>
    <n v="0"/>
    <n v="0"/>
    <x v="1"/>
    <n v="0"/>
    <m/>
    <m/>
    <m/>
    <m/>
    <m/>
    <m/>
    <m/>
    <n v="183864.59000000003"/>
    <n v="11747.08"/>
    <n v="0"/>
    <n v="195611.67"/>
    <x v="2"/>
    <x v="9"/>
    <m/>
    <x v="43"/>
  </r>
  <r>
    <x v="1"/>
    <s v="Baxter Springs"/>
    <s v="Electric"/>
    <s v="Industrial"/>
    <s v="SH-Small Heating"/>
    <n v="949"/>
    <n v="69.69"/>
    <n v="40"/>
    <n v="0"/>
    <n v="0"/>
    <n v="0"/>
    <n v="0"/>
    <n v="0"/>
    <n v="0"/>
    <n v="0"/>
    <n v="0"/>
    <n v="0"/>
    <n v="0"/>
    <n v="73.010000000000005"/>
    <n v="0"/>
    <n v="0"/>
    <n v="1.56"/>
    <n v="0"/>
    <n v="0"/>
    <n v="0"/>
    <n v="0"/>
    <n v="0"/>
    <n v="0"/>
    <n v="0"/>
    <n v="0"/>
    <n v="0"/>
    <n v="0"/>
    <n v="0"/>
    <n v="0"/>
    <n v="0"/>
    <n v="0"/>
    <n v="0"/>
    <n v="0"/>
    <n v="16"/>
    <n v="0"/>
    <n v="0"/>
    <n v="15.77"/>
    <n v="0"/>
    <n v="0"/>
    <n v="0"/>
    <n v="0"/>
    <x v="1"/>
    <n v="0"/>
    <m/>
    <m/>
    <m/>
    <m/>
    <m/>
    <m/>
    <m/>
    <n v="69.570000000000007"/>
    <n v="3.44"/>
    <n v="0"/>
    <n v="73.010000000000005"/>
    <x v="2"/>
    <x v="12"/>
    <m/>
    <x v="43"/>
  </r>
  <r>
    <x v="1"/>
    <s v="Baxter Springs"/>
    <s v="Electric"/>
    <s v="Industrial"/>
    <s v="TEB-Total Electric Bldg"/>
    <n v="11360"/>
    <n v="901.22"/>
    <n v="0"/>
    <n v="0"/>
    <n v="0"/>
    <n v="0"/>
    <n v="0"/>
    <n v="0"/>
    <n v="0"/>
    <n v="0"/>
    <n v="0"/>
    <n v="0"/>
    <n v="0"/>
    <n v="874.04"/>
    <n v="0"/>
    <n v="0"/>
    <n v="18.63"/>
    <n v="0"/>
    <n v="0"/>
    <n v="0"/>
    <n v="0"/>
    <n v="0"/>
    <n v="0"/>
    <n v="0"/>
    <n v="0"/>
    <n v="0"/>
    <n v="0"/>
    <n v="0"/>
    <n v="0"/>
    <n v="0"/>
    <n v="0"/>
    <n v="0"/>
    <n v="0"/>
    <n v="18.760000000000002"/>
    <n v="0"/>
    <n v="0"/>
    <n v="159.72"/>
    <n v="0"/>
    <n v="0"/>
    <n v="0"/>
    <n v="0"/>
    <x v="1"/>
    <n v="0"/>
    <m/>
    <m/>
    <m/>
    <m/>
    <m/>
    <m/>
    <m/>
    <n v="832.92"/>
    <n v="41.12"/>
    <n v="0"/>
    <n v="874.04"/>
    <x v="2"/>
    <x v="13"/>
    <m/>
    <x v="43"/>
  </r>
  <r>
    <x v="1"/>
    <s v="Baxter Springs"/>
    <s v="Electric"/>
    <s v="Interdepartmental"/>
    <s v="CB-Commercial"/>
    <n v="13129"/>
    <n v="1047.56"/>
    <n v="60"/>
    <n v="0"/>
    <n v="0"/>
    <n v="0"/>
    <n v="0"/>
    <n v="0"/>
    <n v="0"/>
    <n v="0"/>
    <n v="0"/>
    <n v="0"/>
    <n v="0"/>
    <n v="1010.15"/>
    <n v="0"/>
    <n v="0"/>
    <n v="2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1.82"/>
    <n v="0"/>
    <n v="0"/>
    <n v="0"/>
    <n v="0"/>
    <x v="1"/>
    <n v="0"/>
    <m/>
    <m/>
    <m/>
    <m/>
    <m/>
    <m/>
    <m/>
    <n v="962.62"/>
    <n v="47.53"/>
    <n v="0"/>
    <n v="1010.15"/>
    <x v="5"/>
    <x v="5"/>
    <m/>
    <x v="43"/>
  </r>
  <r>
    <x v="1"/>
    <s v="Baxter Springs"/>
    <s v="Electric"/>
    <s v="Interdepartmental"/>
    <s v="GP-General Power"/>
    <n v="3520"/>
    <n v="1133.22"/>
    <n v="0"/>
    <n v="0"/>
    <n v="0"/>
    <n v="0"/>
    <n v="0"/>
    <n v="0"/>
    <n v="0"/>
    <n v="0"/>
    <n v="0"/>
    <n v="0"/>
    <n v="0"/>
    <n v="270.83"/>
    <n v="0"/>
    <n v="0"/>
    <n v="5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7"/>
    <n v="0"/>
    <n v="0"/>
    <n v="0"/>
    <n v="0"/>
    <x v="1"/>
    <n v="0"/>
    <m/>
    <m/>
    <m/>
    <m/>
    <m/>
    <m/>
    <m/>
    <n v="258.08999999999997"/>
    <n v="12.74"/>
    <n v="0"/>
    <n v="270.83"/>
    <x v="5"/>
    <x v="6"/>
    <m/>
    <x v="43"/>
  </r>
  <r>
    <x v="1"/>
    <s v="Baxter Springs"/>
    <s v="Electric"/>
    <s v="Municipal Buildings"/>
    <s v="CB-Commercial"/>
    <n v="45424"/>
    <n v="3650.07"/>
    <n v="459.33"/>
    <n v="0"/>
    <n v="0"/>
    <n v="0"/>
    <n v="0"/>
    <n v="0"/>
    <n v="0"/>
    <n v="0"/>
    <n v="0"/>
    <n v="0"/>
    <n v="0"/>
    <n v="3494.92"/>
    <n v="0"/>
    <n v="0"/>
    <n v="74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3.15"/>
    <n v="0"/>
    <n v="0"/>
    <n v="0"/>
    <n v="0"/>
    <x v="1"/>
    <n v="0"/>
    <m/>
    <m/>
    <m/>
    <m/>
    <m/>
    <m/>
    <m/>
    <n v="3330.4900000000002"/>
    <n v="164.43"/>
    <n v="0"/>
    <n v="3494.92"/>
    <x v="3"/>
    <x v="5"/>
    <m/>
    <x v="43"/>
  </r>
  <r>
    <x v="1"/>
    <s v="Baxter Springs"/>
    <s v="Electric"/>
    <s v="Municipal Buildings"/>
    <s v="GP-General Power"/>
    <n v="59520"/>
    <n v="3716.23"/>
    <n v="0"/>
    <n v="0"/>
    <n v="0"/>
    <n v="0"/>
    <n v="0"/>
    <n v="0"/>
    <n v="0"/>
    <n v="0"/>
    <n v="0"/>
    <n v="0"/>
    <n v="0"/>
    <n v="4579.47"/>
    <n v="0"/>
    <n v="0"/>
    <n v="97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2.9"/>
    <n v="0"/>
    <n v="0"/>
    <n v="0"/>
    <n v="0"/>
    <x v="1"/>
    <n v="0"/>
    <m/>
    <m/>
    <m/>
    <m/>
    <m/>
    <m/>
    <m/>
    <n v="4364.01"/>
    <n v="215.46"/>
    <n v="0"/>
    <n v="4579.47"/>
    <x v="3"/>
    <x v="6"/>
    <m/>
    <x v="43"/>
  </r>
  <r>
    <x v="1"/>
    <s v="Baxter Springs"/>
    <s v="Electric"/>
    <s v="Municipal Buildings"/>
    <s v="SH-Small Heating"/>
    <n v="2720"/>
    <n v="187.89"/>
    <n v="20"/>
    <n v="0"/>
    <n v="0"/>
    <n v="0"/>
    <n v="0"/>
    <n v="0"/>
    <n v="0"/>
    <n v="0"/>
    <n v="0"/>
    <n v="0"/>
    <n v="0"/>
    <n v="209.28"/>
    <n v="0"/>
    <n v="0"/>
    <n v="4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21"/>
    <n v="0"/>
    <n v="0"/>
    <n v="0"/>
    <n v="0"/>
    <x v="1"/>
    <n v="0"/>
    <m/>
    <m/>
    <m/>
    <m/>
    <m/>
    <m/>
    <m/>
    <n v="199.43"/>
    <n v="9.85"/>
    <n v="0"/>
    <n v="209.28"/>
    <x v="3"/>
    <x v="12"/>
    <m/>
    <x v="43"/>
  </r>
  <r>
    <x v="1"/>
    <s v="Baxter Springs"/>
    <s v="Electric"/>
    <s v="Municipal Other Lighting"/>
    <s v="CB-Commercial"/>
    <n v="9253"/>
    <n v="773.3"/>
    <n v="580"/>
    <n v="0"/>
    <n v="0"/>
    <n v="0"/>
    <n v="0"/>
    <n v="0"/>
    <n v="0"/>
    <n v="0"/>
    <n v="0"/>
    <n v="0"/>
    <n v="0"/>
    <n v="711.92"/>
    <n v="0"/>
    <n v="0"/>
    <n v="15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.15"/>
    <n v="0"/>
    <n v="0"/>
    <n v="0"/>
    <n v="0"/>
    <x v="1"/>
    <n v="0"/>
    <m/>
    <m/>
    <m/>
    <m/>
    <m/>
    <m/>
    <m/>
    <n v="678.42"/>
    <n v="33.5"/>
    <n v="0"/>
    <n v="711.92"/>
    <x v="4"/>
    <x v="5"/>
    <m/>
    <x v="43"/>
  </r>
  <r>
    <x v="1"/>
    <s v="Baxter Springs"/>
    <s v="Electric"/>
    <s v="Municipal Other Lighting"/>
    <s v="LS-Special Lighting"/>
    <n v="1345"/>
    <n v="180.88"/>
    <n v="0"/>
    <n v="0"/>
    <n v="0"/>
    <n v="0"/>
    <n v="0"/>
    <n v="0"/>
    <n v="0"/>
    <n v="0"/>
    <n v="0"/>
    <n v="0"/>
    <n v="0"/>
    <n v="103.48"/>
    <n v="0"/>
    <n v="0"/>
    <n v="2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04"/>
    <n v="1.25"/>
    <n v="0"/>
    <n v="0"/>
    <n v="0"/>
    <n v="0"/>
    <x v="1"/>
    <n v="0"/>
    <m/>
    <m/>
    <m/>
    <m/>
    <m/>
    <m/>
    <m/>
    <n v="98.61"/>
    <n v="4.87"/>
    <n v="0"/>
    <n v="103.48"/>
    <x v="4"/>
    <x v="7"/>
    <m/>
    <x v="43"/>
  </r>
  <r>
    <x v="1"/>
    <s v="Baxter Springs"/>
    <s v="Electric"/>
    <s v="Municipal Pumping"/>
    <s v="CB-Commercial"/>
    <n v="18168"/>
    <n v="1453.24"/>
    <n v="300"/>
    <n v="0"/>
    <n v="0"/>
    <n v="0"/>
    <n v="0"/>
    <n v="0"/>
    <n v="0"/>
    <n v="0"/>
    <n v="0"/>
    <n v="0"/>
    <n v="0"/>
    <n v="1397.83"/>
    <n v="0"/>
    <n v="0"/>
    <n v="29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.13"/>
    <n v="0"/>
    <n v="0"/>
    <n v="0"/>
    <n v="0"/>
    <x v="1"/>
    <n v="0"/>
    <m/>
    <m/>
    <m/>
    <m/>
    <m/>
    <m/>
    <m/>
    <n v="1332.06"/>
    <n v="65.77"/>
    <n v="0"/>
    <n v="1397.83"/>
    <x v="3"/>
    <x v="5"/>
    <m/>
    <x v="43"/>
  </r>
  <r>
    <x v="1"/>
    <s v="Baxter Springs"/>
    <s v="Electric"/>
    <s v="Municipal Pumping"/>
    <s v="GP-General Power"/>
    <n v="144160"/>
    <n v="8923.42"/>
    <n v="0"/>
    <n v="0"/>
    <n v="0"/>
    <n v="0"/>
    <n v="0"/>
    <n v="0"/>
    <n v="0"/>
    <n v="0"/>
    <n v="0"/>
    <n v="0"/>
    <n v="0"/>
    <n v="11091.68"/>
    <n v="0"/>
    <n v="0"/>
    <n v="236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97.58"/>
    <n v="0"/>
    <n v="0"/>
    <n v="0"/>
    <n v="0"/>
    <x v="1"/>
    <n v="0"/>
    <m/>
    <m/>
    <m/>
    <m/>
    <m/>
    <m/>
    <m/>
    <n v="10569.82"/>
    <n v="521.86"/>
    <n v="0"/>
    <n v="11091.68"/>
    <x v="3"/>
    <x v="6"/>
    <m/>
    <x v="43"/>
  </r>
  <r>
    <x v="1"/>
    <s v="Baxter Springs"/>
    <s v="Electric"/>
    <s v="Residential"/>
    <s v="NM-Net Metering"/>
    <n v="417"/>
    <n v="-3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3"/>
  </r>
  <r>
    <x v="1"/>
    <s v="Baxter Springs"/>
    <s v="Electric"/>
    <s v="Residential"/>
    <s v="RG-Residential"/>
    <n v="4093833"/>
    <n v="249495.97"/>
    <n v="51149.1"/>
    <n v="28344.36"/>
    <n v="0"/>
    <n v="0"/>
    <n v="0"/>
    <n v="0"/>
    <n v="0"/>
    <n v="0"/>
    <n v="0"/>
    <n v="0"/>
    <n v="0"/>
    <n v="314259.68"/>
    <n v="0"/>
    <n v="0"/>
    <n v="6700.7"/>
    <n v="0"/>
    <n v="0"/>
    <n v="0"/>
    <n v="0"/>
    <n v="0"/>
    <n v="0"/>
    <n v="0"/>
    <n v="0"/>
    <n v="0"/>
    <n v="0"/>
    <n v="420"/>
    <n v="0"/>
    <n v="225"/>
    <n v="0"/>
    <n v="160"/>
    <n v="-5.35"/>
    <n v="18840.099999999999"/>
    <n v="0"/>
    <n v="0"/>
    <n v="74056.94"/>
    <n v="0"/>
    <n v="0"/>
    <n v="0"/>
    <n v="0"/>
    <x v="1"/>
    <n v="0"/>
    <m/>
    <m/>
    <m/>
    <m/>
    <m/>
    <m/>
    <m/>
    <n v="299440"/>
    <n v="14819.68"/>
    <n v="0"/>
    <n v="314259.68"/>
    <x v="0"/>
    <x v="1"/>
    <m/>
    <x v="43"/>
  </r>
  <r>
    <x v="1"/>
    <s v="Baxter Springs"/>
    <s v="Electric"/>
    <s v="Residential"/>
    <s v="RG-Residential Water Heat"/>
    <n v="623599"/>
    <n v="38445.360000000001"/>
    <n v="6683.72"/>
    <n v="2991.31"/>
    <n v="0"/>
    <n v="0"/>
    <n v="0"/>
    <n v="0"/>
    <n v="0"/>
    <n v="0"/>
    <n v="0"/>
    <n v="0"/>
    <n v="0"/>
    <n v="47921.86"/>
    <n v="0"/>
    <n v="0"/>
    <n v="1021.4"/>
    <n v="0"/>
    <n v="0"/>
    <n v="0"/>
    <n v="0"/>
    <n v="0"/>
    <n v="0"/>
    <n v="0"/>
    <n v="0"/>
    <n v="0"/>
    <n v="0"/>
    <n v="20"/>
    <n v="0"/>
    <n v="30"/>
    <n v="0"/>
    <n v="0"/>
    <n v="0"/>
    <n v="2508.9699999999998"/>
    <n v="0"/>
    <n v="0"/>
    <n v="11330.67"/>
    <n v="0"/>
    <n v="0"/>
    <n v="0"/>
    <n v="0"/>
    <x v="1"/>
    <n v="0"/>
    <m/>
    <m/>
    <m/>
    <m/>
    <m/>
    <m/>
    <m/>
    <n v="45664.43"/>
    <n v="2257.4299999999998"/>
    <n v="0"/>
    <n v="47921.86"/>
    <x v="0"/>
    <x v="14"/>
    <m/>
    <x v="43"/>
  </r>
  <r>
    <x v="1"/>
    <s v="Baxter Springs"/>
    <s v="Electric"/>
    <s v="Residential"/>
    <s v="RH-Residential Total Elec"/>
    <n v="1994763"/>
    <n v="108837.75999999999"/>
    <n v="20846.349999999999"/>
    <n v="5127.1000000000004"/>
    <n v="0"/>
    <n v="0"/>
    <n v="0"/>
    <n v="0"/>
    <n v="0"/>
    <n v="0"/>
    <n v="0"/>
    <n v="0"/>
    <n v="0"/>
    <n v="153244.07999999999"/>
    <n v="0"/>
    <n v="0"/>
    <n v="3268.38"/>
    <n v="0"/>
    <n v="0"/>
    <n v="0"/>
    <n v="0"/>
    <n v="0"/>
    <n v="0"/>
    <n v="0"/>
    <n v="0"/>
    <n v="0"/>
    <n v="0"/>
    <n v="80"/>
    <n v="0"/>
    <n v="60"/>
    <n v="0"/>
    <n v="40"/>
    <n v="-2.5499999999999998"/>
    <n v="6311.8"/>
    <n v="0"/>
    <n v="0"/>
    <n v="35318.33"/>
    <n v="0"/>
    <n v="0"/>
    <n v="0"/>
    <n v="0"/>
    <x v="1"/>
    <n v="0"/>
    <m/>
    <m/>
    <m/>
    <m/>
    <m/>
    <m/>
    <m/>
    <n v="146023.03999999998"/>
    <n v="7221.04"/>
    <n v="0"/>
    <n v="153244.07999999999"/>
    <x v="0"/>
    <x v="15"/>
    <m/>
    <x v="43"/>
  </r>
  <r>
    <x v="1"/>
    <s v="Baxter Springs"/>
    <s v="Lighting"/>
    <s v="Commercial"/>
    <s v="PL-Private Lighting"/>
    <n v="32165"/>
    <n v="7929.34"/>
    <n v="0"/>
    <n v="166.35"/>
    <n v="0"/>
    <n v="0"/>
    <n v="0"/>
    <n v="0"/>
    <n v="0"/>
    <n v="0"/>
    <n v="0"/>
    <n v="0"/>
    <n v="0"/>
    <n v="2474.85"/>
    <n v="0"/>
    <n v="0"/>
    <n v="53.02"/>
    <n v="0"/>
    <n v="0"/>
    <n v="69"/>
    <n v="0"/>
    <n v="0"/>
    <n v="0"/>
    <n v="0"/>
    <n v="0"/>
    <n v="0"/>
    <n v="0"/>
    <n v="0"/>
    <n v="0"/>
    <n v="0"/>
    <n v="0"/>
    <n v="0"/>
    <n v="0"/>
    <n v="890.69"/>
    <n v="0"/>
    <n v="393.21"/>
    <n v="86.53"/>
    <n v="0"/>
    <n v="0"/>
    <n v="0"/>
    <n v="0"/>
    <x v="1"/>
    <n v="0"/>
    <m/>
    <m/>
    <m/>
    <m/>
    <m/>
    <m/>
    <m/>
    <n v="2358.41"/>
    <n v="116.44"/>
    <n v="0"/>
    <n v="2474.85"/>
    <x v="1"/>
    <x v="4"/>
    <m/>
    <x v="43"/>
  </r>
  <r>
    <x v="1"/>
    <s v="Baxter Springs"/>
    <s v="Lighting"/>
    <s v="Industrial"/>
    <s v="PL-Private Lighting"/>
    <n v="11678"/>
    <n v="2304.04"/>
    <n v="0"/>
    <n v="63.26"/>
    <n v="0"/>
    <n v="0"/>
    <n v="0"/>
    <n v="0"/>
    <n v="0"/>
    <n v="0"/>
    <n v="0"/>
    <n v="0"/>
    <n v="0"/>
    <n v="849.53"/>
    <n v="0"/>
    <n v="0"/>
    <n v="19.170000000000002"/>
    <n v="0"/>
    <n v="0"/>
    <n v="0"/>
    <n v="0"/>
    <n v="0"/>
    <n v="0"/>
    <n v="0"/>
    <n v="0"/>
    <n v="0"/>
    <n v="0"/>
    <n v="0"/>
    <n v="0"/>
    <n v="0"/>
    <n v="0"/>
    <n v="0"/>
    <n v="0"/>
    <n v="278.5"/>
    <n v="0"/>
    <n v="20.56"/>
    <n v="31.42"/>
    <n v="0"/>
    <n v="0"/>
    <n v="0"/>
    <n v="0"/>
    <x v="1"/>
    <n v="0"/>
    <m/>
    <m/>
    <m/>
    <m/>
    <m/>
    <m/>
    <m/>
    <n v="807.26"/>
    <n v="42.27"/>
    <n v="0"/>
    <n v="849.53"/>
    <x v="2"/>
    <x v="4"/>
    <m/>
    <x v="43"/>
  </r>
  <r>
    <x v="1"/>
    <s v="Baxter Springs"/>
    <s v="Lighting"/>
    <s v="Municipal Buildings"/>
    <s v="PL-Private Lighting"/>
    <n v="157"/>
    <n v="37.82"/>
    <n v="0"/>
    <n v="0"/>
    <n v="0"/>
    <n v="0"/>
    <n v="0"/>
    <n v="0"/>
    <n v="0"/>
    <n v="0"/>
    <n v="0"/>
    <n v="0"/>
    <n v="0"/>
    <n v="12.08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42"/>
    <n v="0"/>
    <n v="0"/>
    <n v="0"/>
    <n v="0"/>
    <x v="1"/>
    <n v="0"/>
    <m/>
    <m/>
    <m/>
    <m/>
    <m/>
    <m/>
    <m/>
    <n v="11.51"/>
    <n v="0.56999999999999995"/>
    <n v="0"/>
    <n v="12.08"/>
    <x v="3"/>
    <x v="4"/>
    <m/>
    <x v="43"/>
  </r>
  <r>
    <x v="1"/>
    <s v="Baxter Springs"/>
    <s v="Lighting"/>
    <s v="Municipal Other Lighting"/>
    <s v="PL-Private Lighting"/>
    <n v="123"/>
    <n v="29.05"/>
    <n v="0"/>
    <n v="0"/>
    <n v="0"/>
    <n v="0"/>
    <n v="0"/>
    <n v="0"/>
    <n v="0"/>
    <n v="0"/>
    <n v="0"/>
    <n v="0"/>
    <n v="0"/>
    <n v="8.3800000000000008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3"/>
    <n v="0"/>
    <n v="0"/>
    <n v="0"/>
    <n v="0"/>
    <x v="1"/>
    <n v="0"/>
    <m/>
    <m/>
    <m/>
    <m/>
    <m/>
    <m/>
    <m/>
    <n v="7.9300000000000006"/>
    <n v="0.45"/>
    <n v="0"/>
    <n v="8.3800000000000008"/>
    <x v="4"/>
    <x v="4"/>
    <m/>
    <x v="43"/>
  </r>
  <r>
    <x v="1"/>
    <s v="Baxter Springs"/>
    <s v="Lighting"/>
    <s v="Municipal Street Lighting"/>
    <s v="SPL-Municipal St Lighting"/>
    <n v="27798.809000000001"/>
    <n v="3974.84"/>
    <n v="0"/>
    <n v="0"/>
    <n v="0"/>
    <n v="0"/>
    <n v="0"/>
    <n v="0"/>
    <n v="0"/>
    <n v="0"/>
    <n v="0"/>
    <n v="0"/>
    <n v="0"/>
    <n v="1675.71"/>
    <n v="0"/>
    <n v="0"/>
    <n v="45.59"/>
    <n v="0"/>
    <n v="0"/>
    <n v="1980.17"/>
    <n v="0"/>
    <n v="0"/>
    <n v="0"/>
    <n v="0"/>
    <n v="0"/>
    <n v="0"/>
    <n v="0"/>
    <n v="0"/>
    <n v="0"/>
    <n v="0"/>
    <n v="0"/>
    <n v="0"/>
    <n v="0"/>
    <n v="0"/>
    <n v="0"/>
    <n v="-450.32"/>
    <n v="92.85"/>
    <n v="0"/>
    <n v="0"/>
    <n v="0"/>
    <n v="0"/>
    <x v="1"/>
    <n v="0"/>
    <m/>
    <m/>
    <m/>
    <m/>
    <m/>
    <m/>
    <m/>
    <n v="1575.08"/>
    <n v="100.63"/>
    <n v="0"/>
    <n v="1675.71"/>
    <x v="4"/>
    <x v="11"/>
    <m/>
    <x v="43"/>
  </r>
  <r>
    <x v="1"/>
    <s v="Baxter Springs"/>
    <s v="Lighting"/>
    <s v="Residential"/>
    <s v="PL-Private Lighting"/>
    <n v="35873.26"/>
    <n v="10615.02"/>
    <n v="0"/>
    <n v="121.82"/>
    <n v="0"/>
    <n v="0"/>
    <n v="0"/>
    <n v="0"/>
    <n v="0"/>
    <n v="0"/>
    <n v="0"/>
    <n v="0"/>
    <n v="0"/>
    <n v="2761.59"/>
    <n v="0"/>
    <n v="0"/>
    <n v="59.61"/>
    <n v="0"/>
    <n v="0"/>
    <n v="0"/>
    <n v="0"/>
    <n v="0"/>
    <n v="0"/>
    <n v="0"/>
    <n v="0"/>
    <n v="0"/>
    <n v="0"/>
    <n v="0"/>
    <n v="0"/>
    <n v="0"/>
    <n v="0"/>
    <n v="0"/>
    <n v="-0.04"/>
    <n v="250.56"/>
    <n v="0"/>
    <n v="1942.92"/>
    <n v="94.6"/>
    <n v="0"/>
    <n v="0"/>
    <n v="0"/>
    <n v="0"/>
    <x v="1"/>
    <n v="0"/>
    <m/>
    <m/>
    <m/>
    <m/>
    <m/>
    <m/>
    <m/>
    <n v="2631.73"/>
    <n v="129.86000000000001"/>
    <n v="0"/>
    <n v="2761.59"/>
    <x v="0"/>
    <x v="4"/>
    <m/>
    <x v="43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1"/>
    <s v="Columbus"/>
    <s v="Electric"/>
    <s v="Commercial"/>
    <s v="CB-Commercial"/>
    <n v="749544"/>
    <n v="60039.92"/>
    <n v="8136"/>
    <n v="4061.78"/>
    <n v="0"/>
    <n v="0"/>
    <n v="0"/>
    <n v="0"/>
    <n v="0"/>
    <n v="0"/>
    <n v="0"/>
    <n v="0"/>
    <n v="0"/>
    <n v="57653.87"/>
    <n v="0"/>
    <n v="0"/>
    <n v="1228.81"/>
    <n v="0"/>
    <n v="0"/>
    <n v="0"/>
    <n v="0"/>
    <n v="0"/>
    <n v="0"/>
    <n v="0"/>
    <n v="0"/>
    <n v="0"/>
    <n v="0"/>
    <n v="0"/>
    <n v="0"/>
    <n v="0"/>
    <n v="0"/>
    <n v="20"/>
    <n v="0"/>
    <n v="10650.56"/>
    <n v="0"/>
    <n v="0"/>
    <n v="10947.78"/>
    <n v="0"/>
    <n v="0"/>
    <n v="0"/>
    <n v="0"/>
    <x v="1"/>
    <n v="0"/>
    <m/>
    <m/>
    <m/>
    <m/>
    <m/>
    <m/>
    <m/>
    <n v="54940.520000000004"/>
    <n v="2713.35"/>
    <n v="0"/>
    <n v="57653.87"/>
    <x v="1"/>
    <x v="5"/>
    <m/>
    <x v="43"/>
  </r>
  <r>
    <x v="1"/>
    <s v="Columbus"/>
    <s v="Electric"/>
    <s v="Commercial"/>
    <s v="GP-General Power"/>
    <n v="918520"/>
    <n v="60475.64"/>
    <n v="0"/>
    <n v="0"/>
    <n v="0"/>
    <n v="0"/>
    <n v="0"/>
    <n v="0"/>
    <n v="0"/>
    <n v="0"/>
    <n v="0"/>
    <n v="0"/>
    <n v="0"/>
    <n v="69216.5"/>
    <n v="0"/>
    <n v="0"/>
    <n v="1506.37"/>
    <n v="0"/>
    <n v="0"/>
    <n v="663.34"/>
    <n v="0"/>
    <n v="0"/>
    <n v="0"/>
    <n v="0"/>
    <n v="0"/>
    <n v="0"/>
    <n v="0"/>
    <n v="0"/>
    <n v="0"/>
    <n v="0"/>
    <n v="0"/>
    <n v="0"/>
    <n v="0"/>
    <n v="8368.43"/>
    <n v="0"/>
    <n v="0"/>
    <n v="9359.2999999999993"/>
    <n v="0"/>
    <n v="0"/>
    <n v="0"/>
    <n v="0"/>
    <x v="1"/>
    <n v="0"/>
    <m/>
    <m/>
    <m/>
    <m/>
    <m/>
    <m/>
    <m/>
    <n v="65891.460000000006"/>
    <n v="3325.04"/>
    <n v="0"/>
    <n v="69216.5"/>
    <x v="1"/>
    <x v="6"/>
    <m/>
    <x v="43"/>
  </r>
  <r>
    <x v="1"/>
    <s v="Columbu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43"/>
  </r>
  <r>
    <x v="1"/>
    <s v="Columbus"/>
    <s v="Electric"/>
    <s v="Commercial"/>
    <s v="SH-Small Heating"/>
    <n v="74415"/>
    <n v="5149.37"/>
    <n v="840"/>
    <n v="437.92"/>
    <n v="0"/>
    <n v="0"/>
    <n v="0"/>
    <n v="0"/>
    <n v="0"/>
    <n v="0"/>
    <n v="0"/>
    <n v="0"/>
    <n v="0"/>
    <n v="5725.47"/>
    <n v="0"/>
    <n v="0"/>
    <n v="122.04"/>
    <n v="0"/>
    <n v="0"/>
    <n v="0"/>
    <n v="0"/>
    <n v="0"/>
    <n v="0"/>
    <n v="0"/>
    <n v="0"/>
    <n v="0"/>
    <n v="0"/>
    <n v="0"/>
    <n v="0"/>
    <n v="0"/>
    <n v="0"/>
    <n v="0"/>
    <n v="0"/>
    <n v="987.62"/>
    <n v="0"/>
    <n v="0"/>
    <n v="1236.6600000000001"/>
    <n v="0"/>
    <n v="0"/>
    <n v="0"/>
    <n v="0"/>
    <x v="1"/>
    <n v="0"/>
    <m/>
    <m/>
    <m/>
    <m/>
    <m/>
    <m/>
    <m/>
    <n v="5456.09"/>
    <n v="269.38"/>
    <n v="0"/>
    <n v="5725.47"/>
    <x v="1"/>
    <x v="12"/>
    <m/>
    <x v="43"/>
  </r>
  <r>
    <x v="1"/>
    <s v="Columbus"/>
    <s v="Electric"/>
    <s v="Commercial"/>
    <s v="TEB-Total Electric Bldg"/>
    <n v="124160"/>
    <n v="9031.3700000000008"/>
    <n v="0"/>
    <n v="0"/>
    <n v="0"/>
    <n v="0"/>
    <n v="0"/>
    <n v="0"/>
    <n v="0"/>
    <n v="0"/>
    <n v="0"/>
    <n v="0"/>
    <n v="0"/>
    <n v="9552.8700000000008"/>
    <n v="0"/>
    <n v="0"/>
    <n v="203.62"/>
    <n v="0"/>
    <n v="0"/>
    <n v="0"/>
    <n v="0"/>
    <n v="0"/>
    <n v="0"/>
    <n v="0"/>
    <n v="0"/>
    <n v="0"/>
    <n v="0"/>
    <n v="0"/>
    <n v="0"/>
    <n v="0"/>
    <n v="0"/>
    <n v="0"/>
    <n v="0"/>
    <n v="1201.6300000000001"/>
    <n v="0"/>
    <n v="0"/>
    <n v="1745.69"/>
    <n v="0"/>
    <n v="0"/>
    <n v="0"/>
    <n v="0"/>
    <x v="1"/>
    <n v="0"/>
    <m/>
    <m/>
    <m/>
    <m/>
    <m/>
    <m/>
    <m/>
    <n v="9103.4100000000017"/>
    <n v="449.46"/>
    <n v="0"/>
    <n v="9552.8700000000008"/>
    <x v="1"/>
    <x v="13"/>
    <m/>
    <x v="43"/>
  </r>
  <r>
    <x v="1"/>
    <s v="Columbus"/>
    <s v="Electric"/>
    <s v="Industrial"/>
    <s v="CB-Commercial"/>
    <n v="960"/>
    <n v="79.98"/>
    <n v="20"/>
    <n v="0"/>
    <n v="0"/>
    <n v="0"/>
    <n v="0"/>
    <n v="0"/>
    <n v="0"/>
    <n v="0"/>
    <n v="0"/>
    <n v="0"/>
    <n v="0"/>
    <n v="73.86"/>
    <n v="0"/>
    <n v="0"/>
    <n v="1.57"/>
    <n v="0"/>
    <n v="0"/>
    <n v="0"/>
    <n v="0"/>
    <n v="0"/>
    <n v="0"/>
    <n v="0"/>
    <n v="0"/>
    <n v="0"/>
    <n v="0"/>
    <n v="0"/>
    <n v="0"/>
    <n v="0"/>
    <n v="0"/>
    <n v="0"/>
    <n v="0"/>
    <n v="15.15"/>
    <n v="0"/>
    <n v="0"/>
    <n v="14.03"/>
    <n v="0"/>
    <n v="0"/>
    <n v="0"/>
    <n v="0"/>
    <x v="1"/>
    <n v="0"/>
    <m/>
    <m/>
    <m/>
    <m/>
    <m/>
    <m/>
    <m/>
    <n v="70.38"/>
    <n v="3.48"/>
    <n v="0"/>
    <n v="73.86"/>
    <x v="2"/>
    <x v="5"/>
    <m/>
    <x v="43"/>
  </r>
  <r>
    <x v="1"/>
    <s v="Columbus"/>
    <s v="Electric"/>
    <s v="Industrial"/>
    <s v="GP-General Power"/>
    <n v="381280"/>
    <n v="34704.230000000003"/>
    <n v="0"/>
    <n v="0"/>
    <n v="0"/>
    <n v="0"/>
    <n v="0"/>
    <n v="0"/>
    <n v="0"/>
    <n v="0"/>
    <n v="0"/>
    <n v="0"/>
    <n v="0"/>
    <n v="29323.39"/>
    <n v="0"/>
    <n v="0"/>
    <n v="625.04999999999995"/>
    <n v="0"/>
    <n v="0"/>
    <n v="0"/>
    <n v="0"/>
    <n v="0"/>
    <n v="0"/>
    <n v="0"/>
    <n v="0"/>
    <n v="0"/>
    <n v="0"/>
    <n v="0"/>
    <n v="0"/>
    <n v="0"/>
    <n v="0"/>
    <n v="0"/>
    <n v="0"/>
    <n v="2027.44"/>
    <n v="0"/>
    <n v="0"/>
    <n v="7030.74"/>
    <n v="0"/>
    <n v="0"/>
    <n v="0"/>
    <n v="0"/>
    <x v="1"/>
    <n v="0"/>
    <m/>
    <m/>
    <m/>
    <m/>
    <m/>
    <m/>
    <m/>
    <n v="27943.16"/>
    <n v="1380.23"/>
    <n v="0"/>
    <n v="29323.39"/>
    <x v="2"/>
    <x v="6"/>
    <m/>
    <x v="43"/>
  </r>
  <r>
    <x v="1"/>
    <s v="Columbus"/>
    <s v="Electric"/>
    <s v="Industrial"/>
    <s v="NM-Net Metering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0"/>
    <m/>
    <x v="43"/>
  </r>
  <r>
    <x v="1"/>
    <s v="Columbus"/>
    <s v="Electric"/>
    <s v="Industrial"/>
    <s v="PT-Transmission"/>
    <n v="904800"/>
    <n v="50140.18"/>
    <n v="0"/>
    <n v="0"/>
    <n v="0"/>
    <n v="0"/>
    <n v="0"/>
    <n v="0"/>
    <n v="0"/>
    <n v="0"/>
    <n v="0"/>
    <n v="0"/>
    <n v="0"/>
    <n v="54541.35"/>
    <n v="0"/>
    <n v="0"/>
    <n v="1483.87"/>
    <n v="0"/>
    <n v="0"/>
    <n v="2620.46"/>
    <n v="0"/>
    <n v="0"/>
    <n v="0"/>
    <n v="0"/>
    <n v="0"/>
    <n v="0"/>
    <n v="0"/>
    <n v="0"/>
    <n v="0"/>
    <n v="0"/>
    <n v="0"/>
    <n v="0"/>
    <n v="0"/>
    <n v="1422.11"/>
    <n v="0"/>
    <n v="-4234.47"/>
    <n v="16073.42"/>
    <n v="0"/>
    <n v="0"/>
    <n v="0"/>
    <n v="0"/>
    <x v="1"/>
    <n v="0"/>
    <m/>
    <m/>
    <m/>
    <m/>
    <m/>
    <m/>
    <m/>
    <n v="51265.97"/>
    <n v="3275.38"/>
    <n v="0"/>
    <n v="54541.35"/>
    <x v="2"/>
    <x v="9"/>
    <m/>
    <x v="43"/>
  </r>
  <r>
    <x v="1"/>
    <s v="Columbus"/>
    <s v="Electric"/>
    <s v="Industrial"/>
    <s v="TEB-Total Electric Bldg"/>
    <n v="3440"/>
    <n v="296.45"/>
    <n v="0"/>
    <n v="0"/>
    <n v="0"/>
    <n v="0"/>
    <n v="0"/>
    <n v="0"/>
    <n v="0"/>
    <n v="0"/>
    <n v="0"/>
    <n v="0"/>
    <n v="0"/>
    <n v="264.67"/>
    <n v="0"/>
    <n v="0"/>
    <n v="5.64"/>
    <n v="0"/>
    <n v="0"/>
    <n v="0"/>
    <n v="0"/>
    <n v="0"/>
    <n v="0"/>
    <n v="0"/>
    <n v="0"/>
    <n v="0"/>
    <n v="0"/>
    <n v="0"/>
    <n v="0"/>
    <n v="0"/>
    <n v="0"/>
    <n v="0"/>
    <n v="0"/>
    <n v="7.39"/>
    <n v="0"/>
    <n v="0"/>
    <n v="48.37"/>
    <n v="0"/>
    <n v="0"/>
    <n v="0"/>
    <n v="0"/>
    <x v="1"/>
    <n v="0"/>
    <m/>
    <m/>
    <m/>
    <m/>
    <m/>
    <m/>
    <m/>
    <n v="252.22000000000003"/>
    <n v="12.45"/>
    <n v="0"/>
    <n v="264.67"/>
    <x v="2"/>
    <x v="13"/>
    <m/>
    <x v="43"/>
  </r>
  <r>
    <x v="1"/>
    <s v="Columbus"/>
    <s v="Electric"/>
    <s v="Municipal Buildings"/>
    <s v="CB-Commercial"/>
    <n v="45407"/>
    <n v="3629.35"/>
    <n v="480"/>
    <n v="0"/>
    <n v="0"/>
    <n v="0"/>
    <n v="0"/>
    <n v="0"/>
    <n v="0"/>
    <n v="0"/>
    <n v="0"/>
    <n v="0"/>
    <n v="0"/>
    <n v="3493.61"/>
    <n v="0"/>
    <n v="0"/>
    <n v="74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3.41"/>
    <n v="0"/>
    <n v="0"/>
    <n v="0"/>
    <n v="0"/>
    <x v="1"/>
    <n v="0"/>
    <m/>
    <m/>
    <m/>
    <m/>
    <m/>
    <m/>
    <m/>
    <n v="3329.2400000000002"/>
    <n v="164.37"/>
    <n v="0"/>
    <n v="3493.61"/>
    <x v="3"/>
    <x v="5"/>
    <m/>
    <x v="43"/>
  </r>
  <r>
    <x v="1"/>
    <s v="Columbus"/>
    <s v="Electric"/>
    <s v="Municipal Buildings"/>
    <s v="SH-Small Heating"/>
    <n v="8080"/>
    <n v="551.45000000000005"/>
    <n v="40"/>
    <n v="0"/>
    <n v="0"/>
    <n v="0"/>
    <n v="0"/>
    <n v="0"/>
    <n v="0"/>
    <n v="0"/>
    <n v="0"/>
    <n v="0"/>
    <n v="0"/>
    <n v="621.66999999999996"/>
    <n v="0"/>
    <n v="0"/>
    <n v="13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.29"/>
    <n v="0"/>
    <n v="0"/>
    <n v="0"/>
    <n v="0"/>
    <x v="1"/>
    <n v="0"/>
    <m/>
    <m/>
    <m/>
    <m/>
    <m/>
    <m/>
    <m/>
    <n v="592.41999999999996"/>
    <n v="29.25"/>
    <n v="0"/>
    <n v="621.66999999999996"/>
    <x v="3"/>
    <x v="12"/>
    <m/>
    <x v="43"/>
  </r>
  <r>
    <x v="1"/>
    <s v="Columbus"/>
    <s v="Electric"/>
    <s v="Municipal Buildings"/>
    <s v="TEB-Total Electric Bldg"/>
    <n v="13200"/>
    <n v="1006.04"/>
    <n v="0"/>
    <n v="0"/>
    <n v="0"/>
    <n v="0"/>
    <n v="0"/>
    <n v="0"/>
    <n v="0"/>
    <n v="0"/>
    <n v="0"/>
    <n v="0"/>
    <n v="0"/>
    <n v="1015.61"/>
    <n v="0"/>
    <n v="0"/>
    <n v="21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5.59"/>
    <n v="0"/>
    <n v="0"/>
    <n v="0"/>
    <n v="0"/>
    <x v="1"/>
    <n v="0"/>
    <m/>
    <m/>
    <m/>
    <m/>
    <m/>
    <m/>
    <m/>
    <n v="967.83"/>
    <n v="47.78"/>
    <n v="0"/>
    <n v="1015.61"/>
    <x v="3"/>
    <x v="13"/>
    <m/>
    <x v="43"/>
  </r>
  <r>
    <x v="1"/>
    <s v="Columbus"/>
    <s v="Electric"/>
    <s v="Municipal Other Lighting"/>
    <s v="CB-Commercial"/>
    <n v="2796"/>
    <n v="236.48"/>
    <n v="340"/>
    <n v="0"/>
    <n v="0"/>
    <n v="0"/>
    <n v="0"/>
    <n v="0"/>
    <n v="0"/>
    <n v="0"/>
    <n v="0"/>
    <n v="0"/>
    <n v="0"/>
    <n v="215.13"/>
    <n v="0"/>
    <n v="0"/>
    <n v="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.840000000000003"/>
    <n v="0"/>
    <n v="0"/>
    <n v="0"/>
    <n v="0"/>
    <x v="1"/>
    <n v="0"/>
    <m/>
    <m/>
    <m/>
    <m/>
    <m/>
    <m/>
    <m/>
    <n v="205.01"/>
    <n v="10.119999999999999"/>
    <n v="0"/>
    <n v="215.13"/>
    <x v="4"/>
    <x v="5"/>
    <m/>
    <x v="43"/>
  </r>
  <r>
    <x v="1"/>
    <s v="Columbus"/>
    <s v="Electric"/>
    <s v="Municipal Other Lighting"/>
    <s v="GP-General Power"/>
    <n v="19520"/>
    <n v="1189.19"/>
    <n v="0"/>
    <n v="0"/>
    <n v="0"/>
    <n v="0"/>
    <n v="0"/>
    <n v="0"/>
    <n v="0"/>
    <n v="0"/>
    <n v="0"/>
    <n v="0"/>
    <n v="0"/>
    <n v="1501.87"/>
    <n v="0"/>
    <n v="0"/>
    <n v="32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82"/>
    <n v="0"/>
    <n v="0"/>
    <n v="0"/>
    <n v="0"/>
    <x v="1"/>
    <n v="0"/>
    <m/>
    <m/>
    <m/>
    <m/>
    <m/>
    <m/>
    <m/>
    <n v="1431.2099999999998"/>
    <n v="70.66"/>
    <n v="0"/>
    <n v="1501.87"/>
    <x v="4"/>
    <x v="6"/>
    <m/>
    <x v="43"/>
  </r>
  <r>
    <x v="1"/>
    <s v="Columbus"/>
    <s v="Electric"/>
    <s v="Municipal Other Lighting"/>
    <s v="LS-Special Lighting"/>
    <n v="850"/>
    <n v="145.65"/>
    <n v="0"/>
    <n v="0"/>
    <n v="0"/>
    <n v="0"/>
    <n v="0"/>
    <n v="0"/>
    <n v="0"/>
    <n v="0"/>
    <n v="0"/>
    <n v="0"/>
    <n v="0"/>
    <n v="65.400000000000006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04"/>
    <n v="0.79"/>
    <n v="0"/>
    <n v="0"/>
    <n v="0"/>
    <n v="0"/>
    <x v="1"/>
    <n v="0"/>
    <m/>
    <m/>
    <m/>
    <m/>
    <m/>
    <m/>
    <m/>
    <n v="62.320000000000007"/>
    <n v="3.08"/>
    <n v="0"/>
    <n v="65.400000000000006"/>
    <x v="4"/>
    <x v="7"/>
    <m/>
    <x v="43"/>
  </r>
  <r>
    <x v="1"/>
    <s v="Columbus"/>
    <s v="Electric"/>
    <s v="Municipal Pumping"/>
    <s v="CB-Commercial"/>
    <n v="10641"/>
    <n v="864.08"/>
    <n v="358"/>
    <n v="0"/>
    <n v="0"/>
    <n v="0"/>
    <n v="0"/>
    <n v="0"/>
    <n v="0"/>
    <n v="0"/>
    <n v="0"/>
    <n v="0"/>
    <n v="0"/>
    <n v="818.72"/>
    <n v="0"/>
    <n v="0"/>
    <n v="17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5.47"/>
    <n v="0"/>
    <n v="0"/>
    <n v="0"/>
    <n v="0"/>
    <x v="1"/>
    <n v="0"/>
    <m/>
    <m/>
    <m/>
    <m/>
    <m/>
    <m/>
    <m/>
    <n v="780.2"/>
    <n v="38.520000000000003"/>
    <n v="0"/>
    <n v="818.72"/>
    <x v="3"/>
    <x v="5"/>
    <m/>
    <x v="43"/>
  </r>
  <r>
    <x v="1"/>
    <s v="Columbus"/>
    <s v="Electric"/>
    <s v="Municipal Pumping"/>
    <s v="GP-General Power"/>
    <n v="16317"/>
    <n v="2551.9299999999998"/>
    <n v="0"/>
    <n v="0"/>
    <n v="0"/>
    <n v="0"/>
    <n v="0"/>
    <n v="0"/>
    <n v="0"/>
    <n v="0"/>
    <n v="0"/>
    <n v="0"/>
    <n v="0"/>
    <n v="1255.43"/>
    <n v="0"/>
    <n v="0"/>
    <n v="2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8.29"/>
    <n v="0"/>
    <n v="0"/>
    <n v="0"/>
    <n v="0"/>
    <x v="1"/>
    <n v="0"/>
    <m/>
    <m/>
    <m/>
    <m/>
    <m/>
    <m/>
    <m/>
    <n v="1196.3600000000001"/>
    <n v="59.07"/>
    <n v="0"/>
    <n v="1255.43"/>
    <x v="3"/>
    <x v="6"/>
    <m/>
    <x v="43"/>
  </r>
  <r>
    <x v="1"/>
    <s v="Columbus"/>
    <s v="Electric"/>
    <s v="Residential"/>
    <s v="NM-Net Metering"/>
    <n v="341"/>
    <n v="-27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3"/>
  </r>
  <r>
    <x v="1"/>
    <s v="Columbus"/>
    <s v="Electric"/>
    <s v="Residential"/>
    <s v="RG-Residential"/>
    <n v="2465947"/>
    <n v="150161.82999999999"/>
    <n v="28901.84"/>
    <n v="15078.28"/>
    <n v="0"/>
    <n v="0"/>
    <n v="0"/>
    <n v="0"/>
    <n v="0"/>
    <n v="0"/>
    <n v="0"/>
    <n v="0"/>
    <n v="0"/>
    <n v="189553.73"/>
    <n v="0"/>
    <n v="0"/>
    <n v="4041.93"/>
    <n v="0"/>
    <n v="0"/>
    <n v="0"/>
    <n v="0"/>
    <n v="0"/>
    <n v="0"/>
    <n v="0"/>
    <n v="0"/>
    <n v="0"/>
    <n v="0"/>
    <n v="160"/>
    <n v="0"/>
    <n v="30"/>
    <n v="0"/>
    <n v="140"/>
    <n v="-2.82"/>
    <n v="4919.59"/>
    <n v="0"/>
    <n v="0"/>
    <n v="44680.42"/>
    <n v="0"/>
    <n v="0"/>
    <n v="0"/>
    <n v="0"/>
    <x v="1"/>
    <n v="0"/>
    <m/>
    <m/>
    <m/>
    <m/>
    <m/>
    <m/>
    <m/>
    <n v="180627"/>
    <n v="8926.73"/>
    <n v="0"/>
    <n v="189553.73"/>
    <x v="0"/>
    <x v="1"/>
    <m/>
    <x v="43"/>
  </r>
  <r>
    <x v="1"/>
    <s v="Columbus"/>
    <s v="Electric"/>
    <s v="Residential"/>
    <s v="RG-Residential Water Heat"/>
    <n v="365944"/>
    <n v="22273.61"/>
    <n v="3637.07"/>
    <n v="1638.59"/>
    <n v="0"/>
    <n v="0"/>
    <n v="0"/>
    <n v="0"/>
    <n v="0"/>
    <n v="0"/>
    <n v="0"/>
    <n v="0"/>
    <n v="0"/>
    <n v="27796.7"/>
    <n v="0"/>
    <n v="0"/>
    <n v="592.20000000000005"/>
    <n v="0"/>
    <n v="0"/>
    <n v="0"/>
    <n v="0"/>
    <n v="0"/>
    <n v="0"/>
    <n v="0"/>
    <n v="0"/>
    <n v="0"/>
    <n v="0"/>
    <n v="0"/>
    <n v="0"/>
    <n v="0"/>
    <n v="0"/>
    <n v="0"/>
    <n v="0"/>
    <n v="784.6"/>
    <n v="0"/>
    <n v="0"/>
    <n v="6572.49"/>
    <n v="0"/>
    <n v="0"/>
    <n v="0"/>
    <n v="0"/>
    <x v="1"/>
    <n v="0"/>
    <m/>
    <m/>
    <m/>
    <m/>
    <m/>
    <m/>
    <m/>
    <n v="26471.98"/>
    <n v="1324.72"/>
    <n v="0"/>
    <n v="27796.7"/>
    <x v="0"/>
    <x v="14"/>
    <m/>
    <x v="43"/>
  </r>
  <r>
    <x v="1"/>
    <s v="Columbus"/>
    <s v="Electric"/>
    <s v="Residential"/>
    <s v="RH-Residential Total Elec"/>
    <n v="574490"/>
    <n v="31258.5"/>
    <n v="6580.21"/>
    <n v="2353.79"/>
    <n v="0"/>
    <n v="0"/>
    <n v="0"/>
    <n v="0"/>
    <n v="0"/>
    <n v="0"/>
    <n v="0"/>
    <n v="0"/>
    <n v="0"/>
    <n v="43970.47"/>
    <n v="0"/>
    <n v="0"/>
    <n v="938.74"/>
    <n v="0"/>
    <n v="0"/>
    <n v="0"/>
    <n v="0"/>
    <n v="0"/>
    <n v="0"/>
    <n v="0"/>
    <n v="0"/>
    <n v="0"/>
    <n v="0"/>
    <n v="20"/>
    <n v="0"/>
    <n v="0"/>
    <n v="0"/>
    <n v="20"/>
    <n v="-0.77"/>
    <n v="1198.19"/>
    <n v="0"/>
    <n v="0"/>
    <n v="10147.74"/>
    <n v="0"/>
    <n v="0"/>
    <n v="0"/>
    <n v="0"/>
    <x v="1"/>
    <n v="0"/>
    <m/>
    <m/>
    <m/>
    <m/>
    <m/>
    <m/>
    <m/>
    <n v="41890.82"/>
    <n v="2079.65"/>
    <n v="0"/>
    <n v="43970.47"/>
    <x v="0"/>
    <x v="15"/>
    <m/>
    <x v="43"/>
  </r>
  <r>
    <x v="1"/>
    <s v="Columbus"/>
    <s v="Lighting"/>
    <s v="Commercial"/>
    <s v="PL-Private Lighting"/>
    <n v="20984"/>
    <n v="4975.33"/>
    <n v="0"/>
    <n v="0"/>
    <n v="0"/>
    <n v="0"/>
    <n v="0"/>
    <n v="0"/>
    <n v="0"/>
    <n v="0"/>
    <n v="0"/>
    <n v="0"/>
    <n v="0"/>
    <n v="1611.9"/>
    <n v="0"/>
    <n v="0"/>
    <n v="34.6"/>
    <n v="0"/>
    <n v="0"/>
    <n v="0"/>
    <n v="0"/>
    <n v="0"/>
    <n v="0"/>
    <n v="0"/>
    <n v="0"/>
    <n v="0"/>
    <n v="0"/>
    <n v="0"/>
    <n v="0"/>
    <n v="0"/>
    <n v="0"/>
    <n v="0"/>
    <n v="0"/>
    <n v="491.92"/>
    <n v="0"/>
    <n v="262.14"/>
    <n v="56.47"/>
    <n v="0"/>
    <n v="0"/>
    <n v="0"/>
    <n v="0"/>
    <x v="1"/>
    <n v="0"/>
    <m/>
    <m/>
    <m/>
    <m/>
    <m/>
    <m/>
    <m/>
    <n v="1535.94"/>
    <n v="75.959999999999994"/>
    <n v="0"/>
    <n v="1611.9"/>
    <x v="1"/>
    <x v="4"/>
    <m/>
    <x v="43"/>
  </r>
  <r>
    <x v="1"/>
    <s v="Columbus"/>
    <s v="Lighting"/>
    <s v="Industrial"/>
    <s v="PL-Private Lighting"/>
    <n v="222"/>
    <n v="41.74"/>
    <n v="0"/>
    <n v="0"/>
    <n v="0"/>
    <n v="0"/>
    <n v="0"/>
    <n v="0"/>
    <n v="0"/>
    <n v="0"/>
    <n v="0"/>
    <n v="0"/>
    <n v="0"/>
    <n v="14.46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4.67"/>
    <n v="0"/>
    <n v="5.14"/>
    <n v="0.59"/>
    <n v="0"/>
    <n v="0"/>
    <n v="0"/>
    <n v="0"/>
    <x v="1"/>
    <n v="0"/>
    <m/>
    <m/>
    <m/>
    <m/>
    <m/>
    <m/>
    <m/>
    <n v="13.66"/>
    <n v="0.8"/>
    <n v="0"/>
    <n v="14.46"/>
    <x v="2"/>
    <x v="4"/>
    <m/>
    <x v="43"/>
  </r>
  <r>
    <x v="1"/>
    <s v="Columbus"/>
    <s v="Lighting"/>
    <s v="Municipal Other Lighting"/>
    <s v="PL-Private Lighting"/>
    <n v="290"/>
    <n v="83.35"/>
    <n v="0"/>
    <n v="0"/>
    <n v="0"/>
    <n v="0"/>
    <n v="0"/>
    <n v="0"/>
    <n v="0"/>
    <n v="0"/>
    <n v="0"/>
    <n v="0"/>
    <n v="0"/>
    <n v="22.31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8"/>
    <n v="0"/>
    <n v="0"/>
    <n v="0"/>
    <n v="0"/>
    <x v="1"/>
    <n v="0"/>
    <m/>
    <m/>
    <m/>
    <m/>
    <m/>
    <m/>
    <m/>
    <n v="21.259999999999998"/>
    <n v="1.05"/>
    <n v="0"/>
    <n v="22.31"/>
    <x v="4"/>
    <x v="4"/>
    <m/>
    <x v="43"/>
  </r>
  <r>
    <x v="1"/>
    <s v="Columbus"/>
    <s v="Lighting"/>
    <s v="Municipal Street Lighting"/>
    <s v="SPL-Municipal St Lighting"/>
    <n v="36478.464999999997"/>
    <n v="4045.01"/>
    <n v="0"/>
    <n v="0"/>
    <n v="0"/>
    <n v="0"/>
    <n v="0"/>
    <n v="0"/>
    <n v="0"/>
    <n v="0"/>
    <n v="0"/>
    <n v="0"/>
    <n v="0"/>
    <n v="2198.9299999999998"/>
    <n v="0"/>
    <n v="0"/>
    <n v="59.82"/>
    <n v="0"/>
    <n v="0"/>
    <n v="1651.9"/>
    <n v="0"/>
    <n v="0"/>
    <n v="0"/>
    <n v="0"/>
    <n v="0"/>
    <n v="0"/>
    <n v="0"/>
    <n v="0"/>
    <n v="0"/>
    <n v="0"/>
    <n v="0"/>
    <n v="0"/>
    <n v="0"/>
    <n v="0"/>
    <n v="0"/>
    <n v="-1125.8"/>
    <n v="121.84"/>
    <n v="0"/>
    <n v="0"/>
    <n v="0"/>
    <n v="0"/>
    <x v="1"/>
    <n v="0"/>
    <m/>
    <m/>
    <m/>
    <m/>
    <m/>
    <m/>
    <m/>
    <n v="2066.8799999999997"/>
    <n v="132.05000000000001"/>
    <n v="0"/>
    <n v="2198.9299999999998"/>
    <x v="4"/>
    <x v="11"/>
    <m/>
    <x v="43"/>
  </r>
  <r>
    <x v="1"/>
    <s v="Columbus"/>
    <s v="Lighting"/>
    <s v="Residential"/>
    <s v="PL-Private Lighting"/>
    <n v="14155.603999999999"/>
    <n v="4473.68"/>
    <n v="0"/>
    <n v="0"/>
    <n v="0"/>
    <n v="0"/>
    <n v="0"/>
    <n v="0"/>
    <n v="0"/>
    <n v="0"/>
    <n v="0"/>
    <n v="0"/>
    <n v="0"/>
    <n v="1089.5"/>
    <n v="0"/>
    <n v="0"/>
    <n v="23.43"/>
    <n v="0"/>
    <n v="0"/>
    <n v="0"/>
    <n v="0"/>
    <n v="0"/>
    <n v="0"/>
    <n v="0"/>
    <n v="0"/>
    <n v="0"/>
    <n v="0"/>
    <n v="0"/>
    <n v="0"/>
    <n v="0"/>
    <n v="0"/>
    <n v="0"/>
    <n v="0"/>
    <n v="74.5"/>
    <n v="0"/>
    <n v="837.82"/>
    <n v="37.4"/>
    <n v="0"/>
    <n v="0"/>
    <n v="0"/>
    <n v="0"/>
    <x v="1"/>
    <n v="0"/>
    <m/>
    <m/>
    <m/>
    <m/>
    <m/>
    <m/>
    <m/>
    <n v="1038.26"/>
    <n v="51.24"/>
    <n v="0"/>
    <n v="1089.5"/>
    <x v="0"/>
    <x v="4"/>
    <m/>
    <x v="43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1"/>
    <s v="Neosho"/>
    <s v="Electric"/>
    <s v="Commercial"/>
    <s v="CB-Commercial"/>
    <n v="2"/>
    <n v="0.17"/>
    <n v="20"/>
    <n v="1.02"/>
    <n v="0"/>
    <n v="0"/>
    <n v="0"/>
    <n v="0"/>
    <n v="0"/>
    <n v="0"/>
    <n v="0"/>
    <n v="0"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88"/>
    <n v="0"/>
    <n v="0"/>
    <n v="0.03"/>
    <n v="0"/>
    <n v="0"/>
    <n v="0"/>
    <n v="0"/>
    <x v="1"/>
    <n v="0"/>
    <m/>
    <m/>
    <m/>
    <m/>
    <m/>
    <m/>
    <m/>
    <n v="0.13999999999999999"/>
    <n v="0.01"/>
    <n v="0"/>
    <n v="0.15"/>
    <x v="1"/>
    <x v="5"/>
    <m/>
    <x v="43"/>
  </r>
  <r>
    <x v="3"/>
    <s v="Aurora"/>
    <s v="Electric"/>
    <s v="Commercial"/>
    <s v="CB-Commercial"/>
    <n v="48"/>
    <n v="6.45"/>
    <n v="28.77"/>
    <n v="2.11"/>
    <n v="0"/>
    <n v="0"/>
    <n v="0"/>
    <n v="0"/>
    <n v="0.63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4"/>
    <n v="0"/>
    <n v="0"/>
    <n v="0"/>
    <n v="0"/>
    <n v="0"/>
    <n v="0"/>
    <n v="0"/>
    <x v="1354"/>
    <n v="0"/>
    <m/>
    <m/>
    <m/>
    <m/>
    <m/>
    <m/>
    <m/>
    <n v="0"/>
    <n v="0"/>
    <n v="0"/>
    <n v="0"/>
    <x v="1"/>
    <x v="5"/>
    <m/>
    <x v="43"/>
  </r>
  <r>
    <x v="3"/>
    <s v="Aurora"/>
    <s v="Electric"/>
    <s v="Commercial"/>
    <s v="LS-Special Lighting"/>
    <n v="5614"/>
    <n v="1020.4"/>
    <n v="0"/>
    <n v="13.41"/>
    <n v="0"/>
    <n v="0"/>
    <n v="0"/>
    <n v="0"/>
    <n v="72.83"/>
    <n v="0"/>
    <n v="0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3"/>
  </r>
  <r>
    <x v="3"/>
    <s v="Aurora"/>
    <s v="Electric"/>
    <s v="Commercial"/>
    <s v="NS-GS General Service"/>
    <n v="3292000"/>
    <n v="442080.03"/>
    <n v="47423.01"/>
    <n v="14905.74"/>
    <n v="0"/>
    <n v="0"/>
    <n v="-32.19"/>
    <n v="0"/>
    <n v="42697.07"/>
    <n v="0"/>
    <n v="0"/>
    <n v="921.67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6243.94"/>
    <n v="60"/>
    <n v="-115.08"/>
    <n v="34026"/>
    <n v="0"/>
    <n v="0"/>
    <n v="0"/>
    <n v="0"/>
    <n v="0"/>
    <n v="0"/>
    <n v="0"/>
    <x v="1355"/>
    <n v="0"/>
    <m/>
    <m/>
    <m/>
    <m/>
    <m/>
    <m/>
    <m/>
    <n v="0"/>
    <n v="0"/>
    <n v="0"/>
    <n v="0"/>
    <x v="1"/>
    <x v="19"/>
    <m/>
    <x v="43"/>
  </r>
  <r>
    <x v="3"/>
    <s v="Aurora"/>
    <s v="Electric"/>
    <s v="Commercial"/>
    <s v="NS-LG Large General"/>
    <n v="2358086"/>
    <n v="263476.81"/>
    <n v="5420.22"/>
    <n v="12831.35"/>
    <n v="0"/>
    <n v="0"/>
    <n v="0"/>
    <n v="0"/>
    <n v="30584.37"/>
    <n v="0"/>
    <n v="0"/>
    <n v="577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88.3699999999999"/>
    <n v="0"/>
    <n v="0"/>
    <n v="15782.7"/>
    <n v="0"/>
    <n v="0"/>
    <n v="0"/>
    <n v="0"/>
    <n v="0"/>
    <n v="0"/>
    <n v="0"/>
    <x v="1356"/>
    <n v="0"/>
    <m/>
    <m/>
    <m/>
    <m/>
    <m/>
    <m/>
    <m/>
    <n v="0"/>
    <n v="0"/>
    <n v="0"/>
    <n v="0"/>
    <x v="1"/>
    <x v="20"/>
    <m/>
    <x v="43"/>
  </r>
  <r>
    <x v="3"/>
    <s v="Aurora"/>
    <s v="Electric"/>
    <s v="Commercial"/>
    <s v="NS-LG Large General Serv"/>
    <n v="3410149"/>
    <n v="382263.52"/>
    <n v="6599.24"/>
    <n v="12578.77"/>
    <n v="0"/>
    <n v="0"/>
    <n v="0"/>
    <n v="0"/>
    <n v="44229.63"/>
    <n v="0"/>
    <n v="0"/>
    <n v="854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985.279999999999"/>
    <n v="0"/>
    <n v="0"/>
    <n v="0"/>
    <n v="0"/>
    <n v="0"/>
    <n v="0"/>
    <n v="0"/>
    <x v="1357"/>
    <n v="0"/>
    <m/>
    <m/>
    <m/>
    <m/>
    <m/>
    <m/>
    <m/>
    <n v="0"/>
    <n v="0"/>
    <n v="0"/>
    <n v="0"/>
    <x v="1"/>
    <x v="21"/>
    <m/>
    <x v="43"/>
  </r>
  <r>
    <x v="3"/>
    <s v="Aurora"/>
    <s v="Electric"/>
    <s v="Commercial"/>
    <s v="NS-SP Small Primary"/>
    <n v="271611"/>
    <n v="30255.89"/>
    <n v="138.97999999999999"/>
    <n v="1323.56"/>
    <n v="0"/>
    <n v="0"/>
    <n v="0"/>
    <n v="0"/>
    <n v="3522.8"/>
    <n v="0"/>
    <n v="0"/>
    <n v="76.05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0"/>
    <n v="0"/>
    <n v="0"/>
    <n v="1107.4000000000001"/>
    <n v="0"/>
    <n v="0"/>
    <n v="0"/>
    <n v="0"/>
    <n v="0"/>
    <n v="0"/>
    <n v="0"/>
    <x v="1358"/>
    <n v="0"/>
    <m/>
    <m/>
    <m/>
    <m/>
    <m/>
    <m/>
    <m/>
    <n v="0"/>
    <n v="0"/>
    <n v="0"/>
    <n v="0"/>
    <x v="1"/>
    <x v="23"/>
    <m/>
    <x v="43"/>
  </r>
  <r>
    <x v="3"/>
    <s v="Aurora"/>
    <s v="Electric"/>
    <s v="Industrial"/>
    <s v="LP-Large Power"/>
    <n v="3602403"/>
    <n v="351342.73"/>
    <n v="567.1"/>
    <n v="0"/>
    <n v="0"/>
    <n v="0"/>
    <n v="0"/>
    <n v="0"/>
    <n v="45858.59"/>
    <n v="0"/>
    <n v="0"/>
    <n v="266.27999999999997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-117.78"/>
    <n v="0"/>
    <n v="0"/>
    <n v="9428.34"/>
    <n v="0"/>
    <n v="0"/>
    <n v="0"/>
    <n v="0"/>
    <n v="0"/>
    <n v="0"/>
    <n v="0"/>
    <x v="485"/>
    <n v="0"/>
    <m/>
    <m/>
    <m/>
    <m/>
    <m/>
    <m/>
    <m/>
    <n v="0"/>
    <n v="0"/>
    <n v="0"/>
    <n v="0"/>
    <x v="2"/>
    <x v="17"/>
    <m/>
    <x v="43"/>
  </r>
  <r>
    <x v="3"/>
    <s v="Aurora"/>
    <s v="Electric"/>
    <s v="Industrial"/>
    <s v="NS-GS General Service"/>
    <n v="80912"/>
    <n v="10865.64"/>
    <n v="311.61"/>
    <n v="470.71"/>
    <n v="0"/>
    <n v="0"/>
    <n v="0"/>
    <n v="0"/>
    <n v="1049.43"/>
    <n v="0"/>
    <n v="0"/>
    <n v="22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2.98"/>
    <n v="0"/>
    <n v="0"/>
    <n v="849.22"/>
    <n v="0"/>
    <n v="0"/>
    <n v="0"/>
    <n v="0"/>
    <n v="0"/>
    <n v="0"/>
    <n v="0"/>
    <x v="1359"/>
    <n v="0"/>
    <m/>
    <m/>
    <m/>
    <m/>
    <m/>
    <m/>
    <m/>
    <n v="0"/>
    <n v="0"/>
    <n v="0"/>
    <n v="0"/>
    <x v="2"/>
    <x v="19"/>
    <m/>
    <x v="43"/>
  </r>
  <r>
    <x v="3"/>
    <s v="Aurora"/>
    <s v="Electric"/>
    <s v="Industrial"/>
    <s v="NS-LG Large Gene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445.2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0"/>
    <m/>
    <x v="43"/>
  </r>
  <r>
    <x v="3"/>
    <s v="Aurora"/>
    <s v="Electric"/>
    <s v="Industrial"/>
    <s v="NS-LG Large General Serv"/>
    <n v="1685857"/>
    <n v="177847.36"/>
    <n v="1042.3499999999999"/>
    <n v="5028.91"/>
    <n v="0"/>
    <n v="0"/>
    <n v="0"/>
    <n v="0"/>
    <n v="21865.56"/>
    <n v="0"/>
    <n v="0"/>
    <n v="47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521.7"/>
    <n v="0"/>
    <n v="0"/>
    <n v="0"/>
    <n v="0"/>
    <n v="0"/>
    <n v="0"/>
    <n v="0"/>
    <x v="1360"/>
    <n v="0"/>
    <m/>
    <m/>
    <m/>
    <m/>
    <m/>
    <m/>
    <m/>
    <n v="0"/>
    <n v="0"/>
    <n v="0"/>
    <n v="0"/>
    <x v="2"/>
    <x v="21"/>
    <m/>
    <x v="43"/>
  </r>
  <r>
    <x v="3"/>
    <s v="Aurora"/>
    <s v="Electric"/>
    <s v="Industrial"/>
    <s v="NS-SP Small Primary"/>
    <n v="1048156"/>
    <n v="143001.16"/>
    <n v="347.45"/>
    <n v="3517.17"/>
    <n v="0"/>
    <n v="0"/>
    <n v="0"/>
    <n v="0"/>
    <n v="13594.57"/>
    <n v="0"/>
    <n v="0"/>
    <n v="71.16"/>
    <n v="0"/>
    <n v="0"/>
    <n v="0"/>
    <n v="0"/>
    <n v="0"/>
    <n v="0"/>
    <n v="0"/>
    <n v="1318"/>
    <n v="0"/>
    <n v="0"/>
    <n v="0"/>
    <n v="0"/>
    <n v="0"/>
    <n v="-808"/>
    <n v="0"/>
    <n v="0"/>
    <n v="0"/>
    <n v="0"/>
    <n v="-1111.4000000000001"/>
    <n v="0"/>
    <n v="0"/>
    <n v="9589.33"/>
    <n v="0"/>
    <n v="0"/>
    <n v="0"/>
    <n v="0"/>
    <n v="0"/>
    <n v="0"/>
    <n v="0"/>
    <x v="1361"/>
    <n v="0"/>
    <m/>
    <m/>
    <m/>
    <m/>
    <m/>
    <m/>
    <m/>
    <n v="0"/>
    <n v="0"/>
    <n v="0"/>
    <n v="0"/>
    <x v="2"/>
    <x v="23"/>
    <m/>
    <x v="43"/>
  </r>
  <r>
    <x v="3"/>
    <s v="Aurora"/>
    <s v="Electric"/>
    <s v="Interdepartmental"/>
    <s v="NS-GS General Service"/>
    <n v="36065"/>
    <n v="4843.1499999999996"/>
    <n v="220.66"/>
    <n v="0"/>
    <n v="0"/>
    <n v="0"/>
    <n v="0"/>
    <n v="0"/>
    <n v="467.77"/>
    <n v="0"/>
    <n v="0"/>
    <n v="1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5"/>
    <n v="0"/>
    <n v="0"/>
    <n v="0"/>
    <n v="0"/>
    <n v="0"/>
    <n v="0"/>
    <n v="0"/>
    <x v="1362"/>
    <n v="0"/>
    <m/>
    <m/>
    <m/>
    <m/>
    <m/>
    <m/>
    <m/>
    <n v="0"/>
    <n v="0"/>
    <n v="0"/>
    <n v="0"/>
    <x v="5"/>
    <x v="19"/>
    <m/>
    <x v="43"/>
  </r>
  <r>
    <x v="3"/>
    <s v="Aurora"/>
    <s v="Electric"/>
    <s v="Interdepartmental"/>
    <s v="NS-LG Large General"/>
    <n v="18430"/>
    <n v="2071.14"/>
    <n v="69.489999999999995"/>
    <n v="0"/>
    <n v="0"/>
    <n v="0"/>
    <n v="0"/>
    <n v="0"/>
    <n v="239.04"/>
    <n v="0"/>
    <n v="0"/>
    <n v="5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63"/>
    <n v="0"/>
    <m/>
    <m/>
    <m/>
    <m/>
    <m/>
    <m/>
    <m/>
    <n v="0"/>
    <n v="0"/>
    <n v="0"/>
    <n v="0"/>
    <x v="5"/>
    <x v="20"/>
    <m/>
    <x v="43"/>
  </r>
  <r>
    <x v="3"/>
    <s v="Aurora"/>
    <s v="Electric"/>
    <s v="Interdepartmental"/>
    <s v="NS-LG Large General Serv"/>
    <n v="156350"/>
    <n v="13716.91"/>
    <n v="208.47"/>
    <n v="0"/>
    <n v="0"/>
    <n v="0"/>
    <n v="0"/>
    <n v="0"/>
    <n v="2027.86"/>
    <n v="0"/>
    <n v="0"/>
    <n v="43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64"/>
    <n v="0"/>
    <m/>
    <m/>
    <m/>
    <m/>
    <m/>
    <m/>
    <m/>
    <n v="0"/>
    <n v="0"/>
    <n v="0"/>
    <n v="0"/>
    <x v="5"/>
    <x v="36"/>
    <m/>
    <x v="43"/>
  </r>
  <r>
    <x v="3"/>
    <s v="Aurora"/>
    <s v="Electric"/>
    <s v="Municipal Buildings"/>
    <s v="NS-GS General Service"/>
    <n v="90169"/>
    <n v="12108.7"/>
    <n v="1653.93"/>
    <n v="0"/>
    <n v="0"/>
    <n v="0"/>
    <n v="0"/>
    <n v="0"/>
    <n v="1169.49"/>
    <n v="0"/>
    <n v="0"/>
    <n v="25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65"/>
    <n v="0"/>
    <m/>
    <m/>
    <m/>
    <m/>
    <m/>
    <m/>
    <m/>
    <n v="0"/>
    <n v="0"/>
    <n v="0"/>
    <n v="0"/>
    <x v="3"/>
    <x v="19"/>
    <m/>
    <x v="43"/>
  </r>
  <r>
    <x v="3"/>
    <s v="Aurora"/>
    <s v="Electric"/>
    <s v="Municipal Buildings"/>
    <s v="NS-LG Large General Serv"/>
    <n v="137600"/>
    <n v="14075.63"/>
    <n v="277.95999999999998"/>
    <n v="0"/>
    <n v="0"/>
    <n v="0"/>
    <n v="0"/>
    <n v="0"/>
    <n v="1784.67"/>
    <n v="0"/>
    <n v="0"/>
    <n v="38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66"/>
    <n v="0"/>
    <m/>
    <m/>
    <m/>
    <m/>
    <m/>
    <m/>
    <m/>
    <n v="0"/>
    <n v="0"/>
    <n v="0"/>
    <n v="0"/>
    <x v="3"/>
    <x v="20"/>
    <m/>
    <x v="43"/>
  </r>
  <r>
    <x v="3"/>
    <s v="Aurora"/>
    <s v="Electric"/>
    <s v="Municipal Other Lighting"/>
    <s v="CB-Commercial"/>
    <n v="98"/>
    <n v="13.16"/>
    <n v="4.8"/>
    <n v="0"/>
    <n v="0"/>
    <n v="0"/>
    <n v="0"/>
    <n v="0"/>
    <n v="1.27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0"/>
    <n v="0"/>
    <m/>
    <m/>
    <m/>
    <m/>
    <m/>
    <m/>
    <m/>
    <n v="0"/>
    <n v="0"/>
    <n v="0"/>
    <n v="0"/>
    <x v="4"/>
    <x v="5"/>
    <m/>
    <x v="43"/>
  </r>
  <r>
    <x v="3"/>
    <s v="Aurora"/>
    <s v="Electric"/>
    <s v="Municipal Other Lighting"/>
    <s v="LS-Special Lighting"/>
    <n v="10923"/>
    <n v="1987.78"/>
    <n v="0"/>
    <n v="0"/>
    <n v="0"/>
    <n v="0"/>
    <n v="0"/>
    <n v="0"/>
    <n v="141.6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3"/>
  </r>
  <r>
    <x v="3"/>
    <s v="Aurora"/>
    <s v="Electric"/>
    <s v="Municipal Other Lighting"/>
    <s v="MS-Miscellaneous"/>
    <n v="0"/>
    <n v="0"/>
    <n v="2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43"/>
  </r>
  <r>
    <x v="3"/>
    <s v="Aurora"/>
    <s v="Electric"/>
    <s v="Municipal Other Lighting"/>
    <s v="NS-GS General Service"/>
    <n v="13815"/>
    <n v="1855.19"/>
    <n v="767.04"/>
    <n v="0"/>
    <n v="0"/>
    <n v="0"/>
    <n v="0"/>
    <n v="0"/>
    <n v="179.17"/>
    <n v="0"/>
    <n v="0"/>
    <n v="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67"/>
    <n v="0"/>
    <m/>
    <m/>
    <m/>
    <m/>
    <m/>
    <m/>
    <m/>
    <n v="0"/>
    <n v="0"/>
    <n v="0"/>
    <n v="0"/>
    <x v="4"/>
    <x v="19"/>
    <m/>
    <x v="43"/>
  </r>
  <r>
    <x v="3"/>
    <s v="Aurora"/>
    <s v="Electric"/>
    <s v="Municipal Pumping"/>
    <s v="NS-GS General Service"/>
    <n v="74703"/>
    <n v="10031.790000000001"/>
    <n v="1342.32"/>
    <n v="0"/>
    <n v="0"/>
    <n v="0"/>
    <n v="0"/>
    <n v="0"/>
    <n v="968.86"/>
    <n v="0"/>
    <n v="0"/>
    <n v="20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68"/>
    <n v="0"/>
    <m/>
    <m/>
    <m/>
    <m/>
    <m/>
    <m/>
    <m/>
    <n v="0"/>
    <n v="0"/>
    <n v="0"/>
    <n v="0"/>
    <x v="3"/>
    <x v="19"/>
    <m/>
    <x v="43"/>
  </r>
  <r>
    <x v="3"/>
    <s v="Aurora"/>
    <s v="Electric"/>
    <s v="Municipal Pumping"/>
    <s v="NS-LG Large General"/>
    <n v="39434"/>
    <n v="4833.53"/>
    <n v="208.47"/>
    <n v="0"/>
    <n v="0"/>
    <n v="0"/>
    <n v="0"/>
    <n v="0"/>
    <n v="511.47"/>
    <n v="0"/>
    <n v="0"/>
    <n v="1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69"/>
    <n v="0"/>
    <m/>
    <m/>
    <m/>
    <m/>
    <m/>
    <m/>
    <m/>
    <n v="0"/>
    <n v="0"/>
    <n v="0"/>
    <n v="0"/>
    <x v="3"/>
    <x v="20"/>
    <m/>
    <x v="43"/>
  </r>
  <r>
    <x v="3"/>
    <s v="Aurora"/>
    <s v="Electric"/>
    <s v="Municipal Pumping"/>
    <s v="NS-LG Large General Serv"/>
    <n v="531334"/>
    <n v="56473.760000000002"/>
    <n v="764.39"/>
    <n v="0"/>
    <n v="0"/>
    <n v="0"/>
    <n v="0"/>
    <n v="0"/>
    <n v="6891.4"/>
    <n v="0"/>
    <n v="0"/>
    <n v="148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70"/>
    <n v="0"/>
    <m/>
    <m/>
    <m/>
    <m/>
    <m/>
    <m/>
    <m/>
    <n v="0"/>
    <n v="0"/>
    <n v="0"/>
    <n v="0"/>
    <x v="3"/>
    <x v="21"/>
    <m/>
    <x v="43"/>
  </r>
  <r>
    <x v="3"/>
    <s v="Aurora"/>
    <s v="Electric"/>
    <s v="Oil Pipeline Pumping"/>
    <s v="NS-LG Large General Serv"/>
    <n v="98080"/>
    <n v="11204.48"/>
    <n v="69.489999999999995"/>
    <n v="381.03"/>
    <n v="0"/>
    <n v="0"/>
    <n v="0"/>
    <n v="0"/>
    <n v="1272.0999999999999"/>
    <n v="0"/>
    <n v="0"/>
    <n v="27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55.8"/>
    <n v="0"/>
    <n v="0"/>
    <n v="0"/>
    <n v="0"/>
    <n v="0"/>
    <n v="0"/>
    <n v="0"/>
    <x v="1371"/>
    <n v="0"/>
    <m/>
    <m/>
    <m/>
    <m/>
    <m/>
    <m/>
    <m/>
    <n v="0"/>
    <n v="0"/>
    <n v="0"/>
    <n v="0"/>
    <x v="2"/>
    <x v="21"/>
    <m/>
    <x v="43"/>
  </r>
  <r>
    <x v="3"/>
    <s v="Aurora"/>
    <s v="Electric"/>
    <s v="Oil Pipeline Pumping"/>
    <s v="NS-SP Small Primary"/>
    <n v="56483"/>
    <n v="6230.68"/>
    <n v="69.489999999999995"/>
    <n v="0"/>
    <n v="0"/>
    <n v="0"/>
    <n v="0"/>
    <n v="0"/>
    <n v="732.58"/>
    <n v="0"/>
    <n v="0"/>
    <n v="15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8.96"/>
    <n v="0"/>
    <n v="0"/>
    <n v="0"/>
    <n v="0"/>
    <n v="0"/>
    <n v="0"/>
    <n v="0"/>
    <x v="1225"/>
    <n v="0"/>
    <m/>
    <m/>
    <m/>
    <m/>
    <m/>
    <m/>
    <m/>
    <n v="0"/>
    <n v="0"/>
    <n v="0"/>
    <n v="0"/>
    <x v="2"/>
    <x v="37"/>
    <m/>
    <x v="43"/>
  </r>
  <r>
    <x v="3"/>
    <s v="Aurora"/>
    <s v="Electric"/>
    <s v="Residential"/>
    <s v="NS-RG Residential"/>
    <n v="15740911"/>
    <n v="2137519.67"/>
    <n v="190858.28"/>
    <n v="77193"/>
    <n v="0"/>
    <n v="0"/>
    <n v="-199.93"/>
    <n v="-18530.305343511402"/>
    <n v="204159.95"/>
    <n v="0"/>
    <n v="0"/>
    <n v="4407.25"/>
    <n v="0"/>
    <n v="0"/>
    <n v="0"/>
    <n v="0"/>
    <n v="0"/>
    <n v="0"/>
    <n v="0"/>
    <n v="0"/>
    <n v="0"/>
    <n v="0"/>
    <n v="0"/>
    <n v="0"/>
    <n v="0"/>
    <n v="0"/>
    <n v="0"/>
    <n v="1380"/>
    <n v="450"/>
    <n v="165"/>
    <n v="3367.7"/>
    <n v="780"/>
    <n v="-264.36"/>
    <n v="20594.150000000001"/>
    <n v="0"/>
    <n v="0"/>
    <n v="0"/>
    <n v="0"/>
    <n v="0"/>
    <n v="0"/>
    <n v="83.88"/>
    <x v="1372"/>
    <n v="0"/>
    <m/>
    <m/>
    <m/>
    <m/>
    <m/>
    <m/>
    <m/>
    <n v="0"/>
    <n v="0"/>
    <n v="0"/>
    <n v="0"/>
    <x v="0"/>
    <x v="38"/>
    <m/>
    <x v="43"/>
  </r>
  <r>
    <x v="3"/>
    <s v="Aurora"/>
    <s v="Electric"/>
    <s v="Residential"/>
    <s v="RG-Residential"/>
    <n v="45726"/>
    <n v="6210.45"/>
    <n v="734.05"/>
    <n v="238.65"/>
    <n v="0"/>
    <n v="0"/>
    <n v="0"/>
    <n v="0"/>
    <n v="593.09"/>
    <n v="0"/>
    <n v="0"/>
    <n v="12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76"/>
    <n v="20"/>
    <n v="-1.04"/>
    <n v="42.23"/>
    <n v="0"/>
    <n v="0"/>
    <n v="0"/>
    <n v="0"/>
    <n v="0"/>
    <n v="0"/>
    <n v="0"/>
    <x v="1373"/>
    <n v="0"/>
    <m/>
    <m/>
    <m/>
    <m/>
    <m/>
    <m/>
    <m/>
    <n v="0"/>
    <n v="0"/>
    <n v="0"/>
    <n v="0"/>
    <x v="0"/>
    <x v="1"/>
    <m/>
    <x v="43"/>
  </r>
  <r>
    <x v="3"/>
    <s v="Aurora"/>
    <s v="Lighting"/>
    <s v="Commercial"/>
    <s v="PL-Private Lighting"/>
    <n v="47977.067999999999"/>
    <n v="17350.18"/>
    <n v="0"/>
    <n v="0"/>
    <n v="0"/>
    <n v="0"/>
    <n v="0"/>
    <n v="0"/>
    <n v="621.71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.540000000000006"/>
    <n v="0"/>
    <n v="0"/>
    <n v="953.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3"/>
    <s v="Aurora"/>
    <s v="Lighting"/>
    <s v="Industrial"/>
    <s v="PL-Private Lighting"/>
    <n v="4750"/>
    <n v="1294.31"/>
    <n v="0"/>
    <n v="0"/>
    <n v="0"/>
    <n v="0"/>
    <n v="0"/>
    <n v="0"/>
    <n v="61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27"/>
    <n v="0"/>
    <n v="0"/>
    <n v="68.22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3"/>
  </r>
  <r>
    <x v="3"/>
    <s v="Aurora"/>
    <s v="Lighting"/>
    <s v="Interdepartmental"/>
    <s v="PL-Private Lighting"/>
    <n v="195"/>
    <n v="49.47"/>
    <n v="0"/>
    <n v="0"/>
    <n v="0"/>
    <n v="0"/>
    <n v="0"/>
    <n v="0"/>
    <n v="2.5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43"/>
  </r>
  <r>
    <x v="3"/>
    <s v="Aurora"/>
    <s v="Lighting"/>
    <s v="Municipal Other Lighting"/>
    <s v="PL-Private Lighting"/>
    <n v="174"/>
    <n v="70.95"/>
    <n v="0"/>
    <n v="0"/>
    <n v="0"/>
    <n v="0"/>
    <n v="0"/>
    <n v="0"/>
    <n v="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3"/>
  </r>
  <r>
    <x v="3"/>
    <s v="Aurora"/>
    <s v="Lighting"/>
    <s v="Municipal Pumping"/>
    <s v="PL-Private Lighting"/>
    <n v="58"/>
    <n v="22.14"/>
    <n v="0"/>
    <n v="0"/>
    <n v="0"/>
    <n v="0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3"/>
  </r>
  <r>
    <x v="3"/>
    <s v="Aurora"/>
    <s v="Lighting"/>
    <s v="Municipal Street Lighting"/>
    <s v="SPL-Municipal St Lighting"/>
    <n v="92461.8"/>
    <n v="13700.67"/>
    <n v="0"/>
    <n v="0"/>
    <n v="0"/>
    <n v="0"/>
    <n v="0"/>
    <n v="0"/>
    <n v="1199.22"/>
    <n v="0"/>
    <n v="0"/>
    <n v="0"/>
    <n v="0"/>
    <n v="0"/>
    <n v="0"/>
    <n v="0"/>
    <n v="0"/>
    <n v="0"/>
    <n v="0"/>
    <n v="347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3"/>
  </r>
  <r>
    <x v="3"/>
    <s v="Aurora"/>
    <s v="Lighting"/>
    <s v="Residential"/>
    <s v="PL-Private Lighting"/>
    <n v="51233.595000000001"/>
    <n v="20991.96"/>
    <n v="0"/>
    <n v="0"/>
    <n v="0"/>
    <n v="0"/>
    <n v="0"/>
    <n v="0"/>
    <n v="6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86"/>
    <n v="0"/>
    <n v="-2.0499999999999998"/>
    <n v="70.54000000000000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3"/>
    <s v="Baxter Springs"/>
    <s v="Electric"/>
    <s v="Commercial"/>
    <s v="NS-GS General Service"/>
    <n v="1"/>
    <n v="0.13"/>
    <n v="23.97"/>
    <n v="1.21"/>
    <n v="0"/>
    <n v="0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9"/>
    <m/>
    <x v="43"/>
  </r>
  <r>
    <x v="3"/>
    <s v="Baxter Springs"/>
    <s v="Electric"/>
    <s v="Residential"/>
    <s v="NS-RG Residential"/>
    <n v="590"/>
    <n v="80.13"/>
    <n v="13"/>
    <n v="5.07"/>
    <n v="0"/>
    <n v="0"/>
    <n v="0"/>
    <n v="0"/>
    <n v="7.65"/>
    <n v="0"/>
    <n v="0"/>
    <n v="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4"/>
    <n v="0"/>
    <n v="0"/>
    <n v="0"/>
    <n v="0"/>
    <n v="0"/>
    <n v="0"/>
    <n v="0"/>
    <x v="1374"/>
    <n v="0"/>
    <m/>
    <m/>
    <m/>
    <m/>
    <m/>
    <m/>
    <m/>
    <n v="0"/>
    <n v="0"/>
    <n v="0"/>
    <n v="0"/>
    <x v="0"/>
    <x v="38"/>
    <m/>
    <x v="43"/>
  </r>
  <r>
    <x v="3"/>
    <s v="Baxter Springs"/>
    <s v="Lighting"/>
    <s v="Commercial"/>
    <s v="PL-Private Lighting"/>
    <n v="31"/>
    <n v="15.22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3"/>
    <s v="Bolivar"/>
    <s v="Electric"/>
    <s v="Commercial"/>
    <s v="CB-Commercial"/>
    <n v="8086"/>
    <n v="1085.8699999999999"/>
    <n v="112.66"/>
    <n v="48.48"/>
    <n v="0"/>
    <n v="0"/>
    <n v="0"/>
    <n v="0"/>
    <n v="104.88"/>
    <n v="0"/>
    <n v="0"/>
    <n v="2.25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.22"/>
    <n v="0"/>
    <n v="0"/>
    <n v="0"/>
    <n v="0"/>
    <n v="0"/>
    <n v="0"/>
    <n v="0"/>
    <x v="1375"/>
    <n v="0"/>
    <m/>
    <m/>
    <m/>
    <m/>
    <m/>
    <m/>
    <m/>
    <n v="0"/>
    <n v="0"/>
    <n v="0"/>
    <n v="0"/>
    <x v="1"/>
    <x v="5"/>
    <m/>
    <x v="43"/>
  </r>
  <r>
    <x v="3"/>
    <s v="Bolivar"/>
    <s v="Electric"/>
    <s v="Commercial"/>
    <s v="LP-Large Power"/>
    <n v="2413698"/>
    <n v="219262.6"/>
    <n v="1134.2"/>
    <n v="0"/>
    <n v="0"/>
    <n v="0"/>
    <n v="0"/>
    <n v="0"/>
    <n v="30726.38"/>
    <n v="0"/>
    <n v="0"/>
    <n v="675.83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5883.4"/>
    <n v="0"/>
    <n v="0"/>
    <n v="0"/>
    <n v="0"/>
    <n v="0"/>
    <n v="0"/>
    <n v="0"/>
    <x v="1376"/>
    <n v="0"/>
    <m/>
    <m/>
    <m/>
    <m/>
    <m/>
    <m/>
    <m/>
    <n v="0"/>
    <n v="0"/>
    <n v="0"/>
    <n v="0"/>
    <x v="1"/>
    <x v="17"/>
    <m/>
    <x v="43"/>
  </r>
  <r>
    <x v="3"/>
    <s v="Bolivar"/>
    <s v="Electric"/>
    <s v="Commercial"/>
    <s v="LS-Special Lighting"/>
    <n v="5052"/>
    <n v="996.66"/>
    <n v="0"/>
    <n v="3.21"/>
    <n v="0"/>
    <n v="0"/>
    <n v="0"/>
    <n v="0"/>
    <n v="65.540000000000006"/>
    <n v="0"/>
    <n v="0"/>
    <n v="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0399999999999991"/>
    <n v="0"/>
    <n v="0"/>
    <n v="0"/>
    <n v="0"/>
    <n v="0"/>
    <n v="0"/>
    <n v="0"/>
    <x v="917"/>
    <n v="0"/>
    <m/>
    <m/>
    <m/>
    <m/>
    <m/>
    <m/>
    <m/>
    <n v="0"/>
    <n v="0"/>
    <n v="0"/>
    <n v="0"/>
    <x v="1"/>
    <x v="7"/>
    <m/>
    <x v="43"/>
  </r>
  <r>
    <x v="3"/>
    <s v="Bolivar"/>
    <s v="Electric"/>
    <s v="Commercial"/>
    <s v="NS-GS General Service"/>
    <n v="3875965"/>
    <n v="520499.62"/>
    <n v="60767.19"/>
    <n v="12763.35"/>
    <n v="0"/>
    <n v="0"/>
    <n v="-309.38"/>
    <n v="-48266.8"/>
    <n v="50271.17"/>
    <n v="0"/>
    <n v="0"/>
    <n v="1085.06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697.98"/>
    <n v="120"/>
    <n v="-267.26"/>
    <n v="37446.980000000003"/>
    <n v="0"/>
    <n v="0"/>
    <n v="0"/>
    <n v="0"/>
    <n v="0"/>
    <n v="0"/>
    <n v="0"/>
    <x v="1377"/>
    <n v="0"/>
    <m/>
    <m/>
    <m/>
    <m/>
    <m/>
    <m/>
    <m/>
    <n v="0"/>
    <n v="0"/>
    <n v="0"/>
    <n v="0"/>
    <x v="1"/>
    <x v="19"/>
    <m/>
    <x v="43"/>
  </r>
  <r>
    <x v="3"/>
    <s v="Bolivar"/>
    <s v="Electric"/>
    <s v="Commercial"/>
    <s v="NS-LG Large General"/>
    <n v="2909692"/>
    <n v="326097.84999999998"/>
    <n v="6949"/>
    <n v="6012.7"/>
    <n v="0"/>
    <n v="0"/>
    <n v="0"/>
    <n v="0"/>
    <n v="37738.67"/>
    <n v="0"/>
    <n v="0"/>
    <n v="814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3.54"/>
    <n v="0"/>
    <n v="0"/>
    <n v="13935.42"/>
    <n v="0"/>
    <n v="0"/>
    <n v="0"/>
    <n v="0"/>
    <n v="0"/>
    <n v="0"/>
    <n v="0"/>
    <x v="1378"/>
    <n v="0"/>
    <m/>
    <m/>
    <m/>
    <m/>
    <m/>
    <m/>
    <m/>
    <n v="0"/>
    <n v="0"/>
    <n v="0"/>
    <n v="0"/>
    <x v="1"/>
    <x v="20"/>
    <m/>
    <x v="43"/>
  </r>
  <r>
    <x v="3"/>
    <s v="Bolivar"/>
    <s v="Electric"/>
    <s v="Commercial"/>
    <s v="NS-LG Large General Serv"/>
    <n v="4054277"/>
    <n v="461147.32"/>
    <n v="10323.9"/>
    <n v="7348.06"/>
    <n v="0"/>
    <n v="0"/>
    <n v="-38"/>
    <n v="-12160"/>
    <n v="52583.94"/>
    <n v="0"/>
    <n v="0"/>
    <n v="1118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446.45"/>
    <n v="0"/>
    <n v="0"/>
    <n v="0"/>
    <n v="0"/>
    <n v="0"/>
    <n v="0"/>
    <n v="0"/>
    <x v="1379"/>
    <n v="0"/>
    <m/>
    <m/>
    <m/>
    <m/>
    <m/>
    <m/>
    <m/>
    <n v="0"/>
    <n v="0"/>
    <n v="0"/>
    <n v="0"/>
    <x v="1"/>
    <x v="21"/>
    <m/>
    <x v="43"/>
  </r>
  <r>
    <x v="3"/>
    <s v="Bolivar"/>
    <s v="Electric"/>
    <s v="Commercial"/>
    <s v="NS-SP Small Primary"/>
    <n v="13720"/>
    <n v="2202.2399999999998"/>
    <n v="138.97999999999999"/>
    <n v="0"/>
    <n v="0"/>
    <n v="0"/>
    <n v="0"/>
    <n v="0"/>
    <n v="177.95"/>
    <n v="0"/>
    <n v="0"/>
    <n v="3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.23"/>
    <n v="0"/>
    <n v="0"/>
    <n v="0"/>
    <n v="0"/>
    <n v="0"/>
    <n v="0"/>
    <n v="0"/>
    <x v="1380"/>
    <n v="0"/>
    <m/>
    <m/>
    <m/>
    <m/>
    <m/>
    <m/>
    <m/>
    <n v="0"/>
    <n v="0"/>
    <n v="0"/>
    <n v="0"/>
    <x v="1"/>
    <x v="23"/>
    <m/>
    <x v="43"/>
  </r>
  <r>
    <x v="3"/>
    <s v="Bolivar"/>
    <s v="Electric"/>
    <s v="Industrial"/>
    <s v="LP-Large Power"/>
    <n v="789909"/>
    <n v="73197.3"/>
    <n v="567.1"/>
    <n v="0"/>
    <n v="0"/>
    <n v="0"/>
    <n v="0"/>
    <n v="0"/>
    <n v="10055.540000000001"/>
    <n v="0"/>
    <n v="0"/>
    <n v="221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80.87"/>
    <n v="0"/>
    <n v="0"/>
    <n v="0"/>
    <n v="0"/>
    <n v="0"/>
    <n v="0"/>
    <n v="0"/>
    <x v="1381"/>
    <n v="0"/>
    <m/>
    <m/>
    <m/>
    <m/>
    <m/>
    <m/>
    <m/>
    <n v="0"/>
    <n v="0"/>
    <n v="0"/>
    <n v="0"/>
    <x v="2"/>
    <x v="17"/>
    <m/>
    <x v="43"/>
  </r>
  <r>
    <x v="3"/>
    <s v="Bolivar"/>
    <s v="Electric"/>
    <s v="Industrial"/>
    <s v="NS-GS General Service"/>
    <n v="72892"/>
    <n v="9788.65"/>
    <n v="311.61"/>
    <n v="498"/>
    <n v="0"/>
    <n v="0"/>
    <n v="0"/>
    <n v="0"/>
    <n v="945.42"/>
    <n v="0"/>
    <n v="0"/>
    <n v="2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149999999999999"/>
    <n v="0"/>
    <n v="0"/>
    <n v="643.71"/>
    <n v="0"/>
    <n v="0"/>
    <n v="0"/>
    <n v="0"/>
    <n v="0"/>
    <n v="0"/>
    <n v="0"/>
    <x v="1382"/>
    <n v="0"/>
    <m/>
    <m/>
    <m/>
    <m/>
    <m/>
    <m/>
    <m/>
    <n v="0"/>
    <n v="0"/>
    <n v="0"/>
    <n v="0"/>
    <x v="2"/>
    <x v="19"/>
    <m/>
    <x v="43"/>
  </r>
  <r>
    <x v="3"/>
    <s v="Bolivar"/>
    <s v="Electric"/>
    <s v="Industrial"/>
    <s v="NS-LG Large General"/>
    <n v="272800"/>
    <n v="33577.21"/>
    <n v="486.43"/>
    <n v="618.41"/>
    <n v="0"/>
    <n v="0"/>
    <n v="0"/>
    <n v="0"/>
    <n v="3538.22"/>
    <n v="0"/>
    <n v="0"/>
    <n v="76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30.55"/>
    <n v="0"/>
    <n v="0"/>
    <n v="0"/>
    <n v="0"/>
    <n v="0"/>
    <n v="0"/>
    <n v="0"/>
    <x v="1383"/>
    <n v="0"/>
    <m/>
    <m/>
    <m/>
    <m/>
    <m/>
    <m/>
    <m/>
    <n v="0"/>
    <n v="0"/>
    <n v="0"/>
    <n v="0"/>
    <x v="2"/>
    <x v="20"/>
    <m/>
    <x v="43"/>
  </r>
  <r>
    <x v="3"/>
    <s v="Bolivar"/>
    <s v="Electric"/>
    <s v="Industrial"/>
    <s v="NS-LG Large General Serv"/>
    <n v="827120"/>
    <n v="92263.99"/>
    <n v="555.91999999999996"/>
    <n v="4583.74"/>
    <n v="0"/>
    <n v="0"/>
    <n v="0"/>
    <n v="0"/>
    <n v="10727.74"/>
    <n v="0"/>
    <n v="0"/>
    <n v="231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71.29"/>
    <n v="0"/>
    <n v="0"/>
    <n v="0"/>
    <n v="0"/>
    <n v="0"/>
    <n v="0"/>
    <n v="0"/>
    <x v="1384"/>
    <n v="0"/>
    <m/>
    <m/>
    <m/>
    <m/>
    <m/>
    <m/>
    <m/>
    <n v="0"/>
    <n v="0"/>
    <n v="0"/>
    <n v="0"/>
    <x v="2"/>
    <x v="21"/>
    <m/>
    <x v="43"/>
  </r>
  <r>
    <x v="3"/>
    <s v="Bolivar"/>
    <s v="Electric"/>
    <s v="Interdepartmental"/>
    <s v="NS-GS General Service"/>
    <n v="25042"/>
    <n v="3362.87"/>
    <n v="359.55"/>
    <n v="0"/>
    <n v="0"/>
    <n v="0"/>
    <n v="0"/>
    <n v="0"/>
    <n v="324.81"/>
    <n v="0"/>
    <n v="0"/>
    <n v="7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5.49"/>
    <n v="0"/>
    <n v="0"/>
    <n v="0"/>
    <n v="0"/>
    <n v="0"/>
    <n v="0"/>
    <n v="0"/>
    <x v="1385"/>
    <n v="0"/>
    <m/>
    <m/>
    <m/>
    <m/>
    <m/>
    <m/>
    <m/>
    <n v="0"/>
    <n v="0"/>
    <n v="0"/>
    <n v="0"/>
    <x v="5"/>
    <x v="19"/>
    <m/>
    <x v="43"/>
  </r>
  <r>
    <x v="3"/>
    <s v="Bolivar"/>
    <s v="Electric"/>
    <s v="Interdepartmental"/>
    <s v="NS-LG Large General"/>
    <n v="205554"/>
    <n v="21150.61"/>
    <n v="347.45"/>
    <n v="0"/>
    <n v="0"/>
    <n v="0"/>
    <n v="0"/>
    <n v="0"/>
    <n v="2666.03"/>
    <n v="0"/>
    <n v="0"/>
    <n v="57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4.68"/>
    <n v="0"/>
    <n v="0"/>
    <n v="0"/>
    <n v="0"/>
    <n v="0"/>
    <n v="0"/>
    <n v="0"/>
    <x v="1386"/>
    <n v="0"/>
    <m/>
    <m/>
    <m/>
    <m/>
    <m/>
    <m/>
    <m/>
    <n v="0"/>
    <n v="0"/>
    <n v="0"/>
    <n v="0"/>
    <x v="5"/>
    <x v="20"/>
    <m/>
    <x v="43"/>
  </r>
  <r>
    <x v="3"/>
    <s v="Bolivar"/>
    <s v="Electric"/>
    <s v="Interdepartmental"/>
    <s v="NS-LG Large General Serv"/>
    <n v="16976"/>
    <n v="1710.26"/>
    <n v="69.489999999999995"/>
    <n v="0"/>
    <n v="0"/>
    <n v="0"/>
    <n v="0"/>
    <n v="0"/>
    <n v="220.18"/>
    <n v="0"/>
    <n v="0"/>
    <n v="4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.63"/>
    <n v="0"/>
    <n v="0"/>
    <n v="0"/>
    <n v="0"/>
    <n v="0"/>
    <n v="0"/>
    <n v="0"/>
    <x v="1091"/>
    <n v="0"/>
    <m/>
    <m/>
    <m/>
    <m/>
    <m/>
    <m/>
    <m/>
    <n v="0"/>
    <n v="0"/>
    <n v="0"/>
    <n v="0"/>
    <x v="5"/>
    <x v="36"/>
    <m/>
    <x v="43"/>
  </r>
  <r>
    <x v="3"/>
    <s v="Bolivar"/>
    <s v="Electric"/>
    <s v="Municipal Buildings"/>
    <s v="NS-GS General Service"/>
    <n v="81290"/>
    <n v="10916.31"/>
    <n v="2612.73"/>
    <n v="0"/>
    <n v="0"/>
    <n v="0"/>
    <n v="0"/>
    <n v="0"/>
    <n v="1054.3599999999999"/>
    <n v="0"/>
    <n v="0"/>
    <n v="22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87"/>
    <n v="0"/>
    <m/>
    <m/>
    <m/>
    <m/>
    <m/>
    <m/>
    <m/>
    <n v="0"/>
    <n v="0"/>
    <n v="0"/>
    <n v="0"/>
    <x v="3"/>
    <x v="19"/>
    <m/>
    <x v="43"/>
  </r>
  <r>
    <x v="3"/>
    <s v="Bolivar"/>
    <s v="Electric"/>
    <s v="Municipal Buildings"/>
    <s v="NS-LG Large General"/>
    <n v="35680"/>
    <n v="4115.79"/>
    <n v="138.97999999999999"/>
    <n v="0"/>
    <n v="0"/>
    <n v="0"/>
    <n v="0"/>
    <n v="0"/>
    <n v="462.77"/>
    <n v="0"/>
    <n v="0"/>
    <n v="9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88"/>
    <n v="0"/>
    <m/>
    <m/>
    <m/>
    <m/>
    <m/>
    <m/>
    <m/>
    <n v="0"/>
    <n v="0"/>
    <n v="0"/>
    <n v="0"/>
    <x v="3"/>
    <x v="20"/>
    <m/>
    <x v="43"/>
  </r>
  <r>
    <x v="3"/>
    <s v="Bolivar"/>
    <s v="Electric"/>
    <s v="Municipal Buildings"/>
    <s v="NS-LG Large General Serv"/>
    <n v="54320"/>
    <n v="6589.49"/>
    <n v="138.97999999999999"/>
    <n v="0"/>
    <n v="0"/>
    <n v="0"/>
    <n v="0"/>
    <n v="0"/>
    <n v="704.53"/>
    <n v="0"/>
    <n v="0"/>
    <n v="15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89"/>
    <n v="0"/>
    <m/>
    <m/>
    <m/>
    <m/>
    <m/>
    <m/>
    <m/>
    <n v="0"/>
    <n v="0"/>
    <n v="0"/>
    <n v="0"/>
    <x v="3"/>
    <x v="20"/>
    <m/>
    <x v="43"/>
  </r>
  <r>
    <x v="3"/>
    <s v="Bolivar"/>
    <s v="Electric"/>
    <s v="Municipal Other Lighting"/>
    <s v="LS-Special Lighting"/>
    <n v="13554"/>
    <n v="2223.1799999999998"/>
    <n v="0"/>
    <n v="0"/>
    <n v="0"/>
    <n v="0"/>
    <n v="0"/>
    <n v="0"/>
    <n v="175.79"/>
    <n v="0"/>
    <n v="0"/>
    <n v="3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3"/>
  </r>
  <r>
    <x v="3"/>
    <s v="Bolivar"/>
    <s v="Electric"/>
    <s v="Municipal Other Lighting"/>
    <s v="NS-GS General Service"/>
    <n v="10132"/>
    <n v="1360.6"/>
    <n v="910.86"/>
    <n v="0"/>
    <n v="0"/>
    <n v="0"/>
    <n v="0"/>
    <n v="0"/>
    <n v="131.41"/>
    <n v="0"/>
    <n v="0"/>
    <n v="2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90"/>
    <n v="0"/>
    <m/>
    <m/>
    <m/>
    <m/>
    <m/>
    <m/>
    <m/>
    <n v="0"/>
    <n v="0"/>
    <n v="0"/>
    <n v="0"/>
    <x v="4"/>
    <x v="19"/>
    <m/>
    <x v="43"/>
  </r>
  <r>
    <x v="3"/>
    <s v="Bolivar"/>
    <s v="Electric"/>
    <s v="Municipal Pumping"/>
    <s v="NS-GS General Service"/>
    <n v="144510"/>
    <n v="19406.12"/>
    <n v="2636.7"/>
    <n v="0"/>
    <n v="0"/>
    <n v="0"/>
    <n v="0"/>
    <n v="0"/>
    <n v="1874.3"/>
    <n v="0"/>
    <n v="0"/>
    <n v="4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91"/>
    <n v="0"/>
    <m/>
    <m/>
    <m/>
    <m/>
    <m/>
    <m/>
    <m/>
    <n v="0"/>
    <n v="0"/>
    <n v="0"/>
    <n v="0"/>
    <x v="3"/>
    <x v="19"/>
    <m/>
    <x v="43"/>
  </r>
  <r>
    <x v="3"/>
    <s v="Bolivar"/>
    <s v="Electric"/>
    <s v="Municipal Pumping"/>
    <s v="NS-LG Large General Serv"/>
    <n v="162581"/>
    <n v="19118.02"/>
    <n v="555.91999999999996"/>
    <n v="0"/>
    <n v="0"/>
    <n v="0"/>
    <n v="0"/>
    <n v="0"/>
    <n v="2108.6799999999998"/>
    <n v="0"/>
    <n v="0"/>
    <n v="45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92"/>
    <n v="0"/>
    <m/>
    <m/>
    <m/>
    <m/>
    <m/>
    <m/>
    <m/>
    <n v="0"/>
    <n v="0"/>
    <n v="0"/>
    <n v="0"/>
    <x v="3"/>
    <x v="21"/>
    <m/>
    <x v="43"/>
  </r>
  <r>
    <x v="3"/>
    <s v="Bolivar"/>
    <s v="Electric"/>
    <s v="Oil Pipeline Pumping"/>
    <s v="LP-Large Power"/>
    <n v="3144768"/>
    <n v="320305.37"/>
    <n v="850.65"/>
    <n v="0"/>
    <n v="0"/>
    <n v="0"/>
    <n v="0"/>
    <n v="0"/>
    <n v="40032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635.51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3"/>
  </r>
  <r>
    <x v="3"/>
    <s v="Bolivar"/>
    <s v="Electric"/>
    <s v="Oil Pipeline Pumping"/>
    <s v="NS-SP Small Primary"/>
    <n v="122379"/>
    <n v="11517.65"/>
    <n v="69.489999999999995"/>
    <n v="0"/>
    <n v="0"/>
    <n v="0"/>
    <n v="0"/>
    <n v="0"/>
    <n v="1587.26"/>
    <n v="0"/>
    <n v="0"/>
    <n v="34.27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0.24"/>
    <n v="0"/>
    <n v="0"/>
    <n v="899"/>
    <n v="0"/>
    <n v="0"/>
    <n v="0"/>
    <n v="0"/>
    <n v="0"/>
    <n v="0"/>
    <n v="0"/>
    <x v="1393"/>
    <n v="0"/>
    <m/>
    <m/>
    <m/>
    <m/>
    <m/>
    <m/>
    <m/>
    <n v="0"/>
    <n v="0"/>
    <n v="0"/>
    <n v="0"/>
    <x v="2"/>
    <x v="37"/>
    <m/>
    <x v="43"/>
  </r>
  <r>
    <x v="3"/>
    <s v="Bolivar"/>
    <s v="Electric"/>
    <s v="Residential"/>
    <s v="NS-RG Residential"/>
    <n v="14433580.5"/>
    <n v="1959582.87"/>
    <n v="183992.95"/>
    <n v="50958.26"/>
    <n v="0"/>
    <n v="0"/>
    <n v="-147.03"/>
    <n v="-14825.9175572519"/>
    <n v="187204.07"/>
    <n v="0"/>
    <n v="0"/>
    <n v="4041.88"/>
    <n v="0"/>
    <n v="0"/>
    <n v="0"/>
    <n v="0"/>
    <n v="0"/>
    <n v="0"/>
    <n v="0"/>
    <n v="0"/>
    <n v="0"/>
    <n v="0"/>
    <n v="0"/>
    <n v="0"/>
    <n v="0"/>
    <n v="0"/>
    <n v="0"/>
    <n v="720"/>
    <n v="250"/>
    <n v="270"/>
    <n v="2743.57"/>
    <n v="520"/>
    <n v="-432.32"/>
    <n v="50532.4"/>
    <n v="0"/>
    <n v="0"/>
    <n v="0"/>
    <n v="0"/>
    <n v="0"/>
    <n v="0"/>
    <n v="0"/>
    <x v="1394"/>
    <n v="0"/>
    <m/>
    <m/>
    <m/>
    <m/>
    <m/>
    <m/>
    <m/>
    <n v="0"/>
    <n v="0"/>
    <n v="0"/>
    <n v="0"/>
    <x v="0"/>
    <x v="38"/>
    <m/>
    <x v="43"/>
  </r>
  <r>
    <x v="3"/>
    <s v="Bolivar"/>
    <s v="Electric"/>
    <s v="Residential"/>
    <s v="RG-Residential"/>
    <n v="25078"/>
    <n v="3405.94"/>
    <n v="697.67"/>
    <n v="162.19"/>
    <n v="0"/>
    <n v="0"/>
    <n v="0"/>
    <n v="0"/>
    <n v="325.14999999999998"/>
    <n v="0"/>
    <n v="0"/>
    <n v="7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100000000000003"/>
    <n v="0"/>
    <n v="-1.24"/>
    <n v="73.510000000000005"/>
    <n v="0"/>
    <n v="0"/>
    <n v="0"/>
    <n v="0"/>
    <n v="0"/>
    <n v="0"/>
    <n v="0"/>
    <x v="1395"/>
    <n v="0"/>
    <m/>
    <m/>
    <m/>
    <m/>
    <m/>
    <m/>
    <m/>
    <n v="0"/>
    <n v="0"/>
    <n v="0"/>
    <n v="0"/>
    <x v="0"/>
    <x v="1"/>
    <m/>
    <x v="43"/>
  </r>
  <r>
    <x v="3"/>
    <s v="Bolivar"/>
    <s v="Electric"/>
    <s v="Wholesale Municipalities"/>
    <s v="GFR-Lockwood"/>
    <n v="1184089"/>
    <n v="78188.899999999994"/>
    <n v="0"/>
    <n v="0"/>
    <n v="579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6"/>
    <x v="30"/>
    <m/>
    <x v="43"/>
  </r>
  <r>
    <x v="3"/>
    <s v="Bolivar"/>
    <s v="Lighting"/>
    <s v="Commercial"/>
    <s v="PL-Private Lighting"/>
    <n v="54378.008999999998"/>
    <n v="17819.72"/>
    <n v="0"/>
    <n v="135.6"/>
    <n v="0"/>
    <n v="0"/>
    <n v="0"/>
    <n v="0"/>
    <n v="702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.58"/>
    <n v="0"/>
    <n v="0"/>
    <n v="742.8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3"/>
    <s v="Bolivar"/>
    <s v="Lighting"/>
    <s v="Industrial"/>
    <s v="PL-Private Lighting"/>
    <n v="515"/>
    <n v="189.97"/>
    <n v="0"/>
    <n v="6.3"/>
    <n v="0"/>
    <n v="0"/>
    <n v="0"/>
    <n v="0"/>
    <n v="6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3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3"/>
  </r>
  <r>
    <x v="3"/>
    <s v="Bolivar"/>
    <s v="Lighting"/>
    <s v="Municipal Other Lighting"/>
    <s v="PL-Private Lighting"/>
    <n v="249"/>
    <n v="90.19"/>
    <n v="0"/>
    <n v="0"/>
    <n v="0"/>
    <n v="0"/>
    <n v="0"/>
    <n v="0"/>
    <n v="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3"/>
  </r>
  <r>
    <x v="3"/>
    <s v="Bolivar"/>
    <s v="Lighting"/>
    <s v="Municipal Street Lighting"/>
    <s v="SPL-Municipal St Lighting"/>
    <n v="174783.02499999999"/>
    <n v="26431.43"/>
    <n v="0"/>
    <n v="0"/>
    <n v="0"/>
    <n v="0"/>
    <n v="0"/>
    <n v="0"/>
    <n v="2266.96"/>
    <n v="0"/>
    <n v="0"/>
    <n v="0"/>
    <n v="0"/>
    <n v="0"/>
    <n v="0"/>
    <n v="0"/>
    <n v="0"/>
    <n v="0"/>
    <n v="0"/>
    <n v="710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3"/>
  </r>
  <r>
    <x v="3"/>
    <s v="Bolivar"/>
    <s v="Lighting"/>
    <s v="Residential"/>
    <s v="PL-Private Lighting"/>
    <n v="40795.400999999998"/>
    <n v="16338.05"/>
    <n v="0"/>
    <n v="65.17"/>
    <n v="0"/>
    <n v="0"/>
    <n v="0"/>
    <n v="0"/>
    <n v="528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71"/>
    <n v="0"/>
    <n v="0"/>
    <n v="287.4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3"/>
    <s v="Branson"/>
    <s v="Electric"/>
    <s v="Commercial"/>
    <s v="NS-GS General Service"/>
    <n v="2194"/>
    <n v="294.63"/>
    <n v="47.94"/>
    <n v="0"/>
    <n v="0"/>
    <n v="0"/>
    <n v="0"/>
    <n v="0"/>
    <n v="28.46"/>
    <n v="0"/>
    <n v="0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96"/>
    <n v="0"/>
    <m/>
    <m/>
    <m/>
    <m/>
    <m/>
    <m/>
    <m/>
    <n v="0"/>
    <n v="0"/>
    <n v="0"/>
    <n v="0"/>
    <x v="1"/>
    <x v="19"/>
    <m/>
    <x v="43"/>
  </r>
  <r>
    <x v="3"/>
    <s v="Branson"/>
    <s v="Electric"/>
    <s v="Commercial"/>
    <s v="CB-Commercial"/>
    <n v="4066"/>
    <n v="546.02"/>
    <n v="71.91"/>
    <n v="4.47"/>
    <n v="0"/>
    <n v="0"/>
    <n v="0"/>
    <n v="0"/>
    <n v="52.73"/>
    <n v="0"/>
    <n v="0"/>
    <n v="1.13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7"/>
    <n v="0"/>
    <n v="0"/>
    <n v="56.54"/>
    <n v="0"/>
    <n v="0"/>
    <n v="0"/>
    <n v="0"/>
    <n v="0"/>
    <n v="0"/>
    <n v="0"/>
    <x v="1397"/>
    <n v="0"/>
    <m/>
    <m/>
    <m/>
    <m/>
    <m/>
    <m/>
    <m/>
    <n v="0"/>
    <n v="0"/>
    <n v="0"/>
    <n v="0"/>
    <x v="1"/>
    <x v="5"/>
    <m/>
    <x v="43"/>
  </r>
  <r>
    <x v="3"/>
    <s v="Branson"/>
    <s v="Electric"/>
    <s v="Commercial"/>
    <s v="LP-Large Power"/>
    <n v="3201600"/>
    <n v="281498.62"/>
    <n v="567.1"/>
    <n v="2350.15"/>
    <n v="0"/>
    <n v="0"/>
    <n v="0"/>
    <n v="0"/>
    <n v="40756.370000000003"/>
    <n v="0"/>
    <n v="0"/>
    <n v="896.45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98"/>
    <n v="0"/>
    <m/>
    <m/>
    <m/>
    <m/>
    <m/>
    <m/>
    <m/>
    <n v="0"/>
    <n v="0"/>
    <n v="0"/>
    <n v="0"/>
    <x v="1"/>
    <x v="17"/>
    <m/>
    <x v="43"/>
  </r>
  <r>
    <x v="3"/>
    <s v="Branson"/>
    <s v="Electric"/>
    <s v="Commercial"/>
    <s v="NS-GS General Service"/>
    <n v="6972391"/>
    <n v="936315.77"/>
    <n v="98900.53"/>
    <n v="20291.96"/>
    <n v="0"/>
    <n v="0"/>
    <n v="0"/>
    <n v="0"/>
    <n v="90431.49"/>
    <n v="0"/>
    <n v="0"/>
    <n v="1952.12"/>
    <n v="0"/>
    <n v="0"/>
    <n v="0"/>
    <n v="0"/>
    <n v="0"/>
    <n v="0"/>
    <n v="0"/>
    <n v="0"/>
    <n v="0"/>
    <n v="0"/>
    <n v="0"/>
    <n v="0"/>
    <n v="0"/>
    <n v="0"/>
    <n v="0"/>
    <n v="60"/>
    <n v="0"/>
    <n v="45"/>
    <n v="10675.64"/>
    <n v="20"/>
    <n v="-116.9"/>
    <n v="79452.61"/>
    <n v="0"/>
    <n v="0"/>
    <n v="0"/>
    <n v="0"/>
    <n v="0"/>
    <n v="0"/>
    <n v="0"/>
    <x v="1399"/>
    <n v="0"/>
    <m/>
    <m/>
    <m/>
    <m/>
    <m/>
    <m/>
    <m/>
    <n v="0"/>
    <n v="0"/>
    <n v="0"/>
    <n v="0"/>
    <x v="1"/>
    <x v="19"/>
    <m/>
    <x v="43"/>
  </r>
  <r>
    <x v="3"/>
    <s v="Branson"/>
    <s v="Electric"/>
    <s v="Commercial"/>
    <s v="NS-LG Large General"/>
    <n v="7268959"/>
    <n v="827734.54"/>
    <n v="14736.5"/>
    <n v="16316.15"/>
    <n v="0"/>
    <n v="0"/>
    <n v="0"/>
    <n v="0"/>
    <n v="94278.399999999994"/>
    <n v="0"/>
    <n v="0"/>
    <n v="1963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66.05"/>
    <n v="0"/>
    <n v="-328.76"/>
    <n v="53351.39"/>
    <n v="0"/>
    <n v="0"/>
    <n v="0"/>
    <n v="0"/>
    <n v="0"/>
    <n v="0"/>
    <n v="0"/>
    <x v="1400"/>
    <n v="0"/>
    <m/>
    <m/>
    <m/>
    <m/>
    <m/>
    <m/>
    <m/>
    <n v="0"/>
    <n v="0"/>
    <n v="0"/>
    <n v="0"/>
    <x v="1"/>
    <x v="20"/>
    <m/>
    <x v="43"/>
  </r>
  <r>
    <x v="3"/>
    <s v="Branson"/>
    <s v="Electric"/>
    <s v="Commercial"/>
    <s v="NS-LG Large General Serv"/>
    <n v="14648001"/>
    <n v="1717137.38"/>
    <n v="32725.16"/>
    <n v="34334.5"/>
    <n v="0"/>
    <n v="0"/>
    <n v="0"/>
    <n v="0"/>
    <n v="189984.64000000001"/>
    <n v="0"/>
    <n v="0"/>
    <n v="4101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"/>
    <n v="0"/>
    <n v="139402"/>
    <n v="0"/>
    <n v="0"/>
    <n v="0"/>
    <n v="0"/>
    <n v="0"/>
    <n v="0"/>
    <n v="0"/>
    <x v="1401"/>
    <n v="0"/>
    <m/>
    <m/>
    <m/>
    <m/>
    <m/>
    <m/>
    <m/>
    <n v="0"/>
    <n v="0"/>
    <n v="0"/>
    <n v="0"/>
    <x v="1"/>
    <x v="21"/>
    <m/>
    <x v="43"/>
  </r>
  <r>
    <x v="3"/>
    <s v="Branson"/>
    <s v="Electric"/>
    <s v="Commercial"/>
    <s v="NS-SP Small Primary"/>
    <n v="891097"/>
    <n v="102014.36"/>
    <n v="764.39"/>
    <n v="1728.24"/>
    <n v="0"/>
    <n v="0"/>
    <n v="0"/>
    <n v="0"/>
    <n v="11557.53"/>
    <n v="0"/>
    <n v="0"/>
    <n v="143.21"/>
    <n v="0"/>
    <n v="0"/>
    <n v="0"/>
    <n v="0"/>
    <n v="0"/>
    <n v="0"/>
    <n v="0"/>
    <n v="1515.38"/>
    <n v="0"/>
    <n v="0"/>
    <n v="0"/>
    <n v="0"/>
    <n v="0"/>
    <n v="0"/>
    <n v="0"/>
    <n v="0"/>
    <n v="0"/>
    <n v="0"/>
    <n v="2814.78"/>
    <n v="0"/>
    <n v="0"/>
    <n v="9775.7099999999991"/>
    <n v="0"/>
    <n v="0"/>
    <n v="0"/>
    <n v="0"/>
    <n v="0"/>
    <n v="0"/>
    <n v="17152.04"/>
    <x v="1402"/>
    <n v="0"/>
    <m/>
    <m/>
    <m/>
    <m/>
    <m/>
    <m/>
    <m/>
    <n v="0"/>
    <n v="0"/>
    <n v="0"/>
    <n v="0"/>
    <x v="1"/>
    <x v="23"/>
    <m/>
    <x v="43"/>
  </r>
  <r>
    <x v="3"/>
    <s v="Branson"/>
    <s v="Electric"/>
    <s v="Commercial"/>
    <s v="SH-Small Heating"/>
    <n v="6230"/>
    <n v="836.62"/>
    <n v="47.94"/>
    <n v="0"/>
    <n v="0"/>
    <n v="0"/>
    <n v="0"/>
    <n v="0"/>
    <n v="80.8"/>
    <n v="0"/>
    <n v="0"/>
    <n v="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93"/>
    <n v="0"/>
    <n v="0"/>
    <n v="0"/>
    <n v="0"/>
    <n v="0"/>
    <n v="0"/>
    <n v="0"/>
    <x v="1403"/>
    <n v="0"/>
    <m/>
    <m/>
    <m/>
    <m/>
    <m/>
    <m/>
    <m/>
    <n v="0"/>
    <n v="0"/>
    <n v="0"/>
    <n v="0"/>
    <x v="1"/>
    <x v="12"/>
    <m/>
    <x v="43"/>
  </r>
  <r>
    <x v="3"/>
    <s v="Branson"/>
    <s v="Electric"/>
    <s v="Commercial"/>
    <s v="TEB-Total Electric Bldg"/>
    <n v="16320"/>
    <n v="2586.04"/>
    <n v="138.97999999999999"/>
    <n v="19.29"/>
    <n v="0"/>
    <n v="0"/>
    <n v="0"/>
    <n v="0"/>
    <n v="211.67"/>
    <n v="0"/>
    <n v="0"/>
    <n v="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2.41"/>
    <n v="0"/>
    <n v="0"/>
    <n v="207.4"/>
    <n v="0"/>
    <n v="0"/>
    <n v="0"/>
    <n v="0"/>
    <n v="0"/>
    <n v="0"/>
    <n v="0"/>
    <x v="1404"/>
    <n v="0"/>
    <m/>
    <m/>
    <m/>
    <m/>
    <m/>
    <m/>
    <m/>
    <n v="0"/>
    <n v="0"/>
    <n v="0"/>
    <n v="0"/>
    <x v="1"/>
    <x v="13"/>
    <m/>
    <x v="43"/>
  </r>
  <r>
    <x v="3"/>
    <s v="Branson"/>
    <s v="Electric"/>
    <s v="Industrial"/>
    <s v="NS-GS General Service"/>
    <n v="22516"/>
    <n v="3023.65"/>
    <n v="191.76"/>
    <n v="24.95"/>
    <n v="0"/>
    <n v="0"/>
    <n v="0"/>
    <n v="0"/>
    <n v="292.02999999999997"/>
    <n v="0"/>
    <n v="0"/>
    <n v="6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3.72"/>
    <n v="0"/>
    <n v="0"/>
    <n v="0"/>
    <n v="0"/>
    <n v="0"/>
    <n v="0"/>
    <n v="0"/>
    <x v="1405"/>
    <n v="0"/>
    <m/>
    <m/>
    <m/>
    <m/>
    <m/>
    <m/>
    <m/>
    <n v="0"/>
    <n v="0"/>
    <n v="0"/>
    <n v="0"/>
    <x v="2"/>
    <x v="19"/>
    <m/>
    <x v="43"/>
  </r>
  <r>
    <x v="3"/>
    <s v="Branson"/>
    <s v="Electric"/>
    <s v="Industrial"/>
    <s v="NS-LG Large General"/>
    <n v="36320"/>
    <n v="4212.32"/>
    <n v="138.97999999999999"/>
    <n v="58.79"/>
    <n v="0"/>
    <n v="0"/>
    <n v="0"/>
    <n v="0"/>
    <n v="471.07"/>
    <n v="0"/>
    <n v="0"/>
    <n v="1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.79"/>
    <n v="0"/>
    <n v="0"/>
    <n v="0"/>
    <n v="0"/>
    <n v="0"/>
    <n v="0"/>
    <n v="0"/>
    <x v="1406"/>
    <n v="0"/>
    <m/>
    <m/>
    <m/>
    <m/>
    <m/>
    <m/>
    <m/>
    <n v="0"/>
    <n v="0"/>
    <n v="0"/>
    <n v="0"/>
    <x v="2"/>
    <x v="20"/>
    <m/>
    <x v="43"/>
  </r>
  <r>
    <x v="3"/>
    <s v="Branson"/>
    <s v="Electric"/>
    <s v="Interdepartmental"/>
    <s v="NS-GS General Service"/>
    <n v="11336"/>
    <n v="1522.29"/>
    <n v="143.82"/>
    <n v="0"/>
    <n v="0"/>
    <n v="0"/>
    <n v="0"/>
    <n v="0"/>
    <n v="147.03"/>
    <n v="0"/>
    <n v="0"/>
    <n v="3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.680000000000007"/>
    <n v="0"/>
    <n v="0"/>
    <n v="0"/>
    <n v="0"/>
    <n v="0"/>
    <n v="0"/>
    <n v="0"/>
    <x v="1407"/>
    <n v="0"/>
    <m/>
    <m/>
    <m/>
    <m/>
    <m/>
    <m/>
    <m/>
    <n v="0"/>
    <n v="0"/>
    <n v="0"/>
    <n v="0"/>
    <x v="5"/>
    <x v="19"/>
    <m/>
    <x v="43"/>
  </r>
  <r>
    <x v="3"/>
    <s v="Branson"/>
    <s v="Electric"/>
    <s v="Municipal Buildings"/>
    <s v="NS-GS General Service"/>
    <n v="97997"/>
    <n v="13159.92"/>
    <n v="2071.33"/>
    <n v="0"/>
    <n v="0"/>
    <n v="0"/>
    <n v="0"/>
    <n v="0"/>
    <n v="1270.67"/>
    <n v="0"/>
    <n v="0"/>
    <n v="27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08"/>
    <n v="0"/>
    <m/>
    <m/>
    <m/>
    <m/>
    <m/>
    <m/>
    <m/>
    <n v="0"/>
    <n v="0"/>
    <n v="0"/>
    <n v="0"/>
    <x v="3"/>
    <x v="19"/>
    <m/>
    <x v="43"/>
  </r>
  <r>
    <x v="3"/>
    <s v="Branson"/>
    <s v="Electric"/>
    <s v="Municipal Buildings"/>
    <s v="NS-LG Large General"/>
    <n v="113120"/>
    <n v="16204.15"/>
    <n v="416.94"/>
    <n v="0"/>
    <n v="0"/>
    <n v="0"/>
    <n v="0"/>
    <n v="0"/>
    <n v="1467.17"/>
    <n v="0"/>
    <n v="0"/>
    <n v="31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09"/>
    <n v="0"/>
    <m/>
    <m/>
    <m/>
    <m/>
    <m/>
    <m/>
    <m/>
    <n v="0"/>
    <n v="0"/>
    <n v="0"/>
    <n v="0"/>
    <x v="3"/>
    <x v="20"/>
    <m/>
    <x v="43"/>
  </r>
  <r>
    <x v="3"/>
    <s v="Branson"/>
    <s v="Electric"/>
    <s v="Municipal Buildings"/>
    <s v="NS-LG Large General Serv"/>
    <n v="498160"/>
    <n v="59562.42"/>
    <n v="486.43"/>
    <n v="0"/>
    <n v="0"/>
    <n v="0"/>
    <n v="0"/>
    <n v="0"/>
    <n v="6461.13"/>
    <n v="0"/>
    <n v="0"/>
    <n v="139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10"/>
    <n v="0"/>
    <m/>
    <m/>
    <m/>
    <m/>
    <m/>
    <m/>
    <m/>
    <n v="0"/>
    <n v="0"/>
    <n v="0"/>
    <n v="0"/>
    <x v="3"/>
    <x v="20"/>
    <m/>
    <x v="43"/>
  </r>
  <r>
    <x v="3"/>
    <s v="Branson"/>
    <s v="Electric"/>
    <s v="Municipal Other Lighting"/>
    <s v="LS-Special Lighting"/>
    <n v="1688"/>
    <n v="471.56"/>
    <n v="0"/>
    <n v="0"/>
    <n v="0"/>
    <n v="0"/>
    <n v="0"/>
    <n v="0"/>
    <n v="21.9"/>
    <n v="0"/>
    <n v="0"/>
    <n v="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8"/>
    <n v="0"/>
    <m/>
    <m/>
    <m/>
    <m/>
    <m/>
    <m/>
    <m/>
    <n v="0"/>
    <n v="0"/>
    <n v="0"/>
    <n v="0"/>
    <x v="4"/>
    <x v="7"/>
    <m/>
    <x v="43"/>
  </r>
  <r>
    <x v="3"/>
    <s v="Branson"/>
    <s v="Electric"/>
    <s v="Municipal Other Lighting"/>
    <s v="NS-GS General Service"/>
    <n v="32612"/>
    <n v="4379.42"/>
    <n v="1646.9"/>
    <n v="0"/>
    <n v="0"/>
    <n v="0"/>
    <n v="0"/>
    <n v="0"/>
    <n v="422.97"/>
    <n v="0"/>
    <n v="0"/>
    <n v="9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11"/>
    <n v="0"/>
    <m/>
    <m/>
    <m/>
    <m/>
    <m/>
    <m/>
    <m/>
    <n v="0"/>
    <n v="0"/>
    <n v="0"/>
    <n v="0"/>
    <x v="4"/>
    <x v="19"/>
    <m/>
    <x v="43"/>
  </r>
  <r>
    <x v="3"/>
    <s v="Branson"/>
    <s v="Electric"/>
    <s v="Municipal Other Lighting"/>
    <s v="NS-LG Large General Serv"/>
    <n v="36000"/>
    <n v="4338.66"/>
    <n v="69.489999999999995"/>
    <n v="0"/>
    <n v="0"/>
    <n v="0"/>
    <n v="0"/>
    <n v="0"/>
    <n v="466.92"/>
    <n v="0"/>
    <n v="0"/>
    <n v="1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12"/>
    <n v="0"/>
    <m/>
    <m/>
    <m/>
    <m/>
    <m/>
    <m/>
    <m/>
    <n v="0"/>
    <n v="0"/>
    <n v="0"/>
    <n v="0"/>
    <x v="4"/>
    <x v="21"/>
    <m/>
    <x v="43"/>
  </r>
  <r>
    <x v="3"/>
    <s v="Branson"/>
    <s v="Electric"/>
    <s v="Municipal Pumping"/>
    <s v="NS-GS General Service"/>
    <n v="101082"/>
    <n v="13574.24"/>
    <n v="2804.49"/>
    <n v="0"/>
    <n v="0"/>
    <n v="0"/>
    <n v="0"/>
    <n v="0"/>
    <n v="1311"/>
    <n v="0"/>
    <n v="0"/>
    <n v="28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13"/>
    <n v="0"/>
    <m/>
    <m/>
    <m/>
    <m/>
    <m/>
    <m/>
    <m/>
    <n v="0"/>
    <n v="0"/>
    <n v="0"/>
    <n v="0"/>
    <x v="3"/>
    <x v="19"/>
    <m/>
    <x v="43"/>
  </r>
  <r>
    <x v="3"/>
    <s v="Branson"/>
    <s v="Electric"/>
    <s v="Municipal Pumping"/>
    <s v="NS-LG Large General"/>
    <n v="342117"/>
    <n v="36972.910000000003"/>
    <n v="694.9"/>
    <n v="0"/>
    <n v="0"/>
    <n v="0"/>
    <n v="0"/>
    <n v="0"/>
    <n v="4437.25"/>
    <n v="0"/>
    <n v="0"/>
    <n v="95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14"/>
    <n v="0"/>
    <m/>
    <m/>
    <m/>
    <m/>
    <m/>
    <m/>
    <m/>
    <n v="0"/>
    <n v="0"/>
    <n v="0"/>
    <n v="0"/>
    <x v="3"/>
    <x v="20"/>
    <m/>
    <x v="43"/>
  </r>
  <r>
    <x v="3"/>
    <s v="Branson"/>
    <s v="Electric"/>
    <s v="Municipal Pumping"/>
    <s v="NS-LG Large General Serv"/>
    <n v="979481"/>
    <n v="105901.79"/>
    <n v="1320.31"/>
    <n v="0"/>
    <n v="0"/>
    <n v="0"/>
    <n v="0"/>
    <n v="0"/>
    <n v="12703.88"/>
    <n v="0"/>
    <n v="0"/>
    <n v="274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15"/>
    <n v="0"/>
    <m/>
    <m/>
    <m/>
    <m/>
    <m/>
    <m/>
    <m/>
    <n v="0"/>
    <n v="0"/>
    <n v="0"/>
    <n v="0"/>
    <x v="3"/>
    <x v="21"/>
    <m/>
    <x v="43"/>
  </r>
  <r>
    <x v="3"/>
    <s v="Branson"/>
    <s v="Electric"/>
    <s v="Residential"/>
    <s v="NS-RG Residential"/>
    <n v="17252586.600000001"/>
    <n v="2342559.41"/>
    <n v="238536.85"/>
    <n v="41997.48"/>
    <n v="0"/>
    <n v="0"/>
    <n v="-100.77"/>
    <n v="-4969.4656488549599"/>
    <n v="223765.75"/>
    <n v="0"/>
    <n v="0"/>
    <n v="4830.74"/>
    <n v="0"/>
    <n v="0"/>
    <n v="0"/>
    <n v="0"/>
    <n v="0"/>
    <n v="0"/>
    <n v="0"/>
    <n v="0"/>
    <n v="0"/>
    <n v="0"/>
    <n v="0"/>
    <n v="0"/>
    <n v="0"/>
    <n v="0"/>
    <n v="0"/>
    <n v="960"/>
    <n v="50"/>
    <n v="180"/>
    <n v="2858.33"/>
    <n v="1180"/>
    <n v="-461.29"/>
    <n v="19310.75"/>
    <n v="0"/>
    <n v="0"/>
    <n v="0"/>
    <n v="0"/>
    <n v="0"/>
    <n v="0"/>
    <n v="201.29"/>
    <x v="1416"/>
    <n v="0"/>
    <m/>
    <m/>
    <m/>
    <m/>
    <m/>
    <m/>
    <m/>
    <n v="0"/>
    <n v="0"/>
    <n v="0"/>
    <n v="0"/>
    <x v="0"/>
    <x v="38"/>
    <m/>
    <x v="43"/>
  </r>
  <r>
    <x v="3"/>
    <s v="Branson"/>
    <s v="Electric"/>
    <s v="Residential"/>
    <s v="RG-Residential"/>
    <n v="35444"/>
    <n v="4813.9799999999996"/>
    <n v="658.26"/>
    <n v="74.06"/>
    <n v="0"/>
    <n v="0"/>
    <n v="0"/>
    <n v="0"/>
    <n v="459.68"/>
    <n v="0"/>
    <n v="0"/>
    <n v="9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51"/>
    <n v="0"/>
    <n v="0"/>
    <n v="34.630000000000003"/>
    <n v="0"/>
    <n v="0"/>
    <n v="0"/>
    <n v="0"/>
    <n v="0"/>
    <n v="0"/>
    <n v="0"/>
    <x v="1417"/>
    <n v="0"/>
    <m/>
    <m/>
    <m/>
    <m/>
    <m/>
    <m/>
    <m/>
    <n v="0"/>
    <n v="0"/>
    <n v="0"/>
    <n v="0"/>
    <x v="0"/>
    <x v="1"/>
    <m/>
    <x v="43"/>
  </r>
  <r>
    <x v="3"/>
    <s v="Branson"/>
    <s v="Lighting"/>
    <s v="Commercial"/>
    <s v="PL-Private Lighting"/>
    <n v="84317"/>
    <n v="31747.4"/>
    <n v="0"/>
    <n v="0"/>
    <n v="0"/>
    <n v="0"/>
    <n v="0"/>
    <n v="0"/>
    <n v="1093.19"/>
    <n v="0"/>
    <n v="0"/>
    <n v="0.02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304.83999999999997"/>
    <n v="0"/>
    <n v="0"/>
    <n v="1795.6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3"/>
    <s v="Branson"/>
    <s v="Lighting"/>
    <s v="Industrial"/>
    <s v="PL-Private Lighting"/>
    <n v="164"/>
    <n v="63.22"/>
    <n v="0"/>
    <n v="0"/>
    <n v="0"/>
    <n v="0"/>
    <n v="0"/>
    <n v="0"/>
    <n v="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3"/>
  </r>
  <r>
    <x v="3"/>
    <s v="Branson"/>
    <s v="Lighting"/>
    <s v="Municipal Other Lighting"/>
    <s v="PL-Private Lighting"/>
    <n v="386"/>
    <n v="150"/>
    <n v="0"/>
    <n v="0"/>
    <n v="0"/>
    <n v="0"/>
    <n v="0"/>
    <n v="0"/>
    <n v="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3"/>
  </r>
  <r>
    <x v="3"/>
    <s v="Branson"/>
    <s v="Lighting"/>
    <s v="Municipal Street Lighting"/>
    <s v="SPL-Municipal St Lighting"/>
    <n v="185865.008"/>
    <n v="26413.27"/>
    <n v="0"/>
    <n v="0"/>
    <n v="0"/>
    <n v="0"/>
    <n v="0"/>
    <n v="0"/>
    <n v="2410.67"/>
    <n v="0"/>
    <n v="0"/>
    <n v="0"/>
    <n v="0"/>
    <n v="0"/>
    <n v="0"/>
    <n v="0"/>
    <n v="0"/>
    <n v="0"/>
    <n v="0"/>
    <n v="19858.33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3"/>
  </r>
  <r>
    <x v="3"/>
    <s v="Branson"/>
    <s v="Lighting"/>
    <s v="Residential"/>
    <s v="PL-Private Lighting"/>
    <n v="23600.734"/>
    <n v="9978"/>
    <n v="0"/>
    <n v="0"/>
    <n v="0"/>
    <n v="0"/>
    <n v="0"/>
    <n v="0"/>
    <n v="305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16"/>
    <n v="0"/>
    <n v="0"/>
    <n v="57.24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3"/>
    <s v="Buffalo"/>
    <s v="Electric"/>
    <s v="Commercial"/>
    <s v="NS-GS General Service"/>
    <n v="1173"/>
    <n v="157.51"/>
    <n v="95.88"/>
    <n v="10.220000000000001"/>
    <n v="0"/>
    <n v="0"/>
    <n v="0"/>
    <n v="0"/>
    <n v="15.21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44"/>
    <n v="0"/>
    <n v="0"/>
    <n v="0"/>
    <n v="0"/>
    <n v="0"/>
    <n v="0"/>
    <n v="0"/>
    <x v="1418"/>
    <n v="0"/>
    <m/>
    <m/>
    <m/>
    <m/>
    <m/>
    <m/>
    <m/>
    <n v="0"/>
    <n v="0"/>
    <n v="0"/>
    <n v="0"/>
    <x v="1"/>
    <x v="19"/>
    <m/>
    <x v="43"/>
  </r>
  <r>
    <x v="3"/>
    <s v="Buffalo"/>
    <s v="Electric"/>
    <s v="Residential"/>
    <s v="NS-RG Residential"/>
    <n v="17732"/>
    <n v="2408.35"/>
    <n v="208"/>
    <n v="20.23"/>
    <n v="0"/>
    <n v="0"/>
    <n v="0"/>
    <n v="0"/>
    <n v="229.99"/>
    <n v="0"/>
    <n v="0"/>
    <n v="4.98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6"/>
    <n v="0"/>
    <n v="0"/>
    <n v="60.64"/>
    <n v="0"/>
    <n v="0"/>
    <n v="0"/>
    <n v="0"/>
    <n v="0"/>
    <n v="0"/>
    <n v="0"/>
    <x v="1419"/>
    <n v="0"/>
    <m/>
    <m/>
    <m/>
    <m/>
    <m/>
    <m/>
    <m/>
    <n v="0"/>
    <n v="0"/>
    <n v="0"/>
    <n v="0"/>
    <x v="0"/>
    <x v="38"/>
    <m/>
    <x v="43"/>
  </r>
  <r>
    <x v="3"/>
    <s v="Buffalo"/>
    <s v="Lighting"/>
    <s v="Residential"/>
    <s v="PL-Private Lighting"/>
    <n v="31"/>
    <n v="15.72"/>
    <n v="0"/>
    <n v="0.32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.4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3"/>
    <s v="Gravette"/>
    <s v="Electric"/>
    <s v="Commercial"/>
    <s v="NS-GS General Service"/>
    <n v="15974"/>
    <n v="2145.14"/>
    <n v="167.79"/>
    <n v="87.37"/>
    <n v="0"/>
    <n v="0"/>
    <n v="0"/>
    <n v="0"/>
    <n v="207.18"/>
    <n v="0"/>
    <n v="0"/>
    <n v="4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4"/>
    <n v="0"/>
    <n v="0"/>
    <n v="147.38"/>
    <n v="0"/>
    <n v="0"/>
    <n v="0"/>
    <n v="0"/>
    <n v="0"/>
    <n v="0"/>
    <n v="0"/>
    <x v="1420"/>
    <n v="0"/>
    <m/>
    <m/>
    <m/>
    <m/>
    <m/>
    <m/>
    <m/>
    <n v="0"/>
    <n v="0"/>
    <n v="0"/>
    <n v="0"/>
    <x v="1"/>
    <x v="19"/>
    <m/>
    <x v="43"/>
  </r>
  <r>
    <x v="3"/>
    <s v="Gravette"/>
    <s v="Electric"/>
    <s v="Industrial"/>
    <s v="NS-LG Large General"/>
    <n v="91012"/>
    <n v="9336.57"/>
    <n v="138.97999999999999"/>
    <n v="532.79999999999995"/>
    <n v="0"/>
    <n v="0"/>
    <n v="0"/>
    <n v="0"/>
    <n v="118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9.56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0"/>
    <m/>
    <x v="43"/>
  </r>
  <r>
    <x v="3"/>
    <s v="Gravette"/>
    <s v="Electric"/>
    <s v="Residential"/>
    <s v="NS-RG Residential"/>
    <n v="9531"/>
    <n v="1294.49"/>
    <n v="286"/>
    <n v="68.2"/>
    <n v="0"/>
    <n v="0"/>
    <n v="0"/>
    <n v="0"/>
    <n v="123.62"/>
    <n v="0"/>
    <n v="0"/>
    <n v="2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2"/>
    <n v="0"/>
    <n v="0"/>
    <n v="34.979999999999997"/>
    <n v="0"/>
    <n v="0"/>
    <n v="0"/>
    <n v="0"/>
    <n v="0"/>
    <n v="0"/>
    <n v="0"/>
    <x v="1421"/>
    <n v="0"/>
    <m/>
    <m/>
    <m/>
    <m/>
    <m/>
    <m/>
    <m/>
    <n v="0"/>
    <n v="0"/>
    <n v="0"/>
    <n v="0"/>
    <x v="0"/>
    <x v="38"/>
    <m/>
    <x v="43"/>
  </r>
  <r>
    <x v="3"/>
    <s v="Gravette"/>
    <s v="Lighting"/>
    <s v="Commercial"/>
    <s v="PL-Private Lighting"/>
    <n v="341"/>
    <n v="148.97999999999999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0"/>
    <n v="0"/>
    <n v="1.4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3"/>
    <s v="Gravette"/>
    <s v="Lighting"/>
    <s v="Residential"/>
    <s v="PL-Private Lighting"/>
    <n v="31"/>
    <n v="27.21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.4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3"/>
    <s v="Greenfield"/>
    <s v="Electric"/>
    <s v="Oil Pipeline Pumping"/>
    <s v="NS-SP Small Primary"/>
    <n v="89431"/>
    <n v="17029.580000000002"/>
    <n v="69.489999999999995"/>
    <n v="0"/>
    <n v="0"/>
    <n v="0"/>
    <n v="0"/>
    <n v="0"/>
    <n v="1159.92"/>
    <n v="0"/>
    <n v="0"/>
    <n v="25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7.43"/>
    <n v="0"/>
    <n v="0"/>
    <n v="0"/>
    <n v="0"/>
    <n v="0"/>
    <n v="0"/>
    <n v="0"/>
    <x v="1131"/>
    <n v="0"/>
    <m/>
    <m/>
    <m/>
    <m/>
    <m/>
    <m/>
    <m/>
    <n v="0"/>
    <n v="0"/>
    <n v="0"/>
    <n v="0"/>
    <x v="2"/>
    <x v="37"/>
    <m/>
    <x v="43"/>
  </r>
  <r>
    <x v="3"/>
    <s v="Joplin"/>
    <s v="Electric"/>
    <s v="Commercial"/>
    <s v="NS-GS General Service"/>
    <n v="66"/>
    <n v="8.86"/>
    <n v="23.97"/>
    <n v="0"/>
    <n v="0"/>
    <n v="0"/>
    <n v="0"/>
    <n v="0"/>
    <n v="0.86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17"/>
    <n v="0"/>
    <m/>
    <m/>
    <m/>
    <m/>
    <m/>
    <m/>
    <m/>
    <n v="0"/>
    <n v="0"/>
    <n v="0"/>
    <n v="0"/>
    <x v="1"/>
    <x v="19"/>
    <m/>
    <x v="43"/>
  </r>
  <r>
    <x v="3"/>
    <s v="Joplin"/>
    <s v="Electric"/>
    <s v="Commercial"/>
    <s v="CB-Commercial"/>
    <n v="13362"/>
    <n v="1793.33"/>
    <n v="266.23"/>
    <n v="82.86"/>
    <n v="0"/>
    <n v="0"/>
    <n v="0"/>
    <n v="0"/>
    <n v="172.44"/>
    <n v="0"/>
    <n v="0"/>
    <n v="3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41"/>
    <n v="0"/>
    <n v="0"/>
    <n v="177.17"/>
    <n v="0"/>
    <n v="0"/>
    <n v="0"/>
    <n v="0"/>
    <n v="0"/>
    <n v="0"/>
    <n v="0"/>
    <x v="1422"/>
    <n v="0"/>
    <m/>
    <m/>
    <m/>
    <m/>
    <m/>
    <m/>
    <m/>
    <n v="0"/>
    <n v="0"/>
    <n v="0"/>
    <n v="0"/>
    <x v="1"/>
    <x v="5"/>
    <m/>
    <x v="43"/>
  </r>
  <r>
    <x v="3"/>
    <s v="Joplin"/>
    <s v="Electric"/>
    <s v="Commercial"/>
    <s v="LP-Large Power"/>
    <n v="7212000"/>
    <n v="640805.35"/>
    <n v="850.65"/>
    <n v="240"/>
    <n v="0"/>
    <n v="0"/>
    <n v="0"/>
    <n v="0"/>
    <n v="91808.76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43"/>
  </r>
  <r>
    <x v="3"/>
    <s v="Joplin"/>
    <s v="Electric"/>
    <s v="Commercial"/>
    <s v="LS-Special Lighting"/>
    <n v="1857"/>
    <n v="336.35"/>
    <n v="0"/>
    <n v="19.38"/>
    <n v="0"/>
    <n v="0"/>
    <n v="0"/>
    <n v="0"/>
    <n v="24.09"/>
    <n v="0"/>
    <n v="0"/>
    <n v="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23"/>
    <n v="0"/>
    <m/>
    <m/>
    <m/>
    <m/>
    <m/>
    <m/>
    <m/>
    <n v="0"/>
    <n v="0"/>
    <n v="0"/>
    <n v="0"/>
    <x v="1"/>
    <x v="7"/>
    <m/>
    <x v="43"/>
  </r>
  <r>
    <x v="3"/>
    <s v="Joplin"/>
    <s v="Electric"/>
    <s v="Commercial"/>
    <s v="NS-GS General Service"/>
    <n v="9295825"/>
    <n v="1248332.3600000001"/>
    <n v="101400.13"/>
    <n v="70278.53"/>
    <n v="0"/>
    <n v="0"/>
    <n v="-19.86"/>
    <n v="-6355.2"/>
    <n v="120568.18"/>
    <n v="0"/>
    <n v="0"/>
    <n v="2561.08"/>
    <n v="0"/>
    <n v="0"/>
    <n v="0"/>
    <n v="0"/>
    <n v="0"/>
    <n v="0"/>
    <n v="0"/>
    <n v="55.9"/>
    <n v="0"/>
    <n v="0"/>
    <n v="0"/>
    <n v="0"/>
    <n v="0"/>
    <n v="0"/>
    <n v="0"/>
    <n v="30"/>
    <n v="50"/>
    <n v="30"/>
    <n v="14551.1"/>
    <n v="80"/>
    <n v="-348.31"/>
    <n v="106739.22"/>
    <n v="0"/>
    <n v="0"/>
    <n v="0"/>
    <n v="0"/>
    <n v="0"/>
    <n v="0"/>
    <n v="48.38"/>
    <x v="1424"/>
    <n v="0"/>
    <m/>
    <m/>
    <m/>
    <m/>
    <m/>
    <m/>
    <m/>
    <n v="0"/>
    <n v="0"/>
    <n v="0"/>
    <n v="0"/>
    <x v="1"/>
    <x v="19"/>
    <m/>
    <x v="43"/>
  </r>
  <r>
    <x v="3"/>
    <s v="Joplin"/>
    <s v="Electric"/>
    <s v="Commercial"/>
    <s v="NS-LG Large General"/>
    <n v="10239669"/>
    <n v="1122766.92"/>
    <n v="19403.93"/>
    <n v="19183.05"/>
    <n v="0"/>
    <n v="0"/>
    <n v="0"/>
    <n v="0"/>
    <n v="132808.51"/>
    <n v="0"/>
    <n v="0"/>
    <n v="2673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68.67"/>
    <n v="20"/>
    <n v="0"/>
    <n v="73662.320000000007"/>
    <n v="0"/>
    <n v="0"/>
    <n v="0"/>
    <n v="0"/>
    <n v="0"/>
    <n v="0"/>
    <n v="0"/>
    <x v="1425"/>
    <n v="0"/>
    <m/>
    <m/>
    <m/>
    <m/>
    <m/>
    <m/>
    <m/>
    <n v="0"/>
    <n v="0"/>
    <n v="0"/>
    <n v="0"/>
    <x v="1"/>
    <x v="20"/>
    <m/>
    <x v="43"/>
  </r>
  <r>
    <x v="3"/>
    <s v="Joplin"/>
    <s v="Electric"/>
    <s v="Commercial"/>
    <s v="NS-LG Large General Serv"/>
    <n v="11835687"/>
    <n v="1279360.27"/>
    <n v="22197.42"/>
    <n v="22498.33"/>
    <n v="0"/>
    <n v="0"/>
    <n v="0"/>
    <n v="0"/>
    <n v="153508.93"/>
    <n v="0"/>
    <n v="0"/>
    <n v="2904.55"/>
    <n v="0"/>
    <n v="0"/>
    <n v="0"/>
    <n v="0"/>
    <n v="0"/>
    <n v="0"/>
    <n v="0"/>
    <n v="674.86"/>
    <n v="0"/>
    <n v="0"/>
    <n v="0"/>
    <n v="0"/>
    <n v="0"/>
    <n v="0"/>
    <n v="0"/>
    <n v="0"/>
    <n v="0"/>
    <n v="0"/>
    <n v="0"/>
    <n v="0"/>
    <n v="-104.43"/>
    <n v="92527.35"/>
    <n v="0"/>
    <n v="0"/>
    <n v="0"/>
    <n v="0"/>
    <n v="0"/>
    <n v="0"/>
    <n v="0"/>
    <x v="1426"/>
    <n v="0"/>
    <m/>
    <m/>
    <m/>
    <m/>
    <m/>
    <m/>
    <m/>
    <n v="0"/>
    <n v="0"/>
    <n v="0"/>
    <n v="0"/>
    <x v="1"/>
    <x v="21"/>
    <m/>
    <x v="43"/>
  </r>
  <r>
    <x v="3"/>
    <s v="Joplin"/>
    <s v="Electric"/>
    <s v="Commercial"/>
    <s v="NS-SP Small Primary"/>
    <n v="1727982"/>
    <n v="153317.88"/>
    <n v="692.59"/>
    <n v="617.4"/>
    <n v="0"/>
    <n v="0"/>
    <n v="0"/>
    <n v="0"/>
    <n v="22411.919999999998"/>
    <n v="0"/>
    <n v="0"/>
    <n v="410.96"/>
    <n v="0"/>
    <n v="0"/>
    <n v="0"/>
    <n v="0"/>
    <n v="0"/>
    <n v="0"/>
    <n v="0"/>
    <n v="5911.7"/>
    <n v="0"/>
    <n v="0"/>
    <n v="0"/>
    <n v="0"/>
    <n v="0"/>
    <n v="0"/>
    <n v="0"/>
    <n v="0"/>
    <n v="0"/>
    <n v="0"/>
    <n v="2186.73"/>
    <n v="0"/>
    <n v="0"/>
    <n v="9628.4599999999991"/>
    <n v="0"/>
    <n v="0"/>
    <n v="0"/>
    <n v="0"/>
    <n v="0"/>
    <n v="0"/>
    <n v="5909.54"/>
    <x v="1427"/>
    <n v="0"/>
    <m/>
    <m/>
    <m/>
    <m/>
    <m/>
    <m/>
    <m/>
    <n v="0"/>
    <n v="0"/>
    <n v="0"/>
    <n v="0"/>
    <x v="1"/>
    <x v="23"/>
    <m/>
    <x v="43"/>
  </r>
  <r>
    <x v="3"/>
    <s v="Joplin"/>
    <s v="Electric"/>
    <s v="Commercial"/>
    <s v="SH-Small Heating"/>
    <n v="1317"/>
    <n v="176.85"/>
    <n v="30.36"/>
    <n v="14.45"/>
    <n v="0"/>
    <n v="0"/>
    <n v="0"/>
    <n v="0"/>
    <n v="17.079999999999998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4"/>
    <n v="0"/>
    <n v="0"/>
    <n v="19.739999999999998"/>
    <n v="0"/>
    <n v="0"/>
    <n v="0"/>
    <n v="0"/>
    <n v="0"/>
    <n v="0"/>
    <n v="0"/>
    <x v="1428"/>
    <n v="0"/>
    <m/>
    <m/>
    <m/>
    <m/>
    <m/>
    <m/>
    <m/>
    <n v="0"/>
    <n v="0"/>
    <n v="0"/>
    <n v="0"/>
    <x v="1"/>
    <x v="12"/>
    <m/>
    <x v="43"/>
  </r>
  <r>
    <x v="3"/>
    <s v="Joplin"/>
    <s v="Electric"/>
    <s v="Industrial"/>
    <s v="LP-Large Power"/>
    <n v="26180290"/>
    <n v="2509129.9"/>
    <n v="3686.15"/>
    <n v="960"/>
    <n v="0"/>
    <n v="0"/>
    <n v="0"/>
    <n v="0"/>
    <n v="333275.09000000003"/>
    <n v="0"/>
    <n v="0"/>
    <n v="1481.56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-10235.27"/>
    <n v="0"/>
    <n v="0"/>
    <n v="131398.19"/>
    <n v="0"/>
    <n v="0"/>
    <n v="0"/>
    <n v="0"/>
    <n v="0"/>
    <n v="0"/>
    <n v="0"/>
    <x v="1429"/>
    <n v="0"/>
    <m/>
    <m/>
    <m/>
    <m/>
    <m/>
    <m/>
    <m/>
    <n v="0"/>
    <n v="0"/>
    <n v="0"/>
    <n v="0"/>
    <x v="2"/>
    <x v="17"/>
    <m/>
    <x v="43"/>
  </r>
  <r>
    <x v="3"/>
    <s v="Joplin"/>
    <s v="Electric"/>
    <s v="Industrial"/>
    <s v="NS-GS General Service"/>
    <n v="26525"/>
    <n v="3562"/>
    <n v="287.64"/>
    <n v="220.47"/>
    <n v="0"/>
    <n v="0"/>
    <n v="0"/>
    <n v="0"/>
    <n v="344.03"/>
    <n v="0"/>
    <n v="0"/>
    <n v="6.67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276.32"/>
    <n v="0"/>
    <n v="0"/>
    <n v="0"/>
    <n v="0"/>
    <n v="0"/>
    <n v="0"/>
    <n v="0"/>
    <x v="1430"/>
    <n v="0"/>
    <m/>
    <m/>
    <m/>
    <m/>
    <m/>
    <m/>
    <m/>
    <n v="0"/>
    <n v="0"/>
    <n v="0"/>
    <n v="0"/>
    <x v="2"/>
    <x v="19"/>
    <m/>
    <x v="43"/>
  </r>
  <r>
    <x v="3"/>
    <s v="Joplin"/>
    <s v="Electric"/>
    <s v="Industrial"/>
    <s v="NS-LG Large General"/>
    <n v="1753600"/>
    <n v="168264.37"/>
    <n v="833.88"/>
    <n v="851.25"/>
    <n v="0"/>
    <n v="0"/>
    <n v="0"/>
    <n v="0"/>
    <n v="22744.18"/>
    <n v="0"/>
    <n v="0"/>
    <n v="37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47.27"/>
    <n v="0"/>
    <n v="0"/>
    <n v="8991.77"/>
    <n v="0"/>
    <n v="0"/>
    <n v="0"/>
    <n v="0"/>
    <n v="0"/>
    <n v="0"/>
    <n v="0"/>
    <x v="1431"/>
    <n v="0"/>
    <m/>
    <m/>
    <m/>
    <m/>
    <m/>
    <m/>
    <m/>
    <n v="0"/>
    <n v="0"/>
    <n v="0"/>
    <n v="0"/>
    <x v="2"/>
    <x v="20"/>
    <m/>
    <x v="43"/>
  </r>
  <r>
    <x v="3"/>
    <s v="Joplin"/>
    <s v="Electric"/>
    <s v="Industrial"/>
    <s v="NS-LG Large General Serv"/>
    <n v="3177680"/>
    <n v="329655.37"/>
    <n v="2110.1799999999998"/>
    <n v="2343.79"/>
    <n v="0"/>
    <n v="0"/>
    <n v="0"/>
    <n v="0"/>
    <n v="41214.519999999997"/>
    <n v="0"/>
    <n v="0"/>
    <n v="717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.04"/>
    <n v="21418.59"/>
    <n v="0"/>
    <n v="0"/>
    <n v="0"/>
    <n v="0"/>
    <n v="0"/>
    <n v="0"/>
    <n v="0"/>
    <x v="1432"/>
    <n v="0"/>
    <m/>
    <m/>
    <m/>
    <m/>
    <m/>
    <m/>
    <m/>
    <n v="0"/>
    <n v="0"/>
    <n v="0"/>
    <n v="0"/>
    <x v="2"/>
    <x v="21"/>
    <m/>
    <x v="43"/>
  </r>
  <r>
    <x v="3"/>
    <s v="Joplin"/>
    <s v="Electric"/>
    <s v="Industrial"/>
    <s v="NS-SP Small Primary"/>
    <n v="2501294"/>
    <n v="234726.06"/>
    <n v="486.43"/>
    <n v="769.49"/>
    <n v="0"/>
    <n v="0"/>
    <n v="0"/>
    <n v="0"/>
    <n v="32441.79"/>
    <n v="0"/>
    <n v="0"/>
    <n v="291.8"/>
    <n v="0"/>
    <n v="0"/>
    <n v="0"/>
    <n v="0"/>
    <n v="0"/>
    <n v="0"/>
    <n v="0"/>
    <n v="3465.52"/>
    <n v="0"/>
    <n v="0"/>
    <n v="0"/>
    <n v="0"/>
    <n v="0"/>
    <n v="0"/>
    <n v="0"/>
    <n v="0"/>
    <n v="0"/>
    <n v="0"/>
    <n v="0"/>
    <n v="0"/>
    <n v="0"/>
    <n v="8499.2800000000007"/>
    <n v="0"/>
    <n v="0"/>
    <n v="0"/>
    <n v="0"/>
    <n v="0"/>
    <n v="0"/>
    <n v="0"/>
    <x v="1433"/>
    <n v="0"/>
    <m/>
    <m/>
    <m/>
    <m/>
    <m/>
    <m/>
    <m/>
    <n v="0"/>
    <n v="0"/>
    <n v="0"/>
    <n v="0"/>
    <x v="2"/>
    <x v="23"/>
    <m/>
    <x v="43"/>
  </r>
  <r>
    <x v="3"/>
    <s v="Joplin"/>
    <s v="Electric"/>
    <s v="Interdepartmental"/>
    <s v="NS-GS General Service"/>
    <n v="64561"/>
    <n v="8669.8799999999992"/>
    <n v="143.82"/>
    <n v="0"/>
    <n v="0"/>
    <n v="0"/>
    <n v="0"/>
    <n v="0"/>
    <n v="837.36"/>
    <n v="0"/>
    <n v="0"/>
    <n v="18.07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07"/>
    <n v="0"/>
    <n v="0"/>
    <n v="0"/>
    <n v="0"/>
    <n v="0"/>
    <n v="0"/>
    <n v="0"/>
    <x v="1434"/>
    <n v="0"/>
    <m/>
    <m/>
    <m/>
    <m/>
    <m/>
    <m/>
    <m/>
    <n v="0"/>
    <n v="0"/>
    <n v="0"/>
    <n v="0"/>
    <x v="5"/>
    <x v="19"/>
    <m/>
    <x v="43"/>
  </r>
  <r>
    <x v="3"/>
    <s v="Joplin"/>
    <s v="Electric"/>
    <s v="Municipal Buildings"/>
    <s v="NS-GS General Service"/>
    <n v="118280"/>
    <n v="15883.73"/>
    <n v="1725.84"/>
    <n v="0"/>
    <n v="0"/>
    <n v="0"/>
    <n v="0"/>
    <n v="0"/>
    <n v="1534.07"/>
    <n v="0"/>
    <n v="0"/>
    <n v="33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35"/>
    <n v="0"/>
    <m/>
    <m/>
    <m/>
    <m/>
    <m/>
    <m/>
    <m/>
    <n v="0"/>
    <n v="0"/>
    <n v="0"/>
    <n v="0"/>
    <x v="3"/>
    <x v="19"/>
    <m/>
    <x v="43"/>
  </r>
  <r>
    <x v="3"/>
    <s v="Joplin"/>
    <s v="Electric"/>
    <s v="Municipal Buildings"/>
    <s v="NS-LG Large General"/>
    <n v="181079"/>
    <n v="18940.09"/>
    <n v="347.45"/>
    <n v="0"/>
    <n v="0"/>
    <n v="0"/>
    <n v="0"/>
    <n v="0"/>
    <n v="2348.59"/>
    <n v="0"/>
    <n v="0"/>
    <n v="50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36"/>
    <n v="0"/>
    <m/>
    <m/>
    <m/>
    <m/>
    <m/>
    <m/>
    <m/>
    <n v="0"/>
    <n v="0"/>
    <n v="0"/>
    <n v="0"/>
    <x v="3"/>
    <x v="20"/>
    <m/>
    <x v="43"/>
  </r>
  <r>
    <x v="3"/>
    <s v="Joplin"/>
    <s v="Electric"/>
    <s v="Municipal Buildings"/>
    <s v="NS-LG Large General Serv"/>
    <n v="427680"/>
    <n v="47260.66"/>
    <n v="903.37"/>
    <n v="0"/>
    <n v="0"/>
    <n v="0"/>
    <n v="0"/>
    <n v="0"/>
    <n v="5547.01"/>
    <n v="0"/>
    <n v="0"/>
    <n v="119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37"/>
    <n v="0"/>
    <m/>
    <m/>
    <m/>
    <m/>
    <m/>
    <m/>
    <m/>
    <n v="0"/>
    <n v="0"/>
    <n v="0"/>
    <n v="0"/>
    <x v="3"/>
    <x v="20"/>
    <m/>
    <x v="43"/>
  </r>
  <r>
    <x v="3"/>
    <s v="Joplin"/>
    <s v="Electric"/>
    <s v="Municipal Other Lighting"/>
    <s v="LS-Special Lighting"/>
    <n v="1131"/>
    <n v="209.68"/>
    <n v="0"/>
    <n v="0"/>
    <n v="0"/>
    <n v="0"/>
    <n v="0"/>
    <n v="0"/>
    <n v="14.67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3"/>
  </r>
  <r>
    <x v="3"/>
    <s v="Joplin"/>
    <s v="Electric"/>
    <s v="Municipal Other Lighting"/>
    <s v="MS-Miscellaneous"/>
    <n v="11295"/>
    <n v="1207.6600000000001"/>
    <n v="20.98"/>
    <n v="0"/>
    <n v="0"/>
    <n v="0"/>
    <n v="0"/>
    <n v="0"/>
    <n v="146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43"/>
  </r>
  <r>
    <x v="3"/>
    <s v="Joplin"/>
    <s v="Electric"/>
    <s v="Municipal Other Lighting"/>
    <s v="NS-GS General Service"/>
    <n v="42166"/>
    <n v="5662.41"/>
    <n v="1773.78"/>
    <n v="0"/>
    <n v="0"/>
    <n v="0"/>
    <n v="0"/>
    <n v="0"/>
    <n v="546.89"/>
    <n v="0"/>
    <n v="0"/>
    <n v="11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38"/>
    <n v="0"/>
    <m/>
    <m/>
    <m/>
    <m/>
    <m/>
    <m/>
    <m/>
    <n v="0"/>
    <n v="0"/>
    <n v="0"/>
    <n v="0"/>
    <x v="4"/>
    <x v="19"/>
    <m/>
    <x v="43"/>
  </r>
  <r>
    <x v="3"/>
    <s v="Joplin"/>
    <s v="Electric"/>
    <s v="Municipal Other Lighting"/>
    <s v="NS-LG Large General Serv"/>
    <n v="23600"/>
    <n v="4126.87"/>
    <n v="138.97999999999999"/>
    <n v="0"/>
    <n v="0"/>
    <n v="0"/>
    <n v="0"/>
    <n v="0"/>
    <n v="306.08999999999997"/>
    <n v="0"/>
    <n v="0"/>
    <n v="6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39"/>
    <n v="0"/>
    <m/>
    <m/>
    <m/>
    <m/>
    <m/>
    <m/>
    <m/>
    <n v="0"/>
    <n v="0"/>
    <n v="0"/>
    <n v="0"/>
    <x v="4"/>
    <x v="21"/>
    <m/>
    <x v="43"/>
  </r>
  <r>
    <x v="3"/>
    <s v="Joplin"/>
    <s v="Electric"/>
    <s v="Municipal Pumping"/>
    <s v="NS-GS General Service"/>
    <n v="18588"/>
    <n v="2496.14"/>
    <n v="743.07"/>
    <n v="0"/>
    <n v="0"/>
    <n v="0"/>
    <n v="0"/>
    <n v="0"/>
    <n v="241.11"/>
    <n v="0"/>
    <n v="0"/>
    <n v="5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40"/>
    <n v="0"/>
    <m/>
    <m/>
    <m/>
    <m/>
    <m/>
    <m/>
    <m/>
    <n v="0"/>
    <n v="0"/>
    <n v="0"/>
    <n v="0"/>
    <x v="3"/>
    <x v="19"/>
    <m/>
    <x v="43"/>
  </r>
  <r>
    <x v="3"/>
    <s v="Joplin"/>
    <s v="Electric"/>
    <s v="Municipal Pumping"/>
    <s v="NS-LG Large General"/>
    <n v="360121"/>
    <n v="34749.54"/>
    <n v="347.45"/>
    <n v="0"/>
    <n v="0"/>
    <n v="0"/>
    <n v="0"/>
    <n v="0"/>
    <n v="4670.76"/>
    <n v="0"/>
    <n v="0"/>
    <n v="10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41"/>
    <n v="0"/>
    <m/>
    <m/>
    <m/>
    <m/>
    <m/>
    <m/>
    <m/>
    <n v="0"/>
    <n v="0"/>
    <n v="0"/>
    <n v="0"/>
    <x v="3"/>
    <x v="20"/>
    <m/>
    <x v="43"/>
  </r>
  <r>
    <x v="3"/>
    <s v="Joplin"/>
    <s v="Electric"/>
    <s v="Municipal Pumping"/>
    <s v="NS-LG Large General Serv"/>
    <n v="34800"/>
    <n v="5876.31"/>
    <n v="208.47"/>
    <n v="0"/>
    <n v="0"/>
    <n v="0"/>
    <n v="0"/>
    <n v="0"/>
    <n v="451.36"/>
    <n v="0"/>
    <n v="0"/>
    <n v="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42"/>
    <n v="0"/>
    <m/>
    <m/>
    <m/>
    <m/>
    <m/>
    <m/>
    <m/>
    <n v="0"/>
    <n v="0"/>
    <n v="0"/>
    <n v="0"/>
    <x v="3"/>
    <x v="21"/>
    <m/>
    <x v="43"/>
  </r>
  <r>
    <x v="3"/>
    <s v="Joplin"/>
    <s v="Electric"/>
    <s v="Municipal Pumping"/>
    <s v="NS-SP Small Primary"/>
    <n v="491557"/>
    <n v="44775.41"/>
    <n v="69.489999999999995"/>
    <n v="0"/>
    <n v="0"/>
    <n v="0"/>
    <n v="0"/>
    <n v="0"/>
    <n v="6375.49"/>
    <n v="0"/>
    <n v="0"/>
    <n v="137.63999999999999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43"/>
    <n v="0"/>
    <m/>
    <m/>
    <m/>
    <m/>
    <m/>
    <m/>
    <m/>
    <n v="0"/>
    <n v="0"/>
    <n v="0"/>
    <n v="0"/>
    <x v="3"/>
    <x v="23"/>
    <m/>
    <x v="43"/>
  </r>
  <r>
    <x v="3"/>
    <s v="Joplin"/>
    <s v="Electric"/>
    <s v="Oil Pipeline Pumping"/>
    <s v="LP-Large Power"/>
    <n v="768285"/>
    <n v="106688.77"/>
    <n v="283.55"/>
    <n v="0"/>
    <n v="0"/>
    <n v="0"/>
    <n v="0"/>
    <n v="0"/>
    <n v="978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30.0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3"/>
  </r>
  <r>
    <x v="3"/>
    <s v="Joplin"/>
    <s v="Electric"/>
    <s v="Residential"/>
    <s v="NS-RG Residential"/>
    <n v="37005528.100000001"/>
    <n v="5025498.7699999996"/>
    <n v="392566.63"/>
    <n v="292260.83"/>
    <n v="0"/>
    <n v="0"/>
    <n v="-158.38999999999999"/>
    <n v="-15568.519083969501"/>
    <n v="479960.89"/>
    <n v="0"/>
    <n v="0"/>
    <n v="10361.65"/>
    <n v="0"/>
    <n v="0"/>
    <n v="0"/>
    <n v="0"/>
    <n v="0"/>
    <n v="0"/>
    <n v="0"/>
    <n v="0"/>
    <n v="0"/>
    <n v="0"/>
    <n v="0"/>
    <n v="0"/>
    <n v="0"/>
    <n v="0"/>
    <n v="0"/>
    <n v="3000"/>
    <n v="600"/>
    <n v="480"/>
    <n v="7561.51"/>
    <n v="1540"/>
    <n v="-887.5"/>
    <n v="24126.02"/>
    <n v="0"/>
    <n v="0"/>
    <n v="0"/>
    <n v="0"/>
    <n v="0"/>
    <n v="0"/>
    <n v="1860.93"/>
    <x v="1444"/>
    <n v="0"/>
    <m/>
    <m/>
    <m/>
    <m/>
    <m/>
    <m/>
    <m/>
    <n v="0"/>
    <n v="0"/>
    <n v="0"/>
    <n v="0"/>
    <x v="0"/>
    <x v="38"/>
    <m/>
    <x v="43"/>
  </r>
  <r>
    <x v="3"/>
    <s v="Joplin"/>
    <s v="Electric"/>
    <s v="Residential"/>
    <s v="RG-Residential"/>
    <n v="183473"/>
    <n v="24910.91"/>
    <n v="2607.35"/>
    <n v="1700.49"/>
    <n v="0"/>
    <n v="0"/>
    <n v="0"/>
    <n v="0"/>
    <n v="2378.17"/>
    <n v="0"/>
    <n v="0"/>
    <n v="51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41"/>
    <n v="80"/>
    <n v="0"/>
    <n v="40.369999999999997"/>
    <n v="0"/>
    <n v="0"/>
    <n v="0"/>
    <n v="0"/>
    <n v="0"/>
    <n v="0"/>
    <n v="0"/>
    <x v="1445"/>
    <n v="0"/>
    <m/>
    <m/>
    <m/>
    <m/>
    <m/>
    <m/>
    <m/>
    <n v="0"/>
    <n v="0"/>
    <n v="0"/>
    <n v="0"/>
    <x v="0"/>
    <x v="1"/>
    <m/>
    <x v="43"/>
  </r>
  <r>
    <x v="3"/>
    <s v="Joplin"/>
    <s v="Lighting"/>
    <s v="Commercial"/>
    <s v="PL-Private Lighting"/>
    <n v="177973.307"/>
    <n v="55190.99"/>
    <n v="0"/>
    <n v="2301.0100000000002"/>
    <n v="0"/>
    <n v="0"/>
    <n v="0"/>
    <n v="0"/>
    <n v="2304.59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443.78"/>
    <n v="0"/>
    <n v="0"/>
    <n v="3789.12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3"/>
    <s v="Joplin"/>
    <s v="Lighting"/>
    <s v="Industrial"/>
    <s v="PL-Private Lighting"/>
    <n v="17340"/>
    <n v="5153.38"/>
    <n v="0"/>
    <n v="315.32"/>
    <n v="0"/>
    <n v="0"/>
    <n v="0"/>
    <n v="0"/>
    <n v="22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73"/>
    <n v="0"/>
    <n v="0"/>
    <n v="368.42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3"/>
  </r>
  <r>
    <x v="3"/>
    <s v="Joplin"/>
    <s v="Lighting"/>
    <s v="Municipal Buildings"/>
    <s v="PL-Private Lighting"/>
    <n v="591"/>
    <n v="230.53"/>
    <n v="0"/>
    <n v="0"/>
    <n v="0"/>
    <n v="0"/>
    <n v="0"/>
    <n v="0"/>
    <n v="7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3"/>
  </r>
  <r>
    <x v="3"/>
    <s v="Joplin"/>
    <s v="Lighting"/>
    <s v="Municipal Other Lighting"/>
    <s v="PL-Private Lighting"/>
    <n v="4176"/>
    <n v="1045.19"/>
    <n v="0"/>
    <n v="0"/>
    <n v="0"/>
    <n v="0"/>
    <n v="0"/>
    <n v="0"/>
    <n v="5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3"/>
  </r>
  <r>
    <x v="3"/>
    <s v="Joplin"/>
    <s v="Lighting"/>
    <s v="Municipal Street Lighting"/>
    <s v="SPL-Municipal St Lighting"/>
    <n v="309987.57900000003"/>
    <n v="51155.1"/>
    <n v="0"/>
    <n v="0"/>
    <n v="0"/>
    <n v="0"/>
    <n v="0"/>
    <n v="0"/>
    <n v="4020.54"/>
    <n v="0"/>
    <n v="0"/>
    <n v="0"/>
    <n v="0"/>
    <n v="0"/>
    <n v="0"/>
    <n v="0"/>
    <n v="0"/>
    <n v="0"/>
    <n v="0"/>
    <n v="2757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3"/>
  </r>
  <r>
    <x v="3"/>
    <s v="Joplin"/>
    <s v="Lighting"/>
    <s v="Residential"/>
    <s v="PL-Private Lighting"/>
    <n v="55224.510999999999"/>
    <n v="21674.82"/>
    <n v="0"/>
    <n v="559.66"/>
    <n v="0"/>
    <n v="0"/>
    <n v="0"/>
    <n v="0"/>
    <n v="714.04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17.21"/>
    <n v="0"/>
    <n v="0"/>
    <n v="135.6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3"/>
    <s v="Neosho"/>
    <s v="Electric"/>
    <s v="Commercial"/>
    <s v="CB-Commercial"/>
    <n v="1111"/>
    <n v="149.19"/>
    <n v="23.97"/>
    <n v="7.57"/>
    <n v="0"/>
    <n v="0"/>
    <n v="0"/>
    <n v="0"/>
    <n v="14.41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62"/>
    <n v="0"/>
    <n v="0"/>
    <n v="0"/>
    <n v="0"/>
    <n v="0"/>
    <n v="0"/>
    <n v="0"/>
    <x v="1167"/>
    <n v="0"/>
    <m/>
    <m/>
    <m/>
    <m/>
    <m/>
    <m/>
    <m/>
    <n v="0"/>
    <n v="0"/>
    <n v="0"/>
    <n v="0"/>
    <x v="1"/>
    <x v="5"/>
    <m/>
    <x v="43"/>
  </r>
  <r>
    <x v="3"/>
    <s v="Neosho"/>
    <s v="Electric"/>
    <s v="Commercial"/>
    <s v="LS-Special Lighting"/>
    <n v="3554"/>
    <n v="656.7"/>
    <n v="0"/>
    <n v="1.96"/>
    <n v="0"/>
    <n v="0"/>
    <n v="0"/>
    <n v="0"/>
    <n v="46.09"/>
    <n v="0"/>
    <n v="0"/>
    <n v="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87"/>
    <n v="0"/>
    <n v="0"/>
    <n v="0"/>
    <n v="0"/>
    <n v="0"/>
    <n v="0"/>
    <n v="0"/>
    <x v="1288"/>
    <n v="0"/>
    <m/>
    <m/>
    <m/>
    <m/>
    <m/>
    <m/>
    <m/>
    <n v="0"/>
    <n v="0"/>
    <n v="0"/>
    <n v="0"/>
    <x v="1"/>
    <x v="7"/>
    <m/>
    <x v="43"/>
  </r>
  <r>
    <x v="3"/>
    <s v="Neosho"/>
    <s v="Electric"/>
    <s v="Commercial"/>
    <s v="NS-GS General Service"/>
    <n v="4229135"/>
    <n v="567926.49"/>
    <n v="59475.97"/>
    <n v="17923.11"/>
    <n v="0"/>
    <n v="0"/>
    <n v="0"/>
    <n v="0"/>
    <n v="54851.99"/>
    <n v="0"/>
    <n v="0"/>
    <n v="1181.88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76.51"/>
    <n v="40"/>
    <n v="-206.94"/>
    <n v="42022.06"/>
    <n v="0"/>
    <n v="0"/>
    <n v="0"/>
    <n v="0"/>
    <n v="0"/>
    <n v="0"/>
    <n v="0"/>
    <x v="1446"/>
    <n v="0"/>
    <m/>
    <m/>
    <m/>
    <m/>
    <m/>
    <m/>
    <m/>
    <n v="0"/>
    <n v="0"/>
    <n v="0"/>
    <n v="0"/>
    <x v="1"/>
    <x v="19"/>
    <m/>
    <x v="43"/>
  </r>
  <r>
    <x v="3"/>
    <s v="Neosho"/>
    <s v="Electric"/>
    <s v="Commercial"/>
    <s v="NS-LG Large General"/>
    <n v="6137365"/>
    <n v="688049.19"/>
    <n v="13550.55"/>
    <n v="18295.09"/>
    <n v="0"/>
    <n v="0"/>
    <n v="0"/>
    <n v="0"/>
    <n v="79601.59"/>
    <n v="0"/>
    <n v="0"/>
    <n v="1580.83"/>
    <n v="0"/>
    <n v="0"/>
    <n v="0"/>
    <n v="0"/>
    <n v="0"/>
    <n v="0"/>
    <n v="0"/>
    <n v="521.30999999999995"/>
    <n v="0"/>
    <n v="0"/>
    <n v="0"/>
    <n v="0"/>
    <n v="0"/>
    <n v="0"/>
    <n v="0"/>
    <n v="0"/>
    <n v="0"/>
    <n v="0"/>
    <n v="364.3"/>
    <n v="0"/>
    <n v="0"/>
    <n v="39286.959999999999"/>
    <n v="0"/>
    <n v="0"/>
    <n v="0"/>
    <n v="0"/>
    <n v="0"/>
    <n v="0"/>
    <n v="0"/>
    <x v="1447"/>
    <n v="0"/>
    <m/>
    <m/>
    <m/>
    <m/>
    <m/>
    <m/>
    <m/>
    <n v="0"/>
    <n v="0"/>
    <n v="0"/>
    <n v="0"/>
    <x v="1"/>
    <x v="20"/>
    <m/>
    <x v="43"/>
  </r>
  <r>
    <x v="3"/>
    <s v="Neosho"/>
    <s v="Electric"/>
    <s v="Commercial"/>
    <s v="NS-LG Large General Serv"/>
    <n v="2115502"/>
    <n v="247568.44"/>
    <n v="5350.73"/>
    <n v="4611.17"/>
    <n v="0"/>
    <n v="0"/>
    <n v="0"/>
    <n v="0"/>
    <n v="27438.06"/>
    <n v="0"/>
    <n v="0"/>
    <n v="592.33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04.1200000000008"/>
    <n v="0"/>
    <n v="0"/>
    <n v="0"/>
    <n v="0"/>
    <n v="0"/>
    <n v="0"/>
    <n v="0"/>
    <x v="1448"/>
    <n v="0"/>
    <m/>
    <m/>
    <m/>
    <m/>
    <m/>
    <m/>
    <m/>
    <n v="0"/>
    <n v="0"/>
    <n v="0"/>
    <n v="0"/>
    <x v="1"/>
    <x v="21"/>
    <m/>
    <x v="43"/>
  </r>
  <r>
    <x v="3"/>
    <s v="Neosho"/>
    <s v="Electric"/>
    <s v="Commercial"/>
    <s v="NS-SP Small Primary"/>
    <n v="282180"/>
    <n v="29806.19"/>
    <n v="138.97999999999999"/>
    <n v="0"/>
    <n v="0"/>
    <n v="0"/>
    <n v="0"/>
    <n v="0"/>
    <n v="3659.87"/>
    <n v="0"/>
    <n v="0"/>
    <n v="79.010000000000005"/>
    <n v="0"/>
    <n v="0"/>
    <n v="0"/>
    <n v="0"/>
    <n v="0"/>
    <n v="0"/>
    <n v="0"/>
    <n v="76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49"/>
    <n v="0"/>
    <m/>
    <m/>
    <m/>
    <m/>
    <m/>
    <m/>
    <m/>
    <n v="0"/>
    <n v="0"/>
    <n v="0"/>
    <n v="0"/>
    <x v="1"/>
    <x v="23"/>
    <m/>
    <x v="43"/>
  </r>
  <r>
    <x v="3"/>
    <s v="Neosho"/>
    <s v="Electric"/>
    <s v="Industrial"/>
    <s v="LP-Large Power"/>
    <n v="13007841"/>
    <n v="1039141.88"/>
    <n v="1134.2"/>
    <n v="0"/>
    <n v="0"/>
    <n v="0"/>
    <n v="0"/>
    <n v="0"/>
    <n v="165589.82"/>
    <n v="0"/>
    <n v="0"/>
    <n v="244.36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2703.1"/>
    <n v="0"/>
    <n v="0"/>
    <n v="24754.51"/>
    <n v="0"/>
    <n v="0"/>
    <n v="0"/>
    <n v="0"/>
    <n v="0"/>
    <n v="0"/>
    <n v="0"/>
    <x v="1450"/>
    <n v="0"/>
    <m/>
    <m/>
    <m/>
    <m/>
    <m/>
    <m/>
    <m/>
    <n v="0"/>
    <n v="0"/>
    <n v="0"/>
    <n v="0"/>
    <x v="2"/>
    <x v="17"/>
    <m/>
    <x v="43"/>
  </r>
  <r>
    <x v="3"/>
    <s v="Neosho"/>
    <s v="Electric"/>
    <s v="Industrial"/>
    <s v="NS-GS General Service"/>
    <n v="55760"/>
    <n v="7487.97"/>
    <n v="311.61"/>
    <n v="362.34"/>
    <n v="0"/>
    <n v="0"/>
    <n v="0"/>
    <n v="0"/>
    <n v="723.23"/>
    <n v="0"/>
    <n v="0"/>
    <n v="14.38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58.77000000000001"/>
    <n v="0"/>
    <n v="0"/>
    <n v="697.67"/>
    <n v="0"/>
    <n v="0"/>
    <n v="0"/>
    <n v="0"/>
    <n v="0"/>
    <n v="0"/>
    <n v="0"/>
    <x v="1451"/>
    <n v="0"/>
    <m/>
    <m/>
    <m/>
    <m/>
    <m/>
    <m/>
    <m/>
    <n v="0"/>
    <n v="0"/>
    <n v="0"/>
    <n v="0"/>
    <x v="2"/>
    <x v="19"/>
    <m/>
    <x v="43"/>
  </r>
  <r>
    <x v="3"/>
    <s v="Neosho"/>
    <s v="Electric"/>
    <s v="Industrial"/>
    <s v="NS-LG Large General"/>
    <n v="695120"/>
    <n v="82180.289999999994"/>
    <n v="1042.3499999999999"/>
    <n v="3808.91"/>
    <n v="0"/>
    <n v="0"/>
    <n v="0"/>
    <n v="0"/>
    <n v="9015.7099999999991"/>
    <n v="0"/>
    <n v="0"/>
    <n v="146.41"/>
    <n v="0"/>
    <n v="0"/>
    <n v="0"/>
    <n v="0"/>
    <n v="0"/>
    <n v="0"/>
    <n v="0"/>
    <n v="120.9"/>
    <n v="0"/>
    <n v="0"/>
    <n v="0"/>
    <n v="0"/>
    <n v="0"/>
    <n v="0"/>
    <n v="0"/>
    <n v="0"/>
    <n v="0"/>
    <n v="0"/>
    <n v="0"/>
    <n v="0"/>
    <n v="0"/>
    <n v="5356.37"/>
    <n v="0"/>
    <n v="0"/>
    <n v="0"/>
    <n v="0"/>
    <n v="0"/>
    <n v="0"/>
    <n v="0"/>
    <x v="1452"/>
    <n v="0"/>
    <m/>
    <m/>
    <m/>
    <m/>
    <m/>
    <m/>
    <m/>
    <n v="0"/>
    <n v="0"/>
    <n v="0"/>
    <n v="0"/>
    <x v="2"/>
    <x v="20"/>
    <m/>
    <x v="43"/>
  </r>
  <r>
    <x v="3"/>
    <s v="Neosho"/>
    <s v="Electric"/>
    <s v="Industrial"/>
    <s v="NS-LG Large General Serv"/>
    <n v="109360"/>
    <n v="9922.35"/>
    <n v="138.97999999999999"/>
    <n v="0"/>
    <n v="0"/>
    <n v="0"/>
    <n v="0"/>
    <n v="0"/>
    <n v="1418.4"/>
    <n v="0"/>
    <n v="0"/>
    <n v="3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1.69"/>
    <n v="0"/>
    <n v="0"/>
    <n v="0"/>
    <n v="0"/>
    <n v="0"/>
    <n v="0"/>
    <n v="0"/>
    <x v="1453"/>
    <n v="0"/>
    <m/>
    <m/>
    <m/>
    <m/>
    <m/>
    <m/>
    <m/>
    <n v="0"/>
    <n v="0"/>
    <n v="0"/>
    <n v="0"/>
    <x v="2"/>
    <x v="21"/>
    <m/>
    <x v="43"/>
  </r>
  <r>
    <x v="3"/>
    <s v="Neosho"/>
    <s v="Electric"/>
    <s v="Industrial"/>
    <s v="NS-SP Small Primary"/>
    <n v="451201"/>
    <n v="44973.43"/>
    <n v="277.95999999999998"/>
    <n v="0"/>
    <n v="0"/>
    <n v="0"/>
    <n v="0"/>
    <n v="0"/>
    <n v="5852.08"/>
    <n v="0"/>
    <n v="0"/>
    <n v="68.33"/>
    <n v="0"/>
    <n v="0"/>
    <n v="0"/>
    <n v="0"/>
    <n v="0"/>
    <n v="0"/>
    <n v="0"/>
    <n v="6334.32"/>
    <n v="0"/>
    <n v="0"/>
    <n v="0"/>
    <n v="0"/>
    <n v="0"/>
    <n v="0"/>
    <n v="0"/>
    <n v="0"/>
    <n v="0"/>
    <n v="0"/>
    <n v="566.16999999999996"/>
    <n v="0"/>
    <n v="0"/>
    <n v="2517.04"/>
    <n v="0"/>
    <n v="0"/>
    <n v="0"/>
    <n v="0"/>
    <n v="0"/>
    <n v="0"/>
    <n v="0"/>
    <x v="1454"/>
    <n v="0"/>
    <m/>
    <m/>
    <m/>
    <m/>
    <m/>
    <m/>
    <m/>
    <n v="0"/>
    <n v="0"/>
    <n v="0"/>
    <n v="0"/>
    <x v="2"/>
    <x v="23"/>
    <m/>
    <x v="43"/>
  </r>
  <r>
    <x v="3"/>
    <s v="Neosho"/>
    <s v="Electric"/>
    <s v="Interdepartmental"/>
    <s v="NS-GS General Service"/>
    <n v="5562"/>
    <n v="746.91"/>
    <n v="191.76"/>
    <n v="0"/>
    <n v="0"/>
    <n v="0"/>
    <n v="0"/>
    <n v="0"/>
    <n v="72.14"/>
    <n v="0"/>
    <n v="0"/>
    <n v="1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91"/>
    <n v="0"/>
    <n v="0"/>
    <n v="0"/>
    <n v="0"/>
    <n v="0"/>
    <n v="0"/>
    <n v="0"/>
    <x v="1455"/>
    <n v="0"/>
    <m/>
    <m/>
    <m/>
    <m/>
    <m/>
    <m/>
    <m/>
    <n v="0"/>
    <n v="0"/>
    <n v="0"/>
    <n v="0"/>
    <x v="5"/>
    <x v="19"/>
    <m/>
    <x v="43"/>
  </r>
  <r>
    <x v="3"/>
    <s v="Neosho"/>
    <s v="Electric"/>
    <s v="Municipal Buildings"/>
    <s v="NS-GS General Service"/>
    <n v="97664"/>
    <n v="13115.2"/>
    <n v="2636.7"/>
    <n v="0"/>
    <n v="0"/>
    <n v="0"/>
    <n v="0"/>
    <n v="0"/>
    <n v="1266.71"/>
    <n v="0"/>
    <n v="0"/>
    <n v="27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56"/>
    <n v="0"/>
    <m/>
    <m/>
    <m/>
    <m/>
    <m/>
    <m/>
    <m/>
    <n v="0"/>
    <n v="0"/>
    <n v="0"/>
    <n v="0"/>
    <x v="3"/>
    <x v="19"/>
    <m/>
    <x v="43"/>
  </r>
  <r>
    <x v="3"/>
    <s v="Neosho"/>
    <s v="Electric"/>
    <s v="Municipal Buildings"/>
    <s v="NS-LG Large General Serv"/>
    <n v="78920"/>
    <n v="9830.09"/>
    <n v="277.95999999999998"/>
    <n v="0"/>
    <n v="0"/>
    <n v="0"/>
    <n v="0"/>
    <n v="0"/>
    <n v="1023.6"/>
    <n v="0"/>
    <n v="0"/>
    <n v="22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57"/>
    <n v="0"/>
    <m/>
    <m/>
    <m/>
    <m/>
    <m/>
    <m/>
    <m/>
    <n v="0"/>
    <n v="0"/>
    <n v="0"/>
    <n v="0"/>
    <x v="3"/>
    <x v="20"/>
    <m/>
    <x v="43"/>
  </r>
  <r>
    <x v="3"/>
    <s v="Neosho"/>
    <s v="Electric"/>
    <s v="Municipal Other Lighting"/>
    <s v="LS-Special Lighting"/>
    <n v="1343"/>
    <n v="243.26"/>
    <n v="0"/>
    <n v="0"/>
    <n v="0"/>
    <n v="0"/>
    <n v="0"/>
    <n v="0"/>
    <n v="17.420000000000002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3"/>
  </r>
  <r>
    <x v="3"/>
    <s v="Neosho"/>
    <s v="Electric"/>
    <s v="Municipal Other Lighting"/>
    <s v="NS-GS General Service"/>
    <n v="12546"/>
    <n v="1684.81"/>
    <n v="1198.5"/>
    <n v="0"/>
    <n v="0"/>
    <n v="0"/>
    <n v="0"/>
    <n v="0"/>
    <n v="162.71"/>
    <n v="0"/>
    <n v="0"/>
    <n v="3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58"/>
    <n v="0"/>
    <m/>
    <m/>
    <m/>
    <m/>
    <m/>
    <m/>
    <m/>
    <n v="0"/>
    <n v="0"/>
    <n v="0"/>
    <n v="0"/>
    <x v="4"/>
    <x v="19"/>
    <m/>
    <x v="43"/>
  </r>
  <r>
    <x v="3"/>
    <s v="Neosho"/>
    <s v="Electric"/>
    <s v="Municipal Pumping"/>
    <s v="NS-GS General Service"/>
    <n v="135306"/>
    <n v="18170.16"/>
    <n v="1725.84"/>
    <n v="0"/>
    <n v="0"/>
    <n v="0"/>
    <n v="0"/>
    <n v="0"/>
    <n v="1754.94"/>
    <n v="0"/>
    <n v="0"/>
    <n v="37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59"/>
    <n v="0"/>
    <m/>
    <m/>
    <m/>
    <m/>
    <m/>
    <m/>
    <m/>
    <n v="0"/>
    <n v="0"/>
    <n v="0"/>
    <n v="0"/>
    <x v="3"/>
    <x v="19"/>
    <m/>
    <x v="43"/>
  </r>
  <r>
    <x v="3"/>
    <s v="Neosho"/>
    <s v="Electric"/>
    <s v="Municipal Pumping"/>
    <s v="NS-LG Large General"/>
    <n v="364066"/>
    <n v="39103.58"/>
    <n v="903.37"/>
    <n v="0"/>
    <n v="0"/>
    <n v="0"/>
    <n v="0"/>
    <n v="0"/>
    <n v="4721.9399999999996"/>
    <n v="0"/>
    <n v="0"/>
    <n v="101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60"/>
    <n v="0"/>
    <m/>
    <m/>
    <m/>
    <m/>
    <m/>
    <m/>
    <m/>
    <n v="0"/>
    <n v="0"/>
    <n v="0"/>
    <n v="0"/>
    <x v="3"/>
    <x v="20"/>
    <m/>
    <x v="43"/>
  </r>
  <r>
    <x v="3"/>
    <s v="Neosho"/>
    <s v="Electric"/>
    <s v="Municipal Pumping"/>
    <s v="NS-LG Large General Serv"/>
    <n v="233012"/>
    <n v="25776.880000000001"/>
    <n v="486.43"/>
    <n v="0"/>
    <n v="0"/>
    <n v="0"/>
    <n v="0"/>
    <n v="0"/>
    <n v="3022.16"/>
    <n v="0"/>
    <n v="0"/>
    <n v="65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61"/>
    <n v="0"/>
    <m/>
    <m/>
    <m/>
    <m/>
    <m/>
    <m/>
    <m/>
    <n v="0"/>
    <n v="0"/>
    <n v="0"/>
    <n v="0"/>
    <x v="3"/>
    <x v="21"/>
    <m/>
    <x v="43"/>
  </r>
  <r>
    <x v="3"/>
    <s v="Neosho"/>
    <s v="Electric"/>
    <s v="Municipal Pumping"/>
    <s v="NS-SP Small Primary"/>
    <n v="51776"/>
    <n v="5563.81"/>
    <n v="69.489999999999995"/>
    <n v="0"/>
    <n v="0"/>
    <n v="0"/>
    <n v="0"/>
    <n v="0"/>
    <n v="671.53"/>
    <n v="0"/>
    <n v="0"/>
    <n v="14.5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62"/>
    <n v="0"/>
    <m/>
    <m/>
    <m/>
    <m/>
    <m/>
    <m/>
    <m/>
    <n v="0"/>
    <n v="0"/>
    <n v="0"/>
    <n v="0"/>
    <x v="3"/>
    <x v="23"/>
    <m/>
    <x v="43"/>
  </r>
  <r>
    <x v="3"/>
    <s v="Neosho"/>
    <s v="Electric"/>
    <s v="Oil Pipeline Pumping"/>
    <s v="LP-Large Power"/>
    <n v="12000"/>
    <n v="25525.86"/>
    <n v="283.55"/>
    <n v="0"/>
    <n v="0"/>
    <n v="0"/>
    <n v="0"/>
    <n v="0"/>
    <n v="152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18.7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3"/>
  </r>
  <r>
    <x v="3"/>
    <s v="Neosho"/>
    <s v="Electric"/>
    <s v="Praxair/ICI"/>
    <s v="TS-Transmission"/>
    <n v="5957487"/>
    <n v="445348.29"/>
    <n v="0"/>
    <n v="0"/>
    <n v="0"/>
    <n v="0"/>
    <n v="0"/>
    <n v="0"/>
    <n v="75838.81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8"/>
    <m/>
    <x v="43"/>
  </r>
  <r>
    <x v="3"/>
    <s v="Neosho"/>
    <s v="Electric"/>
    <s v="Residential"/>
    <s v="NS-GS General Servic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0"/>
    <m/>
    <x v="43"/>
  </r>
  <r>
    <x v="3"/>
    <s v="Neosho"/>
    <s v="Electric"/>
    <s v="Residential"/>
    <s v="NS-RG Residential"/>
    <n v="16108371"/>
    <n v="2187570.64"/>
    <n v="195309.82"/>
    <n v="75844.77"/>
    <n v="0"/>
    <n v="0"/>
    <n v="-33.76"/>
    <n v="-3669.8564885496198"/>
    <n v="208925.48"/>
    <n v="0"/>
    <n v="0"/>
    <n v="4509.92"/>
    <n v="0"/>
    <n v="0"/>
    <n v="0"/>
    <n v="0"/>
    <n v="0"/>
    <n v="0"/>
    <n v="0"/>
    <n v="0"/>
    <n v="0"/>
    <n v="0"/>
    <n v="0"/>
    <n v="0"/>
    <n v="0"/>
    <n v="0"/>
    <n v="0"/>
    <n v="1470"/>
    <n v="100"/>
    <n v="15"/>
    <n v="3556.49"/>
    <n v="720"/>
    <n v="-331.66"/>
    <n v="62030.46"/>
    <n v="0"/>
    <n v="0"/>
    <n v="0"/>
    <n v="0"/>
    <n v="0"/>
    <n v="0"/>
    <n v="260.04000000000002"/>
    <x v="1463"/>
    <n v="0"/>
    <m/>
    <m/>
    <m/>
    <m/>
    <m/>
    <m/>
    <m/>
    <n v="0"/>
    <n v="0"/>
    <n v="0"/>
    <n v="0"/>
    <x v="0"/>
    <x v="38"/>
    <m/>
    <x v="43"/>
  </r>
  <r>
    <x v="3"/>
    <s v="Neosho"/>
    <s v="Electric"/>
    <s v="Residential"/>
    <s v="RG-Residential"/>
    <n v="15366"/>
    <n v="2086.9899999999998"/>
    <n v="305.94"/>
    <n v="82.92"/>
    <n v="0"/>
    <n v="0"/>
    <n v="0"/>
    <n v="0"/>
    <n v="199.27"/>
    <n v="0"/>
    <n v="0"/>
    <n v="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8"/>
    <n v="0"/>
    <n v="0"/>
    <n v="63.36"/>
    <n v="0"/>
    <n v="0"/>
    <n v="0"/>
    <n v="0"/>
    <n v="0"/>
    <n v="0"/>
    <n v="0"/>
    <x v="1464"/>
    <n v="0"/>
    <m/>
    <m/>
    <m/>
    <m/>
    <m/>
    <m/>
    <m/>
    <n v="0"/>
    <n v="0"/>
    <n v="0"/>
    <n v="0"/>
    <x v="0"/>
    <x v="1"/>
    <m/>
    <x v="43"/>
  </r>
  <r>
    <x v="3"/>
    <s v="Neosho"/>
    <s v="Lighting"/>
    <s v="Commercial"/>
    <s v="PL-Private Lighting"/>
    <n v="124837.799"/>
    <n v="40796.550000000003"/>
    <n v="0"/>
    <n v="75.31"/>
    <n v="0"/>
    <n v="0"/>
    <n v="0"/>
    <n v="0"/>
    <n v="1618.5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02.69"/>
    <n v="0"/>
    <n v="-1.91"/>
    <n v="2097.6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3"/>
    <s v="Neosho"/>
    <s v="Lighting"/>
    <s v="Industrial"/>
    <s v="PL-Private Lighting"/>
    <n v="7385.1930000000002"/>
    <n v="2406.71"/>
    <n v="0"/>
    <n v="0"/>
    <n v="0"/>
    <n v="0"/>
    <n v="0"/>
    <n v="0"/>
    <n v="95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.65"/>
    <n v="0"/>
    <n v="0"/>
    <n v="78.86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3"/>
  </r>
  <r>
    <x v="3"/>
    <s v="Neosho"/>
    <s v="Lighting"/>
    <s v="Municipal Buildings"/>
    <s v="PL-Private Lighting"/>
    <n v="489"/>
    <n v="169.6"/>
    <n v="0"/>
    <n v="0"/>
    <n v="0"/>
    <n v="0"/>
    <n v="0"/>
    <n v="0"/>
    <n v="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3"/>
  </r>
  <r>
    <x v="3"/>
    <s v="Neosho"/>
    <s v="Lighting"/>
    <s v="Municipal Other Lighting"/>
    <s v="PL-Private Lighting"/>
    <n v="441"/>
    <n v="158.13999999999999"/>
    <n v="0"/>
    <n v="0"/>
    <n v="0"/>
    <n v="0"/>
    <n v="0"/>
    <n v="0"/>
    <n v="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3"/>
  </r>
  <r>
    <x v="3"/>
    <s v="Neosho"/>
    <s v="Lighting"/>
    <s v="Municipal Street Lighting"/>
    <s v="SPL-Municipal St Lighting"/>
    <n v="160925.27799999999"/>
    <n v="23637.4"/>
    <n v="0"/>
    <n v="0"/>
    <n v="0"/>
    <n v="0"/>
    <n v="0"/>
    <n v="0"/>
    <n v="2045.94"/>
    <n v="0"/>
    <n v="0"/>
    <n v="0"/>
    <n v="0"/>
    <n v="0"/>
    <n v="0"/>
    <n v="0"/>
    <n v="0"/>
    <n v="0"/>
    <n v="0"/>
    <n v="7847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3"/>
  </r>
  <r>
    <x v="3"/>
    <s v="Neosho"/>
    <s v="Lighting"/>
    <s v="Residential"/>
    <s v="PL-Private Lighting"/>
    <n v="61958.892999999996"/>
    <n v="24713.51"/>
    <n v="0"/>
    <n v="57.73"/>
    <n v="0"/>
    <n v="0"/>
    <n v="0"/>
    <n v="0"/>
    <n v="799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93"/>
    <n v="0"/>
    <n v="0"/>
    <n v="504.8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3"/>
    <s v="Ozark"/>
    <s v="Electric"/>
    <s v="Commercial"/>
    <s v="NS-GS General Service"/>
    <n v="169"/>
    <n v="22.7"/>
    <n v="23.97"/>
    <n v="0"/>
    <n v="0"/>
    <n v="0"/>
    <n v="0"/>
    <n v="0"/>
    <n v="2.19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9"/>
    <n v="0"/>
    <m/>
    <m/>
    <m/>
    <m/>
    <m/>
    <m/>
    <m/>
    <n v="0"/>
    <n v="0"/>
    <n v="0"/>
    <n v="0"/>
    <x v="1"/>
    <x v="19"/>
    <m/>
    <x v="43"/>
  </r>
  <r>
    <x v="3"/>
    <s v="Ozark"/>
    <s v="Electric"/>
    <s v="Commercial"/>
    <s v="CB-Commercial"/>
    <n v="845"/>
    <n v="113.48"/>
    <n v="71.91"/>
    <n v="4.09"/>
    <n v="0"/>
    <n v="0"/>
    <n v="0"/>
    <n v="0"/>
    <n v="10.96"/>
    <n v="0"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68"/>
    <n v="0"/>
    <n v="0"/>
    <n v="0"/>
    <n v="0"/>
    <n v="0"/>
    <n v="0"/>
    <n v="0"/>
    <x v="1465"/>
    <n v="0"/>
    <m/>
    <m/>
    <m/>
    <m/>
    <m/>
    <m/>
    <m/>
    <n v="0"/>
    <n v="0"/>
    <n v="0"/>
    <n v="0"/>
    <x v="1"/>
    <x v="5"/>
    <m/>
    <x v="43"/>
  </r>
  <r>
    <x v="3"/>
    <s v="Ozark"/>
    <s v="Electric"/>
    <s v="Commercial"/>
    <s v="LS-Special Lighting"/>
    <n v="1967"/>
    <n v="472.71"/>
    <n v="0"/>
    <n v="3.29"/>
    <n v="0"/>
    <n v="0"/>
    <n v="0"/>
    <n v="0"/>
    <n v="25.51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8"/>
    <n v="0"/>
    <n v="0"/>
    <n v="0"/>
    <n v="0"/>
    <n v="0"/>
    <n v="0"/>
    <n v="0"/>
    <x v="697"/>
    <n v="0"/>
    <m/>
    <m/>
    <m/>
    <m/>
    <m/>
    <m/>
    <m/>
    <n v="0"/>
    <n v="0"/>
    <n v="0"/>
    <n v="0"/>
    <x v="1"/>
    <x v="7"/>
    <m/>
    <x v="43"/>
  </r>
  <r>
    <x v="3"/>
    <s v="Ozark"/>
    <s v="Electric"/>
    <s v="Commercial"/>
    <s v="NS-GS General Service"/>
    <n v="4584103"/>
    <n v="615595.18999999994"/>
    <n v="62994.75"/>
    <n v="16021.16"/>
    <n v="0"/>
    <n v="0"/>
    <n v="0"/>
    <n v="0"/>
    <n v="59456.04"/>
    <n v="0"/>
    <n v="0"/>
    <n v="1283.3800000000001"/>
    <n v="0"/>
    <n v="0"/>
    <n v="0"/>
    <n v="0"/>
    <n v="0"/>
    <n v="0"/>
    <n v="0"/>
    <n v="0"/>
    <n v="0"/>
    <n v="0"/>
    <n v="0"/>
    <n v="0"/>
    <n v="0"/>
    <n v="0"/>
    <n v="0"/>
    <n v="60"/>
    <n v="0"/>
    <n v="90"/>
    <n v="8363.91"/>
    <n v="60"/>
    <n v="-69.430000000000007"/>
    <n v="48024.49"/>
    <n v="0"/>
    <n v="0"/>
    <n v="0"/>
    <n v="0"/>
    <n v="0"/>
    <n v="0"/>
    <n v="0"/>
    <x v="1466"/>
    <n v="0"/>
    <m/>
    <m/>
    <m/>
    <m/>
    <m/>
    <m/>
    <m/>
    <n v="0"/>
    <n v="0"/>
    <n v="0"/>
    <n v="0"/>
    <x v="1"/>
    <x v="19"/>
    <m/>
    <x v="43"/>
  </r>
  <r>
    <x v="3"/>
    <s v="Ozark"/>
    <s v="Electric"/>
    <s v="Commercial"/>
    <s v="NS-LG Large General"/>
    <n v="4384919"/>
    <n v="490155.04"/>
    <n v="7347.4"/>
    <n v="12185.51"/>
    <n v="0"/>
    <n v="0"/>
    <n v="0"/>
    <n v="0"/>
    <n v="56872.38"/>
    <n v="0"/>
    <n v="0"/>
    <n v="1227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4.97"/>
    <n v="0"/>
    <n v="0"/>
    <n v="16351.71"/>
    <n v="0"/>
    <n v="0"/>
    <n v="0"/>
    <n v="0"/>
    <n v="0"/>
    <n v="0"/>
    <n v="0"/>
    <x v="1467"/>
    <n v="0"/>
    <m/>
    <m/>
    <m/>
    <m/>
    <m/>
    <m/>
    <m/>
    <n v="0"/>
    <n v="0"/>
    <n v="0"/>
    <n v="0"/>
    <x v="1"/>
    <x v="20"/>
    <m/>
    <x v="43"/>
  </r>
  <r>
    <x v="3"/>
    <s v="Ozark"/>
    <s v="Electric"/>
    <s v="Commercial"/>
    <s v="NS-LG Large General Serv"/>
    <n v="3769636"/>
    <n v="420583.75"/>
    <n v="7495.66"/>
    <n v="6260.26"/>
    <n v="0"/>
    <n v="0"/>
    <n v="0"/>
    <n v="0"/>
    <n v="48892.160000000003"/>
    <n v="0"/>
    <n v="0"/>
    <n v="959.0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0"/>
    <n v="0"/>
    <n v="0"/>
    <n v="28367.38"/>
    <n v="0"/>
    <n v="0"/>
    <n v="0"/>
    <n v="0"/>
    <n v="0"/>
    <n v="0"/>
    <n v="0"/>
    <x v="1468"/>
    <n v="0"/>
    <m/>
    <m/>
    <m/>
    <m/>
    <m/>
    <m/>
    <m/>
    <n v="0"/>
    <n v="0"/>
    <n v="0"/>
    <n v="0"/>
    <x v="1"/>
    <x v="21"/>
    <m/>
    <x v="43"/>
  </r>
  <r>
    <x v="3"/>
    <s v="Ozark"/>
    <s v="Electric"/>
    <s v="Commercial"/>
    <s v="NS-SP Small Primary"/>
    <n v="275197"/>
    <n v="30014.5"/>
    <n v="208.47"/>
    <n v="0"/>
    <n v="0"/>
    <n v="0"/>
    <n v="0"/>
    <n v="0"/>
    <n v="3569.31"/>
    <n v="0"/>
    <n v="0"/>
    <n v="77.06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69"/>
    <n v="0"/>
    <m/>
    <m/>
    <m/>
    <m/>
    <m/>
    <m/>
    <m/>
    <n v="0"/>
    <n v="0"/>
    <n v="0"/>
    <n v="0"/>
    <x v="1"/>
    <x v="23"/>
    <m/>
    <x v="43"/>
  </r>
  <r>
    <x v="3"/>
    <s v="Ozark"/>
    <s v="Electric"/>
    <s v="Industrial"/>
    <s v="NS-GS General Service"/>
    <n v="12097"/>
    <n v="1624.49"/>
    <n v="119.85"/>
    <n v="37.15"/>
    <n v="0"/>
    <n v="0"/>
    <n v="0"/>
    <n v="0"/>
    <n v="156.9"/>
    <n v="0"/>
    <n v="0"/>
    <n v="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9"/>
    <n v="0"/>
    <n v="0"/>
    <n v="143.27000000000001"/>
    <n v="0"/>
    <n v="0"/>
    <n v="0"/>
    <n v="0"/>
    <n v="0"/>
    <n v="0"/>
    <n v="0"/>
    <x v="1470"/>
    <n v="0"/>
    <m/>
    <m/>
    <m/>
    <m/>
    <m/>
    <m/>
    <m/>
    <n v="0"/>
    <n v="0"/>
    <n v="0"/>
    <n v="0"/>
    <x v="2"/>
    <x v="19"/>
    <m/>
    <x v="43"/>
  </r>
  <r>
    <x v="3"/>
    <s v="Ozark"/>
    <s v="Electric"/>
    <s v="Industrial"/>
    <s v="NS-LG Large General"/>
    <n v="34640"/>
    <n v="5225.26"/>
    <n v="138.97999999999999"/>
    <n v="64.97"/>
    <n v="0"/>
    <n v="0"/>
    <n v="0"/>
    <n v="0"/>
    <n v="449.28"/>
    <n v="0"/>
    <n v="0"/>
    <n v="9.699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27.76"/>
    <n v="0"/>
    <n v="0"/>
    <n v="0"/>
    <n v="0"/>
    <n v="0"/>
    <n v="0"/>
    <n v="0"/>
    <x v="1471"/>
    <n v="0"/>
    <m/>
    <m/>
    <m/>
    <m/>
    <m/>
    <m/>
    <m/>
    <n v="0"/>
    <n v="0"/>
    <n v="0"/>
    <n v="0"/>
    <x v="2"/>
    <x v="20"/>
    <m/>
    <x v="43"/>
  </r>
  <r>
    <x v="3"/>
    <s v="Ozark"/>
    <s v="Electric"/>
    <s v="Industrial"/>
    <s v="NS-LG Large General Serv"/>
    <n v="369918"/>
    <n v="43349.43"/>
    <n v="416.94"/>
    <n v="1338.82"/>
    <n v="0"/>
    <n v="0"/>
    <n v="0"/>
    <n v="0"/>
    <n v="4797.83"/>
    <n v="0"/>
    <n v="0"/>
    <n v="103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14.81"/>
    <n v="0"/>
    <n v="0"/>
    <n v="0"/>
    <n v="0"/>
    <n v="0"/>
    <n v="0"/>
    <n v="0"/>
    <x v="1472"/>
    <n v="0"/>
    <m/>
    <m/>
    <m/>
    <m/>
    <m/>
    <m/>
    <m/>
    <n v="0"/>
    <n v="0"/>
    <n v="0"/>
    <n v="0"/>
    <x v="2"/>
    <x v="21"/>
    <m/>
    <x v="43"/>
  </r>
  <r>
    <x v="3"/>
    <s v="Ozark"/>
    <s v="Electric"/>
    <s v="Industrial"/>
    <s v="NS-SP Small Primary"/>
    <n v="362430"/>
    <n v="56148.83"/>
    <n v="69.489999999999995"/>
    <n v="3074.58"/>
    <n v="0"/>
    <n v="0"/>
    <n v="0"/>
    <n v="0"/>
    <n v="4700.72"/>
    <n v="0"/>
    <n v="0"/>
    <n v="101.48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4903.9799999999996"/>
    <n v="0"/>
    <n v="0"/>
    <n v="0"/>
    <n v="0"/>
    <n v="0"/>
    <n v="0"/>
    <n v="0"/>
    <x v="1473"/>
    <n v="0"/>
    <m/>
    <m/>
    <m/>
    <m/>
    <m/>
    <m/>
    <m/>
    <n v="0"/>
    <n v="0"/>
    <n v="0"/>
    <n v="0"/>
    <x v="2"/>
    <x v="23"/>
    <m/>
    <x v="43"/>
  </r>
  <r>
    <x v="3"/>
    <s v="Ozark"/>
    <s v="Electric"/>
    <s v="Interdepartmental"/>
    <s v="NS-GS General Service"/>
    <n v="4486"/>
    <n v="602.41999999999996"/>
    <n v="71.91"/>
    <n v="0"/>
    <n v="0"/>
    <n v="0"/>
    <n v="0"/>
    <n v="0"/>
    <n v="58.18"/>
    <n v="0"/>
    <n v="0"/>
    <n v="1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1"/>
    <n v="0"/>
    <n v="0"/>
    <n v="0"/>
    <n v="0"/>
    <n v="0"/>
    <n v="0"/>
    <n v="0"/>
    <x v="1474"/>
    <n v="0"/>
    <m/>
    <m/>
    <m/>
    <m/>
    <m/>
    <m/>
    <m/>
    <n v="0"/>
    <n v="0"/>
    <n v="0"/>
    <n v="0"/>
    <x v="5"/>
    <x v="19"/>
    <m/>
    <x v="43"/>
  </r>
  <r>
    <x v="3"/>
    <s v="Ozark"/>
    <s v="Electric"/>
    <s v="Municipal Buildings"/>
    <s v="NS-GS General Service"/>
    <n v="84948"/>
    <n v="11407.58"/>
    <n v="1605.99"/>
    <n v="0"/>
    <n v="0"/>
    <n v="0"/>
    <n v="0"/>
    <n v="0"/>
    <n v="1101.74"/>
    <n v="0"/>
    <n v="0"/>
    <n v="23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75"/>
    <n v="0"/>
    <m/>
    <m/>
    <m/>
    <m/>
    <m/>
    <m/>
    <m/>
    <n v="0"/>
    <n v="0"/>
    <n v="0"/>
    <n v="0"/>
    <x v="3"/>
    <x v="19"/>
    <m/>
    <x v="43"/>
  </r>
  <r>
    <x v="3"/>
    <s v="Ozark"/>
    <s v="Electric"/>
    <s v="Municipal Buildings"/>
    <s v="NS-LG Large General"/>
    <n v="141280"/>
    <n v="16515.25"/>
    <n v="208.47"/>
    <n v="0"/>
    <n v="0"/>
    <n v="0"/>
    <n v="0"/>
    <n v="0"/>
    <n v="1832.4"/>
    <n v="0"/>
    <n v="0"/>
    <n v="3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76"/>
    <n v="0"/>
    <m/>
    <m/>
    <m/>
    <m/>
    <m/>
    <m/>
    <m/>
    <n v="0"/>
    <n v="0"/>
    <n v="0"/>
    <n v="0"/>
    <x v="3"/>
    <x v="20"/>
    <m/>
    <x v="43"/>
  </r>
  <r>
    <x v="3"/>
    <s v="Ozark"/>
    <s v="Electric"/>
    <s v="Municipal Buildings"/>
    <s v="NS-LG Large General Serv"/>
    <n v="12640"/>
    <n v="2464.5300000000002"/>
    <n v="69.489999999999995"/>
    <n v="0"/>
    <n v="0"/>
    <n v="0"/>
    <n v="0"/>
    <n v="0"/>
    <n v="163.94"/>
    <n v="0"/>
    <n v="0"/>
    <n v="3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77"/>
    <n v="0"/>
    <m/>
    <m/>
    <m/>
    <m/>
    <m/>
    <m/>
    <m/>
    <n v="0"/>
    <n v="0"/>
    <n v="0"/>
    <n v="0"/>
    <x v="3"/>
    <x v="20"/>
    <m/>
    <x v="43"/>
  </r>
  <r>
    <x v="3"/>
    <s v="Ozark"/>
    <s v="Electric"/>
    <s v="Municipal Other Lighting"/>
    <s v="LS-Special Lighting"/>
    <n v="6104"/>
    <n v="1111.7"/>
    <n v="0"/>
    <n v="0"/>
    <n v="0"/>
    <n v="0"/>
    <n v="0"/>
    <n v="0"/>
    <n v="79.180000000000007"/>
    <n v="0"/>
    <n v="0"/>
    <n v="1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3"/>
  </r>
  <r>
    <x v="3"/>
    <s v="Ozark"/>
    <s v="Electric"/>
    <s v="Municipal Other Lighting"/>
    <s v="NS-GS General Service"/>
    <n v="12367"/>
    <n v="1660.76"/>
    <n v="743.07"/>
    <n v="0"/>
    <n v="0"/>
    <n v="0"/>
    <n v="0"/>
    <n v="0"/>
    <n v="160.41999999999999"/>
    <n v="0"/>
    <n v="0"/>
    <n v="3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78"/>
    <n v="0"/>
    <m/>
    <m/>
    <m/>
    <m/>
    <m/>
    <m/>
    <m/>
    <n v="0"/>
    <n v="0"/>
    <n v="0"/>
    <n v="0"/>
    <x v="4"/>
    <x v="19"/>
    <m/>
    <x v="43"/>
  </r>
  <r>
    <x v="3"/>
    <s v="Ozark"/>
    <s v="Electric"/>
    <s v="Municipal Pumping"/>
    <s v="NS-GS General Service"/>
    <n v="114647"/>
    <n v="15395.83"/>
    <n v="1872.86"/>
    <n v="0"/>
    <n v="0"/>
    <n v="0"/>
    <n v="0"/>
    <n v="0"/>
    <n v="1486.97"/>
    <n v="0"/>
    <n v="0"/>
    <n v="32.11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79"/>
    <n v="0"/>
    <m/>
    <m/>
    <m/>
    <m/>
    <m/>
    <m/>
    <m/>
    <n v="0"/>
    <n v="0"/>
    <n v="0"/>
    <n v="0"/>
    <x v="3"/>
    <x v="19"/>
    <m/>
    <x v="43"/>
  </r>
  <r>
    <x v="3"/>
    <s v="Ozark"/>
    <s v="Electric"/>
    <s v="Municipal Pumping"/>
    <s v="NS-LG Large General"/>
    <n v="310357"/>
    <n v="40335.5"/>
    <n v="1250.82"/>
    <n v="0"/>
    <n v="0"/>
    <n v="0"/>
    <n v="0"/>
    <n v="0"/>
    <n v="4025.33"/>
    <n v="0"/>
    <n v="0"/>
    <n v="86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80"/>
    <n v="0"/>
    <m/>
    <m/>
    <m/>
    <m/>
    <m/>
    <m/>
    <m/>
    <n v="0"/>
    <n v="0"/>
    <n v="0"/>
    <n v="0"/>
    <x v="3"/>
    <x v="20"/>
    <m/>
    <x v="43"/>
  </r>
  <r>
    <x v="3"/>
    <s v="Ozark"/>
    <s v="Electric"/>
    <s v="Municipal Pumping"/>
    <s v="NS-LG Large General Serv"/>
    <n v="340641"/>
    <n v="36741.31"/>
    <n v="486.43"/>
    <n v="0"/>
    <n v="0"/>
    <n v="0"/>
    <n v="0"/>
    <n v="0"/>
    <n v="4418.12"/>
    <n v="0"/>
    <n v="0"/>
    <n v="9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81"/>
    <n v="0"/>
    <m/>
    <m/>
    <m/>
    <m/>
    <m/>
    <m/>
    <m/>
    <n v="0"/>
    <n v="0"/>
    <n v="0"/>
    <n v="0"/>
    <x v="3"/>
    <x v="21"/>
    <m/>
    <x v="43"/>
  </r>
  <r>
    <x v="3"/>
    <s v="Ozark"/>
    <s v="Electric"/>
    <s v="Residential"/>
    <s v="NS-GS General Servic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0"/>
    <m/>
    <x v="43"/>
  </r>
  <r>
    <x v="3"/>
    <s v="Ozark"/>
    <s v="Electric"/>
    <s v="Residential"/>
    <s v="NS-RG Residential"/>
    <n v="22442784"/>
    <n v="3047887.89"/>
    <n v="257583.35999999999"/>
    <n v="74756.92"/>
    <n v="0"/>
    <n v="0"/>
    <n v="-11.52"/>
    <n v="-2144.4213740457999"/>
    <n v="291082.68"/>
    <n v="0"/>
    <n v="0"/>
    <n v="6283.8"/>
    <n v="0"/>
    <n v="0"/>
    <n v="0"/>
    <n v="0"/>
    <n v="0"/>
    <n v="0"/>
    <n v="0"/>
    <n v="0"/>
    <n v="0"/>
    <n v="0"/>
    <n v="0"/>
    <n v="0"/>
    <n v="0"/>
    <n v="0"/>
    <n v="0"/>
    <n v="1110"/>
    <n v="150"/>
    <n v="180"/>
    <n v="3939.51"/>
    <n v="1100"/>
    <n v="-528.36"/>
    <n v="23864.17"/>
    <n v="0"/>
    <n v="0"/>
    <n v="0"/>
    <n v="0"/>
    <n v="0"/>
    <n v="0"/>
    <n v="203.95"/>
    <x v="1482"/>
    <n v="0"/>
    <m/>
    <m/>
    <m/>
    <m/>
    <m/>
    <m/>
    <m/>
    <n v="0"/>
    <n v="0"/>
    <n v="0"/>
    <n v="0"/>
    <x v="0"/>
    <x v="38"/>
    <m/>
    <x v="43"/>
  </r>
  <r>
    <x v="3"/>
    <s v="Ozark"/>
    <s v="Electric"/>
    <s v="Residential"/>
    <s v="RG-Residential"/>
    <n v="39561"/>
    <n v="5373.14"/>
    <n v="633.12"/>
    <n v="95.59"/>
    <n v="0"/>
    <n v="0"/>
    <n v="0"/>
    <n v="0"/>
    <n v="513.11"/>
    <n v="0"/>
    <n v="0"/>
    <n v="11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7"/>
    <n v="20"/>
    <n v="0"/>
    <n v="17.149999999999999"/>
    <n v="0"/>
    <n v="0"/>
    <n v="0"/>
    <n v="0"/>
    <n v="0"/>
    <n v="0"/>
    <n v="0"/>
    <x v="1483"/>
    <n v="0"/>
    <m/>
    <m/>
    <m/>
    <m/>
    <m/>
    <m/>
    <m/>
    <n v="0"/>
    <n v="0"/>
    <n v="0"/>
    <n v="0"/>
    <x v="0"/>
    <x v="1"/>
    <m/>
    <x v="43"/>
  </r>
  <r>
    <x v="3"/>
    <s v="Ozark"/>
    <s v="Lighting"/>
    <s v="Commercial"/>
    <s v="PL-Private Lighting"/>
    <n v="49726.534"/>
    <n v="17718.04"/>
    <n v="0"/>
    <n v="149.66999999999999"/>
    <n v="0"/>
    <n v="0"/>
    <n v="0"/>
    <n v="0"/>
    <n v="644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2.61"/>
    <n v="0"/>
    <n v="-0.88"/>
    <n v="825.1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3"/>
    <s v="Ozark"/>
    <s v="Lighting"/>
    <s v="Municipal Other Lighting"/>
    <s v="PL-Private Lighting"/>
    <n v="671"/>
    <n v="202.18"/>
    <n v="0"/>
    <n v="0"/>
    <n v="0"/>
    <n v="0"/>
    <n v="0"/>
    <n v="0"/>
    <n v="8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3"/>
  </r>
  <r>
    <x v="3"/>
    <s v="Ozark"/>
    <s v="Lighting"/>
    <s v="Municipal Street Lighting"/>
    <s v="SPL-Municipal St Lighting"/>
    <n v="141184.921"/>
    <n v="22506.799999999999"/>
    <n v="0"/>
    <n v="0"/>
    <n v="0"/>
    <n v="0"/>
    <n v="0"/>
    <n v="0"/>
    <n v="1694.32"/>
    <n v="0"/>
    <n v="0"/>
    <n v="0"/>
    <n v="0"/>
    <n v="0"/>
    <n v="0"/>
    <n v="0"/>
    <n v="0"/>
    <n v="0"/>
    <n v="0"/>
    <n v="8846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3"/>
  </r>
  <r>
    <x v="3"/>
    <s v="Ozark"/>
    <s v="Lighting"/>
    <s v="Residential"/>
    <s v="PL-Private Lighting"/>
    <n v="25504.725999999999"/>
    <n v="10266.81"/>
    <n v="0"/>
    <n v="40.25"/>
    <n v="0"/>
    <n v="0"/>
    <n v="0"/>
    <n v="0"/>
    <n v="328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03"/>
    <n v="0"/>
    <n v="0"/>
    <n v="62.7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3"/>
    <s v="Ozark"/>
    <s v="Unassigned"/>
    <s v="Residential"/>
    <s v="NS-RG Residential"/>
    <n v="86"/>
    <n v="11.68"/>
    <n v="13"/>
    <n v="1.55"/>
    <n v="0"/>
    <n v="0"/>
    <n v="0"/>
    <n v="0"/>
    <n v="1.1200000000000001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.22"/>
    <n v="0"/>
    <n v="0"/>
    <n v="0"/>
    <n v="0"/>
    <n v="0"/>
    <n v="0"/>
    <n v="0"/>
    <x v="1171"/>
    <n v="0"/>
    <m/>
    <m/>
    <m/>
    <m/>
    <m/>
    <m/>
    <m/>
    <n v="0"/>
    <n v="0"/>
    <n v="0"/>
    <n v="0"/>
    <x v="0"/>
    <x v="38"/>
    <m/>
    <x v="43"/>
  </r>
  <r>
    <x v="3"/>
    <s v="Pierce City"/>
    <s v="Electric"/>
    <s v="Commercial"/>
    <s v="NS-GS General Service"/>
    <n v="10674"/>
    <n v="1433.4"/>
    <n v="71.91"/>
    <n v="0"/>
    <n v="0"/>
    <n v="0"/>
    <n v="0"/>
    <n v="0"/>
    <n v="138.4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85"/>
    <n v="0"/>
    <n v="0"/>
    <n v="0"/>
    <n v="0"/>
    <n v="0"/>
    <n v="0"/>
    <n v="0"/>
    <x v="1484"/>
    <n v="0"/>
    <m/>
    <m/>
    <m/>
    <m/>
    <m/>
    <m/>
    <m/>
    <n v="0"/>
    <n v="0"/>
    <n v="0"/>
    <n v="0"/>
    <x v="1"/>
    <x v="19"/>
    <m/>
    <x v="43"/>
  </r>
  <r>
    <x v="3"/>
    <s v="Pierce City"/>
    <s v="Electric"/>
    <s v="Residential"/>
    <s v="NS-RG Residential"/>
    <n v="15545"/>
    <n v="2111.3000000000002"/>
    <n v="169"/>
    <n v="64.53"/>
    <n v="0"/>
    <n v="0"/>
    <n v="0"/>
    <n v="0"/>
    <n v="201.62"/>
    <n v="0"/>
    <n v="0"/>
    <n v="4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9"/>
    <n v="0"/>
    <n v="0"/>
    <n v="0"/>
    <n v="0"/>
    <n v="0"/>
    <n v="0"/>
    <n v="0"/>
    <n v="0"/>
    <n v="0"/>
    <n v="0"/>
    <x v="1485"/>
    <n v="0"/>
    <m/>
    <m/>
    <m/>
    <m/>
    <m/>
    <m/>
    <m/>
    <n v="0"/>
    <n v="0"/>
    <n v="0"/>
    <n v="0"/>
    <x v="0"/>
    <x v="38"/>
    <m/>
    <x v="43"/>
  </r>
  <r>
    <x v="3"/>
    <s v="Pierce City"/>
    <s v="Lighting"/>
    <s v="Residential"/>
    <s v="PL-Private Lighting"/>
    <n v="65"/>
    <n v="16.489999999999998"/>
    <n v="0"/>
    <n v="0"/>
    <n v="0"/>
    <n v="0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3"/>
    <s v="Republic"/>
    <s v="Electric"/>
    <s v="Commercial"/>
    <s v="CB-Commercial"/>
    <n v="12"/>
    <n v="1.61"/>
    <n v="11.99"/>
    <n v="0.41"/>
    <n v="0"/>
    <n v="0"/>
    <n v="0"/>
    <n v="0"/>
    <n v="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0"/>
    <n v="0"/>
    <n v="0"/>
    <n v="0"/>
    <n v="0"/>
    <n v="0"/>
    <n v="0"/>
    <x v="498"/>
    <n v="0"/>
    <m/>
    <m/>
    <m/>
    <m/>
    <m/>
    <m/>
    <m/>
    <n v="0"/>
    <n v="0"/>
    <n v="0"/>
    <n v="0"/>
    <x v="1"/>
    <x v="5"/>
    <m/>
    <x v="43"/>
  </r>
  <r>
    <x v="3"/>
    <s v="Republic"/>
    <s v="Electric"/>
    <s v="Commercial"/>
    <s v="NS-GS General Service"/>
    <n v="723652"/>
    <n v="97178.46"/>
    <n v="10828.86"/>
    <n v="2692.4"/>
    <n v="0"/>
    <n v="0"/>
    <n v="-2.0099999999999998"/>
    <n v="-613.740458015267"/>
    <n v="9385.7000000000007"/>
    <n v="0"/>
    <n v="0"/>
    <n v="202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14.18"/>
    <n v="0"/>
    <n v="-79.650000000000006"/>
    <n v="7666.62"/>
    <n v="0"/>
    <n v="0"/>
    <n v="0"/>
    <n v="0"/>
    <n v="0"/>
    <n v="0"/>
    <n v="0"/>
    <x v="1486"/>
    <n v="0"/>
    <m/>
    <m/>
    <m/>
    <m/>
    <m/>
    <m/>
    <m/>
    <n v="0"/>
    <n v="0"/>
    <n v="0"/>
    <n v="0"/>
    <x v="1"/>
    <x v="19"/>
    <m/>
    <x v="43"/>
  </r>
  <r>
    <x v="3"/>
    <s v="Republic"/>
    <s v="Electric"/>
    <s v="Commercial"/>
    <s v="NS-LG Large General"/>
    <n v="54880"/>
    <n v="6157.79"/>
    <n v="208.47"/>
    <n v="132.57"/>
    <n v="0"/>
    <n v="0"/>
    <n v="0"/>
    <n v="0"/>
    <n v="711.79"/>
    <n v="0"/>
    <n v="0"/>
    <n v="15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.41"/>
    <n v="0"/>
    <n v="0"/>
    <n v="346.89"/>
    <n v="0"/>
    <n v="0"/>
    <n v="0"/>
    <n v="0"/>
    <n v="0"/>
    <n v="0"/>
    <n v="0"/>
    <x v="1487"/>
    <n v="0"/>
    <m/>
    <m/>
    <m/>
    <m/>
    <m/>
    <m/>
    <m/>
    <n v="0"/>
    <n v="0"/>
    <n v="0"/>
    <n v="0"/>
    <x v="1"/>
    <x v="20"/>
    <m/>
    <x v="43"/>
  </r>
  <r>
    <x v="3"/>
    <s v="Republic"/>
    <s v="Electric"/>
    <s v="Commercial"/>
    <s v="NS-LG Large General Serv"/>
    <n v="450013"/>
    <n v="29835.15"/>
    <n v="1250.82"/>
    <n v="1083.49"/>
    <n v="0"/>
    <n v="0"/>
    <n v="0"/>
    <n v="0"/>
    <n v="5836.66"/>
    <n v="0"/>
    <n v="0"/>
    <n v="126.01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0"/>
    <n v="0"/>
    <n v="0"/>
    <n v="2704.74"/>
    <n v="0"/>
    <n v="0"/>
    <n v="0"/>
    <n v="0"/>
    <n v="0"/>
    <n v="0"/>
    <n v="0"/>
    <x v="1488"/>
    <n v="0"/>
    <m/>
    <m/>
    <m/>
    <m/>
    <m/>
    <m/>
    <m/>
    <n v="0"/>
    <n v="0"/>
    <n v="0"/>
    <n v="0"/>
    <x v="1"/>
    <x v="21"/>
    <m/>
    <x v="43"/>
  </r>
  <r>
    <x v="3"/>
    <s v="Republic"/>
    <s v="Electric"/>
    <s v="Industrial"/>
    <s v="NS-GS General Service"/>
    <n v="1354"/>
    <n v="181.83"/>
    <n v="23.97"/>
    <n v="6.77"/>
    <n v="0"/>
    <n v="0"/>
    <n v="0"/>
    <n v="0"/>
    <n v="17.559999999999999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52"/>
    <n v="0"/>
    <n v="0"/>
    <n v="0"/>
    <n v="0"/>
    <n v="0"/>
    <n v="0"/>
    <n v="0"/>
    <x v="1175"/>
    <n v="0"/>
    <m/>
    <m/>
    <m/>
    <m/>
    <m/>
    <m/>
    <m/>
    <n v="0"/>
    <n v="0"/>
    <n v="0"/>
    <n v="0"/>
    <x v="2"/>
    <x v="19"/>
    <m/>
    <x v="43"/>
  </r>
  <r>
    <x v="3"/>
    <s v="Republic"/>
    <s v="Electric"/>
    <s v="Municipal Buildings"/>
    <s v="NS-GS General Service"/>
    <n v="35182"/>
    <n v="4724.55"/>
    <n v="440.25"/>
    <n v="0"/>
    <n v="0"/>
    <n v="0"/>
    <n v="0"/>
    <n v="0"/>
    <n v="456.33"/>
    <n v="0"/>
    <n v="0"/>
    <n v="9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89"/>
    <n v="0"/>
    <m/>
    <m/>
    <m/>
    <m/>
    <m/>
    <m/>
    <m/>
    <n v="0"/>
    <n v="0"/>
    <n v="0"/>
    <n v="0"/>
    <x v="3"/>
    <x v="19"/>
    <m/>
    <x v="43"/>
  </r>
  <r>
    <x v="3"/>
    <s v="Republic"/>
    <s v="Electric"/>
    <s v="Municipal Buildings"/>
    <s v="NS-LG Large General Serv"/>
    <n v="89280"/>
    <n v="10161.469999999999"/>
    <n v="208.47"/>
    <n v="0"/>
    <n v="0"/>
    <n v="0"/>
    <n v="0"/>
    <n v="0"/>
    <n v="1157.96"/>
    <n v="0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90"/>
    <n v="0"/>
    <m/>
    <m/>
    <m/>
    <m/>
    <m/>
    <m/>
    <m/>
    <n v="0"/>
    <n v="0"/>
    <n v="0"/>
    <n v="0"/>
    <x v="3"/>
    <x v="20"/>
    <m/>
    <x v="43"/>
  </r>
  <r>
    <x v="3"/>
    <s v="Republic"/>
    <s v="Electric"/>
    <s v="Municipal Other Lighting"/>
    <s v="LS-Special Lighting"/>
    <n v="4"/>
    <n v="46.66"/>
    <n v="0"/>
    <n v="0"/>
    <n v="0"/>
    <n v="0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3"/>
  </r>
  <r>
    <x v="3"/>
    <s v="Republic"/>
    <s v="Electric"/>
    <s v="Municipal Other Lighting"/>
    <s v="NS-GS General Service"/>
    <n v="5257"/>
    <n v="705.95"/>
    <n v="239.7"/>
    <n v="0"/>
    <n v="0"/>
    <n v="0"/>
    <n v="0"/>
    <n v="0"/>
    <n v="68.19"/>
    <n v="0"/>
    <n v="0"/>
    <n v="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91"/>
    <n v="0"/>
    <m/>
    <m/>
    <m/>
    <m/>
    <m/>
    <m/>
    <m/>
    <n v="0"/>
    <n v="0"/>
    <n v="0"/>
    <n v="0"/>
    <x v="4"/>
    <x v="19"/>
    <m/>
    <x v="43"/>
  </r>
  <r>
    <x v="3"/>
    <s v="Republic"/>
    <s v="Electric"/>
    <s v="Municipal Pumping"/>
    <s v="NS-GS General Service"/>
    <n v="11342"/>
    <n v="1523.1"/>
    <n v="239.7"/>
    <n v="0"/>
    <n v="0"/>
    <n v="0"/>
    <n v="0"/>
    <n v="0"/>
    <n v="147.1"/>
    <n v="0"/>
    <n v="0"/>
    <n v="3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92"/>
    <n v="0"/>
    <m/>
    <m/>
    <m/>
    <m/>
    <m/>
    <m/>
    <m/>
    <n v="0"/>
    <n v="0"/>
    <n v="0"/>
    <n v="0"/>
    <x v="3"/>
    <x v="19"/>
    <m/>
    <x v="43"/>
  </r>
  <r>
    <x v="3"/>
    <s v="Republic"/>
    <s v="Electric"/>
    <s v="Municipal Pumping"/>
    <s v="NS-LG Large General"/>
    <n v="60278"/>
    <n v="8450.7199999999993"/>
    <n v="277.95999999999998"/>
    <n v="0"/>
    <n v="0"/>
    <n v="0"/>
    <n v="0"/>
    <n v="0"/>
    <n v="781.81"/>
    <n v="0"/>
    <n v="0"/>
    <n v="16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93"/>
    <n v="0"/>
    <m/>
    <m/>
    <m/>
    <m/>
    <m/>
    <m/>
    <m/>
    <n v="0"/>
    <n v="0"/>
    <n v="0"/>
    <n v="0"/>
    <x v="3"/>
    <x v="20"/>
    <m/>
    <x v="43"/>
  </r>
  <r>
    <x v="3"/>
    <s v="Republic"/>
    <s v="Electric"/>
    <s v="Residential"/>
    <s v="NS-RG Residential"/>
    <n v="6304639"/>
    <n v="856222.31"/>
    <n v="69911.39"/>
    <n v="26703.75"/>
    <n v="0"/>
    <n v="0"/>
    <n v="-56.93"/>
    <n v="-4644.8977099236599"/>
    <n v="81771.17"/>
    <n v="0"/>
    <n v="0"/>
    <n v="1765.69"/>
    <n v="0"/>
    <n v="0"/>
    <n v="0"/>
    <n v="0"/>
    <n v="0"/>
    <n v="0"/>
    <n v="0"/>
    <n v="0"/>
    <n v="0"/>
    <n v="0"/>
    <n v="0"/>
    <n v="0"/>
    <n v="0"/>
    <n v="0"/>
    <n v="0"/>
    <n v="540"/>
    <n v="150"/>
    <n v="45"/>
    <n v="1124.9100000000001"/>
    <n v="320"/>
    <n v="-69.12"/>
    <n v="8998.6200000000008"/>
    <n v="0"/>
    <n v="0"/>
    <n v="0"/>
    <n v="0"/>
    <n v="0"/>
    <n v="0"/>
    <n v="33.56"/>
    <x v="1494"/>
    <n v="0"/>
    <m/>
    <m/>
    <m/>
    <m/>
    <m/>
    <m/>
    <m/>
    <n v="0"/>
    <n v="0"/>
    <n v="0"/>
    <n v="0"/>
    <x v="0"/>
    <x v="38"/>
    <m/>
    <x v="43"/>
  </r>
  <r>
    <x v="3"/>
    <s v="Republic"/>
    <s v="Electric"/>
    <s v="Residential"/>
    <s v="RG-Residential"/>
    <n v="6664"/>
    <n v="905.1"/>
    <n v="101.84"/>
    <n v="26.18"/>
    <n v="0"/>
    <n v="0"/>
    <n v="0"/>
    <n v="0"/>
    <n v="86.43"/>
    <n v="0"/>
    <n v="0"/>
    <n v="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4"/>
    <n v="0"/>
    <n v="0"/>
    <n v="8.84"/>
    <n v="0"/>
    <n v="0"/>
    <n v="0"/>
    <n v="0"/>
    <n v="0"/>
    <n v="0"/>
    <n v="0"/>
    <x v="1495"/>
    <n v="0"/>
    <m/>
    <m/>
    <m/>
    <m/>
    <m/>
    <m/>
    <m/>
    <n v="0"/>
    <n v="0"/>
    <n v="0"/>
    <n v="0"/>
    <x v="0"/>
    <x v="1"/>
    <m/>
    <x v="43"/>
  </r>
  <r>
    <x v="3"/>
    <s v="Republic"/>
    <s v="Lighting"/>
    <s v="Commercial"/>
    <s v="PL-Private Lighting"/>
    <n v="10005"/>
    <n v="4166.1099999999997"/>
    <n v="0"/>
    <n v="0"/>
    <n v="0"/>
    <n v="0"/>
    <n v="0"/>
    <n v="0"/>
    <n v="129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41"/>
    <n v="0"/>
    <n v="0"/>
    <n v="193.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3"/>
    <s v="Republic"/>
    <s v="Lighting"/>
    <s v="Municipal Buildings"/>
    <s v="PL-Private Lighting"/>
    <n v="31"/>
    <n v="15.22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3"/>
  </r>
  <r>
    <x v="3"/>
    <s v="Republic"/>
    <s v="Lighting"/>
    <s v="Municipal Other Lighting"/>
    <s v="PL-Private Lighting"/>
    <n v="431"/>
    <n v="85.61"/>
    <n v="0"/>
    <n v="0"/>
    <n v="0"/>
    <n v="0"/>
    <n v="0"/>
    <n v="0"/>
    <n v="5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3"/>
  </r>
  <r>
    <x v="3"/>
    <s v="Republic"/>
    <s v="Lighting"/>
    <s v="Municipal Street Lighting"/>
    <s v="SPL-Municipal St Lighting"/>
    <n v="83818.441999999995"/>
    <n v="14007.65"/>
    <n v="0"/>
    <n v="0"/>
    <n v="0"/>
    <n v="0"/>
    <n v="0"/>
    <n v="0"/>
    <n v="1087.1199999999999"/>
    <n v="0"/>
    <n v="0"/>
    <n v="0"/>
    <n v="0"/>
    <n v="0"/>
    <n v="0"/>
    <n v="0"/>
    <n v="0"/>
    <n v="0"/>
    <n v="0"/>
    <n v="6625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3"/>
  </r>
  <r>
    <x v="3"/>
    <s v="Republic"/>
    <s v="Lighting"/>
    <s v="Residential"/>
    <s v="PL-Private Lighting"/>
    <n v="5280.0640000000003"/>
    <n v="1965.17"/>
    <n v="0"/>
    <n v="0"/>
    <n v="0"/>
    <n v="0"/>
    <n v="0"/>
    <n v="0"/>
    <n v="68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7"/>
    <n v="0"/>
    <n v="0"/>
    <n v="13.29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3"/>
    <s v="Webb City"/>
    <s v="Electric"/>
    <s v="Commercial"/>
    <s v="NS-GS General Service"/>
    <n v="3840"/>
    <n v="515.66999999999996"/>
    <n v="23.97"/>
    <n v="0"/>
    <n v="0"/>
    <n v="0"/>
    <n v="0"/>
    <n v="0"/>
    <n v="49.8"/>
    <n v="0"/>
    <n v="0"/>
    <n v="1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31"/>
    <n v="0"/>
    <m/>
    <m/>
    <m/>
    <m/>
    <m/>
    <m/>
    <m/>
    <n v="0"/>
    <n v="0"/>
    <n v="0"/>
    <n v="0"/>
    <x v="1"/>
    <x v="19"/>
    <m/>
    <x v="43"/>
  </r>
  <r>
    <x v="3"/>
    <s v="Webb City"/>
    <s v="Electric"/>
    <s v="Commercial"/>
    <s v="CB-Commercial"/>
    <n v="3"/>
    <n v="0.4"/>
    <n v="2.4"/>
    <n v="0"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3"/>
  </r>
  <r>
    <x v="3"/>
    <s v="Webb City"/>
    <s v="Electric"/>
    <s v="Commercial"/>
    <s v="LS-Special Lighting"/>
    <n v="7280"/>
    <n v="1063.22"/>
    <n v="0"/>
    <n v="0"/>
    <n v="0"/>
    <n v="0"/>
    <n v="0"/>
    <n v="0"/>
    <n v="94.42"/>
    <n v="0"/>
    <n v="0"/>
    <n v="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3"/>
  </r>
  <r>
    <x v="3"/>
    <s v="Webb City"/>
    <s v="Electric"/>
    <s v="Commercial"/>
    <s v="NS-GS General Service"/>
    <n v="3436848"/>
    <n v="461531.83"/>
    <n v="43402.76"/>
    <n v="14519.34"/>
    <n v="0"/>
    <n v="0"/>
    <n v="-68.39"/>
    <n v="-6067.2"/>
    <n v="44575.93"/>
    <n v="0"/>
    <n v="0"/>
    <n v="954.39"/>
    <n v="0"/>
    <n v="0"/>
    <n v="0"/>
    <n v="0"/>
    <n v="0"/>
    <n v="0"/>
    <n v="0"/>
    <n v="0"/>
    <n v="0"/>
    <n v="0"/>
    <n v="0"/>
    <n v="0"/>
    <n v="0"/>
    <n v="0"/>
    <n v="0"/>
    <n v="60"/>
    <n v="0"/>
    <n v="30"/>
    <n v="5698.98"/>
    <n v="20"/>
    <n v="-77.87"/>
    <n v="33116.97"/>
    <n v="0"/>
    <n v="0"/>
    <n v="0"/>
    <n v="0"/>
    <n v="0"/>
    <n v="0"/>
    <n v="0"/>
    <x v="1496"/>
    <n v="0"/>
    <m/>
    <m/>
    <m/>
    <m/>
    <m/>
    <m/>
    <m/>
    <n v="0"/>
    <n v="0"/>
    <n v="0"/>
    <n v="0"/>
    <x v="1"/>
    <x v="19"/>
    <m/>
    <x v="43"/>
  </r>
  <r>
    <x v="3"/>
    <s v="Webb City"/>
    <s v="Electric"/>
    <s v="Commercial"/>
    <s v="NS-LG Large General"/>
    <n v="2957536"/>
    <n v="337909"/>
    <n v="5635.64"/>
    <n v="5159.17"/>
    <n v="0"/>
    <n v="0"/>
    <n v="0"/>
    <n v="0"/>
    <n v="38359.24"/>
    <n v="0"/>
    <n v="0"/>
    <n v="716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1.8599999999999"/>
    <n v="0"/>
    <n v="0"/>
    <n v="14128.25"/>
    <n v="0"/>
    <n v="0"/>
    <n v="0"/>
    <n v="0"/>
    <n v="0"/>
    <n v="0"/>
    <n v="0"/>
    <x v="1497"/>
    <n v="0"/>
    <m/>
    <m/>
    <m/>
    <m/>
    <m/>
    <m/>
    <m/>
    <n v="0"/>
    <n v="0"/>
    <n v="0"/>
    <n v="0"/>
    <x v="1"/>
    <x v="20"/>
    <m/>
    <x v="43"/>
  </r>
  <r>
    <x v="3"/>
    <s v="Webb City"/>
    <s v="Electric"/>
    <s v="Commercial"/>
    <s v="NS-LG Large General Serv"/>
    <n v="3751408"/>
    <n v="416878.21"/>
    <n v="6740.53"/>
    <n v="4615.6499999999996"/>
    <n v="0"/>
    <n v="0"/>
    <n v="0"/>
    <n v="0"/>
    <n v="48655.79"/>
    <n v="0"/>
    <n v="0"/>
    <n v="1031.5999999999999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23235.39"/>
    <n v="0"/>
    <n v="0"/>
    <n v="0"/>
    <n v="0"/>
    <n v="0"/>
    <n v="0"/>
    <n v="0"/>
    <x v="1498"/>
    <n v="0"/>
    <m/>
    <m/>
    <m/>
    <m/>
    <m/>
    <m/>
    <m/>
    <n v="0"/>
    <n v="0"/>
    <n v="0"/>
    <n v="0"/>
    <x v="1"/>
    <x v="21"/>
    <m/>
    <x v="43"/>
  </r>
  <r>
    <x v="3"/>
    <s v="Webb City"/>
    <s v="Electric"/>
    <s v="Industrial"/>
    <s v="LP-Large Power"/>
    <n v="15983667"/>
    <n v="1458297.16"/>
    <n v="2551.9499999999998"/>
    <n v="0"/>
    <n v="0"/>
    <n v="0"/>
    <n v="0"/>
    <n v="0"/>
    <n v="203472.09"/>
    <n v="0"/>
    <n v="0"/>
    <n v="1234.79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54887.57"/>
    <n v="0"/>
    <n v="0"/>
    <n v="0"/>
    <n v="0"/>
    <n v="0"/>
    <n v="0"/>
    <n v="0"/>
    <x v="1499"/>
    <n v="0"/>
    <m/>
    <m/>
    <m/>
    <m/>
    <m/>
    <m/>
    <m/>
    <n v="0"/>
    <n v="0"/>
    <n v="0"/>
    <n v="0"/>
    <x v="2"/>
    <x v="17"/>
    <m/>
    <x v="43"/>
  </r>
  <r>
    <x v="3"/>
    <s v="Webb City"/>
    <s v="Electric"/>
    <s v="Industrial"/>
    <s v="NS-GS General Service"/>
    <n v="24673"/>
    <n v="3313.32"/>
    <n v="239.7"/>
    <n v="173.62"/>
    <n v="0"/>
    <n v="0"/>
    <n v="0"/>
    <n v="0"/>
    <n v="320.01"/>
    <n v="0"/>
    <n v="0"/>
    <n v="6.9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29.72"/>
    <n v="0"/>
    <n v="0"/>
    <n v="255.41"/>
    <n v="0"/>
    <n v="0"/>
    <n v="0"/>
    <n v="0"/>
    <n v="0"/>
    <n v="0"/>
    <n v="0"/>
    <x v="1050"/>
    <n v="0"/>
    <m/>
    <m/>
    <m/>
    <m/>
    <m/>
    <m/>
    <m/>
    <n v="0"/>
    <n v="0"/>
    <n v="0"/>
    <n v="0"/>
    <x v="2"/>
    <x v="19"/>
    <m/>
    <x v="43"/>
  </r>
  <r>
    <x v="3"/>
    <s v="Webb City"/>
    <s v="Electric"/>
    <s v="Industrial"/>
    <s v="NS-LG Large General"/>
    <n v="747760"/>
    <n v="77950"/>
    <n v="486.43"/>
    <n v="4326.58"/>
    <n v="0"/>
    <n v="0"/>
    <n v="0"/>
    <n v="0"/>
    <n v="9698.4500000000007"/>
    <n v="0"/>
    <n v="0"/>
    <n v="209.37"/>
    <n v="0"/>
    <n v="0"/>
    <n v="0"/>
    <n v="0"/>
    <n v="0"/>
    <n v="0"/>
    <n v="0"/>
    <n v="9.83"/>
    <n v="0"/>
    <n v="0"/>
    <n v="0"/>
    <n v="0"/>
    <n v="0"/>
    <n v="0"/>
    <n v="0"/>
    <n v="0"/>
    <n v="0"/>
    <n v="0"/>
    <n v="3818.19"/>
    <n v="0"/>
    <n v="0"/>
    <n v="6794.32"/>
    <n v="0"/>
    <n v="0"/>
    <n v="0"/>
    <n v="0"/>
    <n v="0"/>
    <n v="0"/>
    <n v="0"/>
    <x v="1500"/>
    <n v="0"/>
    <m/>
    <m/>
    <m/>
    <m/>
    <m/>
    <m/>
    <m/>
    <n v="0"/>
    <n v="0"/>
    <n v="0"/>
    <n v="0"/>
    <x v="2"/>
    <x v="20"/>
    <m/>
    <x v="43"/>
  </r>
  <r>
    <x v="3"/>
    <s v="Webb City"/>
    <s v="Electric"/>
    <s v="Industrial"/>
    <s v="NS-LG Large General Serv"/>
    <n v="1749760"/>
    <n v="200279.69"/>
    <n v="1598.27"/>
    <n v="1786.97"/>
    <n v="0"/>
    <n v="0"/>
    <n v="0"/>
    <n v="0"/>
    <n v="22694.37"/>
    <n v="0"/>
    <n v="0"/>
    <n v="356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17.7299999999996"/>
    <n v="0"/>
    <n v="0"/>
    <n v="0"/>
    <n v="0"/>
    <n v="0"/>
    <n v="0"/>
    <n v="0"/>
    <x v="1501"/>
    <n v="0"/>
    <m/>
    <m/>
    <m/>
    <m/>
    <m/>
    <m/>
    <m/>
    <n v="0"/>
    <n v="0"/>
    <n v="0"/>
    <n v="0"/>
    <x v="2"/>
    <x v="21"/>
    <m/>
    <x v="43"/>
  </r>
  <r>
    <x v="3"/>
    <s v="Webb City"/>
    <s v="Electric"/>
    <s v="Industrial"/>
    <s v="NS-SP Small Primary"/>
    <n v="575699"/>
    <n v="55128.800000000003"/>
    <n v="138.97999999999999"/>
    <n v="0"/>
    <n v="0"/>
    <n v="0"/>
    <n v="0"/>
    <n v="0"/>
    <n v="7466.82"/>
    <n v="0"/>
    <n v="0"/>
    <n v="161.19"/>
    <n v="0"/>
    <n v="0"/>
    <n v="0"/>
    <n v="0"/>
    <n v="0"/>
    <n v="0"/>
    <n v="0"/>
    <n v="736.19"/>
    <n v="0"/>
    <n v="0"/>
    <n v="0"/>
    <n v="0"/>
    <n v="0"/>
    <n v="0"/>
    <n v="0"/>
    <n v="0"/>
    <n v="0"/>
    <n v="0"/>
    <n v="0"/>
    <n v="0"/>
    <n v="0"/>
    <n v="2478.9499999999998"/>
    <n v="0"/>
    <n v="0"/>
    <n v="0"/>
    <n v="0"/>
    <n v="0"/>
    <n v="0"/>
    <n v="0"/>
    <x v="1502"/>
    <n v="0"/>
    <m/>
    <m/>
    <m/>
    <m/>
    <m/>
    <m/>
    <m/>
    <n v="0"/>
    <n v="0"/>
    <n v="0"/>
    <n v="0"/>
    <x v="2"/>
    <x v="23"/>
    <m/>
    <x v="43"/>
  </r>
  <r>
    <x v="3"/>
    <s v="Webb City"/>
    <s v="Electric"/>
    <s v="Interdepartmental"/>
    <s v="NS-GS General Service"/>
    <n v="4374"/>
    <n v="587.38"/>
    <n v="95.88"/>
    <n v="0"/>
    <n v="0"/>
    <n v="0"/>
    <n v="0"/>
    <n v="0"/>
    <n v="56.74"/>
    <n v="0"/>
    <n v="0"/>
    <n v="1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03"/>
    <n v="0"/>
    <m/>
    <m/>
    <m/>
    <m/>
    <m/>
    <m/>
    <m/>
    <n v="0"/>
    <n v="0"/>
    <n v="0"/>
    <n v="0"/>
    <x v="5"/>
    <x v="19"/>
    <m/>
    <x v="43"/>
  </r>
  <r>
    <x v="3"/>
    <s v="Webb City"/>
    <s v="Electric"/>
    <s v="Municipal Buildings"/>
    <s v="NS-GS General Service"/>
    <n v="139528"/>
    <n v="18737.12"/>
    <n v="1824.12"/>
    <n v="0"/>
    <n v="0"/>
    <n v="0"/>
    <n v="0"/>
    <n v="0"/>
    <n v="1809.66"/>
    <n v="0"/>
    <n v="0"/>
    <n v="39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04"/>
    <n v="0"/>
    <m/>
    <m/>
    <m/>
    <m/>
    <m/>
    <m/>
    <m/>
    <n v="0"/>
    <n v="0"/>
    <n v="0"/>
    <n v="0"/>
    <x v="3"/>
    <x v="19"/>
    <m/>
    <x v="43"/>
  </r>
  <r>
    <x v="3"/>
    <s v="Webb City"/>
    <s v="Electric"/>
    <s v="Municipal Buildings"/>
    <s v="NS-LG Large General"/>
    <n v="48360"/>
    <n v="5875.12"/>
    <n v="208.47"/>
    <n v="0"/>
    <n v="0"/>
    <n v="0"/>
    <n v="0"/>
    <n v="0"/>
    <n v="627.23"/>
    <n v="0"/>
    <n v="0"/>
    <n v="13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01"/>
    <n v="0"/>
    <m/>
    <m/>
    <m/>
    <m/>
    <m/>
    <m/>
    <m/>
    <n v="0"/>
    <n v="0"/>
    <n v="0"/>
    <n v="0"/>
    <x v="3"/>
    <x v="20"/>
    <m/>
    <x v="43"/>
  </r>
  <r>
    <x v="3"/>
    <s v="Webb City"/>
    <s v="Electric"/>
    <s v="Municipal Buildings"/>
    <s v="NS-LG Large General Serv"/>
    <n v="65680"/>
    <n v="6645.85"/>
    <n v="138.97999999999999"/>
    <n v="0"/>
    <n v="0"/>
    <n v="0"/>
    <n v="0"/>
    <n v="0"/>
    <n v="851.87"/>
    <n v="0"/>
    <n v="0"/>
    <n v="1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05"/>
    <n v="0"/>
    <m/>
    <m/>
    <m/>
    <m/>
    <m/>
    <m/>
    <m/>
    <n v="0"/>
    <n v="0"/>
    <n v="0"/>
    <n v="0"/>
    <x v="3"/>
    <x v="20"/>
    <m/>
    <x v="43"/>
  </r>
  <r>
    <x v="3"/>
    <s v="Webb City"/>
    <s v="Electric"/>
    <s v="Municipal Other Lighting"/>
    <s v="LS-Special Lighting"/>
    <n v="3906"/>
    <n v="739.33"/>
    <n v="0"/>
    <n v="0"/>
    <n v="0"/>
    <n v="0"/>
    <n v="0"/>
    <n v="0"/>
    <n v="50.66"/>
    <n v="0"/>
    <n v="0"/>
    <n v="1.1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3"/>
  </r>
  <r>
    <x v="3"/>
    <s v="Webb City"/>
    <s v="Electric"/>
    <s v="Municipal Other Lighting"/>
    <s v="NS-GS General Service"/>
    <n v="23908"/>
    <n v="3210.56"/>
    <n v="1006.74"/>
    <n v="0"/>
    <n v="0"/>
    <n v="0"/>
    <n v="0"/>
    <n v="0"/>
    <n v="310.08"/>
    <n v="0"/>
    <n v="0"/>
    <n v="6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06"/>
    <n v="0"/>
    <m/>
    <m/>
    <m/>
    <m/>
    <m/>
    <m/>
    <m/>
    <n v="0"/>
    <n v="0"/>
    <n v="0"/>
    <n v="0"/>
    <x v="4"/>
    <x v="19"/>
    <m/>
    <x v="43"/>
  </r>
  <r>
    <x v="3"/>
    <s v="Webb City"/>
    <s v="Electric"/>
    <s v="Municipal Pumping"/>
    <s v="NS-GS General Service"/>
    <n v="95631"/>
    <n v="12842.25"/>
    <n v="1582.02"/>
    <n v="0"/>
    <n v="0"/>
    <n v="0"/>
    <n v="0"/>
    <n v="0"/>
    <n v="1240.3399999999999"/>
    <n v="0"/>
    <n v="0"/>
    <n v="2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07"/>
    <n v="0"/>
    <m/>
    <m/>
    <m/>
    <m/>
    <m/>
    <m/>
    <m/>
    <n v="0"/>
    <n v="0"/>
    <n v="0"/>
    <n v="0"/>
    <x v="3"/>
    <x v="19"/>
    <m/>
    <x v="43"/>
  </r>
  <r>
    <x v="3"/>
    <s v="Webb City"/>
    <s v="Electric"/>
    <s v="Municipal Pumping"/>
    <s v="NS-LG Large General"/>
    <n v="191930"/>
    <n v="22771.47"/>
    <n v="555.91999999999996"/>
    <n v="0"/>
    <n v="0"/>
    <n v="0"/>
    <n v="0"/>
    <n v="0"/>
    <n v="2489.34"/>
    <n v="0"/>
    <n v="0"/>
    <n v="53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08"/>
    <n v="0"/>
    <m/>
    <m/>
    <m/>
    <m/>
    <m/>
    <m/>
    <m/>
    <n v="0"/>
    <n v="0"/>
    <n v="0"/>
    <n v="0"/>
    <x v="3"/>
    <x v="20"/>
    <m/>
    <x v="43"/>
  </r>
  <r>
    <x v="3"/>
    <s v="Webb City"/>
    <s v="Electric"/>
    <s v="Municipal Pumping"/>
    <s v="NS-LG Large General Serv"/>
    <n v="270726"/>
    <n v="30812.82"/>
    <n v="555.91999999999996"/>
    <n v="0"/>
    <n v="0"/>
    <n v="0"/>
    <n v="0"/>
    <n v="0"/>
    <n v="3511.32"/>
    <n v="0"/>
    <n v="0"/>
    <n v="75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09"/>
    <n v="0"/>
    <m/>
    <m/>
    <m/>
    <m/>
    <m/>
    <m/>
    <m/>
    <n v="0"/>
    <n v="0"/>
    <n v="0"/>
    <n v="0"/>
    <x v="3"/>
    <x v="21"/>
    <m/>
    <x v="43"/>
  </r>
  <r>
    <x v="3"/>
    <s v="Webb City"/>
    <s v="Electric"/>
    <s v="Oil Pipeline Pumping"/>
    <s v="NS-SP Small Primary"/>
    <n v="299671"/>
    <n v="28576.19"/>
    <n v="69.489999999999995"/>
    <n v="0"/>
    <n v="0"/>
    <n v="0"/>
    <n v="0"/>
    <n v="0"/>
    <n v="3886.73"/>
    <n v="0"/>
    <n v="0"/>
    <n v="83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48.33"/>
    <n v="0"/>
    <n v="0"/>
    <n v="0"/>
    <n v="0"/>
    <n v="0"/>
    <n v="0"/>
    <n v="0"/>
    <x v="1510"/>
    <n v="0"/>
    <m/>
    <m/>
    <m/>
    <m/>
    <m/>
    <m/>
    <m/>
    <n v="0"/>
    <n v="0"/>
    <n v="0"/>
    <n v="0"/>
    <x v="2"/>
    <x v="37"/>
    <m/>
    <x v="43"/>
  </r>
  <r>
    <x v="3"/>
    <s v="Webb City"/>
    <s v="Electric"/>
    <s v="Residential"/>
    <s v="NS-RG Residential"/>
    <n v="24715864.059999999"/>
    <n v="3355293.01"/>
    <n v="250805.13"/>
    <n v="132235.85"/>
    <n v="0"/>
    <n v="0"/>
    <n v="-123.48"/>
    <n v="-13438.2442748092"/>
    <n v="320550.87"/>
    <n v="0"/>
    <n v="0"/>
    <n v="6919.97"/>
    <n v="0"/>
    <n v="0"/>
    <n v="0"/>
    <n v="0"/>
    <n v="0"/>
    <n v="0"/>
    <n v="0"/>
    <n v="0"/>
    <n v="0"/>
    <n v="0"/>
    <n v="0"/>
    <n v="0"/>
    <n v="0"/>
    <n v="0"/>
    <n v="0"/>
    <n v="1890"/>
    <n v="200"/>
    <n v="210"/>
    <n v="4908.68"/>
    <n v="980"/>
    <n v="-511.44"/>
    <n v="26500.62"/>
    <n v="0"/>
    <n v="0"/>
    <n v="0"/>
    <n v="0"/>
    <n v="0"/>
    <n v="0"/>
    <n v="1208.4000000000001"/>
    <x v="1511"/>
    <n v="0"/>
    <m/>
    <m/>
    <m/>
    <m/>
    <m/>
    <m/>
    <m/>
    <n v="0"/>
    <n v="0"/>
    <n v="0"/>
    <n v="0"/>
    <x v="0"/>
    <x v="38"/>
    <m/>
    <x v="43"/>
  </r>
  <r>
    <x v="3"/>
    <s v="Webb City"/>
    <s v="Electric"/>
    <s v="Residential"/>
    <s v="RG-Residential"/>
    <n v="31727"/>
    <n v="4309.0200000000004"/>
    <n v="519.59"/>
    <n v="226.95"/>
    <n v="0"/>
    <n v="0"/>
    <n v="0"/>
    <n v="0"/>
    <n v="411.49"/>
    <n v="0"/>
    <n v="0"/>
    <n v="8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6"/>
    <n v="0"/>
    <n v="0"/>
    <n v="55.63"/>
    <n v="0"/>
    <n v="0"/>
    <n v="0"/>
    <n v="0"/>
    <n v="0"/>
    <n v="0"/>
    <n v="0"/>
    <x v="1512"/>
    <n v="0"/>
    <m/>
    <m/>
    <m/>
    <m/>
    <m/>
    <m/>
    <m/>
    <n v="0"/>
    <n v="0"/>
    <n v="0"/>
    <n v="0"/>
    <x v="0"/>
    <x v="1"/>
    <m/>
    <x v="43"/>
  </r>
  <r>
    <x v="3"/>
    <s v="Webb City"/>
    <s v="Lighting"/>
    <s v="Commercial"/>
    <s v="PL-Private Lighting"/>
    <n v="61100.794000000002"/>
    <n v="21107.11"/>
    <n v="0"/>
    <n v="36.97"/>
    <n v="0"/>
    <n v="0"/>
    <n v="0"/>
    <n v="0"/>
    <n v="79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7.4"/>
    <n v="0"/>
    <n v="0"/>
    <n v="1030.849999999999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3"/>
  </r>
  <r>
    <x v="3"/>
    <s v="Webb City"/>
    <s v="Lighting"/>
    <s v="Industrial"/>
    <s v="PL-Private Lighting"/>
    <n v="2308"/>
    <n v="990.8"/>
    <n v="0"/>
    <n v="0"/>
    <n v="0"/>
    <n v="0"/>
    <n v="0"/>
    <n v="0"/>
    <n v="29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6"/>
    <n v="0"/>
    <n v="0"/>
    <n v="54.7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3"/>
  </r>
  <r>
    <x v="3"/>
    <s v="Webb City"/>
    <s v="Lighting"/>
    <s v="Interdepartmental"/>
    <s v="PL-Private Lighting"/>
    <n v="58"/>
    <n v="22.14"/>
    <n v="0"/>
    <n v="0"/>
    <n v="0"/>
    <n v="0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43"/>
  </r>
  <r>
    <x v="3"/>
    <s v="Webb City"/>
    <s v="Lighting"/>
    <s v="Municipal Other Lighting"/>
    <s v="PL-Private Lighting"/>
    <n v="930"/>
    <n v="359.81"/>
    <n v="0"/>
    <n v="0"/>
    <n v="0"/>
    <n v="0"/>
    <n v="0"/>
    <n v="0"/>
    <n v="1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3"/>
  </r>
  <r>
    <x v="3"/>
    <s v="Webb City"/>
    <s v="Lighting"/>
    <s v="Municipal Street Lighting"/>
    <s v="SPL-Municipal St Lighting"/>
    <n v="112567.54"/>
    <n v="16704.68"/>
    <n v="0"/>
    <n v="0"/>
    <n v="0"/>
    <n v="0"/>
    <n v="0"/>
    <n v="0"/>
    <n v="1460.01"/>
    <n v="0"/>
    <n v="0"/>
    <n v="0"/>
    <n v="0"/>
    <n v="0"/>
    <n v="0"/>
    <n v="0"/>
    <n v="0"/>
    <n v="0"/>
    <n v="0"/>
    <n v="96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3"/>
  </r>
  <r>
    <x v="3"/>
    <s v="Webb City"/>
    <s v="Lighting"/>
    <s v="Residential"/>
    <s v="PL-Private Lighting"/>
    <n v="64080.762000000002"/>
    <n v="26114.78"/>
    <n v="0"/>
    <n v="16.87"/>
    <n v="0"/>
    <n v="0"/>
    <n v="0"/>
    <n v="0"/>
    <n v="828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26"/>
    <n v="0"/>
    <n v="-0.47"/>
    <n v="53.1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3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3"/>
  </r>
  <r>
    <x v="2"/>
    <s v="Baxter Springs"/>
    <s v="Electric"/>
    <s v="Commercial"/>
    <s v="CB-Commercial"/>
    <n v="1302316"/>
    <n v="137802.56"/>
    <n v="16169.93"/>
    <n v="4231.92"/>
    <n v="92566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0.84"/>
    <n v="0"/>
    <n v="0"/>
    <n v="0"/>
    <n v="25"/>
    <n v="0"/>
    <n v="0"/>
    <n v="660.16"/>
    <n v="16"/>
    <n v="-7.69"/>
    <n v="13261.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3"/>
  </r>
  <r>
    <x v="2"/>
    <s v="Baxter Springs"/>
    <s v="Electric"/>
    <s v="Commercial"/>
    <s v="GP-General Power"/>
    <n v="2164374"/>
    <n v="171427.61"/>
    <n v="0"/>
    <n v="0"/>
    <n v="154233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"/>
    <n v="0"/>
    <n v="0"/>
    <n v="971.07"/>
    <n v="0"/>
    <n v="0"/>
    <n v="13477.2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3"/>
  </r>
  <r>
    <x v="2"/>
    <s v="Baxter Springs"/>
    <s v="Electric"/>
    <s v="Commercial"/>
    <s v="LS-Special Lighting"/>
    <n v="3854.5"/>
    <n v="446.32"/>
    <n v="0"/>
    <n v="0"/>
    <n v="274.66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3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6"/>
    <m/>
    <x v="43"/>
  </r>
  <r>
    <x v="2"/>
    <s v="Baxter Springs"/>
    <s v="Electric"/>
    <s v="Commercial"/>
    <s v="PT-Transmission"/>
    <n v="2006400"/>
    <n v="89247.92"/>
    <n v="0"/>
    <n v="0"/>
    <n v="130133.1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40.13000000000000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9"/>
    <m/>
    <x v="43"/>
  </r>
  <r>
    <x v="2"/>
    <s v="Baxter Springs"/>
    <s v="Electric"/>
    <s v="Commercial"/>
    <s v="TEB-Total Electric Bldg"/>
    <n v="625655"/>
    <n v="57685.86"/>
    <n v="1884.05"/>
    <n v="0"/>
    <n v="44584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.55"/>
    <n v="0"/>
    <n v="0"/>
    <n v="0"/>
    <n v="0"/>
    <n v="0"/>
    <n v="0"/>
    <n v="474.24"/>
    <n v="8"/>
    <n v="0"/>
    <n v="4539.5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3"/>
    <m/>
    <x v="43"/>
  </r>
  <r>
    <x v="2"/>
    <s v="Baxter Springs"/>
    <s v="Electric"/>
    <s v="Industrial"/>
    <s v="CB-Commercial"/>
    <n v="0"/>
    <n v="0.15"/>
    <n v="2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43"/>
  </r>
  <r>
    <x v="2"/>
    <s v="Baxter Springs"/>
    <s v="Electric"/>
    <s v="Industrial"/>
    <s v="GP-General Power"/>
    <n v="389448"/>
    <n v="33072.269999999997"/>
    <n v="0"/>
    <n v="118.77"/>
    <n v="27752.07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0"/>
    <n v="0"/>
    <n v="0"/>
    <n v="0"/>
    <n v="0"/>
    <n v="0"/>
    <n v="0"/>
    <n v="759.87"/>
    <n v="0"/>
    <n v="0"/>
    <n v="5390.35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43"/>
  </r>
  <r>
    <x v="2"/>
    <s v="Baxter Springs"/>
    <s v="Electric"/>
    <s v="Industrial"/>
    <s v="PT-Transmission"/>
    <n v="1881489"/>
    <n v="105914.73"/>
    <n v="0"/>
    <n v="0"/>
    <n v="126228.64"/>
    <n v="0"/>
    <n v="0"/>
    <n v="0"/>
    <n v="0"/>
    <n v="0"/>
    <n v="0"/>
    <n v="0"/>
    <n v="0"/>
    <n v="0"/>
    <n v="0"/>
    <n v="0"/>
    <n v="0"/>
    <n v="0"/>
    <n v="0"/>
    <n v="6248.98"/>
    <n v="0"/>
    <n v="0"/>
    <n v="0"/>
    <n v="-37.619999999999997"/>
    <n v="0"/>
    <n v="0"/>
    <n v="0"/>
    <n v="0"/>
    <n v="0"/>
    <n v="0"/>
    <n v="682.08"/>
    <n v="0"/>
    <n v="0"/>
    <n v="2407.5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43"/>
  </r>
  <r>
    <x v="2"/>
    <s v="Baxter Springs"/>
    <s v="Electric"/>
    <s v="Municipal Buildings"/>
    <s v="CB-Commercial"/>
    <n v="60249"/>
    <n v="6733.53"/>
    <n v="807.77"/>
    <n v="0"/>
    <n v="4293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3"/>
    <x v="5"/>
    <m/>
    <x v="43"/>
  </r>
  <r>
    <x v="2"/>
    <s v="Baxter Springs"/>
    <s v="Electric"/>
    <s v="Municipal Buildings"/>
    <s v="GP-General Power"/>
    <n v="11600"/>
    <n v="1823.25"/>
    <n v="0"/>
    <n v="0"/>
    <n v="826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3"/>
    <x v="6"/>
    <m/>
    <x v="43"/>
  </r>
  <r>
    <x v="2"/>
    <s v="Baxter Springs"/>
    <s v="Electric"/>
    <s v="Municipal Buildings"/>
    <s v="TEB-Total Electric Bldg"/>
    <n v="1001"/>
    <n v="119.46"/>
    <n v="59.27"/>
    <n v="0"/>
    <n v="71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3"/>
    <x v="13"/>
    <m/>
    <x v="43"/>
  </r>
  <r>
    <x v="2"/>
    <s v="Baxter Springs"/>
    <s v="Electric"/>
    <s v="Municipal Other Lighting"/>
    <s v="CB-Commercial"/>
    <n v="1797"/>
    <n v="240.74"/>
    <n v="240.08"/>
    <n v="0"/>
    <n v="128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4"/>
    <x v="5"/>
    <m/>
    <x v="43"/>
  </r>
  <r>
    <x v="2"/>
    <s v="Baxter Springs"/>
    <s v="Electric"/>
    <s v="Municipal Other Lighting"/>
    <s v="LS-Special Lighting"/>
    <n v="200"/>
    <n v="37.479999999999997"/>
    <n v="0"/>
    <n v="0"/>
    <n v="14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3"/>
  </r>
  <r>
    <x v="2"/>
    <s v="Baxter Springs"/>
    <s v="Electric"/>
    <s v="Municipal Pumping"/>
    <s v="CB-Commercial"/>
    <n v="41259"/>
    <n v="4639.54"/>
    <n v="815.3"/>
    <n v="0"/>
    <n v="294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8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3"/>
    <x v="5"/>
    <m/>
    <x v="43"/>
  </r>
  <r>
    <x v="2"/>
    <s v="Baxter Springs"/>
    <s v="Electric"/>
    <s v="Municipal Pumping"/>
    <s v="GP-General Power"/>
    <n v="86920"/>
    <n v="6436.4"/>
    <n v="0"/>
    <n v="0"/>
    <n v="6193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3"/>
    <x v="6"/>
    <m/>
    <x v="43"/>
  </r>
  <r>
    <x v="2"/>
    <s v="Baxter Springs"/>
    <s v="Electric"/>
    <s v="Oil Pipeline Pumping"/>
    <s v="PT-Transmission"/>
    <n v="12000"/>
    <n v="13955.25"/>
    <n v="0"/>
    <n v="0"/>
    <n v="778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24"/>
    <n v="0"/>
    <n v="0"/>
    <n v="0"/>
    <n v="0"/>
    <n v="0"/>
    <n v="0"/>
    <n v="0"/>
    <n v="0"/>
    <n v="0"/>
    <n v="861.9"/>
    <n v="0"/>
    <n v="0"/>
    <n v="0"/>
    <n v="0"/>
    <n v="0"/>
    <n v="0"/>
    <n v="0"/>
    <x v="1"/>
    <n v="0"/>
    <m/>
    <m/>
    <m/>
    <m/>
    <m/>
    <m/>
    <m/>
    <m/>
    <m/>
    <m/>
    <m/>
    <x v="2"/>
    <x v="34"/>
    <m/>
    <x v="43"/>
  </r>
  <r>
    <x v="2"/>
    <s v="Baxter Springs"/>
    <s v="Electric"/>
    <s v="Residential"/>
    <s v="NEB-Optional Net Billing"/>
    <n v="739"/>
    <n v="-13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0"/>
    <x v="46"/>
    <m/>
    <x v="43"/>
  </r>
  <r>
    <x v="2"/>
    <s v="Baxter Springs"/>
    <s v="Electric"/>
    <s v="Residential"/>
    <s v="RG-Residential"/>
    <n v="3360783"/>
    <n v="319951.62"/>
    <n v="39336.980000000003"/>
    <n v="17345.97"/>
    <n v="239121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4.88"/>
    <n v="0"/>
    <n v="0"/>
    <n v="0"/>
    <n v="375"/>
    <n v="50"/>
    <n v="39"/>
    <n v="4436.7"/>
    <n v="64"/>
    <n v="-25.1"/>
    <n v="25610.799999999999"/>
    <n v="0"/>
    <n v="0"/>
    <n v="0"/>
    <n v="0"/>
    <n v="0"/>
    <n v="0"/>
    <n v="0"/>
    <x v="1"/>
    <n v="0"/>
    <m/>
    <m/>
    <m/>
    <m/>
    <m/>
    <m/>
    <m/>
    <m/>
    <m/>
    <m/>
    <m/>
    <x v="0"/>
    <x v="1"/>
    <m/>
    <x v="43"/>
  </r>
  <r>
    <x v="2"/>
    <s v="Baxter Springs"/>
    <s v="Electric"/>
    <s v="Residential"/>
    <s v="RH-Residential Total Elec"/>
    <n v="1322975"/>
    <n v="111396.22"/>
    <n v="12688.02"/>
    <n v="3020.98"/>
    <n v="93523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1.94"/>
    <n v="0"/>
    <n v="0"/>
    <n v="0"/>
    <n v="25"/>
    <n v="50"/>
    <n v="26"/>
    <n v="1191.94"/>
    <n v="8"/>
    <n v="-5.73"/>
    <n v="5763.74"/>
    <n v="0"/>
    <n v="0"/>
    <n v="0"/>
    <n v="0"/>
    <n v="0"/>
    <n v="0"/>
    <n v="0"/>
    <x v="1"/>
    <n v="0"/>
    <m/>
    <m/>
    <m/>
    <m/>
    <m/>
    <m/>
    <m/>
    <m/>
    <m/>
    <m/>
    <m/>
    <x v="0"/>
    <x v="15"/>
    <m/>
    <x v="43"/>
  </r>
  <r>
    <x v="2"/>
    <s v="Baxter Springs"/>
    <s v="Lighting"/>
    <s v="Commercial"/>
    <s v="PL-Private Lighting"/>
    <n v="43242.913999999997"/>
    <n v="8850.23"/>
    <n v="0"/>
    <n v="0"/>
    <n v="307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1"/>
    <n v="0"/>
    <n v="0"/>
    <n v="0"/>
    <n v="0"/>
    <n v="0"/>
    <n v="0"/>
    <n v="23.44"/>
    <n v="0"/>
    <n v="0"/>
    <n v="511.8"/>
    <n v="0"/>
    <n v="0"/>
    <n v="0"/>
    <n v="0"/>
    <n v="0"/>
    <n v="0"/>
    <n v="0"/>
    <x v="1"/>
    <n v="0"/>
    <m/>
    <m/>
    <m/>
    <m/>
    <m/>
    <m/>
    <m/>
    <m/>
    <m/>
    <m/>
    <m/>
    <x v="1"/>
    <x v="4"/>
    <m/>
    <x v="43"/>
  </r>
  <r>
    <x v="2"/>
    <s v="Baxter Springs"/>
    <s v="Lighting"/>
    <s v="Industrial"/>
    <s v="PL-Private Lighting"/>
    <n v="1059"/>
    <n v="306.32"/>
    <n v="0"/>
    <n v="0"/>
    <n v="74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3"/>
    <n v="0"/>
    <n v="0"/>
    <n v="0"/>
    <n v="0"/>
    <n v="0"/>
    <n v="0"/>
    <n v="5.63"/>
    <n v="0"/>
    <n v="0"/>
    <n v="34.97"/>
    <n v="0"/>
    <n v="0"/>
    <n v="0"/>
    <n v="0"/>
    <n v="0"/>
    <n v="0"/>
    <n v="0"/>
    <x v="1"/>
    <n v="0"/>
    <m/>
    <m/>
    <m/>
    <m/>
    <m/>
    <m/>
    <m/>
    <m/>
    <m/>
    <m/>
    <m/>
    <x v="2"/>
    <x v="4"/>
    <m/>
    <x v="43"/>
  </r>
  <r>
    <x v="2"/>
    <s v="Baxter Springs"/>
    <s v="Lighting"/>
    <s v="Municipal Other Lighting"/>
    <s v="PL-Private Lighting"/>
    <n v="290"/>
    <n v="75.099999999999994"/>
    <n v="0"/>
    <n v="0"/>
    <n v="20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4"/>
    <x v="4"/>
    <m/>
    <x v="43"/>
  </r>
  <r>
    <x v="2"/>
    <s v="Baxter Springs"/>
    <s v="Lighting"/>
    <s v="Municipal Street Lighting"/>
    <s v="SPL-Municipal St Lighting"/>
    <n v="33723.955999999998"/>
    <n v="4367.25"/>
    <n v="0"/>
    <n v="0"/>
    <n v="2225.66"/>
    <n v="0"/>
    <n v="0"/>
    <n v="0"/>
    <n v="0"/>
    <n v="0"/>
    <n v="0"/>
    <n v="0"/>
    <n v="0"/>
    <n v="0"/>
    <n v="0"/>
    <n v="0"/>
    <n v="0"/>
    <n v="0"/>
    <n v="0"/>
    <n v="1044.67"/>
    <n v="0"/>
    <n v="0"/>
    <n v="0"/>
    <n v="-1.0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4"/>
    <x v="11"/>
    <m/>
    <x v="43"/>
  </r>
  <r>
    <x v="2"/>
    <s v="Baxter Springs"/>
    <s v="Lighting"/>
    <s v="Residential"/>
    <s v="PL-Private Lighting"/>
    <n v="32947.368999999999"/>
    <n v="8164.2"/>
    <n v="0"/>
    <n v="0"/>
    <n v="2347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0000000000000007E-2"/>
    <n v="0"/>
    <n v="0"/>
    <n v="0"/>
    <n v="0"/>
    <n v="0"/>
    <n v="0"/>
    <n v="49.88"/>
    <n v="0"/>
    <n v="0"/>
    <n v="257.45999999999998"/>
    <n v="0"/>
    <n v="0"/>
    <n v="0"/>
    <n v="0"/>
    <n v="0"/>
    <n v="0"/>
    <n v="0"/>
    <x v="1"/>
    <n v="0"/>
    <m/>
    <m/>
    <m/>
    <m/>
    <m/>
    <m/>
    <m/>
    <m/>
    <m/>
    <m/>
    <m/>
    <x v="0"/>
    <x v="4"/>
    <m/>
    <x v="43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0"/>
    <x v="45"/>
    <m/>
    <x v="43"/>
  </r>
  <r>
    <x v="2"/>
    <s v="Gravette"/>
    <s v="Electric"/>
    <s v="Commercial"/>
    <s v="CB-Commercial"/>
    <n v="123"/>
    <n v="17.16"/>
    <n v="45.02"/>
    <n v="0"/>
    <n v="8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0"/>
    <n v="0"/>
    <n v="0"/>
    <n v="0"/>
    <n v="0"/>
    <n v="0"/>
    <n v="4.1900000000000004"/>
    <n v="0"/>
    <n v="0"/>
    <n v="0"/>
    <n v="0"/>
    <n v="0"/>
    <n v="0"/>
    <n v="0"/>
    <x v="1"/>
    <n v="0"/>
    <m/>
    <m/>
    <m/>
    <m/>
    <m/>
    <m/>
    <m/>
    <m/>
    <m/>
    <m/>
    <m/>
    <x v="1"/>
    <x v="5"/>
    <m/>
    <x v="43"/>
  </r>
  <r>
    <x v="2"/>
    <s v="Gravette"/>
    <s v="Electric"/>
    <s v="Residential"/>
    <s v="RG-Residential"/>
    <n v="10077"/>
    <n v="972.85"/>
    <n v="150.38"/>
    <n v="0"/>
    <n v="718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7"/>
    <n v="0"/>
    <n v="0"/>
    <n v="0"/>
    <n v="0"/>
    <n v="0"/>
    <n v="0"/>
    <n v="15.3"/>
    <n v="0"/>
    <n v="0"/>
    <n v="25.77"/>
    <n v="0"/>
    <n v="0"/>
    <n v="0"/>
    <n v="0"/>
    <n v="0"/>
    <n v="0"/>
    <n v="0"/>
    <x v="1"/>
    <n v="0"/>
    <m/>
    <m/>
    <m/>
    <m/>
    <m/>
    <m/>
    <m/>
    <m/>
    <m/>
    <m/>
    <m/>
    <x v="0"/>
    <x v="1"/>
    <m/>
    <x v="43"/>
  </r>
  <r>
    <x v="2"/>
    <s v="Gravette"/>
    <s v="Lighting"/>
    <s v="Residential"/>
    <s v="PL-Private Lighting"/>
    <n v="31"/>
    <n v="9.44"/>
    <n v="0"/>
    <n v="0"/>
    <n v="2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"/>
    <n v="0"/>
    <n v="0"/>
    <n v="0"/>
    <n v="0"/>
    <x v="1"/>
    <n v="0"/>
    <m/>
    <m/>
    <m/>
    <m/>
    <m/>
    <m/>
    <m/>
    <m/>
    <m/>
    <m/>
    <m/>
    <x v="0"/>
    <x v="4"/>
    <m/>
    <x v="43"/>
  </r>
  <r>
    <x v="2"/>
    <s v="Neosho"/>
    <s v="Electric"/>
    <s v="Commercial"/>
    <s v="CB-Commercial"/>
    <n v="2137"/>
    <n v="256.60000000000002"/>
    <n v="67.53"/>
    <n v="0"/>
    <n v="152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15"/>
    <n v="0"/>
    <n v="0"/>
    <n v="0"/>
    <n v="0"/>
    <n v="0"/>
    <n v="0"/>
    <n v="0"/>
    <n v="0"/>
    <n v="0"/>
    <n v="27.86"/>
    <n v="0"/>
    <n v="0"/>
    <n v="0"/>
    <n v="0"/>
    <n v="0"/>
    <n v="0"/>
    <n v="0"/>
    <x v="1"/>
    <n v="0"/>
    <m/>
    <m/>
    <m/>
    <m/>
    <m/>
    <m/>
    <m/>
    <m/>
    <m/>
    <m/>
    <m/>
    <x v="1"/>
    <x v="5"/>
    <m/>
    <x v="43"/>
  </r>
  <r>
    <x v="2"/>
    <s v="Neosho"/>
    <s v="Electric"/>
    <s v="Commercial"/>
    <s v="GP-General Power"/>
    <n v="47200"/>
    <n v="3285.24"/>
    <n v="0"/>
    <n v="0"/>
    <n v="3363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1"/>
    <x v="6"/>
    <m/>
    <x v="43"/>
  </r>
  <r>
    <x v="2"/>
    <s v="Neosho"/>
    <s v="Electric"/>
    <s v="Residential"/>
    <s v="RG-Residential"/>
    <n v="6064"/>
    <n v="574.67999999999995"/>
    <n v="81.44"/>
    <n v="0"/>
    <n v="43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1"/>
    <n v="0"/>
    <n v="0"/>
    <n v="0"/>
    <n v="0"/>
    <n v="0"/>
    <n v="0"/>
    <n v="13.3"/>
    <n v="0"/>
    <n v="0"/>
    <n v="14.84"/>
    <n v="0"/>
    <n v="0"/>
    <n v="0"/>
    <n v="0"/>
    <n v="0"/>
    <n v="0"/>
    <n v="0"/>
    <x v="1"/>
    <n v="0"/>
    <m/>
    <m/>
    <m/>
    <m/>
    <m/>
    <m/>
    <m/>
    <m/>
    <m/>
    <m/>
    <m/>
    <x v="0"/>
    <x v="1"/>
    <m/>
    <x v="43"/>
  </r>
  <r>
    <x v="2"/>
    <s v="Neosho"/>
    <s v="Lighting"/>
    <s v="Commercial"/>
    <s v="PL-Private Lighting"/>
    <n v="1436"/>
    <n v="188.32"/>
    <n v="0"/>
    <n v="0"/>
    <n v="10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m/>
    <m/>
    <m/>
    <m/>
    <x v="1"/>
    <x v="4"/>
    <m/>
    <x v="43"/>
  </r>
  <r>
    <x v="2"/>
    <s v="Neosho"/>
    <s v="Lighting"/>
    <s v="Residential"/>
    <s v="PL-Private Lighting"/>
    <n v="161"/>
    <n v="30.34"/>
    <n v="0"/>
    <n v="0"/>
    <n v="11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8"/>
    <n v="0"/>
    <n v="0"/>
    <n v="0.56999999999999995"/>
    <n v="0"/>
    <n v="0"/>
    <n v="0"/>
    <n v="0"/>
    <n v="0"/>
    <n v="0"/>
    <n v="0"/>
    <x v="1"/>
    <n v="0"/>
    <m/>
    <m/>
    <m/>
    <m/>
    <m/>
    <m/>
    <m/>
    <m/>
    <m/>
    <m/>
    <m/>
    <x v="0"/>
    <x v="4"/>
    <m/>
    <x v="43"/>
  </r>
  <r>
    <x v="3"/>
    <m/>
    <m/>
    <s v="Residential"/>
    <s v="RG-Residential"/>
    <m/>
    <n v="78.4300000000000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0"/>
    <x v="1"/>
    <m/>
    <x v="43"/>
  </r>
  <r>
    <x v="3"/>
    <m/>
    <m/>
    <s v="Industrial"/>
    <s v="LP-Large Power"/>
    <m/>
    <n v="161346.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2"/>
    <x v="17"/>
    <m/>
    <x v="43"/>
  </r>
  <r>
    <x v="3"/>
    <m/>
    <m/>
    <s v="Commercial"/>
    <s v="GP-General Power"/>
    <m/>
    <n v="13056.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6"/>
    <m/>
    <x v="43"/>
  </r>
  <r>
    <x v="3"/>
    <m/>
    <m/>
    <s v="Commercial"/>
    <s v="LP-Large Power"/>
    <m/>
    <n v="37791.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"/>
    <x v="17"/>
    <m/>
    <x v="43"/>
  </r>
  <r>
    <x v="3"/>
    <s v="Branson"/>
    <s v="Electric"/>
    <s v="Residential"/>
    <s v="NS-RG Residential"/>
    <n v="100000"/>
    <n v="13582"/>
    <n v="0"/>
    <n v="299.88"/>
    <n v="0"/>
    <n v="0"/>
    <n v="0"/>
    <n v="0"/>
    <n v="1297"/>
    <n v="0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9.94"/>
    <n v="0"/>
    <n v="0"/>
    <n v="0"/>
    <n v="0"/>
    <n v="0"/>
    <n v="0"/>
    <n v="0"/>
    <x v="1513"/>
    <m/>
    <m/>
    <m/>
    <m/>
    <m/>
    <m/>
    <m/>
    <m/>
    <m/>
    <m/>
    <m/>
    <m/>
    <x v="0"/>
    <x v="38"/>
    <m/>
    <x v="43"/>
  </r>
  <r>
    <x v="3"/>
    <s v="Ozark"/>
    <s v="Electric"/>
    <s v="Residential"/>
    <s v="NS-RG Residential"/>
    <n v="1159"/>
    <n v="157.41"/>
    <n v="15.6"/>
    <n v="3.79"/>
    <n v="0"/>
    <n v="0"/>
    <n v="0"/>
    <n v="0"/>
    <n v="15.03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7"/>
    <n v="0"/>
    <n v="0"/>
    <n v="0"/>
    <n v="0"/>
    <n v="0"/>
    <n v="0"/>
    <n v="0"/>
    <x v="448"/>
    <m/>
    <m/>
    <m/>
    <m/>
    <m/>
    <m/>
    <m/>
    <m/>
    <m/>
    <m/>
    <m/>
    <m/>
    <x v="0"/>
    <x v="38"/>
    <m/>
    <x v="43"/>
  </r>
  <r>
    <x v="3"/>
    <s v="Bolivar"/>
    <s v="Electric"/>
    <s v="Residential"/>
    <s v="NS-RG Residential"/>
    <n v="237"/>
    <n v="32.19"/>
    <n v="6.93"/>
    <n v="0.85"/>
    <n v="0"/>
    <n v="0"/>
    <n v="0"/>
    <n v="0"/>
    <n v="3.07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1"/>
    <n v="0"/>
    <n v="0"/>
    <n v="0"/>
    <n v="0"/>
    <n v="0"/>
    <n v="0"/>
    <n v="0"/>
    <x v="917"/>
    <m/>
    <m/>
    <m/>
    <m/>
    <m/>
    <m/>
    <m/>
    <m/>
    <m/>
    <m/>
    <m/>
    <m/>
    <x v="0"/>
    <x v="38"/>
    <m/>
    <x v="43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4"/>
    <s v="Gravette"/>
    <s v="Electric"/>
    <s v="Commercial"/>
    <s v="CB-Commercial"/>
    <n v="1151604"/>
    <n v="92811.520000000004"/>
    <n v="9014.67"/>
    <n v="3929.23"/>
    <n v="0"/>
    <n v="0"/>
    <n v="0"/>
    <n v="0"/>
    <n v="0"/>
    <n v="41434.879999999997"/>
    <n v="2554.4699999999998"/>
    <n v="0"/>
    <n v="4514.1899999999996"/>
    <n v="0"/>
    <n v="4329.97"/>
    <n v="4306.97"/>
    <n v="0"/>
    <n v="0"/>
    <n v="0"/>
    <n v="0"/>
    <n v="0"/>
    <n v="0"/>
    <n v="0"/>
    <n v="0"/>
    <n v="0"/>
    <n v="0"/>
    <n v="0"/>
    <n v="0"/>
    <n v="0"/>
    <n v="13"/>
    <n v="0"/>
    <n v="0"/>
    <n v="-6.68"/>
    <n v="13171.64"/>
    <n v="-5579.94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4"/>
  </r>
  <r>
    <x v="4"/>
    <s v="Gravette"/>
    <s v="Electric"/>
    <s v="Commercial"/>
    <s v="GP-General Power"/>
    <n v="1604258"/>
    <n v="106304.45"/>
    <n v="3686.7"/>
    <n v="352.09"/>
    <n v="0"/>
    <n v="0"/>
    <n v="0"/>
    <n v="0"/>
    <n v="0"/>
    <n v="57721.19"/>
    <n v="3593.55"/>
    <n v="0"/>
    <n v="4502.03"/>
    <n v="0"/>
    <n v="4828.8"/>
    <n v="4161.1499999999996"/>
    <n v="0"/>
    <n v="0"/>
    <n v="0"/>
    <n v="6"/>
    <n v="0"/>
    <n v="0"/>
    <n v="0"/>
    <n v="0"/>
    <n v="0"/>
    <n v="0"/>
    <n v="0"/>
    <n v="0"/>
    <n v="0"/>
    <n v="0"/>
    <n v="0"/>
    <n v="0"/>
    <n v="0"/>
    <n v="15744.22"/>
    <n v="-5350.86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4"/>
  </r>
  <r>
    <x v="4"/>
    <s v="Gravette"/>
    <s v="Electric"/>
    <s v="Commercial"/>
    <s v="LS-Special Lighting"/>
    <n v="1720"/>
    <n v="205.21"/>
    <n v="0"/>
    <n v="0"/>
    <n v="0"/>
    <n v="0"/>
    <n v="0"/>
    <n v="0"/>
    <n v="0"/>
    <n v="61.89"/>
    <n v="3.85"/>
    <n v="0"/>
    <n v="0"/>
    <n v="0"/>
    <n v="2.48"/>
    <n v="7.81"/>
    <n v="0"/>
    <n v="0"/>
    <n v="0"/>
    <n v="0"/>
    <n v="0"/>
    <n v="0"/>
    <n v="0"/>
    <n v="0"/>
    <n v="0"/>
    <n v="0"/>
    <n v="0"/>
    <n v="0"/>
    <n v="0"/>
    <n v="0"/>
    <n v="0"/>
    <n v="0"/>
    <n v="0"/>
    <n v="21.95"/>
    <n v="-22.92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4"/>
  </r>
  <r>
    <x v="4"/>
    <s v="Gravette"/>
    <s v="Electric"/>
    <s v="Industrial"/>
    <s v="CB-Commercial"/>
    <n v="1407"/>
    <n v="118.79"/>
    <n v="14.35"/>
    <n v="7.83"/>
    <n v="0"/>
    <n v="0"/>
    <n v="0"/>
    <n v="0"/>
    <n v="0"/>
    <n v="50.62"/>
    <n v="3.15"/>
    <n v="0"/>
    <n v="5.52"/>
    <n v="0"/>
    <n v="5.29"/>
    <n v="5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1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44"/>
  </r>
  <r>
    <x v="4"/>
    <s v="Gravette"/>
    <s v="Electric"/>
    <s v="Industrial"/>
    <s v="GP-General Power"/>
    <n v="725875"/>
    <n v="45690.8"/>
    <n v="304.35000000000002"/>
    <n v="100"/>
    <n v="0"/>
    <n v="0"/>
    <n v="0"/>
    <n v="0"/>
    <n v="0"/>
    <n v="26116.98"/>
    <n v="1625.96"/>
    <n v="0"/>
    <n v="2072.65"/>
    <n v="0"/>
    <n v="2184.89"/>
    <n v="1915.69"/>
    <n v="0"/>
    <n v="0"/>
    <n v="0"/>
    <n v="3101.85"/>
    <n v="0"/>
    <n v="0"/>
    <n v="0"/>
    <n v="0"/>
    <n v="0"/>
    <n v="0"/>
    <n v="0"/>
    <n v="0"/>
    <n v="0"/>
    <n v="0"/>
    <n v="0"/>
    <n v="0"/>
    <n v="0"/>
    <n v="2301.56"/>
    <n v="-2239.9699999999998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44"/>
  </r>
  <r>
    <x v="4"/>
    <s v="Gravette"/>
    <s v="Electric"/>
    <s v="Industrial"/>
    <s v="PT-Transmission"/>
    <n v="6142092"/>
    <n v="326577.86"/>
    <n v="873.45"/>
    <n v="100"/>
    <n v="0"/>
    <n v="0"/>
    <n v="0"/>
    <n v="0"/>
    <n v="0"/>
    <n v="220992.47"/>
    <n v="2290.1799999999998"/>
    <n v="0"/>
    <n v="18537.68"/>
    <n v="0"/>
    <n v="15662.33"/>
    <n v="16604.259999999998"/>
    <n v="0"/>
    <n v="0"/>
    <n v="0"/>
    <n v="7665.09"/>
    <n v="0"/>
    <n v="0"/>
    <n v="0"/>
    <n v="0"/>
    <n v="0"/>
    <n v="0"/>
    <n v="0"/>
    <n v="0"/>
    <n v="0"/>
    <n v="0"/>
    <n v="0"/>
    <n v="0"/>
    <n v="0"/>
    <n v="4112.8100000000004"/>
    <n v="-20072.759999999998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44"/>
  </r>
  <r>
    <x v="4"/>
    <s v="Gravette"/>
    <s v="Electric"/>
    <s v="Municipal Buildings"/>
    <s v="CB-Commercial"/>
    <n v="58638"/>
    <n v="4835.74"/>
    <n v="789.25"/>
    <n v="0"/>
    <n v="0"/>
    <n v="0"/>
    <n v="0"/>
    <n v="0"/>
    <n v="0"/>
    <n v="2109.7800000000002"/>
    <n v="131.35"/>
    <n v="0"/>
    <n v="229.85"/>
    <n v="0"/>
    <n v="220.45"/>
    <n v="219.31"/>
    <n v="0"/>
    <n v="0"/>
    <n v="0"/>
    <n v="0"/>
    <n v="0"/>
    <n v="0"/>
    <n v="0"/>
    <n v="0"/>
    <n v="0"/>
    <n v="0"/>
    <n v="0"/>
    <n v="0"/>
    <n v="0"/>
    <n v="0"/>
    <n v="0"/>
    <n v="0"/>
    <n v="0"/>
    <n v="746.65"/>
    <n v="-308.82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4"/>
  </r>
  <r>
    <x v="4"/>
    <s v="Gravette"/>
    <s v="Electric"/>
    <s v="Municipal Other Lighting"/>
    <s v="CB-Commercial"/>
    <n v="8898"/>
    <n v="752.31"/>
    <n v="344.4"/>
    <n v="0"/>
    <n v="0"/>
    <n v="0"/>
    <n v="0"/>
    <n v="0"/>
    <n v="0"/>
    <n v="320.16000000000003"/>
    <n v="19.95"/>
    <n v="0"/>
    <n v="34.880000000000003"/>
    <n v="0"/>
    <n v="33.450000000000003"/>
    <n v="33.28"/>
    <n v="0"/>
    <n v="0"/>
    <n v="0"/>
    <n v="0"/>
    <n v="0"/>
    <n v="0"/>
    <n v="0"/>
    <n v="0"/>
    <n v="0"/>
    <n v="0"/>
    <n v="0"/>
    <n v="0"/>
    <n v="0"/>
    <n v="0"/>
    <n v="0"/>
    <n v="0"/>
    <n v="0"/>
    <n v="138.26"/>
    <n v="-60.22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44"/>
  </r>
  <r>
    <x v="4"/>
    <s v="Gravette"/>
    <s v="Electric"/>
    <s v="Municipal Other Lighting"/>
    <s v="LS-Special Lighting"/>
    <n v="1775"/>
    <n v="351.37"/>
    <n v="0"/>
    <n v="0"/>
    <n v="0"/>
    <n v="0"/>
    <n v="0"/>
    <n v="0"/>
    <n v="0"/>
    <n v="63.87"/>
    <n v="3.97"/>
    <n v="0"/>
    <n v="0"/>
    <n v="0"/>
    <n v="2.5499999999999998"/>
    <n v="8.05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35.479999999999997"/>
    <n v="-39.25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4"/>
  </r>
  <r>
    <x v="4"/>
    <s v="Gravette"/>
    <s v="Electric"/>
    <s v="Municipal Pumping"/>
    <s v="CB-Commercial"/>
    <n v="26186"/>
    <n v="2194.56"/>
    <n v="315.7"/>
    <n v="0"/>
    <n v="0"/>
    <n v="0"/>
    <n v="0"/>
    <n v="0"/>
    <n v="0"/>
    <n v="942.17"/>
    <n v="58.66"/>
    <n v="0"/>
    <n v="102.67"/>
    <n v="0"/>
    <n v="98.45"/>
    <n v="97.94"/>
    <n v="0"/>
    <n v="0"/>
    <n v="0"/>
    <n v="0"/>
    <n v="0"/>
    <n v="0"/>
    <n v="0"/>
    <n v="0"/>
    <n v="0"/>
    <n v="0"/>
    <n v="0"/>
    <n v="0"/>
    <n v="0"/>
    <n v="0"/>
    <n v="0"/>
    <n v="0"/>
    <n v="0"/>
    <n v="326.56"/>
    <n v="-137.81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4"/>
  </r>
  <r>
    <x v="4"/>
    <s v="Gravette"/>
    <s v="Electric"/>
    <s v="Municipal Pumping"/>
    <s v="GP-General Power"/>
    <n v="426075"/>
    <n v="21858.57"/>
    <n v="304.35000000000002"/>
    <n v="0"/>
    <n v="0"/>
    <n v="0"/>
    <n v="0"/>
    <n v="0"/>
    <n v="0"/>
    <n v="15330.18"/>
    <n v="954.41"/>
    <n v="0"/>
    <n v="716.38"/>
    <n v="0"/>
    <n v="1282.48"/>
    <n v="662.13"/>
    <n v="0"/>
    <n v="0"/>
    <n v="0"/>
    <n v="0"/>
    <n v="0"/>
    <n v="0"/>
    <n v="0"/>
    <n v="0"/>
    <n v="0"/>
    <n v="0"/>
    <n v="0"/>
    <n v="0"/>
    <n v="0"/>
    <n v="0"/>
    <n v="0"/>
    <n v="0"/>
    <n v="0"/>
    <n v="3436.79"/>
    <n v="-1079.33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4"/>
  </r>
  <r>
    <x v="4"/>
    <s v="Gravette"/>
    <s v="Electric"/>
    <s v="Residential"/>
    <s v="NM-Net Metering"/>
    <n v="7773"/>
    <n v="-587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4"/>
  </r>
  <r>
    <x v="4"/>
    <s v="Gravette"/>
    <s v="Electric"/>
    <s v="Residential"/>
    <s v="RG-Residential"/>
    <n v="3771328.04"/>
    <n v="284500.78999999998"/>
    <n v="48616.91"/>
    <n v="16275.87"/>
    <n v="0"/>
    <n v="0"/>
    <n v="0"/>
    <n v="0"/>
    <n v="0"/>
    <n v="133114.98000000001"/>
    <n v="8287.06"/>
    <n v="0"/>
    <n v="16574.64"/>
    <n v="0"/>
    <n v="15131.64"/>
    <n v="14465.85"/>
    <n v="0"/>
    <n v="0"/>
    <n v="0"/>
    <n v="0"/>
    <n v="0"/>
    <n v="0"/>
    <n v="0"/>
    <n v="0"/>
    <n v="0"/>
    <n v="0"/>
    <n v="0"/>
    <n v="0"/>
    <n v="0"/>
    <n v="26"/>
    <n v="0"/>
    <n v="425"/>
    <n v="-9.31"/>
    <n v="46147.88"/>
    <n v="-18093.52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4"/>
  </r>
  <r>
    <x v="4"/>
    <s v="Gravette"/>
    <s v="Lighting"/>
    <s v="Commercial"/>
    <s v="PL-Private Lighting"/>
    <n v="26677.86"/>
    <n v="3710.72"/>
    <n v="0"/>
    <n v="41.22"/>
    <n v="0"/>
    <n v="0"/>
    <n v="0"/>
    <n v="0"/>
    <n v="0"/>
    <n v="960.07"/>
    <n v="59.89"/>
    <n v="0"/>
    <n v="0"/>
    <n v="0"/>
    <n v="38.15"/>
    <n v="39.92"/>
    <n v="0"/>
    <n v="0"/>
    <n v="0"/>
    <n v="0"/>
    <n v="0"/>
    <n v="0"/>
    <n v="0"/>
    <n v="0"/>
    <n v="0"/>
    <n v="0"/>
    <n v="0"/>
    <n v="0"/>
    <n v="0"/>
    <n v="0"/>
    <n v="0"/>
    <n v="0"/>
    <n v="-0.1"/>
    <n v="322.39"/>
    <n v="-205.14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4"/>
    <s v="Gravette"/>
    <s v="Lighting"/>
    <s v="Industrial"/>
    <s v="PL-Private Lighting"/>
    <n v="5882"/>
    <n v="522.32000000000005"/>
    <n v="0"/>
    <n v="8.77"/>
    <n v="0"/>
    <n v="0"/>
    <n v="0"/>
    <n v="0"/>
    <n v="0"/>
    <n v="211.64"/>
    <n v="3.53"/>
    <n v="0"/>
    <n v="0"/>
    <n v="0"/>
    <n v="8.4600000000000009"/>
    <n v="8.77"/>
    <n v="0"/>
    <n v="0"/>
    <n v="0"/>
    <n v="395.21"/>
    <n v="0"/>
    <n v="0"/>
    <n v="0"/>
    <n v="0"/>
    <n v="0"/>
    <n v="0"/>
    <n v="0"/>
    <n v="0"/>
    <n v="0"/>
    <n v="0"/>
    <n v="0"/>
    <n v="0"/>
    <n v="0"/>
    <n v="11.17"/>
    <n v="-30.51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4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2.34"/>
    <n v="0.15"/>
    <n v="0"/>
    <n v="0"/>
    <n v="0"/>
    <n v="0.09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.99"/>
    <n v="-0.47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4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7.96"/>
    <n v="1.1100000000000001"/>
    <n v="0"/>
    <n v="0"/>
    <n v="0"/>
    <n v="0.73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7.05"/>
    <n v="-3.78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4"/>
  </r>
  <r>
    <x v="4"/>
    <s v="Gravette"/>
    <s v="Lighting"/>
    <s v="Municipal Street Lighting"/>
    <s v="SPL-Municipal St Lighting"/>
    <n v="56097.031000000003"/>
    <n v="2207.79"/>
    <n v="0"/>
    <n v="0"/>
    <n v="0"/>
    <n v="0"/>
    <n v="0"/>
    <n v="0"/>
    <n v="0"/>
    <n v="2018.38"/>
    <n v="125.65"/>
    <n v="0"/>
    <n v="0"/>
    <n v="0"/>
    <n v="80.77"/>
    <n v="90.87"/>
    <n v="0"/>
    <n v="0"/>
    <n v="0"/>
    <n v="1739.34"/>
    <n v="0"/>
    <n v="0"/>
    <n v="0"/>
    <n v="0"/>
    <n v="0"/>
    <n v="0"/>
    <n v="0"/>
    <n v="0"/>
    <n v="0"/>
    <n v="0"/>
    <n v="0"/>
    <n v="0"/>
    <n v="0"/>
    <n v="400.26"/>
    <n v="-135.33000000000001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4"/>
  </r>
  <r>
    <x v="4"/>
    <s v="Gravette"/>
    <s v="Lighting"/>
    <s v="Residential"/>
    <s v="PL-Private Lighting"/>
    <n v="15974.767"/>
    <n v="2579.84"/>
    <n v="0"/>
    <n v="6.85"/>
    <n v="0"/>
    <n v="0"/>
    <n v="0"/>
    <n v="0"/>
    <n v="0"/>
    <n v="575.86"/>
    <n v="36.29"/>
    <n v="0"/>
    <n v="0"/>
    <n v="0"/>
    <n v="21.69"/>
    <n v="24.85"/>
    <n v="0"/>
    <n v="0"/>
    <n v="0"/>
    <n v="0"/>
    <n v="0"/>
    <n v="0"/>
    <n v="0"/>
    <n v="0"/>
    <n v="0"/>
    <n v="0"/>
    <n v="0"/>
    <n v="0"/>
    <n v="0"/>
    <n v="0"/>
    <n v="0"/>
    <n v="0"/>
    <n v="0"/>
    <n v="247.65"/>
    <n v="-146.47999999999999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4"/>
    <s v="Neosho"/>
    <s v="Electric"/>
    <s v="Commercial"/>
    <s v="CB-Commercial"/>
    <n v="45415"/>
    <n v="2670.26"/>
    <n v="200.9"/>
    <n v="198.73"/>
    <n v="0"/>
    <n v="0"/>
    <n v="0"/>
    <n v="0"/>
    <n v="0"/>
    <n v="1634.04"/>
    <n v="101.73"/>
    <n v="0"/>
    <n v="178.05"/>
    <n v="0"/>
    <n v="170.77"/>
    <n v="169.83"/>
    <n v="0"/>
    <n v="0"/>
    <n v="0"/>
    <n v="0"/>
    <n v="0"/>
    <n v="0"/>
    <n v="0"/>
    <n v="0"/>
    <n v="0"/>
    <n v="0"/>
    <n v="0"/>
    <n v="0"/>
    <n v="0"/>
    <n v="0"/>
    <n v="0"/>
    <n v="0"/>
    <n v="0"/>
    <n v="490.75"/>
    <n v="-157.63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4"/>
  </r>
  <r>
    <x v="4"/>
    <s v="Neosho"/>
    <s v="Electric"/>
    <s v="Residential"/>
    <s v="RG-Residential"/>
    <n v="92321"/>
    <n v="7085.83"/>
    <n v="1328.11"/>
    <n v="490.28"/>
    <n v="0"/>
    <n v="0"/>
    <n v="0"/>
    <n v="0"/>
    <n v="0"/>
    <n v="3321.71"/>
    <n v="206.77"/>
    <n v="0"/>
    <n v="413.58"/>
    <n v="0"/>
    <n v="377.59"/>
    <n v="360.93"/>
    <n v="0"/>
    <n v="0"/>
    <n v="0"/>
    <n v="0"/>
    <n v="0"/>
    <n v="0"/>
    <n v="0"/>
    <n v="0"/>
    <n v="0"/>
    <n v="0"/>
    <n v="0"/>
    <n v="0"/>
    <n v="0"/>
    <n v="0"/>
    <n v="0"/>
    <n v="25"/>
    <n v="-0.51"/>
    <n v="1235.97"/>
    <n v="-456.08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4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13.99"/>
    <n v="0.87"/>
    <n v="0"/>
    <n v="0"/>
    <n v="0"/>
    <n v="0.56000000000000005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6.71"/>
    <n v="-3.4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2.2400000000000002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-0.7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1"/>
    <s v="Baxter Springs"/>
    <s v="Electric"/>
    <s v="Commercial"/>
    <s v="CB-Commercial"/>
    <n v="815682"/>
    <n v="63818.79"/>
    <n v="13046.67"/>
    <n v="3649.84"/>
    <n v="0"/>
    <n v="0"/>
    <n v="0"/>
    <n v="0"/>
    <n v="0"/>
    <n v="0"/>
    <n v="0"/>
    <n v="0"/>
    <n v="0"/>
    <n v="43336.32"/>
    <n v="0"/>
    <n v="0"/>
    <n v="1300.54"/>
    <n v="0"/>
    <n v="0"/>
    <n v="0"/>
    <n v="0"/>
    <n v="0"/>
    <n v="0"/>
    <n v="0"/>
    <n v="0"/>
    <n v="0"/>
    <n v="0"/>
    <n v="0"/>
    <n v="0"/>
    <n v="0"/>
    <n v="0"/>
    <n v="20"/>
    <n v="0"/>
    <n v="11130.96"/>
    <n v="0"/>
    <n v="0"/>
    <n v="11586.52"/>
    <n v="0"/>
    <n v="0"/>
    <n v="0"/>
    <n v="0"/>
    <x v="1"/>
    <n v="0"/>
    <m/>
    <m/>
    <m/>
    <m/>
    <m/>
    <m/>
    <m/>
    <n v="40383.550000000003"/>
    <n v="2952.77"/>
    <n v="0"/>
    <n v="43336.32"/>
    <x v="1"/>
    <x v="5"/>
    <m/>
    <x v="44"/>
  </r>
  <r>
    <x v="1"/>
    <s v="Baxter Springs"/>
    <s v="Electric"/>
    <s v="Commercial"/>
    <s v="GP-General Power"/>
    <n v="1321190"/>
    <n v="90452.83"/>
    <n v="0"/>
    <n v="725"/>
    <n v="0"/>
    <n v="0"/>
    <n v="0"/>
    <n v="0"/>
    <n v="0"/>
    <n v="0"/>
    <n v="0"/>
    <n v="0"/>
    <n v="0"/>
    <n v="72348.34"/>
    <n v="0"/>
    <n v="0"/>
    <n v="2166.7600000000002"/>
    <n v="0"/>
    <n v="0"/>
    <n v="0"/>
    <n v="0"/>
    <n v="0"/>
    <n v="0"/>
    <n v="0"/>
    <n v="0"/>
    <n v="0"/>
    <n v="0"/>
    <n v="0"/>
    <n v="0"/>
    <n v="0"/>
    <n v="0"/>
    <n v="0"/>
    <n v="0"/>
    <n v="8512.4500000000007"/>
    <n v="0"/>
    <n v="0"/>
    <n v="14038.37"/>
    <n v="0"/>
    <n v="0"/>
    <n v="0"/>
    <n v="0"/>
    <x v="1"/>
    <n v="0"/>
    <m/>
    <m/>
    <m/>
    <m/>
    <m/>
    <m/>
    <m/>
    <n v="67565.62999999999"/>
    <n v="4782.71"/>
    <n v="0"/>
    <n v="72348.34"/>
    <x v="1"/>
    <x v="6"/>
    <m/>
    <x v="44"/>
  </r>
  <r>
    <x v="1"/>
    <s v="Baxter Springs"/>
    <s v="Electric"/>
    <s v="Commercial"/>
    <s v="LS-Special Lighting"/>
    <n v="7190"/>
    <n v="820.91"/>
    <n v="0"/>
    <n v="7.92"/>
    <n v="0"/>
    <n v="0"/>
    <n v="0"/>
    <n v="0"/>
    <n v="0"/>
    <n v="0"/>
    <n v="0"/>
    <n v="0"/>
    <n v="0"/>
    <n v="393.71"/>
    <n v="0"/>
    <n v="0"/>
    <n v="11.78"/>
    <n v="0"/>
    <n v="0"/>
    <n v="0"/>
    <n v="0"/>
    <n v="0"/>
    <n v="0"/>
    <n v="0"/>
    <n v="0"/>
    <n v="0"/>
    <n v="0"/>
    <n v="0"/>
    <n v="0"/>
    <n v="0"/>
    <n v="0"/>
    <n v="0"/>
    <n v="0"/>
    <n v="93.85"/>
    <n v="0"/>
    <n v="-101.81"/>
    <n v="6.69"/>
    <n v="0"/>
    <n v="0"/>
    <n v="0"/>
    <n v="0"/>
    <x v="1"/>
    <n v="0"/>
    <m/>
    <m/>
    <m/>
    <m/>
    <m/>
    <m/>
    <m/>
    <n v="367.67999999999995"/>
    <n v="26.03"/>
    <n v="0"/>
    <n v="393.71"/>
    <x v="1"/>
    <x v="7"/>
    <m/>
    <x v="44"/>
  </r>
  <r>
    <x v="1"/>
    <s v="Baxter Springs"/>
    <s v="Electric"/>
    <s v="Commercial"/>
    <s v="NM-Net Metering"/>
    <n v="9424"/>
    <n v="-743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44"/>
  </r>
  <r>
    <x v="1"/>
    <s v="Baxter Springs"/>
    <s v="Electric"/>
    <s v="Commercial"/>
    <s v="SH-Small Heating"/>
    <n v="87107"/>
    <n v="6051.59"/>
    <n v="1098.67"/>
    <n v="365.79"/>
    <n v="0"/>
    <n v="0"/>
    <n v="0"/>
    <n v="0"/>
    <n v="0"/>
    <n v="0"/>
    <n v="0"/>
    <n v="0"/>
    <n v="0"/>
    <n v="4769.95"/>
    <n v="0"/>
    <n v="0"/>
    <n v="142.88"/>
    <n v="0"/>
    <n v="0"/>
    <n v="0"/>
    <n v="0"/>
    <n v="0"/>
    <n v="0"/>
    <n v="0"/>
    <n v="0"/>
    <n v="0"/>
    <n v="0"/>
    <n v="0"/>
    <n v="0"/>
    <n v="0"/>
    <n v="0"/>
    <n v="0"/>
    <n v="0"/>
    <n v="1105.1400000000001"/>
    <n v="0"/>
    <n v="0"/>
    <n v="1447.72"/>
    <n v="0"/>
    <n v="0"/>
    <n v="0"/>
    <n v="0"/>
    <x v="1"/>
    <n v="0"/>
    <m/>
    <m/>
    <m/>
    <m/>
    <m/>
    <m/>
    <m/>
    <n v="4454.62"/>
    <n v="315.33"/>
    <n v="0"/>
    <n v="4769.95"/>
    <x v="1"/>
    <x v="12"/>
    <m/>
    <x v="44"/>
  </r>
  <r>
    <x v="1"/>
    <s v="Baxter Springs"/>
    <s v="Electric"/>
    <s v="Commercial"/>
    <s v="TEB-Total Electric Bldg"/>
    <n v="464161"/>
    <n v="31160.080000000002"/>
    <n v="0"/>
    <n v="305.88"/>
    <n v="0"/>
    <n v="0"/>
    <n v="0"/>
    <n v="0"/>
    <n v="0"/>
    <n v="0"/>
    <n v="0"/>
    <n v="0"/>
    <n v="0"/>
    <n v="25417.47"/>
    <n v="0"/>
    <n v="0"/>
    <n v="761.21"/>
    <n v="0"/>
    <n v="0"/>
    <n v="0"/>
    <n v="0"/>
    <n v="0"/>
    <n v="0"/>
    <n v="0"/>
    <n v="0"/>
    <n v="0"/>
    <n v="0"/>
    <n v="0"/>
    <n v="0"/>
    <n v="0"/>
    <n v="0"/>
    <n v="0"/>
    <n v="0"/>
    <n v="4160.37"/>
    <n v="0"/>
    <n v="0"/>
    <n v="6526.11"/>
    <n v="0"/>
    <n v="0"/>
    <n v="0"/>
    <n v="0"/>
    <x v="1"/>
    <n v="0"/>
    <m/>
    <m/>
    <m/>
    <m/>
    <m/>
    <m/>
    <m/>
    <n v="23737.210000000003"/>
    <n v="1680.26"/>
    <n v="0"/>
    <n v="25417.47"/>
    <x v="1"/>
    <x v="13"/>
    <m/>
    <x v="44"/>
  </r>
  <r>
    <x v="1"/>
    <s v="Baxter Springs"/>
    <s v="Electric"/>
    <s v="Industrial"/>
    <s v="CB-Commercial"/>
    <n v="28661"/>
    <n v="2284.7199999999998"/>
    <n v="140"/>
    <n v="86.76"/>
    <n v="0"/>
    <n v="0"/>
    <n v="0"/>
    <n v="0"/>
    <n v="0"/>
    <n v="0"/>
    <n v="0"/>
    <n v="0"/>
    <n v="0"/>
    <n v="1569.48"/>
    <n v="0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435.26"/>
    <n v="0"/>
    <n v="0"/>
    <n v="418.74"/>
    <n v="0"/>
    <n v="0"/>
    <n v="0"/>
    <n v="0"/>
    <x v="1"/>
    <n v="0"/>
    <m/>
    <m/>
    <m/>
    <m/>
    <m/>
    <m/>
    <m/>
    <n v="1465.73"/>
    <n v="103.75"/>
    <n v="0"/>
    <n v="1569.48"/>
    <x v="2"/>
    <x v="5"/>
    <m/>
    <x v="44"/>
  </r>
  <r>
    <x v="1"/>
    <s v="Baxter Springs"/>
    <s v="Electric"/>
    <s v="Industrial"/>
    <s v="GP-General Power"/>
    <n v="843040"/>
    <n v="54294"/>
    <n v="0"/>
    <n v="275"/>
    <n v="0"/>
    <n v="0"/>
    <n v="0"/>
    <n v="0"/>
    <n v="0"/>
    <n v="0"/>
    <n v="0"/>
    <n v="0"/>
    <n v="0"/>
    <n v="51355"/>
    <n v="0"/>
    <n v="0"/>
    <n v="1382.58"/>
    <n v="0"/>
    <n v="0"/>
    <n v="0"/>
    <n v="0"/>
    <n v="0"/>
    <n v="0"/>
    <n v="0"/>
    <n v="0"/>
    <n v="0"/>
    <n v="0"/>
    <n v="0"/>
    <n v="0"/>
    <n v="0"/>
    <n v="0"/>
    <n v="0"/>
    <n v="0"/>
    <n v="3688.73"/>
    <n v="0"/>
    <n v="0"/>
    <n v="8715.98"/>
    <n v="0"/>
    <n v="0"/>
    <n v="0"/>
    <n v="0"/>
    <x v="1"/>
    <n v="0"/>
    <m/>
    <m/>
    <m/>
    <m/>
    <m/>
    <m/>
    <m/>
    <n v="48303.199999999997"/>
    <n v="3051.8"/>
    <n v="0"/>
    <n v="51355"/>
    <x v="2"/>
    <x v="6"/>
    <m/>
    <x v="44"/>
  </r>
  <r>
    <x v="1"/>
    <s v="Baxter Springs"/>
    <s v="Electric"/>
    <s v="Industrial"/>
    <s v="PT-Transmission"/>
    <n v="2957643"/>
    <n v="107087.42"/>
    <n v="0"/>
    <n v="50"/>
    <n v="0"/>
    <n v="0"/>
    <n v="0"/>
    <n v="0"/>
    <n v="0"/>
    <n v="0"/>
    <n v="0"/>
    <n v="0"/>
    <n v="0"/>
    <n v="227561.05"/>
    <n v="0"/>
    <n v="0"/>
    <n v="4850.54"/>
    <n v="0"/>
    <n v="0"/>
    <n v="7670.8"/>
    <n v="0"/>
    <n v="0"/>
    <n v="0"/>
    <n v="0"/>
    <n v="0"/>
    <n v="0"/>
    <n v="0"/>
    <n v="0"/>
    <n v="0"/>
    <n v="0"/>
    <n v="0"/>
    <n v="0"/>
    <n v="0"/>
    <n v="15780.58"/>
    <n v="0"/>
    <n v="-13841.77"/>
    <n v="22916.81"/>
    <n v="0"/>
    <n v="0"/>
    <n v="0"/>
    <n v="0"/>
    <x v="1"/>
    <n v="0"/>
    <m/>
    <m/>
    <m/>
    <m/>
    <m/>
    <m/>
    <m/>
    <n v="216854.37999999998"/>
    <n v="10706.67"/>
    <n v="0"/>
    <n v="227561.05"/>
    <x v="2"/>
    <x v="9"/>
    <m/>
    <x v="44"/>
  </r>
  <r>
    <x v="1"/>
    <s v="Baxter Springs"/>
    <s v="Electric"/>
    <s v="Industrial"/>
    <s v="SH-Small Heating"/>
    <n v="1118"/>
    <n v="81.540000000000006"/>
    <n v="40"/>
    <n v="0"/>
    <n v="0"/>
    <n v="0"/>
    <n v="0"/>
    <n v="0"/>
    <n v="0"/>
    <n v="0"/>
    <n v="0"/>
    <n v="0"/>
    <n v="0"/>
    <n v="61.22"/>
    <n v="0"/>
    <n v="0"/>
    <n v="1.83"/>
    <n v="0"/>
    <n v="0"/>
    <n v="0"/>
    <n v="0"/>
    <n v="0"/>
    <n v="0"/>
    <n v="0"/>
    <n v="0"/>
    <n v="0"/>
    <n v="0"/>
    <n v="0"/>
    <n v="0"/>
    <n v="0"/>
    <n v="0"/>
    <n v="0"/>
    <n v="0"/>
    <n v="16.260000000000002"/>
    <n v="0"/>
    <n v="0"/>
    <n v="18.579999999999998"/>
    <n v="0"/>
    <n v="0"/>
    <n v="0"/>
    <n v="0"/>
    <x v="1"/>
    <n v="0"/>
    <m/>
    <m/>
    <m/>
    <m/>
    <m/>
    <m/>
    <m/>
    <n v="57.17"/>
    <n v="4.05"/>
    <n v="0"/>
    <n v="61.22"/>
    <x v="2"/>
    <x v="12"/>
    <m/>
    <x v="44"/>
  </r>
  <r>
    <x v="1"/>
    <s v="Baxter Springs"/>
    <s v="Electric"/>
    <s v="Industrial"/>
    <s v="TEB-Total Electric Bldg"/>
    <n v="7840"/>
    <n v="650.12"/>
    <n v="0"/>
    <n v="0"/>
    <n v="0"/>
    <n v="0"/>
    <n v="0"/>
    <n v="0"/>
    <n v="0"/>
    <n v="0"/>
    <n v="0"/>
    <n v="0"/>
    <n v="0"/>
    <n v="429.32"/>
    <n v="0"/>
    <n v="0"/>
    <n v="12.86"/>
    <n v="0"/>
    <n v="0"/>
    <n v="0"/>
    <n v="0"/>
    <n v="0"/>
    <n v="0"/>
    <n v="0"/>
    <n v="0"/>
    <n v="0"/>
    <n v="0"/>
    <n v="0"/>
    <n v="0"/>
    <n v="0"/>
    <n v="0"/>
    <n v="0"/>
    <n v="0"/>
    <n v="11.54"/>
    <n v="0"/>
    <n v="0"/>
    <n v="110.23"/>
    <n v="0"/>
    <n v="0"/>
    <n v="0"/>
    <n v="0"/>
    <x v="1"/>
    <n v="0"/>
    <m/>
    <m/>
    <m/>
    <m/>
    <m/>
    <m/>
    <m/>
    <n v="400.94"/>
    <n v="28.38"/>
    <n v="0"/>
    <n v="429.32"/>
    <x v="2"/>
    <x v="13"/>
    <m/>
    <x v="44"/>
  </r>
  <r>
    <x v="1"/>
    <s v="Baxter Springs"/>
    <s v="Electric"/>
    <s v="Interdepartmental"/>
    <s v="CB-Commercial"/>
    <n v="12982"/>
    <n v="1038.0999999999999"/>
    <n v="375.33"/>
    <n v="0"/>
    <n v="0"/>
    <n v="0"/>
    <n v="0"/>
    <n v="0"/>
    <n v="0"/>
    <n v="0"/>
    <n v="0"/>
    <n v="0"/>
    <n v="0"/>
    <n v="710.88"/>
    <n v="0"/>
    <n v="0"/>
    <n v="21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.52"/>
    <n v="0"/>
    <n v="0"/>
    <n v="0"/>
    <n v="0"/>
    <x v="1"/>
    <n v="-12.93"/>
    <m/>
    <m/>
    <m/>
    <m/>
    <m/>
    <m/>
    <m/>
    <n v="663.89"/>
    <n v="46.99"/>
    <n v="0"/>
    <n v="710.88"/>
    <x v="5"/>
    <x v="5"/>
    <m/>
    <x v="44"/>
  </r>
  <r>
    <x v="1"/>
    <s v="Baxter Springs"/>
    <s v="Electric"/>
    <s v="Interdepartmental"/>
    <s v="GP-General Power"/>
    <n v="3920"/>
    <n v="1145.6400000000001"/>
    <n v="0"/>
    <n v="0"/>
    <n v="0"/>
    <n v="0"/>
    <n v="0"/>
    <n v="0"/>
    <n v="0"/>
    <n v="0"/>
    <n v="0"/>
    <n v="0"/>
    <n v="0"/>
    <n v="214.66"/>
    <n v="0"/>
    <n v="0"/>
    <n v="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.24"/>
    <n v="0"/>
    <n v="0"/>
    <n v="0"/>
    <n v="0"/>
    <x v="1"/>
    <n v="0"/>
    <m/>
    <m/>
    <m/>
    <m/>
    <m/>
    <m/>
    <m/>
    <n v="200.47"/>
    <n v="14.19"/>
    <n v="0"/>
    <n v="214.66"/>
    <x v="5"/>
    <x v="6"/>
    <m/>
    <x v="44"/>
  </r>
  <r>
    <x v="1"/>
    <s v="Baxter Springs"/>
    <s v="Electric"/>
    <s v="Municipal Buildings"/>
    <s v="CB-Commercial"/>
    <n v="31939"/>
    <n v="2584.65"/>
    <n v="460"/>
    <n v="0"/>
    <n v="0"/>
    <n v="0"/>
    <n v="0"/>
    <n v="0"/>
    <n v="0"/>
    <n v="0"/>
    <n v="0"/>
    <n v="0"/>
    <n v="0"/>
    <n v="1748.97"/>
    <n v="0"/>
    <n v="0"/>
    <n v="52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66.64"/>
    <n v="0"/>
    <n v="0"/>
    <n v="0"/>
    <n v="0"/>
    <x v="1"/>
    <n v="0"/>
    <m/>
    <m/>
    <m/>
    <m/>
    <m/>
    <m/>
    <m/>
    <n v="1633.35"/>
    <n v="115.62"/>
    <n v="0"/>
    <n v="1748.97"/>
    <x v="3"/>
    <x v="5"/>
    <m/>
    <x v="44"/>
  </r>
  <r>
    <x v="1"/>
    <s v="Baxter Springs"/>
    <s v="Electric"/>
    <s v="Municipal Buildings"/>
    <s v="GP-General Power"/>
    <n v="46960"/>
    <n v="3303.22"/>
    <n v="0"/>
    <n v="0"/>
    <n v="0"/>
    <n v="0"/>
    <n v="0"/>
    <n v="0"/>
    <n v="0"/>
    <n v="0"/>
    <n v="0"/>
    <n v="0"/>
    <n v="0"/>
    <n v="2571.5300000000002"/>
    <n v="0"/>
    <n v="0"/>
    <n v="77.01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5.51"/>
    <n v="0"/>
    <n v="0"/>
    <n v="0"/>
    <n v="0"/>
    <x v="1"/>
    <n v="0"/>
    <m/>
    <m/>
    <m/>
    <m/>
    <m/>
    <m/>
    <m/>
    <n v="2401.5300000000002"/>
    <n v="170"/>
    <n v="0"/>
    <n v="2571.5300000000002"/>
    <x v="3"/>
    <x v="6"/>
    <m/>
    <x v="44"/>
  </r>
  <r>
    <x v="1"/>
    <s v="Baxter Springs"/>
    <s v="Electric"/>
    <s v="Municipal Buildings"/>
    <s v="SH-Small Heating"/>
    <n v="2160"/>
    <n v="150.63"/>
    <n v="20"/>
    <n v="0"/>
    <n v="0"/>
    <n v="0"/>
    <n v="0"/>
    <n v="0"/>
    <n v="0"/>
    <n v="0"/>
    <n v="0"/>
    <n v="0"/>
    <n v="0"/>
    <n v="118.28"/>
    <n v="0"/>
    <n v="0"/>
    <n v="3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9"/>
    <n v="0"/>
    <n v="0"/>
    <n v="0"/>
    <n v="0"/>
    <x v="1"/>
    <n v="0"/>
    <m/>
    <m/>
    <m/>
    <m/>
    <m/>
    <m/>
    <m/>
    <n v="110.46000000000001"/>
    <n v="7.82"/>
    <n v="0"/>
    <n v="118.28"/>
    <x v="3"/>
    <x v="12"/>
    <m/>
    <x v="44"/>
  </r>
  <r>
    <x v="1"/>
    <s v="Baxter Springs"/>
    <s v="Electric"/>
    <s v="Municipal Other Lighting"/>
    <s v="CB-Commercial"/>
    <n v="9110"/>
    <n v="764.94"/>
    <n v="580"/>
    <n v="0"/>
    <n v="0"/>
    <n v="0"/>
    <n v="0"/>
    <n v="0"/>
    <n v="0"/>
    <n v="0"/>
    <n v="0"/>
    <n v="0"/>
    <n v="0"/>
    <n v="498.87"/>
    <n v="0"/>
    <n v="0"/>
    <n v="1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.08000000000001"/>
    <n v="0"/>
    <n v="0"/>
    <n v="0"/>
    <n v="0"/>
    <x v="1"/>
    <n v="0"/>
    <m/>
    <m/>
    <m/>
    <m/>
    <m/>
    <m/>
    <m/>
    <n v="465.89"/>
    <n v="32.979999999999997"/>
    <n v="0"/>
    <n v="498.87"/>
    <x v="4"/>
    <x v="5"/>
    <m/>
    <x v="44"/>
  </r>
  <r>
    <x v="1"/>
    <s v="Baxter Springs"/>
    <s v="Electric"/>
    <s v="Municipal Other Lighting"/>
    <s v="LS-Special Lighting"/>
    <n v="1076"/>
    <n v="190.76"/>
    <n v="0"/>
    <n v="0"/>
    <n v="0"/>
    <n v="0"/>
    <n v="0"/>
    <n v="0"/>
    <n v="0"/>
    <n v="0"/>
    <n v="0"/>
    <n v="0"/>
    <n v="0"/>
    <n v="58.92"/>
    <n v="0"/>
    <n v="0"/>
    <n v="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.24"/>
    <n v="1"/>
    <n v="0"/>
    <n v="0"/>
    <n v="0"/>
    <n v="0"/>
    <x v="1"/>
    <n v="0"/>
    <m/>
    <m/>
    <m/>
    <m/>
    <m/>
    <m/>
    <m/>
    <n v="55.02"/>
    <n v="3.9"/>
    <n v="0"/>
    <n v="58.92"/>
    <x v="4"/>
    <x v="7"/>
    <m/>
    <x v="44"/>
  </r>
  <r>
    <x v="1"/>
    <s v="Baxter Springs"/>
    <s v="Electric"/>
    <s v="Municipal Pumping"/>
    <s v="CB-Commercial"/>
    <n v="19557"/>
    <n v="1564.69"/>
    <n v="300"/>
    <n v="0"/>
    <n v="0"/>
    <n v="0"/>
    <n v="0"/>
    <n v="0"/>
    <n v="0"/>
    <n v="0"/>
    <n v="0"/>
    <n v="0"/>
    <n v="0"/>
    <n v="1070.93"/>
    <n v="0"/>
    <n v="0"/>
    <n v="32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5.72000000000003"/>
    <n v="0"/>
    <n v="0"/>
    <n v="0"/>
    <n v="0"/>
    <x v="1"/>
    <n v="0"/>
    <m/>
    <m/>
    <m/>
    <m/>
    <m/>
    <m/>
    <m/>
    <n v="1000.1300000000001"/>
    <n v="70.8"/>
    <n v="0"/>
    <n v="1070.93"/>
    <x v="3"/>
    <x v="5"/>
    <m/>
    <x v="44"/>
  </r>
  <r>
    <x v="1"/>
    <s v="Baxter Springs"/>
    <s v="Electric"/>
    <s v="Municipal Pumping"/>
    <s v="GP-General Power"/>
    <n v="151520"/>
    <n v="9175.07"/>
    <n v="0"/>
    <n v="0"/>
    <n v="0"/>
    <n v="0"/>
    <n v="0"/>
    <n v="0"/>
    <n v="0"/>
    <n v="0"/>
    <n v="0"/>
    <n v="0"/>
    <n v="0"/>
    <n v="8297.24"/>
    <n v="0"/>
    <n v="0"/>
    <n v="248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8.4100000000001"/>
    <n v="0"/>
    <n v="0"/>
    <n v="0"/>
    <n v="0"/>
    <x v="1"/>
    <n v="0"/>
    <m/>
    <m/>
    <m/>
    <m/>
    <m/>
    <m/>
    <m/>
    <n v="7748.74"/>
    <n v="548.5"/>
    <n v="0"/>
    <n v="8297.24"/>
    <x v="3"/>
    <x v="6"/>
    <m/>
    <x v="44"/>
  </r>
  <r>
    <x v="1"/>
    <s v="Baxter Springs"/>
    <s v="Electric"/>
    <s v="Residential"/>
    <s v="NM-Net Metering"/>
    <n v="6899"/>
    <n v="-595.33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4"/>
  </r>
  <r>
    <x v="1"/>
    <s v="Baxter Springs"/>
    <s v="Electric"/>
    <s v="Residential"/>
    <s v="RG-Residential"/>
    <n v="2683988.35"/>
    <n v="166051.32999999999"/>
    <n v="51098.22"/>
    <n v="16950.72"/>
    <n v="0"/>
    <n v="0"/>
    <n v="0"/>
    <n v="0"/>
    <n v="0"/>
    <n v="0"/>
    <n v="0"/>
    <n v="0"/>
    <n v="0"/>
    <n v="146244.70000000001"/>
    <n v="0"/>
    <n v="0"/>
    <n v="4377.57"/>
    <n v="0"/>
    <n v="0"/>
    <n v="0"/>
    <n v="0"/>
    <n v="0"/>
    <n v="0"/>
    <n v="0"/>
    <n v="0"/>
    <n v="0"/>
    <n v="0"/>
    <n v="120"/>
    <n v="0"/>
    <n v="105"/>
    <n v="0"/>
    <n v="160"/>
    <n v="-5.46"/>
    <n v="11126.5"/>
    <n v="0"/>
    <n v="0"/>
    <n v="48394.1"/>
    <n v="0"/>
    <n v="0"/>
    <n v="0"/>
    <n v="0"/>
    <x v="1"/>
    <n v="0"/>
    <m/>
    <m/>
    <m/>
    <m/>
    <m/>
    <m/>
    <m/>
    <n v="136528.66"/>
    <n v="9716.0400000000009"/>
    <n v="0"/>
    <n v="146244.70000000001"/>
    <x v="0"/>
    <x v="1"/>
    <m/>
    <x v="44"/>
  </r>
  <r>
    <x v="1"/>
    <s v="Baxter Springs"/>
    <s v="Electric"/>
    <s v="Residential"/>
    <s v="RG-Residential Water Heat"/>
    <n v="440819"/>
    <n v="26860.99"/>
    <n v="6697.49"/>
    <n v="1856.64"/>
    <n v="0"/>
    <n v="0"/>
    <n v="0"/>
    <n v="0"/>
    <n v="0"/>
    <n v="0"/>
    <n v="0"/>
    <n v="0"/>
    <n v="0"/>
    <n v="23720.12"/>
    <n v="0"/>
    <n v="0"/>
    <n v="711.33"/>
    <n v="0"/>
    <n v="0"/>
    <n v="0"/>
    <n v="0"/>
    <n v="0"/>
    <n v="0"/>
    <n v="0"/>
    <n v="0"/>
    <n v="0"/>
    <n v="0"/>
    <n v="20"/>
    <n v="0"/>
    <n v="30"/>
    <n v="0"/>
    <n v="0"/>
    <n v="0"/>
    <n v="1535.95"/>
    <n v="0"/>
    <n v="0"/>
    <n v="7893.23"/>
    <n v="0"/>
    <n v="0"/>
    <n v="0"/>
    <n v="0"/>
    <x v="1"/>
    <n v="0"/>
    <m/>
    <m/>
    <m/>
    <m/>
    <m/>
    <m/>
    <m/>
    <n v="22124.36"/>
    <n v="1595.76"/>
    <n v="0"/>
    <n v="23720.12"/>
    <x v="0"/>
    <x v="14"/>
    <m/>
    <x v="44"/>
  </r>
  <r>
    <x v="1"/>
    <s v="Baxter Springs"/>
    <s v="Electric"/>
    <s v="Residential"/>
    <s v="RH-Residential Total Elec"/>
    <n v="1469472"/>
    <n v="79271.850000000006"/>
    <n v="20800.71"/>
    <n v="3389.83"/>
    <n v="0"/>
    <n v="0"/>
    <n v="0"/>
    <n v="0"/>
    <n v="0"/>
    <n v="0"/>
    <n v="0"/>
    <n v="0"/>
    <n v="0"/>
    <n v="79430.539999999994"/>
    <n v="0"/>
    <n v="0"/>
    <n v="2380.85"/>
    <n v="0"/>
    <n v="0"/>
    <n v="0"/>
    <n v="0"/>
    <n v="0"/>
    <n v="0"/>
    <n v="0"/>
    <n v="0"/>
    <n v="0"/>
    <n v="0"/>
    <n v="60"/>
    <n v="0"/>
    <n v="45"/>
    <n v="0"/>
    <n v="100"/>
    <n v="-3.08"/>
    <n v="4087.69"/>
    <n v="0"/>
    <n v="0"/>
    <n v="25737.02"/>
    <n v="0"/>
    <n v="0"/>
    <n v="0"/>
    <n v="0"/>
    <x v="1"/>
    <n v="0"/>
    <m/>
    <m/>
    <m/>
    <m/>
    <m/>
    <m/>
    <m/>
    <n v="74111.049999999988"/>
    <n v="5319.49"/>
    <n v="0"/>
    <n v="79430.539999999994"/>
    <x v="0"/>
    <x v="15"/>
    <m/>
    <x v="44"/>
  </r>
  <r>
    <x v="1"/>
    <s v="Baxter Springs"/>
    <s v="Lighting"/>
    <s v="Commercial"/>
    <s v="PL-Private Lighting"/>
    <n v="32787.495000000003"/>
    <n v="8033.95"/>
    <n v="0"/>
    <n v="159.22"/>
    <n v="0"/>
    <n v="0"/>
    <n v="0"/>
    <n v="0"/>
    <n v="0"/>
    <n v="0"/>
    <n v="0"/>
    <n v="0"/>
    <n v="0"/>
    <n v="1795.66"/>
    <n v="0"/>
    <n v="0"/>
    <n v="54.04"/>
    <n v="0"/>
    <n v="0"/>
    <n v="69"/>
    <n v="0"/>
    <n v="0"/>
    <n v="0"/>
    <n v="0"/>
    <n v="0"/>
    <n v="0"/>
    <n v="0"/>
    <n v="0"/>
    <n v="0"/>
    <n v="0"/>
    <n v="0"/>
    <n v="0"/>
    <n v="0"/>
    <n v="842.8"/>
    <n v="0"/>
    <n v="398.35"/>
    <n v="88.2"/>
    <n v="0"/>
    <n v="0"/>
    <n v="0"/>
    <n v="0"/>
    <x v="1"/>
    <n v="0"/>
    <m/>
    <m/>
    <m/>
    <m/>
    <m/>
    <m/>
    <m/>
    <n v="1676.97"/>
    <n v="118.69"/>
    <n v="0"/>
    <n v="1795.66"/>
    <x v="1"/>
    <x v="4"/>
    <m/>
    <x v="44"/>
  </r>
  <r>
    <x v="1"/>
    <s v="Baxter Springs"/>
    <s v="Lighting"/>
    <s v="Industrial"/>
    <s v="PL-Private Lighting"/>
    <n v="11678"/>
    <n v="2304.04"/>
    <n v="0"/>
    <n v="62.49"/>
    <n v="0"/>
    <n v="0"/>
    <n v="0"/>
    <n v="0"/>
    <n v="0"/>
    <n v="0"/>
    <n v="0"/>
    <n v="0"/>
    <n v="0"/>
    <n v="704.68"/>
    <n v="0"/>
    <n v="0"/>
    <n v="19.170000000000002"/>
    <n v="0"/>
    <n v="0"/>
    <n v="0"/>
    <n v="0"/>
    <n v="0"/>
    <n v="0"/>
    <n v="0"/>
    <n v="0"/>
    <n v="0"/>
    <n v="0"/>
    <n v="0"/>
    <n v="0"/>
    <n v="0"/>
    <n v="0"/>
    <n v="0"/>
    <n v="0"/>
    <n v="267.55"/>
    <n v="0"/>
    <n v="20.56"/>
    <n v="31.42"/>
    <n v="0"/>
    <n v="0"/>
    <n v="0"/>
    <n v="0"/>
    <x v="1"/>
    <n v="0"/>
    <m/>
    <m/>
    <m/>
    <m/>
    <m/>
    <m/>
    <m/>
    <n v="662.41"/>
    <n v="42.27"/>
    <n v="0"/>
    <n v="704.68"/>
    <x v="2"/>
    <x v="4"/>
    <m/>
    <x v="44"/>
  </r>
  <r>
    <x v="1"/>
    <s v="Baxter Springs"/>
    <s v="Lighting"/>
    <s v="Municipal Buildings"/>
    <s v="PL-Private Lighting"/>
    <n v="157"/>
    <n v="37.82"/>
    <n v="0"/>
    <n v="0"/>
    <n v="0"/>
    <n v="0"/>
    <n v="0"/>
    <n v="0"/>
    <n v="0"/>
    <n v="0"/>
    <n v="0"/>
    <n v="0"/>
    <n v="0"/>
    <n v="8.6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42"/>
    <n v="0"/>
    <n v="0"/>
    <n v="0"/>
    <n v="0"/>
    <x v="1"/>
    <n v="0"/>
    <m/>
    <m/>
    <m/>
    <m/>
    <m/>
    <m/>
    <m/>
    <n v="8.0299999999999994"/>
    <n v="0.56999999999999995"/>
    <n v="0"/>
    <n v="8.6"/>
    <x v="3"/>
    <x v="4"/>
    <m/>
    <x v="44"/>
  </r>
  <r>
    <x v="1"/>
    <s v="Baxter Springs"/>
    <s v="Lighting"/>
    <s v="Municipal Other Lighting"/>
    <s v="PL-Private Lighting"/>
    <n v="123"/>
    <n v="29.05"/>
    <n v="0"/>
    <n v="0"/>
    <n v="0"/>
    <n v="0"/>
    <n v="0"/>
    <n v="0"/>
    <n v="0"/>
    <n v="0"/>
    <n v="0"/>
    <n v="0"/>
    <n v="0"/>
    <n v="8.18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3"/>
    <n v="0"/>
    <n v="0"/>
    <n v="0"/>
    <n v="0"/>
    <x v="1"/>
    <n v="0"/>
    <m/>
    <m/>
    <m/>
    <m/>
    <m/>
    <m/>
    <m/>
    <n v="7.7299999999999995"/>
    <n v="0.45"/>
    <n v="0"/>
    <n v="8.18"/>
    <x v="4"/>
    <x v="4"/>
    <m/>
    <x v="44"/>
  </r>
  <r>
    <x v="1"/>
    <s v="Baxter Springs"/>
    <s v="Lighting"/>
    <s v="Municipal Street Lighting"/>
    <s v="SPL-Municipal St Lighting"/>
    <n v="29952.06"/>
    <n v="3942.1"/>
    <n v="0"/>
    <n v="0"/>
    <n v="0"/>
    <n v="0"/>
    <n v="0"/>
    <n v="0"/>
    <n v="0"/>
    <n v="0"/>
    <n v="0"/>
    <n v="0"/>
    <n v="0"/>
    <n v="2304.5100000000002"/>
    <n v="0"/>
    <n v="0"/>
    <n v="49.13"/>
    <n v="0"/>
    <n v="0"/>
    <n v="1980.17"/>
    <n v="0"/>
    <n v="0"/>
    <n v="0"/>
    <n v="0"/>
    <n v="0"/>
    <n v="0"/>
    <n v="0"/>
    <n v="0"/>
    <n v="0"/>
    <n v="0"/>
    <n v="0"/>
    <n v="0"/>
    <n v="0"/>
    <n v="0"/>
    <n v="0"/>
    <n v="-450.32"/>
    <n v="100.04"/>
    <n v="0"/>
    <n v="0"/>
    <n v="0"/>
    <n v="0"/>
    <x v="1"/>
    <n v="0"/>
    <m/>
    <m/>
    <m/>
    <m/>
    <m/>
    <m/>
    <m/>
    <n v="2196.0800000000004"/>
    <n v="108.43"/>
    <n v="0"/>
    <n v="2304.5100000000002"/>
    <x v="4"/>
    <x v="11"/>
    <m/>
    <x v="44"/>
  </r>
  <r>
    <x v="1"/>
    <s v="Baxter Springs"/>
    <s v="Lighting"/>
    <s v="Residential"/>
    <s v="PL-Private Lighting"/>
    <n v="34951.129999999997"/>
    <n v="10287.700000000001"/>
    <n v="0"/>
    <n v="115.21"/>
    <n v="0"/>
    <n v="0"/>
    <n v="0"/>
    <n v="0"/>
    <n v="0"/>
    <n v="0"/>
    <n v="0"/>
    <n v="0"/>
    <n v="0"/>
    <n v="1912.15"/>
    <n v="0"/>
    <n v="0"/>
    <n v="58.09"/>
    <n v="0"/>
    <n v="0"/>
    <n v="0"/>
    <n v="0"/>
    <n v="0"/>
    <n v="0"/>
    <n v="0"/>
    <n v="0"/>
    <n v="0"/>
    <n v="0"/>
    <n v="0"/>
    <n v="0"/>
    <n v="0"/>
    <n v="0"/>
    <n v="0"/>
    <n v="0"/>
    <n v="228.6"/>
    <n v="0"/>
    <n v="1927.5"/>
    <n v="92.15"/>
    <n v="0"/>
    <n v="0"/>
    <n v="0"/>
    <n v="0"/>
    <x v="1"/>
    <n v="0"/>
    <m/>
    <m/>
    <m/>
    <m/>
    <m/>
    <m/>
    <m/>
    <n v="1785.63"/>
    <n v="126.52"/>
    <n v="0"/>
    <n v="1912.15"/>
    <x v="0"/>
    <x v="4"/>
    <m/>
    <x v="44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1"/>
    <s v="Columbus"/>
    <s v="Electric"/>
    <s v="Commercial"/>
    <s v="CB-Commercial"/>
    <n v="592634"/>
    <n v="47115.96"/>
    <n v="8146.68"/>
    <n v="2780.07"/>
    <n v="0"/>
    <n v="0"/>
    <n v="0"/>
    <n v="0"/>
    <n v="0"/>
    <n v="0"/>
    <n v="0"/>
    <n v="0"/>
    <n v="0"/>
    <n v="32146.68"/>
    <n v="0"/>
    <n v="0"/>
    <n v="963.21"/>
    <n v="0"/>
    <n v="0"/>
    <n v="0"/>
    <n v="0"/>
    <n v="0"/>
    <n v="0"/>
    <n v="0"/>
    <n v="0"/>
    <n v="0"/>
    <n v="0"/>
    <n v="0"/>
    <n v="0"/>
    <n v="0"/>
    <n v="-0.46"/>
    <n v="0"/>
    <n v="-0.53"/>
    <n v="7893.08"/>
    <n v="0"/>
    <n v="0"/>
    <n v="8580.9599999999991"/>
    <n v="0"/>
    <n v="0"/>
    <n v="0"/>
    <n v="0"/>
    <x v="1"/>
    <n v="0"/>
    <m/>
    <m/>
    <m/>
    <m/>
    <m/>
    <m/>
    <m/>
    <n v="30001.34"/>
    <n v="2145.34"/>
    <n v="0"/>
    <n v="32146.68"/>
    <x v="1"/>
    <x v="5"/>
    <m/>
    <x v="44"/>
  </r>
  <r>
    <x v="1"/>
    <s v="Columbus"/>
    <s v="Electric"/>
    <s v="Commercial"/>
    <s v="GP-General Power"/>
    <n v="751005"/>
    <n v="54056.09"/>
    <n v="0"/>
    <n v="0"/>
    <n v="0"/>
    <n v="0"/>
    <n v="0"/>
    <n v="0"/>
    <n v="0"/>
    <n v="0"/>
    <n v="0"/>
    <n v="0"/>
    <n v="0"/>
    <n v="42725.7"/>
    <n v="0"/>
    <n v="0"/>
    <n v="1231.6500000000001"/>
    <n v="0"/>
    <n v="0"/>
    <n v="663.34"/>
    <n v="0"/>
    <n v="0"/>
    <n v="0"/>
    <n v="0"/>
    <n v="0"/>
    <n v="0"/>
    <n v="0"/>
    <n v="0"/>
    <n v="0"/>
    <n v="0"/>
    <n v="0"/>
    <n v="0"/>
    <n v="0"/>
    <n v="7210.62"/>
    <n v="0"/>
    <n v="0"/>
    <n v="8939.4599999999991"/>
    <n v="0"/>
    <n v="0"/>
    <n v="0"/>
    <n v="0"/>
    <x v="1"/>
    <n v="0"/>
    <m/>
    <m/>
    <m/>
    <m/>
    <m/>
    <m/>
    <m/>
    <n v="40007.06"/>
    <n v="2718.64"/>
    <n v="0"/>
    <n v="42725.7"/>
    <x v="1"/>
    <x v="6"/>
    <m/>
    <x v="44"/>
  </r>
  <r>
    <x v="1"/>
    <s v="Columbus"/>
    <s v="Electric"/>
    <s v="Commercial"/>
    <s v="NM-Net Metering"/>
    <n v="323"/>
    <n v="-2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0"/>
    <m/>
    <x v="44"/>
  </r>
  <r>
    <x v="1"/>
    <s v="Columbus"/>
    <s v="Electric"/>
    <s v="Commercial"/>
    <s v="SH-Small Heating"/>
    <n v="56147"/>
    <n v="3916.01"/>
    <n v="840"/>
    <n v="303.37"/>
    <n v="0"/>
    <n v="0"/>
    <n v="0"/>
    <n v="0"/>
    <n v="0"/>
    <n v="0"/>
    <n v="0"/>
    <n v="0"/>
    <n v="0"/>
    <n v="3074.61"/>
    <n v="0"/>
    <n v="0"/>
    <n v="92.11"/>
    <n v="0"/>
    <n v="0"/>
    <n v="0"/>
    <n v="0"/>
    <n v="0"/>
    <n v="0"/>
    <n v="0"/>
    <n v="0"/>
    <n v="0"/>
    <n v="0"/>
    <n v="0"/>
    <n v="0"/>
    <n v="0"/>
    <n v="0"/>
    <n v="0"/>
    <n v="0"/>
    <n v="725.16"/>
    <n v="0"/>
    <n v="0"/>
    <n v="933.14"/>
    <n v="0"/>
    <n v="0"/>
    <n v="0"/>
    <n v="0"/>
    <x v="1"/>
    <n v="0"/>
    <m/>
    <m/>
    <m/>
    <m/>
    <m/>
    <m/>
    <m/>
    <n v="2871.36"/>
    <n v="203.25"/>
    <n v="0"/>
    <n v="3074.61"/>
    <x v="1"/>
    <x v="12"/>
    <m/>
    <x v="44"/>
  </r>
  <r>
    <x v="1"/>
    <s v="Columbus"/>
    <s v="Electric"/>
    <s v="Commercial"/>
    <s v="TEB-Total Electric Bldg"/>
    <n v="107800"/>
    <n v="7944.12"/>
    <n v="0"/>
    <n v="0"/>
    <n v="0"/>
    <n v="0"/>
    <n v="0"/>
    <n v="0"/>
    <n v="0"/>
    <n v="0"/>
    <n v="0"/>
    <n v="0"/>
    <n v="0"/>
    <n v="5885.61"/>
    <n v="0"/>
    <n v="0"/>
    <n v="176.27"/>
    <n v="0"/>
    <n v="0"/>
    <n v="0"/>
    <n v="0"/>
    <n v="0"/>
    <n v="0"/>
    <n v="0"/>
    <n v="0"/>
    <n v="0"/>
    <n v="0"/>
    <n v="0"/>
    <n v="0"/>
    <n v="0"/>
    <n v="0"/>
    <n v="0"/>
    <n v="0"/>
    <n v="1075.73"/>
    <n v="0"/>
    <n v="0"/>
    <n v="1511.16"/>
    <n v="0"/>
    <n v="0"/>
    <n v="0"/>
    <n v="0"/>
    <x v="1"/>
    <n v="0"/>
    <m/>
    <m/>
    <m/>
    <m/>
    <m/>
    <m/>
    <m/>
    <n v="5495.37"/>
    <n v="390.24"/>
    <n v="0"/>
    <n v="5885.61"/>
    <x v="1"/>
    <x v="13"/>
    <m/>
    <x v="44"/>
  </r>
  <r>
    <x v="1"/>
    <s v="Columbus"/>
    <s v="Electric"/>
    <s v="Industrial"/>
    <s v="CB-Commercial"/>
    <n v="560"/>
    <n v="47.59"/>
    <n v="20"/>
    <n v="0"/>
    <n v="0"/>
    <n v="0"/>
    <n v="0"/>
    <n v="0"/>
    <n v="0"/>
    <n v="0"/>
    <n v="0"/>
    <n v="0"/>
    <n v="0"/>
    <n v="30.67"/>
    <n v="0"/>
    <n v="0"/>
    <n v="0.92"/>
    <n v="0"/>
    <n v="0"/>
    <n v="0"/>
    <n v="0"/>
    <n v="0"/>
    <n v="0"/>
    <n v="0"/>
    <n v="0"/>
    <n v="0"/>
    <n v="0"/>
    <n v="0"/>
    <n v="0"/>
    <n v="0"/>
    <n v="0"/>
    <n v="0"/>
    <n v="0"/>
    <n v="8.57"/>
    <n v="0"/>
    <n v="0"/>
    <n v="8.18"/>
    <n v="0"/>
    <n v="0"/>
    <n v="0"/>
    <n v="0"/>
    <x v="1"/>
    <n v="0"/>
    <m/>
    <m/>
    <m/>
    <m/>
    <m/>
    <m/>
    <m/>
    <n v="28.64"/>
    <n v="2.0299999999999998"/>
    <n v="0"/>
    <n v="30.67"/>
    <x v="2"/>
    <x v="5"/>
    <m/>
    <x v="44"/>
  </r>
  <r>
    <x v="1"/>
    <s v="Columbus"/>
    <s v="Electric"/>
    <s v="Industrial"/>
    <s v="GP-General Power"/>
    <n v="296120"/>
    <n v="31097.96"/>
    <n v="0"/>
    <n v="0"/>
    <n v="0"/>
    <n v="0"/>
    <n v="0"/>
    <n v="0"/>
    <n v="0"/>
    <n v="0"/>
    <n v="0"/>
    <n v="0"/>
    <n v="0"/>
    <n v="16145.44"/>
    <n v="0"/>
    <n v="0"/>
    <n v="483.54"/>
    <n v="0"/>
    <n v="0"/>
    <n v="0"/>
    <n v="0"/>
    <n v="0"/>
    <n v="0"/>
    <n v="0"/>
    <n v="0"/>
    <n v="0"/>
    <n v="0"/>
    <n v="0"/>
    <n v="0"/>
    <n v="0"/>
    <n v="0"/>
    <n v="0"/>
    <n v="0"/>
    <n v="1501.34"/>
    <n v="0"/>
    <n v="0"/>
    <n v="6695.75"/>
    <n v="0"/>
    <n v="0"/>
    <n v="0"/>
    <n v="0"/>
    <x v="1"/>
    <n v="0"/>
    <m/>
    <m/>
    <m/>
    <m/>
    <m/>
    <m/>
    <m/>
    <n v="15073.49"/>
    <n v="1071.95"/>
    <n v="0"/>
    <n v="16145.44"/>
    <x v="2"/>
    <x v="6"/>
    <m/>
    <x v="44"/>
  </r>
  <r>
    <x v="1"/>
    <s v="Columbus"/>
    <s v="Electric"/>
    <s v="Industrial"/>
    <s v="NM-Net Metering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10"/>
    <m/>
    <x v="44"/>
  </r>
  <r>
    <x v="1"/>
    <s v="Columbus"/>
    <s v="Electric"/>
    <s v="Industrial"/>
    <s v="PT-Transmission"/>
    <n v="950400"/>
    <n v="50762.62"/>
    <n v="0"/>
    <n v="0"/>
    <n v="0"/>
    <n v="0"/>
    <n v="0"/>
    <n v="0"/>
    <n v="0"/>
    <n v="0"/>
    <n v="0"/>
    <n v="0"/>
    <n v="0"/>
    <n v="73123.78"/>
    <n v="0"/>
    <n v="0"/>
    <n v="1558.66"/>
    <n v="0"/>
    <n v="0"/>
    <n v="2620.46"/>
    <n v="0"/>
    <n v="0"/>
    <n v="0"/>
    <n v="0"/>
    <n v="0"/>
    <n v="0"/>
    <n v="0"/>
    <n v="0"/>
    <n v="0"/>
    <n v="0"/>
    <n v="0"/>
    <n v="0"/>
    <n v="0"/>
    <n v="1413.55"/>
    <n v="0"/>
    <n v="-4447.88"/>
    <n v="15867.77"/>
    <n v="0"/>
    <n v="0"/>
    <n v="0"/>
    <n v="0"/>
    <x v="1"/>
    <n v="0"/>
    <m/>
    <m/>
    <m/>
    <m/>
    <m/>
    <m/>
    <m/>
    <n v="69683.33"/>
    <n v="3440.45"/>
    <n v="0"/>
    <n v="73123.78"/>
    <x v="2"/>
    <x v="9"/>
    <m/>
    <x v="44"/>
  </r>
  <r>
    <x v="1"/>
    <s v="Columbus"/>
    <s v="Electric"/>
    <s v="Industrial"/>
    <s v="TEB-Total Electric Bldg"/>
    <n v="2560"/>
    <n v="225.72"/>
    <n v="0"/>
    <n v="0"/>
    <n v="0"/>
    <n v="0"/>
    <n v="0"/>
    <n v="0"/>
    <n v="0"/>
    <n v="0"/>
    <n v="0"/>
    <n v="0"/>
    <n v="0"/>
    <n v="140.19"/>
    <n v="0"/>
    <n v="0"/>
    <n v="4.2"/>
    <n v="0"/>
    <n v="0"/>
    <n v="0"/>
    <n v="0"/>
    <n v="0"/>
    <n v="0"/>
    <n v="0"/>
    <n v="0"/>
    <n v="0"/>
    <n v="0"/>
    <n v="0"/>
    <n v="0"/>
    <n v="0"/>
    <n v="0"/>
    <n v="0"/>
    <n v="0"/>
    <n v="4.88"/>
    <n v="0"/>
    <n v="0"/>
    <n v="35.99"/>
    <n v="0"/>
    <n v="0"/>
    <n v="0"/>
    <n v="0"/>
    <x v="1"/>
    <n v="0"/>
    <m/>
    <m/>
    <m/>
    <m/>
    <m/>
    <m/>
    <m/>
    <n v="130.91999999999999"/>
    <n v="9.27"/>
    <n v="0"/>
    <n v="140.19"/>
    <x v="2"/>
    <x v="13"/>
    <m/>
    <x v="44"/>
  </r>
  <r>
    <x v="1"/>
    <s v="Columbus"/>
    <s v="Electric"/>
    <s v="Municipal Buildings"/>
    <s v="CB-Commercial"/>
    <n v="33048"/>
    <n v="2652.93"/>
    <n v="480"/>
    <n v="0"/>
    <n v="0"/>
    <n v="0"/>
    <n v="0"/>
    <n v="0"/>
    <n v="0"/>
    <n v="0"/>
    <n v="0"/>
    <n v="0"/>
    <n v="0"/>
    <n v="1809.71"/>
    <n v="0"/>
    <n v="0"/>
    <n v="54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2.83"/>
    <n v="0"/>
    <n v="0"/>
    <n v="0"/>
    <n v="0"/>
    <x v="1"/>
    <n v="0"/>
    <m/>
    <m/>
    <m/>
    <m/>
    <m/>
    <m/>
    <m/>
    <n v="1690.08"/>
    <n v="119.63"/>
    <n v="0"/>
    <n v="1809.71"/>
    <x v="3"/>
    <x v="5"/>
    <m/>
    <x v="44"/>
  </r>
  <r>
    <x v="1"/>
    <s v="Columbus"/>
    <s v="Electric"/>
    <s v="Municipal Buildings"/>
    <s v="SH-Small Heating"/>
    <n v="5040"/>
    <n v="349.16"/>
    <n v="40"/>
    <n v="0"/>
    <n v="0"/>
    <n v="0"/>
    <n v="0"/>
    <n v="0"/>
    <n v="0"/>
    <n v="0"/>
    <n v="0"/>
    <n v="0"/>
    <n v="0"/>
    <n v="275.99"/>
    <n v="0"/>
    <n v="0"/>
    <n v="8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.76"/>
    <n v="0"/>
    <n v="0"/>
    <n v="0"/>
    <n v="0"/>
    <x v="1"/>
    <n v="0"/>
    <m/>
    <m/>
    <m/>
    <m/>
    <m/>
    <m/>
    <m/>
    <n v="257.75"/>
    <n v="18.239999999999998"/>
    <n v="0"/>
    <n v="275.99"/>
    <x v="3"/>
    <x v="12"/>
    <m/>
    <x v="44"/>
  </r>
  <r>
    <x v="1"/>
    <s v="Columbus"/>
    <s v="Electric"/>
    <s v="Municipal Buildings"/>
    <s v="TEB-Total Electric Bldg"/>
    <n v="9520"/>
    <n v="785.16"/>
    <n v="0"/>
    <n v="0"/>
    <n v="0"/>
    <n v="0"/>
    <n v="0"/>
    <n v="0"/>
    <n v="0"/>
    <n v="0"/>
    <n v="0"/>
    <n v="0"/>
    <n v="0"/>
    <n v="521.32000000000005"/>
    <n v="0"/>
    <n v="0"/>
    <n v="15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.85"/>
    <n v="0"/>
    <n v="0"/>
    <n v="0"/>
    <n v="0"/>
    <x v="1"/>
    <n v="0"/>
    <m/>
    <m/>
    <m/>
    <m/>
    <m/>
    <m/>
    <m/>
    <n v="486.86000000000007"/>
    <n v="34.46"/>
    <n v="0"/>
    <n v="521.32000000000005"/>
    <x v="3"/>
    <x v="13"/>
    <m/>
    <x v="44"/>
  </r>
  <r>
    <x v="1"/>
    <s v="Columbus"/>
    <s v="Electric"/>
    <s v="Municipal Other Lighting"/>
    <s v="CB-Commercial"/>
    <n v="2388"/>
    <n v="202.68"/>
    <n v="340"/>
    <n v="0"/>
    <n v="0"/>
    <n v="0"/>
    <n v="0"/>
    <n v="0"/>
    <n v="0"/>
    <n v="0"/>
    <n v="0"/>
    <n v="0"/>
    <n v="0"/>
    <n v="130.75"/>
    <n v="0"/>
    <n v="0"/>
    <n v="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880000000000003"/>
    <n v="0"/>
    <n v="0"/>
    <n v="0"/>
    <n v="0"/>
    <x v="1"/>
    <n v="0"/>
    <m/>
    <m/>
    <m/>
    <m/>
    <m/>
    <m/>
    <m/>
    <n v="122.11"/>
    <n v="8.64"/>
    <n v="0"/>
    <n v="130.75"/>
    <x v="4"/>
    <x v="5"/>
    <m/>
    <x v="44"/>
  </r>
  <r>
    <x v="1"/>
    <s v="Columbus"/>
    <s v="Electric"/>
    <s v="Municipal Other Lighting"/>
    <s v="GP-General Power"/>
    <n v="17280"/>
    <n v="1095.57"/>
    <n v="0"/>
    <n v="0"/>
    <n v="0"/>
    <n v="0"/>
    <n v="0"/>
    <n v="0"/>
    <n v="0"/>
    <n v="0"/>
    <n v="0"/>
    <n v="0"/>
    <n v="0"/>
    <n v="946.25"/>
    <n v="0"/>
    <n v="0"/>
    <n v="28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7.16"/>
    <n v="0"/>
    <n v="0"/>
    <n v="0"/>
    <n v="0"/>
    <x v="1"/>
    <n v="0"/>
    <m/>
    <m/>
    <m/>
    <m/>
    <m/>
    <m/>
    <m/>
    <n v="883.7"/>
    <n v="62.55"/>
    <n v="0"/>
    <n v="946.25"/>
    <x v="4"/>
    <x v="6"/>
    <m/>
    <x v="44"/>
  </r>
  <r>
    <x v="1"/>
    <s v="Columbus"/>
    <s v="Electric"/>
    <s v="Municipal Other Lighting"/>
    <s v="LS-Special Lighting"/>
    <n v="74"/>
    <n v="79.2"/>
    <n v="0"/>
    <n v="0"/>
    <n v="0"/>
    <n v="0"/>
    <n v="0"/>
    <n v="0"/>
    <n v="0"/>
    <n v="0"/>
    <n v="0"/>
    <n v="0"/>
    <n v="0"/>
    <n v="4.05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05"/>
    <n v="7.0000000000000007E-2"/>
    <n v="0"/>
    <n v="0"/>
    <n v="0"/>
    <n v="0"/>
    <x v="1"/>
    <n v="0"/>
    <m/>
    <m/>
    <m/>
    <m/>
    <m/>
    <m/>
    <m/>
    <n v="3.78"/>
    <n v="0.27"/>
    <n v="0"/>
    <n v="4.05"/>
    <x v="4"/>
    <x v="7"/>
    <m/>
    <x v="44"/>
  </r>
  <r>
    <x v="1"/>
    <s v="Columbus"/>
    <s v="Electric"/>
    <s v="Municipal Pumping"/>
    <s v="CB-Commercial"/>
    <n v="8062"/>
    <n v="660.69"/>
    <n v="320"/>
    <n v="0"/>
    <n v="0"/>
    <n v="0"/>
    <n v="0"/>
    <n v="0"/>
    <n v="0"/>
    <n v="0"/>
    <n v="0"/>
    <n v="0"/>
    <n v="0"/>
    <n v="441.47"/>
    <n v="0"/>
    <n v="0"/>
    <n v="1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.79"/>
    <n v="0"/>
    <n v="0"/>
    <n v="0"/>
    <n v="0"/>
    <x v="1"/>
    <n v="0"/>
    <m/>
    <m/>
    <m/>
    <m/>
    <m/>
    <m/>
    <m/>
    <n v="412.29"/>
    <n v="29.18"/>
    <n v="0"/>
    <n v="441.47"/>
    <x v="3"/>
    <x v="5"/>
    <m/>
    <x v="44"/>
  </r>
  <r>
    <x v="1"/>
    <s v="Columbus"/>
    <s v="Electric"/>
    <s v="Municipal Pumping"/>
    <s v="GP-General Power"/>
    <n v="14073"/>
    <n v="2227.85"/>
    <n v="0"/>
    <n v="0"/>
    <n v="0"/>
    <n v="0"/>
    <n v="0"/>
    <n v="0"/>
    <n v="0"/>
    <n v="0"/>
    <n v="0"/>
    <n v="0"/>
    <n v="0"/>
    <n v="770.64"/>
    <n v="0"/>
    <n v="0"/>
    <n v="23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6.06"/>
    <n v="0"/>
    <n v="0"/>
    <n v="0"/>
    <n v="0"/>
    <x v="1"/>
    <n v="0"/>
    <m/>
    <m/>
    <m/>
    <m/>
    <m/>
    <m/>
    <m/>
    <n v="719.7"/>
    <n v="50.94"/>
    <n v="0"/>
    <n v="770.64"/>
    <x v="3"/>
    <x v="6"/>
    <m/>
    <x v="44"/>
  </r>
  <r>
    <x v="1"/>
    <s v="Columbus"/>
    <s v="Electric"/>
    <s v="Residential"/>
    <s v="NM-Net Metering"/>
    <n v="1440"/>
    <n v="-113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4"/>
  </r>
  <r>
    <x v="1"/>
    <s v="Columbus"/>
    <s v="Electric"/>
    <s v="Residential"/>
    <s v="RG-Residential"/>
    <n v="1624435"/>
    <n v="100677.6"/>
    <n v="28960.34"/>
    <n v="9033.7199999999993"/>
    <n v="0"/>
    <n v="0"/>
    <n v="0"/>
    <n v="0"/>
    <n v="0"/>
    <n v="0"/>
    <n v="0"/>
    <n v="0"/>
    <n v="0"/>
    <n v="88910.720000000001"/>
    <n v="0"/>
    <n v="0"/>
    <n v="2659.46"/>
    <n v="0"/>
    <n v="0"/>
    <n v="0"/>
    <n v="0"/>
    <n v="0"/>
    <n v="0"/>
    <n v="0"/>
    <n v="0"/>
    <n v="0"/>
    <n v="0"/>
    <n v="120"/>
    <n v="0"/>
    <n v="45"/>
    <n v="-2.48"/>
    <n v="80"/>
    <n v="-1.27"/>
    <n v="5542.82"/>
    <n v="0"/>
    <n v="0"/>
    <n v="29398.14"/>
    <n v="0"/>
    <n v="0"/>
    <n v="0"/>
    <n v="0"/>
    <x v="1"/>
    <n v="0"/>
    <m/>
    <m/>
    <m/>
    <m/>
    <m/>
    <m/>
    <m/>
    <n v="83030.27"/>
    <n v="5880.45"/>
    <n v="0"/>
    <n v="88910.720000000001"/>
    <x v="0"/>
    <x v="1"/>
    <m/>
    <x v="44"/>
  </r>
  <r>
    <x v="1"/>
    <s v="Columbus"/>
    <s v="Electric"/>
    <s v="Residential"/>
    <s v="RG-Residential Water Heat"/>
    <n v="256370"/>
    <n v="15567"/>
    <n v="3633.75"/>
    <n v="1043.43"/>
    <n v="0"/>
    <n v="0"/>
    <n v="0"/>
    <n v="0"/>
    <n v="0"/>
    <n v="0"/>
    <n v="0"/>
    <n v="0"/>
    <n v="0"/>
    <n v="13770.31"/>
    <n v="0"/>
    <n v="0"/>
    <n v="412.34"/>
    <n v="0"/>
    <n v="0"/>
    <n v="0"/>
    <n v="0"/>
    <n v="0"/>
    <n v="0"/>
    <n v="0"/>
    <n v="0"/>
    <n v="0"/>
    <n v="0"/>
    <n v="0"/>
    <n v="0"/>
    <n v="0"/>
    <n v="0"/>
    <n v="0"/>
    <n v="-0.24"/>
    <n v="778.24"/>
    <n v="0"/>
    <n v="0"/>
    <n v="4576.68"/>
    <n v="0"/>
    <n v="0"/>
    <n v="0"/>
    <n v="0"/>
    <x v="1"/>
    <n v="0"/>
    <m/>
    <m/>
    <m/>
    <m/>
    <m/>
    <m/>
    <m/>
    <n v="12842.25"/>
    <n v="928.06"/>
    <n v="0"/>
    <n v="13770.31"/>
    <x v="0"/>
    <x v="14"/>
    <m/>
    <x v="44"/>
  </r>
  <r>
    <x v="1"/>
    <s v="Columbus"/>
    <s v="Electric"/>
    <s v="Residential"/>
    <s v="RH-Residential Total Elec"/>
    <n v="404391"/>
    <n v="21958.23"/>
    <n v="6548.84"/>
    <n v="1459.74"/>
    <n v="0"/>
    <n v="0"/>
    <n v="0"/>
    <n v="0"/>
    <n v="0"/>
    <n v="0"/>
    <n v="0"/>
    <n v="0"/>
    <n v="0"/>
    <n v="22092.55"/>
    <n v="0"/>
    <n v="0"/>
    <n v="659.5"/>
    <n v="0"/>
    <n v="0"/>
    <n v="0"/>
    <n v="0"/>
    <n v="0"/>
    <n v="0"/>
    <n v="0"/>
    <n v="0"/>
    <n v="0"/>
    <n v="0"/>
    <n v="20"/>
    <n v="0"/>
    <n v="0"/>
    <n v="0"/>
    <n v="20"/>
    <n v="-0.28000000000000003"/>
    <n v="1139.06"/>
    <n v="0"/>
    <n v="0"/>
    <n v="7129.09"/>
    <n v="0"/>
    <n v="0"/>
    <n v="0"/>
    <n v="0"/>
    <x v="1"/>
    <n v="0"/>
    <m/>
    <m/>
    <m/>
    <m/>
    <m/>
    <m/>
    <m/>
    <n v="20628.649999999998"/>
    <n v="1463.9"/>
    <n v="0"/>
    <n v="22092.55"/>
    <x v="0"/>
    <x v="15"/>
    <m/>
    <x v="44"/>
  </r>
  <r>
    <x v="1"/>
    <s v="Columbus"/>
    <s v="Lighting"/>
    <s v="Commercial"/>
    <s v="PL-Private Lighting"/>
    <n v="20999.165000000001"/>
    <n v="4978.22"/>
    <n v="0"/>
    <n v="0"/>
    <n v="0"/>
    <n v="0"/>
    <n v="0"/>
    <n v="0"/>
    <n v="0"/>
    <n v="0"/>
    <n v="0"/>
    <n v="0"/>
    <n v="0"/>
    <n v="1153.57"/>
    <n v="0"/>
    <n v="0"/>
    <n v="34.619999999999997"/>
    <n v="0"/>
    <n v="0"/>
    <n v="0"/>
    <n v="0"/>
    <n v="0"/>
    <n v="0"/>
    <n v="0"/>
    <n v="0"/>
    <n v="0"/>
    <n v="0"/>
    <n v="0"/>
    <n v="0"/>
    <n v="0"/>
    <n v="0"/>
    <n v="0"/>
    <n v="0"/>
    <n v="499.33"/>
    <n v="0"/>
    <n v="264.70999999999998"/>
    <n v="56.51"/>
    <n v="0"/>
    <n v="0"/>
    <n v="0"/>
    <n v="0"/>
    <x v="1"/>
    <n v="0"/>
    <m/>
    <m/>
    <m/>
    <m/>
    <m/>
    <m/>
    <m/>
    <n v="1077.55"/>
    <n v="76.02"/>
    <n v="0"/>
    <n v="1153.57"/>
    <x v="1"/>
    <x v="4"/>
    <m/>
    <x v="44"/>
  </r>
  <r>
    <x v="1"/>
    <s v="Columbus"/>
    <s v="Lighting"/>
    <s v="Industrial"/>
    <s v="PL-Private Lighting"/>
    <n v="719.14099999999996"/>
    <n v="140.72"/>
    <n v="0"/>
    <n v="0"/>
    <n v="0"/>
    <n v="0"/>
    <n v="0"/>
    <n v="0"/>
    <n v="0"/>
    <n v="0"/>
    <n v="0"/>
    <n v="0"/>
    <n v="0"/>
    <n v="53.89"/>
    <n v="0"/>
    <n v="0"/>
    <n v="1.18"/>
    <n v="0"/>
    <n v="0"/>
    <n v="0"/>
    <n v="0"/>
    <n v="0"/>
    <n v="0"/>
    <n v="0"/>
    <n v="0"/>
    <n v="0"/>
    <n v="0"/>
    <n v="0"/>
    <n v="0"/>
    <n v="0"/>
    <n v="0"/>
    <n v="0"/>
    <n v="0"/>
    <n v="15.96"/>
    <n v="0"/>
    <n v="5.14"/>
    <n v="1.93"/>
    <n v="0"/>
    <n v="0"/>
    <n v="0"/>
    <n v="0"/>
    <x v="1"/>
    <n v="0"/>
    <m/>
    <m/>
    <m/>
    <m/>
    <m/>
    <m/>
    <m/>
    <n v="51.29"/>
    <n v="2.6"/>
    <n v="0"/>
    <n v="53.89"/>
    <x v="2"/>
    <x v="4"/>
    <m/>
    <x v="44"/>
  </r>
  <r>
    <x v="1"/>
    <s v="Columbus"/>
    <s v="Lighting"/>
    <s v="Municipal Other Lighting"/>
    <s v="PL-Private Lighting"/>
    <n v="290"/>
    <n v="83.35"/>
    <n v="0"/>
    <n v="0"/>
    <n v="0"/>
    <n v="0"/>
    <n v="0"/>
    <n v="0"/>
    <n v="0"/>
    <n v="0"/>
    <n v="0"/>
    <n v="0"/>
    <n v="0"/>
    <n v="15.88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8"/>
    <n v="0"/>
    <n v="0"/>
    <n v="0"/>
    <n v="0"/>
    <x v="1"/>
    <n v="0"/>
    <m/>
    <m/>
    <m/>
    <m/>
    <m/>
    <m/>
    <m/>
    <n v="14.83"/>
    <n v="1.05"/>
    <n v="0"/>
    <n v="15.88"/>
    <x v="4"/>
    <x v="4"/>
    <m/>
    <x v="44"/>
  </r>
  <r>
    <x v="1"/>
    <s v="Columbus"/>
    <s v="Lighting"/>
    <s v="Municipal Street Lighting"/>
    <s v="SPL-Municipal St Lighting"/>
    <n v="39476.695"/>
    <n v="4045.01"/>
    <n v="0"/>
    <n v="0"/>
    <n v="0"/>
    <n v="0"/>
    <n v="0"/>
    <n v="0"/>
    <n v="0"/>
    <n v="0"/>
    <n v="0"/>
    <n v="0"/>
    <n v="0"/>
    <n v="3037.35"/>
    <n v="0"/>
    <n v="0"/>
    <n v="64.75"/>
    <n v="0"/>
    <n v="0"/>
    <n v="1651.9"/>
    <n v="0"/>
    <n v="0"/>
    <n v="0"/>
    <n v="0"/>
    <n v="0"/>
    <n v="0"/>
    <n v="0"/>
    <n v="0"/>
    <n v="0"/>
    <n v="0"/>
    <n v="0"/>
    <n v="0"/>
    <n v="0"/>
    <n v="0"/>
    <n v="0"/>
    <n v="-1125.8"/>
    <n v="131.85"/>
    <n v="0"/>
    <n v="0"/>
    <n v="0"/>
    <n v="0"/>
    <x v="1"/>
    <n v="0"/>
    <m/>
    <m/>
    <m/>
    <m/>
    <m/>
    <m/>
    <m/>
    <n v="2894.44"/>
    <n v="142.91"/>
    <n v="0"/>
    <n v="3037.35"/>
    <x v="4"/>
    <x v="11"/>
    <m/>
    <x v="44"/>
  </r>
  <r>
    <x v="1"/>
    <s v="Columbus"/>
    <s v="Lighting"/>
    <s v="Residential"/>
    <s v="PL-Private Lighting"/>
    <n v="13944.169"/>
    <n v="4412.04"/>
    <n v="0"/>
    <n v="0"/>
    <n v="0"/>
    <n v="0"/>
    <n v="0"/>
    <n v="0"/>
    <n v="0"/>
    <n v="0"/>
    <n v="0"/>
    <n v="0"/>
    <n v="0"/>
    <n v="762.53"/>
    <n v="0"/>
    <n v="0"/>
    <n v="23.07"/>
    <n v="0"/>
    <n v="0"/>
    <n v="0"/>
    <n v="0"/>
    <n v="0"/>
    <n v="0"/>
    <n v="0"/>
    <n v="0"/>
    <n v="0"/>
    <n v="0"/>
    <n v="0"/>
    <n v="0"/>
    <n v="0"/>
    <n v="0"/>
    <n v="0"/>
    <n v="0"/>
    <n v="92.05"/>
    <n v="0"/>
    <n v="827.54"/>
    <n v="36.85"/>
    <n v="0"/>
    <n v="0"/>
    <n v="0"/>
    <n v="0"/>
    <x v="1"/>
    <n v="0"/>
    <m/>
    <m/>
    <m/>
    <m/>
    <m/>
    <m/>
    <m/>
    <n v="712.05"/>
    <n v="50.48"/>
    <n v="0"/>
    <n v="762.53"/>
    <x v="0"/>
    <x v="4"/>
    <m/>
    <x v="44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1"/>
    <s v="Neosho"/>
    <s v="Electric"/>
    <s v="Commercial"/>
    <s v="CB-Commercial"/>
    <n v="3"/>
    <n v="0.25"/>
    <n v="20"/>
    <n v="1.02"/>
    <n v="0"/>
    <n v="0"/>
    <n v="0"/>
    <n v="0"/>
    <n v="0"/>
    <n v="0"/>
    <n v="0"/>
    <n v="0"/>
    <n v="0"/>
    <n v="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3"/>
    <n v="0"/>
    <n v="0"/>
    <n v="0.04"/>
    <n v="0"/>
    <n v="0"/>
    <n v="0"/>
    <n v="0"/>
    <x v="1"/>
    <n v="0"/>
    <m/>
    <m/>
    <m/>
    <m/>
    <m/>
    <m/>
    <m/>
    <n v="0.15"/>
    <n v="0.01"/>
    <n v="0"/>
    <n v="0.16"/>
    <x v="1"/>
    <x v="5"/>
    <m/>
    <x v="44"/>
  </r>
  <r>
    <x v="3"/>
    <s v="Aurora"/>
    <s v="Electric"/>
    <s v="Commercial"/>
    <s v="LS-Special Lighting"/>
    <n v="10676"/>
    <n v="1740.95"/>
    <n v="0"/>
    <n v="35.840000000000003"/>
    <n v="0"/>
    <n v="0"/>
    <n v="0"/>
    <n v="0"/>
    <n v="138.47"/>
    <n v="0"/>
    <n v="0"/>
    <n v="2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4"/>
  </r>
  <r>
    <x v="3"/>
    <s v="Aurora"/>
    <s v="Electric"/>
    <s v="Commercial"/>
    <s v="NS-GS General Service"/>
    <n v="2607150"/>
    <n v="340232.48"/>
    <n v="47327.97"/>
    <n v="11849.43"/>
    <n v="0"/>
    <n v="0"/>
    <n v="0"/>
    <n v="0"/>
    <n v="33814.76"/>
    <n v="0"/>
    <n v="0"/>
    <n v="729.7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131.5200000000004"/>
    <n v="60"/>
    <n v="-198.99"/>
    <n v="27044.63"/>
    <n v="0"/>
    <n v="0"/>
    <n v="0"/>
    <n v="0"/>
    <n v="0"/>
    <n v="0"/>
    <n v="0"/>
    <x v="1514"/>
    <n v="0"/>
    <m/>
    <m/>
    <m/>
    <m/>
    <m/>
    <m/>
    <m/>
    <n v="0"/>
    <n v="0"/>
    <n v="0"/>
    <n v="0"/>
    <x v="1"/>
    <x v="19"/>
    <m/>
    <x v="44"/>
  </r>
  <r>
    <x v="3"/>
    <s v="Aurora"/>
    <s v="Electric"/>
    <s v="Commercial"/>
    <s v="NS-LG Large General"/>
    <n v="4888264"/>
    <n v="538551.99"/>
    <n v="11896.68"/>
    <n v="16781.2"/>
    <n v="0"/>
    <n v="0"/>
    <n v="-41.69"/>
    <n v="-14320.9923664122"/>
    <n v="63400.800000000003"/>
    <n v="0"/>
    <n v="0"/>
    <n v="1228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56.54"/>
    <n v="0"/>
    <n v="0"/>
    <n v="32379.42"/>
    <n v="0"/>
    <n v="0"/>
    <n v="0"/>
    <n v="0"/>
    <n v="0"/>
    <n v="0"/>
    <n v="0"/>
    <x v="1515"/>
    <n v="0"/>
    <m/>
    <m/>
    <m/>
    <m/>
    <m/>
    <m/>
    <m/>
    <n v="0"/>
    <n v="0"/>
    <n v="0"/>
    <n v="0"/>
    <x v="1"/>
    <x v="20"/>
    <m/>
    <x v="44"/>
  </r>
  <r>
    <x v="3"/>
    <s v="Aurora"/>
    <s v="Electric"/>
    <s v="Residential"/>
    <s v="NS-RG Residential"/>
    <n v="29"/>
    <n v="3.94"/>
    <n v="8.67"/>
    <n v="0.65"/>
    <n v="0"/>
    <n v="0"/>
    <n v="0"/>
    <n v="0"/>
    <n v="0.38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9"/>
    <n v="0"/>
    <n v="0"/>
    <n v="0"/>
    <n v="0"/>
    <n v="0"/>
    <n v="0"/>
    <n v="0"/>
    <x v="128"/>
    <n v="0"/>
    <m/>
    <m/>
    <m/>
    <m/>
    <m/>
    <m/>
    <m/>
    <n v="0"/>
    <n v="0"/>
    <n v="0"/>
    <n v="0"/>
    <x v="0"/>
    <x v="38"/>
    <m/>
    <x v="44"/>
  </r>
  <r>
    <x v="3"/>
    <s v="Aurora"/>
    <s v="Electric"/>
    <s v="Commercial"/>
    <s v="NS-SP Small Primary"/>
    <n v="273000"/>
    <n v="29406.62"/>
    <n v="138.97999999999999"/>
    <n v="1389.69"/>
    <n v="0"/>
    <n v="0"/>
    <n v="0"/>
    <n v="0"/>
    <n v="3540.81"/>
    <n v="0"/>
    <n v="0"/>
    <n v="76.44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0"/>
    <n v="0"/>
    <n v="0"/>
    <n v="1162.72"/>
    <n v="0"/>
    <n v="0"/>
    <n v="0"/>
    <n v="0"/>
    <n v="0"/>
    <n v="0"/>
    <n v="0"/>
    <x v="1516"/>
    <n v="0"/>
    <m/>
    <m/>
    <m/>
    <m/>
    <m/>
    <m/>
    <m/>
    <n v="0"/>
    <n v="0"/>
    <n v="0"/>
    <n v="0"/>
    <x v="1"/>
    <x v="23"/>
    <m/>
    <x v="44"/>
  </r>
  <r>
    <x v="3"/>
    <s v="Aurora"/>
    <s v="Electric"/>
    <s v="Industrial"/>
    <s v="LP-Large Power"/>
    <n v="3097803"/>
    <n v="317765.90999999997"/>
    <n v="567.1"/>
    <n v="0"/>
    <n v="0"/>
    <n v="0"/>
    <n v="0"/>
    <n v="0"/>
    <n v="39435.03"/>
    <n v="0"/>
    <n v="0"/>
    <n v="249.31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13411.07"/>
    <n v="0"/>
    <n v="0"/>
    <n v="8792.89"/>
    <n v="0"/>
    <n v="0"/>
    <n v="0"/>
    <n v="0"/>
    <n v="0"/>
    <n v="0"/>
    <n v="0"/>
    <x v="1517"/>
    <n v="0"/>
    <m/>
    <m/>
    <m/>
    <m/>
    <m/>
    <m/>
    <m/>
    <n v="0"/>
    <n v="0"/>
    <n v="0"/>
    <n v="0"/>
    <x v="2"/>
    <x v="17"/>
    <m/>
    <x v="44"/>
  </r>
  <r>
    <x v="3"/>
    <s v="Aurora"/>
    <s v="Electric"/>
    <s v="Industrial"/>
    <s v="NS-GS General Service"/>
    <n v="66756"/>
    <n v="8641.0400000000009"/>
    <n v="311.61"/>
    <n v="348.21"/>
    <n v="0"/>
    <n v="0"/>
    <n v="0"/>
    <n v="0"/>
    <n v="865.82"/>
    <n v="0"/>
    <n v="0"/>
    <n v="1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4.86"/>
    <n v="0"/>
    <n v="0"/>
    <n v="704.19"/>
    <n v="0"/>
    <n v="0"/>
    <n v="0"/>
    <n v="0"/>
    <n v="0"/>
    <n v="0"/>
    <n v="0"/>
    <x v="1518"/>
    <n v="0"/>
    <m/>
    <m/>
    <m/>
    <m/>
    <m/>
    <m/>
    <m/>
    <n v="0"/>
    <n v="0"/>
    <n v="0"/>
    <n v="0"/>
    <x v="2"/>
    <x v="19"/>
    <m/>
    <x v="44"/>
  </r>
  <r>
    <x v="3"/>
    <s v="Aurora"/>
    <s v="Electric"/>
    <s v="Industrial"/>
    <s v="NS-LG Large General"/>
    <n v="1543143"/>
    <n v="166235.73000000001"/>
    <n v="1042.3499999999999"/>
    <n v="4285.93"/>
    <n v="0"/>
    <n v="0"/>
    <n v="0"/>
    <n v="0"/>
    <n v="20014.580000000002"/>
    <n v="0"/>
    <n v="0"/>
    <n v="432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04.55"/>
    <n v="0"/>
    <n v="0"/>
    <n v="9667.11"/>
    <n v="0"/>
    <n v="0"/>
    <n v="0"/>
    <n v="0"/>
    <n v="0"/>
    <n v="0"/>
    <n v="0"/>
    <x v="1519"/>
    <n v="0"/>
    <m/>
    <m/>
    <m/>
    <m/>
    <m/>
    <m/>
    <m/>
    <n v="0"/>
    <n v="0"/>
    <n v="0"/>
    <n v="0"/>
    <x v="2"/>
    <x v="20"/>
    <m/>
    <x v="44"/>
  </r>
  <r>
    <x v="3"/>
    <s v="Aurora"/>
    <s v="Electric"/>
    <s v="Industrial"/>
    <s v="NS-SP Small Primary"/>
    <n v="986350"/>
    <n v="135201.57999999999"/>
    <n v="347.45"/>
    <n v="3276.64"/>
    <n v="0"/>
    <n v="0"/>
    <n v="0"/>
    <n v="0"/>
    <n v="12792.96"/>
    <n v="0"/>
    <n v="0"/>
    <n v="64.17"/>
    <n v="0"/>
    <n v="0"/>
    <n v="0"/>
    <n v="0"/>
    <n v="0"/>
    <n v="0"/>
    <n v="0"/>
    <n v="1318"/>
    <n v="0"/>
    <n v="0"/>
    <n v="0"/>
    <n v="0"/>
    <n v="0"/>
    <n v="-808"/>
    <n v="0"/>
    <n v="0"/>
    <n v="0"/>
    <n v="0"/>
    <n v="58.07"/>
    <n v="0"/>
    <n v="0"/>
    <n v="9027.6200000000008"/>
    <n v="0"/>
    <n v="0"/>
    <n v="0"/>
    <n v="0"/>
    <n v="0"/>
    <n v="0"/>
    <n v="0"/>
    <x v="1520"/>
    <n v="0"/>
    <m/>
    <m/>
    <m/>
    <m/>
    <m/>
    <m/>
    <m/>
    <n v="0"/>
    <n v="0"/>
    <n v="0"/>
    <n v="0"/>
    <x v="2"/>
    <x v="23"/>
    <m/>
    <x v="44"/>
  </r>
  <r>
    <x v="3"/>
    <s v="Aurora"/>
    <s v="Electric"/>
    <s v="Interdepartmental"/>
    <s v="NS-GS General Service"/>
    <n v="28662"/>
    <n v="3745.25"/>
    <n v="239.7"/>
    <n v="0"/>
    <n v="0"/>
    <n v="0"/>
    <n v="0"/>
    <n v="0"/>
    <n v="371.75"/>
    <n v="0"/>
    <n v="0"/>
    <n v="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"/>
    <n v="0"/>
    <n v="0"/>
    <n v="0"/>
    <n v="0"/>
    <n v="0"/>
    <n v="0"/>
    <n v="0"/>
    <x v="1521"/>
    <n v="0"/>
    <m/>
    <m/>
    <m/>
    <m/>
    <m/>
    <m/>
    <m/>
    <n v="0"/>
    <n v="0"/>
    <n v="0"/>
    <n v="0"/>
    <x v="5"/>
    <x v="19"/>
    <m/>
    <x v="44"/>
  </r>
  <r>
    <x v="3"/>
    <s v="Aurora"/>
    <s v="Electric"/>
    <s v="Interdepartmental"/>
    <s v="NS-LG Large General"/>
    <n v="192883"/>
    <n v="16019.5"/>
    <n v="277.95999999999998"/>
    <n v="0"/>
    <n v="0"/>
    <n v="0"/>
    <n v="0"/>
    <n v="0"/>
    <n v="2501.6799999999998"/>
    <n v="0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22"/>
    <n v="0"/>
    <m/>
    <m/>
    <m/>
    <m/>
    <m/>
    <m/>
    <m/>
    <n v="0"/>
    <n v="0"/>
    <n v="0"/>
    <n v="0"/>
    <x v="5"/>
    <x v="20"/>
    <m/>
    <x v="44"/>
  </r>
  <r>
    <x v="3"/>
    <s v="Aurora"/>
    <s v="Electric"/>
    <s v="Municipal Buildings"/>
    <s v="NS-GS General Service"/>
    <n v="72230"/>
    <n v="9647.5300000000007"/>
    <n v="1653.93"/>
    <n v="0"/>
    <n v="0"/>
    <n v="0"/>
    <n v="0"/>
    <n v="0"/>
    <n v="936.79"/>
    <n v="0"/>
    <n v="0"/>
    <n v="20.26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23"/>
    <n v="0"/>
    <m/>
    <m/>
    <m/>
    <m/>
    <m/>
    <m/>
    <m/>
    <n v="0"/>
    <n v="0"/>
    <n v="0"/>
    <n v="0"/>
    <x v="3"/>
    <x v="19"/>
    <m/>
    <x v="44"/>
  </r>
  <r>
    <x v="3"/>
    <s v="Aurora"/>
    <s v="Electric"/>
    <s v="Municipal Buildings"/>
    <s v="NS-LG Large General"/>
    <n v="134080"/>
    <n v="12823.48"/>
    <n v="277.95999999999998"/>
    <n v="0"/>
    <n v="0"/>
    <n v="0"/>
    <n v="0"/>
    <n v="0"/>
    <n v="1739.01"/>
    <n v="0"/>
    <n v="0"/>
    <n v="37.54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24"/>
    <n v="0"/>
    <m/>
    <m/>
    <m/>
    <m/>
    <m/>
    <m/>
    <m/>
    <n v="0"/>
    <n v="0"/>
    <n v="0"/>
    <n v="0"/>
    <x v="3"/>
    <x v="20"/>
    <m/>
    <x v="44"/>
  </r>
  <r>
    <x v="3"/>
    <s v="Aurora"/>
    <s v="Electric"/>
    <s v="Municipal Other Lighting"/>
    <s v="LS-Special Lighting"/>
    <n v="9724"/>
    <n v="1862.35"/>
    <n v="0"/>
    <n v="0"/>
    <n v="0"/>
    <n v="0"/>
    <n v="0"/>
    <n v="0"/>
    <n v="126.11"/>
    <n v="0"/>
    <n v="0"/>
    <n v="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4"/>
  </r>
  <r>
    <x v="3"/>
    <s v="Aurora"/>
    <s v="Electric"/>
    <s v="Municipal Other Lighting"/>
    <s v="MS-Miscellaneous"/>
    <n v="0"/>
    <n v="0"/>
    <n v="2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44"/>
  </r>
  <r>
    <x v="3"/>
    <s v="Aurora"/>
    <s v="Electric"/>
    <s v="Municipal Other Lighting"/>
    <s v="NS-GS General Service"/>
    <n v="10577"/>
    <n v="1414.61"/>
    <n v="767.04"/>
    <n v="0"/>
    <n v="0"/>
    <n v="0"/>
    <n v="0"/>
    <n v="0"/>
    <n v="137.19"/>
    <n v="0"/>
    <n v="0"/>
    <n v="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25"/>
    <n v="0"/>
    <m/>
    <m/>
    <m/>
    <m/>
    <m/>
    <m/>
    <m/>
    <n v="0"/>
    <n v="0"/>
    <n v="0"/>
    <n v="0"/>
    <x v="4"/>
    <x v="19"/>
    <m/>
    <x v="44"/>
  </r>
  <r>
    <x v="3"/>
    <s v="Aurora"/>
    <s v="Electric"/>
    <s v="Municipal Pumping"/>
    <s v="NS-GS General Service"/>
    <n v="62830"/>
    <n v="8364.09"/>
    <n v="1342.32"/>
    <n v="0"/>
    <n v="0"/>
    <n v="0"/>
    <n v="0"/>
    <n v="0"/>
    <n v="814.91"/>
    <n v="0"/>
    <n v="0"/>
    <n v="17.55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26"/>
    <n v="0"/>
    <m/>
    <m/>
    <m/>
    <m/>
    <m/>
    <m/>
    <m/>
    <n v="0"/>
    <n v="0"/>
    <n v="0"/>
    <n v="0"/>
    <x v="3"/>
    <x v="19"/>
    <m/>
    <x v="44"/>
  </r>
  <r>
    <x v="3"/>
    <s v="Aurora"/>
    <s v="Electric"/>
    <s v="Municipal Pumping"/>
    <s v="NS-LG Large General"/>
    <n v="514859"/>
    <n v="53460.39"/>
    <n v="972.86"/>
    <n v="0"/>
    <n v="0"/>
    <n v="0"/>
    <n v="0"/>
    <n v="0"/>
    <n v="6677.73"/>
    <n v="0"/>
    <n v="0"/>
    <n v="14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27"/>
    <n v="0"/>
    <m/>
    <m/>
    <m/>
    <m/>
    <m/>
    <m/>
    <m/>
    <n v="0"/>
    <n v="0"/>
    <n v="0"/>
    <n v="0"/>
    <x v="3"/>
    <x v="20"/>
    <m/>
    <x v="44"/>
  </r>
  <r>
    <x v="3"/>
    <s v="Aurora"/>
    <s v="Electric"/>
    <s v="Oil Pipeline Pumping"/>
    <s v="NS-LG Large General"/>
    <n v="83040"/>
    <n v="9660.01"/>
    <n v="69.489999999999995"/>
    <n v="328.13"/>
    <n v="0"/>
    <n v="0"/>
    <n v="0"/>
    <n v="0"/>
    <n v="1077.03"/>
    <n v="0"/>
    <n v="0"/>
    <n v="23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5.34"/>
    <n v="0"/>
    <n v="0"/>
    <n v="0"/>
    <n v="0"/>
    <n v="0"/>
    <n v="0"/>
    <n v="0"/>
    <x v="1528"/>
    <n v="0"/>
    <m/>
    <m/>
    <m/>
    <m/>
    <m/>
    <m/>
    <m/>
    <n v="0"/>
    <n v="0"/>
    <n v="0"/>
    <n v="0"/>
    <x v="2"/>
    <x v="20"/>
    <m/>
    <x v="44"/>
  </r>
  <r>
    <x v="3"/>
    <s v="Aurora"/>
    <s v="Electric"/>
    <s v="Oil Pipeline Pumping"/>
    <s v="NS-SP Small Primary"/>
    <n v="55200"/>
    <n v="6182.59"/>
    <n v="69.489999999999995"/>
    <n v="0"/>
    <n v="0"/>
    <n v="0"/>
    <n v="0"/>
    <n v="0"/>
    <n v="715.94"/>
    <n v="0"/>
    <n v="0"/>
    <n v="15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4.47"/>
    <n v="0"/>
    <n v="0"/>
    <n v="0"/>
    <n v="0"/>
    <n v="0"/>
    <n v="0"/>
    <n v="0"/>
    <x v="1529"/>
    <n v="0"/>
    <m/>
    <m/>
    <m/>
    <m/>
    <m/>
    <m/>
    <m/>
    <n v="0"/>
    <n v="0"/>
    <n v="0"/>
    <n v="0"/>
    <x v="2"/>
    <x v="37"/>
    <m/>
    <x v="44"/>
  </r>
  <r>
    <x v="3"/>
    <s v="Aurora"/>
    <s v="Electric"/>
    <s v="Residential"/>
    <s v="NS-RG Residential"/>
    <n v="11421661"/>
    <n v="1512767.35"/>
    <n v="191088.22"/>
    <n v="56164.02"/>
    <n v="0"/>
    <n v="0"/>
    <n v="-15.11"/>
    <n v="-1933.2793893129799"/>
    <n v="148138.23000000001"/>
    <n v="0"/>
    <n v="0"/>
    <n v="3197.32"/>
    <n v="0"/>
    <n v="0"/>
    <n v="0"/>
    <n v="0"/>
    <n v="0"/>
    <n v="0"/>
    <n v="0"/>
    <n v="0"/>
    <n v="0"/>
    <n v="0"/>
    <n v="0"/>
    <n v="0"/>
    <n v="0"/>
    <n v="0"/>
    <n v="0"/>
    <n v="1680"/>
    <n v="150"/>
    <n v="330"/>
    <n v="2762.78"/>
    <n v="560"/>
    <n v="-446.84"/>
    <n v="15069.83"/>
    <n v="0"/>
    <n v="0"/>
    <n v="0"/>
    <n v="0"/>
    <n v="0"/>
    <n v="0"/>
    <n v="91.59"/>
    <x v="1530"/>
    <n v="0"/>
    <m/>
    <m/>
    <m/>
    <m/>
    <m/>
    <m/>
    <m/>
    <n v="0"/>
    <n v="0"/>
    <n v="0"/>
    <n v="0"/>
    <x v="0"/>
    <x v="38"/>
    <m/>
    <x v="44"/>
  </r>
  <r>
    <x v="3"/>
    <s v="Aurora"/>
    <s v="Electric"/>
    <s v="Residential"/>
    <s v="RG-Residential"/>
    <n v="853"/>
    <n v="113.33"/>
    <n v="-140.4"/>
    <n v="0.61"/>
    <n v="0"/>
    <n v="0"/>
    <n v="0"/>
    <n v="0"/>
    <n v="11.06"/>
    <n v="0"/>
    <n v="0"/>
    <n v="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48"/>
    <n v="0"/>
    <n v="0"/>
    <n v="1.49"/>
    <n v="0"/>
    <n v="0"/>
    <n v="0"/>
    <n v="0"/>
    <n v="0"/>
    <n v="0"/>
    <n v="0"/>
    <x v="1204"/>
    <n v="0"/>
    <m/>
    <m/>
    <m/>
    <m/>
    <m/>
    <m/>
    <m/>
    <n v="0"/>
    <n v="0"/>
    <n v="0"/>
    <n v="0"/>
    <x v="0"/>
    <x v="1"/>
    <m/>
    <x v="44"/>
  </r>
  <r>
    <x v="3"/>
    <s v="Aurora"/>
    <s v="Lighting"/>
    <s v="Commercial"/>
    <s v="PL-Private Lighting"/>
    <n v="48129.491000000002"/>
    <n v="17411.060000000001"/>
    <n v="0"/>
    <n v="0"/>
    <n v="0"/>
    <n v="0"/>
    <n v="0"/>
    <n v="0"/>
    <n v="620.42999999999995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.5"/>
    <n v="0"/>
    <n v="0"/>
    <n v="958.04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3"/>
    <s v="Aurora"/>
    <s v="Lighting"/>
    <s v="Industrial"/>
    <s v="PL-Private Lighting"/>
    <n v="4750"/>
    <n v="1294.31"/>
    <n v="0"/>
    <n v="0"/>
    <n v="0"/>
    <n v="0"/>
    <n v="0"/>
    <n v="0"/>
    <n v="61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65"/>
    <n v="0"/>
    <n v="0"/>
    <n v="68.5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4"/>
  </r>
  <r>
    <x v="3"/>
    <s v="Aurora"/>
    <s v="Lighting"/>
    <s v="Interdepartmental"/>
    <s v="PL-Private Lighting"/>
    <n v="195"/>
    <n v="49.47"/>
    <n v="0"/>
    <n v="0"/>
    <n v="0"/>
    <n v="0"/>
    <n v="0"/>
    <n v="0"/>
    <n v="2.5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44"/>
  </r>
  <r>
    <x v="3"/>
    <s v="Aurora"/>
    <s v="Lighting"/>
    <s v="Municipal Other Lighting"/>
    <s v="PL-Private Lighting"/>
    <n v="174"/>
    <n v="70.95"/>
    <n v="0"/>
    <n v="0"/>
    <n v="0"/>
    <n v="0"/>
    <n v="0"/>
    <n v="0"/>
    <n v="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4"/>
  </r>
  <r>
    <x v="3"/>
    <s v="Aurora"/>
    <s v="Lighting"/>
    <s v="Municipal Pumping"/>
    <s v="PL-Private Lighting"/>
    <n v="58"/>
    <n v="22.14"/>
    <n v="0"/>
    <n v="0"/>
    <n v="0"/>
    <n v="0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4"/>
  </r>
  <r>
    <x v="3"/>
    <s v="Aurora"/>
    <s v="Lighting"/>
    <s v="Municipal Street Lighting"/>
    <s v="SPL-Municipal St Lighting"/>
    <n v="100030.389"/>
    <n v="13702.45"/>
    <n v="0"/>
    <n v="0"/>
    <n v="0"/>
    <n v="0"/>
    <n v="0"/>
    <n v="0"/>
    <n v="1297.4000000000001"/>
    <n v="0"/>
    <n v="0"/>
    <n v="0"/>
    <n v="0"/>
    <n v="0"/>
    <n v="0"/>
    <n v="0"/>
    <n v="0"/>
    <n v="0"/>
    <n v="0"/>
    <n v="3518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4"/>
  </r>
  <r>
    <x v="3"/>
    <s v="Aurora"/>
    <s v="Lighting"/>
    <s v="Residential"/>
    <s v="PL-Private Lighting"/>
    <n v="51198.267999999996"/>
    <n v="21020"/>
    <n v="0"/>
    <n v="0"/>
    <n v="0"/>
    <n v="0"/>
    <n v="0"/>
    <n v="0"/>
    <n v="66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04"/>
    <n v="0"/>
    <n v="-0.59"/>
    <n v="69.8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3"/>
    <s v="Baxter Springs"/>
    <s v="Electric"/>
    <s v="Commercial"/>
    <s v="NS-GS General Service"/>
    <n v="0"/>
    <n v="0"/>
    <n v="23.97"/>
    <n v="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2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9"/>
    <m/>
    <x v="44"/>
  </r>
  <r>
    <x v="3"/>
    <s v="Baxter Springs"/>
    <s v="Electric"/>
    <s v="Residential"/>
    <s v="NS-RG Residential"/>
    <n v="330"/>
    <n v="44.82"/>
    <n v="13"/>
    <n v="3.12"/>
    <n v="0"/>
    <n v="0"/>
    <n v="0"/>
    <n v="0"/>
    <n v="4.28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5"/>
    <n v="0"/>
    <n v="0"/>
    <n v="0"/>
    <n v="0"/>
    <n v="0"/>
    <n v="0"/>
    <n v="0"/>
    <x v="1531"/>
    <n v="0"/>
    <m/>
    <m/>
    <m/>
    <m/>
    <m/>
    <m/>
    <m/>
    <n v="0"/>
    <n v="0"/>
    <n v="0"/>
    <n v="0"/>
    <x v="0"/>
    <x v="38"/>
    <m/>
    <x v="44"/>
  </r>
  <r>
    <x v="3"/>
    <s v="Baxter Springs"/>
    <s v="Lighting"/>
    <s v="Commercial"/>
    <s v="PL-Private Lighting"/>
    <n v="31"/>
    <n v="15.22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9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3"/>
    <s v="Bolivar"/>
    <s v="Electric"/>
    <s v="Commercial"/>
    <s v="LP-Large Power"/>
    <n v="2228784"/>
    <n v="207846.1"/>
    <n v="1134.2"/>
    <n v="0"/>
    <n v="0"/>
    <n v="0"/>
    <n v="0"/>
    <n v="0"/>
    <n v="28372.43"/>
    <n v="0"/>
    <n v="0"/>
    <n v="624.05999999999995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6339.88"/>
    <n v="0"/>
    <n v="0"/>
    <n v="0"/>
    <n v="0"/>
    <n v="0"/>
    <n v="0"/>
    <n v="0"/>
    <x v="1532"/>
    <n v="0"/>
    <m/>
    <m/>
    <m/>
    <m/>
    <m/>
    <m/>
    <m/>
    <n v="0"/>
    <n v="0"/>
    <n v="0"/>
    <n v="0"/>
    <x v="1"/>
    <x v="17"/>
    <m/>
    <x v="44"/>
  </r>
  <r>
    <x v="3"/>
    <s v="Bolivar"/>
    <s v="Electric"/>
    <s v="Commercial"/>
    <s v="LS-Special Lighting"/>
    <n v="5709"/>
    <n v="1072.67"/>
    <n v="0"/>
    <n v="1.93"/>
    <n v="0"/>
    <n v="0"/>
    <n v="0"/>
    <n v="0"/>
    <n v="74.05"/>
    <n v="0"/>
    <n v="0"/>
    <n v="1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5"/>
    <n v="0"/>
    <n v="0"/>
    <n v="0"/>
    <n v="0"/>
    <n v="0"/>
    <n v="0"/>
    <n v="0"/>
    <x v="110"/>
    <n v="0"/>
    <m/>
    <m/>
    <m/>
    <m/>
    <m/>
    <m/>
    <m/>
    <n v="0"/>
    <n v="0"/>
    <n v="0"/>
    <n v="0"/>
    <x v="1"/>
    <x v="7"/>
    <m/>
    <x v="44"/>
  </r>
  <r>
    <x v="3"/>
    <s v="Bolivar"/>
    <s v="Electric"/>
    <s v="Commercial"/>
    <s v="NS-GS General Service"/>
    <n v="3078920"/>
    <n v="400960.23"/>
    <n v="60461.93"/>
    <n v="10333.18"/>
    <n v="0"/>
    <n v="0"/>
    <n v="-104.16"/>
    <n v="-24211.200000000001"/>
    <n v="39933.620000000003"/>
    <n v="0"/>
    <n v="0"/>
    <n v="861.99"/>
    <n v="0"/>
    <n v="0"/>
    <n v="0"/>
    <n v="0"/>
    <n v="0"/>
    <n v="0"/>
    <n v="0"/>
    <n v="0"/>
    <n v="0"/>
    <n v="0"/>
    <n v="0"/>
    <n v="0"/>
    <n v="0"/>
    <n v="0"/>
    <n v="0"/>
    <n v="60"/>
    <n v="0"/>
    <n v="30"/>
    <n v="4917.09"/>
    <n v="20"/>
    <n v="-53.01"/>
    <n v="29753.48"/>
    <n v="0"/>
    <n v="0"/>
    <n v="0"/>
    <n v="0"/>
    <n v="0"/>
    <n v="0"/>
    <n v="0"/>
    <x v="1533"/>
    <n v="0"/>
    <m/>
    <m/>
    <m/>
    <m/>
    <m/>
    <m/>
    <m/>
    <n v="0"/>
    <n v="0"/>
    <n v="0"/>
    <n v="0"/>
    <x v="1"/>
    <x v="19"/>
    <m/>
    <x v="44"/>
  </r>
  <r>
    <x v="3"/>
    <s v="Bolivar"/>
    <s v="Electric"/>
    <s v="Commercial"/>
    <s v="NS-LG Large General"/>
    <n v="5934422"/>
    <n v="674667.9"/>
    <n v="17298.39"/>
    <n v="4994.28"/>
    <n v="0"/>
    <n v="0"/>
    <n v="0"/>
    <n v="0"/>
    <n v="76969.460000000006"/>
    <n v="0"/>
    <n v="0"/>
    <n v="1647.98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864.07"/>
    <n v="0"/>
    <n v="0"/>
    <n v="31260.32"/>
    <n v="0"/>
    <n v="0"/>
    <n v="0"/>
    <n v="0"/>
    <n v="0"/>
    <n v="0"/>
    <n v="0"/>
    <x v="1534"/>
    <n v="0"/>
    <m/>
    <m/>
    <m/>
    <m/>
    <m/>
    <m/>
    <m/>
    <n v="0"/>
    <n v="0"/>
    <n v="0"/>
    <n v="0"/>
    <x v="1"/>
    <x v="20"/>
    <m/>
    <x v="44"/>
  </r>
  <r>
    <x v="3"/>
    <s v="Bolivar"/>
    <s v="Electric"/>
    <s v="Commercial"/>
    <s v="NS-SP Small Primary"/>
    <n v="8760"/>
    <n v="1714.51"/>
    <n v="138.97999999999999"/>
    <n v="0"/>
    <n v="0"/>
    <n v="0"/>
    <n v="0"/>
    <n v="0"/>
    <n v="113.61"/>
    <n v="0"/>
    <n v="0"/>
    <n v="2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.14"/>
    <n v="0"/>
    <n v="0"/>
    <n v="0"/>
    <n v="0"/>
    <n v="0"/>
    <n v="0"/>
    <n v="0"/>
    <x v="1535"/>
    <n v="0"/>
    <m/>
    <m/>
    <m/>
    <m/>
    <m/>
    <m/>
    <m/>
    <n v="0"/>
    <n v="0"/>
    <n v="0"/>
    <n v="0"/>
    <x v="1"/>
    <x v="23"/>
    <m/>
    <x v="44"/>
  </r>
  <r>
    <x v="3"/>
    <s v="Bolivar"/>
    <s v="Electric"/>
    <s v="Industrial"/>
    <s v="LP-Large Power"/>
    <n v="575523"/>
    <n v="63362.25"/>
    <n v="567.1"/>
    <n v="0"/>
    <n v="0"/>
    <n v="0"/>
    <n v="0"/>
    <n v="0"/>
    <n v="7326.41"/>
    <n v="0"/>
    <n v="0"/>
    <n v="161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14.19"/>
    <n v="0"/>
    <n v="0"/>
    <n v="0"/>
    <n v="0"/>
    <n v="0"/>
    <n v="0"/>
    <n v="0"/>
    <x v="1536"/>
    <n v="0"/>
    <m/>
    <m/>
    <m/>
    <m/>
    <m/>
    <m/>
    <m/>
    <n v="0"/>
    <n v="0"/>
    <n v="0"/>
    <n v="0"/>
    <x v="2"/>
    <x v="17"/>
    <m/>
    <x v="44"/>
  </r>
  <r>
    <x v="3"/>
    <s v="Bolivar"/>
    <s v="Electric"/>
    <s v="Industrial"/>
    <s v="NS-GS General Service"/>
    <n v="32500"/>
    <n v="4325.5"/>
    <n v="311.61"/>
    <n v="205.11"/>
    <n v="0"/>
    <n v="0"/>
    <n v="0"/>
    <n v="0"/>
    <n v="421.53"/>
    <n v="0"/>
    <n v="0"/>
    <n v="9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6"/>
    <n v="0"/>
    <n v="0"/>
    <n v="380.27"/>
    <n v="0"/>
    <n v="0"/>
    <n v="0"/>
    <n v="0"/>
    <n v="0"/>
    <n v="0"/>
    <n v="0"/>
    <x v="1537"/>
    <n v="0"/>
    <m/>
    <m/>
    <m/>
    <m/>
    <m/>
    <m/>
    <m/>
    <n v="0"/>
    <n v="0"/>
    <n v="0"/>
    <n v="0"/>
    <x v="2"/>
    <x v="19"/>
    <m/>
    <x v="44"/>
  </r>
  <r>
    <x v="3"/>
    <s v="Bolivar"/>
    <s v="Electric"/>
    <s v="Industrial"/>
    <s v="NS-LG Large General"/>
    <n v="571200"/>
    <n v="78129.91"/>
    <n v="1042.3499999999999"/>
    <n v="2144.58"/>
    <n v="0"/>
    <n v="0"/>
    <n v="0"/>
    <n v="0"/>
    <n v="7408.46"/>
    <n v="0"/>
    <n v="0"/>
    <n v="159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1.74"/>
    <n v="0"/>
    <n v="0"/>
    <n v="3710.38"/>
    <n v="0"/>
    <n v="0"/>
    <n v="0"/>
    <n v="0"/>
    <n v="0"/>
    <n v="0"/>
    <n v="0"/>
    <x v="1538"/>
    <n v="0"/>
    <m/>
    <m/>
    <m/>
    <m/>
    <m/>
    <m/>
    <m/>
    <n v="0"/>
    <n v="0"/>
    <n v="0"/>
    <n v="0"/>
    <x v="2"/>
    <x v="20"/>
    <m/>
    <x v="44"/>
  </r>
  <r>
    <x v="3"/>
    <s v="Bolivar"/>
    <s v="Electric"/>
    <s v="Interdepartmental"/>
    <s v="NS-GS General Service"/>
    <n v="26153"/>
    <n v="3312.51"/>
    <n v="359.55"/>
    <n v="0"/>
    <n v="0"/>
    <n v="0"/>
    <n v="0"/>
    <n v="0"/>
    <n v="339.22"/>
    <n v="0"/>
    <n v="0"/>
    <n v="7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5.09"/>
    <n v="0"/>
    <n v="0"/>
    <n v="0"/>
    <n v="0"/>
    <n v="0"/>
    <n v="0"/>
    <n v="0"/>
    <x v="1539"/>
    <n v="0"/>
    <m/>
    <m/>
    <m/>
    <m/>
    <m/>
    <m/>
    <m/>
    <n v="0"/>
    <n v="0"/>
    <n v="0"/>
    <n v="0"/>
    <x v="5"/>
    <x v="19"/>
    <m/>
    <x v="44"/>
  </r>
  <r>
    <x v="3"/>
    <s v="Bolivar"/>
    <s v="Electric"/>
    <s v="Interdepartmental"/>
    <s v="NS-LG Large General"/>
    <n v="222269"/>
    <n v="20735.95"/>
    <n v="416.94"/>
    <n v="0"/>
    <n v="0"/>
    <n v="0"/>
    <n v="0"/>
    <n v="0"/>
    <n v="2882.84"/>
    <n v="0"/>
    <n v="0"/>
    <n v="62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0.3499999999999"/>
    <n v="0"/>
    <n v="0"/>
    <n v="0"/>
    <n v="0"/>
    <n v="0"/>
    <n v="0"/>
    <n v="0"/>
    <x v="1540"/>
    <n v="0"/>
    <m/>
    <m/>
    <m/>
    <m/>
    <m/>
    <m/>
    <m/>
    <n v="0"/>
    <n v="0"/>
    <n v="0"/>
    <n v="0"/>
    <x v="5"/>
    <x v="20"/>
    <m/>
    <x v="44"/>
  </r>
  <r>
    <x v="3"/>
    <s v="Bolivar"/>
    <s v="Electric"/>
    <s v="Municipal Buildings"/>
    <s v="NS-GS General Service"/>
    <n v="70821"/>
    <n v="9234.25"/>
    <n v="2612.73"/>
    <n v="0"/>
    <n v="0"/>
    <n v="0"/>
    <n v="0"/>
    <n v="0"/>
    <n v="918.58"/>
    <n v="0"/>
    <n v="0"/>
    <n v="19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41"/>
    <n v="0"/>
    <m/>
    <m/>
    <m/>
    <m/>
    <m/>
    <m/>
    <m/>
    <n v="0"/>
    <n v="0"/>
    <n v="0"/>
    <n v="0"/>
    <x v="3"/>
    <x v="19"/>
    <m/>
    <x v="44"/>
  </r>
  <r>
    <x v="3"/>
    <s v="Bolivar"/>
    <s v="Electric"/>
    <s v="Municipal Buildings"/>
    <s v="NS-LG Large General"/>
    <n v="78080"/>
    <n v="8579.07"/>
    <n v="277.95999999999998"/>
    <n v="0"/>
    <n v="0"/>
    <n v="0"/>
    <n v="0"/>
    <n v="0"/>
    <n v="1012.69"/>
    <n v="0"/>
    <n v="0"/>
    <n v="2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42"/>
    <n v="0"/>
    <m/>
    <m/>
    <m/>
    <m/>
    <m/>
    <m/>
    <m/>
    <n v="0"/>
    <n v="0"/>
    <n v="0"/>
    <n v="0"/>
    <x v="3"/>
    <x v="20"/>
    <m/>
    <x v="44"/>
  </r>
  <r>
    <x v="3"/>
    <s v="Bolivar"/>
    <s v="Electric"/>
    <s v="Municipal Other Lighting"/>
    <s v="LS-Special Lighting"/>
    <n v="9299"/>
    <n v="1627.17"/>
    <n v="0"/>
    <n v="0"/>
    <n v="0"/>
    <n v="0"/>
    <n v="0"/>
    <n v="0"/>
    <n v="120.62"/>
    <n v="0"/>
    <n v="0"/>
    <n v="2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4"/>
  </r>
  <r>
    <x v="3"/>
    <s v="Bolivar"/>
    <s v="Electric"/>
    <s v="Municipal Other Lighting"/>
    <s v="NS-GS General Service"/>
    <n v="8621"/>
    <n v="1128.55"/>
    <n v="910.86"/>
    <n v="0"/>
    <n v="0"/>
    <n v="0"/>
    <n v="0"/>
    <n v="0"/>
    <n v="111.81"/>
    <n v="0"/>
    <n v="0"/>
    <n v="2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43"/>
    <n v="0"/>
    <m/>
    <m/>
    <m/>
    <m/>
    <m/>
    <m/>
    <m/>
    <n v="0"/>
    <n v="0"/>
    <n v="0"/>
    <n v="0"/>
    <x v="4"/>
    <x v="19"/>
    <m/>
    <x v="44"/>
  </r>
  <r>
    <x v="3"/>
    <s v="Bolivar"/>
    <s v="Electric"/>
    <s v="Municipal Pumping"/>
    <s v="NS-GS General Service"/>
    <n v="129428"/>
    <n v="16624.29"/>
    <n v="2636.7"/>
    <n v="0"/>
    <n v="0"/>
    <n v="0"/>
    <n v="0"/>
    <n v="0"/>
    <n v="1678.69"/>
    <n v="0"/>
    <n v="0"/>
    <n v="36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44"/>
    <n v="0"/>
    <m/>
    <m/>
    <m/>
    <m/>
    <m/>
    <m/>
    <m/>
    <n v="0"/>
    <n v="0"/>
    <n v="0"/>
    <n v="0"/>
    <x v="3"/>
    <x v="19"/>
    <m/>
    <x v="44"/>
  </r>
  <r>
    <x v="3"/>
    <s v="Bolivar"/>
    <s v="Electric"/>
    <s v="Municipal Pumping"/>
    <s v="NS-LG Large General"/>
    <n v="143889"/>
    <n v="16398.88"/>
    <n v="555.91999999999996"/>
    <n v="0"/>
    <n v="0"/>
    <n v="0"/>
    <n v="0"/>
    <n v="0"/>
    <n v="1866.24"/>
    <n v="0"/>
    <n v="0"/>
    <n v="40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45"/>
    <n v="0"/>
    <m/>
    <m/>
    <m/>
    <m/>
    <m/>
    <m/>
    <m/>
    <n v="0"/>
    <n v="0"/>
    <n v="0"/>
    <n v="0"/>
    <x v="3"/>
    <x v="20"/>
    <m/>
    <x v="44"/>
  </r>
  <r>
    <x v="3"/>
    <s v="Bolivar"/>
    <s v="Electric"/>
    <s v="Oil Pipeline Pumping"/>
    <s v="LP-Large Power"/>
    <n v="2805942"/>
    <n v="300690.48"/>
    <n v="850.65"/>
    <n v="0"/>
    <n v="0"/>
    <n v="0"/>
    <n v="0"/>
    <n v="0"/>
    <n v="35719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293.11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4"/>
  </r>
  <r>
    <x v="3"/>
    <s v="Bolivar"/>
    <s v="Electric"/>
    <s v="Oil Pipeline Pumping"/>
    <s v="NS-SP Small Primary"/>
    <n v="100800"/>
    <n v="10268.44"/>
    <n v="69.489999999999995"/>
    <n v="0"/>
    <n v="0"/>
    <n v="0"/>
    <n v="0"/>
    <n v="0"/>
    <n v="1307.3800000000001"/>
    <n v="0"/>
    <n v="0"/>
    <n v="2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3.88"/>
    <n v="0"/>
    <n v="0"/>
    <n v="0"/>
    <n v="0"/>
    <n v="0"/>
    <n v="0"/>
    <n v="0"/>
    <x v="1546"/>
    <n v="0"/>
    <m/>
    <m/>
    <m/>
    <m/>
    <m/>
    <m/>
    <m/>
    <n v="0"/>
    <n v="0"/>
    <n v="0"/>
    <n v="0"/>
    <x v="2"/>
    <x v="37"/>
    <m/>
    <x v="44"/>
  </r>
  <r>
    <x v="3"/>
    <s v="Bolivar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4"/>
  </r>
  <r>
    <x v="3"/>
    <s v="Bolivar"/>
    <s v="Electric"/>
    <s v="Residential"/>
    <s v="NS-RG Residential"/>
    <n v="10758141.1"/>
    <n v="1419773.26"/>
    <n v="184137.09"/>
    <n v="38212.339999999997"/>
    <n v="0"/>
    <n v="0"/>
    <n v="-114.29"/>
    <n v="-7445.9358778625901"/>
    <n v="139533.17000000001"/>
    <n v="0"/>
    <n v="0"/>
    <n v="3012.11"/>
    <n v="0"/>
    <n v="0"/>
    <n v="0"/>
    <n v="0"/>
    <n v="0"/>
    <n v="0"/>
    <n v="0"/>
    <n v="0"/>
    <n v="0"/>
    <n v="0"/>
    <n v="0"/>
    <n v="0"/>
    <n v="0"/>
    <n v="0"/>
    <n v="0"/>
    <n v="960"/>
    <n v="400"/>
    <n v="450"/>
    <n v="2316.3000000000002"/>
    <n v="640"/>
    <n v="-318.51"/>
    <n v="37754.89"/>
    <n v="0"/>
    <n v="0"/>
    <n v="0"/>
    <n v="0"/>
    <n v="0"/>
    <n v="0"/>
    <n v="0"/>
    <x v="1547"/>
    <n v="0"/>
    <m/>
    <m/>
    <m/>
    <m/>
    <m/>
    <m/>
    <m/>
    <n v="0"/>
    <n v="0"/>
    <n v="0"/>
    <n v="0"/>
    <x v="0"/>
    <x v="38"/>
    <m/>
    <x v="44"/>
  </r>
  <r>
    <x v="3"/>
    <s v="Bolivar"/>
    <s v="Electric"/>
    <s v="Residential"/>
    <s v="RG-Residential"/>
    <n v="559"/>
    <n v="75.92"/>
    <n v="48.96"/>
    <n v="2.71"/>
    <n v="0"/>
    <n v="0"/>
    <n v="0"/>
    <n v="0"/>
    <n v="7.25"/>
    <n v="0"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0"/>
    <n v="3.58"/>
    <n v="0"/>
    <n v="0"/>
    <n v="0"/>
    <n v="0"/>
    <n v="0"/>
    <n v="0"/>
    <n v="0"/>
    <x v="1548"/>
    <n v="0"/>
    <m/>
    <m/>
    <m/>
    <m/>
    <m/>
    <m/>
    <m/>
    <n v="0"/>
    <n v="0"/>
    <n v="0"/>
    <n v="0"/>
    <x v="0"/>
    <x v="1"/>
    <m/>
    <x v="44"/>
  </r>
  <r>
    <x v="3"/>
    <s v="Bolivar"/>
    <s v="Electric"/>
    <s v="Residential"/>
    <s v="TC-RG Time Choice"/>
    <n v="0"/>
    <n v="0"/>
    <n v="4.34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3"/>
    <m/>
    <x v="44"/>
  </r>
  <r>
    <x v="3"/>
    <s v="Bolivar"/>
    <s v="Electric"/>
    <s v="Wholesale Municipalities"/>
    <s v="GFR-Lockwood"/>
    <n v="915202"/>
    <n v="72771.960000000006"/>
    <n v="0"/>
    <n v="0"/>
    <n v="4155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6"/>
    <x v="30"/>
    <m/>
    <x v="44"/>
  </r>
  <r>
    <x v="3"/>
    <s v="Bolivar"/>
    <s v="Lighting"/>
    <s v="Commercial"/>
    <s v="PL-Private Lighting"/>
    <n v="53658.902000000002"/>
    <n v="17733.57"/>
    <n v="0"/>
    <n v="135.6"/>
    <n v="0"/>
    <n v="0"/>
    <n v="0"/>
    <n v="0"/>
    <n v="693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8.14"/>
    <n v="0"/>
    <n v="-1.63"/>
    <n v="517.3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3"/>
    <s v="Bolivar"/>
    <s v="Lighting"/>
    <s v="Industrial"/>
    <s v="PL-Private Lighting"/>
    <n v="515"/>
    <n v="189.97"/>
    <n v="0"/>
    <n v="6.3"/>
    <n v="0"/>
    <n v="0"/>
    <n v="0"/>
    <n v="0"/>
    <n v="6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3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4"/>
  </r>
  <r>
    <x v="3"/>
    <s v="Bolivar"/>
    <s v="Lighting"/>
    <s v="Municipal Other Lighting"/>
    <s v="PL-Private Lighting"/>
    <n v="249"/>
    <n v="90.19"/>
    <n v="0"/>
    <n v="0"/>
    <n v="0"/>
    <n v="0"/>
    <n v="0"/>
    <n v="0"/>
    <n v="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4"/>
  </r>
  <r>
    <x v="3"/>
    <s v="Bolivar"/>
    <s v="Lighting"/>
    <s v="Municipal Street Lighting"/>
    <s v="SPL-Municipal St Lighting"/>
    <n v="189177.42"/>
    <n v="26447.94"/>
    <n v="0"/>
    <n v="0"/>
    <n v="0"/>
    <n v="0"/>
    <n v="0"/>
    <n v="0"/>
    <n v="2453.64"/>
    <n v="0"/>
    <n v="0"/>
    <n v="0"/>
    <n v="0"/>
    <n v="0"/>
    <n v="0"/>
    <n v="0"/>
    <n v="0"/>
    <n v="0"/>
    <n v="0"/>
    <n v="7108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4"/>
  </r>
  <r>
    <x v="3"/>
    <s v="Bolivar"/>
    <s v="Lighting"/>
    <s v="Residential"/>
    <s v="PL-Private Lighting"/>
    <n v="41268.038"/>
    <n v="16589.45"/>
    <n v="0"/>
    <n v="65.25"/>
    <n v="0"/>
    <n v="0"/>
    <n v="0"/>
    <n v="0"/>
    <n v="533.17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33"/>
    <n v="20"/>
    <n v="0"/>
    <n v="290.16000000000003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3"/>
    <s v="Branson"/>
    <s v="Electric"/>
    <s v="Commercial"/>
    <s v="NS-GS General Service"/>
    <n v="1983"/>
    <n v="258.08"/>
    <n v="47.94"/>
    <n v="0"/>
    <n v="0"/>
    <n v="0"/>
    <n v="0"/>
    <n v="0"/>
    <n v="25.72"/>
    <n v="0"/>
    <n v="0"/>
    <n v="0.5600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49"/>
    <n v="0"/>
    <m/>
    <m/>
    <m/>
    <m/>
    <m/>
    <m/>
    <m/>
    <n v="0"/>
    <n v="0"/>
    <n v="0"/>
    <n v="0"/>
    <x v="1"/>
    <x v="19"/>
    <m/>
    <x v="44"/>
  </r>
  <r>
    <x v="3"/>
    <s v="Branson"/>
    <s v="Electric"/>
    <s v="Commercial"/>
    <s v="LP-Large Power"/>
    <n v="2810400"/>
    <n v="252988.13"/>
    <n v="567.1"/>
    <n v="1701.89"/>
    <n v="0"/>
    <n v="0"/>
    <n v="0"/>
    <n v="0"/>
    <n v="35776.39"/>
    <n v="0"/>
    <n v="0"/>
    <n v="786.91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50"/>
    <n v="0"/>
    <m/>
    <m/>
    <m/>
    <m/>
    <m/>
    <m/>
    <m/>
    <n v="0"/>
    <n v="0"/>
    <n v="0"/>
    <n v="0"/>
    <x v="1"/>
    <x v="17"/>
    <m/>
    <x v="44"/>
  </r>
  <r>
    <x v="3"/>
    <s v="Branson"/>
    <s v="Electric"/>
    <s v="Commercial"/>
    <s v="NS-GS General Service"/>
    <n v="5756265"/>
    <n v="751895.45"/>
    <n v="99230.19"/>
    <n v="16786.419999999998"/>
    <n v="0"/>
    <n v="0"/>
    <n v="0"/>
    <n v="0"/>
    <n v="74658.36"/>
    <n v="0"/>
    <n v="0"/>
    <n v="1611.57"/>
    <n v="0"/>
    <n v="0"/>
    <n v="0"/>
    <n v="0"/>
    <n v="0"/>
    <n v="0"/>
    <n v="0"/>
    <n v="0"/>
    <n v="0"/>
    <n v="0"/>
    <n v="0"/>
    <n v="0"/>
    <n v="0"/>
    <n v="0"/>
    <n v="0"/>
    <n v="90"/>
    <n v="0"/>
    <n v="15"/>
    <n v="9391.0300000000007"/>
    <n v="60"/>
    <n v="-87.99"/>
    <n v="67049.47"/>
    <n v="0"/>
    <n v="0"/>
    <n v="0"/>
    <n v="0"/>
    <n v="0"/>
    <n v="0"/>
    <n v="0"/>
    <x v="1551"/>
    <n v="0"/>
    <m/>
    <m/>
    <m/>
    <m/>
    <m/>
    <m/>
    <m/>
    <n v="0"/>
    <n v="0"/>
    <n v="0"/>
    <n v="0"/>
    <x v="1"/>
    <x v="19"/>
    <m/>
    <x v="44"/>
  </r>
  <r>
    <x v="3"/>
    <s v="Branson"/>
    <s v="Electric"/>
    <s v="Commercial"/>
    <s v="NS-LG Large General"/>
    <n v="19234277"/>
    <n v="2206420.12"/>
    <n v="47552"/>
    <n v="44207.58"/>
    <n v="0"/>
    <n v="0"/>
    <n v="0"/>
    <n v="0"/>
    <n v="249468.65"/>
    <n v="0"/>
    <n v="0"/>
    <n v="5302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754.740000000002"/>
    <n v="0"/>
    <n v="-315.08"/>
    <n v="170309.12"/>
    <n v="0"/>
    <n v="0"/>
    <n v="0"/>
    <n v="0"/>
    <n v="0"/>
    <n v="0"/>
    <n v="0"/>
    <x v="1552"/>
    <n v="0"/>
    <m/>
    <m/>
    <m/>
    <m/>
    <m/>
    <m/>
    <m/>
    <n v="0"/>
    <n v="0"/>
    <n v="0"/>
    <n v="0"/>
    <x v="1"/>
    <x v="20"/>
    <m/>
    <x v="44"/>
  </r>
  <r>
    <x v="3"/>
    <s v="Branson"/>
    <s v="Electric"/>
    <s v="Residential"/>
    <s v="NS-RG Residential"/>
    <n v="153"/>
    <n v="18.850000000000001"/>
    <n v="1.73"/>
    <n v="1.1399999999999999"/>
    <n v="0"/>
    <n v="0"/>
    <n v="0"/>
    <n v="0"/>
    <n v="1.98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5"/>
    <n v="0"/>
    <n v="0"/>
    <n v="0"/>
    <n v="0"/>
    <n v="0"/>
    <n v="0"/>
    <n v="0"/>
    <x v="1288"/>
    <n v="0"/>
    <m/>
    <m/>
    <m/>
    <m/>
    <m/>
    <m/>
    <m/>
    <n v="0"/>
    <n v="0"/>
    <n v="0"/>
    <n v="0"/>
    <x v="0"/>
    <x v="38"/>
    <m/>
    <x v="44"/>
  </r>
  <r>
    <x v="3"/>
    <s v="Branson"/>
    <s v="Electric"/>
    <s v="Commercial"/>
    <s v="NS-SP Small Primary"/>
    <n v="796871"/>
    <n v="93286.48"/>
    <n v="889.48"/>
    <n v="1715.25"/>
    <n v="0"/>
    <n v="0"/>
    <n v="0"/>
    <n v="0"/>
    <n v="10335.42"/>
    <n v="0"/>
    <n v="0"/>
    <n v="139.08000000000001"/>
    <n v="0"/>
    <n v="0"/>
    <n v="0"/>
    <n v="0"/>
    <n v="0"/>
    <n v="0"/>
    <n v="0"/>
    <n v="1515.38"/>
    <n v="0"/>
    <n v="0"/>
    <n v="0"/>
    <n v="0"/>
    <n v="0"/>
    <n v="0"/>
    <n v="0"/>
    <n v="0"/>
    <n v="0"/>
    <n v="0"/>
    <n v="959.99"/>
    <n v="0"/>
    <n v="0"/>
    <n v="9248.1200000000008"/>
    <n v="0"/>
    <n v="0"/>
    <n v="0"/>
    <n v="0"/>
    <n v="0"/>
    <n v="0"/>
    <n v="17460.28"/>
    <x v="1553"/>
    <n v="0"/>
    <m/>
    <m/>
    <m/>
    <m/>
    <m/>
    <m/>
    <m/>
    <n v="0"/>
    <n v="0"/>
    <n v="0"/>
    <n v="0"/>
    <x v="1"/>
    <x v="23"/>
    <m/>
    <x v="44"/>
  </r>
  <r>
    <x v="3"/>
    <s v="Branson"/>
    <s v="Electric"/>
    <s v="Industrial"/>
    <s v="NS-GS General Service"/>
    <n v="17697"/>
    <n v="2198.5"/>
    <n v="191.76"/>
    <n v="18.86"/>
    <n v="0"/>
    <n v="0"/>
    <n v="0"/>
    <n v="0"/>
    <n v="229.52"/>
    <n v="0"/>
    <n v="0"/>
    <n v="4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9.59"/>
    <n v="0"/>
    <n v="0"/>
    <n v="0"/>
    <n v="0"/>
    <n v="0"/>
    <n v="0"/>
    <n v="0"/>
    <x v="1554"/>
    <n v="0"/>
    <m/>
    <m/>
    <m/>
    <m/>
    <m/>
    <m/>
    <m/>
    <n v="0"/>
    <n v="0"/>
    <n v="0"/>
    <n v="0"/>
    <x v="2"/>
    <x v="19"/>
    <m/>
    <x v="44"/>
  </r>
  <r>
    <x v="3"/>
    <s v="Branson"/>
    <s v="Electric"/>
    <s v="Industrial"/>
    <s v="NS-LG Large General"/>
    <n v="30640"/>
    <n v="3195.2"/>
    <n v="138.97999999999999"/>
    <n v="44.66"/>
    <n v="0"/>
    <n v="0"/>
    <n v="0"/>
    <n v="0"/>
    <n v="397.4"/>
    <n v="0"/>
    <n v="0"/>
    <n v="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.83"/>
    <n v="0"/>
    <n v="0"/>
    <n v="0"/>
    <n v="0"/>
    <n v="0"/>
    <n v="0"/>
    <n v="0"/>
    <x v="1555"/>
    <n v="0"/>
    <m/>
    <m/>
    <m/>
    <m/>
    <m/>
    <m/>
    <m/>
    <n v="0"/>
    <n v="0"/>
    <n v="0"/>
    <n v="0"/>
    <x v="2"/>
    <x v="20"/>
    <m/>
    <x v="44"/>
  </r>
  <r>
    <x v="3"/>
    <s v="Branson"/>
    <s v="Electric"/>
    <s v="Interdepartmental"/>
    <s v="NS-GS General Service"/>
    <n v="11936"/>
    <n v="1463.21"/>
    <n v="143.82"/>
    <n v="0"/>
    <n v="0"/>
    <n v="0"/>
    <n v="0"/>
    <n v="0"/>
    <n v="154.80000000000001"/>
    <n v="0"/>
    <n v="0"/>
    <n v="3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.180000000000007"/>
    <n v="0"/>
    <n v="0"/>
    <n v="0"/>
    <n v="0"/>
    <n v="0"/>
    <n v="0"/>
    <n v="0"/>
    <x v="1556"/>
    <n v="0"/>
    <m/>
    <m/>
    <m/>
    <m/>
    <m/>
    <m/>
    <m/>
    <n v="0"/>
    <n v="0"/>
    <n v="0"/>
    <n v="0"/>
    <x v="5"/>
    <x v="19"/>
    <m/>
    <x v="44"/>
  </r>
  <r>
    <x v="3"/>
    <s v="Branson"/>
    <s v="Electric"/>
    <s v="Municipal Buildings"/>
    <s v="NS-GS General Service"/>
    <n v="84900"/>
    <n v="11055.85"/>
    <n v="2037.45"/>
    <n v="0"/>
    <n v="0"/>
    <n v="0"/>
    <n v="0"/>
    <n v="0"/>
    <n v="1101.18"/>
    <n v="0"/>
    <n v="0"/>
    <n v="23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57"/>
    <n v="0"/>
    <m/>
    <m/>
    <m/>
    <m/>
    <m/>
    <m/>
    <m/>
    <n v="0"/>
    <n v="0"/>
    <n v="0"/>
    <n v="0"/>
    <x v="3"/>
    <x v="19"/>
    <m/>
    <x v="44"/>
  </r>
  <r>
    <x v="3"/>
    <s v="Branson"/>
    <s v="Electric"/>
    <s v="Municipal Buildings"/>
    <s v="NS-LG Large General"/>
    <n v="489840"/>
    <n v="63297.94"/>
    <n v="903.37"/>
    <n v="0"/>
    <n v="0"/>
    <n v="0"/>
    <n v="0"/>
    <n v="0"/>
    <n v="6353.21"/>
    <n v="0"/>
    <n v="0"/>
    <n v="137.16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58"/>
    <n v="0"/>
    <m/>
    <m/>
    <m/>
    <m/>
    <m/>
    <m/>
    <m/>
    <n v="0"/>
    <n v="0"/>
    <n v="0"/>
    <n v="0"/>
    <x v="3"/>
    <x v="20"/>
    <m/>
    <x v="44"/>
  </r>
  <r>
    <x v="3"/>
    <s v="Branson"/>
    <s v="Electric"/>
    <s v="Municipal Other Lighting"/>
    <s v="LS-Special Lighting"/>
    <n v="1809"/>
    <n v="402.87"/>
    <n v="0"/>
    <n v="0"/>
    <n v="0"/>
    <n v="0"/>
    <n v="0"/>
    <n v="0"/>
    <n v="23.47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59"/>
    <n v="0"/>
    <m/>
    <m/>
    <m/>
    <m/>
    <m/>
    <m/>
    <m/>
    <n v="0"/>
    <n v="0"/>
    <n v="0"/>
    <n v="0"/>
    <x v="4"/>
    <x v="7"/>
    <m/>
    <x v="44"/>
  </r>
  <r>
    <x v="3"/>
    <s v="Branson"/>
    <s v="Electric"/>
    <s v="Municipal Other Lighting"/>
    <s v="NS-GS General Service"/>
    <n v="31381"/>
    <n v="4168.45"/>
    <n v="1629.96"/>
    <n v="0"/>
    <n v="0"/>
    <n v="0"/>
    <n v="0"/>
    <n v="0"/>
    <n v="406.98"/>
    <n v="0"/>
    <n v="0"/>
    <n v="8.80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60"/>
    <n v="0"/>
    <m/>
    <m/>
    <m/>
    <m/>
    <m/>
    <m/>
    <m/>
    <n v="0"/>
    <n v="0"/>
    <n v="0"/>
    <n v="0"/>
    <x v="4"/>
    <x v="19"/>
    <m/>
    <x v="44"/>
  </r>
  <r>
    <x v="3"/>
    <s v="Branson"/>
    <s v="Electric"/>
    <s v="Municipal Other Lighting"/>
    <s v="NS-LG Large General"/>
    <n v="33200"/>
    <n v="4130.05"/>
    <n v="69.489999999999995"/>
    <n v="0"/>
    <n v="0"/>
    <n v="0"/>
    <n v="0"/>
    <n v="0"/>
    <n v="430.6"/>
    <n v="0"/>
    <n v="0"/>
    <n v="9.30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61"/>
    <n v="0"/>
    <m/>
    <m/>
    <m/>
    <m/>
    <m/>
    <m/>
    <m/>
    <n v="0"/>
    <n v="0"/>
    <n v="0"/>
    <n v="0"/>
    <x v="4"/>
    <x v="20"/>
    <m/>
    <x v="44"/>
  </r>
  <r>
    <x v="3"/>
    <s v="Branson"/>
    <s v="Electric"/>
    <s v="Municipal Pumping"/>
    <s v="NS-GS General Service"/>
    <n v="102462"/>
    <n v="12872.52"/>
    <n v="2804.49"/>
    <n v="0"/>
    <n v="0"/>
    <n v="0"/>
    <n v="0"/>
    <n v="0"/>
    <n v="1328.91"/>
    <n v="0"/>
    <n v="0"/>
    <n v="28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62"/>
    <n v="0"/>
    <m/>
    <m/>
    <m/>
    <m/>
    <m/>
    <m/>
    <m/>
    <n v="0"/>
    <n v="0"/>
    <n v="0"/>
    <n v="0"/>
    <x v="3"/>
    <x v="19"/>
    <m/>
    <x v="44"/>
  </r>
  <r>
    <x v="3"/>
    <s v="Branson"/>
    <s v="Electric"/>
    <s v="Municipal Pumping"/>
    <s v="NS-LG Large General"/>
    <n v="1159212"/>
    <n v="125697.75"/>
    <n v="2015.21"/>
    <n v="0"/>
    <n v="0"/>
    <n v="0"/>
    <n v="0"/>
    <n v="0"/>
    <n v="15035.01"/>
    <n v="0"/>
    <n v="0"/>
    <n v="32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63"/>
    <n v="0"/>
    <m/>
    <m/>
    <m/>
    <m/>
    <m/>
    <m/>
    <m/>
    <n v="0"/>
    <n v="0"/>
    <n v="0"/>
    <n v="0"/>
    <x v="3"/>
    <x v="20"/>
    <m/>
    <x v="44"/>
  </r>
  <r>
    <x v="3"/>
    <s v="Branson"/>
    <s v="Electric"/>
    <s v="Residential"/>
    <s v="NS-RG Residential"/>
    <n v="13179626.9"/>
    <n v="1733372.78"/>
    <n v="238526.68"/>
    <n v="32652.84"/>
    <n v="0"/>
    <n v="0"/>
    <n v="-104.1"/>
    <n v="-6674.0122137404596"/>
    <n v="170940"/>
    <n v="0"/>
    <n v="0"/>
    <n v="3691.09"/>
    <n v="0"/>
    <n v="0"/>
    <n v="0"/>
    <n v="0"/>
    <n v="0"/>
    <n v="0"/>
    <n v="0"/>
    <n v="0"/>
    <n v="0"/>
    <n v="0"/>
    <n v="0"/>
    <n v="0"/>
    <n v="0"/>
    <n v="0"/>
    <n v="0"/>
    <n v="1080"/>
    <n v="0"/>
    <n v="240"/>
    <n v="2423.63"/>
    <n v="1120"/>
    <n v="-548.86"/>
    <n v="14962.61"/>
    <n v="0"/>
    <n v="0"/>
    <n v="0"/>
    <n v="0"/>
    <n v="0"/>
    <n v="0"/>
    <n v="219.9"/>
    <x v="1564"/>
    <n v="0"/>
    <m/>
    <m/>
    <m/>
    <m/>
    <m/>
    <m/>
    <m/>
    <n v="0"/>
    <n v="0"/>
    <n v="0"/>
    <n v="0"/>
    <x v="0"/>
    <x v="38"/>
    <m/>
    <x v="44"/>
  </r>
  <r>
    <x v="3"/>
    <s v="Branson"/>
    <s v="Electric"/>
    <s v="Residential"/>
    <s v="RG-Residential"/>
    <n v="7637"/>
    <n v="1035.48"/>
    <n v="69.760000000000005"/>
    <n v="23.14"/>
    <n v="0"/>
    <n v="0"/>
    <n v="0"/>
    <n v="0"/>
    <n v="99.06"/>
    <n v="0"/>
    <n v="0"/>
    <n v="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0"/>
    <n v="11.55"/>
    <n v="0"/>
    <n v="0"/>
    <n v="0"/>
    <n v="0"/>
    <n v="0"/>
    <n v="0"/>
    <n v="0"/>
    <x v="1565"/>
    <n v="0"/>
    <m/>
    <m/>
    <m/>
    <m/>
    <m/>
    <m/>
    <m/>
    <n v="0"/>
    <n v="0"/>
    <n v="0"/>
    <n v="0"/>
    <x v="0"/>
    <x v="1"/>
    <m/>
    <x v="44"/>
  </r>
  <r>
    <x v="3"/>
    <s v="Branson"/>
    <s v="Lighting"/>
    <s v="Commercial"/>
    <s v="PL-Private Lighting"/>
    <n v="84128.126000000004"/>
    <n v="31779.54"/>
    <n v="0"/>
    <n v="0"/>
    <n v="0"/>
    <n v="0"/>
    <n v="0"/>
    <n v="0"/>
    <n v="1090.73"/>
    <n v="0"/>
    <n v="0"/>
    <n v="0.02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275.57"/>
    <n v="0"/>
    <n v="0"/>
    <n v="1796.56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3"/>
    <s v="Branson"/>
    <s v="Lighting"/>
    <s v="Industrial"/>
    <s v="PL-Private Lighting"/>
    <n v="164"/>
    <n v="63.22"/>
    <n v="0"/>
    <n v="0"/>
    <n v="0"/>
    <n v="0"/>
    <n v="0"/>
    <n v="0"/>
    <n v="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9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4"/>
  </r>
  <r>
    <x v="3"/>
    <s v="Branson"/>
    <s v="Lighting"/>
    <s v="Municipal Other Lighting"/>
    <s v="PL-Private Lighting"/>
    <n v="386"/>
    <n v="150"/>
    <n v="0"/>
    <n v="0"/>
    <n v="0"/>
    <n v="0"/>
    <n v="0"/>
    <n v="0"/>
    <n v="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4"/>
  </r>
  <r>
    <x v="3"/>
    <s v="Branson"/>
    <s v="Lighting"/>
    <s v="Municipal Street Lighting"/>
    <s v="SPL-Municipal St Lighting"/>
    <n v="201138.152"/>
    <n v="26413.67"/>
    <n v="0"/>
    <n v="0"/>
    <n v="0"/>
    <n v="0"/>
    <n v="0"/>
    <n v="0"/>
    <n v="2608.7600000000002"/>
    <n v="0"/>
    <n v="0"/>
    <n v="0"/>
    <n v="0"/>
    <n v="0"/>
    <n v="0"/>
    <n v="0"/>
    <n v="0"/>
    <n v="0"/>
    <n v="0"/>
    <n v="19859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4"/>
  </r>
  <r>
    <x v="3"/>
    <s v="Branson"/>
    <s v="Lighting"/>
    <s v="Residential"/>
    <s v="PL-Private Lighting"/>
    <n v="24022.641"/>
    <n v="10097.280000000001"/>
    <n v="0"/>
    <n v="0"/>
    <n v="0"/>
    <n v="0"/>
    <n v="0"/>
    <n v="0"/>
    <n v="31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6"/>
    <n v="0"/>
    <n v="0"/>
    <n v="60.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3"/>
    <s v="Buffalo"/>
    <s v="Electric"/>
    <s v="Commercial"/>
    <s v="NS-GS General Service"/>
    <n v="906"/>
    <n v="121.67"/>
    <n v="95.88"/>
    <n v="8.2200000000000006"/>
    <n v="0"/>
    <n v="0"/>
    <n v="0"/>
    <n v="0"/>
    <n v="11.75"/>
    <n v="0"/>
    <n v="0"/>
    <n v="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940000000000001"/>
    <n v="0"/>
    <n v="0"/>
    <n v="0"/>
    <n v="0"/>
    <n v="0"/>
    <n v="0"/>
    <n v="0"/>
    <x v="1566"/>
    <n v="0"/>
    <m/>
    <m/>
    <m/>
    <m/>
    <m/>
    <m/>
    <m/>
    <n v="0"/>
    <n v="0"/>
    <n v="0"/>
    <n v="0"/>
    <x v="1"/>
    <x v="19"/>
    <m/>
    <x v="44"/>
  </r>
  <r>
    <x v="3"/>
    <s v="Buffalo"/>
    <s v="Electric"/>
    <s v="Residential"/>
    <s v="NS-RG Residential"/>
    <n v="15247"/>
    <n v="1926.91"/>
    <n v="209.3"/>
    <n v="14.88"/>
    <n v="0"/>
    <n v="0"/>
    <n v="0"/>
    <n v="0"/>
    <n v="197.75"/>
    <n v="0"/>
    <n v="0"/>
    <n v="4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4"/>
    <n v="0"/>
    <n v="-12.07"/>
    <n v="48.67"/>
    <n v="0"/>
    <n v="0"/>
    <n v="0"/>
    <n v="0"/>
    <n v="0"/>
    <n v="0"/>
    <n v="0"/>
    <x v="1567"/>
    <n v="0"/>
    <m/>
    <m/>
    <m/>
    <m/>
    <m/>
    <m/>
    <m/>
    <n v="0"/>
    <n v="0"/>
    <n v="0"/>
    <n v="0"/>
    <x v="0"/>
    <x v="38"/>
    <m/>
    <x v="44"/>
  </r>
  <r>
    <x v="3"/>
    <s v="Buffalo"/>
    <s v="Lighting"/>
    <s v="Residential"/>
    <s v="PL-Private Lighting"/>
    <n v="31"/>
    <n v="15.72"/>
    <n v="0"/>
    <n v="0.32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s v="Gravette"/>
    <s v="Electric"/>
    <s v="Commercial"/>
    <s v="NS-GS General Service"/>
    <n v="12307"/>
    <n v="1523.11"/>
    <n v="167.79"/>
    <n v="62.52"/>
    <n v="0"/>
    <n v="0"/>
    <n v="0"/>
    <n v="0"/>
    <n v="159.62"/>
    <n v="0"/>
    <n v="0"/>
    <n v="3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7"/>
    <n v="0"/>
    <n v="0"/>
    <n v="105.87"/>
    <n v="0"/>
    <n v="0"/>
    <n v="0"/>
    <n v="0"/>
    <n v="0"/>
    <n v="0"/>
    <n v="0"/>
    <x v="1568"/>
    <n v="0"/>
    <m/>
    <m/>
    <m/>
    <m/>
    <m/>
    <m/>
    <m/>
    <n v="0"/>
    <n v="0"/>
    <n v="0"/>
    <n v="0"/>
    <x v="1"/>
    <x v="19"/>
    <m/>
    <x v="44"/>
  </r>
  <r>
    <x v="3"/>
    <s v="Gravette"/>
    <s v="Electric"/>
    <s v="Industrial"/>
    <s v="NS-LG Large General"/>
    <n v="82767"/>
    <n v="7780.56"/>
    <n v="138.97999999999999"/>
    <n v="449.65"/>
    <n v="0"/>
    <n v="0"/>
    <n v="0"/>
    <n v="0"/>
    <n v="1073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0.9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0"/>
    <m/>
    <x v="44"/>
  </r>
  <r>
    <x v="3"/>
    <s v="Gravette"/>
    <s v="Electric"/>
    <s v="Residential"/>
    <s v="NS-RG Residential"/>
    <n v="7257"/>
    <n v="943.95"/>
    <n v="286"/>
    <n v="52.53"/>
    <n v="0"/>
    <n v="0"/>
    <n v="0"/>
    <n v="0"/>
    <n v="94.12"/>
    <n v="0"/>
    <n v="0"/>
    <n v="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97"/>
    <n v="0"/>
    <n v="0"/>
    <n v="26.87"/>
    <n v="0"/>
    <n v="0"/>
    <n v="0"/>
    <n v="0"/>
    <n v="0"/>
    <n v="0"/>
    <n v="0"/>
    <x v="1569"/>
    <n v="0"/>
    <m/>
    <m/>
    <m/>
    <m/>
    <m/>
    <m/>
    <m/>
    <n v="0"/>
    <n v="0"/>
    <n v="0"/>
    <n v="0"/>
    <x v="0"/>
    <x v="38"/>
    <m/>
    <x v="44"/>
  </r>
  <r>
    <x v="3"/>
    <s v="Gravette"/>
    <s v="Lighting"/>
    <s v="Commercial"/>
    <s v="PL-Private Lighting"/>
    <n v="341"/>
    <n v="148.97999999999999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6"/>
    <n v="0"/>
    <n v="0"/>
    <n v="1.4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3"/>
    <s v="Gravette"/>
    <s v="Lighting"/>
    <s v="Residential"/>
    <s v="PL-Private Lighting"/>
    <n v="31"/>
    <n v="27.21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.4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s v="Greenfield"/>
    <s v="Electric"/>
    <s v="Oil Pipeline Pumping"/>
    <s v="NS-SP Small Primary"/>
    <n v="52800"/>
    <n v="14749.35"/>
    <n v="69.489999999999995"/>
    <n v="0"/>
    <n v="0"/>
    <n v="0"/>
    <n v="0"/>
    <n v="0"/>
    <n v="684.82"/>
    <n v="0"/>
    <n v="0"/>
    <n v="14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8.22"/>
    <n v="0"/>
    <n v="0"/>
    <n v="0"/>
    <n v="0"/>
    <n v="0"/>
    <n v="0"/>
    <n v="0"/>
    <x v="1570"/>
    <n v="0"/>
    <m/>
    <m/>
    <m/>
    <m/>
    <m/>
    <m/>
    <m/>
    <n v="0"/>
    <n v="0"/>
    <n v="0"/>
    <n v="0"/>
    <x v="2"/>
    <x v="37"/>
    <m/>
    <x v="44"/>
  </r>
  <r>
    <x v="3"/>
    <s v="Joplin"/>
    <s v="Electric"/>
    <s v="Commercial"/>
    <s v="NS-GS General Service"/>
    <n v="66"/>
    <n v="8.86"/>
    <n v="23.97"/>
    <n v="0"/>
    <n v="0"/>
    <n v="0"/>
    <n v="0"/>
    <n v="0"/>
    <n v="0.86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17"/>
    <n v="0"/>
    <m/>
    <m/>
    <m/>
    <m/>
    <m/>
    <m/>
    <m/>
    <n v="0"/>
    <n v="0"/>
    <n v="0"/>
    <n v="0"/>
    <x v="1"/>
    <x v="19"/>
    <m/>
    <x v="44"/>
  </r>
  <r>
    <x v="3"/>
    <s v="Joplin"/>
    <s v="Electric"/>
    <s v="Commercial"/>
    <s v="CB-Commercial"/>
    <n v="160"/>
    <n v="21.49"/>
    <n v="44.76"/>
    <n v="4.38"/>
    <n v="0"/>
    <n v="0"/>
    <n v="0"/>
    <n v="0"/>
    <n v="2.08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95"/>
    <n v="0"/>
    <n v="0"/>
    <n v="0"/>
    <n v="0"/>
    <n v="0"/>
    <n v="0"/>
    <n v="0"/>
    <x v="1288"/>
    <n v="0"/>
    <m/>
    <m/>
    <m/>
    <m/>
    <m/>
    <m/>
    <m/>
    <n v="0"/>
    <n v="0"/>
    <n v="0"/>
    <n v="0"/>
    <x v="1"/>
    <x v="5"/>
    <m/>
    <x v="44"/>
  </r>
  <r>
    <x v="3"/>
    <s v="Joplin"/>
    <s v="Electric"/>
    <s v="Commercial"/>
    <s v="LP-Large Power"/>
    <n v="6312000"/>
    <n v="539024.09"/>
    <n v="850.65"/>
    <n v="240"/>
    <n v="0"/>
    <n v="0"/>
    <n v="0"/>
    <n v="0"/>
    <n v="80351.759999999995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7"/>
    <m/>
    <x v="44"/>
  </r>
  <r>
    <x v="3"/>
    <s v="Joplin"/>
    <s v="Electric"/>
    <s v="Commercial"/>
    <s v="LS-Special Lighting"/>
    <n v="2893"/>
    <n v="504.49"/>
    <n v="0"/>
    <n v="29.34"/>
    <n v="0"/>
    <n v="0"/>
    <n v="0"/>
    <n v="0"/>
    <n v="37.520000000000003"/>
    <n v="0"/>
    <n v="0"/>
    <n v="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44"/>
    <n v="0"/>
    <m/>
    <m/>
    <m/>
    <m/>
    <m/>
    <m/>
    <m/>
    <n v="0"/>
    <n v="0"/>
    <n v="0"/>
    <n v="0"/>
    <x v="1"/>
    <x v="7"/>
    <m/>
    <x v="44"/>
  </r>
  <r>
    <x v="3"/>
    <s v="Joplin"/>
    <s v="Electric"/>
    <s v="Commercial"/>
    <s v="NS-GS General Service"/>
    <n v="7521765"/>
    <n v="980509.66"/>
    <n v="101146.27"/>
    <n v="58082.37"/>
    <n v="0"/>
    <n v="0"/>
    <n v="-11.99"/>
    <n v="-3661.0687022900802"/>
    <n v="97557.59"/>
    <n v="0"/>
    <n v="0"/>
    <n v="2071.75"/>
    <n v="0"/>
    <n v="0"/>
    <n v="0"/>
    <n v="0"/>
    <n v="0"/>
    <n v="0"/>
    <n v="0"/>
    <n v="55.9"/>
    <n v="0"/>
    <n v="0"/>
    <n v="0"/>
    <n v="0"/>
    <n v="0"/>
    <n v="0"/>
    <n v="0"/>
    <n v="90"/>
    <n v="0"/>
    <n v="75"/>
    <n v="13439.74"/>
    <n v="80"/>
    <n v="-274.08999999999997"/>
    <n v="86105.84"/>
    <n v="0"/>
    <n v="0"/>
    <n v="0"/>
    <n v="0"/>
    <n v="0"/>
    <n v="0"/>
    <n v="52.52"/>
    <x v="1571"/>
    <n v="0"/>
    <m/>
    <m/>
    <m/>
    <m/>
    <m/>
    <m/>
    <m/>
    <n v="0"/>
    <n v="0"/>
    <n v="0"/>
    <n v="0"/>
    <x v="1"/>
    <x v="19"/>
    <m/>
    <x v="44"/>
  </r>
  <r>
    <x v="3"/>
    <s v="Joplin"/>
    <s v="Electric"/>
    <s v="Commercial"/>
    <s v="NS-LG Large General"/>
    <n v="19072257"/>
    <n v="2039948.42"/>
    <n v="41689.379999999997"/>
    <n v="39964.86"/>
    <n v="0"/>
    <n v="0"/>
    <n v="0"/>
    <n v="0"/>
    <n v="247367.29"/>
    <n v="0"/>
    <n v="0"/>
    <n v="4827.1000000000004"/>
    <n v="0"/>
    <n v="0"/>
    <n v="0"/>
    <n v="0"/>
    <n v="0"/>
    <n v="0"/>
    <n v="0"/>
    <n v="674.86"/>
    <n v="0"/>
    <n v="0"/>
    <n v="0"/>
    <n v="0"/>
    <n v="0"/>
    <n v="0"/>
    <n v="0"/>
    <n v="0"/>
    <n v="0"/>
    <n v="0"/>
    <n v="14374.14"/>
    <n v="0"/>
    <n v="0"/>
    <n v="142744.81"/>
    <n v="0"/>
    <n v="0"/>
    <n v="0"/>
    <n v="0"/>
    <n v="0"/>
    <n v="0"/>
    <n v="0"/>
    <x v="1572"/>
    <n v="0"/>
    <m/>
    <m/>
    <m/>
    <m/>
    <m/>
    <m/>
    <m/>
    <n v="0"/>
    <n v="0"/>
    <n v="0"/>
    <n v="0"/>
    <x v="1"/>
    <x v="20"/>
    <m/>
    <x v="44"/>
  </r>
  <r>
    <x v="3"/>
    <s v="Joplin"/>
    <s v="Electric"/>
    <s v="Commercial"/>
    <s v="NS-SP Small Primary"/>
    <n v="1556574"/>
    <n v="141193.13"/>
    <n v="694.9"/>
    <n v="607.1"/>
    <n v="0"/>
    <n v="0"/>
    <n v="0"/>
    <n v="0"/>
    <n v="20188.759999999998"/>
    <n v="0"/>
    <n v="0"/>
    <n v="378.28"/>
    <n v="0"/>
    <n v="0"/>
    <n v="0"/>
    <n v="0"/>
    <n v="0"/>
    <n v="0"/>
    <n v="0"/>
    <n v="5911.7"/>
    <n v="0"/>
    <n v="0"/>
    <n v="0"/>
    <n v="0"/>
    <n v="0"/>
    <n v="0"/>
    <n v="0"/>
    <n v="0"/>
    <n v="0"/>
    <n v="0"/>
    <n v="4041.33"/>
    <n v="0"/>
    <n v="0"/>
    <n v="8397"/>
    <n v="0"/>
    <n v="0"/>
    <n v="0"/>
    <n v="0"/>
    <n v="0"/>
    <n v="0"/>
    <n v="6015.73"/>
    <x v="1573"/>
    <n v="0"/>
    <m/>
    <m/>
    <m/>
    <m/>
    <m/>
    <m/>
    <m/>
    <n v="0"/>
    <n v="0"/>
    <n v="0"/>
    <n v="0"/>
    <x v="1"/>
    <x v="23"/>
    <m/>
    <x v="44"/>
  </r>
  <r>
    <x v="3"/>
    <s v="Joplin"/>
    <s v="Electric"/>
    <s v="Commercial"/>
    <s v="SH-Small Heating"/>
    <n v="99"/>
    <n v="13.29"/>
    <n v="11.19"/>
    <n v="1.65"/>
    <n v="0"/>
    <n v="0"/>
    <n v="0"/>
    <n v="0"/>
    <n v="1.28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25"/>
    <n v="0"/>
    <n v="0"/>
    <n v="0"/>
    <n v="0"/>
    <n v="0"/>
    <n v="0"/>
    <n v="0"/>
    <x v="20"/>
    <n v="0"/>
    <m/>
    <m/>
    <m/>
    <m/>
    <m/>
    <m/>
    <m/>
    <n v="0"/>
    <n v="0"/>
    <n v="0"/>
    <n v="0"/>
    <x v="1"/>
    <x v="12"/>
    <m/>
    <x v="44"/>
  </r>
  <r>
    <x v="3"/>
    <s v="Joplin"/>
    <s v="Electric"/>
    <s v="Industrial"/>
    <s v="LP-Large Power"/>
    <n v="23565472"/>
    <n v="2318178.7799999998"/>
    <n v="3686.15"/>
    <n v="960"/>
    <n v="0"/>
    <n v="0"/>
    <n v="0"/>
    <n v="0"/>
    <n v="299988.46000000002"/>
    <n v="0"/>
    <n v="0"/>
    <n v="1374.37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19564.5"/>
    <n v="0"/>
    <n v="0"/>
    <n v="120410.74"/>
    <n v="0"/>
    <n v="0"/>
    <n v="0"/>
    <n v="0"/>
    <n v="0"/>
    <n v="0"/>
    <n v="0"/>
    <x v="1574"/>
    <n v="0"/>
    <m/>
    <m/>
    <m/>
    <m/>
    <m/>
    <m/>
    <m/>
    <n v="0"/>
    <n v="0"/>
    <n v="0"/>
    <n v="0"/>
    <x v="2"/>
    <x v="17"/>
    <m/>
    <x v="44"/>
  </r>
  <r>
    <x v="3"/>
    <s v="Joplin"/>
    <s v="Electric"/>
    <s v="Industrial"/>
    <s v="NS-GS General Service"/>
    <n v="25017"/>
    <n v="3201.51"/>
    <n v="287.64"/>
    <n v="195.84"/>
    <n v="0"/>
    <n v="0"/>
    <n v="0"/>
    <n v="0"/>
    <n v="324.49"/>
    <n v="0"/>
    <n v="0"/>
    <n v="6.34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8.489999999999998"/>
    <n v="0"/>
    <n v="0"/>
    <n v="244.24"/>
    <n v="0"/>
    <n v="0"/>
    <n v="0"/>
    <n v="0"/>
    <n v="0"/>
    <n v="0"/>
    <n v="0"/>
    <x v="1575"/>
    <n v="0"/>
    <m/>
    <m/>
    <m/>
    <m/>
    <m/>
    <m/>
    <m/>
    <n v="0"/>
    <n v="0"/>
    <n v="0"/>
    <n v="0"/>
    <x v="2"/>
    <x v="19"/>
    <m/>
    <x v="44"/>
  </r>
  <r>
    <x v="3"/>
    <s v="Joplin"/>
    <s v="Electric"/>
    <s v="Industrial"/>
    <s v="NS-LG Large General"/>
    <n v="4733160"/>
    <n v="455176.44"/>
    <n v="2849.09"/>
    <n v="3012.99"/>
    <n v="0"/>
    <n v="0"/>
    <n v="0"/>
    <n v="0"/>
    <n v="61389.07"/>
    <n v="0"/>
    <n v="0"/>
    <n v="1050.41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50.56"/>
    <n v="0"/>
    <n v="0"/>
    <n v="28170.52"/>
    <n v="0"/>
    <n v="0"/>
    <n v="0"/>
    <n v="0"/>
    <n v="0"/>
    <n v="0"/>
    <n v="0"/>
    <x v="1576"/>
    <n v="0"/>
    <m/>
    <m/>
    <m/>
    <m/>
    <m/>
    <m/>
    <m/>
    <n v="0"/>
    <n v="0"/>
    <n v="0"/>
    <n v="0"/>
    <x v="2"/>
    <x v="20"/>
    <m/>
    <x v="44"/>
  </r>
  <r>
    <x v="3"/>
    <s v="Joplin"/>
    <s v="Electric"/>
    <s v="Industrial"/>
    <s v="NS-SP Small Primary"/>
    <n v="2707655"/>
    <n v="250196.17"/>
    <n v="486.43"/>
    <n v="805.19"/>
    <n v="0"/>
    <n v="0"/>
    <n v="0"/>
    <n v="0"/>
    <n v="35118.28"/>
    <n v="0"/>
    <n v="0"/>
    <n v="277.67"/>
    <n v="0"/>
    <n v="0"/>
    <n v="0"/>
    <n v="0"/>
    <n v="0"/>
    <n v="0"/>
    <n v="0"/>
    <n v="3465.52"/>
    <n v="0"/>
    <n v="0"/>
    <n v="0"/>
    <n v="0"/>
    <n v="0"/>
    <n v="0"/>
    <n v="0"/>
    <n v="0"/>
    <n v="0"/>
    <n v="0"/>
    <n v="1365.15"/>
    <n v="0"/>
    <n v="0"/>
    <n v="8628.8700000000008"/>
    <n v="0"/>
    <n v="0"/>
    <n v="0"/>
    <n v="0"/>
    <n v="0"/>
    <n v="0"/>
    <n v="0"/>
    <x v="1577"/>
    <n v="0"/>
    <m/>
    <m/>
    <m/>
    <m/>
    <m/>
    <m/>
    <m/>
    <n v="0"/>
    <n v="0"/>
    <n v="0"/>
    <n v="0"/>
    <x v="2"/>
    <x v="23"/>
    <m/>
    <x v="44"/>
  </r>
  <r>
    <x v="3"/>
    <s v="Joplin"/>
    <s v="Electric"/>
    <s v="Interdepartmental"/>
    <s v="CB-Commercial"/>
    <n v="322"/>
    <n v="41.49"/>
    <n v="528.29999999999995"/>
    <n v="0"/>
    <n v="0"/>
    <n v="0"/>
    <n v="0"/>
    <n v="0"/>
    <n v="0.91"/>
    <n v="0"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12"/>
    <n v="-0.26"/>
    <n v="0"/>
    <n v="0"/>
    <n v="0"/>
    <n v="0"/>
    <n v="0"/>
    <n v="0"/>
    <x v="20"/>
    <n v="0"/>
    <m/>
    <m/>
    <m/>
    <m/>
    <m/>
    <m/>
    <m/>
    <n v="0"/>
    <n v="0"/>
    <n v="0"/>
    <n v="0"/>
    <x v="5"/>
    <x v="5"/>
    <m/>
    <x v="44"/>
  </r>
  <r>
    <x v="3"/>
    <s v="Joplin"/>
    <s v="Electric"/>
    <s v="Interdepartmental"/>
    <s v="NS-GS General Service"/>
    <n v="56149"/>
    <n v="6834.58"/>
    <n v="143.82"/>
    <n v="0"/>
    <n v="0"/>
    <n v="0"/>
    <n v="0"/>
    <n v="0"/>
    <n v="728.25"/>
    <n v="0"/>
    <n v="0"/>
    <n v="15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1"/>
    <n v="0"/>
    <n v="0"/>
    <n v="0"/>
    <n v="0"/>
    <n v="0"/>
    <n v="0"/>
    <n v="0"/>
    <x v="1578"/>
    <n v="0"/>
    <m/>
    <m/>
    <m/>
    <m/>
    <m/>
    <m/>
    <m/>
    <n v="0"/>
    <n v="0"/>
    <n v="0"/>
    <n v="0"/>
    <x v="5"/>
    <x v="19"/>
    <m/>
    <x v="44"/>
  </r>
  <r>
    <x v="3"/>
    <s v="Joplin"/>
    <s v="Electric"/>
    <s v="Municipal Buildings"/>
    <s v="NS-GS General Service"/>
    <n v="99566"/>
    <n v="12645.77"/>
    <n v="1725.84"/>
    <n v="0"/>
    <n v="0"/>
    <n v="0"/>
    <n v="0"/>
    <n v="0"/>
    <n v="1291.42"/>
    <n v="0"/>
    <n v="0"/>
    <n v="27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79"/>
    <n v="0"/>
    <m/>
    <m/>
    <m/>
    <m/>
    <m/>
    <m/>
    <m/>
    <n v="0"/>
    <n v="0"/>
    <n v="0"/>
    <n v="0"/>
    <x v="3"/>
    <x v="19"/>
    <m/>
    <x v="44"/>
  </r>
  <r>
    <x v="3"/>
    <s v="Joplin"/>
    <s v="Electric"/>
    <s v="Municipal Buildings"/>
    <s v="NS-LG Large General"/>
    <n v="542078"/>
    <n v="57893.21"/>
    <n v="1250.82"/>
    <n v="0"/>
    <n v="0"/>
    <n v="0"/>
    <n v="0"/>
    <n v="0"/>
    <n v="7030.75"/>
    <n v="0"/>
    <n v="0"/>
    <n v="151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80"/>
    <n v="0"/>
    <m/>
    <m/>
    <m/>
    <m/>
    <m/>
    <m/>
    <m/>
    <n v="0"/>
    <n v="0"/>
    <n v="0"/>
    <n v="0"/>
    <x v="3"/>
    <x v="20"/>
    <m/>
    <x v="44"/>
  </r>
  <r>
    <x v="3"/>
    <s v="Joplin"/>
    <s v="Electric"/>
    <s v="Municipal Other Lighting"/>
    <s v="LS-Special Lighting"/>
    <n v="284"/>
    <n v="51.44"/>
    <n v="0"/>
    <n v="0"/>
    <n v="0"/>
    <n v="0"/>
    <n v="0"/>
    <n v="0"/>
    <n v="3.68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4"/>
  </r>
  <r>
    <x v="3"/>
    <s v="Joplin"/>
    <s v="Electric"/>
    <s v="Municipal Other Lighting"/>
    <s v="MS-Miscellaneous"/>
    <n v="11295"/>
    <n v="1207.6600000000001"/>
    <n v="20.98"/>
    <n v="0"/>
    <n v="0"/>
    <n v="0"/>
    <n v="0"/>
    <n v="0"/>
    <n v="146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22"/>
    <m/>
    <x v="44"/>
  </r>
  <r>
    <x v="3"/>
    <s v="Joplin"/>
    <s v="Electric"/>
    <s v="Municipal Other Lighting"/>
    <s v="NS-GS General Service"/>
    <n v="34089"/>
    <n v="4554.6000000000004"/>
    <n v="1749.81"/>
    <n v="0"/>
    <n v="0"/>
    <n v="0"/>
    <n v="0"/>
    <n v="0"/>
    <n v="442.17"/>
    <n v="0"/>
    <n v="0"/>
    <n v="9.53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81"/>
    <n v="0"/>
    <m/>
    <m/>
    <m/>
    <m/>
    <m/>
    <m/>
    <m/>
    <n v="0"/>
    <n v="0"/>
    <n v="0"/>
    <n v="0"/>
    <x v="4"/>
    <x v="19"/>
    <m/>
    <x v="44"/>
  </r>
  <r>
    <x v="3"/>
    <s v="Joplin"/>
    <s v="Electric"/>
    <s v="Municipal Other Lighting"/>
    <s v="NS-LG Large General"/>
    <n v="13920"/>
    <n v="3472.55"/>
    <n v="138.97999999999999"/>
    <n v="0"/>
    <n v="0"/>
    <n v="0"/>
    <n v="0"/>
    <n v="0"/>
    <n v="180.54"/>
    <n v="0"/>
    <n v="0"/>
    <n v="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82"/>
    <n v="0"/>
    <m/>
    <m/>
    <m/>
    <m/>
    <m/>
    <m/>
    <m/>
    <n v="0"/>
    <n v="0"/>
    <n v="0"/>
    <n v="0"/>
    <x v="4"/>
    <x v="20"/>
    <m/>
    <x v="44"/>
  </r>
  <r>
    <x v="3"/>
    <s v="Joplin"/>
    <s v="Electric"/>
    <s v="Municipal Pumping"/>
    <s v="NS-GS General Service"/>
    <n v="18483"/>
    <n v="2414.29"/>
    <n v="743.07"/>
    <n v="0"/>
    <n v="0"/>
    <n v="0"/>
    <n v="0"/>
    <n v="0"/>
    <n v="239.75"/>
    <n v="0"/>
    <n v="0"/>
    <n v="5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83"/>
    <n v="0"/>
    <m/>
    <m/>
    <m/>
    <m/>
    <m/>
    <m/>
    <m/>
    <n v="0"/>
    <n v="0"/>
    <n v="0"/>
    <n v="0"/>
    <x v="3"/>
    <x v="19"/>
    <m/>
    <x v="44"/>
  </r>
  <r>
    <x v="3"/>
    <s v="Joplin"/>
    <s v="Electric"/>
    <s v="Municipal Pumping"/>
    <s v="NS-LG Large General"/>
    <n v="370907"/>
    <n v="34623.230000000003"/>
    <n v="555.91999999999996"/>
    <n v="0"/>
    <n v="0"/>
    <n v="0"/>
    <n v="0"/>
    <n v="0"/>
    <n v="4810.6499999999996"/>
    <n v="0"/>
    <n v="0"/>
    <n v="103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84"/>
    <n v="0"/>
    <m/>
    <m/>
    <m/>
    <m/>
    <m/>
    <m/>
    <m/>
    <n v="0"/>
    <n v="0"/>
    <n v="0"/>
    <n v="0"/>
    <x v="3"/>
    <x v="20"/>
    <m/>
    <x v="44"/>
  </r>
  <r>
    <x v="3"/>
    <s v="Joplin"/>
    <s v="Electric"/>
    <s v="Municipal Pumping"/>
    <s v="NS-SP Small Primary"/>
    <n v="470088"/>
    <n v="37649.839999999997"/>
    <n v="69.489999999999995"/>
    <n v="0"/>
    <n v="0"/>
    <n v="0"/>
    <n v="0"/>
    <n v="0"/>
    <n v="6097.04"/>
    <n v="0"/>
    <n v="0"/>
    <n v="131.62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85"/>
    <n v="0"/>
    <m/>
    <m/>
    <m/>
    <m/>
    <m/>
    <m/>
    <m/>
    <n v="0"/>
    <n v="0"/>
    <n v="0"/>
    <n v="0"/>
    <x v="3"/>
    <x v="23"/>
    <m/>
    <x v="44"/>
  </r>
  <r>
    <x v="3"/>
    <s v="Joplin"/>
    <s v="Electric"/>
    <s v="Oil Pipeline Pumping"/>
    <s v="LP-Large Power"/>
    <n v="542921"/>
    <n v="91386.559999999998"/>
    <n v="283.55"/>
    <n v="0"/>
    <n v="0"/>
    <n v="0"/>
    <n v="0"/>
    <n v="0"/>
    <n v="6911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19.66"/>
    <n v="0"/>
    <n v="0"/>
    <n v="5767.03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4"/>
  </r>
  <r>
    <x v="3"/>
    <s v="Joplin"/>
    <s v="Electric"/>
    <s v="Commercial"/>
    <s v="NS-GS General Service"/>
    <n v="282"/>
    <n v="37.869999999999997"/>
    <n v="15.18"/>
    <n v="3.64"/>
    <n v="0"/>
    <n v="0"/>
    <n v="0"/>
    <n v="0"/>
    <n v="3.66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34"/>
    <n v="0"/>
    <m/>
    <m/>
    <m/>
    <m/>
    <m/>
    <m/>
    <m/>
    <n v="0"/>
    <n v="0"/>
    <n v="0"/>
    <n v="0"/>
    <x v="1"/>
    <x v="19"/>
    <m/>
    <x v="44"/>
  </r>
  <r>
    <x v="3"/>
    <s v="Joplin"/>
    <s v="Electric"/>
    <s v="Residential"/>
    <s v="NS-RG Residential"/>
    <n v="26178335.199999999"/>
    <n v="3448706.51"/>
    <n v="394671.56"/>
    <n v="208360.28"/>
    <n v="0"/>
    <n v="0"/>
    <n v="-17.350000000000001"/>
    <n v="-3369.7251908396902"/>
    <n v="339533.23"/>
    <n v="0"/>
    <n v="0"/>
    <n v="7329.9"/>
    <n v="0"/>
    <n v="0"/>
    <n v="0"/>
    <n v="0"/>
    <n v="0"/>
    <n v="0"/>
    <n v="0"/>
    <n v="0"/>
    <n v="0"/>
    <n v="0"/>
    <n v="0"/>
    <n v="0"/>
    <n v="0"/>
    <n v="0"/>
    <n v="0"/>
    <n v="3510"/>
    <n v="450"/>
    <n v="495"/>
    <n v="6323.85"/>
    <n v="2440"/>
    <n v="-1008.41"/>
    <n v="16714.11"/>
    <n v="0"/>
    <n v="0"/>
    <n v="0"/>
    <n v="0"/>
    <n v="0"/>
    <n v="0"/>
    <n v="2058.2600000000002"/>
    <x v="1586"/>
    <n v="0"/>
    <m/>
    <m/>
    <m/>
    <m/>
    <m/>
    <m/>
    <m/>
    <n v="0"/>
    <n v="0"/>
    <n v="0"/>
    <n v="0"/>
    <x v="0"/>
    <x v="38"/>
    <m/>
    <x v="44"/>
  </r>
  <r>
    <x v="3"/>
    <s v="Joplin"/>
    <s v="Electric"/>
    <s v="Residential"/>
    <s v="RG-Residential"/>
    <n v="1668"/>
    <n v="148.47"/>
    <n v="68.47"/>
    <n v="9.23"/>
    <n v="0"/>
    <n v="0"/>
    <n v="0"/>
    <n v="0"/>
    <n v="14.63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45"/>
    <n v="20"/>
    <n v="0"/>
    <n v="0.22"/>
    <n v="0"/>
    <n v="0"/>
    <n v="0"/>
    <n v="0"/>
    <n v="0"/>
    <n v="0"/>
    <n v="0"/>
    <x v="1587"/>
    <n v="0"/>
    <m/>
    <m/>
    <m/>
    <m/>
    <m/>
    <m/>
    <m/>
    <n v="0"/>
    <n v="0"/>
    <n v="0"/>
    <n v="0"/>
    <x v="0"/>
    <x v="1"/>
    <m/>
    <x v="44"/>
  </r>
  <r>
    <x v="3"/>
    <s v="Joplin"/>
    <s v="Lighting"/>
    <s v="Commercial"/>
    <s v="PL-Private Lighting"/>
    <n v="175369.796"/>
    <n v="54225.8"/>
    <n v="0"/>
    <n v="2293.85"/>
    <n v="0"/>
    <n v="0"/>
    <n v="0"/>
    <n v="0"/>
    <n v="2275.8200000000002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0"/>
    <n v="599.07000000000005"/>
    <n v="0"/>
    <n v="-1.62"/>
    <n v="3720.3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3"/>
    <s v="Joplin"/>
    <s v="Lighting"/>
    <s v="Industrial"/>
    <s v="PL-Private Lighting"/>
    <n v="17340"/>
    <n v="5153.38"/>
    <n v="0"/>
    <n v="315.32"/>
    <n v="0"/>
    <n v="0"/>
    <n v="0"/>
    <n v="0"/>
    <n v="22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.09"/>
    <n v="0"/>
    <n v="0"/>
    <n v="368.42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4"/>
  </r>
  <r>
    <x v="3"/>
    <s v="Joplin"/>
    <s v="Lighting"/>
    <s v="Municipal Buildings"/>
    <s v="PL-Private Lighting"/>
    <n v="591"/>
    <n v="230.53"/>
    <n v="0"/>
    <n v="0"/>
    <n v="0"/>
    <n v="0"/>
    <n v="0"/>
    <n v="0"/>
    <n v="7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4"/>
  </r>
  <r>
    <x v="3"/>
    <s v="Joplin"/>
    <s v="Lighting"/>
    <s v="Municipal Other Lighting"/>
    <s v="PL-Private Lighting"/>
    <n v="4176"/>
    <n v="1045.19"/>
    <n v="0"/>
    <n v="0"/>
    <n v="0"/>
    <n v="0"/>
    <n v="0"/>
    <n v="0"/>
    <n v="5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4"/>
  </r>
  <r>
    <x v="3"/>
    <s v="Joplin"/>
    <s v="Lighting"/>
    <s v="Municipal Street Lighting"/>
    <s v="SPL-Municipal St Lighting"/>
    <n v="331960.386"/>
    <n v="50862.58"/>
    <n v="0"/>
    <n v="0"/>
    <n v="0"/>
    <n v="0"/>
    <n v="0"/>
    <n v="0"/>
    <n v="4305.5200000000004"/>
    <n v="0"/>
    <n v="0"/>
    <n v="0"/>
    <n v="0"/>
    <n v="0"/>
    <n v="0"/>
    <n v="0"/>
    <n v="0"/>
    <n v="0"/>
    <n v="0"/>
    <n v="27629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4"/>
  </r>
  <r>
    <x v="3"/>
    <s v="Joplin"/>
    <s v="Lighting"/>
    <s v="Residential"/>
    <s v="PL-Private Lighting"/>
    <n v="54855.718000000001"/>
    <n v="21504.52"/>
    <n v="0"/>
    <n v="555.26"/>
    <n v="0"/>
    <n v="0"/>
    <n v="0"/>
    <n v="0"/>
    <n v="709.28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30"/>
    <n v="16.89"/>
    <n v="0"/>
    <n v="0"/>
    <n v="136.0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3"/>
    <s v="Neosho"/>
    <s v="Electric"/>
    <s v="Commercial"/>
    <s v="CB-Commercial"/>
    <n v="6160"/>
    <n v="747.01"/>
    <n v="15.98"/>
    <n v="0"/>
    <n v="0"/>
    <n v="0"/>
    <n v="0"/>
    <n v="0"/>
    <n v="79.900000000000006"/>
    <n v="0"/>
    <n v="0"/>
    <n v="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.89"/>
    <n v="0"/>
    <n v="0"/>
    <n v="0"/>
    <n v="0"/>
    <n v="0"/>
    <n v="0"/>
    <n v="0"/>
    <x v="1021"/>
    <n v="0"/>
    <m/>
    <m/>
    <m/>
    <m/>
    <m/>
    <m/>
    <m/>
    <n v="0"/>
    <n v="0"/>
    <n v="0"/>
    <n v="0"/>
    <x v="1"/>
    <x v="5"/>
    <m/>
    <x v="44"/>
  </r>
  <r>
    <x v="3"/>
    <s v="Neosho"/>
    <s v="Electric"/>
    <s v="Commercial"/>
    <s v="LS-Special Lighting"/>
    <n v="18250"/>
    <n v="2718.85"/>
    <n v="0"/>
    <n v="1.96"/>
    <n v="0"/>
    <n v="0"/>
    <n v="0"/>
    <n v="0"/>
    <n v="236.7"/>
    <n v="0"/>
    <n v="0"/>
    <n v="5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07"/>
    <n v="0"/>
    <n v="0"/>
    <n v="0"/>
    <n v="0"/>
    <n v="0"/>
    <n v="0"/>
    <n v="0"/>
    <x v="917"/>
    <n v="0"/>
    <m/>
    <m/>
    <m/>
    <m/>
    <m/>
    <m/>
    <m/>
    <n v="0"/>
    <n v="0"/>
    <n v="0"/>
    <n v="0"/>
    <x v="1"/>
    <x v="7"/>
    <m/>
    <x v="44"/>
  </r>
  <r>
    <x v="3"/>
    <s v="Neosho"/>
    <s v="Electric"/>
    <s v="Commercial"/>
    <s v="NS-GS General Service"/>
    <n v="3268392"/>
    <n v="414427.44"/>
    <n v="59295.4"/>
    <n v="13618.2"/>
    <n v="0"/>
    <n v="0"/>
    <n v="-97.01"/>
    <n v="-17858.400000000001"/>
    <n v="42275.66"/>
    <n v="0"/>
    <n v="0"/>
    <n v="910.11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5535.56"/>
    <n v="40"/>
    <n v="-117.23"/>
    <n v="31985.200000000001"/>
    <n v="0"/>
    <n v="0"/>
    <n v="0"/>
    <n v="0"/>
    <n v="0"/>
    <n v="0"/>
    <n v="0"/>
    <x v="1588"/>
    <n v="0"/>
    <m/>
    <m/>
    <m/>
    <m/>
    <m/>
    <m/>
    <m/>
    <n v="0"/>
    <n v="0"/>
    <n v="0"/>
    <n v="0"/>
    <x v="1"/>
    <x v="19"/>
    <m/>
    <x v="44"/>
  </r>
  <r>
    <x v="3"/>
    <s v="Neosho"/>
    <s v="Electric"/>
    <s v="Commercial"/>
    <s v="NS-LG Large General"/>
    <n v="7001524"/>
    <n v="742196.41"/>
    <n v="18808.689999999999"/>
    <n v="-1639.65"/>
    <n v="0"/>
    <n v="0"/>
    <n v="-89.83"/>
    <n v="-11616"/>
    <n v="90809.78"/>
    <n v="0"/>
    <n v="0"/>
    <n v="1842.75"/>
    <n v="0"/>
    <n v="0"/>
    <n v="0"/>
    <n v="0"/>
    <n v="0"/>
    <n v="0"/>
    <n v="0"/>
    <n v="521.30999999999995"/>
    <n v="0"/>
    <n v="0"/>
    <n v="0"/>
    <n v="0"/>
    <n v="0"/>
    <n v="0"/>
    <n v="0"/>
    <n v="0"/>
    <n v="0"/>
    <n v="0"/>
    <n v="10070.83"/>
    <n v="0"/>
    <n v="0"/>
    <n v="39482.089999999997"/>
    <n v="0"/>
    <n v="0"/>
    <n v="0"/>
    <n v="0"/>
    <n v="0"/>
    <n v="0"/>
    <n v="0"/>
    <x v="1589"/>
    <n v="0"/>
    <m/>
    <m/>
    <m/>
    <m/>
    <m/>
    <m/>
    <m/>
    <n v="0"/>
    <n v="0"/>
    <n v="0"/>
    <n v="0"/>
    <x v="1"/>
    <x v="20"/>
    <m/>
    <x v="44"/>
  </r>
  <r>
    <x v="3"/>
    <s v="Neosho"/>
    <s v="Electric"/>
    <s v="Residential"/>
    <s v="NS-RG Resident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38"/>
    <m/>
    <x v="44"/>
  </r>
  <r>
    <x v="3"/>
    <s v="Neosho"/>
    <s v="Electric"/>
    <s v="Commercial"/>
    <s v="NS-SP Small Primary"/>
    <n v="189247"/>
    <n v="22674.3"/>
    <n v="138.97999999999999"/>
    <n v="0"/>
    <n v="0"/>
    <n v="0"/>
    <n v="0"/>
    <n v="0"/>
    <n v="2454.5300000000002"/>
    <n v="0"/>
    <n v="0"/>
    <n v="52.99"/>
    <n v="0"/>
    <n v="0"/>
    <n v="0"/>
    <n v="0"/>
    <n v="0"/>
    <n v="0"/>
    <n v="0"/>
    <n v="76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90"/>
    <n v="0"/>
    <m/>
    <m/>
    <m/>
    <m/>
    <m/>
    <m/>
    <m/>
    <n v="0"/>
    <n v="0"/>
    <n v="0"/>
    <n v="0"/>
    <x v="1"/>
    <x v="23"/>
    <m/>
    <x v="44"/>
  </r>
  <r>
    <x v="3"/>
    <s v="Neosho"/>
    <s v="Electric"/>
    <s v="Industrial"/>
    <s v="LP-Large Power"/>
    <n v="11595237"/>
    <n v="981666.6"/>
    <n v="1134.2"/>
    <n v="0"/>
    <n v="0"/>
    <n v="0"/>
    <n v="0"/>
    <n v="0"/>
    <n v="147607.37"/>
    <n v="0"/>
    <n v="0"/>
    <n v="200.29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-5410.35"/>
    <n v="0"/>
    <n v="0"/>
    <n v="22809.8"/>
    <n v="0"/>
    <n v="0"/>
    <n v="0"/>
    <n v="0"/>
    <n v="0"/>
    <n v="0"/>
    <n v="0"/>
    <x v="1591"/>
    <n v="0"/>
    <m/>
    <m/>
    <m/>
    <m/>
    <m/>
    <m/>
    <m/>
    <n v="0"/>
    <n v="0"/>
    <n v="0"/>
    <n v="0"/>
    <x v="2"/>
    <x v="17"/>
    <m/>
    <x v="44"/>
  </r>
  <r>
    <x v="3"/>
    <s v="Neosho"/>
    <s v="Electric"/>
    <s v="Industrial"/>
    <s v="NS-GS General Service"/>
    <n v="49810"/>
    <n v="6082.81"/>
    <n v="311.61"/>
    <n v="303.47000000000003"/>
    <n v="0"/>
    <n v="0"/>
    <n v="0"/>
    <n v="0"/>
    <n v="646.04"/>
    <n v="0"/>
    <n v="0"/>
    <n v="12.86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215.94"/>
    <n v="0"/>
    <n v="0"/>
    <n v="572.54999999999995"/>
    <n v="0"/>
    <n v="0"/>
    <n v="0"/>
    <n v="0"/>
    <n v="0"/>
    <n v="0"/>
    <n v="0"/>
    <x v="1592"/>
    <n v="0"/>
    <m/>
    <m/>
    <m/>
    <m/>
    <m/>
    <m/>
    <m/>
    <n v="0"/>
    <n v="0"/>
    <n v="0"/>
    <n v="0"/>
    <x v="2"/>
    <x v="19"/>
    <m/>
    <x v="44"/>
  </r>
  <r>
    <x v="3"/>
    <s v="Neosho"/>
    <s v="Electric"/>
    <s v="Industrial"/>
    <s v="NS-LG Large General"/>
    <n v="637080"/>
    <n v="69499.789999999994"/>
    <n v="1104.9000000000001"/>
    <n v="-2298.59"/>
    <n v="0"/>
    <n v="0"/>
    <n v="0"/>
    <n v="0"/>
    <n v="8262.94"/>
    <n v="0"/>
    <n v="0"/>
    <n v="141.94"/>
    <n v="0"/>
    <n v="0"/>
    <n v="0"/>
    <n v="0"/>
    <n v="0"/>
    <n v="0"/>
    <n v="0"/>
    <n v="120.9"/>
    <n v="0"/>
    <n v="0"/>
    <n v="0"/>
    <n v="0"/>
    <n v="0"/>
    <n v="0"/>
    <n v="0"/>
    <n v="0"/>
    <n v="0"/>
    <n v="0"/>
    <n v="411"/>
    <n v="0"/>
    <n v="0"/>
    <n v="4559.74"/>
    <n v="0"/>
    <n v="0"/>
    <n v="0"/>
    <n v="0"/>
    <n v="0"/>
    <n v="0"/>
    <n v="0"/>
    <x v="1593"/>
    <n v="0"/>
    <m/>
    <m/>
    <m/>
    <m/>
    <m/>
    <m/>
    <m/>
    <n v="0"/>
    <n v="0"/>
    <n v="0"/>
    <n v="0"/>
    <x v="2"/>
    <x v="20"/>
    <m/>
    <x v="44"/>
  </r>
  <r>
    <x v="3"/>
    <s v="Neosho"/>
    <s v="Electric"/>
    <s v="Industrial"/>
    <s v="NS-SP Small Primary"/>
    <n v="385810"/>
    <n v="40083.74"/>
    <n v="277.95999999999998"/>
    <n v="0"/>
    <n v="0"/>
    <n v="0"/>
    <n v="0"/>
    <n v="0"/>
    <n v="5003.96"/>
    <n v="0"/>
    <n v="0"/>
    <n v="54.91"/>
    <n v="0"/>
    <n v="0"/>
    <n v="0"/>
    <n v="0"/>
    <n v="0"/>
    <n v="0"/>
    <n v="0"/>
    <n v="6334.32"/>
    <n v="0"/>
    <n v="0"/>
    <n v="0"/>
    <n v="0"/>
    <n v="0"/>
    <n v="0"/>
    <n v="0"/>
    <n v="0"/>
    <n v="0"/>
    <n v="0"/>
    <n v="1726.3"/>
    <n v="0"/>
    <n v="0"/>
    <n v="2107.41"/>
    <n v="0"/>
    <n v="0"/>
    <n v="0"/>
    <n v="0"/>
    <n v="0"/>
    <n v="0"/>
    <n v="0"/>
    <x v="1594"/>
    <n v="0"/>
    <m/>
    <m/>
    <m/>
    <m/>
    <m/>
    <m/>
    <m/>
    <n v="0"/>
    <n v="0"/>
    <n v="0"/>
    <n v="0"/>
    <x v="2"/>
    <x v="23"/>
    <m/>
    <x v="44"/>
  </r>
  <r>
    <x v="3"/>
    <s v="Neosho"/>
    <s v="Electric"/>
    <s v="Interdepartmental"/>
    <s v="NS-GS General Service"/>
    <n v="4537"/>
    <n v="580.57000000000005"/>
    <n v="191.76"/>
    <n v="0"/>
    <n v="0"/>
    <n v="0"/>
    <n v="0"/>
    <n v="0"/>
    <n v="58.84"/>
    <n v="0"/>
    <n v="0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89"/>
    <n v="0"/>
    <n v="0"/>
    <n v="0"/>
    <n v="0"/>
    <n v="0"/>
    <n v="0"/>
    <n v="0"/>
    <x v="1595"/>
    <n v="0"/>
    <m/>
    <m/>
    <m/>
    <m/>
    <m/>
    <m/>
    <m/>
    <n v="0"/>
    <n v="0"/>
    <n v="0"/>
    <n v="0"/>
    <x v="5"/>
    <x v="19"/>
    <m/>
    <x v="44"/>
  </r>
  <r>
    <x v="3"/>
    <s v="Neosho"/>
    <s v="Electric"/>
    <s v="Municipal Buildings"/>
    <s v="NS-GS General Service"/>
    <n v="71714"/>
    <n v="9181.9699999999993"/>
    <n v="2636.7"/>
    <n v="0"/>
    <n v="0"/>
    <n v="0"/>
    <n v="0"/>
    <n v="0"/>
    <n v="930.15"/>
    <n v="0"/>
    <n v="0"/>
    <n v="20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96"/>
    <n v="0"/>
    <m/>
    <m/>
    <m/>
    <m/>
    <m/>
    <m/>
    <m/>
    <n v="0"/>
    <n v="0"/>
    <n v="0"/>
    <n v="0"/>
    <x v="3"/>
    <x v="19"/>
    <m/>
    <x v="44"/>
  </r>
  <r>
    <x v="3"/>
    <s v="Neosho"/>
    <s v="Electric"/>
    <s v="Municipal Buildings"/>
    <s v="NS-LG Large General"/>
    <n v="62680"/>
    <n v="8232.9500000000007"/>
    <n v="277.95999999999998"/>
    <n v="0"/>
    <n v="0"/>
    <n v="0"/>
    <n v="0"/>
    <n v="0"/>
    <n v="812.96"/>
    <n v="0"/>
    <n v="0"/>
    <n v="17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"/>
    <n v="0"/>
    <m/>
    <m/>
    <m/>
    <m/>
    <m/>
    <m/>
    <m/>
    <n v="0"/>
    <n v="0"/>
    <n v="0"/>
    <n v="0"/>
    <x v="3"/>
    <x v="20"/>
    <m/>
    <x v="44"/>
  </r>
  <r>
    <x v="3"/>
    <s v="Neosho"/>
    <s v="Electric"/>
    <s v="Municipal Other Lighting"/>
    <s v="LS-Special Lighting"/>
    <n v="662"/>
    <n v="151.63999999999999"/>
    <n v="0"/>
    <n v="0"/>
    <n v="0"/>
    <n v="0"/>
    <n v="0"/>
    <n v="0"/>
    <n v="8.59"/>
    <n v="0"/>
    <n v="0"/>
    <n v="0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4"/>
  </r>
  <r>
    <x v="3"/>
    <s v="Neosho"/>
    <s v="Electric"/>
    <s v="Municipal Other Lighting"/>
    <s v="NS-GS General Service"/>
    <n v="6763"/>
    <n v="905.73"/>
    <n v="1198.5"/>
    <n v="0"/>
    <n v="0"/>
    <n v="0"/>
    <n v="0"/>
    <n v="0"/>
    <n v="87.73"/>
    <n v="0"/>
    <n v="0"/>
    <n v="1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97"/>
    <n v="0"/>
    <m/>
    <m/>
    <m/>
    <m/>
    <m/>
    <m/>
    <m/>
    <n v="0"/>
    <n v="0"/>
    <n v="0"/>
    <n v="0"/>
    <x v="4"/>
    <x v="19"/>
    <m/>
    <x v="44"/>
  </r>
  <r>
    <x v="3"/>
    <s v="Neosho"/>
    <s v="Electric"/>
    <s v="Municipal Pumping"/>
    <s v="NS-GS General Service"/>
    <n v="133071"/>
    <n v="16842.5"/>
    <n v="1725.84"/>
    <n v="0"/>
    <n v="0"/>
    <n v="0"/>
    <n v="0"/>
    <n v="0"/>
    <n v="1725.91"/>
    <n v="0"/>
    <n v="0"/>
    <n v="37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98"/>
    <n v="0"/>
    <m/>
    <m/>
    <m/>
    <m/>
    <m/>
    <m/>
    <m/>
    <n v="0"/>
    <n v="0"/>
    <n v="0"/>
    <n v="0"/>
    <x v="3"/>
    <x v="19"/>
    <m/>
    <x v="44"/>
  </r>
  <r>
    <x v="3"/>
    <s v="Neosho"/>
    <s v="Electric"/>
    <s v="Municipal Pumping"/>
    <s v="NS-LG Large General"/>
    <n v="529246"/>
    <n v="55609.7"/>
    <n v="1389.8"/>
    <n v="0"/>
    <n v="0"/>
    <n v="0"/>
    <n v="0"/>
    <n v="0"/>
    <n v="6864.33"/>
    <n v="0"/>
    <n v="0"/>
    <n v="148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99"/>
    <n v="0"/>
    <m/>
    <m/>
    <m/>
    <m/>
    <m/>
    <m/>
    <m/>
    <n v="0"/>
    <n v="0"/>
    <n v="0"/>
    <n v="0"/>
    <x v="3"/>
    <x v="20"/>
    <m/>
    <x v="44"/>
  </r>
  <r>
    <x v="3"/>
    <s v="Neosho"/>
    <s v="Electric"/>
    <s v="Municipal Pumping"/>
    <s v="NS-SP Small Primary"/>
    <n v="48000"/>
    <n v="4524.53"/>
    <n v="69.489999999999995"/>
    <n v="0"/>
    <n v="0"/>
    <n v="0"/>
    <n v="0"/>
    <n v="0"/>
    <n v="622.55999999999995"/>
    <n v="0"/>
    <n v="0"/>
    <n v="13.44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00"/>
    <n v="0"/>
    <m/>
    <m/>
    <m/>
    <m/>
    <m/>
    <m/>
    <m/>
    <n v="0"/>
    <n v="0"/>
    <n v="0"/>
    <n v="0"/>
    <x v="3"/>
    <x v="23"/>
    <m/>
    <x v="44"/>
  </r>
  <r>
    <x v="3"/>
    <s v="Neosho"/>
    <s v="Electric"/>
    <s v="Oil Pipeline Pumping"/>
    <s v="LP-Large Power"/>
    <n v="8000"/>
    <n v="25384.74"/>
    <n v="283.55"/>
    <n v="0"/>
    <n v="0"/>
    <n v="0"/>
    <n v="0"/>
    <n v="0"/>
    <n v="10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7.54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29"/>
    <m/>
    <x v="44"/>
  </r>
  <r>
    <x v="3"/>
    <s v="Neosho"/>
    <s v="Electric"/>
    <s v="Praxair/ICI"/>
    <s v="TS-Transmission"/>
    <n v="5842338"/>
    <n v="437440.99"/>
    <n v="0"/>
    <n v="0"/>
    <n v="0"/>
    <n v="0"/>
    <n v="0"/>
    <n v="0"/>
    <n v="74372.960000000006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8"/>
    <m/>
    <x v="44"/>
  </r>
  <r>
    <x v="3"/>
    <s v="Neosho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0"/>
    <m/>
    <x v="44"/>
  </r>
  <r>
    <x v="3"/>
    <s v="Neosho"/>
    <s v="Electric"/>
    <s v="Residential"/>
    <s v="NS-RG Residential"/>
    <n v="11440773.699999999"/>
    <n v="1490443.92"/>
    <n v="194857.37"/>
    <n v="53268.959999999999"/>
    <n v="0"/>
    <n v="0"/>
    <n v="-13.63"/>
    <n v="-2744.7206106870199"/>
    <n v="148386.76999999999"/>
    <n v="0"/>
    <n v="0"/>
    <n v="3203.74"/>
    <n v="0"/>
    <n v="0"/>
    <n v="0"/>
    <n v="0"/>
    <n v="0"/>
    <n v="0"/>
    <n v="0"/>
    <n v="0"/>
    <n v="0"/>
    <n v="0"/>
    <n v="0"/>
    <n v="0"/>
    <n v="0"/>
    <n v="0"/>
    <n v="0"/>
    <n v="1890"/>
    <n v="200"/>
    <n v="315"/>
    <n v="3020.12"/>
    <n v="980"/>
    <n v="-508.33"/>
    <n v="43594.22"/>
    <n v="0"/>
    <n v="0"/>
    <n v="0"/>
    <n v="0"/>
    <n v="0"/>
    <n v="0"/>
    <n v="284.04000000000002"/>
    <x v="1601"/>
    <n v="0"/>
    <m/>
    <m/>
    <m/>
    <m/>
    <m/>
    <m/>
    <m/>
    <n v="0"/>
    <n v="0"/>
    <n v="0"/>
    <n v="0"/>
    <x v="0"/>
    <x v="38"/>
    <m/>
    <x v="44"/>
  </r>
  <r>
    <x v="3"/>
    <s v="Neosho"/>
    <s v="Electric"/>
    <s v="Residential"/>
    <s v="RG-Residential"/>
    <n v="69"/>
    <n v="9.3699999999999992"/>
    <n v="7.36"/>
    <n v="0.47"/>
    <n v="0"/>
    <n v="0"/>
    <n v="0"/>
    <n v="0"/>
    <n v="0.9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n v="0"/>
    <n v="0"/>
    <n v="0"/>
    <n v="0"/>
    <x v="1354"/>
    <n v="0"/>
    <m/>
    <m/>
    <m/>
    <m/>
    <m/>
    <m/>
    <m/>
    <n v="0"/>
    <n v="0"/>
    <n v="0"/>
    <n v="0"/>
    <x v="0"/>
    <x v="1"/>
    <m/>
    <x v="44"/>
  </r>
  <r>
    <x v="3"/>
    <s v="Neosho"/>
    <s v="Lighting"/>
    <s v="Commercial"/>
    <s v="PL-Private Lighting"/>
    <n v="123464.739"/>
    <n v="40767.51"/>
    <n v="0"/>
    <n v="75.31"/>
    <n v="0"/>
    <n v="0"/>
    <n v="0"/>
    <n v="0"/>
    <n v="1598.97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01.27"/>
    <n v="0"/>
    <n v="0"/>
    <n v="2092.1799999999998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3"/>
    <s v="Neosho"/>
    <s v="Lighting"/>
    <s v="Industrial"/>
    <s v="PL-Private Lighting"/>
    <n v="7531"/>
    <n v="2507.41"/>
    <n v="0"/>
    <n v="0"/>
    <n v="0"/>
    <n v="0"/>
    <n v="0"/>
    <n v="0"/>
    <n v="97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6.849999999999994"/>
    <n v="0"/>
    <n v="0"/>
    <n v="85.41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4"/>
  </r>
  <r>
    <x v="3"/>
    <s v="Neosho"/>
    <s v="Lighting"/>
    <s v="Municipal Buildings"/>
    <s v="PL-Private Lighting"/>
    <n v="489"/>
    <n v="169.6"/>
    <n v="0"/>
    <n v="0"/>
    <n v="0"/>
    <n v="0"/>
    <n v="0"/>
    <n v="0"/>
    <n v="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4"/>
  </r>
  <r>
    <x v="3"/>
    <s v="Neosho"/>
    <s v="Lighting"/>
    <s v="Municipal Other Lighting"/>
    <s v="PL-Private Lighting"/>
    <n v="441"/>
    <n v="158.13999999999999"/>
    <n v="0"/>
    <n v="0"/>
    <n v="0"/>
    <n v="0"/>
    <n v="0"/>
    <n v="0"/>
    <n v="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4"/>
  </r>
  <r>
    <x v="3"/>
    <s v="Neosho"/>
    <s v="Lighting"/>
    <s v="Municipal Street Lighting"/>
    <s v="SPL-Municipal St Lighting"/>
    <n v="168541.49900000001"/>
    <n v="22775.38"/>
    <n v="0"/>
    <n v="0"/>
    <n v="0"/>
    <n v="0"/>
    <n v="0"/>
    <n v="0"/>
    <n v="2185.98"/>
    <n v="0"/>
    <n v="0"/>
    <n v="0"/>
    <n v="0"/>
    <n v="0"/>
    <n v="0"/>
    <n v="0"/>
    <n v="0"/>
    <n v="0"/>
    <n v="0"/>
    <n v="785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4"/>
  </r>
  <r>
    <x v="3"/>
    <s v="Neosho"/>
    <s v="Lighting"/>
    <s v="Residential"/>
    <s v="PL-Private Lighting"/>
    <n v="61454.033000000003"/>
    <n v="24689.96"/>
    <n v="0"/>
    <n v="57.89"/>
    <n v="0"/>
    <n v="0"/>
    <n v="0"/>
    <n v="0"/>
    <n v="794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28"/>
    <n v="0"/>
    <n v="0"/>
    <n v="503.3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3"/>
    <s v="Ozark"/>
    <s v="Electric"/>
    <s v="Commercial"/>
    <s v="NS-GS General Service"/>
    <n v="167"/>
    <n v="22.43"/>
    <n v="23.97"/>
    <n v="0"/>
    <n v="0"/>
    <n v="0"/>
    <n v="0"/>
    <n v="0"/>
    <n v="2.17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9"/>
    <n v="0"/>
    <m/>
    <m/>
    <m/>
    <m/>
    <m/>
    <m/>
    <m/>
    <n v="0"/>
    <n v="0"/>
    <n v="0"/>
    <n v="0"/>
    <x v="1"/>
    <x v="19"/>
    <m/>
    <x v="44"/>
  </r>
  <r>
    <x v="3"/>
    <s v="Ozark"/>
    <s v="Electric"/>
    <s v="Commercial"/>
    <s v="CB-Commercial"/>
    <n v="25"/>
    <n v="3.36"/>
    <n v="13.58"/>
    <n v="0"/>
    <n v="0"/>
    <n v="0"/>
    <n v="0"/>
    <n v="0"/>
    <n v="0.32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45"/>
    <n v="1.03"/>
    <n v="0"/>
    <n v="0"/>
    <n v="0"/>
    <n v="0"/>
    <n v="0"/>
    <n v="0"/>
    <n v="0"/>
    <x v="480"/>
    <n v="0"/>
    <m/>
    <m/>
    <m/>
    <m/>
    <m/>
    <m/>
    <m/>
    <n v="0"/>
    <n v="0"/>
    <n v="0"/>
    <n v="0"/>
    <x v="1"/>
    <x v="5"/>
    <m/>
    <x v="44"/>
  </r>
  <r>
    <x v="3"/>
    <s v="Ozark"/>
    <s v="Electric"/>
    <s v="Commercial"/>
    <s v="LS-Special Lighting"/>
    <n v="1971"/>
    <n v="479.77"/>
    <n v="0"/>
    <n v="3.29"/>
    <n v="0"/>
    <n v="0"/>
    <n v="0"/>
    <n v="0"/>
    <n v="25.56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8"/>
    <n v="0"/>
    <n v="0"/>
    <n v="0"/>
    <n v="0"/>
    <n v="0"/>
    <n v="0"/>
    <n v="0"/>
    <x v="1602"/>
    <n v="0"/>
    <m/>
    <m/>
    <m/>
    <m/>
    <m/>
    <m/>
    <m/>
    <n v="0"/>
    <n v="0"/>
    <n v="0"/>
    <n v="0"/>
    <x v="1"/>
    <x v="7"/>
    <m/>
    <x v="44"/>
  </r>
  <r>
    <x v="3"/>
    <s v="Ozark"/>
    <s v="Electric"/>
    <s v="Commercial"/>
    <s v="NS-GS General Service"/>
    <n v="3679539"/>
    <n v="476348.92"/>
    <n v="62503.38"/>
    <n v="12388.84"/>
    <n v="0"/>
    <n v="0"/>
    <n v="0"/>
    <n v="0"/>
    <n v="47735.43"/>
    <n v="0"/>
    <n v="0"/>
    <n v="1029.63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60"/>
    <n v="6853.04"/>
    <n v="40"/>
    <n v="-118.66"/>
    <n v="38677.61"/>
    <n v="0"/>
    <n v="0"/>
    <n v="0"/>
    <n v="0"/>
    <n v="0"/>
    <n v="0"/>
    <n v="0"/>
    <x v="1603"/>
    <n v="0"/>
    <m/>
    <m/>
    <m/>
    <m/>
    <m/>
    <m/>
    <m/>
    <n v="0"/>
    <n v="0"/>
    <n v="0"/>
    <n v="0"/>
    <x v="1"/>
    <x v="19"/>
    <m/>
    <x v="44"/>
  </r>
  <r>
    <x v="3"/>
    <s v="Ozark"/>
    <s v="Electric"/>
    <s v="Commercial"/>
    <s v="NS-LG Large General"/>
    <n v="6734071"/>
    <n v="747618.69"/>
    <n v="14877.83"/>
    <n v="2761.67"/>
    <n v="0"/>
    <n v="0"/>
    <n v="0"/>
    <n v="0"/>
    <n v="87340.97"/>
    <n v="0"/>
    <n v="0"/>
    <n v="180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4.65"/>
    <n v="0"/>
    <n v="0"/>
    <n v="38476.559999999998"/>
    <n v="0"/>
    <n v="0"/>
    <n v="0"/>
    <n v="0"/>
    <n v="0"/>
    <n v="0"/>
    <n v="0"/>
    <x v="1604"/>
    <n v="0"/>
    <m/>
    <m/>
    <m/>
    <m/>
    <m/>
    <m/>
    <m/>
    <n v="0"/>
    <n v="0"/>
    <n v="0"/>
    <n v="0"/>
    <x v="1"/>
    <x v="20"/>
    <m/>
    <x v="44"/>
  </r>
  <r>
    <x v="3"/>
    <s v="Ozark"/>
    <s v="Electric"/>
    <s v="Residential"/>
    <s v="NS-RG Residential"/>
    <n v="3"/>
    <n v="0.41"/>
    <n v="4.33"/>
    <n v="0"/>
    <n v="0"/>
    <n v="0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899999999999999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38"/>
    <m/>
    <x v="44"/>
  </r>
  <r>
    <x v="3"/>
    <s v="Ozark"/>
    <s v="Electric"/>
    <s v="Commercial"/>
    <s v="NS-SP Small Primary"/>
    <n v="218379"/>
    <n v="22659.43"/>
    <n v="208.47"/>
    <n v="0"/>
    <n v="0"/>
    <n v="0"/>
    <n v="0"/>
    <n v="0"/>
    <n v="2832.37"/>
    <n v="0"/>
    <n v="0"/>
    <n v="61.15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05"/>
    <n v="0"/>
    <m/>
    <m/>
    <m/>
    <m/>
    <m/>
    <m/>
    <m/>
    <n v="0"/>
    <n v="0"/>
    <n v="0"/>
    <n v="0"/>
    <x v="1"/>
    <x v="23"/>
    <m/>
    <x v="44"/>
  </r>
  <r>
    <x v="3"/>
    <s v="Ozark"/>
    <s v="Electric"/>
    <s v="Industrial"/>
    <s v="NS-GS General Service"/>
    <n v="11853"/>
    <n v="1573.42"/>
    <n v="119.85"/>
    <n v="36.08"/>
    <n v="0"/>
    <n v="0"/>
    <n v="0"/>
    <n v="0"/>
    <n v="153.74"/>
    <n v="0"/>
    <n v="0"/>
    <n v="3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.15"/>
    <n v="0"/>
    <n v="0"/>
    <n v="0"/>
    <n v="0"/>
    <n v="0"/>
    <n v="0"/>
    <n v="0"/>
    <x v="1419"/>
    <n v="0"/>
    <m/>
    <m/>
    <m/>
    <m/>
    <m/>
    <m/>
    <m/>
    <n v="0"/>
    <n v="0"/>
    <n v="0"/>
    <n v="0"/>
    <x v="2"/>
    <x v="19"/>
    <m/>
    <x v="44"/>
  </r>
  <r>
    <x v="3"/>
    <s v="Ozark"/>
    <s v="Electric"/>
    <s v="Industrial"/>
    <s v="NS-LG Large General"/>
    <n v="350054"/>
    <n v="44256.03"/>
    <n v="555.91999999999996"/>
    <n v="1065.67"/>
    <n v="0"/>
    <n v="0"/>
    <n v="0"/>
    <n v="0"/>
    <n v="4540.2"/>
    <n v="0"/>
    <n v="0"/>
    <n v="9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4.98"/>
    <n v="0"/>
    <n v="0"/>
    <n v="3116.73"/>
    <n v="0"/>
    <n v="0"/>
    <n v="0"/>
    <n v="0"/>
    <n v="0"/>
    <n v="0"/>
    <n v="0"/>
    <x v="1606"/>
    <n v="0"/>
    <m/>
    <m/>
    <m/>
    <m/>
    <m/>
    <m/>
    <m/>
    <n v="0"/>
    <n v="0"/>
    <n v="0"/>
    <n v="0"/>
    <x v="2"/>
    <x v="20"/>
    <m/>
    <x v="44"/>
  </r>
  <r>
    <x v="3"/>
    <s v="Ozark"/>
    <s v="Electric"/>
    <s v="Industrial"/>
    <s v="NS-SP Small Primary"/>
    <n v="331200"/>
    <n v="53494.94"/>
    <n v="69.489999999999995"/>
    <n v="2919.17"/>
    <n v="0"/>
    <n v="0"/>
    <n v="0"/>
    <n v="0"/>
    <n v="4295.66"/>
    <n v="0"/>
    <n v="0"/>
    <n v="92.74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3468.56"/>
    <n v="0"/>
    <n v="0"/>
    <n v="4656.0600000000004"/>
    <n v="0"/>
    <n v="0"/>
    <n v="0"/>
    <n v="0"/>
    <n v="0"/>
    <n v="0"/>
    <n v="0"/>
    <x v="1607"/>
    <n v="0"/>
    <m/>
    <m/>
    <m/>
    <m/>
    <m/>
    <m/>
    <m/>
    <n v="0"/>
    <n v="0"/>
    <n v="0"/>
    <n v="0"/>
    <x v="2"/>
    <x v="23"/>
    <m/>
    <x v="44"/>
  </r>
  <r>
    <x v="3"/>
    <s v="Ozark"/>
    <s v="Electric"/>
    <s v="Interdepartmental"/>
    <s v="NS-GS General Service"/>
    <n v="3336"/>
    <n v="447.99"/>
    <n v="71.91"/>
    <n v="0"/>
    <n v="0"/>
    <n v="0"/>
    <n v="0"/>
    <n v="0"/>
    <n v="43.27"/>
    <n v="0"/>
    <n v="0"/>
    <n v="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1"/>
    <n v="0"/>
    <n v="0"/>
    <n v="0"/>
    <n v="0"/>
    <n v="0"/>
    <n v="0"/>
    <n v="0"/>
    <x v="1071"/>
    <n v="0"/>
    <m/>
    <m/>
    <m/>
    <m/>
    <m/>
    <m/>
    <m/>
    <n v="0"/>
    <n v="0"/>
    <n v="0"/>
    <n v="0"/>
    <x v="5"/>
    <x v="19"/>
    <m/>
    <x v="44"/>
  </r>
  <r>
    <x v="3"/>
    <s v="Ozark"/>
    <s v="Electric"/>
    <s v="Municipal Buildings"/>
    <s v="NS-GS General Service"/>
    <n v="65801"/>
    <n v="8308.14"/>
    <n v="1605.99"/>
    <n v="0"/>
    <n v="0"/>
    <n v="0"/>
    <n v="0"/>
    <n v="0"/>
    <n v="853.42"/>
    <n v="0"/>
    <n v="0"/>
    <n v="18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08"/>
    <n v="0"/>
    <m/>
    <m/>
    <m/>
    <m/>
    <m/>
    <m/>
    <m/>
    <n v="0"/>
    <n v="0"/>
    <n v="0"/>
    <n v="0"/>
    <x v="3"/>
    <x v="19"/>
    <m/>
    <x v="44"/>
  </r>
  <r>
    <x v="3"/>
    <s v="Ozark"/>
    <s v="Electric"/>
    <s v="Municipal Buildings"/>
    <s v="NS-LG Large General"/>
    <n v="147200"/>
    <n v="15782.27"/>
    <n v="277.95999999999998"/>
    <n v="0"/>
    <n v="0"/>
    <n v="0"/>
    <n v="0"/>
    <n v="0"/>
    <n v="1909.19"/>
    <n v="0"/>
    <n v="0"/>
    <n v="41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09"/>
    <n v="0"/>
    <m/>
    <m/>
    <m/>
    <m/>
    <m/>
    <m/>
    <m/>
    <n v="0"/>
    <n v="0"/>
    <n v="0"/>
    <n v="0"/>
    <x v="3"/>
    <x v="20"/>
    <m/>
    <x v="44"/>
  </r>
  <r>
    <x v="3"/>
    <s v="Ozark"/>
    <s v="Electric"/>
    <s v="Municipal Other Lighting"/>
    <s v="LS-Special Lighting"/>
    <n v="2771"/>
    <n v="614.14"/>
    <n v="0"/>
    <n v="0"/>
    <n v="0"/>
    <n v="0"/>
    <n v="0"/>
    <n v="0"/>
    <n v="35.94"/>
    <n v="0"/>
    <n v="0"/>
    <n v="0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4"/>
  </r>
  <r>
    <x v="3"/>
    <s v="Ozark"/>
    <s v="Electric"/>
    <s v="Municipal Other Lighting"/>
    <s v="NS-GS General Service"/>
    <n v="7398"/>
    <n v="962.77"/>
    <n v="743.07"/>
    <n v="0"/>
    <n v="0"/>
    <n v="0"/>
    <n v="0"/>
    <n v="0"/>
    <n v="95.97"/>
    <n v="0"/>
    <n v="0"/>
    <n v="2.0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10"/>
    <n v="0"/>
    <m/>
    <m/>
    <m/>
    <m/>
    <m/>
    <m/>
    <m/>
    <n v="0"/>
    <n v="0"/>
    <n v="0"/>
    <n v="0"/>
    <x v="4"/>
    <x v="19"/>
    <m/>
    <x v="44"/>
  </r>
  <r>
    <x v="3"/>
    <s v="Ozark"/>
    <s v="Electric"/>
    <s v="Municipal Pumping"/>
    <s v="NS-GS General Service"/>
    <n v="99895"/>
    <n v="12563.09"/>
    <n v="1845.69"/>
    <n v="0"/>
    <n v="0"/>
    <n v="0"/>
    <n v="0"/>
    <n v="0"/>
    <n v="1295.6300000000001"/>
    <n v="0"/>
    <n v="0"/>
    <n v="27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11"/>
    <n v="0"/>
    <m/>
    <m/>
    <m/>
    <m/>
    <m/>
    <m/>
    <m/>
    <n v="0"/>
    <n v="0"/>
    <n v="0"/>
    <n v="0"/>
    <x v="3"/>
    <x v="19"/>
    <m/>
    <x v="44"/>
  </r>
  <r>
    <x v="3"/>
    <s v="Ozark"/>
    <s v="Electric"/>
    <s v="Municipal Pumping"/>
    <s v="NS-LG Large General"/>
    <n v="627178"/>
    <n v="68767.360000000001"/>
    <n v="1737.25"/>
    <n v="0"/>
    <n v="0"/>
    <n v="0"/>
    <n v="0"/>
    <n v="0"/>
    <n v="8134.5"/>
    <n v="0"/>
    <n v="0"/>
    <n v="175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12"/>
    <n v="0"/>
    <m/>
    <m/>
    <m/>
    <m/>
    <m/>
    <m/>
    <m/>
    <n v="0"/>
    <n v="0"/>
    <n v="0"/>
    <n v="0"/>
    <x v="3"/>
    <x v="20"/>
    <m/>
    <x v="44"/>
  </r>
  <r>
    <x v="3"/>
    <s v="Ozark"/>
    <s v="Electric"/>
    <s v="Residential"/>
    <s v="NS-RG Residential"/>
    <n v="15682771"/>
    <n v="2052013.53"/>
    <n v="257714.68"/>
    <n v="51250.22"/>
    <n v="0"/>
    <n v="0"/>
    <n v="-139.08000000000001"/>
    <n v="-8572"/>
    <n v="203459.37"/>
    <n v="0"/>
    <n v="0"/>
    <n v="4385.92"/>
    <n v="0"/>
    <n v="0"/>
    <n v="0"/>
    <n v="0"/>
    <n v="0"/>
    <n v="0"/>
    <n v="0"/>
    <n v="0"/>
    <n v="0"/>
    <n v="0"/>
    <n v="0"/>
    <n v="0"/>
    <n v="0"/>
    <n v="0"/>
    <n v="0"/>
    <n v="840"/>
    <n v="100"/>
    <n v="180"/>
    <n v="3144.87"/>
    <n v="1000"/>
    <n v="-445.75"/>
    <n v="15874.9"/>
    <n v="0"/>
    <n v="0"/>
    <n v="0"/>
    <n v="0"/>
    <n v="0"/>
    <n v="0"/>
    <n v="192.4"/>
    <x v="1613"/>
    <n v="0"/>
    <m/>
    <m/>
    <m/>
    <m/>
    <m/>
    <m/>
    <m/>
    <n v="0"/>
    <n v="0"/>
    <n v="0"/>
    <n v="0"/>
    <x v="0"/>
    <x v="38"/>
    <m/>
    <x v="44"/>
  </r>
  <r>
    <x v="3"/>
    <s v="Ozark"/>
    <s v="Electric"/>
    <s v="Residential"/>
    <s v="RG-Residential"/>
    <n v="1106"/>
    <n v="148.07"/>
    <n v="32.51"/>
    <n v="4.0599999999999996"/>
    <n v="0"/>
    <n v="0"/>
    <n v="0"/>
    <n v="0"/>
    <n v="14.34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27"/>
    <n v="20"/>
    <n v="0"/>
    <n v="0.49"/>
    <n v="0"/>
    <n v="0"/>
    <n v="0"/>
    <n v="0"/>
    <n v="0"/>
    <n v="0"/>
    <n v="0"/>
    <x v="29"/>
    <n v="0"/>
    <m/>
    <m/>
    <m/>
    <m/>
    <m/>
    <m/>
    <m/>
    <n v="0"/>
    <n v="0"/>
    <n v="0"/>
    <n v="0"/>
    <x v="0"/>
    <x v="1"/>
    <m/>
    <x v="44"/>
  </r>
  <r>
    <x v="3"/>
    <s v="Ozark"/>
    <s v="Lighting"/>
    <s v="Commercial"/>
    <s v="PL-Private Lighting"/>
    <n v="49657.06"/>
    <n v="17726.93"/>
    <n v="0"/>
    <n v="148.79"/>
    <n v="0"/>
    <n v="0"/>
    <n v="0"/>
    <n v="0"/>
    <n v="643.69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7.65"/>
    <n v="0"/>
    <n v="0"/>
    <n v="829.16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3"/>
    <s v="Ozark"/>
    <s v="Lighting"/>
    <s v="Municipal Other Lighting"/>
    <s v="PL-Private Lighting"/>
    <n v="671"/>
    <n v="202.18"/>
    <n v="0"/>
    <n v="0"/>
    <n v="0"/>
    <n v="0"/>
    <n v="0"/>
    <n v="0"/>
    <n v="8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4"/>
  </r>
  <r>
    <x v="3"/>
    <s v="Ozark"/>
    <s v="Lighting"/>
    <s v="Municipal Street Lighting"/>
    <s v="SPL-Municipal St Lighting"/>
    <n v="140316.95600000001"/>
    <n v="20521.23"/>
    <n v="0"/>
    <n v="0"/>
    <n v="0"/>
    <n v="0"/>
    <n v="0"/>
    <n v="0"/>
    <n v="1819.92"/>
    <n v="0"/>
    <n v="0"/>
    <n v="0"/>
    <n v="0"/>
    <n v="0"/>
    <n v="0"/>
    <n v="0"/>
    <n v="0"/>
    <n v="0"/>
    <n v="0"/>
    <n v="8846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4"/>
  </r>
  <r>
    <x v="3"/>
    <s v="Ozark"/>
    <s v="Lighting"/>
    <s v="Residential"/>
    <s v="PL-Private Lighting"/>
    <n v="25137.728999999999"/>
    <n v="10132.27"/>
    <n v="0"/>
    <n v="40.770000000000003"/>
    <n v="0"/>
    <n v="0"/>
    <n v="0"/>
    <n v="0"/>
    <n v="324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5"/>
    <n v="0"/>
    <n v="0"/>
    <n v="62.79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3"/>
    <s v="Ozark"/>
    <s v="Unassigned"/>
    <s v="Residential"/>
    <s v="NS-RG Residential"/>
    <n v="79"/>
    <n v="10.73"/>
    <n v="13"/>
    <n v="1.49"/>
    <n v="0"/>
    <n v="0"/>
    <n v="0"/>
    <n v="0"/>
    <n v="1.02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1"/>
    <n v="0"/>
    <n v="0"/>
    <n v="0.21"/>
    <n v="0"/>
    <n v="0"/>
    <n v="0"/>
    <n v="0"/>
    <n v="0"/>
    <n v="0"/>
    <n v="0"/>
    <x v="1171"/>
    <n v="0"/>
    <m/>
    <m/>
    <m/>
    <m/>
    <m/>
    <m/>
    <m/>
    <n v="0"/>
    <n v="0"/>
    <n v="0"/>
    <n v="0"/>
    <x v="0"/>
    <x v="38"/>
    <m/>
    <x v="44"/>
  </r>
  <r>
    <x v="3"/>
    <s v="Pierce City"/>
    <s v="Electric"/>
    <s v="Commercial"/>
    <s v="NS-GS General Service"/>
    <n v="9327"/>
    <n v="1252.52"/>
    <n v="71.91"/>
    <n v="0"/>
    <n v="0"/>
    <n v="0"/>
    <n v="0"/>
    <n v="0"/>
    <n v="120.97"/>
    <n v="0"/>
    <n v="0"/>
    <n v="2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35"/>
    <n v="0"/>
    <n v="0"/>
    <n v="45.28"/>
    <n v="0"/>
    <n v="0"/>
    <n v="0"/>
    <n v="0"/>
    <n v="0"/>
    <n v="0"/>
    <n v="0"/>
    <x v="1614"/>
    <n v="0"/>
    <m/>
    <m/>
    <m/>
    <m/>
    <m/>
    <m/>
    <m/>
    <n v="0"/>
    <n v="0"/>
    <n v="0"/>
    <n v="0"/>
    <x v="1"/>
    <x v="19"/>
    <m/>
    <x v="44"/>
  </r>
  <r>
    <x v="3"/>
    <s v="Pierce City"/>
    <s v="Electric"/>
    <s v="Residential"/>
    <s v="NS-RG Residential"/>
    <n v="11641"/>
    <n v="1563.02"/>
    <n v="170.29"/>
    <n v="52.15"/>
    <n v="0"/>
    <n v="0"/>
    <n v="0"/>
    <n v="0"/>
    <n v="150.99"/>
    <n v="0"/>
    <n v="0"/>
    <n v="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12"/>
    <n v="0"/>
    <n v="-5.21"/>
    <n v="0"/>
    <n v="0"/>
    <n v="0"/>
    <n v="0"/>
    <n v="0"/>
    <n v="0"/>
    <n v="0"/>
    <n v="0"/>
    <x v="1615"/>
    <n v="0"/>
    <m/>
    <m/>
    <m/>
    <m/>
    <m/>
    <m/>
    <m/>
    <n v="0"/>
    <n v="0"/>
    <n v="0"/>
    <n v="0"/>
    <x v="0"/>
    <x v="38"/>
    <m/>
    <x v="44"/>
  </r>
  <r>
    <x v="3"/>
    <s v="Pierce City"/>
    <s v="Lighting"/>
    <s v="Residential"/>
    <s v="PL-Private Lighting"/>
    <n v="65"/>
    <n v="16.489999999999998"/>
    <n v="0"/>
    <n v="0"/>
    <n v="0"/>
    <n v="0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s v="Republic"/>
    <s v="Electric"/>
    <s v="Commercial"/>
    <s v="NS-GS General Service"/>
    <n v="609116"/>
    <n v="80063.210000000006"/>
    <n v="10931.13"/>
    <n v="2261.96"/>
    <n v="0"/>
    <n v="0"/>
    <n v="0"/>
    <n v="0"/>
    <n v="7900.14"/>
    <n v="0"/>
    <n v="0"/>
    <n v="170.5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159.5"/>
    <n v="20"/>
    <n v="0"/>
    <n v="6481.78"/>
    <n v="0"/>
    <n v="0"/>
    <n v="0"/>
    <n v="0"/>
    <n v="0"/>
    <n v="0"/>
    <n v="0"/>
    <x v="1616"/>
    <n v="0"/>
    <m/>
    <m/>
    <m/>
    <m/>
    <m/>
    <m/>
    <m/>
    <n v="0"/>
    <n v="0"/>
    <n v="0"/>
    <n v="0"/>
    <x v="1"/>
    <x v="19"/>
    <m/>
    <x v="44"/>
  </r>
  <r>
    <x v="3"/>
    <s v="Republic"/>
    <s v="Electric"/>
    <s v="Commercial"/>
    <s v="NS-LG Large General"/>
    <n v="445294"/>
    <n v="47337.06"/>
    <n v="1459.29"/>
    <n v="1021.98"/>
    <n v="0"/>
    <n v="0"/>
    <n v="0"/>
    <n v="0"/>
    <n v="5775.46"/>
    <n v="0"/>
    <n v="0"/>
    <n v="124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3.04999999999995"/>
    <n v="0"/>
    <n v="0"/>
    <n v="3871.13"/>
    <n v="0"/>
    <n v="0"/>
    <n v="0"/>
    <n v="0"/>
    <n v="0"/>
    <n v="0"/>
    <n v="0"/>
    <x v="1617"/>
    <n v="0"/>
    <m/>
    <m/>
    <m/>
    <m/>
    <m/>
    <m/>
    <m/>
    <n v="0"/>
    <n v="0"/>
    <n v="0"/>
    <n v="0"/>
    <x v="1"/>
    <x v="20"/>
    <m/>
    <x v="44"/>
  </r>
  <r>
    <x v="3"/>
    <s v="Republic"/>
    <s v="Electric"/>
    <s v="Industrial"/>
    <s v="NS-GS General Service"/>
    <n v="724"/>
    <n v="97.22"/>
    <n v="23.97"/>
    <n v="3.95"/>
    <n v="0"/>
    <n v="0"/>
    <n v="0"/>
    <n v="0"/>
    <n v="9.39"/>
    <n v="0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8"/>
    <n v="0"/>
    <n v="0"/>
    <n v="11.99"/>
    <n v="0"/>
    <n v="0"/>
    <n v="0"/>
    <n v="0"/>
    <n v="0"/>
    <n v="0"/>
    <n v="0"/>
    <x v="943"/>
    <n v="0"/>
    <m/>
    <m/>
    <m/>
    <m/>
    <m/>
    <m/>
    <m/>
    <n v="0"/>
    <n v="0"/>
    <n v="0"/>
    <n v="0"/>
    <x v="2"/>
    <x v="19"/>
    <m/>
    <x v="44"/>
  </r>
  <r>
    <x v="3"/>
    <s v="Republic"/>
    <s v="Electric"/>
    <s v="Municipal Buildings"/>
    <s v="NS-GS General Service"/>
    <n v="27444"/>
    <n v="3634.91"/>
    <n v="457.03"/>
    <n v="0"/>
    <n v="0"/>
    <n v="0"/>
    <n v="0"/>
    <n v="0"/>
    <n v="355.95"/>
    <n v="0"/>
    <n v="0"/>
    <n v="7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18"/>
    <n v="0"/>
    <m/>
    <m/>
    <m/>
    <m/>
    <m/>
    <m/>
    <m/>
    <n v="0"/>
    <n v="0"/>
    <n v="0"/>
    <n v="0"/>
    <x v="3"/>
    <x v="19"/>
    <m/>
    <x v="44"/>
  </r>
  <r>
    <x v="3"/>
    <s v="Republic"/>
    <s v="Electric"/>
    <s v="Municipal Buildings"/>
    <s v="NS-LG Large General"/>
    <n v="70080"/>
    <n v="7832.82"/>
    <n v="208.47"/>
    <n v="0"/>
    <n v="0"/>
    <n v="0"/>
    <n v="0"/>
    <n v="0"/>
    <n v="908.94"/>
    <n v="0"/>
    <n v="0"/>
    <n v="19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19"/>
    <n v="0"/>
    <m/>
    <m/>
    <m/>
    <m/>
    <m/>
    <m/>
    <m/>
    <n v="0"/>
    <n v="0"/>
    <n v="0"/>
    <n v="0"/>
    <x v="3"/>
    <x v="20"/>
    <m/>
    <x v="44"/>
  </r>
  <r>
    <x v="3"/>
    <s v="Republic"/>
    <s v="Electric"/>
    <s v="Municipal Other Lighting"/>
    <s v="LS-Special Lighting"/>
    <n v="1"/>
    <n v="46.66"/>
    <n v="0"/>
    <n v="0"/>
    <n v="0"/>
    <n v="0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4"/>
  </r>
  <r>
    <x v="3"/>
    <s v="Republic"/>
    <s v="Electric"/>
    <s v="Municipal Other Lighting"/>
    <s v="NS-GS General Service"/>
    <n v="3381"/>
    <n v="454.04"/>
    <n v="239.7"/>
    <n v="0"/>
    <n v="0"/>
    <n v="0"/>
    <n v="0"/>
    <n v="0"/>
    <n v="43.85"/>
    <n v="0"/>
    <n v="0"/>
    <n v="0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20"/>
    <n v="0"/>
    <m/>
    <m/>
    <m/>
    <m/>
    <m/>
    <m/>
    <m/>
    <n v="0"/>
    <n v="0"/>
    <n v="0"/>
    <n v="0"/>
    <x v="4"/>
    <x v="19"/>
    <m/>
    <x v="44"/>
  </r>
  <r>
    <x v="3"/>
    <s v="Republic"/>
    <s v="Electric"/>
    <s v="Municipal Pumping"/>
    <s v="NS-GS General Service"/>
    <n v="12319"/>
    <n v="1648"/>
    <n v="239.7"/>
    <n v="0"/>
    <n v="0"/>
    <n v="0"/>
    <n v="0"/>
    <n v="0"/>
    <n v="159.77000000000001"/>
    <n v="0"/>
    <n v="0"/>
    <n v="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21"/>
    <n v="0"/>
    <m/>
    <m/>
    <m/>
    <m/>
    <m/>
    <m/>
    <m/>
    <n v="0"/>
    <n v="0"/>
    <n v="0"/>
    <n v="0"/>
    <x v="3"/>
    <x v="19"/>
    <m/>
    <x v="44"/>
  </r>
  <r>
    <x v="3"/>
    <s v="Republic"/>
    <s v="Electric"/>
    <s v="Municipal Pumping"/>
    <s v="NS-LG Large General"/>
    <n v="63112"/>
    <n v="7592.27"/>
    <n v="277.95999999999998"/>
    <n v="0"/>
    <n v="0"/>
    <n v="0"/>
    <n v="0"/>
    <n v="0"/>
    <n v="818.55"/>
    <n v="0"/>
    <n v="0"/>
    <n v="17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22"/>
    <n v="0"/>
    <m/>
    <m/>
    <m/>
    <m/>
    <m/>
    <m/>
    <m/>
    <n v="0"/>
    <n v="0"/>
    <n v="0"/>
    <n v="0"/>
    <x v="3"/>
    <x v="20"/>
    <m/>
    <x v="44"/>
  </r>
  <r>
    <x v="3"/>
    <s v="Republic"/>
    <s v="Electric"/>
    <s v="Residential"/>
    <s v="NS-RG Residential"/>
    <n v="4443846"/>
    <n v="596838.14"/>
    <n v="69806.98"/>
    <n v="19207.57"/>
    <n v="0"/>
    <n v="0"/>
    <n v="-6.16"/>
    <n v="-451.14503816793899"/>
    <n v="57636.45"/>
    <n v="0"/>
    <n v="0"/>
    <n v="1244.0999999999999"/>
    <n v="0"/>
    <n v="0"/>
    <n v="0"/>
    <n v="0"/>
    <n v="0"/>
    <n v="0"/>
    <n v="0"/>
    <n v="0"/>
    <n v="0"/>
    <n v="0"/>
    <n v="0"/>
    <n v="0"/>
    <n v="0"/>
    <n v="0"/>
    <n v="0"/>
    <n v="300"/>
    <n v="50"/>
    <n v="90"/>
    <n v="937.42"/>
    <n v="400"/>
    <n v="-46.06"/>
    <n v="6416.68"/>
    <n v="0"/>
    <n v="0"/>
    <n v="0"/>
    <n v="0"/>
    <n v="0"/>
    <n v="0"/>
    <n v="36.630000000000003"/>
    <x v="1623"/>
    <n v="0"/>
    <m/>
    <m/>
    <m/>
    <m/>
    <m/>
    <m/>
    <m/>
    <n v="0"/>
    <n v="0"/>
    <n v="0"/>
    <n v="0"/>
    <x v="0"/>
    <x v="38"/>
    <m/>
    <x v="44"/>
  </r>
  <r>
    <x v="3"/>
    <s v="Republic"/>
    <s v="Electric"/>
    <s v="Residential"/>
    <s v="TC-RG Time Choic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3"/>
    <m/>
    <x v="44"/>
  </r>
  <r>
    <x v="3"/>
    <s v="Republic"/>
    <s v="Lighting"/>
    <s v="Commercial"/>
    <s v="PL-Private Lighting"/>
    <n v="10005"/>
    <n v="4166.1099999999997"/>
    <n v="0"/>
    <n v="0"/>
    <n v="0"/>
    <n v="0"/>
    <n v="0"/>
    <n v="0"/>
    <n v="129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46"/>
    <n v="0"/>
    <n v="0"/>
    <n v="193.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3"/>
    <s v="Republic"/>
    <s v="Lighting"/>
    <s v="Municipal Buildings"/>
    <s v="PL-Private Lighting"/>
    <n v="31"/>
    <n v="15.22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4"/>
    <m/>
    <x v="44"/>
  </r>
  <r>
    <x v="3"/>
    <s v="Republic"/>
    <s v="Lighting"/>
    <s v="Municipal Other Lighting"/>
    <s v="PL-Private Lighting"/>
    <n v="431"/>
    <n v="85.61"/>
    <n v="0"/>
    <n v="0"/>
    <n v="0"/>
    <n v="0"/>
    <n v="0"/>
    <n v="0"/>
    <n v="5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4"/>
  </r>
  <r>
    <x v="3"/>
    <s v="Republic"/>
    <s v="Lighting"/>
    <s v="Municipal Street Lighting"/>
    <s v="SPL-Municipal St Lighting"/>
    <n v="90939.858999999997"/>
    <n v="14099.91"/>
    <n v="0"/>
    <n v="0"/>
    <n v="0"/>
    <n v="0"/>
    <n v="0"/>
    <n v="0"/>
    <n v="1179.48"/>
    <n v="0"/>
    <n v="0"/>
    <n v="0"/>
    <n v="0"/>
    <n v="0"/>
    <n v="0"/>
    <n v="0"/>
    <n v="0"/>
    <n v="0"/>
    <n v="0"/>
    <n v="6636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4"/>
  </r>
  <r>
    <x v="3"/>
    <s v="Republic"/>
    <s v="Lighting"/>
    <s v="Residential"/>
    <s v="PL-Private Lighting"/>
    <n v="5276.9639999999999"/>
    <n v="1963.63"/>
    <n v="0"/>
    <n v="0"/>
    <n v="0"/>
    <n v="0"/>
    <n v="0"/>
    <n v="0"/>
    <n v="6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4"/>
    <n v="0"/>
    <n v="0"/>
    <n v="13.29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3"/>
    <s v="Webb City"/>
    <s v="Electric"/>
    <s v="Commercial"/>
    <s v="NS-GS General Service"/>
    <n v="4160"/>
    <n v="558.64"/>
    <n v="23.97"/>
    <n v="0"/>
    <n v="0"/>
    <n v="0"/>
    <n v="0"/>
    <n v="0"/>
    <n v="53.96"/>
    <n v="0"/>
    <n v="0"/>
    <n v="1.15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24"/>
    <n v="0"/>
    <m/>
    <m/>
    <m/>
    <m/>
    <m/>
    <m/>
    <m/>
    <n v="0"/>
    <n v="0"/>
    <n v="0"/>
    <n v="0"/>
    <x v="1"/>
    <x v="19"/>
    <m/>
    <x v="44"/>
  </r>
  <r>
    <x v="3"/>
    <s v="Webb City"/>
    <s v="Electric"/>
    <s v="Commercial"/>
    <s v="LS-Special Lighting"/>
    <n v="8160"/>
    <n v="1186.82"/>
    <n v="0"/>
    <n v="0"/>
    <n v="0"/>
    <n v="0"/>
    <n v="0"/>
    <n v="0"/>
    <n v="105.84"/>
    <n v="0"/>
    <n v="0"/>
    <n v="2.27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4"/>
  </r>
  <r>
    <x v="3"/>
    <s v="Webb City"/>
    <s v="Electric"/>
    <s v="Commercial"/>
    <s v="NS-GS General Service"/>
    <n v="2795091"/>
    <n v="362567.4"/>
    <n v="43632.57"/>
    <n v="11584.82"/>
    <n v="0"/>
    <n v="0"/>
    <n v="0"/>
    <n v="0"/>
    <n v="36252.339999999997"/>
    <n v="0"/>
    <n v="0"/>
    <n v="776.7"/>
    <n v="0"/>
    <n v="0"/>
    <n v="0"/>
    <n v="0"/>
    <n v="0"/>
    <n v="0"/>
    <n v="0"/>
    <n v="0"/>
    <n v="0"/>
    <n v="0"/>
    <n v="0"/>
    <n v="0"/>
    <n v="0"/>
    <n v="0"/>
    <n v="0"/>
    <n v="30"/>
    <n v="0"/>
    <n v="75"/>
    <n v="4843.33"/>
    <n v="20"/>
    <n v="-14.51"/>
    <n v="26603.13"/>
    <n v="0"/>
    <n v="0"/>
    <n v="0"/>
    <n v="0"/>
    <n v="0"/>
    <n v="0"/>
    <n v="0"/>
    <x v="1625"/>
    <n v="0"/>
    <m/>
    <m/>
    <m/>
    <m/>
    <m/>
    <m/>
    <m/>
    <n v="0"/>
    <n v="0"/>
    <n v="0"/>
    <n v="0"/>
    <x v="1"/>
    <x v="19"/>
    <m/>
    <x v="44"/>
  </r>
  <r>
    <x v="3"/>
    <s v="Webb City"/>
    <s v="Electric"/>
    <s v="Commercial"/>
    <s v="NS-LG Large General"/>
    <n v="5651201"/>
    <n v="629536.68000000005"/>
    <n v="12385.43"/>
    <n v="2503.37"/>
    <n v="0"/>
    <n v="0"/>
    <n v="-240.75"/>
    <n v="-48650.400000000001"/>
    <n v="73295.990000000005"/>
    <n v="0"/>
    <n v="0"/>
    <n v="1479.44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4682.6899999999996"/>
    <n v="0"/>
    <n v="0"/>
    <n v="31908.51"/>
    <n v="0"/>
    <n v="0"/>
    <n v="0"/>
    <n v="0"/>
    <n v="0"/>
    <n v="0"/>
    <n v="0"/>
    <x v="1626"/>
    <n v="0"/>
    <m/>
    <m/>
    <m/>
    <m/>
    <m/>
    <m/>
    <m/>
    <n v="0"/>
    <n v="0"/>
    <n v="0"/>
    <n v="0"/>
    <x v="1"/>
    <x v="20"/>
    <m/>
    <x v="44"/>
  </r>
  <r>
    <x v="3"/>
    <s v="Webb City"/>
    <s v="Electric"/>
    <s v="Industrial"/>
    <s v="LP-Large Power"/>
    <n v="13782306"/>
    <n v="1351388.22"/>
    <n v="2551.9499999999998"/>
    <n v="0"/>
    <n v="0"/>
    <n v="0"/>
    <n v="0"/>
    <n v="0"/>
    <n v="175448.76"/>
    <n v="0"/>
    <n v="0"/>
    <n v="1080.54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50614.35"/>
    <n v="0"/>
    <n v="0"/>
    <n v="0"/>
    <n v="0"/>
    <n v="0"/>
    <n v="0"/>
    <n v="0"/>
    <x v="1627"/>
    <n v="0"/>
    <m/>
    <m/>
    <m/>
    <m/>
    <m/>
    <m/>
    <m/>
    <n v="0"/>
    <n v="0"/>
    <n v="0"/>
    <n v="0"/>
    <x v="2"/>
    <x v="17"/>
    <m/>
    <x v="44"/>
  </r>
  <r>
    <x v="3"/>
    <s v="Webb City"/>
    <s v="Electric"/>
    <s v="Industrial"/>
    <s v="NS-GS General Service"/>
    <n v="29571"/>
    <n v="3760.85"/>
    <n v="239.7"/>
    <n v="193.07"/>
    <n v="0"/>
    <n v="0"/>
    <n v="0"/>
    <n v="0"/>
    <n v="383.55"/>
    <n v="0"/>
    <n v="0"/>
    <n v="8.27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42.41"/>
    <n v="0"/>
    <n v="0"/>
    <n v="297.79000000000002"/>
    <n v="0"/>
    <n v="0"/>
    <n v="0"/>
    <n v="0"/>
    <n v="0"/>
    <n v="0"/>
    <n v="0"/>
    <x v="1628"/>
    <n v="0"/>
    <m/>
    <m/>
    <m/>
    <m/>
    <m/>
    <m/>
    <m/>
    <n v="0"/>
    <n v="0"/>
    <n v="0"/>
    <n v="0"/>
    <x v="2"/>
    <x v="19"/>
    <m/>
    <x v="44"/>
  </r>
  <r>
    <x v="3"/>
    <s v="Webb City"/>
    <s v="Electric"/>
    <s v="Industrial"/>
    <s v="NS-LG Large General"/>
    <n v="2380960"/>
    <n v="256558.88"/>
    <n v="2077.77"/>
    <n v="-10405.450000000001"/>
    <n v="0"/>
    <n v="0"/>
    <n v="0"/>
    <n v="0"/>
    <n v="30881.040000000001"/>
    <n v="0"/>
    <n v="0"/>
    <n v="533.37"/>
    <n v="0"/>
    <n v="0"/>
    <n v="0"/>
    <n v="0"/>
    <n v="0"/>
    <n v="0"/>
    <n v="0"/>
    <n v="9.83"/>
    <n v="0"/>
    <n v="0"/>
    <n v="0"/>
    <n v="0"/>
    <n v="0"/>
    <n v="0"/>
    <n v="0"/>
    <n v="0"/>
    <n v="0"/>
    <n v="0"/>
    <n v="2437.7399999999998"/>
    <n v="0"/>
    <n v="0"/>
    <n v="10731.96"/>
    <n v="0"/>
    <n v="0"/>
    <n v="0"/>
    <n v="0"/>
    <n v="0"/>
    <n v="0"/>
    <n v="0"/>
    <x v="1629"/>
    <n v="0"/>
    <m/>
    <m/>
    <m/>
    <m/>
    <m/>
    <m/>
    <m/>
    <n v="0"/>
    <n v="0"/>
    <n v="0"/>
    <n v="0"/>
    <x v="2"/>
    <x v="20"/>
    <m/>
    <x v="44"/>
  </r>
  <r>
    <x v="3"/>
    <s v="Webb City"/>
    <s v="Electric"/>
    <s v="Industrial"/>
    <s v="NS-SP Small Primary"/>
    <n v="529643"/>
    <n v="52210.74"/>
    <n v="138.97999999999999"/>
    <n v="0"/>
    <n v="0"/>
    <n v="0"/>
    <n v="0"/>
    <n v="0"/>
    <n v="6869.47"/>
    <n v="0"/>
    <n v="0"/>
    <n v="148.30000000000001"/>
    <n v="0"/>
    <n v="0"/>
    <n v="0"/>
    <n v="0"/>
    <n v="0"/>
    <n v="0"/>
    <n v="0"/>
    <n v="736.19"/>
    <n v="0"/>
    <n v="0"/>
    <n v="0"/>
    <n v="0"/>
    <n v="0"/>
    <n v="0"/>
    <n v="0"/>
    <n v="0"/>
    <n v="0"/>
    <n v="0"/>
    <n v="0"/>
    <n v="0"/>
    <n v="0"/>
    <n v="2339.1999999999998"/>
    <n v="0"/>
    <n v="0"/>
    <n v="0"/>
    <n v="0"/>
    <n v="0"/>
    <n v="0"/>
    <n v="0"/>
    <x v="1630"/>
    <n v="0"/>
    <m/>
    <m/>
    <m/>
    <m/>
    <m/>
    <m/>
    <m/>
    <n v="0"/>
    <n v="0"/>
    <n v="0"/>
    <n v="0"/>
    <x v="2"/>
    <x v="23"/>
    <m/>
    <x v="44"/>
  </r>
  <r>
    <x v="3"/>
    <s v="Webb City"/>
    <s v="Electric"/>
    <s v="Interdepartmental"/>
    <s v="NS-GS General Service"/>
    <n v="4754"/>
    <n v="601.04999999999995"/>
    <n v="95.88"/>
    <n v="0"/>
    <n v="0"/>
    <n v="0"/>
    <n v="0"/>
    <n v="0"/>
    <n v="61.66"/>
    <n v="0"/>
    <n v="0"/>
    <n v="1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22"/>
    <n v="0"/>
    <m/>
    <m/>
    <m/>
    <m/>
    <m/>
    <m/>
    <m/>
    <n v="0"/>
    <n v="0"/>
    <n v="0"/>
    <n v="0"/>
    <x v="5"/>
    <x v="19"/>
    <m/>
    <x v="44"/>
  </r>
  <r>
    <x v="3"/>
    <s v="Webb City"/>
    <s v="Electric"/>
    <s v="Municipal Buildings"/>
    <s v="NS-GS General Service"/>
    <n v="110680"/>
    <n v="13909.76"/>
    <n v="1797.75"/>
    <n v="0"/>
    <n v="0"/>
    <n v="0"/>
    <n v="0"/>
    <n v="0"/>
    <n v="1435.52"/>
    <n v="0"/>
    <n v="0"/>
    <n v="30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31"/>
    <n v="0"/>
    <m/>
    <m/>
    <m/>
    <m/>
    <m/>
    <m/>
    <m/>
    <n v="0"/>
    <n v="0"/>
    <n v="0"/>
    <n v="0"/>
    <x v="3"/>
    <x v="19"/>
    <m/>
    <x v="44"/>
  </r>
  <r>
    <x v="3"/>
    <s v="Webb City"/>
    <s v="Electric"/>
    <s v="Municipal Buildings"/>
    <s v="NS-LG Large General"/>
    <n v="79120"/>
    <n v="9236.7000000000007"/>
    <n v="347.45"/>
    <n v="0"/>
    <n v="0"/>
    <n v="0"/>
    <n v="0"/>
    <n v="0"/>
    <n v="1026.19"/>
    <n v="0"/>
    <n v="0"/>
    <n v="22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32"/>
    <n v="0"/>
    <m/>
    <m/>
    <m/>
    <m/>
    <m/>
    <m/>
    <m/>
    <n v="0"/>
    <n v="0"/>
    <n v="0"/>
    <n v="0"/>
    <x v="3"/>
    <x v="20"/>
    <m/>
    <x v="44"/>
  </r>
  <r>
    <x v="3"/>
    <s v="Webb City"/>
    <s v="Electric"/>
    <s v="Municipal Other Lighting"/>
    <s v="LS-Special Lighting"/>
    <n v="4252"/>
    <n v="848.61"/>
    <n v="0"/>
    <n v="0"/>
    <n v="0"/>
    <n v="0"/>
    <n v="0"/>
    <n v="0"/>
    <n v="55.15"/>
    <n v="0"/>
    <n v="0"/>
    <n v="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4"/>
  </r>
  <r>
    <x v="3"/>
    <s v="Webb City"/>
    <s v="Electric"/>
    <s v="Municipal Other Lighting"/>
    <s v="NS-GS General Service"/>
    <n v="23904"/>
    <n v="3189.73"/>
    <n v="1006.74"/>
    <n v="0"/>
    <n v="0"/>
    <n v="0"/>
    <n v="0"/>
    <n v="0"/>
    <n v="310.02"/>
    <n v="0"/>
    <n v="0"/>
    <n v="6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33"/>
    <n v="0"/>
    <m/>
    <m/>
    <m/>
    <m/>
    <m/>
    <m/>
    <m/>
    <n v="0"/>
    <n v="0"/>
    <n v="0"/>
    <n v="0"/>
    <x v="4"/>
    <x v="19"/>
    <m/>
    <x v="44"/>
  </r>
  <r>
    <x v="3"/>
    <s v="Webb City"/>
    <s v="Electric"/>
    <s v="Municipal Pumping"/>
    <s v="NS-GS General Service"/>
    <n v="88202"/>
    <n v="11516.05"/>
    <n v="1582.02"/>
    <n v="0"/>
    <n v="0"/>
    <n v="0"/>
    <n v="0"/>
    <n v="0"/>
    <n v="1143.97"/>
    <n v="0"/>
    <n v="0"/>
    <n v="2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34"/>
    <n v="0"/>
    <m/>
    <m/>
    <m/>
    <m/>
    <m/>
    <m/>
    <m/>
    <n v="0"/>
    <n v="0"/>
    <n v="0"/>
    <n v="0"/>
    <x v="3"/>
    <x v="19"/>
    <m/>
    <x v="44"/>
  </r>
  <r>
    <x v="3"/>
    <s v="Webb City"/>
    <s v="Electric"/>
    <s v="Municipal Pumping"/>
    <s v="NS-LG Large General"/>
    <n v="457718"/>
    <n v="47967.67"/>
    <n v="1111.8399999999999"/>
    <n v="0"/>
    <n v="0"/>
    <n v="0"/>
    <n v="0"/>
    <n v="0"/>
    <n v="5936.6"/>
    <n v="0"/>
    <n v="0"/>
    <n v="128.16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35"/>
    <n v="0"/>
    <m/>
    <m/>
    <m/>
    <m/>
    <m/>
    <m/>
    <m/>
    <n v="0"/>
    <n v="0"/>
    <n v="0"/>
    <n v="0"/>
    <x v="3"/>
    <x v="20"/>
    <m/>
    <x v="44"/>
  </r>
  <r>
    <x v="3"/>
    <s v="Webb City"/>
    <s v="Electric"/>
    <s v="Oil Pipeline Pumping"/>
    <s v="NS-SP Small Primary"/>
    <n v="280000"/>
    <n v="27031.82"/>
    <n v="69.489999999999995"/>
    <n v="0"/>
    <n v="0"/>
    <n v="0"/>
    <n v="0"/>
    <n v="0"/>
    <n v="3631.6"/>
    <n v="0"/>
    <n v="0"/>
    <n v="78.40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45.84"/>
    <n v="0"/>
    <n v="0"/>
    <n v="0"/>
    <n v="0"/>
    <n v="0"/>
    <n v="0"/>
    <n v="0"/>
    <x v="1636"/>
    <n v="0"/>
    <m/>
    <m/>
    <m/>
    <m/>
    <m/>
    <m/>
    <m/>
    <n v="0"/>
    <n v="0"/>
    <n v="0"/>
    <n v="0"/>
    <x v="2"/>
    <x v="37"/>
    <m/>
    <x v="44"/>
  </r>
  <r>
    <x v="3"/>
    <s v="Webb City"/>
    <s v="Electric"/>
    <s v="Residential"/>
    <s v="NS-RG Residential"/>
    <n v="17147069"/>
    <n v="2232310.54"/>
    <n v="251259.27"/>
    <n v="88769.79"/>
    <n v="0"/>
    <n v="0"/>
    <n v="-177.61"/>
    <n v="-14261.227480916001"/>
    <n v="222398.07999999999"/>
    <n v="0"/>
    <n v="0"/>
    <n v="4800.91"/>
    <n v="0"/>
    <n v="0"/>
    <n v="0"/>
    <n v="0"/>
    <n v="0"/>
    <n v="0"/>
    <n v="0"/>
    <n v="0"/>
    <n v="0"/>
    <n v="0"/>
    <n v="0"/>
    <n v="0"/>
    <n v="0"/>
    <n v="0"/>
    <n v="0"/>
    <n v="1800"/>
    <n v="600"/>
    <n v="180"/>
    <n v="4007.55"/>
    <n v="980"/>
    <n v="-424.78"/>
    <n v="17665.310000000001"/>
    <n v="0"/>
    <n v="0"/>
    <n v="0"/>
    <n v="0"/>
    <n v="0"/>
    <n v="0"/>
    <n v="1406.23"/>
    <x v="1637"/>
    <n v="0"/>
    <m/>
    <m/>
    <m/>
    <m/>
    <m/>
    <m/>
    <m/>
    <n v="0"/>
    <n v="0"/>
    <n v="0"/>
    <n v="0"/>
    <x v="0"/>
    <x v="38"/>
    <m/>
    <x v="44"/>
  </r>
  <r>
    <x v="3"/>
    <s v="Webb City"/>
    <s v="Electric"/>
    <s v="Residential"/>
    <s v="RG-Residential"/>
    <n v="494"/>
    <n v="64.739999999999995"/>
    <n v="30.77"/>
    <n v="4.58"/>
    <n v="0"/>
    <n v="0"/>
    <n v="0"/>
    <n v="0"/>
    <n v="6.41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399999999999999"/>
    <n v="0"/>
    <n v="0"/>
    <n v="0"/>
    <n v="0"/>
    <n v="0"/>
    <n v="0"/>
    <n v="0"/>
    <x v="1638"/>
    <n v="0"/>
    <m/>
    <m/>
    <m/>
    <m/>
    <m/>
    <m/>
    <m/>
    <n v="0"/>
    <n v="0"/>
    <n v="0"/>
    <n v="0"/>
    <x v="0"/>
    <x v="1"/>
    <m/>
    <x v="44"/>
  </r>
  <r>
    <x v="3"/>
    <s v="Webb City"/>
    <s v="Electric"/>
    <s v="Residential"/>
    <s v="TC-RG Time Choice"/>
    <n v="0"/>
    <n v="0"/>
    <n v="0.87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3"/>
    <m/>
    <x v="44"/>
  </r>
  <r>
    <x v="3"/>
    <s v="Webb City"/>
    <s v="Lighting"/>
    <s v="Commercial"/>
    <s v="PL-Private Lighting"/>
    <n v="61372.665999999997"/>
    <n v="21247.08"/>
    <n v="0"/>
    <n v="36.97"/>
    <n v="0"/>
    <n v="0"/>
    <n v="0"/>
    <n v="0"/>
    <n v="795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2.04"/>
    <n v="0"/>
    <n v="0"/>
    <n v="1042.1600000000001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3"/>
    <s v="Webb City"/>
    <s v="Lighting"/>
    <s v="Industrial"/>
    <s v="PL-Private Lighting"/>
    <n v="1858.2660000000001"/>
    <n v="941.71"/>
    <n v="0"/>
    <n v="0"/>
    <n v="0"/>
    <n v="0"/>
    <n v="0"/>
    <n v="0"/>
    <n v="24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6"/>
    <n v="0"/>
    <n v="0"/>
    <n v="50.1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4"/>
  </r>
  <r>
    <x v="3"/>
    <s v="Webb City"/>
    <s v="Lighting"/>
    <s v="Interdepartmental"/>
    <s v="PL-Private Lighting"/>
    <n v="58"/>
    <n v="22.14"/>
    <n v="0"/>
    <n v="0"/>
    <n v="0"/>
    <n v="0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5"/>
    <x v="4"/>
    <m/>
    <x v="44"/>
  </r>
  <r>
    <x v="3"/>
    <s v="Webb City"/>
    <s v="Lighting"/>
    <s v="Municipal Other Lighting"/>
    <s v="PL-Private Lighting"/>
    <n v="930"/>
    <n v="359.81"/>
    <n v="0"/>
    <n v="0"/>
    <n v="0"/>
    <n v="0"/>
    <n v="0"/>
    <n v="0"/>
    <n v="1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4"/>
  </r>
  <r>
    <x v="3"/>
    <s v="Webb City"/>
    <s v="Lighting"/>
    <s v="Municipal Street Lighting"/>
    <s v="SPL-Municipal St Lighting"/>
    <n v="121874.673"/>
    <n v="16734.62"/>
    <n v="0"/>
    <n v="0"/>
    <n v="0"/>
    <n v="0"/>
    <n v="0"/>
    <n v="0"/>
    <n v="1580.7"/>
    <n v="0"/>
    <n v="0"/>
    <n v="0"/>
    <n v="0"/>
    <n v="0"/>
    <n v="0"/>
    <n v="0"/>
    <n v="0"/>
    <n v="0"/>
    <n v="0"/>
    <n v="9715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4"/>
  </r>
  <r>
    <x v="3"/>
    <s v="Webb City"/>
    <s v="Lighting"/>
    <s v="Residential"/>
    <s v="PL-Private Lighting"/>
    <n v="63579.733"/>
    <n v="26006.74"/>
    <n v="0"/>
    <n v="16.87"/>
    <n v="0"/>
    <n v="0"/>
    <n v="0"/>
    <n v="0"/>
    <n v="821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73"/>
    <n v="0"/>
    <n v="0"/>
    <n v="52.47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2"/>
    <s v="Baxter Springs"/>
    <s v="Electric"/>
    <s v="Commercial"/>
    <s v="CB-Commercial"/>
    <n v="1009832"/>
    <n v="111163.37"/>
    <n v="16646.810000000001"/>
    <n v="3465.88"/>
    <n v="6454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63.79"/>
    <n v="0"/>
    <n v="0"/>
    <n v="0"/>
    <n v="0"/>
    <n v="0"/>
    <n v="13"/>
    <n v="645.63"/>
    <n v="32"/>
    <n v="-53.86"/>
    <n v="11085.25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4"/>
  </r>
  <r>
    <x v="2"/>
    <s v="Baxter Springs"/>
    <s v="Electric"/>
    <s v="Commercial"/>
    <s v="GP-General Power"/>
    <n v="1784267"/>
    <n v="150309.54"/>
    <n v="0"/>
    <n v="0"/>
    <n v="114194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27.02"/>
    <n v="0"/>
    <n v="0"/>
    <n v="0"/>
    <n v="0"/>
    <n v="0"/>
    <n v="0"/>
    <n v="389.15"/>
    <n v="0"/>
    <n v="0"/>
    <n v="11542.33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4"/>
  </r>
  <r>
    <x v="2"/>
    <s v="Baxter Springs"/>
    <s v="Electric"/>
    <s v="Commercial"/>
    <s v="LS-Special Lighting"/>
    <n v="4496.5"/>
    <n v="504.91"/>
    <n v="0"/>
    <n v="0"/>
    <n v="287.77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2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7"/>
    <m/>
    <x v="44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6"/>
    <m/>
    <x v="44"/>
  </r>
  <r>
    <x v="2"/>
    <s v="Baxter Springs"/>
    <s v="Electric"/>
    <s v="Commercial"/>
    <s v="PT-Transmission"/>
    <n v="1756800"/>
    <n v="93209.8"/>
    <n v="0"/>
    <n v="0"/>
    <n v="123033.97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-35.1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9"/>
    <m/>
    <x v="44"/>
  </r>
  <r>
    <x v="2"/>
    <s v="Baxter Springs"/>
    <s v="Electric"/>
    <s v="Commercial"/>
    <s v="TEB-Total Electric Bldg"/>
    <n v="472340"/>
    <n v="43524.4"/>
    <n v="1896.64"/>
    <n v="0"/>
    <n v="3023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7.66"/>
    <n v="0"/>
    <n v="0"/>
    <n v="0"/>
    <n v="0"/>
    <n v="0"/>
    <n v="0"/>
    <n v="350.71"/>
    <n v="0"/>
    <n v="0"/>
    <n v="3385.2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13"/>
    <m/>
    <x v="44"/>
  </r>
  <r>
    <x v="2"/>
    <s v="Baxter Springs"/>
    <s v="Electric"/>
    <s v="Industrial"/>
    <s v="CB-Commercial"/>
    <n v="0"/>
    <n v="0.15"/>
    <n v="2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5"/>
    <m/>
    <x v="44"/>
  </r>
  <r>
    <x v="2"/>
    <s v="Baxter Springs"/>
    <s v="Electric"/>
    <s v="Industrial"/>
    <s v="GP-General Power"/>
    <n v="355544"/>
    <n v="30715.82"/>
    <n v="0"/>
    <n v="85.01"/>
    <n v="22755.18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383.99"/>
    <n v="0"/>
    <n v="0"/>
    <n v="0"/>
    <n v="0"/>
    <n v="0"/>
    <n v="0"/>
    <n v="770.42"/>
    <n v="0"/>
    <n v="0"/>
    <n v="4696.91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6"/>
    <m/>
    <x v="44"/>
  </r>
  <r>
    <x v="2"/>
    <s v="Baxter Springs"/>
    <s v="Electric"/>
    <s v="Industrial"/>
    <s v="PT-Transmission"/>
    <n v="1847289"/>
    <n v="114767.77"/>
    <n v="0"/>
    <n v="0"/>
    <n v="122796.5"/>
    <n v="0"/>
    <n v="0"/>
    <n v="0"/>
    <n v="0"/>
    <n v="0"/>
    <n v="0"/>
    <n v="0"/>
    <n v="0"/>
    <n v="0"/>
    <n v="0"/>
    <n v="0"/>
    <n v="0"/>
    <n v="0"/>
    <n v="0"/>
    <n v="6248.98"/>
    <n v="0"/>
    <n v="0"/>
    <n v="0"/>
    <n v="718.76"/>
    <n v="0"/>
    <n v="0"/>
    <n v="0"/>
    <n v="0"/>
    <n v="0"/>
    <n v="0"/>
    <n v="0"/>
    <n v="0"/>
    <n v="0"/>
    <n v="2484.27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9"/>
    <m/>
    <x v="44"/>
  </r>
  <r>
    <x v="2"/>
    <s v="Baxter Springs"/>
    <s v="Electric"/>
    <s v="Municipal Buildings"/>
    <s v="CB-Commercial"/>
    <n v="49135"/>
    <n v="5644.13"/>
    <n v="832.87"/>
    <n v="0"/>
    <n v="3144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.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4"/>
  </r>
  <r>
    <x v="2"/>
    <s v="Baxter Springs"/>
    <s v="Electric"/>
    <s v="Municipal Buildings"/>
    <s v="GP-General Power"/>
    <n v="10960"/>
    <n v="1779.48"/>
    <n v="0"/>
    <n v="0"/>
    <n v="701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8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4"/>
  </r>
  <r>
    <x v="2"/>
    <s v="Baxter Springs"/>
    <s v="Electric"/>
    <s v="Municipal Buildings"/>
    <s v="TEB-Total Electric Bldg"/>
    <n v="582"/>
    <n v="57.27"/>
    <n v="59.27"/>
    <n v="0"/>
    <n v="37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13"/>
    <m/>
    <x v="44"/>
  </r>
  <r>
    <x v="2"/>
    <s v="Baxter Springs"/>
    <s v="Electric"/>
    <s v="Municipal Other Lighting"/>
    <s v="CB-Commercial"/>
    <n v="1335"/>
    <n v="184.64"/>
    <n v="247.61"/>
    <n v="0"/>
    <n v="85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5"/>
    <m/>
    <x v="44"/>
  </r>
  <r>
    <x v="2"/>
    <s v="Baxter Springs"/>
    <s v="Electric"/>
    <s v="Municipal Other Lighting"/>
    <s v="LS-Special Lighting"/>
    <n v="440"/>
    <n v="82.28"/>
    <n v="0"/>
    <n v="0"/>
    <n v="28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7"/>
    <m/>
    <x v="44"/>
  </r>
  <r>
    <x v="2"/>
    <s v="Baxter Springs"/>
    <s v="Electric"/>
    <s v="Municipal Pumping"/>
    <s v="CB-Commercial"/>
    <n v="39975"/>
    <n v="4575.16"/>
    <n v="829.12"/>
    <n v="0"/>
    <n v="2558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4.78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5"/>
    <m/>
    <x v="44"/>
  </r>
  <r>
    <x v="2"/>
    <s v="Baxter Springs"/>
    <s v="Electric"/>
    <s v="Municipal Pumping"/>
    <s v="GP-General Power"/>
    <n v="78080"/>
    <n v="6923.18"/>
    <n v="0"/>
    <n v="0"/>
    <n v="4997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.3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3"/>
    <x v="6"/>
    <m/>
    <x v="44"/>
  </r>
  <r>
    <x v="2"/>
    <s v="Baxter Springs"/>
    <s v="Electric"/>
    <s v="Oil Pipeline Pumping"/>
    <s v="PT-Transmission"/>
    <n v="12000"/>
    <n v="16369.48"/>
    <n v="0"/>
    <n v="0"/>
    <n v="84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24"/>
    <n v="0"/>
    <n v="0"/>
    <n v="0"/>
    <n v="0"/>
    <n v="0"/>
    <n v="0"/>
    <n v="0"/>
    <n v="0"/>
    <n v="0"/>
    <n v="1006.78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34"/>
    <m/>
    <x v="44"/>
  </r>
  <r>
    <x v="2"/>
    <s v="Baxter Springs"/>
    <s v="Electric"/>
    <s v="Residential"/>
    <s v="NEB-Optional Net Billing"/>
    <n v="2397"/>
    <n v="-45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6"/>
    <m/>
    <x v="44"/>
  </r>
  <r>
    <x v="2"/>
    <s v="Baxter Springs"/>
    <s v="Electric"/>
    <s v="Residential"/>
    <s v="RG-Residential"/>
    <n v="2305444"/>
    <n v="220618.14"/>
    <n v="40158.1"/>
    <n v="11692.46"/>
    <n v="147216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52.23"/>
    <n v="0"/>
    <n v="0"/>
    <n v="0"/>
    <n v="425"/>
    <n v="0"/>
    <n v="117"/>
    <n v="3491.91"/>
    <n v="88"/>
    <n v="-46.06"/>
    <n v="17301.38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4"/>
  </r>
  <r>
    <x v="2"/>
    <s v="Baxter Springs"/>
    <s v="Electric"/>
    <s v="Residential"/>
    <s v="RH-Residential Total Elec"/>
    <n v="965658"/>
    <n v="80221.78"/>
    <n v="12959.95"/>
    <n v="2154.73"/>
    <n v="61128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03.47"/>
    <n v="0"/>
    <n v="0"/>
    <n v="0"/>
    <n v="25"/>
    <n v="0"/>
    <n v="52"/>
    <n v="1090.69"/>
    <n v="32"/>
    <n v="-6.71"/>
    <n v="4123.3599999999997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5"/>
    <m/>
    <x v="44"/>
  </r>
  <r>
    <x v="2"/>
    <s v="Baxter Springs"/>
    <s v="Lighting"/>
    <s v="Commercial"/>
    <s v="PL-Private Lighting"/>
    <n v="42652.896000000001"/>
    <n v="8779.6299999999992"/>
    <n v="0"/>
    <n v="0"/>
    <n v="274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.45"/>
    <n v="0"/>
    <n v="0"/>
    <n v="0"/>
    <n v="0"/>
    <n v="0"/>
    <n v="0"/>
    <n v="14.89"/>
    <n v="0"/>
    <n v="0"/>
    <n v="493.77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2"/>
    <s v="Baxter Springs"/>
    <s v="Lighting"/>
    <s v="Industrial"/>
    <s v="PL-Private Lighting"/>
    <n v="1059"/>
    <n v="306.32"/>
    <n v="0"/>
    <n v="0"/>
    <n v="68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5"/>
    <n v="0"/>
    <n v="0"/>
    <n v="0"/>
    <n v="0"/>
    <n v="0"/>
    <n v="0"/>
    <n v="5.79"/>
    <n v="0"/>
    <n v="0"/>
    <n v="34.450000000000003"/>
    <n v="0"/>
    <n v="0"/>
    <n v="0"/>
    <n v="0"/>
    <n v="0"/>
    <n v="0"/>
    <n v="0"/>
    <x v="1"/>
    <n v="0"/>
    <m/>
    <m/>
    <m/>
    <m/>
    <m/>
    <m/>
    <m/>
    <n v="0"/>
    <n v="0"/>
    <n v="0"/>
    <n v="0"/>
    <x v="2"/>
    <x v="4"/>
    <m/>
    <x v="44"/>
  </r>
  <r>
    <x v="2"/>
    <s v="Baxter Springs"/>
    <s v="Lighting"/>
    <s v="Municipal Other Lighting"/>
    <s v="PL-Private Lighting"/>
    <n v="290"/>
    <n v="75.099999999999994"/>
    <n v="0"/>
    <n v="0"/>
    <n v="18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4"/>
    <m/>
    <x v="44"/>
  </r>
  <r>
    <x v="2"/>
    <s v="Baxter Springs"/>
    <s v="Lighting"/>
    <s v="Municipal Street Lighting"/>
    <s v="SPL-Municipal St Lighting"/>
    <n v="36495.788"/>
    <n v="4367.25"/>
    <n v="0"/>
    <n v="0"/>
    <n v="2600.6999999999998"/>
    <n v="0"/>
    <n v="0"/>
    <n v="0"/>
    <n v="0"/>
    <n v="0"/>
    <n v="0"/>
    <n v="0"/>
    <n v="0"/>
    <n v="0"/>
    <n v="0"/>
    <n v="0"/>
    <n v="0"/>
    <n v="0"/>
    <n v="0"/>
    <n v="1044.67"/>
    <n v="0"/>
    <n v="0"/>
    <n v="0"/>
    <n v="-1.08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4"/>
    <x v="11"/>
    <m/>
    <x v="44"/>
  </r>
  <r>
    <x v="2"/>
    <s v="Baxter Springs"/>
    <s v="Lighting"/>
    <s v="Residential"/>
    <s v="PL-Private Lighting"/>
    <n v="32877.565000000002"/>
    <n v="8129.44"/>
    <n v="0"/>
    <n v="0"/>
    <n v="2102.23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01"/>
    <n v="0"/>
    <n v="0"/>
    <n v="0"/>
    <n v="0"/>
    <n v="0"/>
    <n v="13"/>
    <n v="54.22"/>
    <n v="8"/>
    <n v="-0.19"/>
    <n v="252.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5"/>
    <m/>
    <x v="44"/>
  </r>
  <r>
    <x v="2"/>
    <s v="Gravette"/>
    <s v="Electric"/>
    <s v="Commercial"/>
    <s v="CB-Commercial"/>
    <n v="113"/>
    <n v="15.79"/>
    <n v="45.02"/>
    <n v="0"/>
    <n v="7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"/>
    <n v="0"/>
    <n v="0"/>
    <n v="0"/>
    <n v="0"/>
    <n v="0"/>
    <n v="0"/>
    <n v="4.0199999999999996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4"/>
  </r>
  <r>
    <x v="2"/>
    <s v="Gravette"/>
    <s v="Electric"/>
    <s v="Residential"/>
    <s v="RG-Residential"/>
    <n v="7259"/>
    <n v="682.34"/>
    <n v="155.21"/>
    <n v="0"/>
    <n v="464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18"/>
    <n v="0"/>
    <n v="0"/>
    <n v="0"/>
    <n v="0"/>
    <n v="0"/>
    <n v="0"/>
    <n v="2.68"/>
    <n v="0"/>
    <n v="0"/>
    <n v="18.42000000000000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4"/>
  </r>
  <r>
    <x v="2"/>
    <s v="Gravette"/>
    <s v="Lighting"/>
    <s v="Residential"/>
    <s v="PL-Private Lighting"/>
    <n v="31"/>
    <n v="9.44"/>
    <n v="0"/>
    <n v="0"/>
    <n v="1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"/>
    <n v="0"/>
    <n v="0"/>
    <n v="0.16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2"/>
    <s v="Neosho"/>
    <s v="Electric"/>
    <s v="Commercial"/>
    <s v="CB-Commercial"/>
    <n v="1305"/>
    <n v="167.84"/>
    <n v="67.53"/>
    <n v="0"/>
    <n v="83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9"/>
    <n v="0"/>
    <n v="0"/>
    <n v="0"/>
    <n v="0"/>
    <n v="0"/>
    <n v="0"/>
    <n v="0"/>
    <n v="0"/>
    <n v="0"/>
    <n v="18.760000000000002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5"/>
    <m/>
    <x v="44"/>
  </r>
  <r>
    <x v="2"/>
    <s v="Neosho"/>
    <s v="Electric"/>
    <s v="Commercial"/>
    <s v="GP-General Power"/>
    <n v="52000"/>
    <n v="3674.5"/>
    <n v="0"/>
    <n v="0"/>
    <n v="3328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.16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6"/>
    <m/>
    <x v="44"/>
  </r>
  <r>
    <x v="2"/>
    <s v="Neosho"/>
    <s v="Electric"/>
    <s v="Residential"/>
    <s v="RG-Residential"/>
    <n v="3956"/>
    <n v="392.7"/>
    <n v="84.66"/>
    <n v="0"/>
    <n v="253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65"/>
    <n v="0"/>
    <n v="0"/>
    <n v="0"/>
    <n v="0"/>
    <n v="0"/>
    <n v="0"/>
    <n v="13.36"/>
    <n v="0"/>
    <n v="0"/>
    <n v="10.02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1"/>
    <m/>
    <x v="44"/>
  </r>
  <r>
    <x v="2"/>
    <s v="Neosho"/>
    <s v="Lighting"/>
    <s v="Commercial"/>
    <s v="PL-Private Lighting"/>
    <n v="1436"/>
    <n v="188.32"/>
    <n v="0"/>
    <n v="0"/>
    <n v="91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m/>
    <m/>
    <m/>
    <m/>
    <m/>
    <m/>
    <m/>
    <n v="0"/>
    <n v="0"/>
    <n v="0"/>
    <n v="0"/>
    <x v="1"/>
    <x v="4"/>
    <m/>
    <x v="44"/>
  </r>
  <r>
    <x v="2"/>
    <s v="Neosho"/>
    <s v="Lighting"/>
    <s v="Residential"/>
    <s v="PL-Private Lighting"/>
    <n v="161"/>
    <n v="30.34"/>
    <n v="0"/>
    <n v="0"/>
    <n v="1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"/>
    <n v="0"/>
    <n v="0"/>
    <n v="0"/>
    <n v="0.36"/>
    <n v="0"/>
    <n v="0"/>
    <n v="0.56999999999999995"/>
    <n v="0"/>
    <n v="0"/>
    <n v="0"/>
    <n v="0"/>
    <n v="0"/>
    <n v="0"/>
    <n v="0"/>
    <x v="1"/>
    <n v="0"/>
    <m/>
    <m/>
    <m/>
    <m/>
    <m/>
    <m/>
    <m/>
    <n v="0"/>
    <n v="0"/>
    <n v="0"/>
    <n v="0"/>
    <x v="0"/>
    <x v="4"/>
    <m/>
    <x v="44"/>
  </r>
  <r>
    <x v="3"/>
    <m/>
    <m/>
    <s v="Residential"/>
    <s v="RG-Residential"/>
    <m/>
    <n v="15775.7399999999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44"/>
  </r>
  <r>
    <x v="3"/>
    <m/>
    <m/>
    <s v="Industrial"/>
    <s v="LP-Large Power"/>
    <m/>
    <n v="147224.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44"/>
  </r>
  <r>
    <x v="3"/>
    <m/>
    <m/>
    <s v="Commercial"/>
    <s v="GP-General Power"/>
    <m/>
    <n v="11937.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44"/>
  </r>
  <r>
    <x v="3"/>
    <m/>
    <m/>
    <s v="Commercial"/>
    <s v="LP-Large Power"/>
    <m/>
    <n v="40735.4100000000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44"/>
  </r>
  <r>
    <x v="3"/>
    <s v="Aurora"/>
    <s v="Electric"/>
    <s v="Residential"/>
    <s v="NS-RG Residential"/>
    <n v="-100000"/>
    <n v="-10938"/>
    <n v="0"/>
    <n v="-741"/>
    <n v="0"/>
    <n v="0"/>
    <n v="0"/>
    <n v="0"/>
    <n v="-1297"/>
    <n v="0"/>
    <n v="0"/>
    <n v="-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1.20999999999998"/>
    <n v="0"/>
    <n v="0"/>
    <n v="0"/>
    <n v="0"/>
    <n v="0"/>
    <n v="0"/>
    <n v="0"/>
    <x v="1351"/>
    <n v="0"/>
    <m/>
    <m/>
    <m/>
    <m/>
    <m/>
    <m/>
    <m/>
    <m/>
    <m/>
    <m/>
    <m/>
    <x v="0"/>
    <x v="38"/>
    <m/>
    <x v="44"/>
  </r>
  <r>
    <x v="3"/>
    <s v="Webb City"/>
    <s v="Electric"/>
    <s v="Residential"/>
    <s v="NS-RG Residential"/>
    <n v="-98552"/>
    <n v="-10785.62"/>
    <n v="0"/>
    <n v="-608.86"/>
    <n v="0"/>
    <n v="0"/>
    <n v="0"/>
    <n v="0"/>
    <n v="-1278.22"/>
    <n v="0"/>
    <n v="0"/>
    <n v="-27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1.79"/>
    <n v="0"/>
    <n v="0"/>
    <n v="0"/>
    <n v="0"/>
    <n v="0"/>
    <n v="0"/>
    <n v="0"/>
    <x v="1639"/>
    <n v="0"/>
    <m/>
    <m/>
    <m/>
    <m/>
    <m/>
    <m/>
    <m/>
    <m/>
    <m/>
    <m/>
    <m/>
    <x v="0"/>
    <x v="38"/>
    <m/>
    <x v="44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4"/>
    <s v="Gravette"/>
    <s v="Electric"/>
    <s v="Commercial"/>
    <s v="CB-Commercial"/>
    <n v="842108"/>
    <n v="52664.24"/>
    <n v="8987.4"/>
    <n v="2515.58"/>
    <n v="0"/>
    <n v="0"/>
    <n v="0"/>
    <n v="0"/>
    <n v="0"/>
    <n v="30299.200000000001"/>
    <n v="1876.46"/>
    <n v="0"/>
    <n v="3300.98"/>
    <n v="0"/>
    <n v="3166.41"/>
    <n v="3149.49"/>
    <n v="0"/>
    <n v="0"/>
    <n v="0"/>
    <n v="0"/>
    <n v="0"/>
    <n v="0"/>
    <n v="0"/>
    <n v="0"/>
    <n v="0"/>
    <n v="0"/>
    <n v="0"/>
    <n v="0"/>
    <n v="0"/>
    <n v="0"/>
    <n v="0"/>
    <n v="25"/>
    <n v="-0.61"/>
    <n v="8690.98"/>
    <n v="-3379.66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5"/>
  </r>
  <r>
    <x v="4"/>
    <s v="Gravette"/>
    <s v="Electric"/>
    <s v="Commercial"/>
    <s v="GP-General Power"/>
    <n v="1249862"/>
    <n v="75755.13"/>
    <n v="3713.07"/>
    <n v="323.05"/>
    <n v="0"/>
    <n v="0"/>
    <n v="0"/>
    <n v="0"/>
    <n v="0"/>
    <n v="44970.05"/>
    <n v="2799.7"/>
    <n v="0"/>
    <n v="3744.75"/>
    <n v="0"/>
    <n v="3762.08"/>
    <n v="3461.19"/>
    <n v="0"/>
    <n v="0"/>
    <n v="0"/>
    <n v="6"/>
    <n v="0"/>
    <n v="0"/>
    <n v="0"/>
    <n v="0"/>
    <n v="0"/>
    <n v="0"/>
    <n v="0"/>
    <n v="0"/>
    <n v="0"/>
    <n v="0"/>
    <n v="0"/>
    <n v="0"/>
    <n v="0"/>
    <n v="11704.49"/>
    <n v="-3870.11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6"/>
    <m/>
    <x v="45"/>
  </r>
  <r>
    <x v="4"/>
    <s v="Gravette"/>
    <s v="Electric"/>
    <s v="Commercial"/>
    <s v="LS-Special Lighting"/>
    <n v="1240"/>
    <n v="157.96"/>
    <n v="0"/>
    <n v="0"/>
    <n v="0"/>
    <n v="0"/>
    <n v="0"/>
    <n v="0"/>
    <n v="0"/>
    <n v="44.62"/>
    <n v="2.78"/>
    <n v="0"/>
    <n v="0"/>
    <n v="0"/>
    <n v="1.79"/>
    <n v="5.63"/>
    <n v="0"/>
    <n v="0"/>
    <n v="0"/>
    <n v="0"/>
    <n v="0"/>
    <n v="0"/>
    <n v="0"/>
    <n v="0"/>
    <n v="0"/>
    <n v="0"/>
    <n v="0"/>
    <n v="0"/>
    <n v="0"/>
    <n v="0"/>
    <n v="0"/>
    <n v="0"/>
    <n v="0"/>
    <n v="16.61"/>
    <n v="-17.64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7"/>
    <m/>
    <x v="45"/>
  </r>
  <r>
    <x v="4"/>
    <s v="Gravette"/>
    <s v="Electric"/>
    <s v="Industrial"/>
    <s v="CB-Commercial"/>
    <n v="1012"/>
    <n v="74.38"/>
    <n v="14.35"/>
    <n v="5.36"/>
    <n v="0"/>
    <n v="0"/>
    <n v="0"/>
    <n v="0"/>
    <n v="0"/>
    <n v="36.409999999999997"/>
    <n v="2.27"/>
    <n v="0"/>
    <n v="3.97"/>
    <n v="0"/>
    <n v="3.81"/>
    <n v="3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7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5"/>
    <m/>
    <x v="45"/>
  </r>
  <r>
    <x v="4"/>
    <s v="Gravette"/>
    <s v="Electric"/>
    <s v="Industrial"/>
    <s v="GP-General Power"/>
    <n v="643827"/>
    <n v="36702.07"/>
    <n v="304.35000000000002"/>
    <n v="100"/>
    <n v="0"/>
    <n v="0"/>
    <n v="0"/>
    <n v="0"/>
    <n v="0"/>
    <n v="23164.9"/>
    <n v="1442.17"/>
    <n v="0"/>
    <n v="1978.76"/>
    <n v="0"/>
    <n v="1937.92"/>
    <n v="1828.92"/>
    <n v="0"/>
    <n v="0"/>
    <n v="0"/>
    <n v="3101.85"/>
    <n v="0"/>
    <n v="0"/>
    <n v="0"/>
    <n v="0"/>
    <n v="0"/>
    <n v="0"/>
    <n v="0"/>
    <n v="0"/>
    <n v="0"/>
    <n v="0"/>
    <n v="0"/>
    <n v="0"/>
    <n v="0"/>
    <n v="1860.18"/>
    <n v="-1802.22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6"/>
    <m/>
    <x v="45"/>
  </r>
  <r>
    <x v="4"/>
    <s v="Gravette"/>
    <s v="Electric"/>
    <s v="Industrial"/>
    <s v="PT-Transmission"/>
    <n v="5827692"/>
    <n v="214051.53"/>
    <n v="873.45"/>
    <n v="100"/>
    <n v="0"/>
    <n v="0"/>
    <n v="0"/>
    <n v="0"/>
    <n v="0"/>
    <n v="209680.36"/>
    <n v="2338.56"/>
    <n v="0"/>
    <n v="17196.64"/>
    <n v="0"/>
    <n v="14860.61"/>
    <n v="15403.09"/>
    <n v="0"/>
    <n v="0"/>
    <n v="0"/>
    <n v="7665.09"/>
    <n v="0"/>
    <n v="0"/>
    <n v="0"/>
    <n v="0"/>
    <n v="0"/>
    <n v="0"/>
    <n v="0"/>
    <n v="0"/>
    <n v="0"/>
    <n v="0"/>
    <n v="0"/>
    <n v="0"/>
    <n v="0"/>
    <n v="3212.79"/>
    <n v="-13174.9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9"/>
    <m/>
    <x v="45"/>
  </r>
  <r>
    <x v="4"/>
    <s v="Gravette"/>
    <s v="Electric"/>
    <s v="Municipal Buildings"/>
    <s v="CB-Commercial"/>
    <n v="39966"/>
    <n v="2722.33"/>
    <n v="789.25"/>
    <n v="0"/>
    <n v="0"/>
    <n v="0"/>
    <n v="0"/>
    <n v="0"/>
    <n v="0"/>
    <n v="1437.98"/>
    <n v="89.54"/>
    <n v="0"/>
    <n v="156.63999999999999"/>
    <n v="0"/>
    <n v="150.26"/>
    <n v="149.46"/>
    <n v="0"/>
    <n v="0"/>
    <n v="0"/>
    <n v="0"/>
    <n v="0"/>
    <n v="0"/>
    <n v="0"/>
    <n v="0"/>
    <n v="0"/>
    <n v="0"/>
    <n v="0"/>
    <n v="0"/>
    <n v="0"/>
    <n v="0"/>
    <n v="0"/>
    <n v="0"/>
    <n v="0"/>
    <n v="480.62"/>
    <n v="-192.79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5"/>
    <m/>
    <x v="45"/>
  </r>
  <r>
    <x v="4"/>
    <s v="Gravette"/>
    <s v="Electric"/>
    <s v="Municipal Other Lighting"/>
    <s v="CB-Commercial"/>
    <n v="4523"/>
    <n v="344.41"/>
    <n v="344.4"/>
    <n v="0"/>
    <n v="0"/>
    <n v="0"/>
    <n v="0"/>
    <n v="0"/>
    <n v="0"/>
    <n v="162.69999999999999"/>
    <n v="10.15"/>
    <n v="0"/>
    <n v="17.75"/>
    <n v="0"/>
    <n v="17.010000000000002"/>
    <n v="16.91"/>
    <n v="0"/>
    <n v="0"/>
    <n v="0"/>
    <n v="0"/>
    <n v="0"/>
    <n v="0"/>
    <n v="0"/>
    <n v="0"/>
    <n v="0"/>
    <n v="0"/>
    <n v="0"/>
    <n v="0"/>
    <n v="0"/>
    <n v="0"/>
    <n v="0"/>
    <n v="0"/>
    <n v="0"/>
    <n v="81.06"/>
    <n v="-37.82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5"/>
    <m/>
    <x v="45"/>
  </r>
  <r>
    <x v="4"/>
    <s v="Gravette"/>
    <s v="Electric"/>
    <s v="Municipal Other Lighting"/>
    <s v="LS-Special Lighting"/>
    <n v="743"/>
    <n v="232.76"/>
    <n v="0"/>
    <n v="0"/>
    <n v="0"/>
    <n v="0"/>
    <n v="0"/>
    <n v="0"/>
    <n v="0"/>
    <n v="26.74"/>
    <n v="1.66"/>
    <n v="0"/>
    <n v="0"/>
    <n v="0"/>
    <n v="1.07"/>
    <n v="3.37"/>
    <n v="0"/>
    <n v="0"/>
    <n v="0"/>
    <n v="0"/>
    <n v="0"/>
    <n v="0"/>
    <n v="0"/>
    <n v="0"/>
    <n v="0"/>
    <n v="0"/>
    <n v="0"/>
    <n v="0"/>
    <n v="0"/>
    <n v="0"/>
    <n v="0"/>
    <n v="0"/>
    <n v="0"/>
    <n v="21.53"/>
    <n v="-26.01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5"/>
  </r>
  <r>
    <x v="4"/>
    <s v="Gravette"/>
    <s v="Electric"/>
    <s v="Municipal Pumping"/>
    <s v="CB-Commercial"/>
    <n v="27988"/>
    <n v="1746.07"/>
    <n v="315.7"/>
    <n v="0"/>
    <n v="0"/>
    <n v="0"/>
    <n v="0"/>
    <n v="0"/>
    <n v="0"/>
    <n v="1007"/>
    <n v="62.7"/>
    <n v="0"/>
    <n v="109.69"/>
    <n v="0"/>
    <n v="105.2"/>
    <n v="104.68"/>
    <n v="0"/>
    <n v="0"/>
    <n v="0"/>
    <n v="0"/>
    <n v="0"/>
    <n v="0"/>
    <n v="0"/>
    <n v="0"/>
    <n v="0"/>
    <n v="0"/>
    <n v="0"/>
    <n v="0"/>
    <n v="0"/>
    <n v="0"/>
    <n v="0"/>
    <n v="0"/>
    <n v="0"/>
    <n v="296.83"/>
    <n v="-113.15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5"/>
    <m/>
    <x v="45"/>
  </r>
  <r>
    <x v="4"/>
    <s v="Gravette"/>
    <s v="Electric"/>
    <s v="Municipal Pumping"/>
    <s v="GP-General Power"/>
    <n v="395243"/>
    <n v="18103.919999999998"/>
    <n v="304.35000000000002"/>
    <n v="0"/>
    <n v="0"/>
    <n v="0"/>
    <n v="0"/>
    <n v="0"/>
    <n v="0"/>
    <n v="14220.84"/>
    <n v="885.35"/>
    <n v="0"/>
    <n v="716.94"/>
    <n v="0"/>
    <n v="1189.68"/>
    <n v="662.65"/>
    <n v="0"/>
    <n v="0"/>
    <n v="0"/>
    <n v="0"/>
    <n v="0"/>
    <n v="0"/>
    <n v="0"/>
    <n v="0"/>
    <n v="0"/>
    <n v="0"/>
    <n v="0"/>
    <n v="0"/>
    <n v="0"/>
    <n v="0"/>
    <n v="0"/>
    <n v="0"/>
    <n v="0"/>
    <n v="3022.58"/>
    <n v="-896.48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6"/>
    <m/>
    <x v="45"/>
  </r>
  <r>
    <x v="4"/>
    <s v="Gravette"/>
    <s v="Electric"/>
    <s v="Residential"/>
    <s v="NM-Net Metering"/>
    <n v="9718"/>
    <n v="-737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0"/>
    <m/>
    <x v="45"/>
  </r>
  <r>
    <x v="4"/>
    <s v="Gravette"/>
    <s v="Electric"/>
    <s v="Residential"/>
    <s v="RG-Residential"/>
    <n v="2717118"/>
    <n v="193070.67"/>
    <n v="48750.39"/>
    <n v="11636.19"/>
    <n v="0"/>
    <n v="0"/>
    <n v="0"/>
    <n v="0"/>
    <n v="0"/>
    <n v="95362.02"/>
    <n v="5936.76"/>
    <n v="0"/>
    <n v="11873.79"/>
    <n v="0"/>
    <n v="10840.12"/>
    <n v="10363.209999999999"/>
    <n v="0"/>
    <n v="0"/>
    <n v="0"/>
    <n v="0"/>
    <n v="0"/>
    <n v="0"/>
    <n v="0"/>
    <n v="0"/>
    <n v="0"/>
    <n v="0"/>
    <n v="0"/>
    <n v="0"/>
    <n v="0"/>
    <n v="0"/>
    <n v="0"/>
    <n v="275"/>
    <n v="-19.399999999999999"/>
    <n v="33272.160000000003"/>
    <n v="-13124.82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5"/>
  </r>
  <r>
    <x v="4"/>
    <s v="Gravette"/>
    <s v="Lighting"/>
    <s v="Commercial"/>
    <s v="PL-Private Lighting"/>
    <n v="27653"/>
    <n v="3814.97"/>
    <n v="0"/>
    <n v="40.25"/>
    <n v="0"/>
    <n v="0"/>
    <n v="0"/>
    <n v="0"/>
    <n v="0"/>
    <n v="995.17"/>
    <n v="62.06"/>
    <n v="0"/>
    <n v="0"/>
    <n v="0"/>
    <n v="39.56"/>
    <n v="41.4"/>
    <n v="0"/>
    <n v="0"/>
    <n v="0"/>
    <n v="0"/>
    <n v="0"/>
    <n v="0"/>
    <n v="0"/>
    <n v="0"/>
    <n v="0"/>
    <n v="0"/>
    <n v="0"/>
    <n v="0"/>
    <n v="0"/>
    <n v="0"/>
    <n v="0"/>
    <n v="25"/>
    <n v="0"/>
    <n v="336.24"/>
    <n v="-208.71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4"/>
    <s v="Gravette"/>
    <s v="Lighting"/>
    <s v="Industrial"/>
    <s v="PL-Private Lighting"/>
    <n v="5882"/>
    <n v="522.32000000000005"/>
    <n v="0"/>
    <n v="8.77"/>
    <n v="0"/>
    <n v="0"/>
    <n v="0"/>
    <n v="0"/>
    <n v="0"/>
    <n v="211.64"/>
    <n v="3.53"/>
    <n v="0"/>
    <n v="0"/>
    <n v="0"/>
    <n v="8.4600000000000009"/>
    <n v="8.77"/>
    <n v="0"/>
    <n v="0"/>
    <n v="0"/>
    <n v="395.21"/>
    <n v="0"/>
    <n v="0"/>
    <n v="0"/>
    <n v="0"/>
    <n v="0"/>
    <n v="0"/>
    <n v="0"/>
    <n v="0"/>
    <n v="0"/>
    <n v="0"/>
    <n v="0"/>
    <n v="0"/>
    <n v="0"/>
    <n v="11.17"/>
    <n v="-30.51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5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2.34"/>
    <n v="0.15"/>
    <n v="0"/>
    <n v="0"/>
    <n v="0"/>
    <n v="0.09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.99"/>
    <n v="-0.47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4"/>
    <m/>
    <x v="45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7.96"/>
    <n v="1.1100000000000001"/>
    <n v="0"/>
    <n v="0"/>
    <n v="0"/>
    <n v="0.73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7.05"/>
    <n v="-3.78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5"/>
  </r>
  <r>
    <x v="4"/>
    <s v="Gravette"/>
    <s v="Lighting"/>
    <s v="Municipal Street Lighting"/>
    <s v="SPL-Municipal St Lighting"/>
    <n v="64618.099000000002"/>
    <n v="2207.79"/>
    <n v="0"/>
    <n v="0"/>
    <n v="0"/>
    <n v="0"/>
    <n v="0"/>
    <n v="0"/>
    <n v="0"/>
    <n v="2324.96"/>
    <n v="144.74"/>
    <n v="0"/>
    <n v="0"/>
    <n v="0"/>
    <n v="93.05"/>
    <n v="104.68"/>
    <n v="0"/>
    <n v="0"/>
    <n v="0"/>
    <n v="1739.34"/>
    <n v="0"/>
    <n v="0"/>
    <n v="0"/>
    <n v="0"/>
    <n v="0"/>
    <n v="0"/>
    <n v="0"/>
    <n v="0"/>
    <n v="0"/>
    <n v="0"/>
    <n v="0"/>
    <n v="0"/>
    <n v="0"/>
    <n v="432.27"/>
    <n v="-135.33000000000001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5"/>
  </r>
  <r>
    <x v="4"/>
    <s v="Gravette"/>
    <s v="Lighting"/>
    <s v="Residential"/>
    <s v="PL-Private Lighting"/>
    <n v="15967.932000000001"/>
    <n v="2578.1"/>
    <n v="0"/>
    <n v="6.85"/>
    <n v="0"/>
    <n v="0"/>
    <n v="0"/>
    <n v="0"/>
    <n v="0"/>
    <n v="575.61"/>
    <n v="36.28"/>
    <n v="0"/>
    <n v="0"/>
    <n v="0"/>
    <n v="21.68"/>
    <n v="24.85"/>
    <n v="0"/>
    <n v="0"/>
    <n v="0"/>
    <n v="0"/>
    <n v="0"/>
    <n v="0"/>
    <n v="0"/>
    <n v="0"/>
    <n v="0"/>
    <n v="0"/>
    <n v="0"/>
    <n v="0"/>
    <n v="0"/>
    <n v="0"/>
    <n v="0"/>
    <n v="0"/>
    <n v="0"/>
    <n v="247.31"/>
    <n v="-146.30000000000001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4"/>
    <s v="Neosho"/>
    <s v="Electric"/>
    <s v="Commercial"/>
    <s v="CB-Commercial"/>
    <n v="37231"/>
    <n v="2224.5"/>
    <n v="200.9"/>
    <n v="165.62"/>
    <n v="0"/>
    <n v="0"/>
    <n v="0"/>
    <n v="0"/>
    <n v="0"/>
    <n v="1339.57"/>
    <n v="83.4"/>
    <n v="0"/>
    <n v="145.94999999999999"/>
    <n v="0"/>
    <n v="140"/>
    <n v="139.25"/>
    <n v="0"/>
    <n v="0"/>
    <n v="0"/>
    <n v="0"/>
    <n v="0"/>
    <n v="0"/>
    <n v="0"/>
    <n v="0"/>
    <n v="0"/>
    <n v="0"/>
    <n v="0"/>
    <n v="0"/>
    <n v="0"/>
    <n v="0"/>
    <n v="0"/>
    <n v="0"/>
    <n v="0"/>
    <n v="409.1"/>
    <n v="-133.13999999999999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5"/>
  </r>
  <r>
    <x v="4"/>
    <s v="Neosho"/>
    <s v="Electric"/>
    <s v="Residential"/>
    <s v="RG-Residential"/>
    <n v="67483"/>
    <n v="4993.59"/>
    <n v="1348.36"/>
    <n v="369.17"/>
    <n v="0"/>
    <n v="0"/>
    <n v="0"/>
    <n v="0"/>
    <n v="0"/>
    <n v="2428.0300000000002"/>
    <n v="151.16999999999999"/>
    <n v="0"/>
    <n v="302.27"/>
    <n v="0"/>
    <n v="276.02"/>
    <n v="263.89"/>
    <n v="0"/>
    <n v="0"/>
    <n v="0"/>
    <n v="0"/>
    <n v="0"/>
    <n v="0"/>
    <n v="0"/>
    <n v="0"/>
    <n v="0"/>
    <n v="0"/>
    <n v="0"/>
    <n v="0"/>
    <n v="0"/>
    <n v="0"/>
    <n v="0"/>
    <n v="25"/>
    <n v="-0.46"/>
    <n v="924.48"/>
    <n v="-343.5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5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13.99"/>
    <n v="0.87"/>
    <n v="0"/>
    <n v="0"/>
    <n v="0"/>
    <n v="0.56000000000000005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6.71"/>
    <n v="-3.4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2.2400000000000002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-0.7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1"/>
    <s v="Baxter Springs"/>
    <s v="Electric"/>
    <s v="Commercial"/>
    <s v="CB-Commercial"/>
    <n v="676757"/>
    <n v="53202.76"/>
    <n v="13122"/>
    <n v="2942.42"/>
    <n v="0"/>
    <n v="0"/>
    <n v="0"/>
    <n v="0"/>
    <n v="0"/>
    <n v="0"/>
    <n v="0"/>
    <n v="0"/>
    <n v="0"/>
    <n v="12327.31"/>
    <n v="0"/>
    <n v="0"/>
    <n v="1082.19"/>
    <n v="0"/>
    <n v="0"/>
    <n v="0"/>
    <n v="0"/>
    <n v="0"/>
    <n v="0"/>
    <n v="0"/>
    <n v="0"/>
    <n v="0"/>
    <n v="0"/>
    <n v="0"/>
    <n v="0"/>
    <n v="0"/>
    <n v="0"/>
    <n v="20"/>
    <n v="0"/>
    <n v="7479.87"/>
    <n v="0"/>
    <n v="0"/>
    <n v="9641.2800000000007"/>
    <n v="0"/>
    <n v="0"/>
    <n v="0"/>
    <n v="0"/>
    <x v="1"/>
    <n v="0"/>
    <n v="0"/>
    <n v="0"/>
    <n v="0"/>
    <n v="0"/>
    <n v="0"/>
    <n v="0"/>
    <n v="0"/>
    <n v="9877.4499999999989"/>
    <n v="2449.86"/>
    <n v="0"/>
    <n v="12327.31"/>
    <x v="1"/>
    <x v="5"/>
    <m/>
    <x v="45"/>
  </r>
  <r>
    <x v="1"/>
    <s v="Baxter Springs"/>
    <s v="Electric"/>
    <s v="Commercial"/>
    <s v="GP-General Power"/>
    <n v="1141938"/>
    <n v="80240.06"/>
    <n v="0"/>
    <n v="725"/>
    <n v="0"/>
    <n v="0"/>
    <n v="0"/>
    <n v="0"/>
    <n v="0"/>
    <n v="0"/>
    <n v="0"/>
    <n v="0"/>
    <n v="0"/>
    <n v="21331.43"/>
    <n v="0"/>
    <n v="0"/>
    <n v="1872.76"/>
    <n v="0"/>
    <n v="0"/>
    <n v="0"/>
    <n v="0"/>
    <n v="0"/>
    <n v="0"/>
    <n v="0"/>
    <n v="0"/>
    <n v="0"/>
    <n v="0"/>
    <n v="0"/>
    <n v="0"/>
    <n v="15"/>
    <n v="0"/>
    <n v="0"/>
    <n v="0"/>
    <n v="-16130.72"/>
    <n v="0"/>
    <n v="0"/>
    <n v="12346.54"/>
    <n v="0"/>
    <n v="0"/>
    <n v="0"/>
    <n v="0"/>
    <x v="1"/>
    <n v="0"/>
    <n v="0"/>
    <n v="0"/>
    <n v="0"/>
    <n v="0"/>
    <n v="0"/>
    <n v="0"/>
    <n v="0"/>
    <n v="17197.61"/>
    <n v="4133.82"/>
    <n v="0"/>
    <n v="21331.43"/>
    <x v="1"/>
    <x v="6"/>
    <m/>
    <x v="45"/>
  </r>
  <r>
    <x v="1"/>
    <s v="Baxter Springs"/>
    <s v="Electric"/>
    <s v="Commercial"/>
    <s v="LS-Special Lighting"/>
    <n v="4483"/>
    <n v="552.46"/>
    <n v="0"/>
    <n v="8.14"/>
    <n v="0"/>
    <n v="0"/>
    <n v="0"/>
    <n v="0"/>
    <n v="0"/>
    <n v="0"/>
    <n v="0"/>
    <n v="0"/>
    <n v="0"/>
    <n v="83.74"/>
    <n v="0"/>
    <n v="0"/>
    <n v="7.34"/>
    <n v="0"/>
    <n v="0"/>
    <n v="0"/>
    <n v="0"/>
    <n v="0"/>
    <n v="0"/>
    <n v="0"/>
    <n v="0"/>
    <n v="0"/>
    <n v="0"/>
    <n v="0"/>
    <n v="0"/>
    <n v="0"/>
    <n v="0"/>
    <n v="0"/>
    <n v="0"/>
    <n v="44.47"/>
    <n v="0"/>
    <n v="-63.47"/>
    <n v="4.16"/>
    <n v="0"/>
    <n v="0"/>
    <n v="0"/>
    <n v="0"/>
    <x v="1"/>
    <n v="0"/>
    <n v="0"/>
    <n v="0"/>
    <n v="0"/>
    <n v="0"/>
    <n v="0"/>
    <n v="0"/>
    <n v="0"/>
    <n v="67.509999999999991"/>
    <n v="16.23"/>
    <n v="0"/>
    <n v="83.74"/>
    <x v="1"/>
    <x v="7"/>
    <m/>
    <x v="45"/>
  </r>
  <r>
    <x v="1"/>
    <s v="Baxter Springs"/>
    <s v="Electric"/>
    <s v="Commercial"/>
    <s v="NM-Net Metering"/>
    <n v="2891"/>
    <n v="-133.61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0"/>
    <m/>
    <x v="45"/>
  </r>
  <r>
    <x v="1"/>
    <s v="Baxter Springs"/>
    <s v="Electric"/>
    <s v="Commercial"/>
    <s v="SH-Small Heating"/>
    <n v="72483"/>
    <n v="5066.5200000000004"/>
    <n v="1087.33"/>
    <n v="286.14999999999998"/>
    <n v="0"/>
    <n v="0"/>
    <n v="0"/>
    <n v="0"/>
    <n v="0"/>
    <n v="0"/>
    <n v="0"/>
    <n v="0"/>
    <n v="0"/>
    <n v="1353.94"/>
    <n v="0"/>
    <n v="0"/>
    <n v="118.87"/>
    <n v="0"/>
    <n v="0"/>
    <n v="0"/>
    <n v="0"/>
    <n v="0"/>
    <n v="0"/>
    <n v="0"/>
    <n v="0"/>
    <n v="0"/>
    <n v="0"/>
    <n v="0"/>
    <n v="0"/>
    <n v="0"/>
    <n v="0"/>
    <n v="0"/>
    <n v="0"/>
    <n v="727.49"/>
    <n v="0"/>
    <n v="0"/>
    <n v="1204.6600000000001"/>
    <n v="0"/>
    <n v="0"/>
    <n v="0"/>
    <n v="0"/>
    <x v="1"/>
    <n v="0"/>
    <n v="0"/>
    <n v="0"/>
    <n v="0"/>
    <n v="0"/>
    <n v="0"/>
    <n v="0"/>
    <n v="0"/>
    <n v="1091.5500000000002"/>
    <n v="262.39"/>
    <n v="0"/>
    <n v="1353.94"/>
    <x v="1"/>
    <x v="12"/>
    <m/>
    <x v="45"/>
  </r>
  <r>
    <x v="1"/>
    <s v="Baxter Springs"/>
    <s v="Electric"/>
    <s v="Commercial"/>
    <s v="TEB-Total Electric Bldg"/>
    <n v="397497"/>
    <n v="27166.43"/>
    <n v="0"/>
    <n v="291.81"/>
    <n v="0"/>
    <n v="0"/>
    <n v="0"/>
    <n v="0"/>
    <n v="0"/>
    <n v="0"/>
    <n v="0"/>
    <n v="0"/>
    <n v="0"/>
    <n v="7425.2"/>
    <n v="0"/>
    <n v="0"/>
    <n v="651.91"/>
    <n v="0"/>
    <n v="0"/>
    <n v="0"/>
    <n v="0"/>
    <n v="0"/>
    <n v="0"/>
    <n v="0"/>
    <n v="0"/>
    <n v="0"/>
    <n v="0"/>
    <n v="0"/>
    <n v="0"/>
    <n v="0"/>
    <n v="0"/>
    <n v="0"/>
    <n v="0"/>
    <n v="2636.51"/>
    <n v="0"/>
    <n v="0"/>
    <n v="5588.78"/>
    <n v="0"/>
    <n v="0"/>
    <n v="0"/>
    <n v="0"/>
    <x v="1"/>
    <n v="0"/>
    <n v="0"/>
    <n v="0"/>
    <n v="0"/>
    <n v="0"/>
    <n v="0"/>
    <n v="0"/>
    <n v="0"/>
    <n v="5986.26"/>
    <n v="1438.94"/>
    <n v="0"/>
    <n v="7425.2"/>
    <x v="1"/>
    <x v="13"/>
    <m/>
    <x v="45"/>
  </r>
  <r>
    <x v="1"/>
    <s v="Baxter Springs"/>
    <s v="Electric"/>
    <s v="Industrial"/>
    <s v="CB-Commercial"/>
    <n v="18754"/>
    <n v="1506.79"/>
    <n v="140"/>
    <n v="80.02"/>
    <n v="0"/>
    <n v="0"/>
    <n v="0"/>
    <n v="0"/>
    <n v="0"/>
    <n v="0"/>
    <n v="0"/>
    <n v="0"/>
    <n v="0"/>
    <n v="350.32"/>
    <n v="0"/>
    <n v="0"/>
    <n v="30.75"/>
    <n v="0"/>
    <n v="0"/>
    <n v="0"/>
    <n v="0"/>
    <n v="0"/>
    <n v="0"/>
    <n v="0"/>
    <n v="0"/>
    <n v="0"/>
    <n v="0"/>
    <n v="0"/>
    <n v="0"/>
    <n v="0"/>
    <n v="0"/>
    <n v="0"/>
    <n v="0"/>
    <n v="221.74"/>
    <n v="0"/>
    <n v="0"/>
    <n v="274"/>
    <n v="0"/>
    <n v="0"/>
    <n v="0"/>
    <n v="0"/>
    <x v="1"/>
    <n v="0"/>
    <n v="0"/>
    <n v="0"/>
    <n v="0"/>
    <n v="0"/>
    <n v="0"/>
    <n v="0"/>
    <n v="0"/>
    <n v="282.43"/>
    <n v="67.89"/>
    <n v="0"/>
    <n v="350.32"/>
    <x v="2"/>
    <x v="5"/>
    <m/>
    <x v="45"/>
  </r>
  <r>
    <x v="1"/>
    <s v="Baxter Springs"/>
    <s v="Electric"/>
    <s v="Industrial"/>
    <s v="GP-General Power"/>
    <n v="817600"/>
    <n v="52400.01"/>
    <n v="0"/>
    <n v="275"/>
    <n v="0"/>
    <n v="0"/>
    <n v="0"/>
    <n v="0"/>
    <n v="0"/>
    <n v="0"/>
    <n v="0"/>
    <n v="0"/>
    <n v="0"/>
    <n v="24018.560000000001"/>
    <n v="0"/>
    <n v="0"/>
    <n v="1340.87"/>
    <n v="0"/>
    <n v="0"/>
    <n v="0"/>
    <n v="0"/>
    <n v="0"/>
    <n v="0"/>
    <n v="0"/>
    <n v="0"/>
    <n v="0"/>
    <n v="0"/>
    <n v="0"/>
    <n v="0"/>
    <n v="0"/>
    <n v="0"/>
    <n v="0"/>
    <n v="0"/>
    <n v="2695.46"/>
    <n v="0"/>
    <n v="0"/>
    <n v="8351.23"/>
    <n v="0"/>
    <n v="0"/>
    <n v="0"/>
    <n v="0"/>
    <x v="1"/>
    <n v="0"/>
    <n v="0"/>
    <n v="0"/>
    <n v="0"/>
    <n v="0"/>
    <n v="0"/>
    <n v="0"/>
    <n v="0"/>
    <n v="21058.850000000002"/>
    <n v="2959.71"/>
    <n v="0"/>
    <n v="24018.560000000001"/>
    <x v="2"/>
    <x v="6"/>
    <m/>
    <x v="45"/>
  </r>
  <r>
    <x v="1"/>
    <s v="Baxter Springs"/>
    <s v="Electric"/>
    <s v="Industrial"/>
    <s v="PT-Transmission"/>
    <n v="2526839"/>
    <n v="96083.76"/>
    <n v="0"/>
    <n v="50"/>
    <n v="0"/>
    <n v="0"/>
    <n v="0"/>
    <n v="0"/>
    <n v="0"/>
    <n v="0"/>
    <n v="0"/>
    <n v="0"/>
    <n v="0"/>
    <n v="138369.70000000001"/>
    <n v="0"/>
    <n v="0"/>
    <n v="4144.01"/>
    <n v="0"/>
    <n v="0"/>
    <n v="7670.8"/>
    <n v="0"/>
    <n v="0"/>
    <n v="0"/>
    <n v="0"/>
    <n v="0"/>
    <n v="0"/>
    <n v="0"/>
    <n v="0"/>
    <n v="0"/>
    <n v="0"/>
    <n v="0"/>
    <n v="0"/>
    <n v="0"/>
    <n v="11295.52"/>
    <n v="0"/>
    <n v="-11825.61"/>
    <n v="21120.05"/>
    <n v="0"/>
    <n v="0"/>
    <n v="0"/>
    <n v="0"/>
    <x v="1"/>
    <n v="0"/>
    <n v="0"/>
    <n v="0"/>
    <n v="0"/>
    <n v="0"/>
    <n v="0"/>
    <n v="0"/>
    <n v="0"/>
    <n v="129222.54000000001"/>
    <n v="9147.16"/>
    <n v="0"/>
    <n v="138369.70000000001"/>
    <x v="2"/>
    <x v="9"/>
    <m/>
    <x v="45"/>
  </r>
  <r>
    <x v="1"/>
    <s v="Baxter Springs"/>
    <s v="Electric"/>
    <s v="Industrial"/>
    <s v="SH-Small Heating"/>
    <n v="2674"/>
    <n v="185.09"/>
    <n v="40"/>
    <n v="0"/>
    <n v="0"/>
    <n v="0"/>
    <n v="0"/>
    <n v="0"/>
    <n v="0"/>
    <n v="0"/>
    <n v="0"/>
    <n v="0"/>
    <n v="0"/>
    <n v="49.95"/>
    <n v="0"/>
    <n v="0"/>
    <n v="4.38"/>
    <n v="0"/>
    <n v="0"/>
    <n v="0"/>
    <n v="0"/>
    <n v="0"/>
    <n v="0"/>
    <n v="0"/>
    <n v="0"/>
    <n v="0"/>
    <n v="0"/>
    <n v="0"/>
    <n v="0"/>
    <n v="0"/>
    <n v="0"/>
    <n v="0"/>
    <n v="0"/>
    <n v="25.9"/>
    <n v="0"/>
    <n v="0"/>
    <n v="44.44"/>
    <n v="0"/>
    <n v="0"/>
    <n v="0"/>
    <n v="0"/>
    <x v="1"/>
    <n v="0"/>
    <n v="0"/>
    <n v="0"/>
    <n v="0"/>
    <n v="0"/>
    <n v="0"/>
    <n v="0"/>
    <n v="0"/>
    <n v="40.270000000000003"/>
    <n v="9.68"/>
    <n v="0"/>
    <n v="49.95"/>
    <x v="2"/>
    <x v="12"/>
    <m/>
    <x v="45"/>
  </r>
  <r>
    <x v="1"/>
    <s v="Baxter Springs"/>
    <s v="Electric"/>
    <s v="Industrial"/>
    <s v="TEB-Total Electric Bldg"/>
    <n v="6640"/>
    <n v="553.66999999999996"/>
    <n v="0"/>
    <n v="0"/>
    <n v="0"/>
    <n v="0"/>
    <n v="0"/>
    <n v="0"/>
    <n v="0"/>
    <n v="0"/>
    <n v="0"/>
    <n v="0"/>
    <n v="0"/>
    <n v="124.04"/>
    <n v="0"/>
    <n v="0"/>
    <n v="10.89"/>
    <n v="0"/>
    <n v="0"/>
    <n v="0"/>
    <n v="0"/>
    <n v="0"/>
    <n v="0"/>
    <n v="0"/>
    <n v="0"/>
    <n v="0"/>
    <n v="0"/>
    <n v="0"/>
    <n v="0"/>
    <n v="0"/>
    <n v="0"/>
    <n v="0"/>
    <n v="0"/>
    <n v="7.52"/>
    <n v="0"/>
    <n v="0"/>
    <n v="93.36"/>
    <n v="0"/>
    <n v="0"/>
    <n v="0"/>
    <n v="0"/>
    <x v="1"/>
    <n v="0"/>
    <n v="0"/>
    <n v="0"/>
    <n v="0"/>
    <n v="0"/>
    <n v="0"/>
    <n v="0"/>
    <n v="0"/>
    <n v="100"/>
    <n v="24.04"/>
    <n v="0"/>
    <n v="124.04"/>
    <x v="2"/>
    <x v="13"/>
    <m/>
    <x v="45"/>
  </r>
  <r>
    <x v="1"/>
    <s v="Baxter Springs"/>
    <s v="Electric"/>
    <s v="Interdepartmental"/>
    <s v="CB-Commercial"/>
    <n v="6939"/>
    <n v="559.86"/>
    <n v="80"/>
    <n v="0"/>
    <n v="0"/>
    <n v="0"/>
    <n v="0"/>
    <n v="0"/>
    <n v="0"/>
    <n v="0"/>
    <n v="0"/>
    <n v="0"/>
    <n v="0"/>
    <n v="129.61000000000001"/>
    <n v="0"/>
    <n v="0"/>
    <n v="1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.38"/>
    <n v="0"/>
    <n v="0"/>
    <n v="0"/>
    <n v="0"/>
    <x v="1"/>
    <n v="0"/>
    <n v="0"/>
    <n v="0"/>
    <n v="0"/>
    <n v="0"/>
    <n v="0"/>
    <n v="0"/>
    <n v="0"/>
    <n v="104.49000000000001"/>
    <n v="25.12"/>
    <n v="0"/>
    <n v="129.61000000000001"/>
    <x v="5"/>
    <x v="5"/>
    <m/>
    <x v="45"/>
  </r>
  <r>
    <x v="1"/>
    <s v="Baxter Springs"/>
    <s v="Electric"/>
    <s v="Interdepartmental"/>
    <s v="GP-General Power"/>
    <n v="3920"/>
    <n v="1145.6400000000001"/>
    <n v="0"/>
    <n v="0"/>
    <n v="0"/>
    <n v="0"/>
    <n v="0"/>
    <n v="0"/>
    <n v="0"/>
    <n v="0"/>
    <n v="0"/>
    <n v="0"/>
    <n v="0"/>
    <n v="73.23"/>
    <n v="0"/>
    <n v="0"/>
    <n v="6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43"/>
    <n v="0"/>
    <n v="0"/>
    <n v="0"/>
    <n v="0"/>
    <x v="1"/>
    <n v="0"/>
    <n v="0"/>
    <n v="0"/>
    <n v="0"/>
    <n v="0"/>
    <n v="0"/>
    <n v="0"/>
    <n v="0"/>
    <n v="59.040000000000006"/>
    <n v="14.19"/>
    <n v="0"/>
    <n v="73.23"/>
    <x v="5"/>
    <x v="6"/>
    <m/>
    <x v="45"/>
  </r>
  <r>
    <x v="1"/>
    <s v="Baxter Springs"/>
    <s v="Electric"/>
    <s v="Municipal Buildings"/>
    <s v="CB-Commercial"/>
    <n v="19838"/>
    <n v="1628.57"/>
    <n v="468.67"/>
    <n v="0"/>
    <n v="0"/>
    <n v="0"/>
    <n v="0"/>
    <n v="0"/>
    <n v="0"/>
    <n v="0"/>
    <n v="0"/>
    <n v="0"/>
    <n v="0"/>
    <n v="370.58"/>
    <n v="0"/>
    <n v="0"/>
    <n v="32.52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9.83"/>
    <n v="0"/>
    <n v="0"/>
    <n v="0"/>
    <n v="0"/>
    <x v="1"/>
    <n v="0"/>
    <n v="0"/>
    <n v="0"/>
    <n v="0"/>
    <n v="0"/>
    <n v="0"/>
    <n v="0"/>
    <n v="0"/>
    <n v="298.77"/>
    <n v="71.81"/>
    <n v="0"/>
    <n v="370.58"/>
    <x v="3"/>
    <x v="5"/>
    <m/>
    <x v="45"/>
  </r>
  <r>
    <x v="1"/>
    <s v="Baxter Springs"/>
    <s v="Electric"/>
    <s v="Municipal Buildings"/>
    <s v="GP-General Power"/>
    <n v="39840"/>
    <n v="2763.94"/>
    <n v="0"/>
    <n v="0"/>
    <n v="0"/>
    <n v="0"/>
    <n v="0"/>
    <n v="0"/>
    <n v="0"/>
    <n v="0"/>
    <n v="0"/>
    <n v="0"/>
    <n v="0"/>
    <n v="744.21"/>
    <n v="0"/>
    <n v="0"/>
    <n v="65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4.23"/>
    <n v="0"/>
    <n v="0"/>
    <n v="0"/>
    <n v="0"/>
    <x v="1"/>
    <n v="0"/>
    <n v="0"/>
    <n v="0"/>
    <n v="0"/>
    <n v="0"/>
    <n v="0"/>
    <n v="0"/>
    <n v="0"/>
    <n v="599.99"/>
    <n v="144.22"/>
    <n v="0"/>
    <n v="744.21"/>
    <x v="3"/>
    <x v="6"/>
    <m/>
    <x v="45"/>
  </r>
  <r>
    <x v="1"/>
    <s v="Baxter Springs"/>
    <s v="Electric"/>
    <s v="Municipal Buildings"/>
    <s v="SH-Small Heating"/>
    <n v="1600"/>
    <n v="113.36"/>
    <n v="20"/>
    <n v="0"/>
    <n v="0"/>
    <n v="0"/>
    <n v="0"/>
    <n v="0"/>
    <n v="0"/>
    <n v="0"/>
    <n v="0"/>
    <n v="0"/>
    <n v="0"/>
    <n v="29.89"/>
    <n v="0"/>
    <n v="0"/>
    <n v="2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59"/>
    <n v="0"/>
    <n v="0"/>
    <n v="0"/>
    <n v="0"/>
    <x v="1"/>
    <n v="0"/>
    <n v="0"/>
    <n v="0"/>
    <n v="0"/>
    <n v="0"/>
    <n v="0"/>
    <n v="0"/>
    <n v="0"/>
    <n v="24.1"/>
    <n v="5.79"/>
    <n v="0"/>
    <n v="29.89"/>
    <x v="3"/>
    <x v="12"/>
    <m/>
    <x v="45"/>
  </r>
  <r>
    <x v="1"/>
    <s v="Baxter Springs"/>
    <s v="Electric"/>
    <s v="Municipal Other Lighting"/>
    <s v="CB-Commercial"/>
    <n v="8316"/>
    <n v="698.88"/>
    <n v="580"/>
    <n v="0"/>
    <n v="0"/>
    <n v="0"/>
    <n v="0"/>
    <n v="0"/>
    <n v="0"/>
    <n v="0"/>
    <n v="0"/>
    <n v="0"/>
    <n v="0"/>
    <n v="155.35"/>
    <n v="0"/>
    <n v="0"/>
    <n v="13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.5"/>
    <n v="0"/>
    <n v="0"/>
    <n v="0"/>
    <n v="0"/>
    <x v="1"/>
    <n v="0"/>
    <n v="0"/>
    <n v="0"/>
    <n v="0"/>
    <n v="0"/>
    <n v="0"/>
    <n v="0"/>
    <n v="0"/>
    <n v="125.25"/>
    <n v="30.1"/>
    <n v="0"/>
    <n v="155.35"/>
    <x v="4"/>
    <x v="5"/>
    <m/>
    <x v="45"/>
  </r>
  <r>
    <x v="1"/>
    <s v="Baxter Springs"/>
    <s v="Electric"/>
    <s v="Municipal Other Lighting"/>
    <s v="LS-Special Lighting"/>
    <n v="665"/>
    <n v="134.22999999999999"/>
    <n v="0"/>
    <n v="0"/>
    <n v="0"/>
    <n v="0"/>
    <n v="0"/>
    <n v="0"/>
    <n v="0"/>
    <n v="0"/>
    <n v="0"/>
    <n v="0"/>
    <n v="0"/>
    <n v="12.42"/>
    <n v="0"/>
    <n v="0"/>
    <n v="1.09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.42"/>
    <n v="0.62"/>
    <n v="0"/>
    <n v="0"/>
    <n v="0"/>
    <n v="0"/>
    <x v="1"/>
    <n v="0"/>
    <n v="0"/>
    <n v="0"/>
    <n v="0"/>
    <n v="0"/>
    <n v="0"/>
    <n v="0"/>
    <n v="0"/>
    <n v="10.01"/>
    <n v="2.41"/>
    <n v="0"/>
    <n v="12.42"/>
    <x v="4"/>
    <x v="7"/>
    <m/>
    <x v="45"/>
  </r>
  <r>
    <x v="1"/>
    <s v="Baxter Springs"/>
    <s v="Electric"/>
    <s v="Municipal Pumping"/>
    <s v="CB-Commercial"/>
    <n v="21113"/>
    <n v="1688.29"/>
    <n v="300"/>
    <n v="0"/>
    <n v="0"/>
    <n v="0"/>
    <n v="0"/>
    <n v="0"/>
    <n v="0"/>
    <n v="0"/>
    <n v="0"/>
    <n v="0"/>
    <n v="0"/>
    <n v="394.38"/>
    <n v="0"/>
    <n v="0"/>
    <n v="34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8.47000000000003"/>
    <n v="0"/>
    <n v="0"/>
    <n v="0"/>
    <n v="0"/>
    <x v="1"/>
    <n v="0"/>
    <n v="0"/>
    <n v="0"/>
    <n v="0"/>
    <n v="0"/>
    <n v="0"/>
    <n v="0"/>
    <n v="0"/>
    <n v="317.95"/>
    <n v="76.430000000000007"/>
    <n v="0"/>
    <n v="394.38"/>
    <x v="3"/>
    <x v="5"/>
    <m/>
    <x v="45"/>
  </r>
  <r>
    <x v="1"/>
    <s v="Baxter Springs"/>
    <s v="Electric"/>
    <s v="Municipal Pumping"/>
    <s v="GP-General Power"/>
    <n v="128240"/>
    <n v="8485.11"/>
    <n v="0"/>
    <n v="0"/>
    <n v="0"/>
    <n v="0"/>
    <n v="0"/>
    <n v="0"/>
    <n v="0"/>
    <n v="0"/>
    <n v="0"/>
    <n v="0"/>
    <n v="0"/>
    <n v="2395.5300000000002"/>
    <n v="0"/>
    <n v="0"/>
    <n v="21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1.05"/>
    <n v="0"/>
    <n v="0"/>
    <n v="0"/>
    <n v="0"/>
    <x v="1"/>
    <n v="0"/>
    <n v="0"/>
    <n v="0"/>
    <n v="0"/>
    <n v="0"/>
    <n v="0"/>
    <n v="0"/>
    <n v="0"/>
    <n v="1931.3000000000002"/>
    <n v="464.23"/>
    <n v="0"/>
    <n v="2395.5300000000002"/>
    <x v="3"/>
    <x v="6"/>
    <m/>
    <x v="45"/>
  </r>
  <r>
    <x v="1"/>
    <s v="Baxter Springs"/>
    <s v="Electric"/>
    <s v="Residential"/>
    <s v="NM-Net Metering"/>
    <n v="7154"/>
    <n v="-507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0"/>
    <m/>
    <x v="45"/>
  </r>
  <r>
    <x v="1"/>
    <s v="Baxter Springs"/>
    <s v="Electric"/>
    <s v="Residential"/>
    <s v="RG-Residential"/>
    <n v="2269662"/>
    <n v="141191.6"/>
    <n v="51017.43"/>
    <n v="11305.65"/>
    <n v="0"/>
    <n v="0"/>
    <n v="0"/>
    <n v="0"/>
    <n v="0"/>
    <n v="0"/>
    <n v="0"/>
    <n v="0"/>
    <n v="0"/>
    <n v="42176.800000000003"/>
    <n v="0"/>
    <n v="0"/>
    <n v="3698.97"/>
    <n v="0"/>
    <n v="0"/>
    <n v="0"/>
    <n v="0"/>
    <n v="0"/>
    <n v="0"/>
    <n v="0"/>
    <n v="0"/>
    <n v="0"/>
    <n v="0"/>
    <n v="20"/>
    <n v="0"/>
    <n v="15"/>
    <n v="0"/>
    <n v="120"/>
    <n v="-3.98"/>
    <n v="7439.51"/>
    <n v="0"/>
    <n v="0"/>
    <n v="40892.550000000003"/>
    <n v="0"/>
    <n v="0"/>
    <n v="0"/>
    <n v="0"/>
    <x v="1"/>
    <n v="0"/>
    <n v="0"/>
    <n v="0"/>
    <n v="0"/>
    <n v="0"/>
    <n v="0"/>
    <n v="0"/>
    <n v="0"/>
    <n v="33960.620000000003"/>
    <n v="8216.18"/>
    <n v="0"/>
    <n v="42176.800000000003"/>
    <x v="0"/>
    <x v="1"/>
    <m/>
    <x v="45"/>
  </r>
  <r>
    <x v="1"/>
    <s v="Baxter Springs"/>
    <s v="Electric"/>
    <s v="Residential"/>
    <s v="RG-Residential Water Heat"/>
    <n v="380456"/>
    <n v="23286.44"/>
    <n v="6721.74"/>
    <n v="1292.1199999999999"/>
    <n v="0"/>
    <n v="0"/>
    <n v="0"/>
    <n v="0"/>
    <n v="0"/>
    <n v="0"/>
    <n v="0"/>
    <n v="0"/>
    <n v="0"/>
    <n v="6985.02"/>
    <n v="0"/>
    <n v="0"/>
    <n v="615.54999999999995"/>
    <n v="0"/>
    <n v="0"/>
    <n v="0"/>
    <n v="0"/>
    <n v="0"/>
    <n v="0"/>
    <n v="0"/>
    <n v="0"/>
    <n v="0"/>
    <n v="0"/>
    <n v="0"/>
    <n v="0"/>
    <n v="0"/>
    <n v="0"/>
    <n v="20"/>
    <n v="0"/>
    <n v="1040.97"/>
    <n v="0"/>
    <n v="0"/>
    <n v="6831.99"/>
    <n v="0"/>
    <n v="0"/>
    <n v="0"/>
    <n v="0"/>
    <x v="1"/>
    <n v="0"/>
    <n v="0"/>
    <n v="0"/>
    <n v="0"/>
    <n v="0"/>
    <n v="0"/>
    <n v="0"/>
    <n v="0"/>
    <n v="5607.77"/>
    <n v="1377.25"/>
    <n v="0"/>
    <n v="6985.02"/>
    <x v="0"/>
    <x v="14"/>
    <m/>
    <x v="45"/>
  </r>
  <r>
    <x v="1"/>
    <s v="Baxter Springs"/>
    <s v="Electric"/>
    <s v="Residential"/>
    <s v="RH-Residential Total Elec"/>
    <n v="1466372"/>
    <n v="79206.3"/>
    <n v="20831.62"/>
    <n v="2705.96"/>
    <n v="0"/>
    <n v="0"/>
    <n v="0"/>
    <n v="0"/>
    <n v="0"/>
    <n v="0"/>
    <n v="0"/>
    <n v="0"/>
    <n v="0"/>
    <n v="26943.07"/>
    <n v="0"/>
    <n v="0"/>
    <n v="2378.36"/>
    <n v="0"/>
    <n v="0"/>
    <n v="0"/>
    <n v="0"/>
    <n v="0"/>
    <n v="0"/>
    <n v="0"/>
    <n v="0"/>
    <n v="0"/>
    <n v="0"/>
    <n v="0"/>
    <n v="0"/>
    <n v="0"/>
    <n v="0"/>
    <n v="80"/>
    <n v="-0.31"/>
    <n v="3100"/>
    <n v="0"/>
    <n v="0"/>
    <n v="25715.599999999999"/>
    <n v="0"/>
    <n v="0"/>
    <n v="0"/>
    <n v="0"/>
    <x v="1"/>
    <n v="0"/>
    <n v="0"/>
    <n v="0"/>
    <n v="0"/>
    <n v="0"/>
    <n v="0"/>
    <n v="0"/>
    <n v="0"/>
    <n v="21634.799999999999"/>
    <n v="5308.27"/>
    <n v="0"/>
    <n v="26943.07"/>
    <x v="0"/>
    <x v="15"/>
    <m/>
    <x v="45"/>
  </r>
  <r>
    <x v="1"/>
    <s v="Baxter Springs"/>
    <s v="Lighting"/>
    <s v="Commercial"/>
    <s v="PL-Private Lighting"/>
    <n v="33019"/>
    <n v="8058.81"/>
    <n v="0"/>
    <n v="147.52000000000001"/>
    <n v="0"/>
    <n v="0"/>
    <n v="0"/>
    <n v="0"/>
    <n v="0"/>
    <n v="0"/>
    <n v="0"/>
    <n v="0"/>
    <n v="0"/>
    <n v="614.54"/>
    <n v="0"/>
    <n v="0"/>
    <n v="54.41"/>
    <n v="0"/>
    <n v="0"/>
    <n v="69"/>
    <n v="0"/>
    <n v="0"/>
    <n v="0"/>
    <n v="0"/>
    <n v="0"/>
    <n v="0"/>
    <n v="0"/>
    <n v="0"/>
    <n v="0"/>
    <n v="0"/>
    <n v="0"/>
    <n v="0"/>
    <n v="0"/>
    <n v="745.19"/>
    <n v="0"/>
    <n v="395.78"/>
    <n v="88.82"/>
    <n v="0"/>
    <n v="0"/>
    <n v="0"/>
    <n v="0"/>
    <x v="1"/>
    <n v="0"/>
    <n v="0"/>
    <n v="0"/>
    <n v="0"/>
    <n v="0"/>
    <n v="0"/>
    <n v="0"/>
    <n v="0"/>
    <n v="495.01"/>
    <n v="119.53"/>
    <n v="0"/>
    <n v="614.54"/>
    <x v="1"/>
    <x v="4"/>
    <m/>
    <x v="45"/>
  </r>
  <r>
    <x v="1"/>
    <s v="Baxter Springs"/>
    <s v="Lighting"/>
    <s v="Industrial"/>
    <s v="PL-Private Lighting"/>
    <n v="11840.227999999999"/>
    <n v="2330.5"/>
    <n v="0"/>
    <n v="58.22"/>
    <n v="0"/>
    <n v="0"/>
    <n v="0"/>
    <n v="0"/>
    <n v="0"/>
    <n v="0"/>
    <n v="0"/>
    <n v="0"/>
    <n v="0"/>
    <n v="327.20999999999998"/>
    <n v="0"/>
    <n v="0"/>
    <n v="19.43"/>
    <n v="0"/>
    <n v="0"/>
    <n v="0"/>
    <n v="0"/>
    <n v="0"/>
    <n v="0"/>
    <n v="0"/>
    <n v="0"/>
    <n v="0"/>
    <n v="0"/>
    <n v="0"/>
    <n v="0"/>
    <n v="0"/>
    <n v="0"/>
    <n v="0"/>
    <n v="0"/>
    <n v="237.33"/>
    <n v="0"/>
    <n v="20.56"/>
    <n v="31.85"/>
    <n v="0"/>
    <n v="0"/>
    <n v="0"/>
    <n v="0"/>
    <x v="1"/>
    <n v="0"/>
    <n v="0"/>
    <n v="0"/>
    <n v="0"/>
    <n v="0"/>
    <n v="0"/>
    <n v="0"/>
    <n v="0"/>
    <n v="284.34999999999997"/>
    <n v="42.86"/>
    <n v="0"/>
    <n v="327.20999999999998"/>
    <x v="2"/>
    <x v="4"/>
    <m/>
    <x v="45"/>
  </r>
  <r>
    <x v="1"/>
    <s v="Baxter Springs"/>
    <s v="Lighting"/>
    <s v="Municipal Buildings"/>
    <s v="PL-Private Lighting"/>
    <n v="157"/>
    <n v="37.82"/>
    <n v="0"/>
    <n v="0"/>
    <n v="0"/>
    <n v="0"/>
    <n v="0"/>
    <n v="0"/>
    <n v="0"/>
    <n v="0"/>
    <n v="0"/>
    <n v="0"/>
    <n v="0"/>
    <n v="2.93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42"/>
    <n v="0"/>
    <n v="0"/>
    <n v="0"/>
    <n v="0"/>
    <x v="1"/>
    <n v="0"/>
    <n v="0"/>
    <n v="0"/>
    <n v="0"/>
    <n v="0"/>
    <n v="0"/>
    <n v="0"/>
    <n v="0"/>
    <n v="2.3600000000000003"/>
    <n v="0.56999999999999995"/>
    <n v="0"/>
    <n v="2.93"/>
    <x v="3"/>
    <x v="4"/>
    <m/>
    <x v="45"/>
  </r>
  <r>
    <x v="1"/>
    <s v="Baxter Springs"/>
    <s v="Lighting"/>
    <s v="Municipal Other Lighting"/>
    <s v="PL-Private Lighting"/>
    <n v="123"/>
    <n v="29.05"/>
    <n v="0"/>
    <n v="0"/>
    <n v="0"/>
    <n v="0"/>
    <n v="0"/>
    <n v="0"/>
    <n v="0"/>
    <n v="0"/>
    <n v="0"/>
    <n v="0"/>
    <n v="0"/>
    <n v="4.6399999999999997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3"/>
    <n v="0"/>
    <n v="0"/>
    <n v="0"/>
    <n v="0"/>
    <x v="1"/>
    <n v="0"/>
    <n v="0"/>
    <n v="0"/>
    <n v="0"/>
    <n v="0"/>
    <n v="0"/>
    <n v="0"/>
    <n v="0"/>
    <n v="4.1899999999999995"/>
    <n v="0.45"/>
    <n v="0"/>
    <n v="4.6399999999999997"/>
    <x v="4"/>
    <x v="4"/>
    <m/>
    <x v="45"/>
  </r>
  <r>
    <x v="1"/>
    <s v="Baxter Springs"/>
    <s v="Lighting"/>
    <s v="Municipal Street Lighting"/>
    <s v="SPL-Municipal St Lighting"/>
    <n v="34346.103000000003"/>
    <n v="3922.23"/>
    <n v="0"/>
    <n v="0"/>
    <n v="0"/>
    <n v="0"/>
    <n v="0"/>
    <n v="0"/>
    <n v="0"/>
    <n v="0"/>
    <n v="0"/>
    <n v="0"/>
    <n v="0"/>
    <n v="1880.8"/>
    <n v="0"/>
    <n v="0"/>
    <n v="56.33"/>
    <n v="0"/>
    <n v="0"/>
    <n v="2557.29"/>
    <n v="0"/>
    <n v="0"/>
    <n v="0"/>
    <n v="0"/>
    <n v="0"/>
    <n v="0"/>
    <n v="0"/>
    <n v="0"/>
    <n v="0"/>
    <n v="0"/>
    <n v="0"/>
    <n v="0"/>
    <n v="0"/>
    <n v="0"/>
    <n v="0"/>
    <n v="-450.32"/>
    <n v="114.71"/>
    <n v="0"/>
    <n v="0"/>
    <n v="0"/>
    <n v="0"/>
    <x v="1"/>
    <n v="0"/>
    <n v="0"/>
    <n v="0"/>
    <n v="0"/>
    <n v="0"/>
    <n v="0"/>
    <n v="0"/>
    <n v="0"/>
    <n v="1756.47"/>
    <n v="124.33"/>
    <n v="0"/>
    <n v="1880.8"/>
    <x v="4"/>
    <x v="11"/>
    <m/>
    <x v="45"/>
  </r>
  <r>
    <x v="1"/>
    <s v="Baxter Springs"/>
    <s v="Lighting"/>
    <s v="Residential"/>
    <s v="PL-Private Lighting"/>
    <n v="34991.839999999997"/>
    <n v="10373.299999999999"/>
    <n v="0"/>
    <n v="104.96"/>
    <n v="0"/>
    <n v="0"/>
    <n v="0"/>
    <n v="0"/>
    <n v="0"/>
    <n v="0"/>
    <n v="0"/>
    <n v="0"/>
    <n v="0"/>
    <n v="652.91999999999996"/>
    <n v="0"/>
    <n v="0"/>
    <n v="58.14"/>
    <n v="0"/>
    <n v="0"/>
    <n v="0"/>
    <n v="0"/>
    <n v="0"/>
    <n v="0"/>
    <n v="0"/>
    <n v="0"/>
    <n v="0"/>
    <n v="0"/>
    <n v="0"/>
    <n v="0"/>
    <n v="0"/>
    <n v="0"/>
    <n v="0"/>
    <n v="0"/>
    <n v="206.56"/>
    <n v="0"/>
    <n v="1912.08"/>
    <n v="92.28"/>
    <n v="0"/>
    <n v="0"/>
    <n v="0"/>
    <n v="0"/>
    <x v="1"/>
    <n v="0"/>
    <n v="0"/>
    <n v="0"/>
    <n v="0"/>
    <n v="0"/>
    <n v="0"/>
    <n v="0"/>
    <n v="0"/>
    <n v="526.25"/>
    <n v="126.67"/>
    <n v="0"/>
    <n v="652.91999999999996"/>
    <x v="0"/>
    <x v="4"/>
    <m/>
    <x v="45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1"/>
    <s v="Columbus"/>
    <s v="Electric"/>
    <s v="Commercial"/>
    <s v="CB-Commercial"/>
    <n v="408389"/>
    <n v="32656.77"/>
    <n v="8120"/>
    <n v="1640.79"/>
    <n v="0"/>
    <n v="0"/>
    <n v="0"/>
    <n v="0"/>
    <n v="0"/>
    <n v="0"/>
    <n v="0"/>
    <n v="0"/>
    <n v="0"/>
    <n v="7576.41"/>
    <n v="0"/>
    <n v="0"/>
    <n v="664.86"/>
    <n v="0"/>
    <n v="0"/>
    <n v="0"/>
    <n v="0"/>
    <n v="0"/>
    <n v="0"/>
    <n v="0"/>
    <n v="0"/>
    <n v="0"/>
    <n v="0"/>
    <n v="0"/>
    <n v="0"/>
    <n v="0"/>
    <n v="0"/>
    <n v="20"/>
    <n v="-0.44"/>
    <n v="4524.87"/>
    <n v="0"/>
    <n v="0"/>
    <n v="5922.78"/>
    <n v="0"/>
    <n v="0"/>
    <n v="0"/>
    <n v="0"/>
    <x v="1"/>
    <n v="0"/>
    <n v="0"/>
    <n v="0"/>
    <n v="0"/>
    <n v="0"/>
    <n v="0"/>
    <n v="0"/>
    <n v="0"/>
    <n v="6098.04"/>
    <n v="1478.37"/>
    <n v="0"/>
    <n v="7576.41"/>
    <x v="1"/>
    <x v="5"/>
    <m/>
    <x v="45"/>
  </r>
  <r>
    <x v="1"/>
    <s v="Columbus"/>
    <s v="Electric"/>
    <s v="Commercial"/>
    <s v="GP-General Power"/>
    <n v="575333"/>
    <n v="45772.51"/>
    <n v="0"/>
    <n v="0"/>
    <n v="0"/>
    <n v="0"/>
    <n v="0"/>
    <n v="0"/>
    <n v="0"/>
    <n v="0"/>
    <n v="0"/>
    <n v="0"/>
    <n v="0"/>
    <n v="13015.05"/>
    <n v="0"/>
    <n v="0"/>
    <n v="943.54"/>
    <n v="0"/>
    <n v="0"/>
    <n v="663.34"/>
    <n v="0"/>
    <n v="0"/>
    <n v="0"/>
    <n v="0"/>
    <n v="0"/>
    <n v="0"/>
    <n v="0"/>
    <n v="0"/>
    <n v="0"/>
    <n v="0"/>
    <n v="0"/>
    <n v="0"/>
    <n v="0"/>
    <n v="4609.43"/>
    <n v="0"/>
    <n v="0"/>
    <n v="7953.02"/>
    <n v="0"/>
    <n v="0"/>
    <n v="0"/>
    <n v="0"/>
    <x v="1"/>
    <n v="0"/>
    <n v="0"/>
    <n v="0"/>
    <n v="0"/>
    <n v="0"/>
    <n v="0"/>
    <n v="0"/>
    <n v="0"/>
    <n v="10932.34"/>
    <n v="2082.71"/>
    <n v="0"/>
    <n v="13015.05"/>
    <x v="1"/>
    <x v="6"/>
    <m/>
    <x v="45"/>
  </r>
  <r>
    <x v="1"/>
    <s v="Columbu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0"/>
    <m/>
    <x v="45"/>
  </r>
  <r>
    <x v="1"/>
    <s v="Columbus"/>
    <s v="Electric"/>
    <s v="Commercial"/>
    <s v="SH-Small Heating"/>
    <n v="46196"/>
    <n v="3241.51"/>
    <n v="840"/>
    <n v="186.18"/>
    <n v="0"/>
    <n v="0"/>
    <n v="0"/>
    <n v="0"/>
    <n v="0"/>
    <n v="0"/>
    <n v="0"/>
    <n v="0"/>
    <n v="0"/>
    <n v="862.93"/>
    <n v="0"/>
    <n v="0"/>
    <n v="75.760000000000005"/>
    <n v="0"/>
    <n v="0"/>
    <n v="0"/>
    <n v="0"/>
    <n v="0"/>
    <n v="0"/>
    <n v="0"/>
    <n v="0"/>
    <n v="0"/>
    <n v="0"/>
    <n v="0"/>
    <n v="0"/>
    <n v="0"/>
    <n v="0"/>
    <n v="0"/>
    <n v="0"/>
    <n v="485.45"/>
    <n v="0"/>
    <n v="0"/>
    <n v="767.78"/>
    <n v="0"/>
    <n v="0"/>
    <n v="0"/>
    <n v="0"/>
    <x v="1"/>
    <n v="0"/>
    <n v="0"/>
    <n v="0"/>
    <n v="0"/>
    <n v="0"/>
    <n v="0"/>
    <n v="0"/>
    <n v="0"/>
    <n v="695.69999999999993"/>
    <n v="167.23"/>
    <n v="0"/>
    <n v="862.93"/>
    <x v="1"/>
    <x v="12"/>
    <m/>
    <x v="45"/>
  </r>
  <r>
    <x v="1"/>
    <s v="Columbus"/>
    <s v="Electric"/>
    <s v="Commercial"/>
    <s v="TEB-Total Electric Bldg"/>
    <n v="90480"/>
    <n v="6751.43"/>
    <n v="0"/>
    <n v="0"/>
    <n v="0"/>
    <n v="0"/>
    <n v="0"/>
    <n v="0"/>
    <n v="0"/>
    <n v="0"/>
    <n v="0"/>
    <n v="0"/>
    <n v="0"/>
    <n v="1672.23"/>
    <n v="0"/>
    <n v="0"/>
    <n v="146.80000000000001"/>
    <n v="0"/>
    <n v="0"/>
    <n v="0"/>
    <n v="0"/>
    <n v="0"/>
    <n v="0"/>
    <n v="0"/>
    <n v="0"/>
    <n v="0"/>
    <n v="0"/>
    <n v="0"/>
    <n v="0"/>
    <n v="0"/>
    <n v="0"/>
    <n v="0"/>
    <n v="0"/>
    <n v="660.23"/>
    <n v="0"/>
    <n v="0"/>
    <n v="1258.6300000000001"/>
    <n v="0"/>
    <n v="0"/>
    <n v="0"/>
    <n v="0"/>
    <x v="1"/>
    <n v="0"/>
    <n v="0"/>
    <n v="0"/>
    <n v="0"/>
    <n v="0"/>
    <n v="0"/>
    <n v="0"/>
    <n v="0"/>
    <n v="1344.69"/>
    <n v="327.54000000000002"/>
    <n v="0"/>
    <n v="1672.23"/>
    <x v="1"/>
    <x v="13"/>
    <m/>
    <x v="45"/>
  </r>
  <r>
    <x v="1"/>
    <s v="Columbus"/>
    <s v="Electric"/>
    <s v="Industrial"/>
    <s v="CB-Commercial"/>
    <n v="1280"/>
    <n v="105.19"/>
    <n v="20"/>
    <n v="0"/>
    <n v="0"/>
    <n v="0"/>
    <n v="0"/>
    <n v="0"/>
    <n v="0"/>
    <n v="0"/>
    <n v="0"/>
    <n v="0"/>
    <n v="0"/>
    <n v="23.91"/>
    <n v="0"/>
    <n v="0"/>
    <n v="2.1"/>
    <n v="0"/>
    <n v="0"/>
    <n v="0"/>
    <n v="0"/>
    <n v="0"/>
    <n v="0"/>
    <n v="0"/>
    <n v="0"/>
    <n v="0"/>
    <n v="0"/>
    <n v="0"/>
    <n v="0"/>
    <n v="0"/>
    <n v="0"/>
    <n v="0"/>
    <n v="0"/>
    <n v="13.6"/>
    <n v="0"/>
    <n v="0"/>
    <n v="18.7"/>
    <n v="0"/>
    <n v="0"/>
    <n v="0"/>
    <n v="0"/>
    <x v="1"/>
    <n v="0"/>
    <n v="0"/>
    <n v="0"/>
    <n v="0"/>
    <n v="0"/>
    <n v="0"/>
    <n v="0"/>
    <n v="0"/>
    <n v="19.28"/>
    <n v="4.63"/>
    <n v="0"/>
    <n v="23.91"/>
    <x v="2"/>
    <x v="5"/>
    <m/>
    <x v="45"/>
  </r>
  <r>
    <x v="1"/>
    <s v="Columbus"/>
    <s v="Electric"/>
    <s v="Industrial"/>
    <s v="GP-General Power"/>
    <n v="297640"/>
    <n v="31304.11"/>
    <n v="0"/>
    <n v="0"/>
    <n v="0"/>
    <n v="0"/>
    <n v="0"/>
    <n v="0"/>
    <n v="0"/>
    <n v="0"/>
    <n v="0"/>
    <n v="0"/>
    <n v="0"/>
    <n v="5450.82"/>
    <n v="0"/>
    <n v="0"/>
    <n v="478.55"/>
    <n v="0"/>
    <n v="0"/>
    <n v="0"/>
    <n v="0"/>
    <n v="0"/>
    <n v="0"/>
    <n v="0"/>
    <n v="0"/>
    <n v="0"/>
    <n v="0"/>
    <n v="0"/>
    <n v="0"/>
    <n v="0"/>
    <n v="0"/>
    <n v="0"/>
    <n v="0"/>
    <n v="1468.42"/>
    <n v="0"/>
    <n v="0"/>
    <n v="6704.97"/>
    <n v="0"/>
    <n v="0"/>
    <n v="0"/>
    <n v="0"/>
    <x v="1"/>
    <n v="0"/>
    <n v="0"/>
    <n v="0"/>
    <n v="0"/>
    <n v="0"/>
    <n v="0"/>
    <n v="0"/>
    <n v="0"/>
    <n v="4373.3599999999997"/>
    <n v="1077.46"/>
    <n v="0"/>
    <n v="5450.82"/>
    <x v="2"/>
    <x v="6"/>
    <m/>
    <x v="45"/>
  </r>
  <r>
    <x v="1"/>
    <s v="Columbus"/>
    <s v="Electric"/>
    <s v="Industrial"/>
    <s v="NM-Net Metering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10"/>
    <m/>
    <x v="45"/>
  </r>
  <r>
    <x v="1"/>
    <s v="Columbus"/>
    <s v="Electric"/>
    <s v="Industrial"/>
    <s v="PT-Transmission"/>
    <n v="1051200"/>
    <n v="52316.38"/>
    <n v="0"/>
    <n v="0"/>
    <n v="0"/>
    <n v="0"/>
    <n v="0"/>
    <n v="0"/>
    <n v="0"/>
    <n v="0"/>
    <n v="0"/>
    <n v="0"/>
    <n v="0"/>
    <n v="57563.71"/>
    <n v="0"/>
    <n v="0"/>
    <n v="1723.97"/>
    <n v="0"/>
    <n v="0"/>
    <n v="2620.46"/>
    <n v="0"/>
    <n v="0"/>
    <n v="0"/>
    <n v="0"/>
    <n v="0"/>
    <n v="0"/>
    <n v="0"/>
    <n v="0"/>
    <n v="0"/>
    <n v="0"/>
    <n v="0"/>
    <n v="0"/>
    <n v="0"/>
    <n v="1541.69"/>
    <n v="0"/>
    <n v="-4919.62"/>
    <n v="15553.88"/>
    <n v="0"/>
    <n v="0"/>
    <n v="0"/>
    <n v="0"/>
    <x v="1"/>
    <n v="0"/>
    <n v="0"/>
    <n v="0"/>
    <n v="0"/>
    <n v="0"/>
    <n v="0"/>
    <n v="0"/>
    <n v="0"/>
    <n v="53758.369999999995"/>
    <n v="3805.34"/>
    <n v="0"/>
    <n v="57563.71"/>
    <x v="2"/>
    <x v="9"/>
    <m/>
    <x v="45"/>
  </r>
  <r>
    <x v="1"/>
    <s v="Columbus"/>
    <s v="Electric"/>
    <s v="Industrial"/>
    <s v="TEB-Total Electric Bldg"/>
    <n v="3440"/>
    <n v="296.45"/>
    <n v="0"/>
    <n v="0"/>
    <n v="0"/>
    <n v="0"/>
    <n v="0"/>
    <n v="0"/>
    <n v="0"/>
    <n v="0"/>
    <n v="0"/>
    <n v="0"/>
    <n v="0"/>
    <n v="64.260000000000005"/>
    <n v="0"/>
    <n v="0"/>
    <n v="5.64"/>
    <n v="0"/>
    <n v="0"/>
    <n v="0"/>
    <n v="0"/>
    <n v="0"/>
    <n v="0"/>
    <n v="0"/>
    <n v="0"/>
    <n v="0"/>
    <n v="0"/>
    <n v="0"/>
    <n v="0"/>
    <n v="0"/>
    <n v="0"/>
    <n v="0"/>
    <n v="0"/>
    <n v="4.9800000000000004"/>
    <n v="0"/>
    <n v="0"/>
    <n v="48.37"/>
    <n v="0"/>
    <n v="0"/>
    <n v="0"/>
    <n v="0"/>
    <x v="1"/>
    <n v="0"/>
    <n v="0"/>
    <n v="0"/>
    <n v="0"/>
    <n v="0"/>
    <n v="0"/>
    <n v="0"/>
    <n v="0"/>
    <n v="51.81"/>
    <n v="12.45"/>
    <n v="0"/>
    <n v="64.260000000000005"/>
    <x v="2"/>
    <x v="13"/>
    <m/>
    <x v="45"/>
  </r>
  <r>
    <x v="1"/>
    <s v="Columbus"/>
    <s v="Electric"/>
    <s v="Municipal Buildings"/>
    <s v="CB-Commercial"/>
    <n v="23647"/>
    <n v="1901.16"/>
    <n v="480"/>
    <n v="0"/>
    <n v="0"/>
    <n v="0"/>
    <n v="0"/>
    <n v="0"/>
    <n v="0"/>
    <n v="0"/>
    <n v="0"/>
    <n v="0"/>
    <n v="0"/>
    <n v="441.71"/>
    <n v="0"/>
    <n v="0"/>
    <n v="38.77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5.5"/>
    <n v="0"/>
    <n v="0"/>
    <n v="0"/>
    <n v="0"/>
    <x v="1"/>
    <n v="0"/>
    <n v="0"/>
    <n v="0"/>
    <n v="0"/>
    <n v="0"/>
    <n v="0"/>
    <n v="0"/>
    <n v="0"/>
    <n v="356.11"/>
    <n v="85.6"/>
    <n v="0"/>
    <n v="441.71"/>
    <x v="3"/>
    <x v="5"/>
    <m/>
    <x v="45"/>
  </r>
  <r>
    <x v="1"/>
    <s v="Columbus"/>
    <s v="Electric"/>
    <s v="Municipal Buildings"/>
    <s v="SH-Small Heating"/>
    <n v="4120"/>
    <n v="287.95"/>
    <n v="40"/>
    <n v="0"/>
    <n v="0"/>
    <n v="0"/>
    <n v="0"/>
    <n v="0"/>
    <n v="0"/>
    <n v="0"/>
    <n v="0"/>
    <n v="0"/>
    <n v="0"/>
    <n v="76.959999999999994"/>
    <n v="0"/>
    <n v="0"/>
    <n v="6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.48"/>
    <n v="0"/>
    <n v="0"/>
    <n v="0"/>
    <n v="0"/>
    <x v="1"/>
    <n v="0"/>
    <n v="0"/>
    <n v="0"/>
    <n v="0"/>
    <n v="0"/>
    <n v="0"/>
    <n v="0"/>
    <n v="0"/>
    <n v="62.05"/>
    <n v="14.91"/>
    <n v="0"/>
    <n v="76.959999999999994"/>
    <x v="3"/>
    <x v="12"/>
    <m/>
    <x v="45"/>
  </r>
  <r>
    <x v="1"/>
    <s v="Columbus"/>
    <s v="Electric"/>
    <s v="Municipal Buildings"/>
    <s v="TEB-Total Electric Bldg"/>
    <n v="8720"/>
    <n v="720.86"/>
    <n v="0"/>
    <n v="0"/>
    <n v="0"/>
    <n v="0"/>
    <n v="0"/>
    <n v="0"/>
    <n v="0"/>
    <n v="0"/>
    <n v="0"/>
    <n v="0"/>
    <n v="0"/>
    <n v="162.88999999999999"/>
    <n v="0"/>
    <n v="0"/>
    <n v="1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.6"/>
    <n v="0"/>
    <n v="0"/>
    <n v="0"/>
    <n v="0"/>
    <x v="1"/>
    <n v="0"/>
    <n v="0"/>
    <n v="0"/>
    <n v="0"/>
    <n v="0"/>
    <n v="0"/>
    <n v="0"/>
    <n v="0"/>
    <n v="131.32"/>
    <n v="31.57"/>
    <n v="0"/>
    <n v="162.88999999999999"/>
    <x v="3"/>
    <x v="13"/>
    <m/>
    <x v="45"/>
  </r>
  <r>
    <x v="1"/>
    <s v="Columbus"/>
    <s v="Electric"/>
    <s v="Municipal Other Lighting"/>
    <s v="CB-Commercial"/>
    <n v="2404"/>
    <n v="203.08"/>
    <n v="340"/>
    <n v="0"/>
    <n v="0"/>
    <n v="0"/>
    <n v="0"/>
    <n v="0"/>
    <n v="0"/>
    <n v="0"/>
    <n v="0"/>
    <n v="0"/>
    <n v="0"/>
    <n v="44.9"/>
    <n v="0"/>
    <n v="0"/>
    <n v="3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.11"/>
    <n v="0"/>
    <n v="0"/>
    <n v="0"/>
    <n v="0"/>
    <x v="1"/>
    <n v="0"/>
    <n v="0"/>
    <n v="0"/>
    <n v="0"/>
    <n v="0"/>
    <n v="0"/>
    <n v="0"/>
    <n v="0"/>
    <n v="36.200000000000003"/>
    <n v="8.6999999999999993"/>
    <n v="0"/>
    <n v="44.9"/>
    <x v="4"/>
    <x v="5"/>
    <m/>
    <x v="45"/>
  </r>
  <r>
    <x v="1"/>
    <s v="Columbus"/>
    <s v="Electric"/>
    <s v="Municipal Other Lighting"/>
    <s v="GP-General Power"/>
    <n v="17840"/>
    <n v="1220.18"/>
    <n v="0"/>
    <n v="0"/>
    <n v="0"/>
    <n v="0"/>
    <n v="0"/>
    <n v="0"/>
    <n v="0"/>
    <n v="0"/>
    <n v="0"/>
    <n v="0"/>
    <n v="0"/>
    <n v="333.25"/>
    <n v="0"/>
    <n v="0"/>
    <n v="29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1.24"/>
    <n v="0"/>
    <n v="0"/>
    <n v="0"/>
    <n v="0"/>
    <x v="1"/>
    <n v="0"/>
    <n v="0"/>
    <n v="0"/>
    <n v="0"/>
    <n v="0"/>
    <n v="0"/>
    <n v="0"/>
    <n v="0"/>
    <n v="268.67"/>
    <n v="64.58"/>
    <n v="0"/>
    <n v="333.25"/>
    <x v="4"/>
    <x v="6"/>
    <m/>
    <x v="45"/>
  </r>
  <r>
    <x v="1"/>
    <s v="Columbus"/>
    <s v="Electric"/>
    <s v="Municipal Other Lighting"/>
    <s v="LS-Special Lighting"/>
    <n v="19"/>
    <n v="39.6"/>
    <n v="0"/>
    <n v="0"/>
    <n v="0"/>
    <n v="0"/>
    <n v="0"/>
    <n v="0"/>
    <n v="0"/>
    <n v="0"/>
    <n v="0"/>
    <n v="0"/>
    <n v="0"/>
    <n v="0.35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27"/>
    <n v="0.02"/>
    <n v="0"/>
    <n v="0"/>
    <n v="0"/>
    <n v="0"/>
    <x v="1"/>
    <n v="0"/>
    <n v="0"/>
    <n v="0"/>
    <n v="0"/>
    <n v="0"/>
    <n v="0"/>
    <n v="0"/>
    <n v="0"/>
    <n v="0.27999999999999997"/>
    <n v="7.0000000000000007E-2"/>
    <n v="0"/>
    <n v="0.35"/>
    <x v="4"/>
    <x v="7"/>
    <m/>
    <x v="45"/>
  </r>
  <r>
    <x v="1"/>
    <s v="Columbus"/>
    <s v="Electric"/>
    <s v="Municipal Pumping"/>
    <s v="CB-Commercial"/>
    <n v="7141"/>
    <n v="585.42999999999995"/>
    <n v="320"/>
    <n v="0"/>
    <n v="0"/>
    <n v="0"/>
    <n v="0"/>
    <n v="0"/>
    <n v="0"/>
    <n v="0"/>
    <n v="0"/>
    <n v="0"/>
    <n v="0"/>
    <n v="133.38"/>
    <n v="0"/>
    <n v="0"/>
    <n v="11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.33"/>
    <n v="0"/>
    <n v="0"/>
    <n v="0"/>
    <n v="0"/>
    <x v="1"/>
    <n v="0"/>
    <n v="0"/>
    <n v="0"/>
    <n v="0"/>
    <n v="0"/>
    <n v="0"/>
    <n v="0"/>
    <n v="0"/>
    <n v="107.53"/>
    <n v="25.85"/>
    <n v="0"/>
    <n v="133.38"/>
    <x v="3"/>
    <x v="5"/>
    <m/>
    <x v="45"/>
  </r>
  <r>
    <x v="1"/>
    <s v="Columbus"/>
    <s v="Electric"/>
    <s v="Municipal Pumping"/>
    <s v="GP-General Power"/>
    <n v="17114"/>
    <n v="3000.17"/>
    <n v="0"/>
    <n v="0"/>
    <n v="0"/>
    <n v="0"/>
    <n v="0"/>
    <n v="0"/>
    <n v="0"/>
    <n v="0"/>
    <n v="0"/>
    <n v="0"/>
    <n v="0"/>
    <n v="319.69"/>
    <n v="0"/>
    <n v="0"/>
    <n v="28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81.01"/>
    <n v="0"/>
    <n v="0"/>
    <n v="0"/>
    <n v="0"/>
    <x v="1"/>
    <n v="0"/>
    <n v="0"/>
    <n v="0"/>
    <n v="0"/>
    <n v="0"/>
    <n v="0"/>
    <n v="0"/>
    <n v="0"/>
    <n v="257.74"/>
    <n v="61.95"/>
    <n v="0"/>
    <n v="319.69"/>
    <x v="3"/>
    <x v="6"/>
    <m/>
    <x v="45"/>
  </r>
  <r>
    <x v="1"/>
    <s v="Columbus"/>
    <s v="Electric"/>
    <s v="Residential"/>
    <s v="NM-Net Metering"/>
    <n v="393"/>
    <n v="-22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0"/>
    <m/>
    <x v="45"/>
  </r>
  <r>
    <x v="1"/>
    <s v="Columbus"/>
    <s v="Electric"/>
    <s v="Residential"/>
    <s v="RG-Residential"/>
    <n v="1106108"/>
    <n v="69679.899999999994"/>
    <n v="28776.05"/>
    <n v="5126.58"/>
    <n v="0"/>
    <n v="0"/>
    <n v="0"/>
    <n v="0"/>
    <n v="0"/>
    <n v="0"/>
    <n v="0"/>
    <n v="0"/>
    <n v="0"/>
    <n v="20591.22"/>
    <n v="0"/>
    <n v="0"/>
    <n v="1810.15"/>
    <n v="0"/>
    <n v="0"/>
    <n v="0"/>
    <n v="0"/>
    <n v="0"/>
    <n v="0"/>
    <n v="0"/>
    <n v="0"/>
    <n v="0"/>
    <n v="0"/>
    <n v="60"/>
    <n v="0"/>
    <n v="0"/>
    <n v="0"/>
    <n v="80"/>
    <n v="-2.44"/>
    <n v="3254.54"/>
    <n v="0"/>
    <n v="0"/>
    <n v="20012.88"/>
    <n v="0"/>
    <n v="0"/>
    <n v="0"/>
    <n v="0"/>
    <x v="1"/>
    <n v="0"/>
    <n v="0"/>
    <n v="0"/>
    <n v="0"/>
    <n v="0"/>
    <n v="0"/>
    <n v="0"/>
    <n v="0"/>
    <n v="16587.11"/>
    <n v="4004.11"/>
    <n v="0"/>
    <n v="20591.22"/>
    <x v="0"/>
    <x v="1"/>
    <m/>
    <x v="45"/>
  </r>
  <r>
    <x v="1"/>
    <s v="Columbus"/>
    <s v="Electric"/>
    <s v="Residential"/>
    <s v="RG-Residential Water Heat"/>
    <n v="182578"/>
    <n v="11018.24"/>
    <n v="3665.57"/>
    <n v="612.09"/>
    <n v="0"/>
    <n v="0"/>
    <n v="0"/>
    <n v="0"/>
    <n v="0"/>
    <n v="0"/>
    <n v="0"/>
    <n v="0"/>
    <n v="0"/>
    <n v="3285.73"/>
    <n v="0"/>
    <n v="0"/>
    <n v="290.75"/>
    <n v="0"/>
    <n v="0"/>
    <n v="0"/>
    <n v="0"/>
    <n v="0"/>
    <n v="0"/>
    <n v="0"/>
    <n v="0"/>
    <n v="0"/>
    <n v="0"/>
    <n v="0"/>
    <n v="0"/>
    <n v="0"/>
    <n v="0"/>
    <n v="20"/>
    <n v="0"/>
    <n v="449.01"/>
    <n v="0"/>
    <n v="0"/>
    <n v="3227.3"/>
    <n v="0"/>
    <n v="0"/>
    <n v="0"/>
    <n v="0"/>
    <x v="1"/>
    <n v="0"/>
    <n v="0"/>
    <n v="0"/>
    <n v="0"/>
    <n v="0"/>
    <n v="0"/>
    <n v="0"/>
    <n v="0"/>
    <n v="2624.8"/>
    <n v="660.93"/>
    <n v="0"/>
    <n v="3285.73"/>
    <x v="0"/>
    <x v="14"/>
    <m/>
    <x v="45"/>
  </r>
  <r>
    <x v="1"/>
    <s v="Columbus"/>
    <s v="Electric"/>
    <s v="Residential"/>
    <s v="RH-Residential Total Elec"/>
    <n v="320382"/>
    <n v="17394.810000000001"/>
    <n v="6562.59"/>
    <n v="968.32"/>
    <n v="0"/>
    <n v="0"/>
    <n v="0"/>
    <n v="0"/>
    <n v="0"/>
    <n v="0"/>
    <n v="0"/>
    <n v="0"/>
    <n v="0"/>
    <n v="5996.89"/>
    <n v="0"/>
    <n v="0"/>
    <n v="522.35"/>
    <n v="0"/>
    <n v="0"/>
    <n v="0"/>
    <n v="0"/>
    <n v="0"/>
    <n v="0"/>
    <n v="0"/>
    <n v="0"/>
    <n v="0"/>
    <n v="0"/>
    <n v="40"/>
    <n v="0"/>
    <n v="0"/>
    <n v="0"/>
    <n v="40"/>
    <n v="-0.28000000000000003"/>
    <n v="754.34"/>
    <n v="0"/>
    <n v="0"/>
    <n v="5647.56"/>
    <n v="0"/>
    <n v="0"/>
    <n v="0"/>
    <n v="0"/>
    <x v="1"/>
    <n v="0"/>
    <n v="0"/>
    <n v="0"/>
    <n v="0"/>
    <n v="0"/>
    <n v="0"/>
    <n v="0"/>
    <n v="0"/>
    <n v="4837.1100000000006"/>
    <n v="1159.78"/>
    <n v="0"/>
    <n v="5996.89"/>
    <x v="0"/>
    <x v="15"/>
    <m/>
    <x v="45"/>
  </r>
  <r>
    <x v="1"/>
    <s v="Columbus"/>
    <s v="Lighting"/>
    <s v="Commercial"/>
    <s v="PL-Private Lighting"/>
    <n v="20919"/>
    <n v="4962.95"/>
    <n v="0"/>
    <n v="0"/>
    <n v="0"/>
    <n v="0"/>
    <n v="0"/>
    <n v="0"/>
    <n v="0"/>
    <n v="0"/>
    <n v="0"/>
    <n v="0"/>
    <n v="0"/>
    <n v="396.33"/>
    <n v="0"/>
    <n v="0"/>
    <n v="34.49"/>
    <n v="0"/>
    <n v="0"/>
    <n v="0"/>
    <n v="0"/>
    <n v="0"/>
    <n v="0"/>
    <n v="0"/>
    <n v="0"/>
    <n v="0"/>
    <n v="0"/>
    <n v="0"/>
    <n v="0"/>
    <n v="0"/>
    <n v="0"/>
    <n v="0"/>
    <n v="0"/>
    <n v="440.49"/>
    <n v="0"/>
    <n v="259.57"/>
    <n v="56.3"/>
    <n v="0"/>
    <n v="0"/>
    <n v="0"/>
    <n v="0"/>
    <x v="1"/>
    <n v="0"/>
    <n v="0"/>
    <n v="0"/>
    <n v="0"/>
    <n v="0"/>
    <n v="0"/>
    <n v="0"/>
    <n v="0"/>
    <n v="320.59999999999997"/>
    <n v="75.73"/>
    <n v="0"/>
    <n v="396.33"/>
    <x v="1"/>
    <x v="4"/>
    <m/>
    <x v="45"/>
  </r>
  <r>
    <x v="1"/>
    <s v="Columbus"/>
    <s v="Lighting"/>
    <s v="Industrial"/>
    <s v="PL-Private Lighting"/>
    <n v="1007"/>
    <n v="198.04"/>
    <n v="0"/>
    <n v="0"/>
    <n v="0"/>
    <n v="0"/>
    <n v="0"/>
    <n v="0"/>
    <n v="0"/>
    <n v="0"/>
    <n v="0"/>
    <n v="0"/>
    <n v="0"/>
    <n v="52.79"/>
    <n v="0"/>
    <n v="0"/>
    <n v="1.65"/>
    <n v="0"/>
    <n v="0"/>
    <n v="0"/>
    <n v="0"/>
    <n v="0"/>
    <n v="0"/>
    <n v="0"/>
    <n v="0"/>
    <n v="0"/>
    <n v="0"/>
    <n v="0"/>
    <n v="0"/>
    <n v="0"/>
    <n v="0"/>
    <n v="0"/>
    <n v="0"/>
    <n v="20.53"/>
    <n v="0"/>
    <n v="5.14"/>
    <n v="2.7"/>
    <n v="0"/>
    <n v="0"/>
    <n v="0"/>
    <n v="0"/>
    <x v="1"/>
    <n v="0"/>
    <n v="0"/>
    <n v="0"/>
    <n v="0"/>
    <n v="0"/>
    <n v="0"/>
    <n v="0"/>
    <n v="0"/>
    <n v="49.14"/>
    <n v="3.65"/>
    <n v="0"/>
    <n v="52.79"/>
    <x v="2"/>
    <x v="4"/>
    <m/>
    <x v="45"/>
  </r>
  <r>
    <x v="1"/>
    <s v="Columbus"/>
    <s v="Lighting"/>
    <s v="Municipal Other Lighting"/>
    <s v="PL-Private Lighting"/>
    <n v="290"/>
    <n v="83.35"/>
    <n v="0"/>
    <n v="0"/>
    <n v="0"/>
    <n v="0"/>
    <n v="0"/>
    <n v="0"/>
    <n v="0"/>
    <n v="0"/>
    <n v="0"/>
    <n v="0"/>
    <n v="0"/>
    <n v="5.42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8"/>
    <n v="0"/>
    <n v="0"/>
    <n v="0"/>
    <n v="0"/>
    <x v="1"/>
    <n v="0"/>
    <n v="0"/>
    <n v="0"/>
    <n v="0"/>
    <n v="0"/>
    <n v="0"/>
    <n v="0"/>
    <n v="0"/>
    <n v="4.37"/>
    <n v="1.05"/>
    <n v="0"/>
    <n v="5.42"/>
    <x v="4"/>
    <x v="4"/>
    <m/>
    <x v="45"/>
  </r>
  <r>
    <x v="1"/>
    <s v="Columbus"/>
    <s v="Lighting"/>
    <s v="Municipal Street Lighting"/>
    <s v="SPL-Municipal St Lighting"/>
    <n v="46636.567000000003"/>
    <n v="4214.33"/>
    <n v="0"/>
    <n v="0"/>
    <n v="0"/>
    <n v="0"/>
    <n v="0"/>
    <n v="0"/>
    <n v="0"/>
    <n v="0"/>
    <n v="0"/>
    <n v="0"/>
    <n v="0"/>
    <n v="2479.81"/>
    <n v="0"/>
    <n v="0"/>
    <n v="74.260000000000005"/>
    <n v="0"/>
    <n v="0"/>
    <n v="1658.13"/>
    <n v="0"/>
    <n v="0"/>
    <n v="0"/>
    <n v="0"/>
    <n v="0"/>
    <n v="0"/>
    <n v="0"/>
    <n v="0"/>
    <n v="0"/>
    <n v="0"/>
    <n v="0"/>
    <n v="0"/>
    <n v="0"/>
    <n v="0"/>
    <n v="0"/>
    <n v="-1125.8"/>
    <n v="151.25"/>
    <n v="0"/>
    <n v="0"/>
    <n v="0"/>
    <n v="0"/>
    <x v="1"/>
    <n v="0"/>
    <n v="0"/>
    <n v="0"/>
    <n v="0"/>
    <n v="0"/>
    <n v="0"/>
    <n v="0"/>
    <n v="0"/>
    <n v="2310.9899999999998"/>
    <n v="168.82"/>
    <n v="0"/>
    <n v="2479.81"/>
    <x v="4"/>
    <x v="11"/>
    <m/>
    <x v="45"/>
  </r>
  <r>
    <x v="1"/>
    <s v="Columbus"/>
    <s v="Lighting"/>
    <s v="Residential"/>
    <s v="PL-Private Lighting"/>
    <n v="14157.531999999999"/>
    <n v="4475.8500000000004"/>
    <n v="0"/>
    <n v="0"/>
    <n v="0"/>
    <n v="0"/>
    <n v="0"/>
    <n v="0"/>
    <n v="0"/>
    <n v="0"/>
    <n v="0"/>
    <n v="0"/>
    <n v="0"/>
    <n v="264.76"/>
    <n v="0"/>
    <n v="0"/>
    <n v="23.42"/>
    <n v="0"/>
    <n v="0"/>
    <n v="0"/>
    <n v="0"/>
    <n v="0"/>
    <n v="0"/>
    <n v="0"/>
    <n v="0"/>
    <n v="0"/>
    <n v="0"/>
    <n v="0"/>
    <n v="0"/>
    <n v="0"/>
    <n v="0"/>
    <n v="0"/>
    <n v="0"/>
    <n v="85.14"/>
    <n v="0"/>
    <n v="835.25"/>
    <n v="37.42"/>
    <n v="0"/>
    <n v="0"/>
    <n v="0"/>
    <n v="0"/>
    <x v="1"/>
    <n v="0"/>
    <n v="0"/>
    <n v="0"/>
    <n v="0"/>
    <n v="0"/>
    <n v="0"/>
    <n v="0"/>
    <n v="0"/>
    <n v="213.51"/>
    <n v="51.25"/>
    <n v="0"/>
    <n v="264.76"/>
    <x v="0"/>
    <x v="4"/>
    <m/>
    <x v="45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1"/>
    <s v="Neosho"/>
    <s v="Electric"/>
    <s v="Commercial"/>
    <s v="CB-Commercial"/>
    <n v="0"/>
    <n v="0"/>
    <n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5"/>
  </r>
  <r>
    <x v="3"/>
    <s v="Aurora"/>
    <s v="Electric"/>
    <s v="Commercial"/>
    <s v="CB-Commercial"/>
    <n v="756"/>
    <n v="99.75"/>
    <n v="21.57"/>
    <n v="0"/>
    <n v="0"/>
    <n v="0"/>
    <n v="0"/>
    <n v="0"/>
    <n v="9.81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39"/>
    <n v="0"/>
    <n v="0"/>
    <n v="0"/>
    <n v="0"/>
    <n v="0"/>
    <n v="0"/>
    <n v="0"/>
    <x v="1640"/>
    <n v="0"/>
    <n v="0"/>
    <n v="0"/>
    <n v="0"/>
    <n v="0"/>
    <n v="0"/>
    <n v="0"/>
    <n v="0"/>
    <n v="0"/>
    <n v="0"/>
    <n v="0"/>
    <n v="0"/>
    <x v="1"/>
    <x v="5"/>
    <m/>
    <x v="45"/>
  </r>
  <r>
    <x v="3"/>
    <s v="Aurora"/>
    <s v="Electric"/>
    <s v="Commercial"/>
    <s v="LS-Special Lighting"/>
    <n v="5908"/>
    <n v="1064.71"/>
    <n v="0"/>
    <n v="17.02"/>
    <n v="0"/>
    <n v="0"/>
    <n v="0"/>
    <n v="0"/>
    <n v="76.63"/>
    <n v="0"/>
    <n v="0"/>
    <n v="1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7"/>
    <m/>
    <x v="45"/>
  </r>
  <r>
    <x v="3"/>
    <s v="Aurora"/>
    <s v="Electric"/>
    <s v="Commercial"/>
    <s v="NS-GS General Service"/>
    <n v="1566729"/>
    <n v="196297.53"/>
    <n v="35478.82"/>
    <n v="6805.55"/>
    <n v="0"/>
    <n v="0"/>
    <n v="-76.38"/>
    <n v="-4939.0687022900802"/>
    <n v="20320.45"/>
    <n v="0"/>
    <n v="0"/>
    <n v="438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41.09"/>
    <n v="0"/>
    <n v="-21.51"/>
    <n v="16800.46"/>
    <n v="0"/>
    <n v="0"/>
    <n v="0"/>
    <n v="0"/>
    <n v="0"/>
    <n v="0"/>
    <n v="0"/>
    <x v="1641"/>
    <n v="0"/>
    <n v="0"/>
    <n v="0"/>
    <n v="0"/>
    <n v="0"/>
    <n v="0"/>
    <n v="0"/>
    <n v="0"/>
    <n v="0"/>
    <n v="0"/>
    <n v="0"/>
    <n v="0"/>
    <x v="1"/>
    <x v="19"/>
    <m/>
    <x v="45"/>
  </r>
  <r>
    <x v="3"/>
    <s v="Aurora"/>
    <s v="Electric"/>
    <s v="Commercial"/>
    <s v="NS-LG Large General"/>
    <n v="4224724"/>
    <n v="439643.79"/>
    <n v="11952.28"/>
    <n v="10430.85"/>
    <n v="0"/>
    <n v="0"/>
    <n v="-30.5"/>
    <n v="-10477.099236641199"/>
    <n v="54794.65"/>
    <n v="0"/>
    <n v="0"/>
    <n v="1052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4.88"/>
    <n v="0"/>
    <n v="0"/>
    <n v="27846.57"/>
    <n v="0"/>
    <n v="0"/>
    <n v="0"/>
    <n v="0"/>
    <n v="0"/>
    <n v="0"/>
    <n v="0"/>
    <x v="1642"/>
    <n v="0"/>
    <n v="0"/>
    <n v="0"/>
    <n v="0"/>
    <n v="0"/>
    <n v="0"/>
    <n v="0"/>
    <n v="0"/>
    <n v="0"/>
    <n v="0"/>
    <n v="0"/>
    <n v="0"/>
    <x v="1"/>
    <x v="20"/>
    <m/>
    <x v="45"/>
  </r>
  <r>
    <x v="3"/>
    <s v="Aurora"/>
    <s v="Electric"/>
    <s v="Commercial"/>
    <s v="NS-SP Small Primary"/>
    <n v="196800"/>
    <n v="20139.27"/>
    <n v="138.97999999999999"/>
    <n v="984.42"/>
    <n v="0"/>
    <n v="0"/>
    <n v="0"/>
    <n v="0"/>
    <n v="2552.5"/>
    <n v="0"/>
    <n v="0"/>
    <n v="55.1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0"/>
    <n v="0"/>
    <n v="0"/>
    <n v="823.63"/>
    <n v="0"/>
    <n v="0"/>
    <n v="0"/>
    <n v="0"/>
    <n v="0"/>
    <n v="0"/>
    <n v="0"/>
    <x v="1643"/>
    <n v="0"/>
    <n v="0"/>
    <n v="0"/>
    <n v="0"/>
    <n v="0"/>
    <n v="0"/>
    <n v="0"/>
    <n v="0"/>
    <n v="0"/>
    <n v="0"/>
    <n v="0"/>
    <n v="0"/>
    <x v="1"/>
    <x v="23"/>
    <m/>
    <x v="45"/>
  </r>
  <r>
    <x v="3"/>
    <s v="Aurora"/>
    <s v="Electric"/>
    <s v="Commercial"/>
    <s v="TC-GS Time Choice"/>
    <n v="542162"/>
    <n v="70871.789999999994"/>
    <n v="11803.63"/>
    <n v="3003.01"/>
    <n v="0"/>
    <n v="0"/>
    <n v="0"/>
    <n v="0"/>
    <n v="7031.75"/>
    <n v="0"/>
    <n v="0"/>
    <n v="151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89.99"/>
    <n v="40"/>
    <n v="0"/>
    <n v="5542.22"/>
    <n v="0"/>
    <n v="0"/>
    <n v="0"/>
    <n v="0"/>
    <n v="0"/>
    <n v="0"/>
    <n v="0"/>
    <x v="1644"/>
    <n v="0"/>
    <n v="0"/>
    <n v="-2987.5"/>
    <n v="0"/>
    <n v="0"/>
    <n v="0"/>
    <n v="0"/>
    <n v="0"/>
    <n v="0"/>
    <n v="0"/>
    <n v="0"/>
    <n v="0"/>
    <x v="1"/>
    <x v="2"/>
    <m/>
    <x v="45"/>
  </r>
  <r>
    <x v="3"/>
    <s v="Aurora"/>
    <s v="Electric"/>
    <s v="Industrial"/>
    <s v="LP-Large Power"/>
    <n v="2805603"/>
    <n v="222566.91"/>
    <n v="567.1"/>
    <n v="0"/>
    <n v="0"/>
    <n v="0"/>
    <n v="0"/>
    <n v="0"/>
    <n v="35715.33"/>
    <n v="0"/>
    <n v="0"/>
    <n v="227.98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10426.700000000001"/>
    <n v="0"/>
    <n v="0"/>
    <n v="7336.44"/>
    <n v="0"/>
    <n v="0"/>
    <n v="0"/>
    <n v="0"/>
    <n v="0"/>
    <n v="0"/>
    <n v="0"/>
    <x v="1645"/>
    <n v="0"/>
    <n v="0"/>
    <n v="0"/>
    <n v="0"/>
    <n v="0"/>
    <n v="0"/>
    <n v="0"/>
    <n v="0"/>
    <n v="0"/>
    <n v="0"/>
    <n v="0"/>
    <n v="0"/>
    <x v="2"/>
    <x v="17"/>
    <m/>
    <x v="45"/>
  </r>
  <r>
    <x v="3"/>
    <s v="Aurora"/>
    <s v="Electric"/>
    <s v="Industrial"/>
    <s v="NS-GS General Service"/>
    <n v="34099"/>
    <n v="4191.75"/>
    <n v="287.64"/>
    <n v="132.62"/>
    <n v="0"/>
    <n v="0"/>
    <n v="0"/>
    <n v="0"/>
    <n v="442.27"/>
    <n v="0"/>
    <n v="0"/>
    <n v="9.529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.27000000000001"/>
    <n v="0"/>
    <n v="0"/>
    <n v="376.28"/>
    <n v="0"/>
    <n v="0"/>
    <n v="0"/>
    <n v="0"/>
    <n v="0"/>
    <n v="0"/>
    <n v="0"/>
    <x v="1646"/>
    <n v="0"/>
    <n v="0"/>
    <n v="0"/>
    <n v="0"/>
    <n v="0"/>
    <n v="0"/>
    <n v="0"/>
    <n v="0"/>
    <n v="0"/>
    <n v="0"/>
    <n v="0"/>
    <n v="0"/>
    <x v="2"/>
    <x v="19"/>
    <m/>
    <x v="45"/>
  </r>
  <r>
    <x v="3"/>
    <s v="Aurora"/>
    <s v="Electric"/>
    <s v="Industrial"/>
    <s v="NS-LG Large General"/>
    <n v="1447803"/>
    <n v="139629.79"/>
    <n v="1042.3499999999999"/>
    <n v="-7909.49"/>
    <n v="0"/>
    <n v="0"/>
    <n v="0"/>
    <n v="0"/>
    <n v="18778.009999999998"/>
    <n v="0"/>
    <n v="0"/>
    <n v="405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20.93"/>
    <n v="0"/>
    <n v="0"/>
    <n v="8386.5499999999993"/>
    <n v="0"/>
    <n v="0"/>
    <n v="0"/>
    <n v="0"/>
    <n v="0"/>
    <n v="0"/>
    <n v="0"/>
    <x v="1647"/>
    <n v="0"/>
    <n v="0"/>
    <n v="0"/>
    <n v="0"/>
    <n v="0"/>
    <n v="0"/>
    <n v="0"/>
    <n v="0"/>
    <n v="0"/>
    <n v="0"/>
    <n v="0"/>
    <n v="0"/>
    <x v="2"/>
    <x v="20"/>
    <m/>
    <x v="45"/>
  </r>
  <r>
    <x v="3"/>
    <s v="Aurora"/>
    <s v="Electric"/>
    <s v="Industrial"/>
    <s v="NS-SP Small Primary"/>
    <n v="907630"/>
    <n v="112112.91"/>
    <n v="347.45"/>
    <n v="2971.2"/>
    <n v="0"/>
    <n v="0"/>
    <n v="0"/>
    <n v="0"/>
    <n v="11771.96"/>
    <n v="0"/>
    <n v="0"/>
    <n v="69.010000000000005"/>
    <n v="0"/>
    <n v="0"/>
    <n v="0"/>
    <n v="0"/>
    <n v="0"/>
    <n v="0"/>
    <n v="0"/>
    <n v="1318"/>
    <n v="0"/>
    <n v="0"/>
    <n v="0"/>
    <n v="0"/>
    <n v="0"/>
    <n v="-808"/>
    <n v="0"/>
    <n v="0"/>
    <n v="0"/>
    <n v="0"/>
    <n v="1069.55"/>
    <n v="0"/>
    <n v="0"/>
    <n v="7522.41"/>
    <n v="0"/>
    <n v="0"/>
    <n v="0"/>
    <n v="0"/>
    <n v="0"/>
    <n v="0"/>
    <n v="0"/>
    <x v="1648"/>
    <n v="0"/>
    <n v="0"/>
    <n v="0"/>
    <n v="0"/>
    <n v="0"/>
    <n v="0"/>
    <n v="0"/>
    <n v="0"/>
    <n v="0"/>
    <n v="0"/>
    <n v="0"/>
    <n v="0"/>
    <x v="2"/>
    <x v="23"/>
    <m/>
    <x v="45"/>
  </r>
  <r>
    <x v="3"/>
    <s v="Aurora"/>
    <s v="Electric"/>
    <s v="Industrial"/>
    <s v="TC-GS Time Choice"/>
    <n v="1859"/>
    <n v="243.55"/>
    <n v="23.97"/>
    <n v="0"/>
    <n v="0"/>
    <n v="0"/>
    <n v="0"/>
    <n v="0"/>
    <n v="24.11"/>
    <n v="0"/>
    <n v="0"/>
    <n v="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.59"/>
    <n v="0"/>
    <n v="0"/>
    <n v="19.23"/>
    <n v="0"/>
    <n v="0"/>
    <n v="0"/>
    <n v="0"/>
    <n v="0"/>
    <n v="0"/>
    <n v="0"/>
    <x v="1649"/>
    <n v="0"/>
    <n v="0"/>
    <n v="-8.48"/>
    <n v="0"/>
    <n v="0"/>
    <n v="0"/>
    <n v="0"/>
    <n v="0"/>
    <n v="0"/>
    <n v="0"/>
    <n v="0"/>
    <n v="0"/>
    <x v="2"/>
    <x v="2"/>
    <m/>
    <x v="45"/>
  </r>
  <r>
    <x v="3"/>
    <s v="Aurora"/>
    <s v="Electric"/>
    <s v="Interdepartmental"/>
    <s v="NS-GS General Service"/>
    <n v="22013"/>
    <n v="2694.07"/>
    <n v="167.79"/>
    <n v="0"/>
    <n v="0"/>
    <n v="0"/>
    <n v="0"/>
    <n v="0"/>
    <n v="285.51"/>
    <n v="0"/>
    <n v="0"/>
    <n v="6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82"/>
    <n v="0"/>
    <n v="0"/>
    <n v="0"/>
    <n v="0"/>
    <n v="0"/>
    <n v="0"/>
    <n v="0"/>
    <x v="1650"/>
    <n v="0"/>
    <n v="0"/>
    <n v="0"/>
    <n v="0"/>
    <n v="0"/>
    <n v="0"/>
    <n v="0"/>
    <n v="0"/>
    <n v="0"/>
    <n v="0"/>
    <n v="0"/>
    <n v="0"/>
    <x v="5"/>
    <x v="19"/>
    <m/>
    <x v="45"/>
  </r>
  <r>
    <x v="3"/>
    <s v="Aurora"/>
    <s v="Electric"/>
    <s v="Interdepartmental"/>
    <s v="NS-LG Large General"/>
    <n v="175373"/>
    <n v="13635"/>
    <n v="277.95999999999998"/>
    <n v="0"/>
    <n v="0"/>
    <n v="0"/>
    <n v="0"/>
    <n v="0"/>
    <n v="2274.59"/>
    <n v="0"/>
    <n v="0"/>
    <n v="49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51"/>
    <n v="0"/>
    <n v="0"/>
    <n v="0"/>
    <n v="0"/>
    <n v="0"/>
    <n v="0"/>
    <n v="0"/>
    <n v="0"/>
    <n v="0"/>
    <n v="0"/>
    <n v="0"/>
    <n v="0"/>
    <x v="5"/>
    <x v="20"/>
    <m/>
    <x v="45"/>
  </r>
  <r>
    <x v="3"/>
    <s v="Aurora"/>
    <s v="Electric"/>
    <s v="Interdepartmental"/>
    <s v="TC-GS Time Choice"/>
    <n v="3096"/>
    <n v="401.35"/>
    <n v="71.91"/>
    <n v="0"/>
    <n v="0"/>
    <n v="0"/>
    <n v="0"/>
    <n v="0"/>
    <n v="40.15"/>
    <n v="0"/>
    <n v="0"/>
    <n v="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52"/>
    <n v="0"/>
    <n v="0"/>
    <n v="-20.14"/>
    <n v="0"/>
    <n v="0"/>
    <n v="0"/>
    <n v="0"/>
    <n v="0"/>
    <n v="0"/>
    <n v="0"/>
    <n v="0"/>
    <n v="0"/>
    <x v="5"/>
    <x v="2"/>
    <m/>
    <x v="45"/>
  </r>
  <r>
    <x v="3"/>
    <s v="Aurora"/>
    <s v="Electric"/>
    <s v="Municipal Buildings"/>
    <s v="NS-GS General Service"/>
    <n v="51788"/>
    <n v="6474.21"/>
    <n v="1270.4100000000001"/>
    <n v="0"/>
    <n v="0"/>
    <n v="0"/>
    <n v="0"/>
    <n v="0"/>
    <n v="671.7"/>
    <n v="0"/>
    <n v="0"/>
    <n v="14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53"/>
    <n v="0"/>
    <n v="0"/>
    <n v="0"/>
    <n v="0"/>
    <n v="0"/>
    <n v="0"/>
    <n v="0"/>
    <n v="0"/>
    <n v="0"/>
    <n v="0"/>
    <n v="0"/>
    <n v="0"/>
    <x v="3"/>
    <x v="19"/>
    <m/>
    <x v="45"/>
  </r>
  <r>
    <x v="3"/>
    <s v="Aurora"/>
    <s v="Electric"/>
    <s v="Municipal Buildings"/>
    <s v="NS-LG Large General"/>
    <n v="115280"/>
    <n v="10748.1"/>
    <n v="277.95999999999998"/>
    <n v="0"/>
    <n v="0"/>
    <n v="0"/>
    <n v="0"/>
    <n v="0"/>
    <n v="1495.18"/>
    <n v="0"/>
    <n v="0"/>
    <n v="32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54"/>
    <n v="0"/>
    <n v="0"/>
    <n v="0"/>
    <n v="0"/>
    <n v="0"/>
    <n v="0"/>
    <n v="0"/>
    <n v="0"/>
    <n v="0"/>
    <n v="0"/>
    <n v="0"/>
    <n v="0"/>
    <x v="3"/>
    <x v="20"/>
    <m/>
    <x v="45"/>
  </r>
  <r>
    <x v="3"/>
    <s v="Aurora"/>
    <s v="Electric"/>
    <s v="Municipal Buildings"/>
    <s v="TC-GS Time Choice"/>
    <n v="3001"/>
    <n v="414.84"/>
    <n v="383.52"/>
    <n v="0"/>
    <n v="0"/>
    <n v="0"/>
    <n v="0"/>
    <n v="0"/>
    <n v="38.92"/>
    <n v="0"/>
    <n v="0"/>
    <n v="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55"/>
    <n v="0"/>
    <n v="0"/>
    <n v="-16.72"/>
    <n v="0"/>
    <n v="0"/>
    <n v="0"/>
    <n v="0"/>
    <n v="0"/>
    <n v="0"/>
    <n v="0"/>
    <n v="0"/>
    <n v="0"/>
    <x v="3"/>
    <x v="2"/>
    <m/>
    <x v="45"/>
  </r>
  <r>
    <x v="3"/>
    <s v="Aurora"/>
    <s v="Electric"/>
    <s v="Municipal Other Lighting"/>
    <s v="LS-Special Lighting"/>
    <n v="7760"/>
    <n v="1541.69"/>
    <n v="0"/>
    <n v="0"/>
    <n v="0"/>
    <n v="0"/>
    <n v="0"/>
    <n v="0"/>
    <n v="100.65"/>
    <n v="0"/>
    <n v="0"/>
    <n v="2.0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5"/>
  </r>
  <r>
    <x v="3"/>
    <s v="Aurora"/>
    <s v="Electric"/>
    <s v="Municipal Other Lighting"/>
    <s v="MS-Miscellaneous"/>
    <n v="0"/>
    <n v="0"/>
    <n v="2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22"/>
    <m/>
    <x v="45"/>
  </r>
  <r>
    <x v="3"/>
    <s v="Aurora"/>
    <s v="Electric"/>
    <s v="Municipal Other Lighting"/>
    <s v="NS-GS General Service"/>
    <n v="7330"/>
    <n v="952.55"/>
    <n v="647.19000000000005"/>
    <n v="0"/>
    <n v="0"/>
    <n v="0"/>
    <n v="0"/>
    <n v="0"/>
    <n v="95.08"/>
    <n v="0"/>
    <n v="0"/>
    <n v="2.04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56"/>
    <n v="0"/>
    <n v="0"/>
    <n v="0"/>
    <n v="0"/>
    <n v="0"/>
    <n v="0"/>
    <n v="0"/>
    <n v="0"/>
    <n v="0"/>
    <n v="0"/>
    <n v="0"/>
    <n v="0"/>
    <x v="4"/>
    <x v="19"/>
    <m/>
    <x v="45"/>
  </r>
  <r>
    <x v="3"/>
    <s v="Aurora"/>
    <s v="Electric"/>
    <s v="Municipal Other Lighting"/>
    <s v="TC-GS Time Choice"/>
    <n v="1180"/>
    <n v="163.93"/>
    <n v="119.85"/>
    <n v="0"/>
    <n v="0"/>
    <n v="0"/>
    <n v="0"/>
    <n v="0"/>
    <n v="15.3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57"/>
    <n v="0"/>
    <n v="0"/>
    <n v="-9.44"/>
    <n v="0"/>
    <n v="0"/>
    <n v="0"/>
    <n v="0"/>
    <n v="0"/>
    <n v="0"/>
    <n v="0"/>
    <n v="0"/>
    <n v="0"/>
    <x v="4"/>
    <x v="2"/>
    <m/>
    <x v="45"/>
  </r>
  <r>
    <x v="3"/>
    <s v="Aurora"/>
    <s v="Electric"/>
    <s v="Municipal Pumping"/>
    <s v="NS-GS General Service"/>
    <n v="58653"/>
    <n v="7326.57"/>
    <n v="1150.56"/>
    <n v="0"/>
    <n v="0"/>
    <n v="0"/>
    <n v="0"/>
    <n v="0"/>
    <n v="760.75"/>
    <n v="0"/>
    <n v="0"/>
    <n v="16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58"/>
    <n v="0"/>
    <n v="0"/>
    <n v="0"/>
    <n v="0"/>
    <n v="0"/>
    <n v="0"/>
    <n v="0"/>
    <n v="0"/>
    <n v="0"/>
    <n v="0"/>
    <n v="0"/>
    <n v="0"/>
    <x v="3"/>
    <x v="19"/>
    <m/>
    <x v="45"/>
  </r>
  <r>
    <x v="3"/>
    <s v="Aurora"/>
    <s v="Electric"/>
    <s v="Municipal Pumping"/>
    <s v="NS-LG Large General"/>
    <n v="489440"/>
    <n v="47484.38"/>
    <n v="972.86"/>
    <n v="0"/>
    <n v="0"/>
    <n v="0"/>
    <n v="0"/>
    <n v="0"/>
    <n v="6348.02"/>
    <n v="0"/>
    <n v="0"/>
    <n v="137.05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59"/>
    <n v="0"/>
    <n v="0"/>
    <n v="0"/>
    <n v="0"/>
    <n v="0"/>
    <n v="0"/>
    <n v="0"/>
    <n v="0"/>
    <n v="0"/>
    <n v="0"/>
    <n v="0"/>
    <n v="0"/>
    <x v="3"/>
    <x v="20"/>
    <m/>
    <x v="45"/>
  </r>
  <r>
    <x v="3"/>
    <s v="Aurora"/>
    <s v="Electric"/>
    <s v="Municipal Pumping"/>
    <s v="TC-GS Time Choice"/>
    <n v="4229"/>
    <n v="567.69000000000005"/>
    <n v="191.76"/>
    <n v="0"/>
    <n v="0"/>
    <n v="0"/>
    <n v="0"/>
    <n v="0"/>
    <n v="54.85"/>
    <n v="0"/>
    <n v="0"/>
    <n v="1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60"/>
    <n v="0"/>
    <n v="0"/>
    <n v="-22.68"/>
    <n v="0"/>
    <n v="0"/>
    <n v="0"/>
    <n v="0"/>
    <n v="0"/>
    <n v="0"/>
    <n v="0"/>
    <n v="0"/>
    <n v="0"/>
    <x v="3"/>
    <x v="2"/>
    <m/>
    <x v="45"/>
  </r>
  <r>
    <x v="3"/>
    <s v="Aurora"/>
    <s v="Electric"/>
    <s v="Oil Pipeline Pumping"/>
    <s v="NS-LG Large General"/>
    <n v="98160"/>
    <n v="9338.56"/>
    <n v="69.489999999999995"/>
    <n v="325.08999999999997"/>
    <n v="0"/>
    <n v="0"/>
    <n v="0"/>
    <n v="0"/>
    <n v="1273.1400000000001"/>
    <n v="0"/>
    <n v="0"/>
    <n v="27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6.12"/>
    <n v="0"/>
    <n v="0"/>
    <n v="0"/>
    <n v="0"/>
    <n v="0"/>
    <n v="0"/>
    <n v="0"/>
    <x v="1661"/>
    <n v="0"/>
    <n v="0"/>
    <n v="0"/>
    <n v="0"/>
    <n v="0"/>
    <n v="0"/>
    <n v="0"/>
    <n v="0"/>
    <n v="0"/>
    <n v="0"/>
    <n v="0"/>
    <n v="0"/>
    <x v="2"/>
    <x v="20"/>
    <m/>
    <x v="45"/>
  </r>
  <r>
    <x v="3"/>
    <s v="Aurora"/>
    <s v="Electric"/>
    <s v="Oil Pipeline Pumping"/>
    <s v="NS-SP Small Primary"/>
    <n v="60000"/>
    <n v="5710.49"/>
    <n v="69.489999999999995"/>
    <n v="0"/>
    <n v="0"/>
    <n v="0"/>
    <n v="0"/>
    <n v="0"/>
    <n v="778.2"/>
    <n v="0"/>
    <n v="0"/>
    <n v="16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7.43"/>
    <n v="0"/>
    <n v="0"/>
    <n v="0"/>
    <n v="0"/>
    <n v="0"/>
    <n v="0"/>
    <n v="0"/>
    <x v="1662"/>
    <n v="0"/>
    <n v="0"/>
    <n v="0"/>
    <n v="0"/>
    <n v="0"/>
    <n v="0"/>
    <n v="0"/>
    <n v="0"/>
    <n v="0"/>
    <n v="0"/>
    <n v="0"/>
    <n v="0"/>
    <x v="2"/>
    <x v="37"/>
    <m/>
    <x v="45"/>
  </r>
  <r>
    <x v="3"/>
    <s v="Aurora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0"/>
    <m/>
    <x v="45"/>
  </r>
  <r>
    <x v="3"/>
    <s v="Aurora"/>
    <s v="Electric"/>
    <s v="Residential"/>
    <s v="NS-RG Residential"/>
    <n v="6708257"/>
    <n v="860904.22"/>
    <n v="142630.76999999999"/>
    <n v="31068.15"/>
    <n v="0"/>
    <n v="0"/>
    <n v="-223.4"/>
    <n v="-37558.320610686998"/>
    <n v="87006.62"/>
    <n v="0"/>
    <n v="0"/>
    <n v="1877.73"/>
    <n v="0"/>
    <n v="0"/>
    <n v="0"/>
    <n v="0"/>
    <n v="0"/>
    <n v="0"/>
    <n v="0"/>
    <n v="0"/>
    <n v="0"/>
    <n v="0"/>
    <n v="0"/>
    <n v="0"/>
    <n v="0"/>
    <n v="0"/>
    <n v="0"/>
    <n v="270"/>
    <n v="0"/>
    <n v="0"/>
    <n v="1240.6500000000001"/>
    <n v="440"/>
    <n v="-160.03"/>
    <n v="7928.91"/>
    <n v="0"/>
    <n v="0"/>
    <n v="0"/>
    <n v="0"/>
    <n v="0"/>
    <n v="0"/>
    <n v="86.51"/>
    <x v="1663"/>
    <n v="0"/>
    <n v="0"/>
    <n v="0"/>
    <n v="0"/>
    <n v="0"/>
    <n v="0"/>
    <n v="0"/>
    <n v="0"/>
    <n v="0"/>
    <n v="0"/>
    <n v="0"/>
    <n v="0"/>
    <x v="0"/>
    <x v="38"/>
    <m/>
    <x v="45"/>
  </r>
  <r>
    <x v="3"/>
    <s v="Aurora"/>
    <s v="Electric"/>
    <s v="Residential"/>
    <s v="RG-Residential"/>
    <n v="694"/>
    <n v="92.07"/>
    <n v="16.899999999999999"/>
    <n v="5.1100000000000003"/>
    <n v="0"/>
    <n v="0"/>
    <n v="0"/>
    <n v="0"/>
    <n v="9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3"/>
    <n v="0"/>
    <n v="0"/>
    <n v="0"/>
    <n v="0"/>
    <n v="0"/>
    <n v="0"/>
    <n v="0"/>
    <x v="130"/>
    <n v="0"/>
    <n v="0"/>
    <n v="0"/>
    <n v="0"/>
    <n v="0"/>
    <n v="0"/>
    <n v="0"/>
    <n v="0"/>
    <n v="0"/>
    <n v="0"/>
    <n v="0"/>
    <n v="0"/>
    <x v="0"/>
    <x v="1"/>
    <m/>
    <x v="45"/>
  </r>
  <r>
    <x v="3"/>
    <s v="Aurora"/>
    <s v="Electric"/>
    <s v="Residential"/>
    <s v="TC-RG Time Choice"/>
    <n v="2859078"/>
    <n v="374387.34"/>
    <n v="48650.34"/>
    <n v="14358.19"/>
    <n v="0"/>
    <n v="0"/>
    <n v="0"/>
    <n v="0"/>
    <n v="37082.120000000003"/>
    <n v="0"/>
    <n v="0"/>
    <n v="800.7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011.07"/>
    <n v="280"/>
    <n v="-167.77"/>
    <n v="4267.82"/>
    <n v="0"/>
    <n v="0"/>
    <n v="0"/>
    <n v="0"/>
    <n v="0"/>
    <n v="0"/>
    <n v="0"/>
    <x v="1664"/>
    <n v="0"/>
    <n v="0"/>
    <n v="-16900.900000000001"/>
    <n v="0"/>
    <n v="0"/>
    <n v="0"/>
    <n v="0"/>
    <n v="0"/>
    <n v="0"/>
    <n v="0"/>
    <n v="0"/>
    <n v="0"/>
    <x v="0"/>
    <x v="3"/>
    <m/>
    <x v="45"/>
  </r>
  <r>
    <x v="3"/>
    <s v="Aurora"/>
    <s v="Lighting"/>
    <s v="Commercial"/>
    <s v="PL-Private Lighting"/>
    <n v="47527.184999999998"/>
    <n v="17290.79"/>
    <n v="0"/>
    <n v="0"/>
    <n v="0"/>
    <n v="0"/>
    <n v="0"/>
    <n v="0"/>
    <n v="615.88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25"/>
    <n v="0"/>
    <n v="-1.07"/>
    <n v="956.1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3"/>
    <s v="Aurora"/>
    <s v="Lighting"/>
    <s v="Industrial"/>
    <s v="PL-Private Lighting"/>
    <n v="4750"/>
    <n v="1294.31"/>
    <n v="0"/>
    <n v="0"/>
    <n v="0"/>
    <n v="0"/>
    <n v="0"/>
    <n v="0"/>
    <n v="61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71"/>
    <n v="0"/>
    <n v="0"/>
    <n v="70.7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5"/>
  </r>
  <r>
    <x v="3"/>
    <s v="Aurora"/>
    <s v="Lighting"/>
    <s v="Interdepartmental"/>
    <s v="PL-Private Lighting"/>
    <n v="195"/>
    <n v="49.47"/>
    <n v="0"/>
    <n v="0"/>
    <n v="0"/>
    <n v="0"/>
    <n v="0"/>
    <n v="0"/>
    <n v="2.52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5"/>
    <x v="4"/>
    <m/>
    <x v="45"/>
  </r>
  <r>
    <x v="3"/>
    <s v="Aurora"/>
    <s v="Lighting"/>
    <s v="Municipal Other Lighting"/>
    <s v="PL-Private Lighting"/>
    <n v="174"/>
    <n v="70.95"/>
    <n v="0"/>
    <n v="0"/>
    <n v="0"/>
    <n v="0"/>
    <n v="0"/>
    <n v="0"/>
    <n v="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5"/>
  </r>
  <r>
    <x v="3"/>
    <s v="Aurora"/>
    <s v="Lighting"/>
    <s v="Municipal Pumping"/>
    <s v="PL-Private Lighting"/>
    <n v="58"/>
    <n v="22.14"/>
    <n v="0"/>
    <n v="0"/>
    <n v="0"/>
    <n v="0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4"/>
    <m/>
    <x v="45"/>
  </r>
  <r>
    <x v="3"/>
    <s v="Aurora"/>
    <s v="Lighting"/>
    <s v="Municipal Street Lighting"/>
    <s v="SPL-Municipal St Lighting"/>
    <n v="114741.644"/>
    <n v="13665.34"/>
    <n v="0"/>
    <n v="0"/>
    <n v="0"/>
    <n v="0"/>
    <n v="0"/>
    <n v="0"/>
    <n v="1488.2"/>
    <n v="0"/>
    <n v="0"/>
    <n v="0"/>
    <n v="0"/>
    <n v="0"/>
    <n v="0"/>
    <n v="0"/>
    <n v="0"/>
    <n v="0"/>
    <n v="0"/>
    <n v="3534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5"/>
  </r>
  <r>
    <x v="3"/>
    <s v="Aurora"/>
    <s v="Lighting"/>
    <s v="Residential"/>
    <s v="PL-Private Lighting"/>
    <n v="50679.766000000003"/>
    <n v="20773.32"/>
    <n v="0"/>
    <n v="0"/>
    <n v="0"/>
    <n v="0"/>
    <n v="0"/>
    <n v="0"/>
    <n v="65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91"/>
    <n v="0"/>
    <n v="-23.26"/>
    <n v="69.4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3"/>
    <s v="Baxter Springs"/>
    <s v="Electric"/>
    <s v="Commercial"/>
    <s v="NS-GS General Service"/>
    <n v="2"/>
    <n v="0.27"/>
    <n v="23.97"/>
    <n v="1.21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4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9"/>
    <m/>
    <x v="45"/>
  </r>
  <r>
    <x v="3"/>
    <s v="Baxter Springs"/>
    <s v="Electric"/>
    <s v="Residential"/>
    <s v="TC-RG Time Choice"/>
    <n v="208"/>
    <n v="29.18"/>
    <n v="13"/>
    <n v="2.19"/>
    <n v="0"/>
    <n v="0"/>
    <n v="0"/>
    <n v="0"/>
    <n v="2.7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000000000000001"/>
    <n v="0"/>
    <n v="0"/>
    <n v="0"/>
    <n v="0"/>
    <n v="0"/>
    <n v="0"/>
    <n v="0"/>
    <x v="1665"/>
    <n v="0"/>
    <n v="0"/>
    <n v="-1.42"/>
    <n v="0"/>
    <n v="0"/>
    <n v="0"/>
    <n v="0"/>
    <n v="0"/>
    <n v="0"/>
    <n v="0"/>
    <n v="0"/>
    <n v="0"/>
    <x v="0"/>
    <x v="3"/>
    <m/>
    <x v="45"/>
  </r>
  <r>
    <x v="3"/>
    <s v="Baxter Springs"/>
    <s v="Lighting"/>
    <s v="Commercial"/>
    <s v="PL-Private Lighting"/>
    <n v="31"/>
    <n v="15.22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3"/>
    <s v="Bolivar"/>
    <s v="Electric"/>
    <s v="Commercial"/>
    <s v="LP-Large Power"/>
    <n v="2144114"/>
    <n v="154595.21"/>
    <n v="1134.2"/>
    <n v="0"/>
    <n v="0"/>
    <n v="0"/>
    <n v="0"/>
    <n v="0"/>
    <n v="27294.57"/>
    <n v="0"/>
    <n v="0"/>
    <n v="600.36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5032.96"/>
    <n v="0"/>
    <n v="0"/>
    <n v="0"/>
    <n v="0"/>
    <n v="0"/>
    <n v="0"/>
    <n v="0"/>
    <x v="1666"/>
    <n v="0"/>
    <n v="0"/>
    <n v="0"/>
    <n v="0"/>
    <n v="0"/>
    <n v="0"/>
    <n v="0"/>
    <n v="0"/>
    <n v="0"/>
    <n v="0"/>
    <n v="0"/>
    <n v="0"/>
    <x v="1"/>
    <x v="17"/>
    <m/>
    <x v="45"/>
  </r>
  <r>
    <x v="3"/>
    <s v="Bolivar"/>
    <s v="Electric"/>
    <s v="Commercial"/>
    <s v="LS-Special Lighting"/>
    <n v="6134"/>
    <n v="1194.1500000000001"/>
    <n v="0"/>
    <n v="1.92"/>
    <n v="0"/>
    <n v="0"/>
    <n v="0"/>
    <n v="0"/>
    <n v="79.55"/>
    <n v="0"/>
    <n v="0"/>
    <n v="1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5"/>
    <n v="0"/>
    <n v="0"/>
    <n v="0"/>
    <n v="0"/>
    <n v="0"/>
    <n v="0"/>
    <n v="0"/>
    <x v="763"/>
    <n v="0"/>
    <n v="0"/>
    <n v="0"/>
    <n v="0"/>
    <n v="0"/>
    <n v="0"/>
    <n v="0"/>
    <n v="0"/>
    <n v="0"/>
    <n v="0"/>
    <n v="0"/>
    <n v="0"/>
    <x v="1"/>
    <x v="7"/>
    <m/>
    <x v="45"/>
  </r>
  <r>
    <x v="3"/>
    <s v="Bolivar"/>
    <s v="Electric"/>
    <s v="Commercial"/>
    <s v="NS-GS General Service"/>
    <n v="2060707"/>
    <n v="258593.75"/>
    <n v="48220.46"/>
    <n v="7138.33"/>
    <n v="0"/>
    <n v="0"/>
    <n v="-242.93"/>
    <n v="-17523.9389312977"/>
    <n v="26727.4"/>
    <n v="0"/>
    <n v="0"/>
    <n v="576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43.62"/>
    <n v="40"/>
    <n v="-81.28"/>
    <n v="20565.490000000002"/>
    <n v="0"/>
    <n v="0"/>
    <n v="0"/>
    <n v="0"/>
    <n v="0"/>
    <n v="0"/>
    <n v="0"/>
    <x v="1667"/>
    <n v="0"/>
    <n v="0"/>
    <n v="0"/>
    <n v="0"/>
    <n v="0"/>
    <n v="0"/>
    <n v="0"/>
    <n v="0"/>
    <n v="0"/>
    <n v="0"/>
    <n v="0"/>
    <n v="0"/>
    <x v="1"/>
    <x v="19"/>
    <m/>
    <x v="45"/>
  </r>
  <r>
    <x v="3"/>
    <s v="Bolivar"/>
    <s v="Electric"/>
    <s v="Commercial"/>
    <s v="NS-LG Large General"/>
    <n v="5408497"/>
    <n v="586716.9"/>
    <n v="17437.36"/>
    <n v="5490.53"/>
    <n v="0"/>
    <n v="0"/>
    <n v="-71.42"/>
    <n v="-18539.6946564885"/>
    <n v="70148.22"/>
    <n v="0"/>
    <n v="0"/>
    <n v="1503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37.23"/>
    <n v="0"/>
    <n v="0"/>
    <n v="28798.98"/>
    <n v="0"/>
    <n v="0"/>
    <n v="0"/>
    <n v="0"/>
    <n v="0"/>
    <n v="0"/>
    <n v="0"/>
    <x v="1668"/>
    <n v="0"/>
    <n v="0"/>
    <n v="0"/>
    <n v="0"/>
    <n v="0"/>
    <n v="0"/>
    <n v="0"/>
    <n v="0"/>
    <n v="0"/>
    <n v="0"/>
    <n v="0"/>
    <n v="0"/>
    <x v="1"/>
    <x v="20"/>
    <m/>
    <x v="45"/>
  </r>
  <r>
    <x v="3"/>
    <s v="Bolivar"/>
    <s v="Electric"/>
    <s v="Commercial"/>
    <s v="NS-GS General Service"/>
    <n v="28"/>
    <n v="3.8"/>
    <n v="6.06"/>
    <n v="0"/>
    <n v="0"/>
    <n v="0"/>
    <n v="0"/>
    <n v="0"/>
    <n v="0.36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1"/>
    <n v="0"/>
    <n v="0"/>
    <n v="0"/>
    <n v="0"/>
    <n v="0"/>
    <n v="0"/>
    <n v="0"/>
    <x v="128"/>
    <n v="0"/>
    <n v="0"/>
    <n v="0"/>
    <n v="0"/>
    <n v="0"/>
    <n v="0"/>
    <n v="0"/>
    <n v="0"/>
    <n v="0"/>
    <n v="0"/>
    <n v="0"/>
    <n v="0"/>
    <x v="1"/>
    <x v="19"/>
    <m/>
    <x v="45"/>
  </r>
  <r>
    <x v="3"/>
    <s v="Bolivar"/>
    <s v="Electric"/>
    <s v="Commercial"/>
    <s v="NS-SP Small Primary"/>
    <n v="3240"/>
    <n v="699.13"/>
    <n v="69.489999999999995"/>
    <n v="0"/>
    <n v="0"/>
    <n v="0"/>
    <n v="0"/>
    <n v="0"/>
    <n v="42.02"/>
    <n v="0"/>
    <n v="0"/>
    <n v="0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69"/>
    <n v="0"/>
    <n v="0"/>
    <n v="0"/>
    <n v="0"/>
    <n v="0"/>
    <n v="0"/>
    <n v="0"/>
    <n v="0"/>
    <n v="0"/>
    <n v="0"/>
    <n v="0"/>
    <n v="0"/>
    <x v="1"/>
    <x v="23"/>
    <m/>
    <x v="45"/>
  </r>
  <r>
    <x v="3"/>
    <s v="Bolivar"/>
    <s v="Electric"/>
    <s v="Commercial"/>
    <s v="TC-GS Time Choice"/>
    <n v="681843"/>
    <n v="89104.72"/>
    <n v="12387.68"/>
    <n v="2024.69"/>
    <n v="0"/>
    <n v="0"/>
    <n v="0"/>
    <n v="0"/>
    <n v="8843.6"/>
    <n v="0"/>
    <n v="0"/>
    <n v="190.95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993.7"/>
    <n v="20"/>
    <n v="-7.62"/>
    <n v="5760.88"/>
    <n v="0"/>
    <n v="0"/>
    <n v="0"/>
    <n v="0"/>
    <n v="0"/>
    <n v="0"/>
    <n v="0"/>
    <x v="1670"/>
    <n v="0"/>
    <n v="0"/>
    <n v="-3943.22"/>
    <n v="0"/>
    <n v="0"/>
    <n v="0"/>
    <n v="0"/>
    <n v="0"/>
    <n v="0"/>
    <n v="0"/>
    <n v="0"/>
    <n v="0"/>
    <x v="1"/>
    <x v="2"/>
    <m/>
    <x v="45"/>
  </r>
  <r>
    <x v="3"/>
    <s v="Bolivar"/>
    <s v="Electric"/>
    <s v="Commercial"/>
    <s v="TC-SP Time Choice"/>
    <n v="4480"/>
    <n v="822.57"/>
    <n v="69.489999999999995"/>
    <n v="0"/>
    <n v="0"/>
    <n v="0"/>
    <n v="0"/>
    <n v="0"/>
    <n v="58.11"/>
    <n v="0"/>
    <n v="0"/>
    <n v="1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7.099999999999994"/>
    <n v="0"/>
    <n v="0"/>
    <n v="0"/>
    <n v="0"/>
    <n v="0"/>
    <n v="0"/>
    <n v="0"/>
    <x v="1671"/>
    <n v="0"/>
    <n v="0"/>
    <n v="-7.84"/>
    <n v="0"/>
    <n v="0"/>
    <n v="0"/>
    <n v="0"/>
    <n v="0"/>
    <n v="0"/>
    <n v="0"/>
    <n v="0"/>
    <n v="0"/>
    <x v="1"/>
    <x v="41"/>
    <m/>
    <x v="45"/>
  </r>
  <r>
    <x v="3"/>
    <s v="Bolivar"/>
    <s v="Electric"/>
    <s v="Industrial"/>
    <s v="LP-Large Power"/>
    <n v="1537115"/>
    <n v="99356.45"/>
    <n v="567.1"/>
    <n v="0"/>
    <n v="0"/>
    <n v="0"/>
    <n v="0"/>
    <n v="0"/>
    <n v="19567.48"/>
    <n v="0"/>
    <n v="0"/>
    <n v="43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19.73"/>
    <n v="0"/>
    <n v="0"/>
    <n v="0"/>
    <n v="0"/>
    <n v="0"/>
    <n v="0"/>
    <n v="0"/>
    <x v="1672"/>
    <n v="0"/>
    <n v="0"/>
    <n v="0"/>
    <n v="0"/>
    <n v="0"/>
    <n v="0"/>
    <n v="0"/>
    <n v="0"/>
    <n v="0"/>
    <n v="0"/>
    <n v="0"/>
    <n v="0"/>
    <x v="2"/>
    <x v="17"/>
    <m/>
    <x v="45"/>
  </r>
  <r>
    <x v="3"/>
    <s v="Bolivar"/>
    <s v="Electric"/>
    <s v="Industrial"/>
    <s v="NS-GS General Service"/>
    <n v="31024"/>
    <n v="3810.86"/>
    <n v="311.61"/>
    <n v="180.46"/>
    <n v="0"/>
    <n v="0"/>
    <n v="0"/>
    <n v="0"/>
    <n v="402.39"/>
    <n v="0"/>
    <n v="0"/>
    <n v="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9.67"/>
    <n v="0"/>
    <n v="0"/>
    <n v="0"/>
    <n v="0"/>
    <n v="0"/>
    <n v="0"/>
    <n v="0"/>
    <x v="1673"/>
    <n v="0"/>
    <n v="0"/>
    <n v="0"/>
    <n v="0"/>
    <n v="0"/>
    <n v="0"/>
    <n v="0"/>
    <n v="0"/>
    <n v="0"/>
    <n v="0"/>
    <n v="0"/>
    <n v="0"/>
    <x v="2"/>
    <x v="19"/>
    <m/>
    <x v="45"/>
  </r>
  <r>
    <x v="3"/>
    <s v="Bolivar"/>
    <s v="Electric"/>
    <s v="Industrial"/>
    <s v="NS-LG Large General"/>
    <n v="697040"/>
    <n v="82671.53"/>
    <n v="1042.3499999999999"/>
    <n v="3049.13"/>
    <n v="0"/>
    <n v="0"/>
    <n v="0"/>
    <n v="0"/>
    <n v="9040.6299999999992"/>
    <n v="0"/>
    <n v="0"/>
    <n v="195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.91"/>
    <n v="0"/>
    <n v="0"/>
    <n v="4049.67"/>
    <n v="0"/>
    <n v="0"/>
    <n v="0"/>
    <n v="0"/>
    <n v="0"/>
    <n v="0"/>
    <n v="0"/>
    <x v="1674"/>
    <n v="0"/>
    <n v="0"/>
    <n v="0"/>
    <n v="0"/>
    <n v="0"/>
    <n v="0"/>
    <n v="0"/>
    <n v="0"/>
    <n v="0"/>
    <n v="0"/>
    <n v="0"/>
    <n v="0"/>
    <x v="2"/>
    <x v="20"/>
    <m/>
    <x v="45"/>
  </r>
  <r>
    <x v="3"/>
    <s v="Bolivar"/>
    <s v="Electric"/>
    <s v="Interdepartmental"/>
    <s v="NS-GS General Service"/>
    <n v="38799"/>
    <n v="4719.95"/>
    <n v="167.79"/>
    <n v="0"/>
    <n v="0"/>
    <n v="0"/>
    <n v="0"/>
    <n v="0"/>
    <n v="503.22"/>
    <n v="0"/>
    <n v="0"/>
    <n v="1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4.16"/>
    <n v="0"/>
    <n v="0"/>
    <n v="0"/>
    <n v="0"/>
    <n v="0"/>
    <n v="0"/>
    <n v="0"/>
    <x v="1675"/>
    <n v="0"/>
    <n v="0"/>
    <n v="0"/>
    <n v="0"/>
    <n v="0"/>
    <n v="0"/>
    <n v="0"/>
    <n v="0"/>
    <n v="0"/>
    <n v="0"/>
    <n v="0"/>
    <n v="0"/>
    <x v="5"/>
    <x v="19"/>
    <m/>
    <x v="45"/>
  </r>
  <r>
    <x v="3"/>
    <s v="Bolivar"/>
    <s v="Electric"/>
    <s v="Interdepartmental"/>
    <s v="NS-LG Large General"/>
    <n v="217379"/>
    <n v="20336.759999999998"/>
    <n v="416.94"/>
    <n v="0"/>
    <n v="0"/>
    <n v="0"/>
    <n v="0"/>
    <n v="0"/>
    <n v="2819.41"/>
    <n v="0"/>
    <n v="0"/>
    <n v="6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0.49"/>
    <n v="0"/>
    <n v="0"/>
    <n v="0"/>
    <n v="0"/>
    <n v="0"/>
    <n v="0"/>
    <n v="0"/>
    <x v="1676"/>
    <n v="0"/>
    <n v="0"/>
    <n v="0"/>
    <n v="0"/>
    <n v="0"/>
    <n v="0"/>
    <n v="0"/>
    <n v="0"/>
    <n v="0"/>
    <n v="0"/>
    <n v="0"/>
    <n v="0"/>
    <x v="5"/>
    <x v="20"/>
    <m/>
    <x v="45"/>
  </r>
  <r>
    <x v="3"/>
    <s v="Bolivar"/>
    <s v="Electric"/>
    <s v="Interdepartmental"/>
    <s v="TC-GS Time Choice"/>
    <n v="4000"/>
    <n v="538.72"/>
    <n v="191.76"/>
    <n v="0"/>
    <n v="0"/>
    <n v="0"/>
    <n v="0"/>
    <n v="0"/>
    <n v="51.88"/>
    <n v="0"/>
    <n v="0"/>
    <n v="1.12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32"/>
    <n v="0"/>
    <n v="0"/>
    <n v="0"/>
    <n v="0"/>
    <n v="0"/>
    <n v="0"/>
    <n v="0"/>
    <x v="1677"/>
    <n v="0"/>
    <n v="0"/>
    <n v="-23.02"/>
    <n v="0"/>
    <n v="0"/>
    <n v="0"/>
    <n v="0"/>
    <n v="0"/>
    <n v="0"/>
    <n v="0"/>
    <n v="0"/>
    <n v="0"/>
    <x v="5"/>
    <x v="2"/>
    <m/>
    <x v="45"/>
  </r>
  <r>
    <x v="3"/>
    <s v="Bolivar"/>
    <s v="Electric"/>
    <s v="Municipal Buildings"/>
    <s v="NS-GS General Service"/>
    <n v="42088"/>
    <n v="5401.24"/>
    <n v="1989.51"/>
    <n v="0"/>
    <n v="0"/>
    <n v="0"/>
    <n v="0"/>
    <n v="0"/>
    <n v="545.87"/>
    <n v="0"/>
    <n v="0"/>
    <n v="1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78"/>
    <n v="0"/>
    <n v="0"/>
    <n v="0"/>
    <n v="0"/>
    <n v="0"/>
    <n v="0"/>
    <n v="0"/>
    <n v="0"/>
    <n v="0"/>
    <n v="0"/>
    <n v="0"/>
    <n v="0"/>
    <x v="3"/>
    <x v="19"/>
    <m/>
    <x v="45"/>
  </r>
  <r>
    <x v="3"/>
    <s v="Bolivar"/>
    <s v="Electric"/>
    <s v="Municipal Buildings"/>
    <s v="NS-LG Large General"/>
    <n v="34400"/>
    <n v="5655.64"/>
    <n v="277.95999999999998"/>
    <n v="0"/>
    <n v="0"/>
    <n v="0"/>
    <n v="-43.82"/>
    <n v="-13380.152671755701"/>
    <n v="446.17"/>
    <n v="0"/>
    <n v="0"/>
    <n v="9.63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2"/>
    <n v="0"/>
    <n v="0"/>
    <n v="0"/>
    <n v="0"/>
    <n v="0"/>
    <n v="0"/>
    <n v="0"/>
    <n v="0"/>
    <n v="0"/>
    <n v="0"/>
    <n v="0"/>
    <n v="0"/>
    <x v="3"/>
    <x v="20"/>
    <m/>
    <x v="45"/>
  </r>
  <r>
    <x v="3"/>
    <s v="Bolivar"/>
    <s v="Electric"/>
    <s v="Municipal Buildings"/>
    <s v="TC-GS Time Choice"/>
    <n v="15598"/>
    <n v="2090.2800000000002"/>
    <n v="623.22"/>
    <n v="0"/>
    <n v="0"/>
    <n v="0"/>
    <n v="0"/>
    <n v="0"/>
    <n v="202.34"/>
    <n v="0"/>
    <n v="0"/>
    <n v="4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79"/>
    <n v="0"/>
    <n v="0"/>
    <n v="-100.78"/>
    <n v="0"/>
    <n v="0"/>
    <n v="0"/>
    <n v="0"/>
    <n v="0"/>
    <n v="0"/>
    <n v="0"/>
    <n v="0"/>
    <n v="0"/>
    <x v="3"/>
    <x v="2"/>
    <m/>
    <x v="45"/>
  </r>
  <r>
    <x v="3"/>
    <s v="Bolivar"/>
    <s v="Electric"/>
    <s v="Municipal Other Lighting"/>
    <s v="LS-Special Lighting"/>
    <n v="3752"/>
    <n v="812.01"/>
    <n v="0"/>
    <n v="0"/>
    <n v="0"/>
    <n v="0"/>
    <n v="0"/>
    <n v="0"/>
    <n v="48.67"/>
    <n v="0"/>
    <n v="0"/>
    <n v="1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5"/>
  </r>
  <r>
    <x v="3"/>
    <s v="Bolivar"/>
    <s v="Electric"/>
    <s v="Municipal Other Lighting"/>
    <s v="NS-GS General Service"/>
    <n v="3474"/>
    <n v="464.68"/>
    <n v="575.28"/>
    <n v="0"/>
    <n v="0"/>
    <n v="0"/>
    <n v="0"/>
    <n v="0"/>
    <n v="45.05"/>
    <n v="0"/>
    <n v="0"/>
    <n v="0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80"/>
    <n v="0"/>
    <n v="0"/>
    <n v="0"/>
    <n v="0"/>
    <n v="0"/>
    <n v="0"/>
    <n v="0"/>
    <n v="0"/>
    <n v="0"/>
    <n v="0"/>
    <n v="0"/>
    <n v="0"/>
    <x v="4"/>
    <x v="19"/>
    <m/>
    <x v="45"/>
  </r>
  <r>
    <x v="3"/>
    <s v="Bolivar"/>
    <s v="Electric"/>
    <s v="Municipal Other Lighting"/>
    <s v="TC-GS Time Choice"/>
    <n v="6598"/>
    <n v="867.5"/>
    <n v="311.61"/>
    <n v="0"/>
    <n v="0"/>
    <n v="0"/>
    <n v="0"/>
    <n v="0"/>
    <n v="85.58"/>
    <n v="0"/>
    <n v="0"/>
    <n v="1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81"/>
    <n v="0"/>
    <n v="0"/>
    <n v="-42.94"/>
    <n v="0"/>
    <n v="0"/>
    <n v="0"/>
    <n v="0"/>
    <n v="0"/>
    <n v="0"/>
    <n v="0"/>
    <n v="0"/>
    <n v="0"/>
    <x v="4"/>
    <x v="2"/>
    <m/>
    <x v="45"/>
  </r>
  <r>
    <x v="3"/>
    <s v="Bolivar"/>
    <s v="Electric"/>
    <s v="Municipal Pumping"/>
    <s v="NS-GS General Service"/>
    <n v="98487"/>
    <n v="12300.73"/>
    <n v="2104.5700000000002"/>
    <n v="0"/>
    <n v="0"/>
    <n v="0"/>
    <n v="0"/>
    <n v="0"/>
    <n v="1277.4000000000001"/>
    <n v="0"/>
    <n v="0"/>
    <n v="27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82"/>
    <n v="0"/>
    <n v="0"/>
    <n v="0"/>
    <n v="0"/>
    <n v="0"/>
    <n v="0"/>
    <n v="0"/>
    <n v="0"/>
    <n v="0"/>
    <n v="0"/>
    <n v="0"/>
    <n v="0"/>
    <x v="3"/>
    <x v="19"/>
    <m/>
    <x v="45"/>
  </r>
  <r>
    <x v="3"/>
    <s v="Bolivar"/>
    <s v="Electric"/>
    <s v="Municipal Pumping"/>
    <s v="NS-LG Large General"/>
    <n v="142895"/>
    <n v="15063.59"/>
    <n v="555.91999999999996"/>
    <n v="0"/>
    <n v="0"/>
    <n v="0"/>
    <n v="0"/>
    <n v="0"/>
    <n v="1853.34"/>
    <n v="0"/>
    <n v="0"/>
    <n v="4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83"/>
    <n v="0"/>
    <n v="0"/>
    <n v="0"/>
    <n v="0"/>
    <n v="0"/>
    <n v="0"/>
    <n v="0"/>
    <n v="0"/>
    <n v="0"/>
    <n v="0"/>
    <n v="0"/>
    <n v="0"/>
    <x v="3"/>
    <x v="20"/>
    <m/>
    <x v="45"/>
  </r>
  <r>
    <x v="3"/>
    <s v="Bolivar"/>
    <s v="Electric"/>
    <s v="Municipal Pumping"/>
    <s v="TC-GS Time Choice"/>
    <n v="26839"/>
    <n v="3499.4"/>
    <n v="530.54"/>
    <n v="0"/>
    <n v="0"/>
    <n v="0"/>
    <n v="0"/>
    <n v="0"/>
    <n v="348.09"/>
    <n v="0"/>
    <n v="0"/>
    <n v="7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36"/>
    <n v="0"/>
    <n v="0"/>
    <n v="-152.26"/>
    <n v="0"/>
    <n v="0"/>
    <n v="0"/>
    <n v="0"/>
    <n v="0"/>
    <n v="0"/>
    <n v="0"/>
    <n v="0"/>
    <n v="0"/>
    <x v="3"/>
    <x v="2"/>
    <m/>
    <x v="45"/>
  </r>
  <r>
    <x v="3"/>
    <s v="Bolivar"/>
    <s v="Electric"/>
    <s v="Oil Pipeline Pumping"/>
    <s v="LP-Large Power"/>
    <n v="3121744"/>
    <n v="283209.57"/>
    <n v="850.65"/>
    <n v="0"/>
    <n v="0"/>
    <n v="0"/>
    <n v="0"/>
    <n v="0"/>
    <n v="39739.8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320.50999999999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29"/>
    <m/>
    <x v="45"/>
  </r>
  <r>
    <x v="3"/>
    <s v="Bolivar"/>
    <s v="Electric"/>
    <s v="Oil Pipeline Pumping"/>
    <s v="NS-SP Small Primary"/>
    <n v="124000"/>
    <n v="10375.86"/>
    <n v="69.489999999999995"/>
    <n v="0"/>
    <n v="0"/>
    <n v="0"/>
    <n v="0"/>
    <n v="0"/>
    <n v="1608.28"/>
    <n v="0"/>
    <n v="0"/>
    <n v="3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53.66999999999996"/>
    <n v="0"/>
    <n v="0"/>
    <n v="823.8"/>
    <n v="0"/>
    <n v="0"/>
    <n v="0"/>
    <n v="0"/>
    <n v="0"/>
    <n v="0"/>
    <n v="0"/>
    <x v="269"/>
    <n v="0"/>
    <n v="0"/>
    <n v="0"/>
    <n v="0"/>
    <n v="0"/>
    <n v="0"/>
    <n v="0"/>
    <n v="0"/>
    <n v="0"/>
    <n v="0"/>
    <n v="0"/>
    <n v="0"/>
    <x v="2"/>
    <x v="37"/>
    <m/>
    <x v="45"/>
  </r>
  <r>
    <x v="3"/>
    <s v="Bolivar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0"/>
    <m/>
    <x v="45"/>
  </r>
  <r>
    <x v="3"/>
    <s v="Bolivar"/>
    <s v="Electric"/>
    <s v="Residential"/>
    <s v="NS-RG Residential"/>
    <n v="13"/>
    <n v="1.75"/>
    <n v="2.4"/>
    <n v="0"/>
    <n v="0"/>
    <n v="0"/>
    <n v="0"/>
    <n v="0"/>
    <n v="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0000000000000007E-2"/>
    <n v="0"/>
    <n v="0"/>
    <n v="0"/>
    <n v="0"/>
    <n v="0"/>
    <n v="0"/>
    <n v="0"/>
    <x v="1684"/>
    <n v="0"/>
    <n v="0"/>
    <n v="0"/>
    <n v="0"/>
    <n v="0"/>
    <n v="0"/>
    <n v="0"/>
    <n v="0"/>
    <n v="0"/>
    <n v="0"/>
    <n v="0"/>
    <n v="0"/>
    <x v="0"/>
    <x v="38"/>
    <m/>
    <x v="45"/>
  </r>
  <r>
    <x v="3"/>
    <s v="Bolivar"/>
    <s v="Electric"/>
    <s v="Residential"/>
    <s v="NS-RG Residential"/>
    <n v="7511076.5999999996"/>
    <n v="951953.6"/>
    <n v="139795.09"/>
    <n v="26397.83"/>
    <n v="0"/>
    <n v="0"/>
    <n v="-640.65"/>
    <n v="-64625.728244274796"/>
    <n v="97418.95"/>
    <n v="0"/>
    <n v="0"/>
    <n v="2103.1999999999998"/>
    <n v="0"/>
    <n v="0"/>
    <n v="0"/>
    <n v="0"/>
    <n v="0"/>
    <n v="0"/>
    <n v="0"/>
    <n v="0"/>
    <n v="0"/>
    <n v="0"/>
    <n v="0"/>
    <n v="0"/>
    <n v="0"/>
    <n v="0"/>
    <n v="0"/>
    <n v="330"/>
    <n v="0"/>
    <n v="30"/>
    <n v="1243.42"/>
    <n v="120"/>
    <n v="-215.92"/>
    <n v="24574.42"/>
    <n v="0"/>
    <n v="0"/>
    <n v="0"/>
    <n v="0"/>
    <n v="0"/>
    <n v="0"/>
    <n v="0"/>
    <x v="1685"/>
    <n v="0"/>
    <n v="0"/>
    <n v="0"/>
    <n v="0"/>
    <n v="0"/>
    <n v="0"/>
    <n v="0"/>
    <n v="0"/>
    <n v="0"/>
    <n v="0"/>
    <n v="0"/>
    <n v="0"/>
    <x v="0"/>
    <x v="38"/>
    <m/>
    <x v="45"/>
  </r>
  <r>
    <x v="3"/>
    <s v="Bolivar"/>
    <s v="Electric"/>
    <s v="Residential"/>
    <s v="RG-Residential"/>
    <n v="479"/>
    <n v="65.069999999999993"/>
    <n v="39"/>
    <n v="3.76"/>
    <n v="0"/>
    <n v="0"/>
    <n v="0"/>
    <n v="0"/>
    <n v="6.21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299999999999998"/>
    <n v="0"/>
    <n v="0"/>
    <n v="0"/>
    <n v="0"/>
    <n v="0"/>
    <n v="0"/>
    <n v="0"/>
    <x v="1686"/>
    <n v="0"/>
    <n v="0"/>
    <n v="0"/>
    <n v="0"/>
    <n v="0"/>
    <n v="0"/>
    <n v="0"/>
    <n v="0"/>
    <n v="0"/>
    <n v="0"/>
    <n v="0"/>
    <n v="0"/>
    <x v="0"/>
    <x v="1"/>
    <m/>
    <x v="45"/>
  </r>
  <r>
    <x v="3"/>
    <s v="Bolivar"/>
    <s v="Electric"/>
    <s v="Residential"/>
    <s v="TC-RG Time Choice"/>
    <n v="3148192"/>
    <n v="408685.87"/>
    <n v="44822.28"/>
    <n v="9008.7800000000007"/>
    <n v="0"/>
    <n v="0"/>
    <n v="0"/>
    <n v="0"/>
    <n v="40832.36"/>
    <n v="0"/>
    <n v="0"/>
    <n v="881.77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725.27"/>
    <n v="280"/>
    <n v="-66.14"/>
    <n v="12976.33"/>
    <n v="0"/>
    <n v="0"/>
    <n v="0"/>
    <n v="0"/>
    <n v="0"/>
    <n v="0"/>
    <n v="0"/>
    <x v="1687"/>
    <n v="0"/>
    <n v="0"/>
    <n v="-19025.419999999998"/>
    <n v="0"/>
    <n v="0"/>
    <n v="0"/>
    <n v="0"/>
    <n v="0"/>
    <n v="0"/>
    <n v="0"/>
    <n v="0"/>
    <n v="0"/>
    <x v="0"/>
    <x v="3"/>
    <m/>
    <x v="45"/>
  </r>
  <r>
    <x v="3"/>
    <s v="Bolivar"/>
    <s v="Electric"/>
    <s v="Residential"/>
    <s v="TP-RG Time Choice Plu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0"/>
    <m/>
    <x v="45"/>
  </r>
  <r>
    <x v="3"/>
    <s v="Bolivar"/>
    <s v="Electric"/>
    <s v="Wholesale Municipalities"/>
    <s v="GFR-Lockwood"/>
    <n v="740056"/>
    <n v="42186.05"/>
    <n v="0"/>
    <n v="0"/>
    <n v="23607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6"/>
    <x v="30"/>
    <m/>
    <x v="45"/>
  </r>
  <r>
    <x v="3"/>
    <s v="Bolivar"/>
    <s v="Lighting"/>
    <s v="Commercial"/>
    <s v="PL-Private Lighting"/>
    <n v="53723.275999999998"/>
    <n v="17756.12"/>
    <n v="0"/>
    <n v="134.77000000000001"/>
    <n v="0"/>
    <n v="0"/>
    <n v="0"/>
    <n v="0"/>
    <n v="694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1.85"/>
    <n v="0"/>
    <n v="0"/>
    <n v="732.85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3"/>
    <s v="Bolivar"/>
    <s v="Lighting"/>
    <s v="Industrial"/>
    <s v="PL-Private Lighting"/>
    <n v="515"/>
    <n v="189.97"/>
    <n v="0"/>
    <n v="6.3"/>
    <n v="0"/>
    <n v="0"/>
    <n v="0"/>
    <n v="0"/>
    <n v="6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34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5"/>
  </r>
  <r>
    <x v="3"/>
    <s v="Bolivar"/>
    <s v="Lighting"/>
    <s v="Municipal Other Lighting"/>
    <s v="PL-Private Lighting"/>
    <n v="249"/>
    <n v="90.19"/>
    <n v="0"/>
    <n v="0"/>
    <n v="0"/>
    <n v="0"/>
    <n v="0"/>
    <n v="0"/>
    <n v="3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5"/>
  </r>
  <r>
    <x v="3"/>
    <s v="Bolivar"/>
    <s v="Lighting"/>
    <s v="Municipal Street Lighting"/>
    <s v="SPL-Municipal St Lighting"/>
    <n v="217789.48300000001"/>
    <n v="26438.1"/>
    <n v="0"/>
    <n v="0"/>
    <n v="0"/>
    <n v="0"/>
    <n v="0"/>
    <n v="0"/>
    <n v="2824.72"/>
    <n v="0"/>
    <n v="0"/>
    <n v="0"/>
    <n v="0"/>
    <n v="0"/>
    <n v="0"/>
    <n v="0"/>
    <n v="0"/>
    <n v="0"/>
    <n v="0"/>
    <n v="7127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5"/>
  </r>
  <r>
    <x v="3"/>
    <s v="Bolivar"/>
    <s v="Lighting"/>
    <s v="Residential"/>
    <s v="PL-Private Lighting"/>
    <n v="41193.857000000004"/>
    <n v="16544.349999999999"/>
    <n v="0"/>
    <n v="65.95"/>
    <n v="0"/>
    <n v="0"/>
    <n v="0"/>
    <n v="0"/>
    <n v="532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.12"/>
    <n v="0"/>
    <n v="0"/>
    <n v="289.1499999999999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3"/>
    <s v="Branson"/>
    <s v="Electric"/>
    <s v="Commercial"/>
    <s v="TC-GS Time Choice"/>
    <n v="1618"/>
    <n v="219.47"/>
    <n v="47.94"/>
    <n v="0"/>
    <n v="0"/>
    <n v="0"/>
    <n v="0"/>
    <n v="0"/>
    <n v="20.99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88"/>
    <n v="0"/>
    <n v="0"/>
    <n v="-4.54"/>
    <n v="0"/>
    <n v="0"/>
    <n v="0"/>
    <n v="0"/>
    <n v="0"/>
    <n v="0"/>
    <n v="0"/>
    <n v="0"/>
    <n v="0"/>
    <x v="1"/>
    <x v="2"/>
    <m/>
    <x v="45"/>
  </r>
  <r>
    <x v="3"/>
    <s v="Branson"/>
    <s v="Electric"/>
    <s v="Commercial"/>
    <s v="CB-Commerc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5"/>
  </r>
  <r>
    <x v="3"/>
    <s v="Branson"/>
    <s v="Electric"/>
    <s v="Commercial"/>
    <s v="LP-Large Power"/>
    <n v="2385600"/>
    <n v="185231.5"/>
    <n v="567.1"/>
    <n v="1692.41"/>
    <n v="0"/>
    <n v="0"/>
    <n v="0"/>
    <n v="0"/>
    <n v="30368.69"/>
    <n v="0"/>
    <n v="0"/>
    <n v="667.97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89"/>
    <n v="0"/>
    <n v="0"/>
    <n v="0"/>
    <n v="0"/>
    <n v="0"/>
    <n v="0"/>
    <n v="0"/>
    <n v="0"/>
    <n v="0"/>
    <n v="0"/>
    <n v="0"/>
    <n v="0"/>
    <x v="1"/>
    <x v="17"/>
    <m/>
    <x v="45"/>
  </r>
  <r>
    <x v="3"/>
    <s v="Branson"/>
    <s v="Electric"/>
    <s v="Commercial"/>
    <s v="NS-GS General Service"/>
    <n v="3594130"/>
    <n v="449313.28000000003"/>
    <n v="68808.289999999994"/>
    <n v="10539.12"/>
    <n v="0"/>
    <n v="0"/>
    <n v="0"/>
    <n v="0"/>
    <n v="46615.43"/>
    <n v="0"/>
    <n v="0"/>
    <n v="1006.5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5276.51"/>
    <n v="100"/>
    <n v="-298.42"/>
    <n v="41034.28"/>
    <n v="0"/>
    <n v="0"/>
    <n v="0"/>
    <n v="0"/>
    <n v="0"/>
    <n v="0"/>
    <n v="0"/>
    <x v="1690"/>
    <n v="0"/>
    <n v="0"/>
    <n v="0"/>
    <n v="0"/>
    <n v="0"/>
    <n v="0"/>
    <n v="0"/>
    <n v="0"/>
    <n v="0"/>
    <n v="0"/>
    <n v="0"/>
    <n v="0"/>
    <x v="1"/>
    <x v="19"/>
    <m/>
    <x v="45"/>
  </r>
  <r>
    <x v="3"/>
    <s v="Branson"/>
    <s v="Electric"/>
    <s v="Commercial"/>
    <s v="NS-LG Large General"/>
    <n v="17556455"/>
    <n v="1943128.95"/>
    <n v="47640.04"/>
    <n v="27323.46"/>
    <n v="0"/>
    <n v="0"/>
    <n v="-19.87"/>
    <n v="-6825.5725190839703"/>
    <n v="227707.14"/>
    <n v="0"/>
    <n v="0"/>
    <n v="4799.84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18379.740000000002"/>
    <n v="60"/>
    <n v="-122.57"/>
    <n v="149036.46"/>
    <n v="0"/>
    <n v="0"/>
    <n v="0"/>
    <n v="0"/>
    <n v="0"/>
    <n v="0"/>
    <n v="0"/>
    <x v="1691"/>
    <n v="0"/>
    <n v="0"/>
    <n v="0"/>
    <n v="0"/>
    <n v="0"/>
    <n v="0"/>
    <n v="0"/>
    <n v="0"/>
    <n v="0"/>
    <n v="0"/>
    <n v="0"/>
    <n v="0"/>
    <x v="1"/>
    <x v="20"/>
    <m/>
    <x v="45"/>
  </r>
  <r>
    <x v="3"/>
    <s v="Branson"/>
    <s v="Electric"/>
    <s v="Commercial"/>
    <s v="NS-GS General Service"/>
    <n v="0"/>
    <n v="0"/>
    <n v="0.43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9"/>
    <m/>
    <x v="45"/>
  </r>
  <r>
    <x v="3"/>
    <s v="Branson"/>
    <s v="Electric"/>
    <s v="Commercial"/>
    <s v="NS-SP Small Primary"/>
    <n v="493465"/>
    <n v="49283.54"/>
    <n v="486.43"/>
    <n v="602.80999999999995"/>
    <n v="0"/>
    <n v="0"/>
    <n v="0"/>
    <n v="0"/>
    <n v="6400.23"/>
    <n v="0"/>
    <n v="0"/>
    <n v="115.57"/>
    <n v="0"/>
    <n v="0"/>
    <n v="0"/>
    <n v="0"/>
    <n v="0"/>
    <n v="0"/>
    <n v="0"/>
    <n v="1515.38"/>
    <n v="0"/>
    <n v="0"/>
    <n v="0"/>
    <n v="0"/>
    <n v="0"/>
    <n v="0"/>
    <n v="0"/>
    <n v="0"/>
    <n v="0"/>
    <n v="0"/>
    <n v="146.07"/>
    <n v="0"/>
    <n v="0"/>
    <n v="4478.1000000000004"/>
    <n v="0"/>
    <n v="0"/>
    <n v="0"/>
    <n v="0"/>
    <n v="0"/>
    <n v="0"/>
    <n v="4205.58"/>
    <x v="1692"/>
    <n v="0"/>
    <n v="0"/>
    <n v="0"/>
    <n v="0"/>
    <n v="0"/>
    <n v="0"/>
    <n v="0"/>
    <n v="0"/>
    <n v="0"/>
    <n v="0"/>
    <n v="0"/>
    <n v="0"/>
    <x v="1"/>
    <x v="23"/>
    <m/>
    <x v="45"/>
  </r>
  <r>
    <x v="3"/>
    <s v="Branson"/>
    <s v="Electric"/>
    <s v="Commercial"/>
    <s v="TC-GS Time Choice"/>
    <n v="1726445"/>
    <n v="224916.64"/>
    <n v="30344.42"/>
    <n v="3931.41"/>
    <n v="0"/>
    <n v="0"/>
    <n v="0"/>
    <n v="0"/>
    <n v="22392.04"/>
    <n v="0"/>
    <n v="0"/>
    <n v="483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56.57"/>
    <n v="20"/>
    <n v="-76.959999999999994"/>
    <n v="19078.71"/>
    <n v="0"/>
    <n v="0"/>
    <n v="0"/>
    <n v="0"/>
    <n v="0"/>
    <n v="0"/>
    <n v="0"/>
    <x v="1693"/>
    <n v="0"/>
    <n v="0"/>
    <n v="-9786.6200000000008"/>
    <n v="0"/>
    <n v="0"/>
    <n v="0"/>
    <n v="0"/>
    <n v="0"/>
    <n v="0"/>
    <n v="0"/>
    <n v="0"/>
    <n v="0"/>
    <x v="1"/>
    <x v="2"/>
    <m/>
    <x v="45"/>
  </r>
  <r>
    <x v="3"/>
    <s v="Branson"/>
    <s v="Electric"/>
    <s v="Commercial"/>
    <s v="TC-SP Time Choice"/>
    <n v="339395"/>
    <n v="43778.94"/>
    <n v="416.94"/>
    <n v="1120.94"/>
    <n v="0"/>
    <n v="0"/>
    <n v="0"/>
    <n v="0"/>
    <n v="4401.95"/>
    <n v="0"/>
    <n v="0"/>
    <n v="22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9.21"/>
    <n v="0"/>
    <n v="0"/>
    <n v="4679.97"/>
    <n v="0"/>
    <n v="0"/>
    <n v="0"/>
    <n v="0"/>
    <n v="0"/>
    <n v="0"/>
    <n v="13051.77"/>
    <x v="1694"/>
    <n v="0"/>
    <n v="0"/>
    <n v="-809.09"/>
    <n v="0"/>
    <n v="0"/>
    <n v="0"/>
    <n v="0"/>
    <n v="0"/>
    <n v="0"/>
    <n v="0"/>
    <n v="0"/>
    <n v="0"/>
    <x v="1"/>
    <x v="41"/>
    <m/>
    <x v="45"/>
  </r>
  <r>
    <x v="3"/>
    <s v="Branson"/>
    <s v="Electric"/>
    <s v="Commercial"/>
    <s v="TEB-Total Electric Bld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17.16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3"/>
    <m/>
    <x v="45"/>
  </r>
  <r>
    <x v="3"/>
    <s v="Branson"/>
    <s v="Electric"/>
    <s v="Industrial"/>
    <s v="NS-GS General Service"/>
    <n v="9639"/>
    <n v="1198.05"/>
    <n v="95.88"/>
    <n v="20.260000000000002"/>
    <n v="0"/>
    <n v="0"/>
    <n v="0"/>
    <n v="0"/>
    <n v="125.01"/>
    <n v="0"/>
    <n v="0"/>
    <n v="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.35"/>
    <n v="0"/>
    <n v="0"/>
    <n v="0"/>
    <n v="0"/>
    <n v="0"/>
    <n v="0"/>
    <n v="0"/>
    <x v="1695"/>
    <n v="0"/>
    <n v="0"/>
    <n v="0"/>
    <n v="0"/>
    <n v="0"/>
    <n v="0"/>
    <n v="0"/>
    <n v="0"/>
    <n v="0"/>
    <n v="0"/>
    <n v="0"/>
    <n v="0"/>
    <x v="2"/>
    <x v="19"/>
    <m/>
    <x v="45"/>
  </r>
  <r>
    <x v="3"/>
    <s v="Branson"/>
    <s v="Electric"/>
    <s v="Industrial"/>
    <s v="NS-LG Large General"/>
    <n v="27680"/>
    <n v="2987.78"/>
    <n v="138.97999999999999"/>
    <n v="39.76"/>
    <n v="0"/>
    <n v="0"/>
    <n v="0"/>
    <n v="0"/>
    <n v="359.01"/>
    <n v="0"/>
    <n v="0"/>
    <n v="7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4.84"/>
    <n v="0"/>
    <n v="0"/>
    <n v="0"/>
    <n v="0"/>
    <n v="0"/>
    <n v="0"/>
    <n v="0"/>
    <x v="913"/>
    <n v="0"/>
    <n v="0"/>
    <n v="0"/>
    <n v="0"/>
    <n v="0"/>
    <n v="0"/>
    <n v="0"/>
    <n v="0"/>
    <n v="0"/>
    <n v="0"/>
    <n v="0"/>
    <n v="0"/>
    <x v="2"/>
    <x v="20"/>
    <m/>
    <x v="45"/>
  </r>
  <r>
    <x v="3"/>
    <s v="Branson"/>
    <s v="Electric"/>
    <s v="Industrial"/>
    <s v="TC-GS Time Choice"/>
    <n v="8235"/>
    <n v="1070.26"/>
    <n v="95.88"/>
    <n v="0"/>
    <n v="0"/>
    <n v="0"/>
    <n v="0"/>
    <n v="0"/>
    <n v="106.8"/>
    <n v="0"/>
    <n v="0"/>
    <n v="2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.19"/>
    <n v="0"/>
    <n v="0"/>
    <n v="0"/>
    <n v="0"/>
    <n v="0"/>
    <n v="0"/>
    <n v="0"/>
    <x v="1696"/>
    <n v="0"/>
    <n v="0"/>
    <n v="-38.74"/>
    <n v="0"/>
    <n v="0"/>
    <n v="0"/>
    <n v="0"/>
    <n v="0"/>
    <n v="0"/>
    <n v="0"/>
    <n v="0"/>
    <n v="0"/>
    <x v="2"/>
    <x v="2"/>
    <m/>
    <x v="45"/>
  </r>
  <r>
    <x v="3"/>
    <s v="Branson"/>
    <s v="Electric"/>
    <s v="Interdepartmental"/>
    <s v="NS-GS General Service"/>
    <n v="11981"/>
    <n v="1461.74"/>
    <n v="71.91"/>
    <n v="0"/>
    <n v="0"/>
    <n v="0"/>
    <n v="0"/>
    <n v="0"/>
    <n v="155.38999999999999"/>
    <n v="0"/>
    <n v="0"/>
    <n v="3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.290000000000006"/>
    <n v="0"/>
    <n v="0"/>
    <n v="0"/>
    <n v="0"/>
    <n v="0"/>
    <n v="0"/>
    <n v="0"/>
    <x v="1697"/>
    <n v="0"/>
    <n v="0"/>
    <n v="0"/>
    <n v="0"/>
    <n v="0"/>
    <n v="0"/>
    <n v="0"/>
    <n v="0"/>
    <n v="0"/>
    <n v="0"/>
    <n v="0"/>
    <n v="0"/>
    <x v="5"/>
    <x v="19"/>
    <m/>
    <x v="45"/>
  </r>
  <r>
    <x v="3"/>
    <s v="Branson"/>
    <s v="Electric"/>
    <s v="Interdepartmental"/>
    <s v="TC-GS Time Choice"/>
    <n v="1212"/>
    <n v="168.01"/>
    <n v="71.91"/>
    <n v="0"/>
    <n v="0"/>
    <n v="0"/>
    <n v="0"/>
    <n v="0"/>
    <n v="15.72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0"/>
    <n v="0"/>
    <n v="0"/>
    <n v="0"/>
    <n v="0"/>
    <n v="0"/>
    <n v="0"/>
    <x v="1698"/>
    <n v="0"/>
    <n v="0"/>
    <n v="-8.02"/>
    <n v="0"/>
    <n v="0"/>
    <n v="0"/>
    <n v="0"/>
    <n v="0"/>
    <n v="0"/>
    <n v="0"/>
    <n v="0"/>
    <n v="0"/>
    <x v="5"/>
    <x v="2"/>
    <m/>
    <x v="45"/>
  </r>
  <r>
    <x v="3"/>
    <s v="Branson"/>
    <s v="Electric"/>
    <s v="Municipal Buildings"/>
    <s v="NS-GS General Service"/>
    <n v="47868"/>
    <n v="5966.84"/>
    <n v="940.42"/>
    <n v="0"/>
    <n v="0"/>
    <n v="0"/>
    <n v="0"/>
    <n v="0"/>
    <n v="620.86"/>
    <n v="0"/>
    <n v="0"/>
    <n v="1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99"/>
    <n v="0"/>
    <n v="0"/>
    <n v="0"/>
    <n v="0"/>
    <n v="0"/>
    <n v="0"/>
    <n v="0"/>
    <n v="0"/>
    <n v="0"/>
    <n v="0"/>
    <n v="0"/>
    <n v="0"/>
    <x v="3"/>
    <x v="19"/>
    <m/>
    <x v="45"/>
  </r>
  <r>
    <x v="3"/>
    <s v="Branson"/>
    <s v="Electric"/>
    <s v="Municipal Buildings"/>
    <s v="NS-LG Large General"/>
    <n v="511920"/>
    <n v="61645.59"/>
    <n v="903.37"/>
    <n v="0"/>
    <n v="0"/>
    <n v="0"/>
    <n v="0"/>
    <n v="0"/>
    <n v="6639.61"/>
    <n v="0"/>
    <n v="0"/>
    <n v="143.33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00"/>
    <n v="0"/>
    <n v="0"/>
    <n v="0"/>
    <n v="0"/>
    <n v="0"/>
    <n v="0"/>
    <n v="0"/>
    <n v="0"/>
    <n v="0"/>
    <n v="0"/>
    <n v="0"/>
    <n v="0"/>
    <x v="3"/>
    <x v="20"/>
    <m/>
    <x v="45"/>
  </r>
  <r>
    <x v="3"/>
    <s v="Branson"/>
    <s v="Electric"/>
    <s v="Municipal Buildings"/>
    <s v="TC-GS Time Choice"/>
    <n v="32918"/>
    <n v="4310.12"/>
    <n v="1102.6199999999999"/>
    <n v="0"/>
    <n v="0"/>
    <n v="0"/>
    <n v="0"/>
    <n v="0"/>
    <n v="426.96"/>
    <n v="0"/>
    <n v="0"/>
    <n v="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01"/>
    <n v="0"/>
    <n v="0"/>
    <n v="-218.06"/>
    <n v="0"/>
    <n v="0"/>
    <n v="0"/>
    <n v="0"/>
    <n v="0"/>
    <n v="0"/>
    <n v="0"/>
    <n v="0"/>
    <n v="0"/>
    <x v="3"/>
    <x v="2"/>
    <m/>
    <x v="45"/>
  </r>
  <r>
    <x v="3"/>
    <s v="Branson"/>
    <s v="Electric"/>
    <s v="Municipal Other Lighting"/>
    <s v="LS-Special Lighting"/>
    <n v="1841"/>
    <n v="433.06"/>
    <n v="0"/>
    <n v="0"/>
    <n v="0"/>
    <n v="0"/>
    <n v="0"/>
    <n v="0"/>
    <n v="23.88"/>
    <n v="0"/>
    <n v="0"/>
    <n v="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80"/>
    <n v="0"/>
    <n v="0"/>
    <n v="0"/>
    <n v="0"/>
    <n v="0"/>
    <n v="0"/>
    <n v="0"/>
    <n v="0"/>
    <n v="0"/>
    <n v="0"/>
    <n v="0"/>
    <n v="0"/>
    <x v="4"/>
    <x v="7"/>
    <m/>
    <x v="45"/>
  </r>
  <r>
    <x v="3"/>
    <s v="Branson"/>
    <s v="Electric"/>
    <s v="Municipal Other Lighting"/>
    <s v="NS-GS General Service"/>
    <n v="18191"/>
    <n v="2298.87"/>
    <n v="838.95"/>
    <n v="0"/>
    <n v="0"/>
    <n v="0"/>
    <n v="0"/>
    <n v="0"/>
    <n v="235.96"/>
    <n v="0"/>
    <n v="0"/>
    <n v="5.0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02"/>
    <n v="0"/>
    <n v="0"/>
    <n v="0"/>
    <n v="0"/>
    <n v="0"/>
    <n v="0"/>
    <n v="0"/>
    <n v="0"/>
    <n v="0"/>
    <n v="0"/>
    <n v="0"/>
    <n v="0"/>
    <x v="4"/>
    <x v="19"/>
    <m/>
    <x v="45"/>
  </r>
  <r>
    <x v="3"/>
    <s v="Branson"/>
    <s v="Electric"/>
    <s v="Municipal Other Lighting"/>
    <s v="NS-LG Large General"/>
    <n v="32000"/>
    <n v="3109.04"/>
    <n v="69.489999999999995"/>
    <n v="0"/>
    <n v="0"/>
    <n v="0"/>
    <n v="0"/>
    <n v="0"/>
    <n v="415.04"/>
    <n v="0"/>
    <n v="0"/>
    <n v="8.96000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66"/>
    <n v="0"/>
    <n v="0"/>
    <n v="0"/>
    <n v="0"/>
    <n v="0"/>
    <n v="0"/>
    <n v="0"/>
    <n v="0"/>
    <n v="0"/>
    <n v="0"/>
    <n v="0"/>
    <n v="0"/>
    <x v="4"/>
    <x v="20"/>
    <m/>
    <x v="45"/>
  </r>
  <r>
    <x v="3"/>
    <s v="Branson"/>
    <s v="Electric"/>
    <s v="Municipal Other Lighting"/>
    <s v="TC-GS Time Choice"/>
    <n v="7558"/>
    <n v="1041.78"/>
    <n v="791.01"/>
    <n v="0"/>
    <n v="0"/>
    <n v="0"/>
    <n v="0"/>
    <n v="0"/>
    <n v="98.01"/>
    <n v="0"/>
    <n v="0"/>
    <n v="2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03"/>
    <n v="0"/>
    <n v="0"/>
    <n v="-60.72"/>
    <n v="0"/>
    <n v="0"/>
    <n v="0"/>
    <n v="0"/>
    <n v="0"/>
    <n v="0"/>
    <n v="0"/>
    <n v="0"/>
    <n v="0"/>
    <x v="4"/>
    <x v="2"/>
    <m/>
    <x v="45"/>
  </r>
  <r>
    <x v="3"/>
    <s v="Branson"/>
    <s v="Electric"/>
    <s v="Municipal Pumping"/>
    <s v="NS-GS General Service"/>
    <n v="28438"/>
    <n v="3660.25"/>
    <n v="1605.99"/>
    <n v="0"/>
    <n v="0"/>
    <n v="0"/>
    <n v="0"/>
    <n v="0"/>
    <n v="368.83"/>
    <n v="0"/>
    <n v="0"/>
    <n v="7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04"/>
    <n v="0"/>
    <n v="0"/>
    <n v="0"/>
    <n v="0"/>
    <n v="0"/>
    <n v="0"/>
    <n v="0"/>
    <n v="0"/>
    <n v="0"/>
    <n v="0"/>
    <n v="0"/>
    <n v="0"/>
    <x v="3"/>
    <x v="19"/>
    <m/>
    <x v="45"/>
  </r>
  <r>
    <x v="3"/>
    <s v="Branson"/>
    <s v="Electric"/>
    <s v="Municipal Pumping"/>
    <s v="NS-LG Large General"/>
    <n v="1161813"/>
    <n v="115721.02"/>
    <n v="2015.21"/>
    <n v="0"/>
    <n v="0"/>
    <n v="0"/>
    <n v="0"/>
    <n v="0"/>
    <n v="15068.72"/>
    <n v="0"/>
    <n v="0"/>
    <n v="325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05"/>
    <n v="0"/>
    <n v="0"/>
    <n v="0"/>
    <n v="0"/>
    <n v="0"/>
    <n v="0"/>
    <n v="0"/>
    <n v="0"/>
    <n v="0"/>
    <n v="0"/>
    <n v="0"/>
    <n v="0"/>
    <x v="3"/>
    <x v="20"/>
    <m/>
    <x v="45"/>
  </r>
  <r>
    <x v="3"/>
    <s v="Branson"/>
    <s v="Electric"/>
    <s v="Municipal Pumping"/>
    <s v="TC-GS Time Choice"/>
    <n v="83466"/>
    <n v="10733.32"/>
    <n v="1198.5"/>
    <n v="0"/>
    <n v="0"/>
    <n v="0"/>
    <n v="0"/>
    <n v="0"/>
    <n v="1082.58"/>
    <n v="0"/>
    <n v="0"/>
    <n v="23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"/>
    <n v="0"/>
    <n v="0"/>
    <n v="0"/>
    <n v="0"/>
    <n v="0"/>
    <n v="0"/>
    <n v="0"/>
    <n v="0"/>
    <n v="0"/>
    <x v="1706"/>
    <n v="0"/>
    <n v="0"/>
    <n v="-510.34"/>
    <n v="0"/>
    <n v="0"/>
    <n v="0"/>
    <n v="0"/>
    <n v="0"/>
    <n v="0"/>
    <n v="0"/>
    <n v="0"/>
    <n v="0"/>
    <x v="3"/>
    <x v="2"/>
    <m/>
    <x v="45"/>
  </r>
  <r>
    <x v="3"/>
    <s v="Branson"/>
    <s v="Electric"/>
    <s v="Residential"/>
    <s v="NS-RG Residential"/>
    <n v="8032605"/>
    <n v="1027925.4"/>
    <n v="159257.75"/>
    <n v="21922.18"/>
    <n v="0"/>
    <n v="0"/>
    <n v="-280.39999999999998"/>
    <n v="-35322.4213740458"/>
    <n v="104183.26"/>
    <n v="0"/>
    <n v="0"/>
    <n v="2249.39"/>
    <n v="0"/>
    <n v="0"/>
    <n v="0"/>
    <n v="0"/>
    <n v="0"/>
    <n v="0"/>
    <n v="0"/>
    <n v="0"/>
    <n v="0"/>
    <n v="0"/>
    <n v="0"/>
    <n v="0"/>
    <n v="0"/>
    <n v="0"/>
    <n v="0"/>
    <n v="270"/>
    <n v="0"/>
    <n v="15"/>
    <n v="978.93"/>
    <n v="300"/>
    <n v="-343.19"/>
    <n v="9417.15"/>
    <n v="0"/>
    <n v="0"/>
    <n v="0"/>
    <n v="0"/>
    <n v="0"/>
    <n v="0"/>
    <n v="129.78"/>
    <x v="1707"/>
    <n v="0"/>
    <n v="0"/>
    <n v="0"/>
    <n v="0"/>
    <n v="0"/>
    <n v="0"/>
    <n v="0"/>
    <n v="0"/>
    <n v="0"/>
    <n v="0"/>
    <n v="0"/>
    <n v="0"/>
    <x v="0"/>
    <x v="38"/>
    <m/>
    <x v="45"/>
  </r>
  <r>
    <x v="3"/>
    <s v="Branson"/>
    <s v="Electric"/>
    <s v="Residential"/>
    <s v="RG-Residential"/>
    <n v="2697"/>
    <n v="340.73"/>
    <n v="92.3"/>
    <n v="11.39"/>
    <n v="0"/>
    <n v="0"/>
    <n v="0"/>
    <n v="0"/>
    <n v="34.97"/>
    <n v="0"/>
    <n v="0"/>
    <n v="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4"/>
    <n v="20"/>
    <n v="0"/>
    <n v="4.68"/>
    <n v="0"/>
    <n v="0"/>
    <n v="0"/>
    <n v="0"/>
    <n v="0"/>
    <n v="0"/>
    <n v="0"/>
    <x v="1708"/>
    <n v="0"/>
    <n v="0"/>
    <n v="0"/>
    <n v="0"/>
    <n v="0"/>
    <n v="0"/>
    <n v="0"/>
    <n v="0"/>
    <n v="0"/>
    <n v="0"/>
    <n v="0"/>
    <n v="0"/>
    <x v="0"/>
    <x v="1"/>
    <m/>
    <x v="45"/>
  </r>
  <r>
    <x v="3"/>
    <s v="Branson"/>
    <s v="Electric"/>
    <s v="Residential"/>
    <s v="TC-GS Time Choice"/>
    <n v="71"/>
    <n v="9.26"/>
    <n v="0.8"/>
    <n v="0"/>
    <n v="0"/>
    <n v="0"/>
    <n v="0"/>
    <n v="0"/>
    <n v="0.92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54"/>
    <n v="0"/>
    <n v="0"/>
    <n v="-0.5"/>
    <n v="0"/>
    <n v="0"/>
    <n v="0"/>
    <n v="0"/>
    <n v="0"/>
    <n v="0"/>
    <n v="0"/>
    <n v="0"/>
    <n v="0"/>
    <x v="0"/>
    <x v="2"/>
    <m/>
    <x v="45"/>
  </r>
  <r>
    <x v="3"/>
    <s v="Branson"/>
    <s v="Electric"/>
    <s v="Residential"/>
    <s v="TC-RG Time Choice"/>
    <n v="5559913.7999999998"/>
    <n v="722328.38"/>
    <n v="79521.509999999995"/>
    <n v="9475.2199999999993"/>
    <n v="0"/>
    <n v="0"/>
    <n v="0"/>
    <n v="0"/>
    <n v="72111.850000000006"/>
    <n v="0"/>
    <n v="0"/>
    <n v="1556.83"/>
    <n v="0"/>
    <n v="0"/>
    <n v="0"/>
    <n v="0"/>
    <n v="0"/>
    <n v="0"/>
    <n v="0"/>
    <n v="0"/>
    <n v="0"/>
    <n v="0"/>
    <n v="0"/>
    <n v="0"/>
    <n v="0"/>
    <n v="0"/>
    <n v="0"/>
    <n v="60"/>
    <n v="0"/>
    <n v="15"/>
    <n v="1050.95"/>
    <n v="540"/>
    <n v="-149.63999999999999"/>
    <n v="5462.04"/>
    <n v="0"/>
    <n v="0"/>
    <n v="0"/>
    <n v="0"/>
    <n v="0"/>
    <n v="0"/>
    <n v="77.87"/>
    <x v="1709"/>
    <n v="0"/>
    <n v="0"/>
    <n v="-33546.1"/>
    <n v="0"/>
    <n v="0"/>
    <n v="0"/>
    <n v="0"/>
    <n v="0"/>
    <n v="0"/>
    <n v="0"/>
    <n v="0"/>
    <n v="0"/>
    <x v="0"/>
    <x v="3"/>
    <m/>
    <x v="45"/>
  </r>
  <r>
    <x v="3"/>
    <s v="Branson"/>
    <s v="Lighting"/>
    <s v="Commercial"/>
    <s v="PL-Private Lighting"/>
    <n v="83790.236999999994"/>
    <n v="31877.07"/>
    <n v="0"/>
    <n v="0"/>
    <n v="0"/>
    <n v="0"/>
    <n v="0"/>
    <n v="0"/>
    <n v="1086.3499999999999"/>
    <n v="0"/>
    <n v="0"/>
    <n v="0.02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309.39"/>
    <n v="0"/>
    <n v="-8.9700000000000006"/>
    <n v="1803.97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3"/>
    <s v="Branson"/>
    <s v="Lighting"/>
    <s v="Industrial"/>
    <s v="PL-Private Lighting"/>
    <n v="164"/>
    <n v="63.22"/>
    <n v="0"/>
    <n v="0"/>
    <n v="0"/>
    <n v="0"/>
    <n v="0"/>
    <n v="0"/>
    <n v="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5"/>
  </r>
  <r>
    <x v="3"/>
    <s v="Branson"/>
    <s v="Lighting"/>
    <s v="Municipal Other Lighting"/>
    <s v="PL-Private Lighting"/>
    <n v="386"/>
    <n v="150"/>
    <n v="0"/>
    <n v="0"/>
    <n v="0"/>
    <n v="0"/>
    <n v="0"/>
    <n v="0"/>
    <n v="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5"/>
  </r>
  <r>
    <x v="3"/>
    <s v="Branson"/>
    <s v="Lighting"/>
    <s v="Municipal Street Lighting"/>
    <s v="SPL-Municipal St Lighting"/>
    <n v="231657.42600000001"/>
    <n v="26412.79"/>
    <n v="0"/>
    <n v="0"/>
    <n v="0"/>
    <n v="0"/>
    <n v="0"/>
    <n v="0"/>
    <n v="3004.61"/>
    <n v="0"/>
    <n v="0"/>
    <n v="0"/>
    <n v="0"/>
    <n v="0"/>
    <n v="0"/>
    <n v="0"/>
    <n v="0"/>
    <n v="0"/>
    <n v="0"/>
    <n v="19859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5"/>
  </r>
  <r>
    <x v="3"/>
    <s v="Branson"/>
    <s v="Lighting"/>
    <s v="Residential"/>
    <s v="PL-Private Lighting"/>
    <n v="23935.558000000001"/>
    <n v="10074.719999999999"/>
    <n v="0"/>
    <n v="0"/>
    <n v="0"/>
    <n v="0"/>
    <n v="0"/>
    <n v="0"/>
    <n v="309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6199999999999992"/>
    <n v="0"/>
    <n v="0"/>
    <n v="59.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3"/>
    <s v="Buffalo"/>
    <s v="Electric"/>
    <s v="Commercial"/>
    <s v="NS-GS General Service"/>
    <n v="901"/>
    <n v="120.99"/>
    <n v="95.88"/>
    <n v="8.2200000000000006"/>
    <n v="0"/>
    <n v="0"/>
    <n v="0"/>
    <n v="0"/>
    <n v="11.69"/>
    <n v="0"/>
    <n v="0"/>
    <n v="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91"/>
    <n v="0"/>
    <n v="0"/>
    <n v="0"/>
    <n v="0"/>
    <n v="0"/>
    <n v="0"/>
    <n v="0"/>
    <x v="1566"/>
    <n v="0"/>
    <n v="0"/>
    <n v="0"/>
    <n v="0"/>
    <n v="0"/>
    <n v="0"/>
    <n v="0"/>
    <n v="0"/>
    <n v="0"/>
    <n v="0"/>
    <n v="0"/>
    <n v="0"/>
    <x v="1"/>
    <x v="19"/>
    <m/>
    <x v="45"/>
  </r>
  <r>
    <x v="3"/>
    <s v="Buffalo"/>
    <s v="Electric"/>
    <s v="Residential"/>
    <s v="NS-RG Residential"/>
    <n v="10153"/>
    <n v="1273.82"/>
    <n v="179.83"/>
    <n v="14.47"/>
    <n v="0"/>
    <n v="0"/>
    <n v="0"/>
    <n v="0"/>
    <n v="131.69"/>
    <n v="0"/>
    <n v="0"/>
    <n v="2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5"/>
    <n v="0"/>
    <n v="0"/>
    <n v="33.46"/>
    <n v="0"/>
    <n v="0"/>
    <n v="0"/>
    <n v="0"/>
    <n v="0"/>
    <n v="0"/>
    <n v="0"/>
    <x v="1710"/>
    <n v="0"/>
    <n v="0"/>
    <n v="0"/>
    <n v="0"/>
    <n v="0"/>
    <n v="0"/>
    <n v="0"/>
    <n v="0"/>
    <n v="0"/>
    <n v="0"/>
    <n v="0"/>
    <n v="0"/>
    <x v="0"/>
    <x v="38"/>
    <m/>
    <x v="45"/>
  </r>
  <r>
    <x v="3"/>
    <s v="Buffalo"/>
    <s v="Electric"/>
    <s v="Residential"/>
    <s v="TC-RG Time Choice"/>
    <n v="7902"/>
    <n v="949.23"/>
    <n v="26"/>
    <n v="0"/>
    <n v="0"/>
    <n v="0"/>
    <n v="0"/>
    <n v="0"/>
    <n v="102.49"/>
    <n v="0"/>
    <n v="0"/>
    <n v="2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20.72"/>
    <n v="0"/>
    <n v="0"/>
    <n v="0"/>
    <n v="0"/>
    <n v="0"/>
    <n v="0"/>
    <n v="0"/>
    <x v="1711"/>
    <n v="0"/>
    <n v="0"/>
    <n v="-51.04"/>
    <n v="0"/>
    <n v="0"/>
    <n v="0"/>
    <n v="0"/>
    <n v="0"/>
    <n v="0"/>
    <n v="0"/>
    <n v="0"/>
    <n v="0"/>
    <x v="0"/>
    <x v="3"/>
    <m/>
    <x v="45"/>
  </r>
  <r>
    <x v="3"/>
    <s v="Buffalo"/>
    <s v="Lighting"/>
    <s v="Residential"/>
    <s v="PL-Private Lighting"/>
    <n v="31"/>
    <n v="15.72"/>
    <n v="0"/>
    <n v="0.32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s v="Gravette"/>
    <s v="Electric"/>
    <s v="Commercial"/>
    <s v="NS-GS General Service"/>
    <n v="0"/>
    <n v="0"/>
    <n v="23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1"/>
    <n v="0"/>
    <n v="0"/>
    <n v="1.4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9"/>
    <m/>
    <x v="45"/>
  </r>
  <r>
    <x v="3"/>
    <s v="Gravette"/>
    <s v="Electric"/>
    <s v="Commercial"/>
    <s v="TC-GS Time Choice"/>
    <n v="9656"/>
    <n v="1251.1600000000001"/>
    <n v="143.82"/>
    <n v="52.23"/>
    <n v="0"/>
    <n v="0"/>
    <n v="0"/>
    <n v="0"/>
    <n v="125.25"/>
    <n v="0"/>
    <n v="0"/>
    <n v="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7.23"/>
    <n v="0"/>
    <n v="0"/>
    <n v="0"/>
    <n v="0"/>
    <n v="0"/>
    <n v="0"/>
    <n v="0"/>
    <x v="492"/>
    <n v="0"/>
    <n v="0"/>
    <n v="-55.02"/>
    <n v="0"/>
    <n v="0"/>
    <n v="0"/>
    <n v="0"/>
    <n v="0"/>
    <n v="0"/>
    <n v="0"/>
    <n v="0"/>
    <n v="0"/>
    <x v="1"/>
    <x v="2"/>
    <m/>
    <x v="45"/>
  </r>
  <r>
    <x v="3"/>
    <s v="Gravette"/>
    <s v="Electric"/>
    <s v="Industrial"/>
    <s v="NS-LG Large General"/>
    <n v="109366"/>
    <n v="9394.17"/>
    <n v="138.97999999999999"/>
    <n v="547.59"/>
    <n v="0"/>
    <n v="0"/>
    <n v="0"/>
    <n v="0"/>
    <n v="1418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1.76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20"/>
    <m/>
    <x v="45"/>
  </r>
  <r>
    <x v="3"/>
    <s v="Gravette"/>
    <s v="Electric"/>
    <s v="Residential"/>
    <s v="NS-RG Residential"/>
    <n v="1907"/>
    <n v="245.44"/>
    <n v="91"/>
    <n v="17.59"/>
    <n v="0"/>
    <n v="0"/>
    <n v="-20.8"/>
    <n v="-2549.5603053435102"/>
    <n v="24.74"/>
    <n v="0"/>
    <n v="0"/>
    <n v="0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"/>
    <n v="0"/>
    <n v="0"/>
    <n v="9.39"/>
    <n v="0"/>
    <n v="0"/>
    <n v="0"/>
    <n v="0"/>
    <n v="0"/>
    <n v="0"/>
    <n v="0"/>
    <x v="855"/>
    <n v="0"/>
    <n v="0"/>
    <n v="0"/>
    <n v="0"/>
    <n v="0"/>
    <n v="0"/>
    <n v="0"/>
    <n v="0"/>
    <n v="0"/>
    <n v="0"/>
    <n v="0"/>
    <n v="0"/>
    <x v="0"/>
    <x v="38"/>
    <m/>
    <x v="45"/>
  </r>
  <r>
    <x v="3"/>
    <s v="Gravette"/>
    <s v="Electric"/>
    <s v="Residential"/>
    <s v="TC-RG Time Choice"/>
    <n v="7811"/>
    <n v="1013.16"/>
    <n v="195"/>
    <n v="49.06"/>
    <n v="0"/>
    <n v="0"/>
    <n v="0"/>
    <n v="0"/>
    <n v="101.3"/>
    <n v="0"/>
    <n v="0"/>
    <n v="2.18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000000000000005"/>
    <n v="0"/>
    <n v="0"/>
    <n v="22.92"/>
    <n v="0"/>
    <n v="0"/>
    <n v="0"/>
    <n v="0"/>
    <n v="0"/>
    <n v="0"/>
    <n v="0"/>
    <x v="1712"/>
    <n v="0"/>
    <n v="0"/>
    <n v="-51.54"/>
    <n v="0"/>
    <n v="0"/>
    <n v="0"/>
    <n v="0"/>
    <n v="0"/>
    <n v="0"/>
    <n v="0"/>
    <n v="0"/>
    <n v="0"/>
    <x v="0"/>
    <x v="3"/>
    <m/>
    <x v="45"/>
  </r>
  <r>
    <x v="3"/>
    <s v="Gravette"/>
    <s v="Lighting"/>
    <s v="Commercial"/>
    <s v="PL-Private Lighting"/>
    <n v="341"/>
    <n v="148.97999999999999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4"/>
    <n v="0"/>
    <n v="0"/>
    <n v="1.4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3"/>
    <s v="Gravette"/>
    <s v="Lighting"/>
    <s v="Residential"/>
    <s v="PL-Private Lighting"/>
    <n v="31"/>
    <n v="27.21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.4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s v="Greenfield"/>
    <s v="Electric"/>
    <s v="Oil Pipeline Pumping"/>
    <s v="NS-SP Small Primary"/>
    <n v="89600"/>
    <n v="15301.65"/>
    <n v="69.489999999999995"/>
    <n v="0"/>
    <n v="0"/>
    <n v="0"/>
    <n v="0"/>
    <n v="0"/>
    <n v="1162.1099999999999"/>
    <n v="0"/>
    <n v="0"/>
    <n v="25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1.3699999999999"/>
    <n v="0"/>
    <n v="0"/>
    <n v="0"/>
    <n v="0"/>
    <n v="0"/>
    <n v="0"/>
    <n v="0"/>
    <x v="1713"/>
    <n v="0"/>
    <n v="0"/>
    <n v="0"/>
    <n v="0"/>
    <n v="0"/>
    <n v="0"/>
    <n v="0"/>
    <n v="0"/>
    <n v="0"/>
    <n v="0"/>
    <n v="0"/>
    <n v="0"/>
    <x v="2"/>
    <x v="37"/>
    <m/>
    <x v="45"/>
  </r>
  <r>
    <x v="3"/>
    <s v="Joplin"/>
    <s v="Electric"/>
    <s v="Commercial"/>
    <s v="NS-GS General Service"/>
    <n v="96"/>
    <n v="12.89"/>
    <n v="23.97"/>
    <n v="0"/>
    <n v="0"/>
    <n v="0"/>
    <n v="0"/>
    <n v="0"/>
    <n v="1.25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05"/>
    <n v="0"/>
    <n v="0"/>
    <n v="0"/>
    <n v="0"/>
    <n v="0"/>
    <n v="0"/>
    <n v="0"/>
    <n v="0"/>
    <n v="0"/>
    <n v="0"/>
    <n v="0"/>
    <n v="0"/>
    <x v="1"/>
    <x v="19"/>
    <m/>
    <x v="45"/>
  </r>
  <r>
    <x v="3"/>
    <s v="Joplin"/>
    <s v="Electric"/>
    <s v="Commercial"/>
    <s v="CB-Commercial"/>
    <n v="407"/>
    <n v="54.22"/>
    <n v="33.549999999999997"/>
    <n v="5.97"/>
    <n v="0"/>
    <n v="0"/>
    <n v="0"/>
    <n v="0"/>
    <n v="5.27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16"/>
    <n v="0"/>
    <n v="0"/>
    <n v="0"/>
    <n v="0"/>
    <n v="0"/>
    <n v="0"/>
    <n v="0"/>
    <x v="1714"/>
    <n v="0"/>
    <n v="0"/>
    <n v="0"/>
    <n v="0"/>
    <n v="0"/>
    <n v="0"/>
    <n v="0"/>
    <n v="0"/>
    <n v="0"/>
    <n v="0"/>
    <n v="0"/>
    <n v="0"/>
    <x v="1"/>
    <x v="5"/>
    <m/>
    <x v="45"/>
  </r>
  <r>
    <x v="3"/>
    <s v="Joplin"/>
    <s v="Electric"/>
    <s v="Commercial"/>
    <s v="LP-Large Power"/>
    <n v="5599200"/>
    <n v="416812.41"/>
    <n v="850.65"/>
    <n v="240"/>
    <n v="0"/>
    <n v="0"/>
    <n v="0"/>
    <n v="0"/>
    <n v="71277.81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7"/>
    <m/>
    <x v="45"/>
  </r>
  <r>
    <x v="3"/>
    <s v="Joplin"/>
    <s v="Electric"/>
    <s v="Commercial"/>
    <s v="LS-Special Lighting"/>
    <n v="1974"/>
    <n v="357.54"/>
    <n v="0"/>
    <n v="20.83"/>
    <n v="0"/>
    <n v="0"/>
    <n v="0"/>
    <n v="0"/>
    <n v="25.61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423"/>
    <n v="0"/>
    <n v="0"/>
    <n v="0"/>
    <n v="0"/>
    <n v="0"/>
    <n v="0"/>
    <n v="0"/>
    <n v="0"/>
    <n v="0"/>
    <n v="0"/>
    <n v="0"/>
    <n v="0"/>
    <x v="1"/>
    <x v="7"/>
    <m/>
    <x v="45"/>
  </r>
  <r>
    <x v="3"/>
    <s v="Joplin"/>
    <s v="Electric"/>
    <s v="Commercial"/>
    <s v="NS-GS General Service"/>
    <n v="4158144"/>
    <n v="519391.8"/>
    <n v="70748.28"/>
    <n v="32126.03"/>
    <n v="0"/>
    <n v="0"/>
    <n v="-116.49"/>
    <n v="-21516.8854961832"/>
    <n v="53931.57"/>
    <n v="0"/>
    <n v="0"/>
    <n v="1159.26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6264.82"/>
    <n v="0"/>
    <n v="-294.56"/>
    <n v="48184.49"/>
    <n v="0"/>
    <n v="0"/>
    <n v="0"/>
    <n v="0"/>
    <n v="0"/>
    <n v="0"/>
    <n v="49.79"/>
    <x v="1715"/>
    <n v="0"/>
    <n v="0"/>
    <n v="0"/>
    <n v="0"/>
    <n v="0"/>
    <n v="0"/>
    <n v="0"/>
    <n v="0"/>
    <n v="0"/>
    <n v="0"/>
    <n v="0"/>
    <n v="0"/>
    <x v="1"/>
    <x v="19"/>
    <m/>
    <x v="45"/>
  </r>
  <r>
    <x v="3"/>
    <s v="Joplin"/>
    <s v="Electric"/>
    <s v="Commercial"/>
    <s v="NS-LG Large General"/>
    <n v="16770312"/>
    <n v="1706675.9"/>
    <n v="41687.06"/>
    <n v="38527.440000000002"/>
    <n v="0"/>
    <n v="0"/>
    <n v="-156.53"/>
    <n v="-23297.709923664101"/>
    <n v="217510.93"/>
    <n v="0"/>
    <n v="0"/>
    <n v="4229.47"/>
    <n v="0"/>
    <n v="0"/>
    <n v="0"/>
    <n v="0"/>
    <n v="0"/>
    <n v="0"/>
    <n v="0"/>
    <n v="674.86"/>
    <n v="0"/>
    <n v="0"/>
    <n v="0"/>
    <n v="0"/>
    <n v="0"/>
    <n v="0"/>
    <n v="0"/>
    <n v="0"/>
    <n v="0"/>
    <n v="0"/>
    <n v="18485.13"/>
    <n v="20"/>
    <n v="-286.32"/>
    <n v="119377.87"/>
    <n v="0"/>
    <n v="0"/>
    <n v="0"/>
    <n v="0"/>
    <n v="0"/>
    <n v="0"/>
    <n v="0"/>
    <x v="1716"/>
    <n v="0"/>
    <n v="0"/>
    <n v="0"/>
    <n v="0"/>
    <n v="0"/>
    <n v="0"/>
    <n v="0"/>
    <n v="0"/>
    <n v="0"/>
    <n v="0"/>
    <n v="0"/>
    <n v="0"/>
    <x v="1"/>
    <x v="20"/>
    <m/>
    <x v="45"/>
  </r>
  <r>
    <x v="3"/>
    <s v="Joplin"/>
    <s v="Electric"/>
    <s v="Commercial"/>
    <s v="NS-SP Small Primary"/>
    <n v="1245355"/>
    <n v="102410.19"/>
    <n v="625.41"/>
    <n v="530.99"/>
    <n v="0"/>
    <n v="0"/>
    <n v="0"/>
    <n v="0"/>
    <n v="16152.25"/>
    <n v="0"/>
    <n v="0"/>
    <n v="296.98"/>
    <n v="0"/>
    <n v="0"/>
    <n v="0"/>
    <n v="0"/>
    <n v="0"/>
    <n v="0"/>
    <n v="0"/>
    <n v="5911.7"/>
    <n v="0"/>
    <n v="0"/>
    <n v="0"/>
    <n v="0"/>
    <n v="0"/>
    <n v="0"/>
    <n v="0"/>
    <n v="0"/>
    <n v="0"/>
    <n v="0"/>
    <n v="-1307.9000000000001"/>
    <n v="0"/>
    <n v="0"/>
    <n v="6190.59"/>
    <n v="0"/>
    <n v="0"/>
    <n v="0"/>
    <n v="0"/>
    <n v="0"/>
    <n v="0"/>
    <n v="3045.42"/>
    <x v="1717"/>
    <n v="0"/>
    <n v="0"/>
    <n v="0"/>
    <n v="0"/>
    <n v="0"/>
    <n v="0"/>
    <n v="0"/>
    <n v="0"/>
    <n v="0"/>
    <n v="0"/>
    <n v="0"/>
    <n v="0"/>
    <x v="1"/>
    <x v="23"/>
    <m/>
    <x v="45"/>
  </r>
  <r>
    <x v="3"/>
    <s v="Joplin"/>
    <s v="Electric"/>
    <s v="Commercial"/>
    <s v="SH-Small Heating"/>
    <n v="278"/>
    <n v="37.33"/>
    <n v="23.97"/>
    <n v="4.17"/>
    <n v="0"/>
    <n v="0"/>
    <n v="0"/>
    <n v="0"/>
    <n v="3.61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9"/>
    <n v="0"/>
    <n v="0"/>
    <n v="0"/>
    <n v="0"/>
    <n v="0"/>
    <n v="0"/>
    <n v="0"/>
    <x v="1718"/>
    <n v="0"/>
    <n v="0"/>
    <n v="0"/>
    <n v="0"/>
    <n v="0"/>
    <n v="0"/>
    <n v="0"/>
    <n v="0"/>
    <n v="0"/>
    <n v="0"/>
    <n v="0"/>
    <n v="0"/>
    <x v="1"/>
    <x v="12"/>
    <m/>
    <x v="45"/>
  </r>
  <r>
    <x v="3"/>
    <s v="Joplin"/>
    <s v="Electric"/>
    <s v="Commercial"/>
    <s v="TC-GS Time Choice"/>
    <n v="1959693"/>
    <n v="255019.19"/>
    <n v="30061.53"/>
    <n v="14837.97"/>
    <n v="0"/>
    <n v="0"/>
    <n v="0"/>
    <n v="0"/>
    <n v="25417.17"/>
    <n v="0"/>
    <n v="0"/>
    <n v="524.04999999999995"/>
    <n v="0"/>
    <n v="0"/>
    <n v="0"/>
    <n v="0"/>
    <n v="0"/>
    <n v="0"/>
    <n v="0"/>
    <n v="55.9"/>
    <n v="0"/>
    <n v="0"/>
    <n v="0"/>
    <n v="0"/>
    <n v="0"/>
    <n v="0"/>
    <n v="0"/>
    <n v="0"/>
    <n v="0"/>
    <n v="45"/>
    <n v="4972.88"/>
    <n v="20"/>
    <n v="-119.91"/>
    <n v="20321.740000000002"/>
    <n v="0"/>
    <n v="0"/>
    <n v="0"/>
    <n v="0"/>
    <n v="0"/>
    <n v="0"/>
    <n v="0"/>
    <x v="1719"/>
    <n v="0"/>
    <n v="0"/>
    <n v="-10834.44"/>
    <n v="0"/>
    <n v="0"/>
    <n v="0"/>
    <n v="0"/>
    <n v="0"/>
    <n v="0"/>
    <n v="0"/>
    <n v="0"/>
    <n v="0"/>
    <x v="1"/>
    <x v="2"/>
    <m/>
    <x v="45"/>
  </r>
  <r>
    <x v="3"/>
    <s v="Joplin"/>
    <s v="Electric"/>
    <s v="Commercial"/>
    <s v="TC-SP Time Choice"/>
    <n v="109280"/>
    <n v="9472.2800000000007"/>
    <n v="69.489999999999995"/>
    <n v="80"/>
    <n v="0"/>
    <n v="0"/>
    <n v="0"/>
    <n v="0"/>
    <n v="1417.36"/>
    <n v="0"/>
    <n v="0"/>
    <n v="3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90.67"/>
    <n v="0"/>
    <n v="0"/>
    <n v="0"/>
    <n v="0"/>
    <n v="0"/>
    <n v="0"/>
    <n v="2680"/>
    <x v="1720"/>
    <n v="0"/>
    <n v="0"/>
    <n v="-165.03"/>
    <n v="0"/>
    <n v="0"/>
    <n v="0"/>
    <n v="0"/>
    <n v="0"/>
    <n v="0"/>
    <n v="0"/>
    <n v="0"/>
    <n v="0"/>
    <x v="1"/>
    <x v="41"/>
    <m/>
    <x v="45"/>
  </r>
  <r>
    <x v="3"/>
    <s v="Joplin"/>
    <s v="Electric"/>
    <s v="Industrial"/>
    <s v="LP-Large Power"/>
    <n v="23658320"/>
    <n v="1775737.88"/>
    <n v="3686.15"/>
    <n v="960"/>
    <n v="0"/>
    <n v="0"/>
    <n v="0"/>
    <n v="0"/>
    <n v="301170.42"/>
    <n v="0"/>
    <n v="0"/>
    <n v="1295.53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4256.76"/>
    <n v="0"/>
    <n v="0"/>
    <n v="95037.66"/>
    <n v="0"/>
    <n v="0"/>
    <n v="0"/>
    <n v="0"/>
    <n v="0"/>
    <n v="0"/>
    <n v="0"/>
    <x v="1721"/>
    <n v="0"/>
    <n v="0"/>
    <n v="0"/>
    <n v="0"/>
    <n v="0"/>
    <n v="0"/>
    <n v="0"/>
    <n v="0"/>
    <n v="0"/>
    <n v="0"/>
    <n v="0"/>
    <n v="0"/>
    <x v="2"/>
    <x v="17"/>
    <m/>
    <x v="45"/>
  </r>
  <r>
    <x v="3"/>
    <s v="Joplin"/>
    <s v="Electric"/>
    <s v="Industrial"/>
    <s v="NS-GS General Service"/>
    <n v="13650"/>
    <n v="1683.58"/>
    <n v="119.85"/>
    <n v="86.7"/>
    <n v="0"/>
    <n v="0"/>
    <n v="0"/>
    <n v="0"/>
    <n v="177.03"/>
    <n v="0"/>
    <n v="0"/>
    <n v="3.83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0"/>
    <n v="0"/>
    <n v="0"/>
    <n v="118.74"/>
    <n v="0"/>
    <n v="0"/>
    <n v="0"/>
    <n v="0"/>
    <n v="0"/>
    <n v="0"/>
    <n v="0"/>
    <x v="1722"/>
    <n v="0"/>
    <n v="0"/>
    <n v="0"/>
    <n v="0"/>
    <n v="0"/>
    <n v="0"/>
    <n v="0"/>
    <n v="0"/>
    <n v="0"/>
    <n v="0"/>
    <n v="0"/>
    <n v="0"/>
    <x v="2"/>
    <x v="19"/>
    <m/>
    <x v="45"/>
  </r>
  <r>
    <x v="3"/>
    <s v="Joplin"/>
    <s v="Electric"/>
    <s v="Industrial"/>
    <s v="NS-LG Large General"/>
    <n v="4365520"/>
    <n v="396968.92"/>
    <n v="2849.09"/>
    <n v="3004.96"/>
    <n v="0"/>
    <n v="0"/>
    <n v="0"/>
    <n v="0"/>
    <n v="56620.800000000003"/>
    <n v="0"/>
    <n v="0"/>
    <n v="983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3.97"/>
    <n v="0"/>
    <n v="0"/>
    <n v="24467.01"/>
    <n v="0"/>
    <n v="0"/>
    <n v="0"/>
    <n v="0"/>
    <n v="0"/>
    <n v="0"/>
    <n v="0"/>
    <x v="1723"/>
    <n v="0"/>
    <n v="0"/>
    <n v="0"/>
    <n v="0"/>
    <n v="0"/>
    <n v="0"/>
    <n v="0"/>
    <n v="0"/>
    <n v="0"/>
    <n v="0"/>
    <n v="0"/>
    <n v="0"/>
    <x v="2"/>
    <x v="20"/>
    <m/>
    <x v="45"/>
  </r>
  <r>
    <x v="3"/>
    <s v="Joplin"/>
    <s v="Electric"/>
    <s v="Industrial"/>
    <s v="NS-SP Small Primary"/>
    <n v="2688055"/>
    <n v="235322.78"/>
    <n v="486.43"/>
    <n v="897.05"/>
    <n v="0"/>
    <n v="0"/>
    <n v="0"/>
    <n v="0"/>
    <n v="34864.06"/>
    <n v="0"/>
    <n v="0"/>
    <n v="265.47000000000003"/>
    <n v="0"/>
    <n v="0"/>
    <n v="0"/>
    <n v="0"/>
    <n v="0"/>
    <n v="0"/>
    <n v="0"/>
    <n v="3465.52"/>
    <n v="0"/>
    <n v="0"/>
    <n v="0"/>
    <n v="0"/>
    <n v="0"/>
    <n v="0"/>
    <n v="0"/>
    <n v="0"/>
    <n v="0"/>
    <n v="0"/>
    <n v="1209.43"/>
    <n v="0"/>
    <n v="0"/>
    <n v="7399.6"/>
    <n v="0"/>
    <n v="0"/>
    <n v="0"/>
    <n v="0"/>
    <n v="0"/>
    <n v="0"/>
    <n v="0"/>
    <x v="1724"/>
    <n v="0"/>
    <n v="0"/>
    <n v="0"/>
    <n v="0"/>
    <n v="0"/>
    <n v="0"/>
    <n v="0"/>
    <n v="0"/>
    <n v="0"/>
    <n v="0"/>
    <n v="0"/>
    <n v="0"/>
    <x v="2"/>
    <x v="23"/>
    <m/>
    <x v="45"/>
  </r>
  <r>
    <x v="3"/>
    <s v="Joplin"/>
    <s v="Electric"/>
    <s v="Industrial"/>
    <s v="TC-GS Time Choice"/>
    <n v="10072"/>
    <n v="1316.87"/>
    <n v="143.82"/>
    <n v="97.91"/>
    <n v="0"/>
    <n v="0"/>
    <n v="0"/>
    <n v="0"/>
    <n v="130.63999999999999"/>
    <n v="0"/>
    <n v="0"/>
    <n v="1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74"/>
    <n v="0"/>
    <n v="0"/>
    <n v="0"/>
    <n v="0"/>
    <n v="0"/>
    <n v="0"/>
    <n v="0"/>
    <x v="1725"/>
    <n v="0"/>
    <n v="0"/>
    <n v="-67.16"/>
    <n v="0"/>
    <n v="0"/>
    <n v="0"/>
    <n v="0"/>
    <n v="0"/>
    <n v="0"/>
    <n v="0"/>
    <n v="0"/>
    <n v="0"/>
    <x v="2"/>
    <x v="2"/>
    <m/>
    <x v="45"/>
  </r>
  <r>
    <x v="3"/>
    <s v="Joplin"/>
    <s v="Electric"/>
    <s v="Interdepartmental"/>
    <s v="CB-Commercial"/>
    <n v="13"/>
    <n v="1.75"/>
    <n v="23.97"/>
    <n v="0"/>
    <n v="0"/>
    <n v="0"/>
    <n v="0"/>
    <n v="0"/>
    <n v="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900000000000001"/>
    <n v="0"/>
    <n v="0"/>
    <n v="0"/>
    <n v="0"/>
    <n v="0"/>
    <n v="0"/>
    <n v="0"/>
    <x v="498"/>
    <n v="0"/>
    <n v="0"/>
    <n v="0"/>
    <n v="0"/>
    <n v="0"/>
    <n v="0"/>
    <n v="0"/>
    <n v="0"/>
    <n v="0"/>
    <n v="0"/>
    <n v="0"/>
    <n v="0"/>
    <x v="5"/>
    <x v="5"/>
    <m/>
    <x v="45"/>
  </r>
  <r>
    <x v="3"/>
    <s v="Joplin"/>
    <s v="Electric"/>
    <s v="Interdepartmental"/>
    <s v="NS-GS General Service"/>
    <n v="49565"/>
    <n v="5988.83"/>
    <n v="95.88"/>
    <n v="0"/>
    <n v="0"/>
    <n v="0"/>
    <n v="0"/>
    <n v="0"/>
    <n v="642.86"/>
    <n v="0"/>
    <n v="0"/>
    <n v="13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"/>
    <n v="0"/>
    <n v="0"/>
    <n v="0"/>
    <n v="0"/>
    <n v="0"/>
    <n v="0"/>
    <n v="0"/>
    <x v="1726"/>
    <n v="0"/>
    <n v="0"/>
    <n v="0"/>
    <n v="0"/>
    <n v="0"/>
    <n v="0"/>
    <n v="0"/>
    <n v="0"/>
    <n v="0"/>
    <n v="0"/>
    <n v="0"/>
    <n v="0"/>
    <x v="5"/>
    <x v="19"/>
    <m/>
    <x v="45"/>
  </r>
  <r>
    <x v="3"/>
    <s v="Joplin"/>
    <s v="Electric"/>
    <s v="Interdepartmental"/>
    <s v="TC-GS Time Choice"/>
    <n v="4623"/>
    <n v="599.92999999999995"/>
    <n v="47.94"/>
    <n v="0"/>
    <n v="0"/>
    <n v="0"/>
    <n v="0"/>
    <n v="0"/>
    <n v="59.96"/>
    <n v="0"/>
    <n v="0"/>
    <n v="1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27"/>
    <n v="0"/>
    <n v="0"/>
    <n v="-31.56"/>
    <n v="0"/>
    <n v="0"/>
    <n v="0"/>
    <n v="0"/>
    <n v="0"/>
    <n v="0"/>
    <n v="0"/>
    <n v="0"/>
    <n v="0"/>
    <x v="5"/>
    <x v="2"/>
    <m/>
    <x v="45"/>
  </r>
  <r>
    <x v="3"/>
    <s v="Joplin"/>
    <s v="Electric"/>
    <s v="Municipal Buildings"/>
    <s v="NS-GS General Service"/>
    <n v="57429"/>
    <n v="7189.59"/>
    <n v="1294.3800000000001"/>
    <n v="0"/>
    <n v="0"/>
    <n v="0"/>
    <n v="0"/>
    <n v="0"/>
    <n v="744.85"/>
    <n v="0"/>
    <n v="0"/>
    <n v="16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28"/>
    <n v="0"/>
    <n v="0"/>
    <n v="0"/>
    <n v="0"/>
    <n v="0"/>
    <n v="0"/>
    <n v="0"/>
    <n v="0"/>
    <n v="0"/>
    <n v="0"/>
    <n v="0"/>
    <n v="0"/>
    <x v="3"/>
    <x v="19"/>
    <m/>
    <x v="45"/>
  </r>
  <r>
    <x v="3"/>
    <s v="Joplin"/>
    <s v="Electric"/>
    <s v="Municipal Buildings"/>
    <s v="NS-LG Large General"/>
    <n v="448289"/>
    <n v="47146.47"/>
    <n v="1181.33"/>
    <n v="0"/>
    <n v="0"/>
    <n v="0"/>
    <n v="0"/>
    <n v="0"/>
    <n v="5814.32"/>
    <n v="0"/>
    <n v="0"/>
    <n v="125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29"/>
    <n v="0"/>
    <n v="0"/>
    <n v="0"/>
    <n v="0"/>
    <n v="0"/>
    <n v="0"/>
    <n v="0"/>
    <n v="0"/>
    <n v="0"/>
    <n v="0"/>
    <n v="0"/>
    <n v="0"/>
    <x v="3"/>
    <x v="20"/>
    <m/>
    <x v="45"/>
  </r>
  <r>
    <x v="3"/>
    <s v="Joplin"/>
    <s v="Electric"/>
    <s v="Municipal Buildings"/>
    <s v="TC-GS Time Choice"/>
    <n v="37307"/>
    <n v="4824.6899999999996"/>
    <n v="455.43"/>
    <n v="0"/>
    <n v="0"/>
    <n v="0"/>
    <n v="0"/>
    <n v="0"/>
    <n v="483.87"/>
    <n v="0"/>
    <n v="0"/>
    <n v="1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30"/>
    <n v="0"/>
    <n v="0"/>
    <n v="-243.76"/>
    <n v="0"/>
    <n v="0"/>
    <n v="0"/>
    <n v="0"/>
    <n v="0"/>
    <n v="0"/>
    <n v="0"/>
    <n v="0"/>
    <n v="0"/>
    <x v="3"/>
    <x v="2"/>
    <m/>
    <x v="45"/>
  </r>
  <r>
    <x v="3"/>
    <s v="Joplin"/>
    <s v="Electric"/>
    <s v="Municipal Other Lighting"/>
    <s v="LS-Special Lighting"/>
    <n v="1126"/>
    <n v="209.68"/>
    <n v="0"/>
    <n v="0"/>
    <n v="0"/>
    <n v="0"/>
    <n v="0"/>
    <n v="0"/>
    <n v="14.6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5"/>
  </r>
  <r>
    <x v="3"/>
    <s v="Joplin"/>
    <s v="Electric"/>
    <s v="Municipal Other Lighting"/>
    <s v="MS-Miscellaneous"/>
    <n v="11295"/>
    <n v="1207.6600000000001"/>
    <n v="20.98"/>
    <n v="0"/>
    <n v="0"/>
    <n v="0"/>
    <n v="0"/>
    <n v="0"/>
    <n v="146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22"/>
    <m/>
    <x v="45"/>
  </r>
  <r>
    <x v="3"/>
    <s v="Joplin"/>
    <s v="Electric"/>
    <s v="Municipal Other Lighting"/>
    <s v="NS-GS General Service"/>
    <n v="26377"/>
    <n v="3379.54"/>
    <n v="1414.23"/>
    <n v="0"/>
    <n v="0"/>
    <n v="0"/>
    <n v="0"/>
    <n v="0"/>
    <n v="342.12"/>
    <n v="0"/>
    <n v="0"/>
    <n v="7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31"/>
    <n v="0"/>
    <n v="0"/>
    <n v="0"/>
    <n v="0"/>
    <n v="0"/>
    <n v="0"/>
    <n v="0"/>
    <n v="0"/>
    <n v="0"/>
    <n v="0"/>
    <n v="0"/>
    <n v="0"/>
    <x v="4"/>
    <x v="19"/>
    <m/>
    <x v="45"/>
  </r>
  <r>
    <x v="3"/>
    <s v="Joplin"/>
    <s v="Electric"/>
    <s v="Municipal Other Lighting"/>
    <s v="NS-LG Large General"/>
    <n v="8720"/>
    <n v="1857.97"/>
    <n v="138.97999999999999"/>
    <n v="0"/>
    <n v="0"/>
    <n v="0"/>
    <n v="0"/>
    <n v="0"/>
    <n v="113.1"/>
    <n v="0"/>
    <n v="0"/>
    <n v="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32"/>
    <n v="0"/>
    <n v="0"/>
    <n v="0"/>
    <n v="0"/>
    <n v="0"/>
    <n v="0"/>
    <n v="0"/>
    <n v="0"/>
    <n v="0"/>
    <n v="0"/>
    <n v="0"/>
    <n v="0"/>
    <x v="4"/>
    <x v="20"/>
    <m/>
    <x v="45"/>
  </r>
  <r>
    <x v="3"/>
    <s v="Joplin"/>
    <s v="Electric"/>
    <s v="Municipal Other Lighting"/>
    <s v="TC-GS Time Choice"/>
    <n v="2333"/>
    <n v="321.10000000000002"/>
    <n v="311.61"/>
    <n v="0"/>
    <n v="0"/>
    <n v="0"/>
    <n v="0"/>
    <n v="0"/>
    <n v="30.26"/>
    <n v="0"/>
    <n v="0"/>
    <n v="0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33"/>
    <n v="0"/>
    <n v="0"/>
    <n v="-23.12"/>
    <n v="0"/>
    <n v="0"/>
    <n v="0"/>
    <n v="0"/>
    <n v="0"/>
    <n v="0"/>
    <n v="0"/>
    <n v="0"/>
    <n v="0"/>
    <x v="4"/>
    <x v="2"/>
    <m/>
    <x v="45"/>
  </r>
  <r>
    <x v="3"/>
    <s v="Joplin"/>
    <s v="Electric"/>
    <s v="Municipal Pumping"/>
    <s v="NS-GS General Service"/>
    <n v="13481"/>
    <n v="1723.58"/>
    <n v="503.37"/>
    <n v="0"/>
    <n v="0"/>
    <n v="0"/>
    <n v="0"/>
    <n v="0"/>
    <n v="174.87"/>
    <n v="0"/>
    <n v="0"/>
    <n v="3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34"/>
    <n v="0"/>
    <n v="0"/>
    <n v="0"/>
    <n v="0"/>
    <n v="0"/>
    <n v="0"/>
    <n v="0"/>
    <n v="0"/>
    <n v="0"/>
    <n v="0"/>
    <n v="0"/>
    <n v="0"/>
    <x v="3"/>
    <x v="19"/>
    <m/>
    <x v="45"/>
  </r>
  <r>
    <x v="3"/>
    <s v="Joplin"/>
    <s v="Electric"/>
    <s v="Municipal Pumping"/>
    <s v="NS-LG Large General"/>
    <n v="376850"/>
    <n v="35242.69"/>
    <n v="555.91999999999996"/>
    <n v="0"/>
    <n v="0"/>
    <n v="0"/>
    <n v="0"/>
    <n v="0"/>
    <n v="4887.7299999999996"/>
    <n v="0"/>
    <n v="0"/>
    <n v="105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35"/>
    <n v="0"/>
    <n v="0"/>
    <n v="0"/>
    <n v="0"/>
    <n v="0"/>
    <n v="0"/>
    <n v="0"/>
    <n v="0"/>
    <n v="0"/>
    <n v="0"/>
    <n v="0"/>
    <n v="0"/>
    <x v="3"/>
    <x v="20"/>
    <m/>
    <x v="45"/>
  </r>
  <r>
    <x v="3"/>
    <s v="Joplin"/>
    <s v="Electric"/>
    <s v="Municipal Pumping"/>
    <s v="NS-SP Small Primary"/>
    <n v="431688"/>
    <n v="36255.699999999997"/>
    <n v="69.489999999999995"/>
    <n v="0"/>
    <n v="0"/>
    <n v="0"/>
    <n v="0"/>
    <n v="0"/>
    <n v="5598.99"/>
    <n v="0"/>
    <n v="0"/>
    <n v="120.87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36"/>
    <n v="0"/>
    <n v="0"/>
    <n v="0"/>
    <n v="0"/>
    <n v="0"/>
    <n v="0"/>
    <n v="0"/>
    <n v="0"/>
    <n v="0"/>
    <n v="0"/>
    <n v="0"/>
    <n v="0"/>
    <x v="3"/>
    <x v="23"/>
    <m/>
    <x v="45"/>
  </r>
  <r>
    <x v="3"/>
    <s v="Joplin"/>
    <s v="Electric"/>
    <s v="Municipal Pumping"/>
    <s v="TC-GS Time Choice"/>
    <n v="7738"/>
    <n v="1019.85"/>
    <n v="239.7"/>
    <n v="0"/>
    <n v="0"/>
    <n v="0"/>
    <n v="0"/>
    <n v="0"/>
    <n v="100.36"/>
    <n v="0"/>
    <n v="0"/>
    <n v="2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37"/>
    <n v="0"/>
    <n v="0"/>
    <n v="-46.76"/>
    <n v="0"/>
    <n v="0"/>
    <n v="0"/>
    <n v="0"/>
    <n v="0"/>
    <n v="0"/>
    <n v="0"/>
    <n v="0"/>
    <n v="0"/>
    <x v="3"/>
    <x v="2"/>
    <m/>
    <x v="45"/>
  </r>
  <r>
    <x v="3"/>
    <s v="Joplin"/>
    <s v="Electric"/>
    <s v="Oil Pipeline Pumping"/>
    <s v="LP-Large Power"/>
    <n v="1300963"/>
    <n v="120705.49"/>
    <n v="283.55"/>
    <n v="0"/>
    <n v="0"/>
    <n v="0"/>
    <n v="0"/>
    <n v="0"/>
    <n v="16561.25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35.64"/>
    <n v="0"/>
    <n v="0"/>
    <n v="8046.6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29"/>
    <m/>
    <x v="45"/>
  </r>
  <r>
    <x v="3"/>
    <s v="Joplin"/>
    <s v="Electric"/>
    <s v="Residential"/>
    <s v="NM-Net Metering"/>
    <n v="-193"/>
    <n v="-4.9400000000000004"/>
    <n v="0"/>
    <n v="-0.14000000000000001"/>
    <n v="0"/>
    <n v="0"/>
    <n v="0"/>
    <n v="0"/>
    <n v="2.5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53"/>
    <n v="0"/>
    <n v="0"/>
    <n v="0"/>
    <n v="0"/>
    <n v="0"/>
    <n v="0"/>
    <n v="0"/>
    <n v="0"/>
    <n v="0"/>
    <n v="0"/>
    <n v="0"/>
    <n v="0"/>
    <x v="0"/>
    <x v="10"/>
    <m/>
    <x v="45"/>
  </r>
  <r>
    <x v="3"/>
    <s v="Joplin"/>
    <s v="Electric"/>
    <s v="Residential"/>
    <s v="NS-RG Residential"/>
    <n v="13751584.800000001"/>
    <n v="1768141.99"/>
    <n v="287630.23"/>
    <n v="112135.64"/>
    <n v="0"/>
    <n v="0"/>
    <n v="-318.05"/>
    <n v="-28579.566412213699"/>
    <n v="178358.51"/>
    <n v="0"/>
    <n v="0"/>
    <n v="3849.77"/>
    <n v="0"/>
    <n v="0"/>
    <n v="0"/>
    <n v="0"/>
    <n v="0"/>
    <n v="0"/>
    <n v="0"/>
    <n v="0"/>
    <n v="0"/>
    <n v="0"/>
    <n v="0"/>
    <n v="0"/>
    <n v="0"/>
    <n v="0"/>
    <n v="0"/>
    <n v="330"/>
    <n v="50"/>
    <n v="75"/>
    <n v="2765.39"/>
    <n v="880"/>
    <n v="-576.05999999999995"/>
    <n v="7756.46"/>
    <n v="0"/>
    <n v="0"/>
    <n v="0"/>
    <n v="0"/>
    <n v="0"/>
    <n v="0"/>
    <n v="1410.38"/>
    <x v="1738"/>
    <n v="0"/>
    <n v="0"/>
    <n v="0"/>
    <n v="0"/>
    <n v="0"/>
    <n v="0"/>
    <n v="0"/>
    <n v="0"/>
    <n v="0"/>
    <n v="0"/>
    <n v="0"/>
    <n v="0"/>
    <x v="0"/>
    <x v="38"/>
    <m/>
    <x v="45"/>
  </r>
  <r>
    <x v="3"/>
    <s v="Joplin"/>
    <s v="Electric"/>
    <s v="Residential"/>
    <s v="RG-Residential"/>
    <n v="1741"/>
    <n v="236.48"/>
    <n v="190.67"/>
    <n v="19.46"/>
    <n v="0"/>
    <n v="0"/>
    <n v="0"/>
    <n v="0"/>
    <n v="22.57"/>
    <n v="0"/>
    <n v="0"/>
    <n v="0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5000000000000004"/>
    <n v="0"/>
    <n v="0"/>
    <n v="0.56999999999999995"/>
    <n v="0"/>
    <n v="0"/>
    <n v="0"/>
    <n v="0"/>
    <n v="0"/>
    <n v="0"/>
    <n v="0"/>
    <x v="1739"/>
    <n v="0"/>
    <n v="0"/>
    <n v="0"/>
    <n v="0"/>
    <n v="0"/>
    <n v="0"/>
    <n v="0"/>
    <n v="0"/>
    <n v="0"/>
    <n v="0"/>
    <n v="0"/>
    <n v="0"/>
    <x v="0"/>
    <x v="1"/>
    <m/>
    <x v="45"/>
  </r>
  <r>
    <x v="3"/>
    <s v="Joplin"/>
    <s v="Electric"/>
    <s v="Residential"/>
    <s v="TC-RG Time Choice"/>
    <n v="6551722"/>
    <n v="854438.62"/>
    <n v="105940.78"/>
    <n v="42033.48"/>
    <n v="0"/>
    <n v="0"/>
    <n v="0"/>
    <n v="0"/>
    <n v="84975.45"/>
    <n v="0"/>
    <n v="0"/>
    <n v="1834.63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2475.96"/>
    <n v="720"/>
    <n v="-274.52999999999997"/>
    <n v="5799.41"/>
    <n v="0"/>
    <n v="0"/>
    <n v="0"/>
    <n v="0"/>
    <n v="0"/>
    <n v="0"/>
    <n v="505.21"/>
    <x v="1740"/>
    <n v="0"/>
    <n v="0"/>
    <n v="-38352.839999999997"/>
    <n v="0"/>
    <n v="0"/>
    <n v="0"/>
    <n v="0"/>
    <n v="0"/>
    <n v="0"/>
    <n v="0"/>
    <n v="0"/>
    <n v="0"/>
    <x v="0"/>
    <x v="3"/>
    <m/>
    <x v="45"/>
  </r>
  <r>
    <x v="3"/>
    <s v="Joplin"/>
    <s v="Electric"/>
    <s v="Residential"/>
    <s v="TP-RG Time Choice Plus"/>
    <n v="3258"/>
    <n v="0"/>
    <n v="39"/>
    <n v="28.61"/>
    <n v="0"/>
    <n v="0"/>
    <n v="0"/>
    <n v="0"/>
    <n v="42.26"/>
    <n v="0"/>
    <n v="0"/>
    <n v="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96"/>
    <n v="0"/>
    <n v="0"/>
    <n v="0"/>
    <n v="0"/>
    <n v="0"/>
    <n v="0"/>
    <n v="0"/>
    <x v="1741"/>
    <n v="0"/>
    <n v="217.22"/>
    <n v="0"/>
    <n v="208.17"/>
    <n v="0"/>
    <n v="0"/>
    <n v="0"/>
    <n v="0"/>
    <n v="0"/>
    <n v="0"/>
    <n v="0"/>
    <n v="0"/>
    <x v="0"/>
    <x v="40"/>
    <m/>
    <x v="45"/>
  </r>
  <r>
    <x v="3"/>
    <s v="Joplin"/>
    <s v="Lighting"/>
    <s v="Commercial"/>
    <s v="PL-Private Lighting"/>
    <n v="177407.147"/>
    <n v="54982.36"/>
    <n v="0"/>
    <n v="2309.3200000000002"/>
    <n v="0"/>
    <n v="0"/>
    <n v="0"/>
    <n v="0"/>
    <n v="2300.29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30"/>
    <n v="0"/>
    <n v="0"/>
    <n v="817.89"/>
    <n v="0"/>
    <n v="-5.43"/>
    <n v="3775.54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3"/>
    <s v="Joplin"/>
    <s v="Lighting"/>
    <s v="Industrial"/>
    <s v="PL-Private Lighting"/>
    <n v="17340"/>
    <n v="5153.38"/>
    <n v="0"/>
    <n v="315.32"/>
    <n v="0"/>
    <n v="0"/>
    <n v="0"/>
    <n v="0"/>
    <n v="224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97"/>
    <n v="0"/>
    <n v="0"/>
    <n v="368.4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5"/>
  </r>
  <r>
    <x v="3"/>
    <s v="Joplin"/>
    <s v="Lighting"/>
    <s v="Municipal Buildings"/>
    <s v="PL-Private Lighting"/>
    <n v="591"/>
    <n v="230.53"/>
    <n v="0"/>
    <n v="0"/>
    <n v="0"/>
    <n v="0"/>
    <n v="0"/>
    <n v="0"/>
    <n v="7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4"/>
    <m/>
    <x v="45"/>
  </r>
  <r>
    <x v="3"/>
    <s v="Joplin"/>
    <s v="Lighting"/>
    <s v="Municipal Other Lighting"/>
    <s v="PL-Private Lighting"/>
    <n v="4176"/>
    <n v="1045.19"/>
    <n v="0"/>
    <n v="0"/>
    <n v="0"/>
    <n v="0"/>
    <n v="0"/>
    <n v="0"/>
    <n v="5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5"/>
  </r>
  <r>
    <x v="3"/>
    <s v="Joplin"/>
    <s v="Lighting"/>
    <s v="Municipal Street Lighting"/>
    <s v="SPL-Municipal St Lighting"/>
    <n v="381000.87599999999"/>
    <n v="50782.53"/>
    <n v="0"/>
    <n v="0"/>
    <n v="0"/>
    <n v="0"/>
    <n v="0"/>
    <n v="0"/>
    <n v="4941.57"/>
    <n v="0"/>
    <n v="0"/>
    <n v="0"/>
    <n v="0"/>
    <n v="0"/>
    <n v="0"/>
    <n v="0"/>
    <n v="0"/>
    <n v="0"/>
    <n v="0"/>
    <n v="27664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5"/>
  </r>
  <r>
    <x v="3"/>
    <s v="Joplin"/>
    <s v="Lighting"/>
    <s v="Residential"/>
    <s v="PL-Private Lighting"/>
    <n v="54980.995999999999"/>
    <n v="21555.07"/>
    <n v="0"/>
    <n v="556.53"/>
    <n v="0"/>
    <n v="0"/>
    <n v="0"/>
    <n v="0"/>
    <n v="710.87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16.66"/>
    <n v="0"/>
    <n v="-0.01"/>
    <n v="136.4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3"/>
    <s v="Neosho"/>
    <s v="Electric"/>
    <s v="Commercial"/>
    <s v="LS-Special Lighting"/>
    <n v="-17139"/>
    <n v="-2378.17"/>
    <n v="0"/>
    <n v="1.99"/>
    <n v="0"/>
    <n v="0"/>
    <n v="0"/>
    <n v="0"/>
    <n v="-222.29"/>
    <n v="0"/>
    <n v="0"/>
    <n v="-4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11"/>
    <n v="0"/>
    <n v="0"/>
    <n v="0"/>
    <n v="0"/>
    <n v="0"/>
    <n v="0"/>
    <n v="0"/>
    <x v="1742"/>
    <n v="0"/>
    <n v="0"/>
    <n v="0"/>
    <n v="0"/>
    <n v="0"/>
    <n v="0"/>
    <n v="0"/>
    <n v="0"/>
    <n v="0"/>
    <n v="0"/>
    <n v="0"/>
    <n v="0"/>
    <x v="1"/>
    <x v="7"/>
    <m/>
    <x v="45"/>
  </r>
  <r>
    <x v="3"/>
    <s v="Neosho"/>
    <s v="Electric"/>
    <s v="Commercial"/>
    <s v="NS-GS General Service"/>
    <n v="1592620"/>
    <n v="199647.41"/>
    <n v="33446.14"/>
    <n v="5857.19"/>
    <n v="0"/>
    <n v="0"/>
    <n v="-77.78"/>
    <n v="-4164"/>
    <n v="20656.29"/>
    <n v="0"/>
    <n v="0"/>
    <n v="445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19.37"/>
    <n v="40"/>
    <n v="-130.66999999999999"/>
    <n v="15941.16"/>
    <n v="0"/>
    <n v="0"/>
    <n v="0"/>
    <n v="0"/>
    <n v="0"/>
    <n v="0"/>
    <n v="0"/>
    <x v="1743"/>
    <n v="0"/>
    <n v="0"/>
    <n v="0"/>
    <n v="0"/>
    <n v="0"/>
    <n v="0"/>
    <n v="0"/>
    <n v="0"/>
    <n v="0"/>
    <n v="0"/>
    <n v="0"/>
    <n v="0"/>
    <x v="1"/>
    <x v="19"/>
    <m/>
    <x v="45"/>
  </r>
  <r>
    <x v="3"/>
    <s v="Neosho"/>
    <s v="Electric"/>
    <s v="Commercial"/>
    <s v="NS-LG Large General"/>
    <n v="6372786"/>
    <n v="671783.37"/>
    <n v="18831.79"/>
    <n v="332.01"/>
    <n v="0"/>
    <n v="0"/>
    <n v="-52.2"/>
    <n v="-4309.1786259541996"/>
    <n v="82655.03"/>
    <n v="0"/>
    <n v="0"/>
    <n v="1672.46"/>
    <n v="0"/>
    <n v="0"/>
    <n v="0"/>
    <n v="0"/>
    <n v="0"/>
    <n v="0"/>
    <n v="0"/>
    <n v="521.30999999999995"/>
    <n v="0"/>
    <n v="0"/>
    <n v="0"/>
    <n v="0"/>
    <n v="0"/>
    <n v="0"/>
    <n v="0"/>
    <n v="0"/>
    <n v="0"/>
    <n v="0"/>
    <n v="5984.41"/>
    <n v="20"/>
    <n v="0"/>
    <n v="35958.050000000003"/>
    <n v="0"/>
    <n v="0"/>
    <n v="0"/>
    <n v="0"/>
    <n v="0"/>
    <n v="0"/>
    <n v="0"/>
    <x v="1744"/>
    <n v="0"/>
    <n v="0"/>
    <n v="0"/>
    <n v="0"/>
    <n v="0"/>
    <n v="0"/>
    <n v="0"/>
    <n v="0"/>
    <n v="0"/>
    <n v="0"/>
    <n v="0"/>
    <n v="0"/>
    <x v="1"/>
    <x v="20"/>
    <m/>
    <x v="45"/>
  </r>
  <r>
    <x v="3"/>
    <s v="Neosho"/>
    <s v="Electric"/>
    <s v="Commercial"/>
    <s v="NS-GS General Service"/>
    <n v="28"/>
    <n v="3.8"/>
    <n v="11.27"/>
    <n v="0.77"/>
    <n v="0"/>
    <n v="0"/>
    <n v="0"/>
    <n v="0"/>
    <n v="0.36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7"/>
    <n v="0"/>
    <n v="0"/>
    <n v="0"/>
    <n v="0"/>
    <n v="0"/>
    <n v="0"/>
    <n v="0"/>
    <x v="128"/>
    <n v="0"/>
    <n v="0"/>
    <n v="0"/>
    <n v="0"/>
    <n v="0"/>
    <n v="0"/>
    <n v="0"/>
    <n v="0"/>
    <n v="0"/>
    <n v="0"/>
    <n v="0"/>
    <n v="0"/>
    <x v="1"/>
    <x v="19"/>
    <m/>
    <x v="45"/>
  </r>
  <r>
    <x v="3"/>
    <s v="Neosho"/>
    <s v="Electric"/>
    <s v="Commercial"/>
    <s v="NS-SP Small Primary"/>
    <n v="119767"/>
    <n v="12407.77"/>
    <n v="69.489999999999995"/>
    <n v="0"/>
    <n v="0"/>
    <n v="0"/>
    <n v="0"/>
    <n v="0"/>
    <n v="1553.38"/>
    <n v="0"/>
    <n v="0"/>
    <n v="33.53"/>
    <n v="0"/>
    <n v="0"/>
    <n v="0"/>
    <n v="0"/>
    <n v="0"/>
    <n v="0"/>
    <n v="0"/>
    <n v="572.04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45"/>
    <n v="0"/>
    <n v="0"/>
    <n v="0"/>
    <n v="0"/>
    <n v="0"/>
    <n v="0"/>
    <n v="0"/>
    <n v="0"/>
    <n v="0"/>
    <n v="0"/>
    <n v="0"/>
    <n v="0"/>
    <x v="1"/>
    <x v="23"/>
    <m/>
    <x v="45"/>
  </r>
  <r>
    <x v="3"/>
    <s v="Neosho"/>
    <s v="Electric"/>
    <s v="Commercial"/>
    <s v="TC-GS Time Choice"/>
    <n v="1280703"/>
    <n v="166965.66"/>
    <n v="25836.46"/>
    <n v="6079.54"/>
    <n v="0"/>
    <n v="0"/>
    <n v="0"/>
    <n v="0"/>
    <n v="16610.689999999999"/>
    <n v="0"/>
    <n v="0"/>
    <n v="356.82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2000.92"/>
    <n v="20"/>
    <n v="-22.94"/>
    <n v="12384.72"/>
    <n v="0"/>
    <n v="0"/>
    <n v="0"/>
    <n v="0"/>
    <n v="0"/>
    <n v="0"/>
    <n v="0"/>
    <x v="1746"/>
    <n v="0"/>
    <n v="0"/>
    <n v="-7093.84"/>
    <n v="0"/>
    <n v="0"/>
    <n v="0"/>
    <n v="0"/>
    <n v="0"/>
    <n v="0"/>
    <n v="0"/>
    <n v="0"/>
    <n v="0"/>
    <x v="1"/>
    <x v="2"/>
    <m/>
    <x v="45"/>
  </r>
  <r>
    <x v="3"/>
    <s v="Neosho"/>
    <s v="Electric"/>
    <s v="Commercial"/>
    <s v="TC-SP Time Choice"/>
    <n v="52920"/>
    <n v="6610.76"/>
    <n v="69.489999999999995"/>
    <n v="0"/>
    <n v="0"/>
    <n v="0"/>
    <n v="0"/>
    <n v="0"/>
    <n v="686.37"/>
    <n v="0"/>
    <n v="0"/>
    <n v="14.82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47"/>
    <n v="0"/>
    <n v="0"/>
    <n v="-74.09"/>
    <n v="0"/>
    <n v="0"/>
    <n v="0"/>
    <n v="0"/>
    <n v="0"/>
    <n v="0"/>
    <n v="0"/>
    <n v="0"/>
    <n v="0"/>
    <x v="1"/>
    <x v="41"/>
    <m/>
    <x v="45"/>
  </r>
  <r>
    <x v="3"/>
    <s v="Neosho"/>
    <s v="Electric"/>
    <s v="Industrial"/>
    <s v="LP-Large Power"/>
    <n v="10154124"/>
    <n v="709159.29"/>
    <n v="1134.2"/>
    <n v="0"/>
    <n v="0"/>
    <n v="0"/>
    <n v="0"/>
    <n v="0"/>
    <n v="129262"/>
    <n v="0"/>
    <n v="0"/>
    <n v="153.94999999999999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279.88"/>
    <n v="0"/>
    <n v="0"/>
    <n v="15239.88"/>
    <n v="0"/>
    <n v="0"/>
    <n v="0"/>
    <n v="0"/>
    <n v="0"/>
    <n v="0"/>
    <n v="0"/>
    <x v="1748"/>
    <n v="0"/>
    <n v="0"/>
    <n v="0"/>
    <n v="0"/>
    <n v="0"/>
    <n v="0"/>
    <n v="0"/>
    <n v="0"/>
    <n v="0"/>
    <n v="0"/>
    <n v="0"/>
    <n v="0"/>
    <x v="2"/>
    <x v="17"/>
    <m/>
    <x v="45"/>
  </r>
  <r>
    <x v="3"/>
    <s v="Neosho"/>
    <s v="Electric"/>
    <s v="Industrial"/>
    <s v="NS-GS General Service"/>
    <n v="2951"/>
    <n v="367.82"/>
    <n v="47.94"/>
    <n v="0"/>
    <n v="0"/>
    <n v="0"/>
    <n v="0"/>
    <n v="0"/>
    <n v="38.28"/>
    <n v="0"/>
    <n v="0"/>
    <n v="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57"/>
    <n v="0"/>
    <n v="0"/>
    <n v="0"/>
    <n v="0"/>
    <n v="0"/>
    <n v="0"/>
    <n v="0"/>
    <x v="1749"/>
    <n v="0"/>
    <n v="0"/>
    <n v="0"/>
    <n v="0"/>
    <n v="0"/>
    <n v="0"/>
    <n v="0"/>
    <n v="0"/>
    <n v="0"/>
    <n v="0"/>
    <n v="0"/>
    <n v="0"/>
    <x v="2"/>
    <x v="19"/>
    <m/>
    <x v="45"/>
  </r>
  <r>
    <x v="3"/>
    <s v="Neosho"/>
    <s v="Electric"/>
    <s v="Industrial"/>
    <s v="NS-LG Large General"/>
    <n v="513360"/>
    <n v="58992.35"/>
    <n v="1111.8399999999999"/>
    <n v="1696.51"/>
    <n v="0"/>
    <n v="0"/>
    <n v="0"/>
    <n v="0"/>
    <n v="6658.27"/>
    <n v="0"/>
    <n v="0"/>
    <n v="109.15"/>
    <n v="0"/>
    <n v="0"/>
    <n v="0"/>
    <n v="0"/>
    <n v="0"/>
    <n v="0"/>
    <n v="0"/>
    <n v="120.9"/>
    <n v="0"/>
    <n v="0"/>
    <n v="0"/>
    <n v="0"/>
    <n v="0"/>
    <n v="0"/>
    <n v="0"/>
    <n v="0"/>
    <n v="0"/>
    <n v="0"/>
    <n v="211.24"/>
    <n v="0"/>
    <n v="0"/>
    <n v="3713.39"/>
    <n v="0"/>
    <n v="0"/>
    <n v="0"/>
    <n v="0"/>
    <n v="0"/>
    <n v="0"/>
    <n v="0"/>
    <x v="1750"/>
    <n v="0"/>
    <n v="0"/>
    <n v="0"/>
    <n v="0"/>
    <n v="0"/>
    <n v="0"/>
    <n v="0"/>
    <n v="0"/>
    <n v="0"/>
    <n v="0"/>
    <n v="0"/>
    <n v="0"/>
    <x v="2"/>
    <x v="20"/>
    <m/>
    <x v="45"/>
  </r>
  <r>
    <x v="3"/>
    <s v="Neosho"/>
    <s v="Electric"/>
    <s v="Industrial"/>
    <s v="NS-SP Small Primary"/>
    <n v="353410"/>
    <n v="33033.620000000003"/>
    <n v="277.95999999999998"/>
    <n v="0"/>
    <n v="0"/>
    <n v="0"/>
    <n v="0"/>
    <n v="0"/>
    <n v="4583.7299999999996"/>
    <n v="0"/>
    <n v="0"/>
    <n v="53.23"/>
    <n v="0"/>
    <n v="0"/>
    <n v="0"/>
    <n v="0"/>
    <n v="0"/>
    <n v="0"/>
    <n v="0"/>
    <n v="6334.32"/>
    <n v="0"/>
    <n v="0"/>
    <n v="0"/>
    <n v="0"/>
    <n v="0"/>
    <n v="0"/>
    <n v="0"/>
    <n v="0"/>
    <n v="0"/>
    <n v="0"/>
    <n v="992.16"/>
    <n v="0"/>
    <n v="0"/>
    <n v="1799.43"/>
    <n v="0"/>
    <n v="0"/>
    <n v="0"/>
    <n v="0"/>
    <n v="0"/>
    <n v="0"/>
    <n v="0"/>
    <x v="1751"/>
    <n v="0"/>
    <n v="0"/>
    <n v="0"/>
    <n v="0"/>
    <n v="0"/>
    <n v="0"/>
    <n v="0"/>
    <n v="0"/>
    <n v="0"/>
    <n v="0"/>
    <n v="0"/>
    <n v="0"/>
    <x v="2"/>
    <x v="23"/>
    <m/>
    <x v="45"/>
  </r>
  <r>
    <x v="3"/>
    <s v="Neosho"/>
    <s v="Electric"/>
    <s v="Industrial"/>
    <s v="TC-GS Time Choice"/>
    <n v="54400"/>
    <n v="6946.55"/>
    <n v="263.67"/>
    <n v="353.6"/>
    <n v="0"/>
    <n v="0"/>
    <n v="0"/>
    <n v="0"/>
    <n v="705.58"/>
    <n v="0"/>
    <n v="0"/>
    <n v="14.17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299.75"/>
    <n v="0"/>
    <n v="0"/>
    <n v="617.48"/>
    <n v="0"/>
    <n v="0"/>
    <n v="0"/>
    <n v="0"/>
    <n v="0"/>
    <n v="0"/>
    <n v="0"/>
    <x v="1752"/>
    <n v="0"/>
    <n v="0"/>
    <n v="-260"/>
    <n v="0"/>
    <n v="0"/>
    <n v="0"/>
    <n v="0"/>
    <n v="0"/>
    <n v="0"/>
    <n v="0"/>
    <n v="0"/>
    <n v="0"/>
    <x v="2"/>
    <x v="2"/>
    <m/>
    <x v="45"/>
  </r>
  <r>
    <x v="3"/>
    <s v="Neosho"/>
    <s v="Electric"/>
    <s v="Interdepartmental"/>
    <s v="NS-GS General Service"/>
    <n v="1600"/>
    <n v="206.33"/>
    <n v="119.85"/>
    <n v="0"/>
    <n v="0"/>
    <n v="0"/>
    <n v="0"/>
    <n v="0"/>
    <n v="20.76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89"/>
    <n v="0"/>
    <n v="0"/>
    <n v="0"/>
    <n v="0"/>
    <n v="0"/>
    <n v="0"/>
    <n v="0"/>
    <x v="358"/>
    <n v="0"/>
    <n v="0"/>
    <n v="0"/>
    <n v="0"/>
    <n v="0"/>
    <n v="0"/>
    <n v="0"/>
    <n v="0"/>
    <n v="0"/>
    <n v="0"/>
    <n v="0"/>
    <n v="0"/>
    <x v="5"/>
    <x v="19"/>
    <m/>
    <x v="45"/>
  </r>
  <r>
    <x v="3"/>
    <s v="Neosho"/>
    <s v="Electric"/>
    <s v="Interdepartmental"/>
    <s v="TC-GS Time Choice"/>
    <n v="2648"/>
    <n v="355.98"/>
    <n v="71.91"/>
    <n v="0"/>
    <n v="0"/>
    <n v="0"/>
    <n v="0"/>
    <n v="0"/>
    <n v="34.35"/>
    <n v="0"/>
    <n v="0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53"/>
    <n v="0"/>
    <n v="0"/>
    <n v="-17.12"/>
    <n v="0"/>
    <n v="0"/>
    <n v="0"/>
    <n v="0"/>
    <n v="0"/>
    <n v="0"/>
    <n v="0"/>
    <n v="0"/>
    <n v="0"/>
    <x v="5"/>
    <x v="2"/>
    <m/>
    <x v="45"/>
  </r>
  <r>
    <x v="3"/>
    <s v="Neosho"/>
    <s v="Electric"/>
    <s v="Municipal Buildings"/>
    <s v="NS-GS General Service"/>
    <n v="19283"/>
    <n v="2473.25"/>
    <n v="1006.74"/>
    <n v="0"/>
    <n v="0"/>
    <n v="0"/>
    <n v="0"/>
    <n v="0"/>
    <n v="250.09"/>
    <n v="0"/>
    <n v="0"/>
    <n v="5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54"/>
    <n v="0"/>
    <n v="0"/>
    <n v="0"/>
    <n v="0"/>
    <n v="0"/>
    <n v="0"/>
    <n v="0"/>
    <n v="0"/>
    <n v="0"/>
    <n v="0"/>
    <n v="0"/>
    <n v="0"/>
    <x v="3"/>
    <x v="19"/>
    <m/>
    <x v="45"/>
  </r>
  <r>
    <x v="3"/>
    <s v="Neosho"/>
    <s v="Electric"/>
    <s v="Municipal Buildings"/>
    <s v="NS-LG Large General"/>
    <n v="40760"/>
    <n v="5562.19"/>
    <n v="277.95999999999998"/>
    <n v="0"/>
    <n v="0"/>
    <n v="0"/>
    <n v="0"/>
    <n v="0"/>
    <n v="528.66"/>
    <n v="0"/>
    <n v="0"/>
    <n v="1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55"/>
    <n v="0"/>
    <n v="0"/>
    <n v="0"/>
    <n v="0"/>
    <n v="0"/>
    <n v="0"/>
    <n v="0"/>
    <n v="0"/>
    <n v="0"/>
    <n v="0"/>
    <n v="0"/>
    <n v="0"/>
    <x v="3"/>
    <x v="20"/>
    <m/>
    <x v="45"/>
  </r>
  <r>
    <x v="3"/>
    <s v="Neosho"/>
    <s v="Electric"/>
    <s v="Municipal Buildings"/>
    <s v="TC-GS Time Choice"/>
    <n v="46235"/>
    <n v="6123.81"/>
    <n v="1629.96"/>
    <n v="0"/>
    <n v="0"/>
    <n v="0"/>
    <n v="0"/>
    <n v="0"/>
    <n v="599.66"/>
    <n v="0"/>
    <n v="0"/>
    <n v="12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56"/>
    <n v="0"/>
    <n v="0"/>
    <n v="-284.68"/>
    <n v="0"/>
    <n v="0"/>
    <n v="0"/>
    <n v="0"/>
    <n v="0"/>
    <n v="0"/>
    <n v="0"/>
    <n v="0"/>
    <n v="0"/>
    <x v="3"/>
    <x v="2"/>
    <m/>
    <x v="45"/>
  </r>
  <r>
    <x v="3"/>
    <s v="Neosho"/>
    <s v="Electric"/>
    <s v="Municipal Other Lighting"/>
    <s v="LS-Special Lighting"/>
    <n v="896"/>
    <n v="181.06"/>
    <n v="0"/>
    <n v="0"/>
    <n v="0"/>
    <n v="0"/>
    <n v="0"/>
    <n v="0"/>
    <n v="11.63"/>
    <n v="0"/>
    <n v="0"/>
    <n v="0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5"/>
  </r>
  <r>
    <x v="3"/>
    <s v="Neosho"/>
    <s v="Electric"/>
    <s v="Municipal Other Lighting"/>
    <s v="NS-GS General Service"/>
    <n v="4308"/>
    <n v="565.59"/>
    <n v="838.95"/>
    <n v="0"/>
    <n v="0"/>
    <n v="0"/>
    <n v="0"/>
    <n v="0"/>
    <n v="55.88"/>
    <n v="0"/>
    <n v="0"/>
    <n v="1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57"/>
    <n v="0"/>
    <n v="0"/>
    <n v="0"/>
    <n v="0"/>
    <n v="0"/>
    <n v="0"/>
    <n v="0"/>
    <n v="0"/>
    <n v="0"/>
    <n v="0"/>
    <n v="0"/>
    <n v="0"/>
    <x v="4"/>
    <x v="19"/>
    <m/>
    <x v="45"/>
  </r>
  <r>
    <x v="3"/>
    <s v="Neosho"/>
    <s v="Electric"/>
    <s v="Municipal Other Lighting"/>
    <s v="TC-GS Time Choice"/>
    <n v="2203"/>
    <n v="304.37"/>
    <n v="359.55"/>
    <n v="0"/>
    <n v="0"/>
    <n v="0"/>
    <n v="0"/>
    <n v="0"/>
    <n v="28.58"/>
    <n v="0"/>
    <n v="0"/>
    <n v="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43"/>
    <n v="0"/>
    <n v="0"/>
    <n v="-12.18"/>
    <n v="0"/>
    <n v="0"/>
    <n v="0"/>
    <n v="0"/>
    <n v="0"/>
    <n v="0"/>
    <n v="0"/>
    <n v="0"/>
    <n v="0"/>
    <x v="4"/>
    <x v="2"/>
    <m/>
    <x v="45"/>
  </r>
  <r>
    <x v="3"/>
    <s v="Neosho"/>
    <s v="Electric"/>
    <s v="Municipal Pumping"/>
    <s v="NS-GS General Service"/>
    <n v="71052"/>
    <n v="8717.0499999999993"/>
    <n v="814.98"/>
    <n v="0"/>
    <n v="0"/>
    <n v="0"/>
    <n v="0"/>
    <n v="0"/>
    <n v="921.54"/>
    <n v="0"/>
    <n v="0"/>
    <n v="19.92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58"/>
    <n v="0"/>
    <n v="0"/>
    <n v="0"/>
    <n v="0"/>
    <n v="0"/>
    <n v="0"/>
    <n v="0"/>
    <n v="0"/>
    <n v="0"/>
    <n v="0"/>
    <n v="0"/>
    <n v="0"/>
    <x v="3"/>
    <x v="19"/>
    <m/>
    <x v="45"/>
  </r>
  <r>
    <x v="3"/>
    <s v="Neosho"/>
    <s v="Electric"/>
    <s v="Municipal Pumping"/>
    <s v="NS-LG Large General"/>
    <n v="495955"/>
    <n v="50487.7"/>
    <n v="1389.8"/>
    <n v="0"/>
    <n v="0"/>
    <n v="0"/>
    <n v="0"/>
    <n v="0"/>
    <n v="6432.54"/>
    <n v="0"/>
    <n v="0"/>
    <n v="138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59"/>
    <n v="0"/>
    <n v="0"/>
    <n v="0"/>
    <n v="0"/>
    <n v="0"/>
    <n v="0"/>
    <n v="0"/>
    <n v="0"/>
    <n v="0"/>
    <n v="0"/>
    <n v="0"/>
    <n v="0"/>
    <x v="3"/>
    <x v="20"/>
    <m/>
    <x v="45"/>
  </r>
  <r>
    <x v="3"/>
    <s v="Neosho"/>
    <s v="Electric"/>
    <s v="Municipal Pumping"/>
    <s v="NS-SP Small Primary"/>
    <n v="55200"/>
    <n v="5045.62"/>
    <n v="69.489999999999995"/>
    <n v="0"/>
    <n v="0"/>
    <n v="0"/>
    <n v="0"/>
    <n v="0"/>
    <n v="715.94"/>
    <n v="0"/>
    <n v="0"/>
    <n v="15.46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29"/>
    <n v="0"/>
    <n v="0"/>
    <n v="0"/>
    <n v="0"/>
    <n v="0"/>
    <n v="0"/>
    <n v="0"/>
    <n v="0"/>
    <n v="0"/>
    <n v="0"/>
    <n v="0"/>
    <n v="0"/>
    <x v="3"/>
    <x v="23"/>
    <m/>
    <x v="45"/>
  </r>
  <r>
    <x v="3"/>
    <s v="Neosho"/>
    <s v="Electric"/>
    <s v="Municipal Pumping"/>
    <s v="TC-GS Time Choice"/>
    <n v="65376"/>
    <n v="8464.77"/>
    <n v="910.86"/>
    <n v="0"/>
    <n v="0"/>
    <n v="0"/>
    <n v="0"/>
    <n v="0"/>
    <n v="847.91"/>
    <n v="0"/>
    <n v="0"/>
    <n v="18.30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66"/>
    <n v="0"/>
    <n v="0"/>
    <n v="-397.32"/>
    <n v="0"/>
    <n v="0"/>
    <n v="0"/>
    <n v="0"/>
    <n v="0"/>
    <n v="0"/>
    <n v="0"/>
    <n v="0"/>
    <n v="0"/>
    <x v="3"/>
    <x v="2"/>
    <m/>
    <x v="45"/>
  </r>
  <r>
    <x v="3"/>
    <s v="Neosho"/>
    <s v="Electric"/>
    <s v="Oil Pipeline Pumping"/>
    <s v="LP-Large Power"/>
    <n v="1548000"/>
    <n v="116691.3"/>
    <n v="283.55"/>
    <n v="0"/>
    <n v="0"/>
    <n v="0"/>
    <n v="0"/>
    <n v="0"/>
    <n v="19706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995.8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29"/>
    <m/>
    <x v="45"/>
  </r>
  <r>
    <x v="3"/>
    <s v="Neosho"/>
    <s v="Electric"/>
    <s v="Praxair/ICI"/>
    <s v="TS-Transmission"/>
    <n v="6042334"/>
    <n v="336828.17"/>
    <n v="0"/>
    <n v="0"/>
    <n v="0"/>
    <n v="0"/>
    <n v="0"/>
    <n v="0"/>
    <n v="76918.91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8"/>
    <m/>
    <x v="45"/>
  </r>
  <r>
    <x v="3"/>
    <s v="Neosho"/>
    <s v="Electric"/>
    <s v="Residential"/>
    <s v="NS-RG Residential"/>
    <n v="193"/>
    <n v="24.51"/>
    <n v="3.2"/>
    <n v="0"/>
    <n v="0"/>
    <n v="0"/>
    <n v="0"/>
    <n v="0"/>
    <n v="2.5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9"/>
    <n v="0"/>
    <n v="0"/>
    <n v="0"/>
    <n v="0"/>
    <n v="0"/>
    <n v="0"/>
    <n v="0"/>
    <x v="653"/>
    <n v="0"/>
    <n v="0"/>
    <n v="0"/>
    <n v="0"/>
    <n v="0"/>
    <n v="0"/>
    <n v="0"/>
    <n v="0"/>
    <n v="0"/>
    <n v="0"/>
    <n v="0"/>
    <n v="0"/>
    <x v="0"/>
    <x v="38"/>
    <m/>
    <x v="45"/>
  </r>
  <r>
    <x v="3"/>
    <s v="Neosho"/>
    <s v="Electric"/>
    <s v="Residential"/>
    <s v="NS-RG Residential"/>
    <n v="6106597.0999999996"/>
    <n v="775970.96"/>
    <n v="117475.76"/>
    <n v="25025.8"/>
    <n v="0"/>
    <n v="0"/>
    <n v="-468.42"/>
    <n v="-56572.042748091597"/>
    <n v="79202.820000000007"/>
    <n v="0"/>
    <n v="0"/>
    <n v="1709.42"/>
    <n v="0"/>
    <n v="0"/>
    <n v="0"/>
    <n v="0"/>
    <n v="0"/>
    <n v="0"/>
    <n v="0"/>
    <n v="0"/>
    <n v="0"/>
    <n v="0"/>
    <n v="0"/>
    <n v="0"/>
    <n v="0"/>
    <n v="0"/>
    <n v="0"/>
    <n v="120"/>
    <n v="0"/>
    <n v="0"/>
    <n v="1176.8699999999999"/>
    <n v="220"/>
    <n v="-186.98"/>
    <n v="23218.26"/>
    <n v="0"/>
    <n v="0"/>
    <n v="0"/>
    <n v="0"/>
    <n v="0"/>
    <n v="0"/>
    <n v="216.3"/>
    <x v="1760"/>
    <n v="0"/>
    <n v="0"/>
    <n v="0"/>
    <n v="0"/>
    <n v="0"/>
    <n v="0"/>
    <n v="0"/>
    <n v="0"/>
    <n v="0"/>
    <n v="0"/>
    <n v="0"/>
    <n v="0"/>
    <x v="0"/>
    <x v="38"/>
    <m/>
    <x v="45"/>
  </r>
  <r>
    <x v="3"/>
    <s v="Neosho"/>
    <s v="Electric"/>
    <s v="Residential"/>
    <s v="RG-Residential"/>
    <n v="302"/>
    <n v="40.130000000000003"/>
    <n v="26.01"/>
    <n v="0.09"/>
    <n v="0"/>
    <n v="0"/>
    <n v="0"/>
    <n v="0"/>
    <n v="3.91"/>
    <n v="0"/>
    <n v="0"/>
    <n v="0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0"/>
    <n v="0"/>
    <n v="0"/>
    <n v="0"/>
    <n v="0"/>
    <n v="0"/>
    <n v="0"/>
    <x v="1761"/>
    <n v="0"/>
    <n v="0"/>
    <n v="0"/>
    <n v="0"/>
    <n v="0"/>
    <n v="0"/>
    <n v="0"/>
    <n v="0"/>
    <n v="0"/>
    <n v="0"/>
    <n v="0"/>
    <n v="0"/>
    <x v="0"/>
    <x v="1"/>
    <m/>
    <x v="45"/>
  </r>
  <r>
    <x v="3"/>
    <s v="Neosho"/>
    <s v="Electric"/>
    <s v="Residential"/>
    <s v="TC-RG Time Choice"/>
    <n v="4644920"/>
    <n v="606620.56999999995"/>
    <n v="77210.45"/>
    <n v="23655.34"/>
    <n v="0"/>
    <n v="0"/>
    <n v="0"/>
    <n v="0"/>
    <n v="60244.91"/>
    <n v="0"/>
    <n v="0"/>
    <n v="1300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8.47"/>
    <n v="240"/>
    <n v="-77.010000000000005"/>
    <n v="16582.82"/>
    <n v="0"/>
    <n v="0"/>
    <n v="0"/>
    <n v="0"/>
    <n v="0"/>
    <n v="0"/>
    <n v="51.9"/>
    <x v="1762"/>
    <n v="0"/>
    <n v="0"/>
    <n v="-27529.360000000001"/>
    <n v="0"/>
    <n v="0"/>
    <n v="0"/>
    <n v="0"/>
    <n v="0"/>
    <n v="0"/>
    <n v="0"/>
    <n v="0"/>
    <n v="0"/>
    <x v="0"/>
    <x v="3"/>
    <m/>
    <x v="45"/>
  </r>
  <r>
    <x v="3"/>
    <s v="Neosho"/>
    <s v="Lighting"/>
    <s v="Commercial"/>
    <s v="PL-Private Lighting"/>
    <n v="121829.83500000001"/>
    <n v="40557.35"/>
    <n v="0"/>
    <n v="75.31"/>
    <n v="0"/>
    <n v="0"/>
    <n v="0"/>
    <n v="0"/>
    <n v="1579.46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03.61"/>
    <n v="0"/>
    <n v="0"/>
    <n v="2087.7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3"/>
    <s v="Neosho"/>
    <s v="Lighting"/>
    <s v="Industrial"/>
    <s v="PL-Private Lighting"/>
    <n v="7531"/>
    <n v="2507.41"/>
    <n v="0"/>
    <n v="0"/>
    <n v="0"/>
    <n v="0"/>
    <n v="0"/>
    <n v="0"/>
    <n v="97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56"/>
    <n v="0"/>
    <n v="0"/>
    <n v="85.41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5"/>
  </r>
  <r>
    <x v="3"/>
    <s v="Neosho"/>
    <s v="Lighting"/>
    <s v="Municipal Buildings"/>
    <s v="PL-Private Lighting"/>
    <n v="489"/>
    <n v="169.6"/>
    <n v="0"/>
    <n v="0"/>
    <n v="0"/>
    <n v="0"/>
    <n v="0"/>
    <n v="0"/>
    <n v="6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4"/>
    <m/>
    <x v="45"/>
  </r>
  <r>
    <x v="3"/>
    <s v="Neosho"/>
    <s v="Lighting"/>
    <s v="Municipal Other Lighting"/>
    <s v="PL-Private Lighting"/>
    <n v="441"/>
    <n v="158.13999999999999"/>
    <n v="0"/>
    <n v="0"/>
    <n v="0"/>
    <n v="0"/>
    <n v="0"/>
    <n v="0"/>
    <n v="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5"/>
  </r>
  <r>
    <x v="3"/>
    <s v="Neosho"/>
    <s v="Lighting"/>
    <s v="Municipal Street Lighting"/>
    <s v="SPL-Municipal St Lighting"/>
    <n v="199357.78899999999"/>
    <n v="23560.12"/>
    <n v="0"/>
    <n v="0"/>
    <n v="0"/>
    <n v="0"/>
    <n v="0"/>
    <n v="0"/>
    <n v="2507.38"/>
    <n v="0"/>
    <n v="0"/>
    <n v="0"/>
    <n v="0"/>
    <n v="0"/>
    <n v="0"/>
    <n v="0"/>
    <n v="0"/>
    <n v="0"/>
    <n v="0"/>
    <n v="8073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5"/>
  </r>
  <r>
    <x v="3"/>
    <s v="Neosho"/>
    <s v="Lighting"/>
    <s v="Residential"/>
    <s v="PL-Private Lighting"/>
    <n v="61407.641000000003"/>
    <n v="24477.95"/>
    <n v="0"/>
    <n v="54.36"/>
    <n v="0"/>
    <n v="0"/>
    <n v="0"/>
    <n v="0"/>
    <n v="793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.67"/>
    <n v="0"/>
    <n v="-12.56"/>
    <n v="501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3"/>
    <s v="Ozark"/>
    <s v="Electric"/>
    <s v="Commercial"/>
    <s v="TC-GS Time Choice"/>
    <n v="386"/>
    <n v="53.62"/>
    <n v="23.97"/>
    <n v="0"/>
    <n v="0"/>
    <n v="0"/>
    <n v="0"/>
    <n v="0"/>
    <n v="5.01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63"/>
    <n v="0"/>
    <n v="0"/>
    <n v="-1.26"/>
    <n v="0"/>
    <n v="0"/>
    <n v="0"/>
    <n v="0"/>
    <n v="0"/>
    <n v="0"/>
    <n v="0"/>
    <n v="0"/>
    <n v="0"/>
    <x v="1"/>
    <x v="2"/>
    <m/>
    <x v="45"/>
  </r>
  <r>
    <x v="3"/>
    <s v="Ozark"/>
    <s v="Electric"/>
    <s v="Commercial"/>
    <s v="CB-Commercial"/>
    <n v="242"/>
    <n v="32.5"/>
    <n v="-15.86"/>
    <n v="1.3"/>
    <n v="0"/>
    <n v="0"/>
    <n v="0"/>
    <n v="0"/>
    <n v="3.14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4"/>
    <n v="0"/>
    <n v="0"/>
    <n v="0"/>
    <n v="0"/>
    <n v="0"/>
    <n v="0"/>
    <n v="0"/>
    <x v="1764"/>
    <n v="0"/>
    <n v="0"/>
    <n v="0"/>
    <n v="0"/>
    <n v="0"/>
    <n v="0"/>
    <n v="0"/>
    <n v="0"/>
    <n v="0"/>
    <n v="0"/>
    <n v="0"/>
    <n v="0"/>
    <x v="1"/>
    <x v="5"/>
    <m/>
    <x v="45"/>
  </r>
  <r>
    <x v="3"/>
    <s v="Ozark"/>
    <s v="Electric"/>
    <s v="Commercial"/>
    <s v="LS-Special Lighting"/>
    <n v="1401"/>
    <n v="357.99"/>
    <n v="0"/>
    <n v="3.29"/>
    <n v="0"/>
    <n v="0"/>
    <n v="0"/>
    <n v="0"/>
    <n v="18.170000000000002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8"/>
    <n v="0"/>
    <n v="0"/>
    <n v="0"/>
    <n v="0"/>
    <n v="0"/>
    <n v="0"/>
    <n v="0"/>
    <x v="1273"/>
    <n v="0"/>
    <n v="0"/>
    <n v="0"/>
    <n v="0"/>
    <n v="0"/>
    <n v="0"/>
    <n v="0"/>
    <n v="0"/>
    <n v="0"/>
    <n v="0"/>
    <n v="0"/>
    <n v="0"/>
    <x v="1"/>
    <x v="7"/>
    <m/>
    <x v="45"/>
  </r>
  <r>
    <x v="3"/>
    <s v="Ozark"/>
    <s v="Electric"/>
    <s v="Commercial"/>
    <s v="NS-GS General Service"/>
    <n v="1762750.94"/>
    <n v="221884.38"/>
    <n v="38631.33"/>
    <n v="4615.01"/>
    <n v="0"/>
    <n v="0"/>
    <n v="0"/>
    <n v="0"/>
    <n v="22861.01"/>
    <n v="0"/>
    <n v="0"/>
    <n v="493.41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230.7"/>
    <n v="0"/>
    <n v="-125.75"/>
    <n v="19781.490000000002"/>
    <n v="0"/>
    <n v="0"/>
    <n v="0"/>
    <n v="0"/>
    <n v="0"/>
    <n v="0"/>
    <n v="0"/>
    <x v="1765"/>
    <n v="0"/>
    <n v="0"/>
    <n v="0"/>
    <n v="0"/>
    <n v="0"/>
    <n v="0"/>
    <n v="0"/>
    <n v="0"/>
    <n v="0"/>
    <n v="0"/>
    <n v="0"/>
    <n v="0"/>
    <x v="1"/>
    <x v="19"/>
    <m/>
    <x v="45"/>
  </r>
  <r>
    <x v="3"/>
    <s v="Ozark"/>
    <s v="Electric"/>
    <s v="Commercial"/>
    <s v="NS-LG Large General"/>
    <n v="6128606"/>
    <n v="633231.42000000004"/>
    <n v="14940.35"/>
    <n v="861.17"/>
    <n v="0"/>
    <n v="0"/>
    <n v="-7.09"/>
    <n v="-2976.71755725191"/>
    <n v="79488.05"/>
    <n v="0"/>
    <n v="0"/>
    <n v="1636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29.9"/>
    <n v="0"/>
    <n v="0"/>
    <n v="33493.33"/>
    <n v="0"/>
    <n v="0"/>
    <n v="0"/>
    <n v="0"/>
    <n v="0"/>
    <n v="0"/>
    <n v="0"/>
    <x v="1766"/>
    <n v="0"/>
    <n v="0"/>
    <n v="0"/>
    <n v="0"/>
    <n v="0"/>
    <n v="0"/>
    <n v="0"/>
    <n v="0"/>
    <n v="0"/>
    <n v="0"/>
    <n v="0"/>
    <n v="0"/>
    <x v="1"/>
    <x v="20"/>
    <m/>
    <x v="45"/>
  </r>
  <r>
    <x v="3"/>
    <s v="Ozark"/>
    <s v="Electric"/>
    <s v="Commercial"/>
    <s v="NS-GS General Service"/>
    <n v="21"/>
    <n v="2.85"/>
    <n v="21.23"/>
    <n v="0.59"/>
    <n v="0"/>
    <n v="0"/>
    <n v="0"/>
    <n v="0"/>
    <n v="0.280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x v="480"/>
    <n v="0"/>
    <n v="0"/>
    <n v="0"/>
    <n v="0"/>
    <n v="0"/>
    <n v="0"/>
    <n v="0"/>
    <n v="0"/>
    <n v="0"/>
    <n v="0"/>
    <n v="0"/>
    <n v="0"/>
    <x v="1"/>
    <x v="19"/>
    <m/>
    <x v="45"/>
  </r>
  <r>
    <x v="3"/>
    <s v="Ozark"/>
    <s v="Electric"/>
    <s v="Commercial"/>
    <s v="NS-SP Small Primary"/>
    <n v="225819"/>
    <n v="22239.19"/>
    <n v="208.47"/>
    <n v="0"/>
    <n v="0"/>
    <n v="0"/>
    <n v="0"/>
    <n v="0"/>
    <n v="2928.87"/>
    <n v="0"/>
    <n v="0"/>
    <n v="63.23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67"/>
    <n v="0"/>
    <n v="0"/>
    <n v="0"/>
    <n v="0"/>
    <n v="0"/>
    <n v="0"/>
    <n v="0"/>
    <n v="0"/>
    <n v="0"/>
    <n v="0"/>
    <n v="0"/>
    <n v="0"/>
    <x v="1"/>
    <x v="23"/>
    <m/>
    <x v="45"/>
  </r>
  <r>
    <x v="3"/>
    <s v="Ozark"/>
    <s v="Electric"/>
    <s v="Commercial"/>
    <s v="TC-GS Time Choice"/>
    <n v="1386694"/>
    <n v="180688.57"/>
    <n v="24204.91"/>
    <n v="6390.38"/>
    <n v="0"/>
    <n v="0"/>
    <n v="0"/>
    <n v="0"/>
    <n v="17985.419999999998"/>
    <n v="0"/>
    <n v="0"/>
    <n v="388.31"/>
    <n v="0"/>
    <n v="0"/>
    <n v="0"/>
    <n v="0"/>
    <n v="0"/>
    <n v="0"/>
    <n v="0"/>
    <n v="0"/>
    <n v="0"/>
    <n v="0"/>
    <n v="0"/>
    <n v="0"/>
    <n v="0"/>
    <n v="0"/>
    <n v="0"/>
    <n v="30"/>
    <n v="0"/>
    <n v="30"/>
    <n v="3648.62"/>
    <n v="60"/>
    <n v="-182.47"/>
    <n v="12766.06"/>
    <n v="0"/>
    <n v="0"/>
    <n v="0"/>
    <n v="0"/>
    <n v="0"/>
    <n v="0"/>
    <n v="0"/>
    <x v="1768"/>
    <n v="0"/>
    <n v="0"/>
    <n v="-7100.02"/>
    <n v="0"/>
    <n v="0"/>
    <n v="0"/>
    <n v="0"/>
    <n v="0"/>
    <n v="0"/>
    <n v="0"/>
    <n v="0"/>
    <n v="0"/>
    <x v="1"/>
    <x v="2"/>
    <m/>
    <x v="45"/>
  </r>
  <r>
    <x v="3"/>
    <s v="Ozark"/>
    <s v="Electric"/>
    <s v="Industrial"/>
    <s v="NS-GS General Service"/>
    <n v="8791"/>
    <n v="1077.3900000000001"/>
    <n v="95.88"/>
    <n v="24.86"/>
    <n v="0"/>
    <n v="0"/>
    <n v="0"/>
    <n v="0"/>
    <n v="114.02"/>
    <n v="0"/>
    <n v="0"/>
    <n v="2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.86"/>
    <n v="0"/>
    <n v="0"/>
    <n v="0"/>
    <n v="0"/>
    <n v="0"/>
    <n v="0"/>
    <n v="0"/>
    <x v="1769"/>
    <n v="0"/>
    <n v="0"/>
    <n v="0"/>
    <n v="0"/>
    <n v="0"/>
    <n v="0"/>
    <n v="0"/>
    <n v="0"/>
    <n v="0"/>
    <n v="0"/>
    <n v="0"/>
    <n v="0"/>
    <x v="2"/>
    <x v="19"/>
    <m/>
    <x v="45"/>
  </r>
  <r>
    <x v="3"/>
    <s v="Ozark"/>
    <s v="Electric"/>
    <s v="Industrial"/>
    <s v="NS-LG Large General"/>
    <n v="299607"/>
    <n v="34320.25"/>
    <n v="555.91999999999996"/>
    <n v="770.15"/>
    <n v="0"/>
    <n v="0"/>
    <n v="0"/>
    <n v="0"/>
    <n v="3885.89"/>
    <n v="0"/>
    <n v="0"/>
    <n v="8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26.4499999999998"/>
    <n v="0"/>
    <n v="0"/>
    <n v="0"/>
    <n v="0"/>
    <n v="0"/>
    <n v="0"/>
    <n v="0"/>
    <x v="1770"/>
    <n v="0"/>
    <n v="0"/>
    <n v="0"/>
    <n v="0"/>
    <n v="0"/>
    <n v="0"/>
    <n v="0"/>
    <n v="0"/>
    <n v="0"/>
    <n v="0"/>
    <n v="0"/>
    <n v="0"/>
    <x v="2"/>
    <x v="20"/>
    <m/>
    <x v="45"/>
  </r>
  <r>
    <x v="3"/>
    <s v="Ozark"/>
    <s v="Electric"/>
    <s v="Industrial"/>
    <s v="NS-SP Small Primary"/>
    <n v="345600"/>
    <n v="46935.65"/>
    <n v="69.489999999999995"/>
    <n v="2601.6799999999998"/>
    <n v="0"/>
    <n v="0"/>
    <n v="0"/>
    <n v="0"/>
    <n v="4482.43"/>
    <n v="0"/>
    <n v="0"/>
    <n v="96.77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0"/>
    <n v="0"/>
    <n v="0"/>
    <n v="4149.67"/>
    <n v="0"/>
    <n v="0"/>
    <n v="0"/>
    <n v="0"/>
    <n v="0"/>
    <n v="0"/>
    <n v="0"/>
    <x v="1771"/>
    <n v="0"/>
    <n v="0"/>
    <n v="0"/>
    <n v="0"/>
    <n v="0"/>
    <n v="0"/>
    <n v="0"/>
    <n v="0"/>
    <n v="0"/>
    <n v="0"/>
    <n v="0"/>
    <n v="0"/>
    <x v="2"/>
    <x v="23"/>
    <m/>
    <x v="45"/>
  </r>
  <r>
    <x v="3"/>
    <s v="Ozark"/>
    <s v="Electric"/>
    <s v="Industrial"/>
    <s v="TC-GS Time Choice"/>
    <n v="1840"/>
    <n v="241.15"/>
    <n v="23.97"/>
    <n v="5.58"/>
    <n v="0"/>
    <n v="0"/>
    <n v="0"/>
    <n v="0"/>
    <n v="23.86"/>
    <n v="0"/>
    <n v="0"/>
    <n v="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32"/>
    <n v="0"/>
    <n v="0"/>
    <n v="0"/>
    <n v="0"/>
    <n v="0"/>
    <n v="0"/>
    <n v="0"/>
    <x v="1772"/>
    <n v="0"/>
    <n v="0"/>
    <n v="-12.8"/>
    <n v="0"/>
    <n v="0"/>
    <n v="0"/>
    <n v="0"/>
    <n v="0"/>
    <n v="0"/>
    <n v="0"/>
    <n v="0"/>
    <n v="0"/>
    <x v="2"/>
    <x v="2"/>
    <m/>
    <x v="45"/>
  </r>
  <r>
    <x v="3"/>
    <s v="Ozark"/>
    <s v="Electric"/>
    <s v="Interdepartmental"/>
    <s v="NS-GS General Service"/>
    <n v="2156"/>
    <n v="269.01"/>
    <n v="23.97"/>
    <n v="0"/>
    <n v="0"/>
    <n v="0"/>
    <n v="0"/>
    <n v="0"/>
    <n v="27.96"/>
    <n v="0"/>
    <n v="0"/>
    <n v="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73"/>
    <n v="0"/>
    <n v="0"/>
    <n v="0"/>
    <n v="0"/>
    <n v="0"/>
    <n v="0"/>
    <n v="0"/>
    <n v="0"/>
    <n v="0"/>
    <n v="0"/>
    <n v="0"/>
    <n v="0"/>
    <x v="5"/>
    <x v="19"/>
    <m/>
    <x v="45"/>
  </r>
  <r>
    <x v="3"/>
    <s v="Ozark"/>
    <s v="Electric"/>
    <s v="Interdepartmental"/>
    <s v="TC-GS Time Choice"/>
    <n v="361"/>
    <n v="50.15"/>
    <n v="47.94"/>
    <n v="0"/>
    <n v="0"/>
    <n v="0"/>
    <n v="0"/>
    <n v="0"/>
    <n v="4.68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1"/>
    <n v="0"/>
    <n v="0"/>
    <n v="0"/>
    <n v="0"/>
    <n v="0"/>
    <n v="0"/>
    <n v="0"/>
    <x v="1774"/>
    <n v="0"/>
    <n v="0"/>
    <n v="-2.2799999999999998"/>
    <n v="0"/>
    <n v="0"/>
    <n v="0"/>
    <n v="0"/>
    <n v="0"/>
    <n v="0"/>
    <n v="0"/>
    <n v="0"/>
    <n v="0"/>
    <x v="5"/>
    <x v="2"/>
    <m/>
    <x v="45"/>
  </r>
  <r>
    <x v="3"/>
    <s v="Ozark"/>
    <s v="Electric"/>
    <s v="Municipal Buildings"/>
    <s v="NS-GS General Service"/>
    <n v="14578"/>
    <n v="1855.57"/>
    <n v="455.43"/>
    <n v="0"/>
    <n v="0"/>
    <n v="0"/>
    <n v="0"/>
    <n v="0"/>
    <n v="189.09"/>
    <n v="0"/>
    <n v="0"/>
    <n v="4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75"/>
    <n v="0"/>
    <n v="0"/>
    <n v="0"/>
    <n v="0"/>
    <n v="0"/>
    <n v="0"/>
    <n v="0"/>
    <n v="0"/>
    <n v="0"/>
    <n v="0"/>
    <n v="0"/>
    <n v="0"/>
    <x v="3"/>
    <x v="19"/>
    <m/>
    <x v="45"/>
  </r>
  <r>
    <x v="3"/>
    <s v="Ozark"/>
    <s v="Electric"/>
    <s v="Municipal Buildings"/>
    <s v="NS-LG Large General"/>
    <n v="135760"/>
    <n v="14650.26"/>
    <n v="277.95999999999998"/>
    <n v="0"/>
    <n v="0"/>
    <n v="0"/>
    <n v="0"/>
    <n v="0"/>
    <n v="1760.8"/>
    <n v="0"/>
    <n v="0"/>
    <n v="38.02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76"/>
    <n v="0"/>
    <n v="0"/>
    <n v="0"/>
    <n v="0"/>
    <n v="0"/>
    <n v="0"/>
    <n v="0"/>
    <n v="0"/>
    <n v="0"/>
    <n v="0"/>
    <n v="0"/>
    <n v="0"/>
    <x v="3"/>
    <x v="20"/>
    <m/>
    <x v="45"/>
  </r>
  <r>
    <x v="3"/>
    <s v="Ozark"/>
    <s v="Electric"/>
    <s v="Municipal Buildings"/>
    <s v="TC-GS Time Choice"/>
    <n v="48960"/>
    <n v="6416.34"/>
    <n v="1150.56"/>
    <n v="0"/>
    <n v="0"/>
    <n v="0"/>
    <n v="0"/>
    <n v="0"/>
    <n v="635.01"/>
    <n v="0"/>
    <n v="0"/>
    <n v="1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77"/>
    <n v="0"/>
    <n v="0"/>
    <n v="-283.27999999999997"/>
    <n v="0"/>
    <n v="0"/>
    <n v="0"/>
    <n v="0"/>
    <n v="0"/>
    <n v="0"/>
    <n v="0"/>
    <n v="0"/>
    <n v="0"/>
    <x v="3"/>
    <x v="2"/>
    <m/>
    <x v="45"/>
  </r>
  <r>
    <x v="3"/>
    <s v="Ozark"/>
    <s v="Electric"/>
    <s v="Municipal Other Lighting"/>
    <s v="LS-Special Lighting"/>
    <n v="1534"/>
    <n v="455.8"/>
    <n v="0"/>
    <n v="0"/>
    <n v="0"/>
    <n v="0"/>
    <n v="0"/>
    <n v="0"/>
    <n v="19.899999999999999"/>
    <n v="0"/>
    <n v="0"/>
    <n v="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5"/>
  </r>
  <r>
    <x v="3"/>
    <s v="Ozark"/>
    <s v="Electric"/>
    <s v="Municipal Other Lighting"/>
    <s v="NS-GS General Service"/>
    <n v="1221"/>
    <n v="163.41999999999999"/>
    <n v="191.76"/>
    <n v="0"/>
    <n v="0"/>
    <n v="0"/>
    <n v="0"/>
    <n v="0"/>
    <n v="15.84"/>
    <n v="0"/>
    <n v="0"/>
    <n v="0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78"/>
    <n v="0"/>
    <n v="0"/>
    <n v="0"/>
    <n v="0"/>
    <n v="0"/>
    <n v="0"/>
    <n v="0"/>
    <n v="0"/>
    <n v="0"/>
    <n v="0"/>
    <n v="0"/>
    <n v="0"/>
    <x v="4"/>
    <x v="19"/>
    <m/>
    <x v="45"/>
  </r>
  <r>
    <x v="3"/>
    <s v="Ozark"/>
    <s v="Electric"/>
    <s v="Municipal Other Lighting"/>
    <s v="TC-GS Time Choice"/>
    <n v="3232"/>
    <n v="440.62"/>
    <n v="551.30999999999995"/>
    <n v="0"/>
    <n v="0"/>
    <n v="0"/>
    <n v="0"/>
    <n v="0"/>
    <n v="41.91"/>
    <n v="0"/>
    <n v="0"/>
    <n v="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79"/>
    <n v="0"/>
    <n v="0"/>
    <n v="-27.36"/>
    <n v="0"/>
    <n v="0"/>
    <n v="0"/>
    <n v="0"/>
    <n v="0"/>
    <n v="0"/>
    <n v="0"/>
    <n v="0"/>
    <n v="0"/>
    <x v="4"/>
    <x v="2"/>
    <m/>
    <x v="45"/>
  </r>
  <r>
    <x v="3"/>
    <s v="Ozark"/>
    <s v="Electric"/>
    <s v="Municipal Pumping"/>
    <s v="NS-GS General Service"/>
    <n v="54243"/>
    <n v="6678.64"/>
    <n v="647.19000000000005"/>
    <n v="0"/>
    <n v="0"/>
    <n v="0"/>
    <n v="0"/>
    <n v="0"/>
    <n v="703.55"/>
    <n v="0"/>
    <n v="0"/>
    <n v="15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80"/>
    <n v="0"/>
    <n v="0"/>
    <n v="0"/>
    <n v="0"/>
    <n v="0"/>
    <n v="0"/>
    <n v="0"/>
    <n v="0"/>
    <n v="0"/>
    <n v="0"/>
    <n v="0"/>
    <n v="0"/>
    <x v="3"/>
    <x v="19"/>
    <m/>
    <x v="45"/>
  </r>
  <r>
    <x v="3"/>
    <s v="Ozark"/>
    <s v="Electric"/>
    <s v="Municipal Pumping"/>
    <s v="NS-LG Large General"/>
    <n v="541560"/>
    <n v="59763.26"/>
    <n v="1737.25"/>
    <n v="0"/>
    <n v="0"/>
    <n v="0"/>
    <n v="0"/>
    <n v="0"/>
    <n v="7024.03"/>
    <n v="0"/>
    <n v="0"/>
    <n v="151.63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81"/>
    <n v="0"/>
    <n v="0"/>
    <n v="0"/>
    <n v="0"/>
    <n v="0"/>
    <n v="0"/>
    <n v="0"/>
    <n v="0"/>
    <n v="0"/>
    <n v="0"/>
    <n v="0"/>
    <n v="0"/>
    <x v="3"/>
    <x v="20"/>
    <m/>
    <x v="45"/>
  </r>
  <r>
    <x v="3"/>
    <s v="Ozark"/>
    <s v="Electric"/>
    <s v="Municipal Pumping"/>
    <s v="TC-GS Time Choice"/>
    <n v="51506"/>
    <n v="6747.6"/>
    <n v="1198.5"/>
    <n v="0"/>
    <n v="0"/>
    <n v="0"/>
    <n v="0"/>
    <n v="0"/>
    <n v="668.02"/>
    <n v="0"/>
    <n v="0"/>
    <n v="14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82"/>
    <n v="0"/>
    <n v="0"/>
    <n v="-285.74"/>
    <n v="0"/>
    <n v="0"/>
    <n v="0"/>
    <n v="0"/>
    <n v="0"/>
    <n v="0"/>
    <n v="0"/>
    <n v="0"/>
    <n v="0"/>
    <x v="3"/>
    <x v="2"/>
    <m/>
    <x v="45"/>
  </r>
  <r>
    <x v="3"/>
    <s v="Ozark"/>
    <s v="Electric"/>
    <s v="Residential"/>
    <s v="NS-RG Residential"/>
    <n v="7814831"/>
    <n v="999773.11"/>
    <n v="150896.14000000001"/>
    <n v="20390.88"/>
    <n v="0"/>
    <n v="0"/>
    <n v="-530.16999999999996"/>
    <n v="-56110.268702290101"/>
    <n v="101357.96"/>
    <n v="0"/>
    <n v="0"/>
    <n v="2188.2600000000002"/>
    <n v="0"/>
    <n v="0"/>
    <n v="0"/>
    <n v="0"/>
    <n v="0"/>
    <n v="0"/>
    <n v="0"/>
    <n v="0"/>
    <n v="0"/>
    <n v="0"/>
    <n v="0"/>
    <n v="0"/>
    <n v="0"/>
    <n v="0"/>
    <n v="0"/>
    <n v="300"/>
    <n v="0"/>
    <n v="0"/>
    <n v="1199.3699999999999"/>
    <n v="560"/>
    <n v="-180.3"/>
    <n v="4373.58"/>
    <n v="0"/>
    <n v="0"/>
    <n v="0"/>
    <n v="0"/>
    <n v="0"/>
    <n v="0"/>
    <n v="103.85"/>
    <x v="1783"/>
    <n v="0"/>
    <n v="0"/>
    <n v="0"/>
    <n v="0"/>
    <n v="0"/>
    <n v="0"/>
    <n v="0"/>
    <n v="0"/>
    <n v="0"/>
    <n v="0"/>
    <n v="0"/>
    <n v="0"/>
    <x v="0"/>
    <x v="38"/>
    <m/>
    <x v="45"/>
  </r>
  <r>
    <x v="3"/>
    <s v="Ozark"/>
    <s v="Electric"/>
    <s v="Residential"/>
    <s v="RG-Residential"/>
    <n v="4134"/>
    <n v="550.76"/>
    <n v="99.23"/>
    <n v="15.24"/>
    <n v="0"/>
    <n v="0"/>
    <n v="0"/>
    <n v="0"/>
    <n v="53.61"/>
    <n v="0"/>
    <n v="0"/>
    <n v="1.14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"/>
    <n v="0"/>
    <n v="1.75"/>
    <n v="0"/>
    <n v="0"/>
    <n v="0"/>
    <n v="0"/>
    <n v="0"/>
    <n v="0"/>
    <n v="0"/>
    <x v="1784"/>
    <n v="0"/>
    <n v="0"/>
    <n v="0"/>
    <n v="0"/>
    <n v="0"/>
    <n v="0"/>
    <n v="0"/>
    <n v="0"/>
    <n v="0"/>
    <n v="0"/>
    <n v="0"/>
    <n v="0"/>
    <x v="0"/>
    <x v="1"/>
    <m/>
    <x v="45"/>
  </r>
  <r>
    <x v="3"/>
    <s v="Ozark"/>
    <s v="Electric"/>
    <s v="Residential"/>
    <s v="TC-RG Time Choice"/>
    <n v="6300115"/>
    <n v="829300.63"/>
    <n v="107282.54"/>
    <n v="28145.13"/>
    <n v="0"/>
    <n v="0"/>
    <n v="0"/>
    <n v="0"/>
    <n v="81712.31"/>
    <n v="0"/>
    <n v="0"/>
    <n v="176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39.67"/>
    <n v="440"/>
    <n v="-202.37"/>
    <n v="11156.92"/>
    <n v="0"/>
    <n v="0"/>
    <n v="0"/>
    <n v="0"/>
    <n v="0"/>
    <n v="0"/>
    <n v="77.87"/>
    <x v="1785"/>
    <n v="0"/>
    <n v="0"/>
    <n v="-35862.46"/>
    <n v="0"/>
    <n v="0"/>
    <n v="0"/>
    <n v="0"/>
    <n v="0"/>
    <n v="0"/>
    <n v="0"/>
    <n v="0"/>
    <n v="0"/>
    <x v="0"/>
    <x v="3"/>
    <m/>
    <x v="45"/>
  </r>
  <r>
    <x v="3"/>
    <s v="Ozark"/>
    <s v="Electric"/>
    <s v="Residential"/>
    <s v="TP-RG Time Choice Plus"/>
    <n v="2574"/>
    <n v="0"/>
    <n v="39"/>
    <n v="13.15"/>
    <n v="0"/>
    <n v="0"/>
    <n v="0"/>
    <n v="0"/>
    <n v="33.39"/>
    <n v="0"/>
    <n v="0"/>
    <n v="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7"/>
    <n v="0"/>
    <n v="0"/>
    <n v="6.44"/>
    <n v="0"/>
    <n v="0"/>
    <n v="0"/>
    <n v="0"/>
    <n v="0"/>
    <n v="0"/>
    <n v="0"/>
    <x v="1786"/>
    <n v="0"/>
    <n v="198.89"/>
    <n v="0"/>
    <n v="72.84"/>
    <n v="0"/>
    <n v="0"/>
    <n v="0"/>
    <n v="0"/>
    <n v="0"/>
    <n v="0"/>
    <n v="0"/>
    <n v="0"/>
    <x v="0"/>
    <x v="40"/>
    <m/>
    <x v="45"/>
  </r>
  <r>
    <x v="3"/>
    <s v="Ozark"/>
    <s v="Lighting"/>
    <s v="Commercial"/>
    <s v="PL-Private Lighting"/>
    <n v="49730.745999999999"/>
    <n v="18538.810000000001"/>
    <n v="0"/>
    <n v="149.47999999999999"/>
    <n v="0"/>
    <n v="0"/>
    <n v="0"/>
    <n v="0"/>
    <n v="644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6.4"/>
    <n v="0"/>
    <n v="0"/>
    <n v="831.57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3"/>
    <s v="Ozark"/>
    <s v="Lighting"/>
    <s v="Municipal Other Lighting"/>
    <s v="PL-Private Lighting"/>
    <n v="671"/>
    <n v="202.18"/>
    <n v="0"/>
    <n v="0"/>
    <n v="0"/>
    <n v="0"/>
    <n v="0"/>
    <n v="0"/>
    <n v="8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5"/>
  </r>
  <r>
    <x v="3"/>
    <s v="Ozark"/>
    <s v="Lighting"/>
    <s v="Municipal Street Lighting"/>
    <s v="SPL-Municipal St Lighting"/>
    <n v="161386.28400000001"/>
    <n v="20497.78"/>
    <n v="0"/>
    <n v="0"/>
    <n v="0"/>
    <n v="0"/>
    <n v="0"/>
    <n v="0"/>
    <n v="2093.17"/>
    <n v="0"/>
    <n v="0"/>
    <n v="0"/>
    <n v="0"/>
    <n v="0"/>
    <n v="0"/>
    <n v="0"/>
    <n v="0"/>
    <n v="0"/>
    <n v="0"/>
    <n v="6751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5"/>
  </r>
  <r>
    <x v="3"/>
    <s v="Ozark"/>
    <s v="Lighting"/>
    <s v="Residential"/>
    <s v="PL-Private Lighting"/>
    <n v="25390.062000000002"/>
    <n v="10242.51"/>
    <n v="0"/>
    <n v="40.770000000000003"/>
    <n v="0"/>
    <n v="0"/>
    <n v="0"/>
    <n v="0"/>
    <n v="32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69"/>
    <n v="0"/>
    <n v="0"/>
    <n v="63.1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3"/>
    <s v="Ozark"/>
    <s v="Unassigned"/>
    <s v="Residential"/>
    <s v="TC-RG Time Choice"/>
    <n v="95"/>
    <n v="13.33"/>
    <n v="13"/>
    <n v="1.63"/>
    <n v="0"/>
    <n v="0"/>
    <n v="0"/>
    <n v="0"/>
    <n v="1.23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8"/>
    <n v="0"/>
    <n v="0"/>
    <n v="0.23"/>
    <n v="0"/>
    <n v="0"/>
    <n v="0"/>
    <n v="0"/>
    <n v="0"/>
    <n v="0"/>
    <n v="0"/>
    <x v="1206"/>
    <n v="0"/>
    <n v="0"/>
    <n v="-0.57999999999999996"/>
    <n v="0"/>
    <n v="0"/>
    <n v="0"/>
    <n v="0"/>
    <n v="0"/>
    <n v="0"/>
    <n v="0"/>
    <n v="0"/>
    <n v="0"/>
    <x v="0"/>
    <x v="3"/>
    <m/>
    <x v="45"/>
  </r>
  <r>
    <x v="3"/>
    <s v="Pierce City"/>
    <s v="Electric"/>
    <s v="Commercial"/>
    <s v="NS-GS General Service"/>
    <n v="6851"/>
    <n v="833.35"/>
    <n v="23.97"/>
    <n v="0"/>
    <n v="0"/>
    <n v="0"/>
    <n v="0"/>
    <n v="0"/>
    <n v="88.86"/>
    <n v="0"/>
    <n v="0"/>
    <n v="1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72"/>
    <n v="0"/>
    <n v="0"/>
    <n v="0"/>
    <n v="0"/>
    <n v="0"/>
    <n v="0"/>
    <n v="0"/>
    <x v="1787"/>
    <n v="0"/>
    <n v="0"/>
    <n v="0"/>
    <n v="0"/>
    <n v="0"/>
    <n v="0"/>
    <n v="0"/>
    <n v="0"/>
    <n v="0"/>
    <n v="0"/>
    <n v="0"/>
    <n v="0"/>
    <x v="1"/>
    <x v="19"/>
    <m/>
    <x v="45"/>
  </r>
  <r>
    <x v="3"/>
    <s v="Pierce City"/>
    <s v="Electric"/>
    <s v="Commercial"/>
    <s v="TC-GS Time Choice"/>
    <n v="808"/>
    <n v="112.24"/>
    <n v="47.94"/>
    <n v="0"/>
    <n v="0"/>
    <n v="0"/>
    <n v="0"/>
    <n v="0"/>
    <n v="10.48"/>
    <n v="0"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28"/>
    <n v="0"/>
    <n v="0"/>
    <n v="0"/>
    <n v="0"/>
    <n v="0"/>
    <n v="0"/>
    <n v="0"/>
    <x v="1788"/>
    <n v="0"/>
    <n v="0"/>
    <n v="-4"/>
    <n v="0"/>
    <n v="0"/>
    <n v="0"/>
    <n v="0"/>
    <n v="0"/>
    <n v="0"/>
    <n v="0"/>
    <n v="0"/>
    <n v="0"/>
    <x v="1"/>
    <x v="2"/>
    <m/>
    <x v="45"/>
  </r>
  <r>
    <x v="3"/>
    <s v="Pierce City"/>
    <s v="Electric"/>
    <s v="Residential"/>
    <s v="NS-RG Residential"/>
    <n v="7080"/>
    <n v="876.91"/>
    <n v="88.4"/>
    <n v="29.56"/>
    <n v="0"/>
    <n v="0"/>
    <n v="0"/>
    <n v="0"/>
    <n v="91.83"/>
    <n v="0"/>
    <n v="0"/>
    <n v="1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5"/>
    <n v="0"/>
    <n v="0"/>
    <n v="0"/>
    <n v="0"/>
    <n v="0"/>
    <n v="0"/>
    <n v="0"/>
    <n v="0"/>
    <n v="0"/>
    <n v="0"/>
    <x v="731"/>
    <n v="0"/>
    <n v="0"/>
    <n v="0"/>
    <n v="0"/>
    <n v="0"/>
    <n v="0"/>
    <n v="0"/>
    <n v="0"/>
    <n v="0"/>
    <n v="0"/>
    <n v="0"/>
    <n v="0"/>
    <x v="0"/>
    <x v="38"/>
    <m/>
    <x v="45"/>
  </r>
  <r>
    <x v="3"/>
    <s v="Pierce City"/>
    <s v="Electric"/>
    <s v="Residential"/>
    <s v="TC-RG Time Choice"/>
    <n v="3565"/>
    <n v="476.32"/>
    <n v="78"/>
    <n v="17.79"/>
    <n v="0"/>
    <n v="0"/>
    <n v="0"/>
    <n v="0"/>
    <n v="46.23"/>
    <n v="0"/>
    <n v="0"/>
    <n v="0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x v="1789"/>
    <n v="0"/>
    <n v="0"/>
    <n v="-24.28"/>
    <n v="0"/>
    <n v="0"/>
    <n v="0"/>
    <n v="0"/>
    <n v="0"/>
    <n v="0"/>
    <n v="0"/>
    <n v="0"/>
    <n v="0"/>
    <x v="0"/>
    <x v="3"/>
    <m/>
    <x v="45"/>
  </r>
  <r>
    <x v="3"/>
    <s v="Pierce City"/>
    <s v="Lighting"/>
    <s v="Residential"/>
    <s v="PL-Private Lighting"/>
    <n v="65"/>
    <n v="16.489999999999998"/>
    <n v="0"/>
    <n v="0"/>
    <n v="0"/>
    <n v="0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s v="Republic"/>
    <s v="Electric"/>
    <s v="Commercial"/>
    <s v="NS-GS General Service"/>
    <n v="470516"/>
    <n v="59313.97"/>
    <n v="10132.91"/>
    <n v="1782.48"/>
    <n v="0"/>
    <n v="0"/>
    <n v="-6.83"/>
    <n v="-1529.6"/>
    <n v="6102.6"/>
    <n v="0"/>
    <n v="0"/>
    <n v="13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6.58000000000004"/>
    <n v="0"/>
    <n v="0"/>
    <n v="5182.7700000000004"/>
    <n v="0"/>
    <n v="0"/>
    <n v="0"/>
    <n v="0"/>
    <n v="0"/>
    <n v="0"/>
    <n v="0"/>
    <x v="1790"/>
    <n v="0"/>
    <n v="0"/>
    <n v="0"/>
    <n v="0"/>
    <n v="0"/>
    <n v="0"/>
    <n v="0"/>
    <n v="0"/>
    <n v="0"/>
    <n v="0"/>
    <n v="0"/>
    <n v="0"/>
    <x v="1"/>
    <x v="19"/>
    <m/>
    <x v="45"/>
  </r>
  <r>
    <x v="3"/>
    <s v="Republic"/>
    <s v="Electric"/>
    <s v="Commercial"/>
    <s v="NS-LG Large General"/>
    <n v="378145"/>
    <n v="38632.120000000003"/>
    <n v="1459.29"/>
    <n v="-1317.84"/>
    <n v="0"/>
    <n v="0"/>
    <n v="0"/>
    <n v="0"/>
    <n v="4904.54"/>
    <n v="0"/>
    <n v="0"/>
    <n v="105.89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954.48"/>
    <n v="0"/>
    <n v="0"/>
    <n v="3214.94"/>
    <n v="0"/>
    <n v="0"/>
    <n v="0"/>
    <n v="0"/>
    <n v="0"/>
    <n v="0"/>
    <n v="0"/>
    <x v="1791"/>
    <n v="0"/>
    <n v="0"/>
    <n v="0"/>
    <n v="0"/>
    <n v="0"/>
    <n v="0"/>
    <n v="0"/>
    <n v="0"/>
    <n v="0"/>
    <n v="0"/>
    <n v="0"/>
    <n v="0"/>
    <x v="1"/>
    <x v="20"/>
    <m/>
    <x v="45"/>
  </r>
  <r>
    <x v="3"/>
    <s v="Republic"/>
    <s v="Electric"/>
    <s v="Commercial"/>
    <s v="TC-GS Time Choice"/>
    <n v="16314"/>
    <n v="2195.89"/>
    <n v="759.85"/>
    <n v="61.5"/>
    <n v="0"/>
    <n v="0"/>
    <n v="0"/>
    <n v="0"/>
    <n v="211.58"/>
    <n v="0"/>
    <n v="0"/>
    <n v="4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7.89"/>
    <n v="0"/>
    <n v="-11.08"/>
    <n v="146.83000000000001"/>
    <n v="0"/>
    <n v="0"/>
    <n v="0"/>
    <n v="0"/>
    <n v="0"/>
    <n v="0"/>
    <n v="0"/>
    <x v="1404"/>
    <n v="0"/>
    <n v="0"/>
    <n v="-80.94"/>
    <n v="0"/>
    <n v="0"/>
    <n v="0"/>
    <n v="0"/>
    <n v="0"/>
    <n v="0"/>
    <n v="0"/>
    <n v="0"/>
    <n v="0"/>
    <x v="1"/>
    <x v="2"/>
    <m/>
    <x v="45"/>
  </r>
  <r>
    <x v="3"/>
    <s v="Republic"/>
    <s v="Electric"/>
    <s v="Industrial"/>
    <s v="NS-GS General Service"/>
    <n v="677"/>
    <n v="90.91"/>
    <n v="23.97"/>
    <n v="3.74"/>
    <n v="0"/>
    <n v="0"/>
    <n v="0"/>
    <n v="0"/>
    <n v="8.7799999999999994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35"/>
    <n v="0"/>
    <n v="0"/>
    <n v="0"/>
    <n v="0"/>
    <n v="0"/>
    <n v="0"/>
    <n v="0"/>
    <x v="1792"/>
    <n v="0"/>
    <n v="0"/>
    <n v="0"/>
    <n v="0"/>
    <n v="0"/>
    <n v="0"/>
    <n v="0"/>
    <n v="0"/>
    <n v="0"/>
    <n v="0"/>
    <n v="0"/>
    <n v="0"/>
    <x v="2"/>
    <x v="19"/>
    <m/>
    <x v="45"/>
  </r>
  <r>
    <x v="3"/>
    <s v="Republic"/>
    <s v="Electric"/>
    <s v="Municipal Buildings"/>
    <s v="NS-GS General Service"/>
    <n v="20473"/>
    <n v="2543.08"/>
    <n v="335.58"/>
    <n v="0"/>
    <n v="0"/>
    <n v="0"/>
    <n v="0"/>
    <n v="0"/>
    <n v="265.54000000000002"/>
    <n v="0"/>
    <n v="0"/>
    <n v="5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93"/>
    <n v="0"/>
    <n v="0"/>
    <n v="0"/>
    <n v="0"/>
    <n v="0"/>
    <n v="0"/>
    <n v="0"/>
    <n v="0"/>
    <n v="0"/>
    <n v="0"/>
    <n v="0"/>
    <n v="0"/>
    <x v="3"/>
    <x v="19"/>
    <m/>
    <x v="45"/>
  </r>
  <r>
    <x v="3"/>
    <s v="Republic"/>
    <s v="Electric"/>
    <s v="Municipal Buildings"/>
    <s v="NS-LG Large General"/>
    <n v="54720"/>
    <n v="5765.31"/>
    <n v="208.47"/>
    <n v="0"/>
    <n v="0"/>
    <n v="0"/>
    <n v="0"/>
    <n v="0"/>
    <n v="709.72"/>
    <n v="0"/>
    <n v="0"/>
    <n v="15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94"/>
    <n v="0"/>
    <n v="0"/>
    <n v="0"/>
    <n v="0"/>
    <n v="0"/>
    <n v="0"/>
    <n v="0"/>
    <n v="0"/>
    <n v="0"/>
    <n v="0"/>
    <n v="0"/>
    <n v="0"/>
    <x v="3"/>
    <x v="20"/>
    <m/>
    <x v="45"/>
  </r>
  <r>
    <x v="3"/>
    <s v="Republic"/>
    <s v="Electric"/>
    <s v="Municipal Buildings"/>
    <s v="TC-GS Time Choice"/>
    <n v="2713"/>
    <n v="366.75"/>
    <n v="71.91"/>
    <n v="0"/>
    <n v="0"/>
    <n v="0"/>
    <n v="0"/>
    <n v="0"/>
    <n v="35.19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95"/>
    <n v="0"/>
    <n v="0"/>
    <n v="-14.54"/>
    <n v="0"/>
    <n v="0"/>
    <n v="0"/>
    <n v="0"/>
    <n v="0"/>
    <n v="0"/>
    <n v="0"/>
    <n v="0"/>
    <n v="0"/>
    <x v="3"/>
    <x v="2"/>
    <m/>
    <x v="45"/>
  </r>
  <r>
    <x v="3"/>
    <s v="Republic"/>
    <s v="Electric"/>
    <s v="Municipal Other Lighting"/>
    <s v="LS-Special Lighting"/>
    <n v="429"/>
    <n v="77.7"/>
    <n v="0"/>
    <n v="0"/>
    <n v="0"/>
    <n v="0"/>
    <n v="0"/>
    <n v="0"/>
    <n v="5.56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5"/>
  </r>
  <r>
    <x v="3"/>
    <s v="Republic"/>
    <s v="Electric"/>
    <s v="Municipal Other Lighting"/>
    <s v="NS-GS General Service"/>
    <n v="3702"/>
    <n v="457.31"/>
    <n v="239.7"/>
    <n v="0"/>
    <n v="0"/>
    <n v="0"/>
    <n v="0"/>
    <n v="0"/>
    <n v="48.01"/>
    <n v="0"/>
    <n v="0"/>
    <n v="1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96"/>
    <n v="0"/>
    <n v="0"/>
    <n v="0"/>
    <n v="0"/>
    <n v="0"/>
    <n v="0"/>
    <n v="0"/>
    <n v="0"/>
    <n v="0"/>
    <n v="0"/>
    <n v="0"/>
    <n v="0"/>
    <x v="4"/>
    <x v="19"/>
    <m/>
    <x v="45"/>
  </r>
  <r>
    <x v="3"/>
    <s v="Republic"/>
    <s v="Electric"/>
    <s v="Municipal Pumping"/>
    <s v="NS-GS General Service"/>
    <n v="10567"/>
    <n v="1314.65"/>
    <n v="167.79"/>
    <n v="0"/>
    <n v="0"/>
    <n v="0"/>
    <n v="0"/>
    <n v="0"/>
    <n v="137.04"/>
    <n v="0"/>
    <n v="0"/>
    <n v="2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525"/>
    <n v="0"/>
    <n v="0"/>
    <n v="0"/>
    <n v="0"/>
    <n v="0"/>
    <n v="0"/>
    <n v="0"/>
    <n v="0"/>
    <n v="0"/>
    <n v="0"/>
    <n v="0"/>
    <n v="0"/>
    <x v="3"/>
    <x v="19"/>
    <m/>
    <x v="45"/>
  </r>
  <r>
    <x v="3"/>
    <s v="Republic"/>
    <s v="Electric"/>
    <s v="Municipal Pumping"/>
    <s v="NS-LG Large General"/>
    <n v="65439"/>
    <n v="7756.26"/>
    <n v="277.95999999999998"/>
    <n v="0"/>
    <n v="0"/>
    <n v="0"/>
    <n v="0"/>
    <n v="0"/>
    <n v="848.74"/>
    <n v="0"/>
    <n v="0"/>
    <n v="18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97"/>
    <n v="0"/>
    <n v="0"/>
    <n v="0"/>
    <n v="0"/>
    <n v="0"/>
    <n v="0"/>
    <n v="0"/>
    <n v="0"/>
    <n v="0"/>
    <n v="0"/>
    <n v="0"/>
    <n v="0"/>
    <x v="3"/>
    <x v="20"/>
    <m/>
    <x v="45"/>
  </r>
  <r>
    <x v="3"/>
    <s v="Republic"/>
    <s v="Electric"/>
    <s v="Municipal Pumping"/>
    <s v="TC-GS Time Choice"/>
    <n v="1749"/>
    <n v="236.35"/>
    <n v="71.91"/>
    <n v="0"/>
    <n v="0"/>
    <n v="0"/>
    <n v="0"/>
    <n v="0"/>
    <n v="22.69"/>
    <n v="0"/>
    <n v="0"/>
    <n v="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98"/>
    <n v="0"/>
    <n v="0"/>
    <n v="-12.82"/>
    <n v="0"/>
    <n v="0"/>
    <n v="0"/>
    <n v="0"/>
    <n v="0"/>
    <n v="0"/>
    <n v="0"/>
    <n v="0"/>
    <n v="0"/>
    <x v="3"/>
    <x v="2"/>
    <m/>
    <x v="45"/>
  </r>
  <r>
    <x v="3"/>
    <s v="Republic"/>
    <s v="Electric"/>
    <s v="Residential"/>
    <s v="NS-RG Residential"/>
    <n v="2849625"/>
    <n v="369729.05"/>
    <n v="63923.16"/>
    <n v="12294.24"/>
    <n v="0"/>
    <n v="0"/>
    <n v="-82.45"/>
    <n v="-9229.3984732824392"/>
    <n v="36959.370000000003"/>
    <n v="0"/>
    <n v="0"/>
    <n v="798.26"/>
    <n v="0"/>
    <n v="0"/>
    <n v="0"/>
    <n v="0"/>
    <n v="0"/>
    <n v="0"/>
    <n v="0"/>
    <n v="0"/>
    <n v="0"/>
    <n v="0"/>
    <n v="0"/>
    <n v="0"/>
    <n v="0"/>
    <n v="0"/>
    <n v="0"/>
    <n v="30"/>
    <n v="100"/>
    <n v="0"/>
    <n v="494.44"/>
    <n v="120"/>
    <n v="-89.5"/>
    <n v="3993.63"/>
    <n v="0"/>
    <n v="0"/>
    <n v="0"/>
    <n v="0"/>
    <n v="0"/>
    <n v="0"/>
    <n v="34.61"/>
    <x v="1799"/>
    <n v="0"/>
    <n v="0"/>
    <n v="0"/>
    <n v="0"/>
    <n v="0"/>
    <n v="0"/>
    <n v="0"/>
    <n v="0"/>
    <n v="0"/>
    <n v="0"/>
    <n v="0"/>
    <n v="0"/>
    <x v="0"/>
    <x v="38"/>
    <m/>
    <x v="45"/>
  </r>
  <r>
    <x v="3"/>
    <s v="Republic"/>
    <s v="Electric"/>
    <s v="Residential"/>
    <s v="RG-Residential"/>
    <n v="116"/>
    <n v="15.76"/>
    <n v="8.23"/>
    <n v="0"/>
    <n v="0"/>
    <n v="0"/>
    <n v="0"/>
    <n v="0"/>
    <n v="1.5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"/>
    <n v="0"/>
    <n v="0"/>
    <n v="0"/>
    <n v="0"/>
    <x v="1207"/>
    <n v="0"/>
    <n v="0"/>
    <n v="0"/>
    <n v="0"/>
    <n v="0"/>
    <n v="0"/>
    <n v="0"/>
    <n v="0"/>
    <n v="0"/>
    <n v="0"/>
    <n v="0"/>
    <n v="0"/>
    <x v="0"/>
    <x v="1"/>
    <m/>
    <x v="45"/>
  </r>
  <r>
    <x v="3"/>
    <s v="Republic"/>
    <s v="Electric"/>
    <s v="Residential"/>
    <s v="TC-RG Time Choice"/>
    <n v="291199"/>
    <n v="38582.839999999997"/>
    <n v="5698.8"/>
    <n v="1013.64"/>
    <n v="0"/>
    <n v="0"/>
    <n v="0"/>
    <n v="0"/>
    <n v="3776.93"/>
    <n v="0"/>
    <n v="0"/>
    <n v="8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1.81"/>
    <n v="60"/>
    <n v="-12.37"/>
    <n v="586.54"/>
    <n v="0"/>
    <n v="0"/>
    <n v="0"/>
    <n v="0"/>
    <n v="0"/>
    <n v="0"/>
    <n v="0"/>
    <x v="1800"/>
    <n v="0"/>
    <n v="0"/>
    <n v="-1639.48"/>
    <n v="0"/>
    <n v="0"/>
    <n v="0"/>
    <n v="0"/>
    <n v="0"/>
    <n v="0"/>
    <n v="0"/>
    <n v="0"/>
    <n v="0"/>
    <x v="0"/>
    <x v="3"/>
    <m/>
    <x v="45"/>
  </r>
  <r>
    <x v="3"/>
    <s v="Republic"/>
    <s v="Lighting"/>
    <s v="Commercial"/>
    <s v="PL-Private Lighting"/>
    <n v="10022.558000000001"/>
    <n v="4174.7299999999996"/>
    <n v="0"/>
    <n v="0"/>
    <n v="0"/>
    <n v="0"/>
    <n v="0"/>
    <n v="0"/>
    <n v="129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75"/>
    <n v="0"/>
    <n v="0"/>
    <n v="194.51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3"/>
    <s v="Republic"/>
    <s v="Lighting"/>
    <s v="Municipal Buildings"/>
    <s v="PL-Private Lighting"/>
    <n v="31"/>
    <n v="15.22"/>
    <n v="0"/>
    <n v="0"/>
    <n v="0"/>
    <n v="0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4"/>
    <m/>
    <x v="45"/>
  </r>
  <r>
    <x v="3"/>
    <s v="Republic"/>
    <s v="Lighting"/>
    <s v="Municipal Other Lighting"/>
    <s v="PL-Private Lighting"/>
    <n v="431"/>
    <n v="85.61"/>
    <n v="0"/>
    <n v="0"/>
    <n v="0"/>
    <n v="0"/>
    <n v="0"/>
    <n v="0"/>
    <n v="5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5"/>
  </r>
  <r>
    <x v="3"/>
    <s v="Republic"/>
    <s v="Lighting"/>
    <s v="Municipal Street Lighting"/>
    <s v="SPL-Municipal St Lighting"/>
    <n v="105661.7"/>
    <n v="14397.48"/>
    <n v="0"/>
    <n v="0"/>
    <n v="0"/>
    <n v="0"/>
    <n v="0"/>
    <n v="0"/>
    <n v="1370.44"/>
    <n v="0"/>
    <n v="0"/>
    <n v="0"/>
    <n v="0"/>
    <n v="0"/>
    <n v="0"/>
    <n v="0"/>
    <n v="0"/>
    <n v="0"/>
    <n v="0"/>
    <n v="6677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5"/>
  </r>
  <r>
    <x v="3"/>
    <s v="Republic"/>
    <s v="Lighting"/>
    <s v="Residential"/>
    <s v="PL-Private Lighting"/>
    <n v="5222.3969999999999"/>
    <n v="1951.77"/>
    <n v="0"/>
    <n v="0"/>
    <n v="0"/>
    <n v="0"/>
    <n v="0"/>
    <n v="0"/>
    <n v="67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9"/>
    <n v="0"/>
    <n v="0"/>
    <n v="13.2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358108.31"/>
    <n v="52034.41"/>
    <n v="0"/>
    <n v="410142.71999999997"/>
    <x v="0"/>
    <x v="45"/>
    <m/>
    <x v="45"/>
  </r>
  <r>
    <x v="3"/>
    <s v="Webb City"/>
    <s v="Electric"/>
    <s v="Commercial"/>
    <s v="NS-GS General Service"/>
    <n v="4560"/>
    <n v="557.97"/>
    <n v="23.97"/>
    <n v="0"/>
    <n v="0"/>
    <n v="0"/>
    <n v="0"/>
    <n v="0"/>
    <n v="59.14"/>
    <n v="0"/>
    <n v="0"/>
    <n v="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01"/>
    <n v="0"/>
    <n v="0"/>
    <n v="0"/>
    <n v="0"/>
    <n v="0"/>
    <n v="0"/>
    <n v="0"/>
    <n v="0"/>
    <n v="0"/>
    <n v="0"/>
    <n v="0"/>
    <n v="0"/>
    <x v="1"/>
    <x v="19"/>
    <m/>
    <x v="45"/>
  </r>
  <r>
    <x v="3"/>
    <s v="Webb City"/>
    <s v="Electric"/>
    <s v="Commercial"/>
    <s v="LP-Large Powe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7"/>
    <m/>
    <x v="45"/>
  </r>
  <r>
    <x v="3"/>
    <s v="Webb City"/>
    <s v="Electric"/>
    <s v="Commercial"/>
    <s v="LS-Special Lighting"/>
    <n v="5920"/>
    <n v="872.19"/>
    <n v="0"/>
    <n v="0"/>
    <n v="0"/>
    <n v="0"/>
    <n v="0"/>
    <n v="0"/>
    <n v="76.78"/>
    <n v="0"/>
    <n v="0"/>
    <n v="1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7"/>
    <m/>
    <x v="45"/>
  </r>
  <r>
    <x v="3"/>
    <s v="Webb City"/>
    <s v="Electric"/>
    <s v="Commercial"/>
    <s v="NS-GS General Service"/>
    <n v="1533936"/>
    <n v="191718.34"/>
    <n v="29814.7"/>
    <n v="5296.9"/>
    <n v="0"/>
    <n v="0"/>
    <n v="-36.58"/>
    <n v="-4320"/>
    <n v="19895.29"/>
    <n v="0"/>
    <n v="0"/>
    <n v="42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74.4299999999998"/>
    <n v="20"/>
    <n v="-27.36"/>
    <n v="13691.21"/>
    <n v="0"/>
    <n v="0"/>
    <n v="0"/>
    <n v="0"/>
    <n v="0"/>
    <n v="0"/>
    <n v="0"/>
    <x v="1802"/>
    <n v="0"/>
    <n v="0"/>
    <n v="0"/>
    <n v="0"/>
    <n v="0"/>
    <n v="0"/>
    <n v="0"/>
    <n v="0"/>
    <n v="0"/>
    <n v="0"/>
    <n v="0"/>
    <n v="0"/>
    <x v="1"/>
    <x v="19"/>
    <m/>
    <x v="45"/>
  </r>
  <r>
    <x v="3"/>
    <s v="Webb City"/>
    <s v="Electric"/>
    <s v="Commercial"/>
    <s v="NS-LG Large General"/>
    <n v="4895545"/>
    <n v="523008.41"/>
    <n v="12429.45"/>
    <n v="3092.35"/>
    <n v="0"/>
    <n v="0"/>
    <n v="-218.06"/>
    <n v="-24677.719083969499"/>
    <n v="63495.18"/>
    <n v="0"/>
    <n v="0"/>
    <n v="1288.4100000000001"/>
    <n v="0"/>
    <n v="0"/>
    <n v="0"/>
    <n v="0"/>
    <n v="0"/>
    <n v="0"/>
    <n v="0"/>
    <n v="50"/>
    <n v="0"/>
    <n v="0"/>
    <n v="0"/>
    <n v="0"/>
    <n v="0"/>
    <n v="0"/>
    <n v="0"/>
    <n v="0"/>
    <n v="0"/>
    <n v="15"/>
    <n v="1925.75"/>
    <n v="0"/>
    <n v="0"/>
    <n v="27009.48"/>
    <n v="0"/>
    <n v="0"/>
    <n v="0"/>
    <n v="0"/>
    <n v="0"/>
    <n v="0"/>
    <n v="0"/>
    <x v="1803"/>
    <n v="0"/>
    <n v="0"/>
    <n v="0"/>
    <n v="0"/>
    <n v="0"/>
    <n v="0"/>
    <n v="0"/>
    <n v="0"/>
    <n v="0"/>
    <n v="0"/>
    <n v="0"/>
    <n v="0"/>
    <x v="1"/>
    <x v="20"/>
    <m/>
    <x v="45"/>
  </r>
  <r>
    <x v="3"/>
    <s v="Webb City"/>
    <s v="Electric"/>
    <s v="Commercial"/>
    <s v="TC-GS Time Choice"/>
    <n v="768971"/>
    <n v="100261.87"/>
    <n v="13687.66"/>
    <n v="4163.05"/>
    <n v="0"/>
    <n v="0"/>
    <n v="0"/>
    <n v="0"/>
    <n v="9973.5300000000007"/>
    <n v="0"/>
    <n v="0"/>
    <n v="211.95"/>
    <n v="0"/>
    <n v="0"/>
    <n v="0"/>
    <n v="0"/>
    <n v="0"/>
    <n v="0"/>
    <n v="0"/>
    <n v="0"/>
    <n v="0"/>
    <n v="0"/>
    <n v="0"/>
    <n v="0"/>
    <n v="0"/>
    <n v="0"/>
    <n v="0"/>
    <n v="90"/>
    <n v="0"/>
    <n v="15"/>
    <n v="1581.01"/>
    <n v="80"/>
    <n v="-44.39"/>
    <n v="7976.72"/>
    <n v="0"/>
    <n v="0"/>
    <n v="0"/>
    <n v="0"/>
    <n v="0"/>
    <n v="0"/>
    <n v="0"/>
    <x v="1804"/>
    <n v="0"/>
    <n v="0"/>
    <n v="-4112.54"/>
    <n v="0"/>
    <n v="0"/>
    <n v="0"/>
    <n v="0"/>
    <n v="0"/>
    <n v="0"/>
    <n v="0"/>
    <n v="0"/>
    <n v="0"/>
    <x v="1"/>
    <x v="2"/>
    <m/>
    <x v="45"/>
  </r>
  <r>
    <x v="3"/>
    <s v="Webb City"/>
    <s v="Electric"/>
    <s v="Industrial"/>
    <s v="LP-Large Power"/>
    <n v="13108194"/>
    <n v="976922.2"/>
    <n v="2551.9499999999998"/>
    <n v="0"/>
    <n v="0"/>
    <n v="0"/>
    <n v="0"/>
    <n v="0"/>
    <n v="166867.31"/>
    <n v="0"/>
    <n v="0"/>
    <n v="970.33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12299.22"/>
    <n v="0"/>
    <n v="0"/>
    <n v="37855.370000000003"/>
    <n v="0"/>
    <n v="0"/>
    <n v="0"/>
    <n v="0"/>
    <n v="0"/>
    <n v="0"/>
    <n v="0"/>
    <x v="1805"/>
    <n v="0"/>
    <n v="0"/>
    <n v="0"/>
    <n v="0"/>
    <n v="0"/>
    <n v="0"/>
    <n v="0"/>
    <n v="0"/>
    <n v="0"/>
    <n v="0"/>
    <n v="0"/>
    <n v="0"/>
    <x v="2"/>
    <x v="17"/>
    <m/>
    <x v="45"/>
  </r>
  <r>
    <x v="3"/>
    <s v="Webb City"/>
    <s v="Electric"/>
    <s v="Industrial"/>
    <s v="NS-GS General Service"/>
    <n v="18962"/>
    <n v="2345.19"/>
    <n v="191.76"/>
    <n v="119.16"/>
    <n v="0"/>
    <n v="0"/>
    <n v="0"/>
    <n v="0"/>
    <n v="245.94"/>
    <n v="0"/>
    <n v="0"/>
    <n v="5.3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59.16"/>
    <n v="0"/>
    <n v="0"/>
    <n v="190.7"/>
    <n v="0"/>
    <n v="0"/>
    <n v="0"/>
    <n v="0"/>
    <n v="0"/>
    <n v="0"/>
    <n v="0"/>
    <x v="1806"/>
    <n v="0"/>
    <n v="0"/>
    <n v="0"/>
    <n v="0"/>
    <n v="0"/>
    <n v="0"/>
    <n v="0"/>
    <n v="0"/>
    <n v="0"/>
    <n v="0"/>
    <n v="0"/>
    <n v="0"/>
    <x v="2"/>
    <x v="19"/>
    <m/>
    <x v="45"/>
  </r>
  <r>
    <x v="3"/>
    <s v="Webb City"/>
    <s v="Electric"/>
    <s v="Industrial"/>
    <s v="NS-LG Large General"/>
    <n v="2308360"/>
    <n v="232131.22"/>
    <n v="2142.61"/>
    <n v="-1204.18"/>
    <n v="0"/>
    <n v="0"/>
    <n v="0"/>
    <n v="0"/>
    <n v="29939.42"/>
    <n v="0"/>
    <n v="0"/>
    <n v="520.21"/>
    <n v="0"/>
    <n v="0"/>
    <n v="0"/>
    <n v="0"/>
    <n v="0"/>
    <n v="0"/>
    <n v="0"/>
    <n v="9.83"/>
    <n v="0"/>
    <n v="0"/>
    <n v="0"/>
    <n v="0"/>
    <n v="0"/>
    <n v="0"/>
    <n v="0"/>
    <n v="0"/>
    <n v="0"/>
    <n v="0"/>
    <n v="1576.26"/>
    <n v="0"/>
    <n v="0"/>
    <n v="9988.5400000000009"/>
    <n v="0"/>
    <n v="0"/>
    <n v="0"/>
    <n v="0"/>
    <n v="0"/>
    <n v="0"/>
    <n v="0"/>
    <x v="1807"/>
    <n v="0"/>
    <n v="0"/>
    <n v="0"/>
    <n v="0"/>
    <n v="0"/>
    <n v="0"/>
    <n v="0"/>
    <n v="0"/>
    <n v="0"/>
    <n v="0"/>
    <n v="0"/>
    <n v="0"/>
    <x v="2"/>
    <x v="20"/>
    <m/>
    <x v="45"/>
  </r>
  <r>
    <x v="3"/>
    <s v="Webb City"/>
    <s v="Electric"/>
    <s v="Industrial"/>
    <s v="NS-SP Small Primary"/>
    <n v="481283"/>
    <n v="42124.69"/>
    <n v="138.97999999999999"/>
    <n v="0"/>
    <n v="0"/>
    <n v="0"/>
    <n v="0"/>
    <n v="0"/>
    <n v="6242.24"/>
    <n v="0"/>
    <n v="0"/>
    <n v="134.76"/>
    <n v="0"/>
    <n v="0"/>
    <n v="0"/>
    <n v="0"/>
    <n v="0"/>
    <n v="0"/>
    <n v="0"/>
    <n v="736.19"/>
    <n v="0"/>
    <n v="0"/>
    <n v="0"/>
    <n v="0"/>
    <n v="0"/>
    <n v="0"/>
    <n v="0"/>
    <n v="0"/>
    <n v="0"/>
    <n v="0"/>
    <n v="0"/>
    <n v="0"/>
    <n v="0"/>
    <n v="1918.94"/>
    <n v="0"/>
    <n v="0"/>
    <n v="0"/>
    <n v="0"/>
    <n v="0"/>
    <n v="0"/>
    <n v="0"/>
    <x v="1808"/>
    <n v="0"/>
    <n v="0"/>
    <n v="0"/>
    <n v="0"/>
    <n v="0"/>
    <n v="0"/>
    <n v="0"/>
    <n v="0"/>
    <n v="0"/>
    <n v="0"/>
    <n v="0"/>
    <n v="0"/>
    <x v="2"/>
    <x v="23"/>
    <m/>
    <x v="45"/>
  </r>
  <r>
    <x v="3"/>
    <s v="Webb City"/>
    <s v="Electric"/>
    <s v="Industrial"/>
    <s v="TC-GS Time Choice"/>
    <n v="0"/>
    <n v="0"/>
    <n v="47.94"/>
    <n v="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87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2"/>
    <m/>
    <x v="45"/>
  </r>
  <r>
    <x v="3"/>
    <s v="Webb City"/>
    <s v="Electric"/>
    <s v="Interdepartmental"/>
    <s v="NS-GS General Service"/>
    <n v="4010"/>
    <n v="503.98"/>
    <n v="95.88"/>
    <n v="0"/>
    <n v="0"/>
    <n v="0"/>
    <n v="0"/>
    <n v="0"/>
    <n v="52.01"/>
    <n v="0"/>
    <n v="0"/>
    <n v="1.12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09"/>
    <n v="0"/>
    <n v="0"/>
    <n v="0"/>
    <n v="0"/>
    <n v="0"/>
    <n v="0"/>
    <n v="0"/>
    <n v="0"/>
    <n v="0"/>
    <n v="0"/>
    <n v="0"/>
    <n v="0"/>
    <x v="5"/>
    <x v="19"/>
    <m/>
    <x v="45"/>
  </r>
  <r>
    <x v="3"/>
    <s v="Webb City"/>
    <s v="Electric"/>
    <s v="Municipal Buildings"/>
    <s v="NS-GS General Service"/>
    <n v="48984"/>
    <n v="6153.21"/>
    <n v="1510.11"/>
    <n v="0"/>
    <n v="0"/>
    <n v="0"/>
    <n v="0"/>
    <n v="0"/>
    <n v="635.29999999999995"/>
    <n v="0"/>
    <n v="0"/>
    <n v="13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10"/>
    <n v="0"/>
    <n v="0"/>
    <n v="0"/>
    <n v="0"/>
    <n v="0"/>
    <n v="0"/>
    <n v="0"/>
    <n v="0"/>
    <n v="0"/>
    <n v="0"/>
    <n v="0"/>
    <n v="0"/>
    <x v="3"/>
    <x v="19"/>
    <m/>
    <x v="45"/>
  </r>
  <r>
    <x v="3"/>
    <s v="Webb City"/>
    <s v="Electric"/>
    <s v="Municipal Buildings"/>
    <s v="NS-LG Large General"/>
    <n v="108680"/>
    <n v="10328.709999999999"/>
    <n v="416.94"/>
    <n v="0"/>
    <n v="0"/>
    <n v="0"/>
    <n v="0"/>
    <n v="0"/>
    <n v="1409.58"/>
    <n v="0"/>
    <n v="0"/>
    <n v="30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11"/>
    <n v="0"/>
    <n v="0"/>
    <n v="0"/>
    <n v="0"/>
    <n v="0"/>
    <n v="0"/>
    <n v="0"/>
    <n v="0"/>
    <n v="0"/>
    <n v="0"/>
    <n v="0"/>
    <n v="0"/>
    <x v="3"/>
    <x v="20"/>
    <m/>
    <x v="45"/>
  </r>
  <r>
    <x v="3"/>
    <s v="Webb City"/>
    <s v="Electric"/>
    <s v="Municipal Buildings"/>
    <s v="TC-GS Time Choice"/>
    <n v="10155"/>
    <n v="1337.69"/>
    <n v="239.7"/>
    <n v="0"/>
    <n v="0"/>
    <n v="0"/>
    <n v="0"/>
    <n v="0"/>
    <n v="131.71"/>
    <n v="0"/>
    <n v="0"/>
    <n v="2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12"/>
    <n v="0"/>
    <n v="0"/>
    <n v="-66.64"/>
    <n v="0"/>
    <n v="0"/>
    <n v="0"/>
    <n v="0"/>
    <n v="0"/>
    <n v="0"/>
    <n v="0"/>
    <n v="0"/>
    <n v="0"/>
    <x v="3"/>
    <x v="2"/>
    <m/>
    <x v="45"/>
  </r>
  <r>
    <x v="3"/>
    <s v="Webb City"/>
    <s v="Electric"/>
    <s v="Municipal Other Lighting"/>
    <s v="LS-Special Lighting"/>
    <n v="4117"/>
    <n v="801.95"/>
    <n v="0"/>
    <n v="0"/>
    <n v="0"/>
    <n v="0"/>
    <n v="0"/>
    <n v="0"/>
    <n v="53.39"/>
    <n v="0"/>
    <n v="0"/>
    <n v="1.15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5"/>
  </r>
  <r>
    <x v="3"/>
    <s v="Webb City"/>
    <s v="Electric"/>
    <s v="Municipal Other Lighting"/>
    <s v="NS-GS General Service"/>
    <n v="15829"/>
    <n v="1993.16"/>
    <n v="719.1"/>
    <n v="0"/>
    <n v="0"/>
    <n v="0"/>
    <n v="0"/>
    <n v="0"/>
    <n v="205.33"/>
    <n v="0"/>
    <n v="0"/>
    <n v="4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13"/>
    <n v="0"/>
    <n v="0"/>
    <n v="0"/>
    <n v="0"/>
    <n v="0"/>
    <n v="0"/>
    <n v="0"/>
    <n v="0"/>
    <n v="0"/>
    <n v="0"/>
    <n v="0"/>
    <n v="0"/>
    <x v="4"/>
    <x v="19"/>
    <m/>
    <x v="45"/>
  </r>
  <r>
    <x v="3"/>
    <s v="Webb City"/>
    <s v="Electric"/>
    <s v="Municipal Other Lighting"/>
    <s v="TC-GS Time Choice"/>
    <n v="2064"/>
    <n v="286.73"/>
    <n v="287.64"/>
    <n v="0"/>
    <n v="0"/>
    <n v="0"/>
    <n v="0"/>
    <n v="0"/>
    <n v="26.78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14"/>
    <n v="0"/>
    <n v="0"/>
    <n v="-21.76"/>
    <n v="0"/>
    <n v="0"/>
    <n v="0"/>
    <n v="0"/>
    <n v="0"/>
    <n v="0"/>
    <n v="0"/>
    <n v="0"/>
    <n v="0"/>
    <x v="4"/>
    <x v="2"/>
    <m/>
    <x v="45"/>
  </r>
  <r>
    <x v="3"/>
    <s v="Webb City"/>
    <s v="Electric"/>
    <s v="Municipal Pumping"/>
    <s v="NS-GS General Service"/>
    <n v="86047"/>
    <n v="10565.41"/>
    <n v="1390.26"/>
    <n v="0"/>
    <n v="0"/>
    <n v="0"/>
    <n v="0"/>
    <n v="0"/>
    <n v="1116.05"/>
    <n v="0"/>
    <n v="0"/>
    <n v="24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15"/>
    <n v="0"/>
    <n v="0"/>
    <n v="0"/>
    <n v="0"/>
    <n v="0"/>
    <n v="0"/>
    <n v="0"/>
    <n v="0"/>
    <n v="0"/>
    <n v="0"/>
    <n v="0"/>
    <n v="0"/>
    <x v="3"/>
    <x v="19"/>
    <m/>
    <x v="45"/>
  </r>
  <r>
    <x v="3"/>
    <s v="Webb City"/>
    <s v="Electric"/>
    <s v="Municipal Pumping"/>
    <s v="NS-LG Large General"/>
    <n v="440421"/>
    <n v="44692"/>
    <n v="1111.8399999999999"/>
    <n v="0"/>
    <n v="0"/>
    <n v="0"/>
    <n v="0"/>
    <n v="0"/>
    <n v="5712.25"/>
    <n v="0"/>
    <n v="0"/>
    <n v="123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16"/>
    <n v="0"/>
    <n v="0"/>
    <n v="0"/>
    <n v="0"/>
    <n v="0"/>
    <n v="0"/>
    <n v="0"/>
    <n v="0"/>
    <n v="0"/>
    <n v="0"/>
    <n v="0"/>
    <n v="0"/>
    <x v="3"/>
    <x v="20"/>
    <m/>
    <x v="45"/>
  </r>
  <r>
    <x v="3"/>
    <s v="Webb City"/>
    <s v="Electric"/>
    <s v="Municipal Pumping"/>
    <s v="TC-GS Time Choice"/>
    <n v="6166"/>
    <n v="823.35"/>
    <n v="273.24"/>
    <n v="0"/>
    <n v="0"/>
    <n v="0"/>
    <n v="0"/>
    <n v="0"/>
    <n v="79.959999999999994"/>
    <n v="0"/>
    <n v="0"/>
    <n v="1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021"/>
    <n v="0"/>
    <n v="0"/>
    <n v="-32.54"/>
    <n v="0"/>
    <n v="0"/>
    <n v="0"/>
    <n v="0"/>
    <n v="0"/>
    <n v="0"/>
    <n v="0"/>
    <n v="0"/>
    <n v="0"/>
    <x v="3"/>
    <x v="2"/>
    <m/>
    <x v="45"/>
  </r>
  <r>
    <x v="3"/>
    <s v="Webb City"/>
    <s v="Electric"/>
    <s v="Oil Pipeline Pumping"/>
    <s v="NS-SP Small Primary"/>
    <n v="288000"/>
    <n v="24594.16"/>
    <n v="69.489999999999995"/>
    <n v="0"/>
    <n v="0"/>
    <n v="0"/>
    <n v="0"/>
    <n v="0"/>
    <n v="3735.36"/>
    <n v="0"/>
    <n v="0"/>
    <n v="8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5.85"/>
    <n v="0"/>
    <n v="0"/>
    <n v="0"/>
    <n v="0"/>
    <n v="0"/>
    <n v="0"/>
    <n v="0"/>
    <x v="1817"/>
    <n v="0"/>
    <n v="0"/>
    <n v="0"/>
    <n v="0"/>
    <n v="0"/>
    <n v="0"/>
    <n v="0"/>
    <n v="0"/>
    <n v="0"/>
    <n v="0"/>
    <n v="0"/>
    <n v="0"/>
    <x v="2"/>
    <x v="37"/>
    <m/>
    <x v="45"/>
  </r>
  <r>
    <x v="3"/>
    <s v="Webb City"/>
    <s v="Electric"/>
    <s v="Residential"/>
    <s v="NS-RG Resident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38"/>
    <m/>
    <x v="45"/>
  </r>
  <r>
    <x v="3"/>
    <s v="Webb City"/>
    <s v="Electric"/>
    <s v="Residential"/>
    <s v="NS-RG Residential"/>
    <n v="8913456"/>
    <n v="1128198.96"/>
    <n v="158260.21"/>
    <n v="45790.61"/>
    <n v="0"/>
    <n v="0"/>
    <n v="-444.38"/>
    <n v="-59009.291603053403"/>
    <n v="115584.84"/>
    <n v="0"/>
    <n v="0"/>
    <n v="2495.52"/>
    <n v="0"/>
    <n v="0"/>
    <n v="0"/>
    <n v="0"/>
    <n v="0"/>
    <n v="0"/>
    <n v="0"/>
    <n v="0"/>
    <n v="0"/>
    <n v="0"/>
    <n v="0"/>
    <n v="0"/>
    <n v="0"/>
    <n v="0"/>
    <n v="0"/>
    <n v="240"/>
    <n v="0"/>
    <n v="30"/>
    <n v="1711.79"/>
    <n v="360"/>
    <n v="-271.14"/>
    <n v="8988.52"/>
    <n v="0"/>
    <n v="0"/>
    <n v="0"/>
    <n v="0"/>
    <n v="0"/>
    <n v="0"/>
    <n v="1046.9000000000001"/>
    <x v="1818"/>
    <n v="0"/>
    <n v="0"/>
    <n v="0"/>
    <n v="0"/>
    <n v="0"/>
    <n v="0"/>
    <n v="0"/>
    <n v="0"/>
    <n v="0"/>
    <n v="0"/>
    <n v="0"/>
    <n v="0"/>
    <x v="0"/>
    <x v="38"/>
    <m/>
    <x v="45"/>
  </r>
  <r>
    <x v="3"/>
    <s v="Webb City"/>
    <s v="Electric"/>
    <s v="Residential"/>
    <s v="RG-Residential"/>
    <n v="91"/>
    <n v="12.35"/>
    <n v="45.06"/>
    <n v="0.35"/>
    <n v="0"/>
    <n v="0"/>
    <n v="0"/>
    <n v="0"/>
    <n v="1.18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"/>
    <n v="0"/>
    <n v="0"/>
    <n v="0"/>
    <n v="0"/>
    <n v="0"/>
    <n v="0"/>
    <n v="0"/>
    <x v="1206"/>
    <n v="0"/>
    <n v="0"/>
    <n v="0"/>
    <n v="0"/>
    <n v="0"/>
    <n v="0"/>
    <n v="0"/>
    <n v="0"/>
    <n v="0"/>
    <n v="0"/>
    <n v="0"/>
    <n v="0"/>
    <x v="0"/>
    <x v="1"/>
    <m/>
    <x v="45"/>
  </r>
  <r>
    <x v="3"/>
    <s v="Webb City"/>
    <s v="Electric"/>
    <s v="Residential"/>
    <s v="TC-RG Time Choice"/>
    <n v="6070040"/>
    <n v="790881.37"/>
    <n v="93393.36"/>
    <n v="30632.74"/>
    <n v="0"/>
    <n v="0"/>
    <n v="0"/>
    <n v="-480"/>
    <n v="78728.44"/>
    <n v="0"/>
    <n v="0"/>
    <n v="1699.77"/>
    <n v="0"/>
    <n v="0"/>
    <n v="0"/>
    <n v="0"/>
    <n v="0"/>
    <n v="0"/>
    <n v="0"/>
    <n v="0"/>
    <n v="0"/>
    <n v="0"/>
    <n v="0"/>
    <n v="0"/>
    <n v="0"/>
    <n v="0"/>
    <n v="0"/>
    <n v="60"/>
    <n v="0"/>
    <n v="0"/>
    <n v="1537.54"/>
    <n v="420"/>
    <n v="-233.64"/>
    <n v="6411.7"/>
    <n v="0"/>
    <n v="0"/>
    <n v="0"/>
    <n v="0"/>
    <n v="0"/>
    <n v="0"/>
    <n v="164.43"/>
    <x v="1819"/>
    <n v="0"/>
    <n v="0"/>
    <n v="-35284.620000000003"/>
    <n v="0"/>
    <n v="0"/>
    <n v="0"/>
    <n v="0"/>
    <n v="0"/>
    <n v="0"/>
    <n v="0"/>
    <n v="0"/>
    <n v="0"/>
    <x v="0"/>
    <x v="3"/>
    <m/>
    <x v="45"/>
  </r>
  <r>
    <x v="3"/>
    <s v="Webb City"/>
    <s v="Electric"/>
    <s v="Residential"/>
    <s v="TP-RG Time Choice Plus"/>
    <n v="497"/>
    <n v="0"/>
    <n v="13"/>
    <n v="3.94"/>
    <n v="0"/>
    <n v="0"/>
    <n v="0"/>
    <n v="0"/>
    <n v="6.45"/>
    <n v="0"/>
    <n v="0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"/>
    <n v="0"/>
    <n v="0"/>
    <n v="0"/>
    <n v="0"/>
    <n v="0"/>
    <n v="0"/>
    <n v="0"/>
    <x v="1638"/>
    <n v="0"/>
    <n v="35.729999999999997"/>
    <n v="0"/>
    <n v="23.03"/>
    <n v="0"/>
    <n v="0"/>
    <n v="0"/>
    <n v="0"/>
    <n v="0"/>
    <n v="0"/>
    <n v="0"/>
    <n v="0"/>
    <x v="0"/>
    <x v="40"/>
    <m/>
    <x v="45"/>
  </r>
  <r>
    <x v="3"/>
    <s v="Webb City"/>
    <s v="Lighting"/>
    <s v="Commercial"/>
    <s v="PL-Private Lighting"/>
    <n v="60972.197999999997"/>
    <n v="21077.74"/>
    <n v="0"/>
    <n v="36.97"/>
    <n v="0"/>
    <n v="0"/>
    <n v="0"/>
    <n v="0"/>
    <n v="79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6.3"/>
    <n v="0"/>
    <n v="0"/>
    <n v="1027.8800000000001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3"/>
    <s v="Webb City"/>
    <s v="Lighting"/>
    <s v="Industrial"/>
    <s v="PL-Private Lighting"/>
    <n v="1825"/>
    <n v="929.36"/>
    <n v="0"/>
    <n v="0"/>
    <n v="0"/>
    <n v="0"/>
    <n v="0"/>
    <n v="0"/>
    <n v="2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.27"/>
    <n v="0"/>
    <n v="0"/>
    <n v="49.14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5"/>
  </r>
  <r>
    <x v="3"/>
    <s v="Webb City"/>
    <s v="Lighting"/>
    <s v="Interdepartmental"/>
    <s v="PL-Private Lighting"/>
    <n v="58"/>
    <n v="22.14"/>
    <n v="0"/>
    <n v="0"/>
    <n v="0"/>
    <n v="0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5"/>
    <x v="4"/>
    <m/>
    <x v="45"/>
  </r>
  <r>
    <x v="3"/>
    <s v="Webb City"/>
    <s v="Lighting"/>
    <s v="Municipal Other Lighting"/>
    <s v="PL-Private Lighting"/>
    <n v="930"/>
    <n v="359.81"/>
    <n v="0"/>
    <n v="0"/>
    <n v="0"/>
    <n v="0"/>
    <n v="0"/>
    <n v="0"/>
    <n v="1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5"/>
  </r>
  <r>
    <x v="3"/>
    <s v="Webb City"/>
    <s v="Lighting"/>
    <s v="Municipal Street Lighting"/>
    <s v="SPL-Municipal St Lighting"/>
    <n v="139961.52900000001"/>
    <n v="16715.07"/>
    <n v="0"/>
    <n v="0"/>
    <n v="0"/>
    <n v="0"/>
    <n v="0"/>
    <n v="0"/>
    <n v="1815.3"/>
    <n v="0"/>
    <n v="0"/>
    <n v="0"/>
    <n v="0"/>
    <n v="0"/>
    <n v="0"/>
    <n v="0"/>
    <n v="0"/>
    <n v="0"/>
    <n v="0"/>
    <n v="9826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5"/>
  </r>
  <r>
    <x v="3"/>
    <s v="Webb City"/>
    <s v="Lighting"/>
    <s v="Residential"/>
    <s v="PL-Private Lighting"/>
    <n v="63591.093000000001"/>
    <n v="26020.71"/>
    <n v="0"/>
    <n v="16.87"/>
    <n v="0"/>
    <n v="0"/>
    <n v="0"/>
    <n v="0"/>
    <n v="821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93"/>
    <n v="0"/>
    <n v="0"/>
    <n v="53.25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2"/>
    <s v="Baxter Springs"/>
    <s v="Electric"/>
    <s v="Commercial"/>
    <s v="CB-Commercial"/>
    <n v="788994"/>
    <n v="87835.72"/>
    <n v="16509.48"/>
    <n v="1928.41"/>
    <n v="-26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7.82"/>
    <n v="0"/>
    <n v="0"/>
    <n v="0"/>
    <n v="0"/>
    <n v="0"/>
    <n v="0"/>
    <n v="838.05"/>
    <n v="16"/>
    <n v="-6.4"/>
    <n v="6234.1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5"/>
  </r>
  <r>
    <x v="2"/>
    <s v="Baxter Springs"/>
    <s v="Electric"/>
    <s v="Commercial"/>
    <s v="GP-General Power"/>
    <n v="1435878"/>
    <n v="125243.66"/>
    <n v="0"/>
    <n v="0"/>
    <n v="-1366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50.74"/>
    <n v="0"/>
    <n v="0"/>
    <n v="0"/>
    <n v="0"/>
    <n v="0"/>
    <n v="0"/>
    <n v="1055.25"/>
    <n v="0"/>
    <n v="0"/>
    <n v="5831.1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6"/>
    <m/>
    <x v="45"/>
  </r>
  <r>
    <x v="2"/>
    <s v="Baxter Springs"/>
    <s v="Electric"/>
    <s v="Commercial"/>
    <s v="LS-Special Lighting"/>
    <n v="5505"/>
    <n v="604.55999999999995"/>
    <n v="0"/>
    <n v="0"/>
    <n v="-5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95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7"/>
    <m/>
    <x v="45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6"/>
    <m/>
    <x v="45"/>
  </r>
  <r>
    <x v="2"/>
    <s v="Baxter Springs"/>
    <s v="Electric"/>
    <s v="Commercial"/>
    <s v="PT-Transmission"/>
    <n v="1560000"/>
    <n v="82642.2"/>
    <n v="0"/>
    <n v="0"/>
    <n v="98122.44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1248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9"/>
    <m/>
    <x v="45"/>
  </r>
  <r>
    <x v="2"/>
    <s v="Baxter Springs"/>
    <s v="Electric"/>
    <s v="Commercial"/>
    <s v="TEB-Total Electric Bldg"/>
    <n v="463223"/>
    <n v="33427"/>
    <n v="1926.28"/>
    <n v="0"/>
    <n v="-440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5.37"/>
    <n v="0"/>
    <n v="0"/>
    <n v="0"/>
    <n v="0"/>
    <n v="0"/>
    <n v="0"/>
    <n v="102.48"/>
    <n v="0"/>
    <n v="0"/>
    <n v="1703.0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3"/>
    <m/>
    <x v="45"/>
  </r>
  <r>
    <x v="2"/>
    <s v="Baxter Springs"/>
    <s v="Electric"/>
    <s v="Industrial"/>
    <s v="CB-Commercial"/>
    <n v="0"/>
    <n v="0.15"/>
    <n v="2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5"/>
    <m/>
    <x v="45"/>
  </r>
  <r>
    <x v="2"/>
    <s v="Baxter Springs"/>
    <s v="Electric"/>
    <s v="Industrial"/>
    <s v="GP-General Power"/>
    <n v="377360"/>
    <n v="31634.87"/>
    <n v="0"/>
    <n v="48.21"/>
    <n v="-359.24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407.55"/>
    <n v="0"/>
    <n v="0"/>
    <n v="0"/>
    <n v="0"/>
    <n v="0"/>
    <n v="0"/>
    <n v="662.63"/>
    <n v="0"/>
    <n v="0"/>
    <n v="2748.6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6"/>
    <m/>
    <x v="45"/>
  </r>
  <r>
    <x v="2"/>
    <s v="Baxter Springs"/>
    <s v="Electric"/>
    <s v="Industrial"/>
    <s v="PT-Transmission"/>
    <n v="1531989"/>
    <n v="100751.42"/>
    <n v="0"/>
    <n v="0"/>
    <n v="52084.62"/>
    <n v="0"/>
    <n v="0"/>
    <n v="0"/>
    <n v="0"/>
    <n v="0"/>
    <n v="0"/>
    <n v="0"/>
    <n v="0"/>
    <n v="0"/>
    <n v="0"/>
    <n v="0"/>
    <n v="0"/>
    <n v="0"/>
    <n v="0"/>
    <n v="6248.98"/>
    <n v="0"/>
    <n v="0"/>
    <n v="0"/>
    <n v="1225.5899999999999"/>
    <n v="0"/>
    <n v="0"/>
    <n v="0"/>
    <n v="0"/>
    <n v="0"/>
    <n v="0"/>
    <n v="0"/>
    <n v="0"/>
    <n v="0"/>
    <n v="2147.969999999999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9"/>
    <m/>
    <x v="45"/>
  </r>
  <r>
    <x v="2"/>
    <s v="Baxter Springs"/>
    <s v="Electric"/>
    <s v="Municipal Buildings"/>
    <s v="CB-Commercial"/>
    <n v="36473"/>
    <n v="4257.28"/>
    <n v="832.87"/>
    <n v="0"/>
    <n v="-34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.9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5"/>
    <m/>
    <x v="45"/>
  </r>
  <r>
    <x v="2"/>
    <s v="Baxter Springs"/>
    <s v="Electric"/>
    <s v="Municipal Buildings"/>
    <s v="GP-General Power"/>
    <n v="8640"/>
    <n v="1627.94"/>
    <n v="0"/>
    <n v="0"/>
    <n v="-8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3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6"/>
    <m/>
    <x v="45"/>
  </r>
  <r>
    <x v="2"/>
    <s v="Baxter Springs"/>
    <s v="Electric"/>
    <s v="Municipal Buildings"/>
    <s v="TEB-Total Electric Bldg"/>
    <n v="1085"/>
    <n v="104.29"/>
    <n v="59.27"/>
    <n v="0"/>
    <n v="-1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6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13"/>
    <m/>
    <x v="45"/>
  </r>
  <r>
    <x v="2"/>
    <s v="Baxter Springs"/>
    <s v="Electric"/>
    <s v="Municipal Other Lighting"/>
    <s v="CB-Commercial"/>
    <n v="1183"/>
    <n v="163.81"/>
    <n v="247.61"/>
    <n v="0"/>
    <n v="-1.13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5"/>
    <m/>
    <x v="45"/>
  </r>
  <r>
    <x v="2"/>
    <s v="Baxter Springs"/>
    <s v="Electric"/>
    <s v="Municipal Other Lighting"/>
    <s v="LS-Special Lighting"/>
    <n v="600"/>
    <n v="112.14"/>
    <n v="0"/>
    <n v="0"/>
    <n v="-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5"/>
  </r>
  <r>
    <x v="2"/>
    <s v="Baxter Springs"/>
    <s v="Electric"/>
    <s v="Municipal Pumping"/>
    <s v="CB-Commercial"/>
    <n v="39142"/>
    <n v="4492.63"/>
    <n v="810.36"/>
    <n v="0"/>
    <n v="-37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.6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5"/>
    <m/>
    <x v="45"/>
  </r>
  <r>
    <x v="2"/>
    <s v="Baxter Springs"/>
    <s v="Electric"/>
    <s v="Municipal Pumping"/>
    <s v="GP-General Power"/>
    <n v="66600"/>
    <n v="6372.67"/>
    <n v="0"/>
    <n v="0"/>
    <n v="-6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.930000000000007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6"/>
    <m/>
    <x v="45"/>
  </r>
  <r>
    <x v="2"/>
    <s v="Baxter Springs"/>
    <s v="Electric"/>
    <s v="Oil Pipeline Pumping"/>
    <s v="PT-Transmission"/>
    <n v="120000"/>
    <n v="20829.88"/>
    <n v="0"/>
    <n v="0"/>
    <n v="7547.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"/>
    <n v="0"/>
    <n v="0"/>
    <n v="0"/>
    <n v="0"/>
    <n v="0"/>
    <n v="0"/>
    <n v="0"/>
    <n v="0"/>
    <n v="0"/>
    <n v="1665.7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34"/>
    <m/>
    <x v="45"/>
  </r>
  <r>
    <x v="2"/>
    <s v="Baxter Springs"/>
    <s v="Electric"/>
    <s v="Residential"/>
    <s v="NEB-Optional Net Billing"/>
    <n v="1732"/>
    <n v="-34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6"/>
    <m/>
    <x v="45"/>
  </r>
  <r>
    <x v="2"/>
    <s v="Baxter Springs"/>
    <s v="Electric"/>
    <s v="Residential"/>
    <s v="RG-Residential"/>
    <n v="1776459"/>
    <n v="162362.85999999999"/>
    <n v="40197.379999999997"/>
    <n v="5777.54"/>
    <n v="-1506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77.84"/>
    <n v="0"/>
    <n v="0"/>
    <n v="0"/>
    <n v="225"/>
    <n v="0"/>
    <n v="65"/>
    <n v="3534.3"/>
    <n v="48"/>
    <n v="-22.45"/>
    <n v="8592.9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5"/>
  </r>
  <r>
    <x v="2"/>
    <s v="Baxter Springs"/>
    <s v="Electric"/>
    <s v="Residential"/>
    <s v="RH-Residential Total Elec"/>
    <n v="827652"/>
    <n v="54841"/>
    <n v="12976.05"/>
    <n v="1016.97"/>
    <n v="-71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74.11"/>
    <n v="0"/>
    <n v="0"/>
    <n v="0"/>
    <n v="50"/>
    <n v="0"/>
    <n v="13"/>
    <n v="1095.57"/>
    <n v="16"/>
    <n v="-9.4700000000000006"/>
    <n v="1889.77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5"/>
    <m/>
    <x v="45"/>
  </r>
  <r>
    <x v="2"/>
    <s v="Baxter Springs"/>
    <s v="Lighting"/>
    <s v="Commercial"/>
    <s v="PL-Private Lighting"/>
    <n v="42701"/>
    <n v="8792.27"/>
    <n v="0"/>
    <n v="0"/>
    <n v="54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56"/>
    <n v="0"/>
    <n v="0"/>
    <n v="0"/>
    <n v="0"/>
    <n v="0"/>
    <n v="0"/>
    <n v="23.87"/>
    <n v="0"/>
    <n v="0"/>
    <n v="383.1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2"/>
    <s v="Baxter Springs"/>
    <s v="Lighting"/>
    <s v="Industrial"/>
    <s v="PL-Private Lighting"/>
    <n v="1059"/>
    <n v="306.32"/>
    <n v="0"/>
    <n v="0"/>
    <n v="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6"/>
    <n v="0"/>
    <n v="0"/>
    <n v="0"/>
    <n v="0"/>
    <n v="0"/>
    <n v="0"/>
    <n v="5.7"/>
    <n v="0"/>
    <n v="0"/>
    <n v="28.8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5"/>
  </r>
  <r>
    <x v="2"/>
    <s v="Baxter Springs"/>
    <s v="Lighting"/>
    <s v="Municipal Other Lighting"/>
    <s v="PL-Private Lighting"/>
    <n v="290"/>
    <n v="75.099999999999994"/>
    <n v="0"/>
    <n v="0"/>
    <n v="-0.289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5"/>
  </r>
  <r>
    <x v="2"/>
    <s v="Baxter Springs"/>
    <s v="Lighting"/>
    <s v="Municipal Street Lighting"/>
    <s v="SPL-Municipal St Lighting"/>
    <n v="42039.451999999997"/>
    <n v="4367.25"/>
    <n v="0"/>
    <n v="0"/>
    <n v="2690.56"/>
    <n v="0"/>
    <n v="0"/>
    <n v="0"/>
    <n v="0"/>
    <n v="0"/>
    <n v="0"/>
    <n v="0"/>
    <n v="0"/>
    <n v="0"/>
    <n v="0"/>
    <n v="0"/>
    <n v="0"/>
    <n v="0"/>
    <n v="0"/>
    <n v="1044.67"/>
    <n v="0"/>
    <n v="0"/>
    <n v="0"/>
    <n v="30.27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5"/>
  </r>
  <r>
    <x v="2"/>
    <s v="Baxter Springs"/>
    <s v="Lighting"/>
    <s v="Residential"/>
    <s v="PL-Private Lighting"/>
    <n v="32921.108"/>
    <n v="8135.33"/>
    <n v="0"/>
    <n v="0"/>
    <n v="-25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05"/>
    <n v="0"/>
    <n v="0"/>
    <n v="0"/>
    <n v="0"/>
    <n v="0"/>
    <n v="0"/>
    <n v="62.48"/>
    <n v="0"/>
    <n v="0"/>
    <n v="200.2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5"/>
  </r>
  <r>
    <x v="2"/>
    <s v="Gravette"/>
    <s v="Electric"/>
    <s v="Commercial"/>
    <s v="CB-Commercial"/>
    <n v="126"/>
    <n v="17.57"/>
    <n v="45.02"/>
    <n v="0"/>
    <n v="-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7"/>
    <n v="0"/>
    <n v="0"/>
    <n v="0"/>
    <n v="0"/>
    <n v="0"/>
    <n v="0"/>
    <n v="0"/>
    <n v="0"/>
    <n v="0"/>
    <n v="3.6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5"/>
  </r>
  <r>
    <x v="2"/>
    <s v="Gravette"/>
    <s v="Electric"/>
    <s v="Residential"/>
    <s v="RG-Residential"/>
    <n v="8129"/>
    <n v="738.39"/>
    <n v="155.21"/>
    <n v="0"/>
    <n v="-7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64"/>
    <n v="0"/>
    <n v="0"/>
    <n v="0"/>
    <n v="0"/>
    <n v="0"/>
    <n v="0"/>
    <n v="2.86"/>
    <n v="0"/>
    <n v="0"/>
    <n v="12.5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5"/>
  </r>
  <r>
    <x v="2"/>
    <s v="Gravette"/>
    <s v="Lighting"/>
    <s v="Residential"/>
    <s v="PL-Private Lighting"/>
    <n v="31"/>
    <n v="9.44"/>
    <n v="0"/>
    <n v="0"/>
    <n v="-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"/>
    <n v="0"/>
    <n v="0"/>
    <n v="0.1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2"/>
    <s v="Neosho"/>
    <s v="Electric"/>
    <s v="Commercial"/>
    <s v="CB-Commercial"/>
    <n v="392"/>
    <n v="54.19"/>
    <n v="67.53"/>
    <n v="0"/>
    <n v="-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4"/>
    <n v="0"/>
    <n v="0"/>
    <n v="0"/>
    <n v="0"/>
    <n v="0"/>
    <n v="0"/>
    <n v="0"/>
    <n v="0"/>
    <n v="0"/>
    <n v="7.11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5"/>
  </r>
  <r>
    <x v="2"/>
    <s v="Neosho"/>
    <s v="Electric"/>
    <s v="Commercial"/>
    <s v="GP-General Power"/>
    <n v="48800"/>
    <n v="3569.03"/>
    <n v="0"/>
    <n v="0"/>
    <n v="-46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.7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6"/>
    <m/>
    <x v="45"/>
  </r>
  <r>
    <x v="2"/>
    <s v="Neosho"/>
    <s v="Electric"/>
    <s v="Residential"/>
    <s v="RG-Residential"/>
    <n v="3883"/>
    <n v="347.13"/>
    <n v="84.66"/>
    <n v="0"/>
    <n v="-3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53"/>
    <n v="0"/>
    <n v="0"/>
    <n v="0"/>
    <n v="0"/>
    <n v="0"/>
    <n v="0"/>
    <n v="10.6"/>
    <n v="0"/>
    <n v="0"/>
    <n v="5.91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5"/>
  </r>
  <r>
    <x v="2"/>
    <s v="Neosho"/>
    <s v="Lighting"/>
    <s v="Commercial"/>
    <s v="PL-Private Lighting"/>
    <n v="1436"/>
    <n v="188.32"/>
    <n v="0"/>
    <n v="0"/>
    <n v="-1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5"/>
  </r>
  <r>
    <x v="2"/>
    <s v="Neosho"/>
    <s v="Lighting"/>
    <s v="Residential"/>
    <s v="PL-Private Lighting"/>
    <n v="161"/>
    <n v="30.34"/>
    <n v="0"/>
    <n v="0"/>
    <n v="-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"/>
    <n v="0"/>
    <n v="0"/>
    <n v="0"/>
    <n v="0.36"/>
    <n v="0"/>
    <n v="0"/>
    <n v="0.4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5"/>
  </r>
  <r>
    <x v="3"/>
    <m/>
    <m/>
    <s v="Residential"/>
    <s v="RG-Residential"/>
    <m/>
    <n v="9336.5800000000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45"/>
  </r>
  <r>
    <x v="3"/>
    <m/>
    <m/>
    <s v="Industrial"/>
    <s v="LP-Large Power"/>
    <m/>
    <n v="100194.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45"/>
  </r>
  <r>
    <x v="3"/>
    <m/>
    <m/>
    <s v="Commercial"/>
    <s v="GP-General Power"/>
    <m/>
    <n v="10008.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45"/>
  </r>
  <r>
    <x v="3"/>
    <m/>
    <m/>
    <s v="Commercial"/>
    <s v="LP-Large Power"/>
    <m/>
    <n v="31090.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45"/>
  </r>
  <r>
    <x v="3"/>
    <s v="Webb City"/>
    <s v="Electric"/>
    <s v="Residential"/>
    <s v="TC-RG Time Choice"/>
    <n v="-100770"/>
    <n v="-11755"/>
    <n v="-13"/>
    <n v="-659.44"/>
    <n v="0"/>
    <n v="0"/>
    <n v="0"/>
    <n v="0"/>
    <n v="-1306.99"/>
    <n v="0"/>
    <n v="0"/>
    <n v="-28.22"/>
    <n v="0"/>
    <n v="0"/>
    <n v="0"/>
    <n v="0"/>
    <n v="0"/>
    <n v="0"/>
    <n v="0"/>
    <n v="0"/>
    <n v="0"/>
    <n v="0"/>
    <n v="0"/>
    <n v="0"/>
    <n v="0"/>
    <n v="0"/>
    <n v="0"/>
    <n v="-30"/>
    <n v="0"/>
    <n v="0"/>
    <n v="0"/>
    <n v="0"/>
    <n v="0"/>
    <n v="-197.84"/>
    <n v="0"/>
    <n v="0"/>
    <n v="0"/>
    <n v="0"/>
    <n v="0"/>
    <n v="0"/>
    <n v="0"/>
    <x v="1820"/>
    <n v="0"/>
    <n v="0"/>
    <n v="2.04"/>
    <n v="0"/>
    <n v="0"/>
    <n v="0"/>
    <n v="0"/>
    <n v="0"/>
    <n v="0"/>
    <n v="0"/>
    <n v="0"/>
    <n v="0"/>
    <x v="0"/>
    <x v="3"/>
    <m/>
    <x v="45"/>
  </r>
  <r>
    <x v="3"/>
    <s v="Joplin"/>
    <s v="Electric"/>
    <s v="Residential"/>
    <s v="TC-RG Time Choice"/>
    <n v="-102007"/>
    <n v="-11899.12"/>
    <n v="-13"/>
    <n v="0"/>
    <n v="0"/>
    <n v="0"/>
    <n v="0"/>
    <n v="0"/>
    <n v="-1323.03"/>
    <n v="0"/>
    <n v="0"/>
    <n v="-28.56"/>
    <n v="0"/>
    <n v="0"/>
    <n v="0"/>
    <n v="0"/>
    <n v="0"/>
    <n v="0"/>
    <n v="0"/>
    <n v="0"/>
    <n v="0"/>
    <n v="0"/>
    <n v="0"/>
    <n v="0"/>
    <n v="0"/>
    <n v="0"/>
    <n v="0"/>
    <n v="-30"/>
    <n v="0"/>
    <n v="0"/>
    <n v="0"/>
    <n v="0"/>
    <n v="0"/>
    <n v="0"/>
    <n v="0"/>
    <n v="0"/>
    <n v="0"/>
    <n v="0"/>
    <n v="0"/>
    <n v="0"/>
    <n v="0"/>
    <x v="1821"/>
    <n v="0"/>
    <n v="0"/>
    <n v="12.56"/>
    <n v="0"/>
    <n v="0"/>
    <n v="0"/>
    <n v="0"/>
    <n v="0"/>
    <n v="0"/>
    <n v="0"/>
    <n v="0"/>
    <n v="0"/>
    <x v="0"/>
    <x v="3"/>
    <m/>
    <x v="45"/>
  </r>
  <r>
    <x v="3"/>
    <s v="Neosho"/>
    <s v="Electric"/>
    <s v="Residential"/>
    <s v="TC-RG Time Choice"/>
    <n v="-99913"/>
    <n v="-11655.15"/>
    <n v="-13"/>
    <n v="-507.64"/>
    <n v="0"/>
    <n v="0"/>
    <n v="0"/>
    <n v="0"/>
    <n v="-1295.8699999999999"/>
    <n v="0"/>
    <n v="0"/>
    <n v="-27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6.23"/>
    <n v="0"/>
    <n v="0"/>
    <n v="0"/>
    <n v="0"/>
    <n v="0"/>
    <n v="0"/>
    <n v="0"/>
    <x v="1822"/>
    <n v="0"/>
    <n v="0"/>
    <n v="387.84"/>
    <n v="0"/>
    <n v="0"/>
    <n v="0"/>
    <n v="0"/>
    <n v="0"/>
    <n v="0"/>
    <n v="0"/>
    <n v="0"/>
    <n v="0"/>
    <x v="0"/>
    <x v="3"/>
    <m/>
    <x v="45"/>
  </r>
  <r>
    <x v="3"/>
    <s v="Webb City"/>
    <s v="Electric"/>
    <s v="Residential"/>
    <s v="TC-RG Time Choice"/>
    <n v="-48959"/>
    <n v="-5719.92"/>
    <n v="-14.3"/>
    <n v="-301.52999999999997"/>
    <n v="0"/>
    <n v="0"/>
    <n v="0"/>
    <n v="0"/>
    <n v="-635"/>
    <n v="0"/>
    <n v="0"/>
    <n v="-13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.31"/>
    <n v="0"/>
    <n v="0"/>
    <n v="0"/>
    <n v="0"/>
    <n v="0"/>
    <n v="0"/>
    <n v="0"/>
    <x v="1823"/>
    <n v="0"/>
    <n v="0"/>
    <n v="394.94"/>
    <n v="0"/>
    <n v="0"/>
    <n v="0"/>
    <n v="0"/>
    <n v="0"/>
    <n v="0"/>
    <n v="0"/>
    <n v="0"/>
    <n v="0"/>
    <x v="0"/>
    <x v="3"/>
    <m/>
    <x v="45"/>
  </r>
  <r>
    <x v="3"/>
    <s v="Aurora"/>
    <s v="Electric"/>
    <s v="Residential"/>
    <s v="NS-RG Residential"/>
    <n v="100000"/>
    <n v="10938"/>
    <n v="0"/>
    <n v="741"/>
    <n v="0"/>
    <n v="0"/>
    <n v="0"/>
    <n v="0"/>
    <n v="1297"/>
    <n v="0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1.20999999999998"/>
    <n v="0"/>
    <n v="0"/>
    <n v="0"/>
    <n v="0"/>
    <n v="0"/>
    <n v="0"/>
    <n v="0"/>
    <x v="1513"/>
    <n v="0"/>
    <n v="0"/>
    <n v="0"/>
    <n v="0"/>
    <n v="0"/>
    <n v="0"/>
    <n v="0"/>
    <n v="0"/>
    <n v="0"/>
    <n v="0"/>
    <n v="0"/>
    <n v="0"/>
    <x v="0"/>
    <x v="38"/>
    <m/>
    <x v="45"/>
  </r>
  <r>
    <x v="3"/>
    <s v="Webb City"/>
    <s v="Electric"/>
    <s v="Residential"/>
    <s v="NS-RG Residential"/>
    <n v="98552"/>
    <n v="10785.62"/>
    <n v="0"/>
    <n v="608.86"/>
    <n v="0"/>
    <n v="0"/>
    <n v="0"/>
    <n v="0"/>
    <n v="1278.22"/>
    <n v="0"/>
    <n v="0"/>
    <n v="27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.79"/>
    <n v="0"/>
    <n v="0"/>
    <n v="0"/>
    <n v="0"/>
    <n v="0"/>
    <n v="0"/>
    <n v="0"/>
    <x v="1824"/>
    <n v="0"/>
    <n v="0"/>
    <n v="0"/>
    <n v="0"/>
    <n v="0"/>
    <n v="0"/>
    <n v="0"/>
    <n v="0"/>
    <n v="0"/>
    <n v="0"/>
    <n v="0"/>
    <n v="0"/>
    <x v="0"/>
    <x v="38"/>
    <m/>
    <x v="45"/>
  </r>
  <r>
    <x v="0"/>
    <s v=""/>
    <s v="Project Help"/>
    <s v="Residential"/>
    <s v=""/>
    <n v="0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4"/>
    <s v="Gravette"/>
    <s v="Electric"/>
    <s v="Commercial"/>
    <s v="CB-Commercial"/>
    <n v="931460"/>
    <n v="58254.11"/>
    <n v="9035.25"/>
    <n v="2989.26"/>
    <n v="0"/>
    <n v="0"/>
    <n v="0"/>
    <n v="0"/>
    <n v="0"/>
    <n v="33513.94"/>
    <n v="2074.35"/>
    <n v="0"/>
    <n v="3651.44"/>
    <n v="0"/>
    <n v="3502.31"/>
    <n v="3483.62"/>
    <n v="0"/>
    <n v="0"/>
    <n v="0"/>
    <n v="0"/>
    <n v="0"/>
    <n v="0"/>
    <n v="0"/>
    <n v="0"/>
    <n v="0"/>
    <n v="0"/>
    <n v="0"/>
    <n v="0"/>
    <n v="0"/>
    <n v="13"/>
    <n v="0"/>
    <n v="50"/>
    <n v="-0.15"/>
    <n v="9660.5499999999993"/>
    <n v="-3682.19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6"/>
  </r>
  <r>
    <x v="4"/>
    <s v="Gravette"/>
    <s v="Electric"/>
    <s v="Commercial"/>
    <s v="GP-General Power"/>
    <n v="1288685"/>
    <n v="74346.16"/>
    <n v="3713.07"/>
    <n v="327.49"/>
    <n v="0"/>
    <n v="0"/>
    <n v="0"/>
    <n v="0"/>
    <n v="0"/>
    <n v="46366.84"/>
    <n v="2886.63"/>
    <n v="0"/>
    <n v="3523.95"/>
    <n v="0"/>
    <n v="3878.96"/>
    <n v="3257.09"/>
    <n v="0"/>
    <n v="0"/>
    <n v="0"/>
    <n v="6"/>
    <n v="0"/>
    <n v="0"/>
    <n v="0"/>
    <n v="0"/>
    <n v="0"/>
    <n v="0"/>
    <n v="0"/>
    <n v="0"/>
    <n v="0"/>
    <n v="0"/>
    <n v="0"/>
    <n v="0"/>
    <n v="0"/>
    <n v="11549.26"/>
    <n v="-3801.5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6"/>
    <m/>
    <x v="46"/>
  </r>
  <r>
    <x v="4"/>
    <s v="Gravette"/>
    <s v="Electric"/>
    <s v="Commercial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7"/>
    <m/>
    <x v="46"/>
  </r>
  <r>
    <x v="4"/>
    <s v="Gravette"/>
    <s v="Electric"/>
    <s v="Industrial"/>
    <s v="CB-Commercial"/>
    <n v="1609"/>
    <n v="106.69"/>
    <n v="14.35"/>
    <n v="7.77"/>
    <n v="0"/>
    <n v="0"/>
    <n v="0"/>
    <n v="0"/>
    <n v="0"/>
    <n v="57.89"/>
    <n v="3.6"/>
    <n v="0"/>
    <n v="6.31"/>
    <n v="0"/>
    <n v="6.05"/>
    <n v="6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65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5"/>
    <m/>
    <x v="46"/>
  </r>
  <r>
    <x v="4"/>
    <s v="Gravette"/>
    <s v="Electric"/>
    <s v="Industrial"/>
    <s v="GP-General Power"/>
    <n v="685223"/>
    <n v="37072.82"/>
    <n v="304.35000000000002"/>
    <n v="100"/>
    <n v="0"/>
    <n v="0"/>
    <n v="0"/>
    <n v="0"/>
    <n v="0"/>
    <n v="24654.32"/>
    <n v="1534.91"/>
    <n v="0"/>
    <n v="1884.26"/>
    <n v="0"/>
    <n v="2062.52"/>
    <n v="1741.56"/>
    <n v="0"/>
    <n v="0"/>
    <n v="0"/>
    <n v="3101.85"/>
    <n v="0"/>
    <n v="0"/>
    <n v="0"/>
    <n v="0"/>
    <n v="0"/>
    <n v="0"/>
    <n v="0"/>
    <n v="0"/>
    <n v="0"/>
    <n v="0"/>
    <n v="0"/>
    <n v="0"/>
    <n v="0"/>
    <n v="1818.89"/>
    <n v="-1820.27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6"/>
    <m/>
    <x v="46"/>
  </r>
  <r>
    <x v="4"/>
    <s v="Gravette"/>
    <s v="Electric"/>
    <s v="Industrial"/>
    <s v="PT-Transmission"/>
    <n v="5138892"/>
    <n v="206828.58"/>
    <n v="873.45"/>
    <n v="100"/>
    <n v="0"/>
    <n v="0"/>
    <n v="0"/>
    <n v="0"/>
    <n v="0"/>
    <n v="184897.33"/>
    <n v="2247.17"/>
    <n v="0"/>
    <n v="16848.32"/>
    <n v="0"/>
    <n v="13104.17"/>
    <n v="15091.09"/>
    <n v="0"/>
    <n v="0"/>
    <n v="0"/>
    <n v="7665.09"/>
    <n v="0"/>
    <n v="0"/>
    <n v="0"/>
    <n v="0"/>
    <n v="0"/>
    <n v="0"/>
    <n v="0"/>
    <n v="0"/>
    <n v="0"/>
    <n v="0"/>
    <n v="0"/>
    <n v="0"/>
    <n v="0"/>
    <n v="3052.53"/>
    <n v="-12732.13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9"/>
    <m/>
    <x v="46"/>
  </r>
  <r>
    <x v="4"/>
    <s v="Gravette"/>
    <s v="Electric"/>
    <s v="Municipal Buildings"/>
    <s v="CB-Commercial"/>
    <n v="53883"/>
    <n v="3529.69"/>
    <n v="789.25"/>
    <n v="0"/>
    <n v="0"/>
    <n v="0"/>
    <n v="0"/>
    <n v="0"/>
    <n v="0"/>
    <n v="1938.71"/>
    <n v="120.7"/>
    <n v="0"/>
    <n v="211.22"/>
    <n v="0"/>
    <n v="202.57"/>
    <n v="201.53"/>
    <n v="0"/>
    <n v="0"/>
    <n v="0"/>
    <n v="0"/>
    <n v="0"/>
    <n v="0"/>
    <n v="0"/>
    <n v="0"/>
    <n v="0"/>
    <n v="0"/>
    <n v="0"/>
    <n v="0"/>
    <n v="0"/>
    <n v="0"/>
    <n v="0"/>
    <n v="0"/>
    <n v="0"/>
    <n v="610.46"/>
    <n v="-237.15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5"/>
    <m/>
    <x v="46"/>
  </r>
  <r>
    <x v="4"/>
    <s v="Gravette"/>
    <s v="Electric"/>
    <s v="Municipal Other Lighting"/>
    <s v="CB-Commercial"/>
    <n v="4910"/>
    <n v="364.38"/>
    <n v="344.4"/>
    <n v="0"/>
    <n v="0"/>
    <n v="0"/>
    <n v="0"/>
    <n v="0"/>
    <n v="0"/>
    <n v="176.68"/>
    <n v="10.97"/>
    <n v="0"/>
    <n v="19.25"/>
    <n v="0"/>
    <n v="18.47"/>
    <n v="18.37"/>
    <n v="0"/>
    <n v="0"/>
    <n v="0"/>
    <n v="0"/>
    <n v="0"/>
    <n v="0"/>
    <n v="0"/>
    <n v="0"/>
    <n v="0"/>
    <n v="0"/>
    <n v="0"/>
    <n v="0"/>
    <n v="0"/>
    <n v="0"/>
    <n v="0"/>
    <n v="0"/>
    <n v="0"/>
    <n v="84.45"/>
    <n v="-38.92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5"/>
    <m/>
    <x v="46"/>
  </r>
  <r>
    <x v="4"/>
    <s v="Gravette"/>
    <s v="Electric"/>
    <s v="Municipal Other Lighting"/>
    <s v="LS-Special Lighting"/>
    <n v="290"/>
    <n v="208.5"/>
    <n v="0"/>
    <n v="0"/>
    <n v="0"/>
    <n v="0"/>
    <n v="0"/>
    <n v="0"/>
    <n v="0"/>
    <n v="10.44"/>
    <n v="0.64"/>
    <n v="0"/>
    <n v="0"/>
    <n v="0"/>
    <n v="0.42"/>
    <n v="1.32"/>
    <n v="0"/>
    <n v="0"/>
    <n v="0"/>
    <n v="0"/>
    <n v="0"/>
    <n v="0"/>
    <n v="0"/>
    <n v="0"/>
    <n v="0"/>
    <n v="0"/>
    <n v="0"/>
    <n v="0"/>
    <n v="0"/>
    <n v="0"/>
    <n v="0"/>
    <n v="0"/>
    <n v="0"/>
    <n v="17.61"/>
    <n v="-23.3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6"/>
  </r>
  <r>
    <x v="4"/>
    <s v="Gravette"/>
    <s v="Electric"/>
    <s v="Municipal Pumping"/>
    <s v="CB-Commercial"/>
    <n v="33710"/>
    <n v="2074.67"/>
    <n v="315.7"/>
    <n v="0"/>
    <n v="0"/>
    <n v="0"/>
    <n v="0"/>
    <n v="0"/>
    <n v="0"/>
    <n v="1212.8699999999999"/>
    <n v="75.510000000000005"/>
    <n v="0"/>
    <n v="132.15"/>
    <n v="0"/>
    <n v="126.73"/>
    <n v="126.07"/>
    <n v="0"/>
    <n v="0"/>
    <n v="0"/>
    <n v="0"/>
    <n v="0"/>
    <n v="0"/>
    <n v="0"/>
    <n v="0"/>
    <n v="0"/>
    <n v="0"/>
    <n v="0"/>
    <n v="0"/>
    <n v="0"/>
    <n v="0"/>
    <n v="0"/>
    <n v="0"/>
    <n v="0"/>
    <n v="350.86"/>
    <n v="-131.22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5"/>
    <m/>
    <x v="46"/>
  </r>
  <r>
    <x v="4"/>
    <s v="Gravette"/>
    <s v="Electric"/>
    <s v="Municipal Pumping"/>
    <s v="GP-General Power"/>
    <n v="483693"/>
    <n v="20360.080000000002"/>
    <n v="304.35000000000002"/>
    <n v="0"/>
    <n v="0"/>
    <n v="0"/>
    <n v="0"/>
    <n v="0"/>
    <n v="0"/>
    <n v="17403.27"/>
    <n v="1083.48"/>
    <n v="0"/>
    <n v="768.57"/>
    <n v="0"/>
    <n v="1455.91"/>
    <n v="710.36"/>
    <n v="0"/>
    <n v="0"/>
    <n v="0"/>
    <n v="0"/>
    <n v="0"/>
    <n v="0"/>
    <n v="0"/>
    <n v="0"/>
    <n v="0"/>
    <n v="0"/>
    <n v="0"/>
    <n v="0"/>
    <n v="0"/>
    <n v="0"/>
    <n v="0"/>
    <n v="0"/>
    <n v="0"/>
    <n v="3530.72"/>
    <n v="-1006.36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6"/>
    <m/>
    <x v="46"/>
  </r>
  <r>
    <x v="4"/>
    <s v="Gravette"/>
    <s v="Electric"/>
    <s v="Residential"/>
    <s v="NM-Net Metering"/>
    <n v="2084"/>
    <n v="-16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0"/>
    <m/>
    <x v="46"/>
  </r>
  <r>
    <x v="4"/>
    <s v="Gravette"/>
    <s v="Electric"/>
    <s v="Residential"/>
    <s v="RG-Residential"/>
    <n v="3915364"/>
    <n v="272900.03000000003"/>
    <n v="49102.98"/>
    <n v="15913.62"/>
    <n v="0"/>
    <n v="0"/>
    <n v="0"/>
    <n v="0"/>
    <n v="0"/>
    <n v="138834.57"/>
    <n v="8643.33"/>
    <n v="0"/>
    <n v="17286.59"/>
    <n v="0"/>
    <n v="15781.63"/>
    <n v="15087.25"/>
    <n v="0"/>
    <n v="0"/>
    <n v="0"/>
    <n v="0"/>
    <n v="0"/>
    <n v="0"/>
    <n v="0"/>
    <n v="0"/>
    <n v="0"/>
    <n v="0"/>
    <n v="0"/>
    <n v="0"/>
    <n v="0"/>
    <n v="13"/>
    <n v="0"/>
    <n v="550"/>
    <n v="-6.32"/>
    <n v="45764.39"/>
    <n v="-17471.32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6"/>
  </r>
  <r>
    <x v="4"/>
    <s v="Gravette"/>
    <s v="Lighting"/>
    <s v="Commercial"/>
    <s v="PL-Private Lighting"/>
    <n v="27910.062999999998"/>
    <n v="3859.79"/>
    <n v="0"/>
    <n v="42.4"/>
    <n v="0"/>
    <n v="0"/>
    <n v="0"/>
    <n v="0"/>
    <n v="0"/>
    <n v="1004.42"/>
    <n v="62.64"/>
    <n v="0"/>
    <n v="0"/>
    <n v="0"/>
    <n v="39.93"/>
    <n v="41.78"/>
    <n v="0"/>
    <n v="0"/>
    <n v="0"/>
    <n v="0"/>
    <n v="0"/>
    <n v="0"/>
    <n v="0"/>
    <n v="0"/>
    <n v="0"/>
    <n v="0"/>
    <n v="0"/>
    <n v="0"/>
    <n v="0"/>
    <n v="0"/>
    <n v="0"/>
    <n v="0"/>
    <n v="0"/>
    <n v="340.96"/>
    <n v="-210.38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4"/>
    <s v="Gravette"/>
    <s v="Lighting"/>
    <s v="Industrial"/>
    <s v="PL-Private Lighting"/>
    <n v="5882"/>
    <n v="522.32000000000005"/>
    <n v="0"/>
    <n v="8.77"/>
    <n v="0"/>
    <n v="0"/>
    <n v="0"/>
    <n v="0"/>
    <n v="0"/>
    <n v="211.64"/>
    <n v="3.53"/>
    <n v="0"/>
    <n v="0"/>
    <n v="0"/>
    <n v="8.4600000000000009"/>
    <n v="8.77"/>
    <n v="0"/>
    <n v="0"/>
    <n v="0"/>
    <n v="395.21"/>
    <n v="0"/>
    <n v="0"/>
    <n v="0"/>
    <n v="0"/>
    <n v="0"/>
    <n v="0"/>
    <n v="0"/>
    <n v="0"/>
    <n v="0"/>
    <n v="0"/>
    <n v="0"/>
    <n v="0"/>
    <n v="0"/>
    <n v="11.17"/>
    <n v="-30.51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6"/>
  </r>
  <r>
    <x v="4"/>
    <s v="Gravette"/>
    <s v="Lighting"/>
    <s v="Municipal Buildings"/>
    <s v="PL-Private Lighting"/>
    <n v="65"/>
    <n v="8.11"/>
    <n v="0"/>
    <n v="0"/>
    <n v="0"/>
    <n v="0"/>
    <n v="0"/>
    <n v="0"/>
    <n v="0"/>
    <n v="2.34"/>
    <n v="0.15"/>
    <n v="0"/>
    <n v="0"/>
    <n v="0"/>
    <n v="0.09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.99"/>
    <n v="-0.47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4"/>
    <m/>
    <x v="46"/>
  </r>
  <r>
    <x v="4"/>
    <s v="Gravette"/>
    <s v="Lighting"/>
    <s v="Municipal Other Lighting"/>
    <s v="PL-Private Lighting"/>
    <n v="499"/>
    <n v="64.53"/>
    <n v="0"/>
    <n v="0"/>
    <n v="0"/>
    <n v="0"/>
    <n v="0"/>
    <n v="0"/>
    <n v="0"/>
    <n v="17.96"/>
    <n v="1.1100000000000001"/>
    <n v="0"/>
    <n v="0"/>
    <n v="0"/>
    <n v="0.73"/>
    <n v="0.74"/>
    <n v="0"/>
    <n v="0"/>
    <n v="0"/>
    <n v="0"/>
    <n v="0"/>
    <n v="0"/>
    <n v="0"/>
    <n v="0"/>
    <n v="0"/>
    <n v="0"/>
    <n v="0"/>
    <n v="0"/>
    <n v="0"/>
    <n v="0"/>
    <n v="0"/>
    <n v="0"/>
    <n v="0"/>
    <n v="7.05"/>
    <n v="-3.78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6"/>
  </r>
  <r>
    <x v="4"/>
    <s v="Gravette"/>
    <s v="Lighting"/>
    <s v="Municipal Street Lighting"/>
    <s v="SPL-Municipal St Lighting"/>
    <n v="69588.721999999994"/>
    <n v="2207.79"/>
    <n v="0"/>
    <n v="0"/>
    <n v="0"/>
    <n v="0"/>
    <n v="0"/>
    <n v="0"/>
    <n v="0"/>
    <n v="2503.8000000000002"/>
    <n v="155.88"/>
    <n v="0"/>
    <n v="0"/>
    <n v="0"/>
    <n v="100.21"/>
    <n v="112.73"/>
    <n v="0"/>
    <n v="0"/>
    <n v="0"/>
    <n v="1739.34"/>
    <n v="0"/>
    <n v="0"/>
    <n v="0"/>
    <n v="0"/>
    <n v="0"/>
    <n v="0"/>
    <n v="0"/>
    <n v="0"/>
    <n v="0"/>
    <n v="0"/>
    <n v="0"/>
    <n v="0"/>
    <n v="0"/>
    <n v="450.93"/>
    <n v="-135.33000000000001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6"/>
  </r>
  <r>
    <x v="4"/>
    <s v="Gravette"/>
    <s v="Lighting"/>
    <s v="Residential"/>
    <s v="PL-Private Lighting"/>
    <n v="15913.168"/>
    <n v="2574.9299999999998"/>
    <n v="0"/>
    <n v="6.85"/>
    <n v="0"/>
    <n v="0"/>
    <n v="0"/>
    <n v="0"/>
    <n v="0"/>
    <n v="573.65"/>
    <n v="36.15"/>
    <n v="0"/>
    <n v="0"/>
    <n v="0"/>
    <n v="21.59"/>
    <n v="24.77"/>
    <n v="0"/>
    <n v="0"/>
    <n v="0"/>
    <n v="0"/>
    <n v="0"/>
    <n v="0"/>
    <n v="0"/>
    <n v="0"/>
    <n v="0"/>
    <n v="0"/>
    <n v="0"/>
    <n v="0"/>
    <n v="0"/>
    <n v="0"/>
    <n v="0"/>
    <n v="0"/>
    <n v="0"/>
    <n v="246.9"/>
    <n v="-146.38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4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4"/>
    <s v="Neosho"/>
    <s v="Electric"/>
    <s v="Commercial"/>
    <s v="CB-Commercial"/>
    <n v="33234"/>
    <n v="2027.46"/>
    <n v="200.9"/>
    <n v="150.22999999999999"/>
    <n v="0"/>
    <n v="0"/>
    <n v="0"/>
    <n v="0"/>
    <n v="0"/>
    <n v="1195.74"/>
    <n v="74.459999999999994"/>
    <n v="0"/>
    <n v="130.28"/>
    <n v="0"/>
    <n v="124.95"/>
    <n v="124.3"/>
    <n v="0"/>
    <n v="0"/>
    <n v="0"/>
    <n v="0"/>
    <n v="0"/>
    <n v="0"/>
    <n v="0"/>
    <n v="0"/>
    <n v="0"/>
    <n v="0"/>
    <n v="0"/>
    <n v="0"/>
    <n v="0"/>
    <n v="0"/>
    <n v="0"/>
    <n v="0"/>
    <n v="0"/>
    <n v="371.08"/>
    <n v="-122.33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6"/>
  </r>
  <r>
    <x v="4"/>
    <s v="Neosho"/>
    <s v="Electric"/>
    <s v="Residential"/>
    <s v="RG-Residential"/>
    <n v="86848"/>
    <n v="6300.87"/>
    <n v="1329.57"/>
    <n v="455.21"/>
    <n v="0"/>
    <n v="0"/>
    <n v="0"/>
    <n v="0"/>
    <n v="0"/>
    <n v="3124.78"/>
    <n v="194.56"/>
    <n v="0"/>
    <n v="389.03"/>
    <n v="0"/>
    <n v="355.26"/>
    <n v="339.59"/>
    <n v="0"/>
    <n v="0"/>
    <n v="0"/>
    <n v="0"/>
    <n v="0"/>
    <n v="0"/>
    <n v="0"/>
    <n v="0"/>
    <n v="0"/>
    <n v="0"/>
    <n v="0"/>
    <n v="0"/>
    <n v="0"/>
    <n v="0"/>
    <n v="0"/>
    <n v="0"/>
    <n v="-0.3"/>
    <n v="1140.0999999999999"/>
    <n v="-415.03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6"/>
  </r>
  <r>
    <x v="4"/>
    <s v="Neosho"/>
    <s v="Lighting"/>
    <s v="Commercial"/>
    <s v="PL-Private Lighting"/>
    <n v="389"/>
    <n v="58.17"/>
    <n v="0"/>
    <n v="0"/>
    <n v="0"/>
    <n v="0"/>
    <n v="0"/>
    <n v="0"/>
    <n v="0"/>
    <n v="13.99"/>
    <n v="0.87"/>
    <n v="0"/>
    <n v="0"/>
    <n v="0"/>
    <n v="0.56000000000000005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6.71"/>
    <n v="-3.4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4"/>
    <s v="Neosho"/>
    <s v="Lighting"/>
    <s v="Residential"/>
    <s v="PL-Private Lighting"/>
    <n v="62"/>
    <n v="12.1"/>
    <n v="0"/>
    <n v="0"/>
    <n v="0"/>
    <n v="0"/>
    <n v="0"/>
    <n v="0"/>
    <n v="0"/>
    <n v="2.2400000000000002"/>
    <n v="0.14000000000000001"/>
    <n v="0"/>
    <n v="0"/>
    <n v="0"/>
    <n v="0.08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1.1499999999999999"/>
    <n v="-0.7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1"/>
    <s v="Baxter Springs"/>
    <s v="Electric"/>
    <s v="Commercial"/>
    <s v="CB-Commercial"/>
    <n v="799092"/>
    <n v="63274.59"/>
    <n v="13139.34"/>
    <n v="3545.15"/>
    <n v="0"/>
    <n v="0"/>
    <n v="0"/>
    <n v="0"/>
    <n v="0"/>
    <n v="0"/>
    <n v="0"/>
    <n v="0"/>
    <n v="0"/>
    <n v="33089.230000000003"/>
    <n v="0"/>
    <n v="0"/>
    <n v="1288.24"/>
    <n v="0"/>
    <n v="0"/>
    <n v="0"/>
    <n v="0"/>
    <n v="0"/>
    <n v="0"/>
    <n v="0"/>
    <n v="0"/>
    <n v="0"/>
    <n v="0"/>
    <n v="0"/>
    <n v="0"/>
    <n v="15"/>
    <n v="0"/>
    <n v="20"/>
    <n v="0"/>
    <n v="10023.43"/>
    <n v="0"/>
    <n v="0"/>
    <n v="11477.12"/>
    <n v="0"/>
    <n v="0"/>
    <n v="0"/>
    <n v="0"/>
    <x v="1"/>
    <n v="0"/>
    <n v="0"/>
    <n v="0"/>
    <n v="0"/>
    <n v="0"/>
    <n v="0"/>
    <n v="0"/>
    <n v="0"/>
    <n v="30196.520000000004"/>
    <n v="2892.71"/>
    <n v="0"/>
    <n v="33089.230000000003"/>
    <x v="1"/>
    <x v="5"/>
    <m/>
    <x v="46"/>
  </r>
  <r>
    <x v="1"/>
    <s v="Baxter Springs"/>
    <s v="Electric"/>
    <s v="Commercial"/>
    <s v="GP-General Power"/>
    <n v="1104866"/>
    <n v="75573.53"/>
    <n v="0"/>
    <n v="725"/>
    <n v="0"/>
    <n v="0"/>
    <n v="0"/>
    <n v="0"/>
    <n v="0"/>
    <n v="0"/>
    <n v="0"/>
    <n v="0"/>
    <n v="0"/>
    <n v="46570.09"/>
    <n v="0"/>
    <n v="0"/>
    <n v="1811.97"/>
    <n v="0"/>
    <n v="0"/>
    <n v="0"/>
    <n v="0"/>
    <n v="0"/>
    <n v="0"/>
    <n v="0"/>
    <n v="0"/>
    <n v="0"/>
    <n v="0"/>
    <n v="0"/>
    <n v="0"/>
    <n v="0"/>
    <n v="0"/>
    <n v="0"/>
    <n v="0"/>
    <n v="6261.34"/>
    <n v="0"/>
    <n v="0"/>
    <n v="11138.9"/>
    <n v="0"/>
    <n v="0"/>
    <n v="0"/>
    <n v="0"/>
    <x v="1"/>
    <n v="0"/>
    <n v="0"/>
    <n v="0"/>
    <n v="0"/>
    <n v="0"/>
    <n v="0"/>
    <n v="0"/>
    <n v="0"/>
    <n v="42570.479999999996"/>
    <n v="3999.61"/>
    <n v="0"/>
    <n v="46570.09"/>
    <x v="1"/>
    <x v="6"/>
    <m/>
    <x v="46"/>
  </r>
  <r>
    <x v="1"/>
    <s v="Baxter Springs"/>
    <s v="Electric"/>
    <s v="Commercial"/>
    <s v="LS-Special Lighting"/>
    <n v="2472"/>
    <n v="373.56"/>
    <n v="0"/>
    <n v="3.29"/>
    <n v="0"/>
    <n v="0"/>
    <n v="0"/>
    <n v="0"/>
    <n v="0"/>
    <n v="0"/>
    <n v="0"/>
    <n v="0"/>
    <n v="0"/>
    <n v="104.19"/>
    <n v="0"/>
    <n v="0"/>
    <n v="4.05"/>
    <n v="0"/>
    <n v="0"/>
    <n v="0"/>
    <n v="0"/>
    <n v="0"/>
    <n v="0"/>
    <n v="0"/>
    <n v="0"/>
    <n v="0"/>
    <n v="0"/>
    <n v="0"/>
    <n v="0"/>
    <n v="0"/>
    <n v="0"/>
    <n v="0"/>
    <n v="0"/>
    <n v="35.840000000000003"/>
    <n v="0"/>
    <n v="-35.01"/>
    <n v="2.29"/>
    <n v="0"/>
    <n v="0"/>
    <n v="0"/>
    <n v="0"/>
    <x v="1"/>
    <n v="0"/>
    <n v="0"/>
    <n v="0"/>
    <n v="0"/>
    <n v="0"/>
    <n v="0"/>
    <n v="0"/>
    <n v="0"/>
    <n v="95.24"/>
    <n v="8.9499999999999993"/>
    <n v="0"/>
    <n v="104.19"/>
    <x v="1"/>
    <x v="7"/>
    <m/>
    <x v="46"/>
  </r>
  <r>
    <x v="1"/>
    <s v="Baxter Springs"/>
    <s v="Electric"/>
    <s v="Commercial"/>
    <s v="NM-Net Metering"/>
    <n v="285"/>
    <n v="-12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0"/>
    <m/>
    <x v="46"/>
  </r>
  <r>
    <x v="1"/>
    <s v="Baxter Springs"/>
    <s v="Electric"/>
    <s v="Commercial"/>
    <s v="SH-Small Heating"/>
    <n v="109413"/>
    <n v="7559.48"/>
    <n v="1100"/>
    <n v="437.37"/>
    <n v="0"/>
    <n v="0"/>
    <n v="0"/>
    <n v="0"/>
    <n v="0"/>
    <n v="0"/>
    <n v="0"/>
    <n v="0"/>
    <n v="0"/>
    <n v="4611.76"/>
    <n v="0"/>
    <n v="0"/>
    <n v="179.46"/>
    <n v="0"/>
    <n v="0"/>
    <n v="0"/>
    <n v="0"/>
    <n v="0"/>
    <n v="0"/>
    <n v="0"/>
    <n v="0"/>
    <n v="0"/>
    <n v="0"/>
    <n v="0"/>
    <n v="0"/>
    <n v="15"/>
    <n v="0"/>
    <n v="0"/>
    <n v="0"/>
    <n v="1254.28"/>
    <n v="0"/>
    <n v="0"/>
    <n v="1818.44"/>
    <n v="0"/>
    <n v="0"/>
    <n v="0"/>
    <n v="0"/>
    <x v="1"/>
    <n v="0"/>
    <n v="0"/>
    <n v="0"/>
    <n v="0"/>
    <n v="0"/>
    <n v="0"/>
    <n v="0"/>
    <n v="0"/>
    <n v="4215.68"/>
    <n v="396.08"/>
    <n v="0"/>
    <n v="4611.76"/>
    <x v="1"/>
    <x v="12"/>
    <m/>
    <x v="46"/>
  </r>
  <r>
    <x v="1"/>
    <s v="Baxter Springs"/>
    <s v="Electric"/>
    <s v="Commercial"/>
    <s v="TEB-Total Electric Bldg"/>
    <n v="552617"/>
    <n v="36384.269999999997"/>
    <n v="0"/>
    <n v="309.54000000000002"/>
    <n v="0"/>
    <n v="0"/>
    <n v="0"/>
    <n v="0"/>
    <n v="0"/>
    <n v="0"/>
    <n v="0"/>
    <n v="0"/>
    <n v="0"/>
    <n v="23292.799999999999"/>
    <n v="0"/>
    <n v="0"/>
    <n v="906.31"/>
    <n v="0"/>
    <n v="0"/>
    <n v="0"/>
    <n v="0"/>
    <n v="0"/>
    <n v="0"/>
    <n v="0"/>
    <n v="0"/>
    <n v="0"/>
    <n v="0"/>
    <n v="0"/>
    <n v="0"/>
    <n v="0"/>
    <n v="0"/>
    <n v="0"/>
    <n v="0"/>
    <n v="4273.4799999999996"/>
    <n v="0"/>
    <n v="0"/>
    <n v="7769.8"/>
    <n v="0"/>
    <n v="0"/>
    <n v="0"/>
    <n v="0"/>
    <x v="1"/>
    <n v="0"/>
    <n v="0"/>
    <n v="0"/>
    <n v="0"/>
    <n v="0"/>
    <n v="0"/>
    <n v="0"/>
    <n v="0"/>
    <n v="21292.329999999998"/>
    <n v="2000.47"/>
    <n v="0"/>
    <n v="23292.799999999999"/>
    <x v="1"/>
    <x v="13"/>
    <m/>
    <x v="46"/>
  </r>
  <r>
    <x v="1"/>
    <s v="Baxter Springs"/>
    <s v="Electric"/>
    <s v="Industrial"/>
    <s v="CB-Commercial"/>
    <n v="22249"/>
    <n v="1781.58"/>
    <n v="140"/>
    <n v="84.43"/>
    <n v="0"/>
    <n v="0"/>
    <n v="0"/>
    <n v="0"/>
    <n v="0"/>
    <n v="0"/>
    <n v="0"/>
    <n v="0"/>
    <n v="0"/>
    <n v="937.81"/>
    <n v="0"/>
    <n v="0"/>
    <n v="36.479999999999997"/>
    <n v="0"/>
    <n v="0"/>
    <n v="0"/>
    <n v="0"/>
    <n v="0"/>
    <n v="0"/>
    <n v="0"/>
    <n v="0"/>
    <n v="0"/>
    <n v="0"/>
    <n v="0"/>
    <n v="0"/>
    <n v="0"/>
    <n v="0"/>
    <n v="0"/>
    <n v="0"/>
    <n v="297.23"/>
    <n v="0"/>
    <n v="0"/>
    <n v="325.06"/>
    <n v="0"/>
    <n v="0"/>
    <n v="0"/>
    <n v="0"/>
    <x v="1"/>
    <n v="0"/>
    <n v="0"/>
    <n v="0"/>
    <n v="0"/>
    <n v="0"/>
    <n v="0"/>
    <n v="0"/>
    <n v="0"/>
    <n v="857.27"/>
    <n v="80.540000000000006"/>
    <n v="0"/>
    <n v="937.81"/>
    <x v="2"/>
    <x v="5"/>
    <m/>
    <x v="46"/>
  </r>
  <r>
    <x v="1"/>
    <s v="Baxter Springs"/>
    <s v="Electric"/>
    <s v="Industrial"/>
    <s v="GP-General Power"/>
    <n v="781880"/>
    <n v="51840.95"/>
    <n v="0"/>
    <n v="275"/>
    <n v="0"/>
    <n v="0"/>
    <n v="0"/>
    <n v="0"/>
    <n v="0"/>
    <n v="0"/>
    <n v="0"/>
    <n v="0"/>
    <n v="0"/>
    <n v="27084.06"/>
    <n v="0"/>
    <n v="0"/>
    <n v="1282.29"/>
    <n v="0"/>
    <n v="0"/>
    <n v="0"/>
    <n v="0"/>
    <n v="0"/>
    <n v="0"/>
    <n v="0"/>
    <n v="0"/>
    <n v="0"/>
    <n v="0"/>
    <n v="0"/>
    <n v="0"/>
    <n v="0"/>
    <n v="0"/>
    <n v="0"/>
    <n v="0"/>
    <n v="2915.19"/>
    <n v="0"/>
    <n v="0"/>
    <n v="8588.25"/>
    <n v="0"/>
    <n v="0"/>
    <n v="0"/>
    <n v="0"/>
    <x v="1"/>
    <n v="0"/>
    <n v="0"/>
    <n v="0"/>
    <n v="0"/>
    <n v="0"/>
    <n v="0"/>
    <n v="0"/>
    <n v="0"/>
    <n v="24253.65"/>
    <n v="2830.41"/>
    <n v="0"/>
    <n v="27084.06"/>
    <x v="2"/>
    <x v="6"/>
    <m/>
    <x v="46"/>
  </r>
  <r>
    <x v="1"/>
    <s v="Baxter Springs"/>
    <s v="Electric"/>
    <s v="Industrial"/>
    <s v="PT-Transmission"/>
    <n v="2623113"/>
    <n v="98210"/>
    <n v="0"/>
    <n v="50"/>
    <n v="0"/>
    <n v="0"/>
    <n v="0"/>
    <n v="0"/>
    <n v="0"/>
    <n v="0"/>
    <n v="0"/>
    <n v="0"/>
    <n v="0"/>
    <n v="48999.75"/>
    <n v="0"/>
    <n v="0"/>
    <n v="4301.91"/>
    <n v="0"/>
    <n v="0"/>
    <n v="7670.8"/>
    <n v="0"/>
    <n v="0"/>
    <n v="0"/>
    <n v="0"/>
    <n v="0"/>
    <n v="0"/>
    <n v="0"/>
    <n v="0"/>
    <n v="0"/>
    <n v="0"/>
    <n v="0"/>
    <n v="0"/>
    <n v="0"/>
    <n v="7053.11"/>
    <n v="0"/>
    <n v="-12276.17"/>
    <n v="21534.06"/>
    <n v="0"/>
    <n v="0"/>
    <n v="0"/>
    <n v="0"/>
    <x v="1"/>
    <n v="0"/>
    <n v="0"/>
    <n v="0"/>
    <n v="0"/>
    <n v="0"/>
    <n v="0"/>
    <n v="0"/>
    <n v="0"/>
    <n v="39504.080000000002"/>
    <n v="9495.67"/>
    <n v="0"/>
    <n v="48999.75"/>
    <x v="2"/>
    <x v="9"/>
    <m/>
    <x v="46"/>
  </r>
  <r>
    <x v="1"/>
    <s v="Baxter Springs"/>
    <s v="Electric"/>
    <s v="Industrial"/>
    <s v="SH-Small Heating"/>
    <n v="12474"/>
    <n v="837.26"/>
    <n v="40"/>
    <n v="0"/>
    <n v="0"/>
    <n v="0"/>
    <n v="0"/>
    <n v="0"/>
    <n v="0"/>
    <n v="0"/>
    <n v="0"/>
    <n v="0"/>
    <n v="0"/>
    <n v="525.78"/>
    <n v="0"/>
    <n v="0"/>
    <n v="20.46"/>
    <n v="0"/>
    <n v="0"/>
    <n v="0"/>
    <n v="0"/>
    <n v="0"/>
    <n v="0"/>
    <n v="0"/>
    <n v="0"/>
    <n v="0"/>
    <n v="0"/>
    <n v="0"/>
    <n v="0"/>
    <n v="0"/>
    <n v="0"/>
    <n v="0"/>
    <n v="0"/>
    <n v="130.46"/>
    <n v="0"/>
    <n v="0"/>
    <n v="207.32"/>
    <n v="0"/>
    <n v="0"/>
    <n v="0"/>
    <n v="0"/>
    <x v="1"/>
    <n v="0"/>
    <n v="0"/>
    <n v="0"/>
    <n v="0"/>
    <n v="0"/>
    <n v="0"/>
    <n v="0"/>
    <n v="0"/>
    <n v="480.62"/>
    <n v="45.16"/>
    <n v="0"/>
    <n v="525.78"/>
    <x v="2"/>
    <x v="12"/>
    <m/>
    <x v="46"/>
  </r>
  <r>
    <x v="1"/>
    <s v="Baxter Springs"/>
    <s v="Electric"/>
    <s v="Industrial"/>
    <s v="TEB-Total Electric Bldg"/>
    <n v="6320"/>
    <n v="527.94000000000005"/>
    <n v="0"/>
    <n v="0"/>
    <n v="0"/>
    <n v="0"/>
    <n v="0"/>
    <n v="0"/>
    <n v="0"/>
    <n v="0"/>
    <n v="0"/>
    <n v="0"/>
    <n v="0"/>
    <n v="266.39"/>
    <n v="0"/>
    <n v="0"/>
    <n v="10.36"/>
    <n v="0"/>
    <n v="0"/>
    <n v="0"/>
    <n v="0"/>
    <n v="0"/>
    <n v="0"/>
    <n v="0"/>
    <n v="0"/>
    <n v="0"/>
    <n v="0"/>
    <n v="0"/>
    <n v="0"/>
    <n v="0"/>
    <n v="0"/>
    <n v="0"/>
    <n v="0"/>
    <n v="8.58"/>
    <n v="0"/>
    <n v="0"/>
    <n v="88.86"/>
    <n v="0"/>
    <n v="0"/>
    <n v="0"/>
    <n v="0"/>
    <x v="1"/>
    <n v="0"/>
    <n v="0"/>
    <n v="0"/>
    <n v="0"/>
    <n v="0"/>
    <n v="0"/>
    <n v="0"/>
    <n v="0"/>
    <n v="243.51"/>
    <n v="22.88"/>
    <n v="0"/>
    <n v="266.39"/>
    <x v="2"/>
    <x v="13"/>
    <m/>
    <x v="46"/>
  </r>
  <r>
    <x v="1"/>
    <s v="Baxter Springs"/>
    <s v="Electric"/>
    <s v="Interdepartmental"/>
    <s v="CB-Commercial"/>
    <n v="15420"/>
    <n v="1228.1600000000001"/>
    <n v="80"/>
    <n v="0"/>
    <n v="0"/>
    <n v="0"/>
    <n v="0"/>
    <n v="0"/>
    <n v="0"/>
    <n v="0"/>
    <n v="0"/>
    <n v="0"/>
    <n v="0"/>
    <n v="649.96"/>
    <n v="0"/>
    <n v="0"/>
    <n v="25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5.29"/>
    <n v="0"/>
    <n v="0"/>
    <n v="0"/>
    <n v="0"/>
    <x v="1"/>
    <n v="0"/>
    <n v="0"/>
    <n v="0"/>
    <n v="0"/>
    <n v="0"/>
    <n v="0"/>
    <n v="0"/>
    <n v="0"/>
    <n v="594.14"/>
    <n v="55.82"/>
    <n v="0"/>
    <n v="649.96"/>
    <x v="5"/>
    <x v="5"/>
    <m/>
    <x v="46"/>
  </r>
  <r>
    <x v="1"/>
    <s v="Baxter Springs"/>
    <s v="Electric"/>
    <s v="Interdepartmental"/>
    <s v="GP-General Power"/>
    <n v="5600"/>
    <n v="1197.77"/>
    <n v="0"/>
    <n v="0"/>
    <n v="0"/>
    <n v="0"/>
    <n v="0"/>
    <n v="0"/>
    <n v="0"/>
    <n v="0"/>
    <n v="0"/>
    <n v="0"/>
    <n v="0"/>
    <n v="236.04"/>
    <n v="0"/>
    <n v="0"/>
    <n v="9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17"/>
    <n v="0"/>
    <n v="0"/>
    <n v="0"/>
    <n v="0"/>
    <x v="1"/>
    <n v="0"/>
    <n v="0"/>
    <n v="0"/>
    <n v="0"/>
    <n v="0"/>
    <n v="0"/>
    <n v="0"/>
    <n v="0"/>
    <n v="215.76999999999998"/>
    <n v="20.27"/>
    <n v="0"/>
    <n v="236.04"/>
    <x v="5"/>
    <x v="6"/>
    <m/>
    <x v="46"/>
  </r>
  <r>
    <x v="1"/>
    <s v="Baxter Springs"/>
    <s v="Electric"/>
    <s v="Municipal Buildings"/>
    <s v="CB-Commercial"/>
    <n v="25230"/>
    <n v="2052.96"/>
    <n v="460"/>
    <n v="0"/>
    <n v="0"/>
    <n v="0"/>
    <n v="0"/>
    <n v="0"/>
    <n v="0"/>
    <n v="0"/>
    <n v="0"/>
    <n v="0"/>
    <n v="0"/>
    <n v="1063.46"/>
    <n v="0"/>
    <n v="0"/>
    <n v="41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8.59"/>
    <n v="0"/>
    <n v="0"/>
    <n v="0"/>
    <n v="0"/>
    <x v="1"/>
    <n v="0"/>
    <n v="0"/>
    <n v="0"/>
    <n v="0"/>
    <n v="0"/>
    <n v="0"/>
    <n v="0"/>
    <n v="0"/>
    <n v="972.13"/>
    <n v="91.33"/>
    <n v="0"/>
    <n v="1063.46"/>
    <x v="3"/>
    <x v="5"/>
    <m/>
    <x v="46"/>
  </r>
  <r>
    <x v="1"/>
    <s v="Baxter Springs"/>
    <s v="Electric"/>
    <s v="Municipal Buildings"/>
    <s v="GP-General Power"/>
    <n v="39920"/>
    <n v="2826.26"/>
    <n v="0"/>
    <n v="0"/>
    <n v="0"/>
    <n v="0"/>
    <n v="0"/>
    <n v="0"/>
    <n v="0"/>
    <n v="0"/>
    <n v="0"/>
    <n v="0"/>
    <n v="0"/>
    <n v="1682.63"/>
    <n v="0"/>
    <n v="0"/>
    <n v="65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7.85"/>
    <n v="0"/>
    <n v="0"/>
    <n v="0"/>
    <n v="0"/>
    <x v="1"/>
    <n v="0"/>
    <n v="0"/>
    <n v="0"/>
    <n v="0"/>
    <n v="0"/>
    <n v="0"/>
    <n v="0"/>
    <n v="0"/>
    <n v="1538.1200000000001"/>
    <n v="144.51"/>
    <n v="0"/>
    <n v="1682.63"/>
    <x v="3"/>
    <x v="6"/>
    <m/>
    <x v="46"/>
  </r>
  <r>
    <x v="1"/>
    <s v="Baxter Springs"/>
    <s v="Electric"/>
    <s v="Municipal Buildings"/>
    <s v="SH-Small Heating"/>
    <n v="2880"/>
    <n v="198.54"/>
    <n v="20"/>
    <n v="0"/>
    <n v="0"/>
    <n v="0"/>
    <n v="0"/>
    <n v="0"/>
    <n v="0"/>
    <n v="0"/>
    <n v="0"/>
    <n v="0"/>
    <n v="0"/>
    <n v="121.39"/>
    <n v="0"/>
    <n v="0"/>
    <n v="4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87"/>
    <n v="0"/>
    <n v="0"/>
    <n v="0"/>
    <n v="0"/>
    <x v="1"/>
    <n v="0"/>
    <n v="0"/>
    <n v="0"/>
    <n v="0"/>
    <n v="0"/>
    <n v="0"/>
    <n v="0"/>
    <n v="0"/>
    <n v="110.96000000000001"/>
    <n v="10.43"/>
    <n v="0"/>
    <n v="121.39"/>
    <x v="3"/>
    <x v="12"/>
    <m/>
    <x v="46"/>
  </r>
  <r>
    <x v="1"/>
    <s v="Baxter Springs"/>
    <s v="Electric"/>
    <s v="Municipal Other Lighting"/>
    <s v="CB-Commercial"/>
    <n v="9968"/>
    <n v="834.31"/>
    <n v="580"/>
    <n v="0"/>
    <n v="0"/>
    <n v="0"/>
    <n v="0"/>
    <n v="0"/>
    <n v="0"/>
    <n v="0"/>
    <n v="0"/>
    <n v="0"/>
    <n v="0"/>
    <n v="420.16"/>
    <n v="0"/>
    <n v="0"/>
    <n v="1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5.63"/>
    <n v="0"/>
    <n v="0"/>
    <n v="0"/>
    <n v="0"/>
    <x v="1"/>
    <n v="0"/>
    <n v="0"/>
    <n v="0"/>
    <n v="0"/>
    <n v="0"/>
    <n v="0"/>
    <n v="0"/>
    <n v="0"/>
    <n v="384.08000000000004"/>
    <n v="36.08"/>
    <n v="0"/>
    <n v="420.16"/>
    <x v="4"/>
    <x v="5"/>
    <m/>
    <x v="46"/>
  </r>
  <r>
    <x v="1"/>
    <s v="Baxter Springs"/>
    <s v="Electric"/>
    <s v="Municipal Other Lighting"/>
    <s v="LS-Special Lighting"/>
    <n v="493"/>
    <n v="128.22"/>
    <n v="0"/>
    <n v="0"/>
    <n v="0"/>
    <n v="0"/>
    <n v="0"/>
    <n v="0"/>
    <n v="0"/>
    <n v="0"/>
    <n v="0"/>
    <n v="0"/>
    <n v="0"/>
    <n v="20.78"/>
    <n v="0"/>
    <n v="0"/>
    <n v="0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99"/>
    <n v="0.46"/>
    <n v="0"/>
    <n v="0"/>
    <n v="0"/>
    <n v="0"/>
    <x v="1"/>
    <n v="0"/>
    <n v="0"/>
    <n v="0"/>
    <n v="0"/>
    <n v="0"/>
    <n v="0"/>
    <n v="0"/>
    <n v="0"/>
    <n v="19"/>
    <n v="1.78"/>
    <n v="0"/>
    <n v="20.78"/>
    <x v="4"/>
    <x v="7"/>
    <m/>
    <x v="46"/>
  </r>
  <r>
    <x v="1"/>
    <s v="Baxter Springs"/>
    <s v="Electric"/>
    <s v="Municipal Pumping"/>
    <s v="CB-Commercial"/>
    <n v="19685"/>
    <n v="1581.89"/>
    <n v="300"/>
    <n v="0"/>
    <n v="0"/>
    <n v="0"/>
    <n v="0"/>
    <n v="0"/>
    <n v="0"/>
    <n v="0"/>
    <n v="0"/>
    <n v="0"/>
    <n v="0"/>
    <n v="829.73"/>
    <n v="0"/>
    <n v="0"/>
    <n v="3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7.61"/>
    <n v="0"/>
    <n v="0"/>
    <n v="0"/>
    <n v="0"/>
    <x v="1"/>
    <n v="0"/>
    <n v="0"/>
    <n v="0"/>
    <n v="0"/>
    <n v="0"/>
    <n v="0"/>
    <n v="0"/>
    <n v="0"/>
    <n v="758.47"/>
    <n v="71.260000000000005"/>
    <n v="0"/>
    <n v="829.73"/>
    <x v="3"/>
    <x v="5"/>
    <m/>
    <x v="46"/>
  </r>
  <r>
    <x v="1"/>
    <s v="Baxter Springs"/>
    <s v="Electric"/>
    <s v="Municipal Pumping"/>
    <s v="GP-General Power"/>
    <n v="146960"/>
    <n v="9415.9"/>
    <n v="0"/>
    <n v="0"/>
    <n v="0"/>
    <n v="0"/>
    <n v="0"/>
    <n v="0"/>
    <n v="0"/>
    <n v="0"/>
    <n v="0"/>
    <n v="0"/>
    <n v="0"/>
    <n v="6194.36"/>
    <n v="0"/>
    <n v="0"/>
    <n v="24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4.76"/>
    <n v="0"/>
    <n v="0"/>
    <n v="0"/>
    <n v="0"/>
    <x v="1"/>
    <n v="0"/>
    <n v="0"/>
    <n v="0"/>
    <n v="0"/>
    <n v="0"/>
    <n v="0"/>
    <n v="0"/>
    <n v="0"/>
    <n v="5662.36"/>
    <n v="532"/>
    <n v="0"/>
    <n v="6194.36"/>
    <x v="3"/>
    <x v="6"/>
    <m/>
    <x v="46"/>
  </r>
  <r>
    <x v="1"/>
    <s v="Baxter Springs"/>
    <s v="Electric"/>
    <s v="Residential"/>
    <s v="NM-Net Metering"/>
    <n v="229"/>
    <n v="-13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0"/>
    <m/>
    <x v="46"/>
  </r>
  <r>
    <x v="1"/>
    <s v="Baxter Springs"/>
    <s v="Electric"/>
    <s v="Residential"/>
    <s v="RG-Residential"/>
    <n v="3445816"/>
    <n v="210524.55"/>
    <n v="51072.08"/>
    <n v="18481.61"/>
    <n v="0"/>
    <n v="0"/>
    <n v="0"/>
    <n v="0"/>
    <n v="0"/>
    <n v="0"/>
    <n v="0"/>
    <n v="0"/>
    <n v="0"/>
    <n v="144687.41"/>
    <n v="0"/>
    <n v="0"/>
    <n v="5629.1"/>
    <n v="0"/>
    <n v="0"/>
    <n v="0"/>
    <n v="0"/>
    <n v="0"/>
    <n v="0"/>
    <n v="0"/>
    <n v="0"/>
    <n v="0"/>
    <n v="0"/>
    <n v="20"/>
    <n v="0"/>
    <n v="15"/>
    <n v="0"/>
    <n v="140"/>
    <n v="-2.44"/>
    <n v="12492.72"/>
    <n v="0"/>
    <n v="0"/>
    <n v="62229.54"/>
    <n v="0"/>
    <n v="0"/>
    <n v="0"/>
    <n v="0"/>
    <x v="1"/>
    <n v="0"/>
    <n v="0"/>
    <n v="0"/>
    <n v="0"/>
    <n v="0"/>
    <n v="0"/>
    <n v="0"/>
    <n v="0"/>
    <n v="132213.56"/>
    <n v="12473.85"/>
    <n v="0"/>
    <n v="144687.41"/>
    <x v="0"/>
    <x v="1"/>
    <m/>
    <x v="46"/>
  </r>
  <r>
    <x v="1"/>
    <s v="Baxter Springs"/>
    <s v="Electric"/>
    <s v="Residential"/>
    <s v="RG-Residential Water Heat"/>
    <n v="573088"/>
    <n v="35127.18"/>
    <n v="6726.96"/>
    <n v="2106.84"/>
    <n v="0"/>
    <n v="0"/>
    <n v="0"/>
    <n v="0"/>
    <n v="0"/>
    <n v="0"/>
    <n v="0"/>
    <n v="0"/>
    <n v="0"/>
    <n v="23986.46"/>
    <n v="0"/>
    <n v="0"/>
    <n v="932.85"/>
    <n v="0"/>
    <n v="0"/>
    <n v="0"/>
    <n v="0"/>
    <n v="0"/>
    <n v="0"/>
    <n v="0"/>
    <n v="0"/>
    <n v="0"/>
    <n v="0"/>
    <n v="20"/>
    <n v="0"/>
    <n v="0"/>
    <n v="0"/>
    <n v="20"/>
    <n v="-0.6"/>
    <n v="1774.81"/>
    <n v="0"/>
    <n v="0"/>
    <n v="10352.75"/>
    <n v="0"/>
    <n v="0"/>
    <n v="0"/>
    <n v="0"/>
    <x v="1"/>
    <n v="0"/>
    <n v="0"/>
    <n v="0"/>
    <n v="0"/>
    <n v="0"/>
    <n v="0"/>
    <n v="0"/>
    <n v="0"/>
    <n v="21911.879999999997"/>
    <n v="2074.58"/>
    <n v="0"/>
    <n v="23986.46"/>
    <x v="0"/>
    <x v="14"/>
    <m/>
    <x v="46"/>
  </r>
  <r>
    <x v="1"/>
    <s v="Baxter Springs"/>
    <s v="Electric"/>
    <s v="Residential"/>
    <s v="RH-Residential Total Elec"/>
    <n v="2539980"/>
    <n v="137899.28"/>
    <n v="20957.990000000002"/>
    <n v="5294.5"/>
    <n v="0"/>
    <n v="0"/>
    <n v="0"/>
    <n v="0"/>
    <n v="0"/>
    <n v="0"/>
    <n v="0"/>
    <n v="0"/>
    <n v="0"/>
    <n v="106454.56"/>
    <n v="0"/>
    <n v="0"/>
    <n v="4140.43"/>
    <n v="0"/>
    <n v="0"/>
    <n v="0"/>
    <n v="0"/>
    <n v="0"/>
    <n v="0"/>
    <n v="0"/>
    <n v="0"/>
    <n v="0"/>
    <n v="0"/>
    <n v="0"/>
    <n v="0"/>
    <n v="0"/>
    <n v="0"/>
    <n v="20"/>
    <n v="-1.69"/>
    <n v="6288.6"/>
    <n v="0"/>
    <n v="0"/>
    <n v="44761.5"/>
    <n v="0"/>
    <n v="0"/>
    <n v="0"/>
    <n v="0"/>
    <x v="1"/>
    <n v="0"/>
    <n v="0"/>
    <n v="0"/>
    <n v="0"/>
    <n v="0"/>
    <n v="0"/>
    <n v="0"/>
    <n v="0"/>
    <n v="97259.83"/>
    <n v="9194.73"/>
    <n v="0"/>
    <n v="106454.56"/>
    <x v="0"/>
    <x v="15"/>
    <m/>
    <x v="46"/>
  </r>
  <r>
    <x v="1"/>
    <s v="Baxter Springs"/>
    <s v="Lighting"/>
    <s v="Commercial"/>
    <s v="PL-Private Lighting"/>
    <n v="32875.453999999998"/>
    <n v="8035.79"/>
    <n v="0"/>
    <n v="156"/>
    <n v="0"/>
    <n v="0"/>
    <n v="0"/>
    <n v="0"/>
    <n v="0"/>
    <n v="0"/>
    <n v="0"/>
    <n v="0"/>
    <n v="0"/>
    <n v="1387.12"/>
    <n v="0"/>
    <n v="0"/>
    <n v="54.17"/>
    <n v="0"/>
    <n v="0"/>
    <n v="69"/>
    <n v="0"/>
    <n v="0"/>
    <n v="0"/>
    <n v="0"/>
    <n v="0"/>
    <n v="0"/>
    <n v="0"/>
    <n v="0"/>
    <n v="0"/>
    <n v="0"/>
    <n v="0"/>
    <n v="0"/>
    <n v="0"/>
    <n v="808.95"/>
    <n v="0"/>
    <n v="398.35"/>
    <n v="88.43"/>
    <n v="0"/>
    <n v="0"/>
    <n v="0"/>
    <n v="0"/>
    <x v="1"/>
    <n v="0"/>
    <n v="0"/>
    <n v="0"/>
    <n v="0"/>
    <n v="0"/>
    <n v="0"/>
    <n v="0"/>
    <n v="0"/>
    <n v="1268.1099999999999"/>
    <n v="119.01"/>
    <n v="0"/>
    <n v="1387.12"/>
    <x v="1"/>
    <x v="4"/>
    <m/>
    <x v="46"/>
  </r>
  <r>
    <x v="1"/>
    <s v="Baxter Springs"/>
    <s v="Lighting"/>
    <s v="Industrial"/>
    <s v="PL-Private Lighting"/>
    <n v="11835"/>
    <n v="2329.65"/>
    <n v="0"/>
    <n v="61.06"/>
    <n v="0"/>
    <n v="0"/>
    <n v="0"/>
    <n v="0"/>
    <n v="0"/>
    <n v="0"/>
    <n v="0"/>
    <n v="0"/>
    <n v="0"/>
    <n v="429.86"/>
    <n v="0"/>
    <n v="0"/>
    <n v="19.420000000000002"/>
    <n v="0"/>
    <n v="0"/>
    <n v="0"/>
    <n v="0"/>
    <n v="0"/>
    <n v="0"/>
    <n v="0"/>
    <n v="0"/>
    <n v="0"/>
    <n v="0"/>
    <n v="0"/>
    <n v="0"/>
    <n v="0"/>
    <n v="0"/>
    <n v="0"/>
    <n v="0"/>
    <n v="243.94"/>
    <n v="0"/>
    <n v="20.56"/>
    <n v="31.84"/>
    <n v="0"/>
    <n v="0"/>
    <n v="0"/>
    <n v="0"/>
    <x v="1"/>
    <n v="0"/>
    <n v="0"/>
    <n v="0"/>
    <n v="0"/>
    <n v="0"/>
    <n v="0"/>
    <n v="0"/>
    <n v="0"/>
    <n v="387.02"/>
    <n v="42.84"/>
    <n v="0"/>
    <n v="429.86"/>
    <x v="2"/>
    <x v="4"/>
    <m/>
    <x v="46"/>
  </r>
  <r>
    <x v="1"/>
    <s v="Baxter Springs"/>
    <s v="Lighting"/>
    <s v="Municipal Buildings"/>
    <s v="PL-Private Lighting"/>
    <n v="157"/>
    <n v="37.82"/>
    <n v="0"/>
    <n v="0"/>
    <n v="0"/>
    <n v="0"/>
    <n v="0"/>
    <n v="0"/>
    <n v="0"/>
    <n v="0"/>
    <n v="0"/>
    <n v="0"/>
    <n v="0"/>
    <n v="6.62"/>
    <n v="0"/>
    <n v="0"/>
    <n v="0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42"/>
    <n v="0"/>
    <n v="0"/>
    <n v="0"/>
    <n v="0"/>
    <x v="1"/>
    <n v="0"/>
    <n v="0"/>
    <n v="0"/>
    <n v="0"/>
    <n v="0"/>
    <n v="0"/>
    <n v="0"/>
    <n v="0"/>
    <n v="6.05"/>
    <n v="0.56999999999999995"/>
    <n v="0"/>
    <n v="6.62"/>
    <x v="3"/>
    <x v="4"/>
    <m/>
    <x v="46"/>
  </r>
  <r>
    <x v="1"/>
    <s v="Baxter Springs"/>
    <s v="Lighting"/>
    <s v="Municipal Other Lighting"/>
    <s v="PL-Private Lighting"/>
    <n v="123"/>
    <n v="29.05"/>
    <n v="0"/>
    <n v="0"/>
    <n v="0"/>
    <n v="0"/>
    <n v="0"/>
    <n v="0"/>
    <n v="0"/>
    <n v="0"/>
    <n v="0"/>
    <n v="0"/>
    <n v="0"/>
    <n v="3.65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.33"/>
    <n v="0"/>
    <n v="0"/>
    <n v="0"/>
    <n v="0"/>
    <x v="1"/>
    <n v="0"/>
    <n v="0"/>
    <n v="0"/>
    <n v="0"/>
    <n v="0"/>
    <n v="0"/>
    <n v="0"/>
    <n v="0"/>
    <n v="3.1999999999999997"/>
    <n v="0.45"/>
    <n v="0"/>
    <n v="3.65"/>
    <x v="4"/>
    <x v="4"/>
    <m/>
    <x v="46"/>
  </r>
  <r>
    <x v="1"/>
    <s v="Baxter Springs"/>
    <s v="Lighting"/>
    <s v="Municipal Street Lighting"/>
    <s v="SPL-Municipal St Lighting"/>
    <n v="36597.021999999997"/>
    <n v="3875.89"/>
    <n v="0"/>
    <n v="0"/>
    <n v="0"/>
    <n v="0"/>
    <n v="0"/>
    <n v="0"/>
    <n v="0"/>
    <n v="0"/>
    <n v="0"/>
    <n v="0"/>
    <n v="0"/>
    <n v="683.63"/>
    <n v="0"/>
    <n v="0"/>
    <n v="60.02"/>
    <n v="0"/>
    <n v="0"/>
    <n v="2557.29"/>
    <n v="0"/>
    <n v="0"/>
    <n v="0"/>
    <n v="0"/>
    <n v="0"/>
    <n v="0"/>
    <n v="0"/>
    <n v="0"/>
    <n v="0"/>
    <n v="0"/>
    <n v="0"/>
    <n v="0"/>
    <n v="0"/>
    <n v="0"/>
    <n v="0"/>
    <n v="-450.32"/>
    <n v="122.23"/>
    <n v="0"/>
    <n v="0"/>
    <n v="0"/>
    <n v="0"/>
    <x v="1"/>
    <n v="0"/>
    <n v="0"/>
    <n v="0"/>
    <n v="0"/>
    <n v="0"/>
    <n v="0"/>
    <n v="0"/>
    <n v="0"/>
    <n v="551.15"/>
    <n v="132.47999999999999"/>
    <n v="0"/>
    <n v="683.63"/>
    <x v="4"/>
    <x v="11"/>
    <m/>
    <x v="46"/>
  </r>
  <r>
    <x v="1"/>
    <s v="Baxter Springs"/>
    <s v="Lighting"/>
    <s v="Residential"/>
    <s v="PL-Private Lighting"/>
    <n v="34793.832000000002"/>
    <n v="10310.73"/>
    <n v="0"/>
    <n v="108.64"/>
    <n v="0"/>
    <n v="0"/>
    <n v="0"/>
    <n v="0"/>
    <n v="0"/>
    <n v="0"/>
    <n v="0"/>
    <n v="0"/>
    <n v="0"/>
    <n v="1467.31"/>
    <n v="0"/>
    <n v="0"/>
    <n v="57.82"/>
    <n v="0"/>
    <n v="0"/>
    <n v="0"/>
    <n v="0"/>
    <n v="0"/>
    <n v="0"/>
    <n v="0"/>
    <n v="0"/>
    <n v="0"/>
    <n v="0"/>
    <n v="0"/>
    <n v="0"/>
    <n v="0"/>
    <n v="0"/>
    <n v="0"/>
    <n v="0"/>
    <n v="218.81"/>
    <n v="0"/>
    <n v="1904.37"/>
    <n v="91.72"/>
    <n v="0"/>
    <n v="0"/>
    <n v="0"/>
    <n v="0"/>
    <x v="1"/>
    <n v="0"/>
    <n v="0"/>
    <n v="0"/>
    <n v="0"/>
    <n v="0"/>
    <n v="0"/>
    <n v="0"/>
    <n v="0"/>
    <n v="1341.36"/>
    <n v="125.95"/>
    <n v="0"/>
    <n v="1467.31"/>
    <x v="0"/>
    <x v="4"/>
    <m/>
    <x v="46"/>
  </r>
  <r>
    <x v="1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1"/>
    <s v="Columbus"/>
    <s v="Electric"/>
    <s v="Commercial"/>
    <s v="CB-Commercial"/>
    <n v="442143"/>
    <n v="35476.99"/>
    <n v="8126.67"/>
    <n v="2156.73"/>
    <n v="0"/>
    <n v="0"/>
    <n v="0"/>
    <n v="0"/>
    <n v="0"/>
    <n v="0"/>
    <n v="0"/>
    <n v="0"/>
    <n v="0"/>
    <n v="18539.82"/>
    <n v="0"/>
    <n v="0"/>
    <n v="722"/>
    <n v="0"/>
    <n v="0"/>
    <n v="0"/>
    <n v="0"/>
    <n v="0"/>
    <n v="0"/>
    <n v="0"/>
    <n v="0"/>
    <n v="0"/>
    <n v="0"/>
    <n v="0"/>
    <n v="0"/>
    <n v="0"/>
    <n v="0"/>
    <n v="20"/>
    <n v="-0.41"/>
    <n v="5841.82"/>
    <n v="0"/>
    <n v="0"/>
    <n v="6432.21"/>
    <n v="0"/>
    <n v="0"/>
    <n v="0"/>
    <n v="0"/>
    <x v="1"/>
    <n v="0"/>
    <n v="0"/>
    <n v="0"/>
    <n v="0"/>
    <n v="0"/>
    <n v="0"/>
    <n v="0"/>
    <n v="0"/>
    <n v="16939.259999999998"/>
    <n v="1600.56"/>
    <n v="0"/>
    <n v="18539.82"/>
    <x v="1"/>
    <x v="5"/>
    <m/>
    <x v="46"/>
  </r>
  <r>
    <x v="1"/>
    <s v="Columbus"/>
    <s v="Electric"/>
    <s v="Commercial"/>
    <s v="GP-General Power"/>
    <n v="616926"/>
    <n v="45845.61"/>
    <n v="0"/>
    <n v="0"/>
    <n v="0"/>
    <n v="0"/>
    <n v="0"/>
    <n v="0"/>
    <n v="0"/>
    <n v="0"/>
    <n v="0"/>
    <n v="0"/>
    <n v="0"/>
    <n v="24446.23"/>
    <n v="0"/>
    <n v="0"/>
    <n v="1011.76"/>
    <n v="0"/>
    <n v="0"/>
    <n v="663.34"/>
    <n v="0"/>
    <n v="0"/>
    <n v="0"/>
    <n v="0"/>
    <n v="0"/>
    <n v="0"/>
    <n v="0"/>
    <n v="0"/>
    <n v="0"/>
    <n v="0"/>
    <n v="0"/>
    <n v="0"/>
    <n v="0"/>
    <n v="5169.16"/>
    <n v="0"/>
    <n v="0"/>
    <n v="7530.51"/>
    <n v="0"/>
    <n v="0"/>
    <n v="0"/>
    <n v="0"/>
    <x v="1"/>
    <n v="0"/>
    <n v="0"/>
    <n v="0"/>
    <n v="0"/>
    <n v="0"/>
    <n v="0"/>
    <n v="0"/>
    <n v="0"/>
    <n v="22212.959999999999"/>
    <n v="2233.27"/>
    <n v="0"/>
    <n v="24446.23"/>
    <x v="1"/>
    <x v="6"/>
    <m/>
    <x v="46"/>
  </r>
  <r>
    <x v="1"/>
    <s v="Columbu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0"/>
    <m/>
    <x v="46"/>
  </r>
  <r>
    <x v="1"/>
    <s v="Columbus"/>
    <s v="Electric"/>
    <s v="Commercial"/>
    <s v="SH-Small Heating"/>
    <n v="81577"/>
    <n v="5625.3"/>
    <n v="840"/>
    <n v="387.44"/>
    <n v="0"/>
    <n v="0"/>
    <n v="0"/>
    <n v="0"/>
    <n v="0"/>
    <n v="0"/>
    <n v="0"/>
    <n v="0"/>
    <n v="0"/>
    <n v="3438.48"/>
    <n v="0"/>
    <n v="0"/>
    <n v="133.80000000000001"/>
    <n v="0"/>
    <n v="0"/>
    <n v="0"/>
    <n v="0"/>
    <n v="0"/>
    <n v="0"/>
    <n v="0"/>
    <n v="0"/>
    <n v="0"/>
    <n v="0"/>
    <n v="0"/>
    <n v="0"/>
    <n v="0"/>
    <n v="0"/>
    <n v="0"/>
    <n v="0"/>
    <n v="970.86"/>
    <n v="0"/>
    <n v="0"/>
    <n v="1355.82"/>
    <n v="0"/>
    <n v="0"/>
    <n v="0"/>
    <n v="0"/>
    <x v="1"/>
    <n v="0"/>
    <n v="0"/>
    <n v="0"/>
    <n v="0"/>
    <n v="0"/>
    <n v="0"/>
    <n v="0"/>
    <n v="0"/>
    <n v="3143.17"/>
    <n v="295.31"/>
    <n v="0"/>
    <n v="3438.48"/>
    <x v="1"/>
    <x v="12"/>
    <m/>
    <x v="46"/>
  </r>
  <r>
    <x v="1"/>
    <s v="Columbus"/>
    <s v="Electric"/>
    <s v="Commercial"/>
    <s v="TEB-Total Electric Bldg"/>
    <n v="114600"/>
    <n v="8318.44"/>
    <n v="0"/>
    <n v="0"/>
    <n v="0"/>
    <n v="0"/>
    <n v="0"/>
    <n v="0"/>
    <n v="0"/>
    <n v="0"/>
    <n v="0"/>
    <n v="0"/>
    <n v="0"/>
    <n v="4789.93"/>
    <n v="0"/>
    <n v="0"/>
    <n v="186.36"/>
    <n v="0"/>
    <n v="0"/>
    <n v="0"/>
    <n v="0"/>
    <n v="0"/>
    <n v="0"/>
    <n v="0"/>
    <n v="0"/>
    <n v="0"/>
    <n v="0"/>
    <n v="0"/>
    <n v="0"/>
    <n v="0"/>
    <n v="0"/>
    <n v="0"/>
    <n v="0"/>
    <n v="1026.5999999999999"/>
    <n v="0"/>
    <n v="0"/>
    <n v="1597.78"/>
    <n v="0"/>
    <n v="0"/>
    <n v="0"/>
    <n v="0"/>
    <x v="1"/>
    <n v="0"/>
    <n v="0"/>
    <n v="0"/>
    <n v="0"/>
    <n v="0"/>
    <n v="0"/>
    <n v="0"/>
    <n v="0"/>
    <n v="4375.08"/>
    <n v="414.85"/>
    <n v="0"/>
    <n v="4789.93"/>
    <x v="1"/>
    <x v="13"/>
    <m/>
    <x v="46"/>
  </r>
  <r>
    <x v="1"/>
    <s v="Columbus"/>
    <s v="Electric"/>
    <s v="Industrial"/>
    <s v="CB-Commercial"/>
    <n v="1680"/>
    <n v="136.71"/>
    <n v="20"/>
    <n v="0"/>
    <n v="0"/>
    <n v="0"/>
    <n v="0"/>
    <n v="0"/>
    <n v="0"/>
    <n v="0"/>
    <n v="0"/>
    <n v="0"/>
    <n v="0"/>
    <n v="70.81"/>
    <n v="0"/>
    <n v="0"/>
    <n v="2.76"/>
    <n v="0"/>
    <n v="0"/>
    <n v="0"/>
    <n v="0"/>
    <n v="0"/>
    <n v="0"/>
    <n v="0"/>
    <n v="0"/>
    <n v="0"/>
    <n v="0"/>
    <n v="0"/>
    <n v="0"/>
    <n v="0"/>
    <n v="0"/>
    <n v="0"/>
    <n v="0"/>
    <n v="20.39"/>
    <n v="0"/>
    <n v="0"/>
    <n v="24.54"/>
    <n v="0"/>
    <n v="0"/>
    <n v="0"/>
    <n v="0"/>
    <x v="1"/>
    <n v="0"/>
    <n v="0"/>
    <n v="0"/>
    <n v="0"/>
    <n v="0"/>
    <n v="0"/>
    <n v="0"/>
    <n v="0"/>
    <n v="64.73"/>
    <n v="6.08"/>
    <n v="0"/>
    <n v="70.81"/>
    <x v="2"/>
    <x v="5"/>
    <m/>
    <x v="46"/>
  </r>
  <r>
    <x v="1"/>
    <s v="Columbus"/>
    <s v="Electric"/>
    <s v="Industrial"/>
    <s v="GP-General Power"/>
    <n v="391720"/>
    <n v="35951.51"/>
    <n v="0"/>
    <n v="0"/>
    <n v="0"/>
    <n v="0"/>
    <n v="0"/>
    <n v="0"/>
    <n v="0"/>
    <n v="0"/>
    <n v="0"/>
    <n v="0"/>
    <n v="0"/>
    <n v="16207.53"/>
    <n v="0"/>
    <n v="0"/>
    <n v="630.6"/>
    <n v="0"/>
    <n v="0"/>
    <n v="0"/>
    <n v="0"/>
    <n v="0"/>
    <n v="0"/>
    <n v="0"/>
    <n v="0"/>
    <n v="0"/>
    <n v="0"/>
    <n v="0"/>
    <n v="0"/>
    <n v="0"/>
    <n v="0"/>
    <n v="0"/>
    <n v="0"/>
    <n v="1873.98"/>
    <n v="0"/>
    <n v="0"/>
    <n v="7394.58"/>
    <n v="0"/>
    <n v="0"/>
    <n v="0"/>
    <n v="0"/>
    <x v="1"/>
    <n v="0"/>
    <n v="0"/>
    <n v="0"/>
    <n v="0"/>
    <n v="0"/>
    <n v="0"/>
    <n v="0"/>
    <n v="0"/>
    <n v="14789.5"/>
    <n v="1418.03"/>
    <n v="0"/>
    <n v="16207.53"/>
    <x v="2"/>
    <x v="6"/>
    <m/>
    <x v="46"/>
  </r>
  <r>
    <x v="1"/>
    <s v="Columbus"/>
    <s v="Electric"/>
    <s v="Industrial"/>
    <s v="NM-Net Metering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10"/>
    <m/>
    <x v="46"/>
  </r>
  <r>
    <x v="1"/>
    <s v="Columbus"/>
    <s v="Electric"/>
    <s v="Industrial"/>
    <s v="PT-Transmission"/>
    <n v="1077600"/>
    <n v="53237.62"/>
    <n v="0"/>
    <n v="0"/>
    <n v="0"/>
    <n v="0"/>
    <n v="0"/>
    <n v="0"/>
    <n v="0"/>
    <n v="0"/>
    <n v="0"/>
    <n v="0"/>
    <n v="0"/>
    <n v="20129.560000000001"/>
    <n v="0"/>
    <n v="0"/>
    <n v="1767.26"/>
    <n v="0"/>
    <n v="0"/>
    <n v="2620.46"/>
    <n v="0"/>
    <n v="0"/>
    <n v="0"/>
    <n v="0"/>
    <n v="0"/>
    <n v="0"/>
    <n v="0"/>
    <n v="0"/>
    <n v="0"/>
    <n v="0"/>
    <n v="0"/>
    <n v="0"/>
    <n v="0"/>
    <n v="1102.3"/>
    <n v="0"/>
    <n v="-5043.16"/>
    <n v="15878.6"/>
    <n v="0"/>
    <n v="0"/>
    <n v="0"/>
    <n v="0"/>
    <x v="1"/>
    <n v="0"/>
    <n v="0"/>
    <n v="0"/>
    <n v="0"/>
    <n v="0"/>
    <n v="0"/>
    <n v="0"/>
    <n v="0"/>
    <n v="16228.650000000001"/>
    <n v="3900.91"/>
    <n v="0"/>
    <n v="20129.560000000001"/>
    <x v="2"/>
    <x v="9"/>
    <m/>
    <x v="46"/>
  </r>
  <r>
    <x v="1"/>
    <s v="Columbus"/>
    <s v="Electric"/>
    <s v="Industrial"/>
    <s v="TEB-Total Electric Bldg"/>
    <n v="4080"/>
    <n v="347.89"/>
    <n v="0"/>
    <n v="0"/>
    <n v="0"/>
    <n v="0"/>
    <n v="0"/>
    <n v="0"/>
    <n v="0"/>
    <n v="0"/>
    <n v="0"/>
    <n v="0"/>
    <n v="0"/>
    <n v="171.97"/>
    <n v="0"/>
    <n v="0"/>
    <n v="6.69"/>
    <n v="0"/>
    <n v="0"/>
    <n v="0"/>
    <n v="0"/>
    <n v="0"/>
    <n v="0"/>
    <n v="0"/>
    <n v="0"/>
    <n v="0"/>
    <n v="0"/>
    <n v="0"/>
    <n v="0"/>
    <n v="0"/>
    <n v="0"/>
    <n v="0"/>
    <n v="0"/>
    <n v="7.02"/>
    <n v="0"/>
    <n v="0"/>
    <n v="57.36"/>
    <n v="0"/>
    <n v="0"/>
    <n v="0"/>
    <n v="0"/>
    <x v="1"/>
    <n v="0"/>
    <n v="0"/>
    <n v="0"/>
    <n v="0"/>
    <n v="0"/>
    <n v="0"/>
    <n v="0"/>
    <n v="0"/>
    <n v="157.19999999999999"/>
    <n v="14.77"/>
    <n v="0"/>
    <n v="171.97"/>
    <x v="2"/>
    <x v="13"/>
    <m/>
    <x v="46"/>
  </r>
  <r>
    <x v="1"/>
    <s v="Columbus"/>
    <s v="Electric"/>
    <s v="Municipal Buildings"/>
    <s v="CB-Commercial"/>
    <n v="30339"/>
    <n v="2435.6999999999998"/>
    <n v="480"/>
    <n v="0"/>
    <n v="0"/>
    <n v="0"/>
    <n v="0"/>
    <n v="0"/>
    <n v="0"/>
    <n v="0"/>
    <n v="0"/>
    <n v="0"/>
    <n v="0"/>
    <n v="1278.78"/>
    <n v="0"/>
    <n v="0"/>
    <n v="49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3.24"/>
    <n v="0"/>
    <n v="0"/>
    <n v="0"/>
    <n v="0"/>
    <x v="1"/>
    <n v="0"/>
    <n v="0"/>
    <n v="0"/>
    <n v="0"/>
    <n v="0"/>
    <n v="0"/>
    <n v="0"/>
    <n v="0"/>
    <n v="1168.95"/>
    <n v="109.83"/>
    <n v="0"/>
    <n v="1278.78"/>
    <x v="3"/>
    <x v="5"/>
    <m/>
    <x v="46"/>
  </r>
  <r>
    <x v="1"/>
    <s v="Columbus"/>
    <s v="Electric"/>
    <s v="Municipal Buildings"/>
    <s v="SH-Small Heating"/>
    <n v="13640"/>
    <n v="921.41"/>
    <n v="40"/>
    <n v="0"/>
    <n v="0"/>
    <n v="0"/>
    <n v="0"/>
    <n v="0"/>
    <n v="0"/>
    <n v="0"/>
    <n v="0"/>
    <n v="0"/>
    <n v="0"/>
    <n v="574.91999999999996"/>
    <n v="0"/>
    <n v="0"/>
    <n v="22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6.7"/>
    <n v="0"/>
    <n v="0"/>
    <n v="0"/>
    <n v="0"/>
    <x v="1"/>
    <n v="0"/>
    <n v="0"/>
    <n v="0"/>
    <n v="0"/>
    <n v="0"/>
    <n v="0"/>
    <n v="0"/>
    <n v="0"/>
    <n v="525.54"/>
    <n v="49.38"/>
    <n v="0"/>
    <n v="574.91999999999996"/>
    <x v="3"/>
    <x v="12"/>
    <m/>
    <x v="46"/>
  </r>
  <r>
    <x v="1"/>
    <s v="Columbus"/>
    <s v="Electric"/>
    <s v="Municipal Buildings"/>
    <s v="TEB-Total Electric Bldg"/>
    <n v="9840"/>
    <n v="810.88"/>
    <n v="0"/>
    <n v="0"/>
    <n v="0"/>
    <n v="0"/>
    <n v="0"/>
    <n v="0"/>
    <n v="0"/>
    <n v="0"/>
    <n v="0"/>
    <n v="0"/>
    <n v="0"/>
    <n v="414.76"/>
    <n v="0"/>
    <n v="0"/>
    <n v="16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8.35"/>
    <n v="0"/>
    <n v="0"/>
    <n v="0"/>
    <n v="0"/>
    <x v="1"/>
    <n v="0"/>
    <n v="0"/>
    <n v="0"/>
    <n v="0"/>
    <n v="0"/>
    <n v="0"/>
    <n v="0"/>
    <n v="0"/>
    <n v="379.14"/>
    <n v="35.619999999999997"/>
    <n v="0"/>
    <n v="414.76"/>
    <x v="3"/>
    <x v="13"/>
    <m/>
    <x v="46"/>
  </r>
  <r>
    <x v="1"/>
    <s v="Columbus"/>
    <s v="Electric"/>
    <s v="Municipal Other Lighting"/>
    <s v="CB-Commercial"/>
    <n v="2498"/>
    <n v="209.4"/>
    <n v="340"/>
    <n v="0"/>
    <n v="0"/>
    <n v="0"/>
    <n v="0"/>
    <n v="0"/>
    <n v="0"/>
    <n v="0"/>
    <n v="0"/>
    <n v="0"/>
    <n v="0"/>
    <n v="105.29"/>
    <n v="0"/>
    <n v="0"/>
    <n v="4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.49"/>
    <n v="0"/>
    <n v="0"/>
    <n v="0"/>
    <n v="0"/>
    <x v="1"/>
    <n v="0"/>
    <n v="0"/>
    <n v="0"/>
    <n v="0"/>
    <n v="0"/>
    <n v="0"/>
    <n v="0"/>
    <n v="0"/>
    <n v="96.25"/>
    <n v="9.0399999999999991"/>
    <n v="0"/>
    <n v="105.29"/>
    <x v="4"/>
    <x v="5"/>
    <m/>
    <x v="46"/>
  </r>
  <r>
    <x v="1"/>
    <s v="Columbus"/>
    <s v="Electric"/>
    <s v="Municipal Other Lighting"/>
    <s v="GP-General Power"/>
    <n v="21680"/>
    <n v="1346.81"/>
    <n v="0"/>
    <n v="0"/>
    <n v="0"/>
    <n v="0"/>
    <n v="0"/>
    <n v="0"/>
    <n v="0"/>
    <n v="0"/>
    <n v="0"/>
    <n v="0"/>
    <n v="0"/>
    <n v="913.81"/>
    <n v="0"/>
    <n v="0"/>
    <n v="3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3.62"/>
    <n v="0"/>
    <n v="0"/>
    <n v="0"/>
    <n v="0"/>
    <x v="1"/>
    <n v="0"/>
    <n v="0"/>
    <n v="0"/>
    <n v="0"/>
    <n v="0"/>
    <n v="0"/>
    <n v="0"/>
    <n v="0"/>
    <n v="835.32999999999993"/>
    <n v="78.48"/>
    <n v="0"/>
    <n v="913.81"/>
    <x v="4"/>
    <x v="6"/>
    <m/>
    <x v="46"/>
  </r>
  <r>
    <x v="1"/>
    <s v="Columbus"/>
    <s v="Electric"/>
    <s v="Municipal Other Lighting"/>
    <s v="LS-Special Lighting"/>
    <n v="24"/>
    <n v="79.2"/>
    <n v="0"/>
    <n v="0"/>
    <n v="0"/>
    <n v="0"/>
    <n v="0"/>
    <n v="0"/>
    <n v="0"/>
    <n v="0"/>
    <n v="0"/>
    <n v="0"/>
    <n v="0"/>
    <n v="1.01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.02"/>
    <n v="0"/>
    <n v="0"/>
    <n v="0"/>
    <n v="0"/>
    <x v="1"/>
    <n v="0"/>
    <n v="0"/>
    <n v="0"/>
    <n v="0"/>
    <n v="0"/>
    <n v="0"/>
    <n v="0"/>
    <n v="0"/>
    <n v="0.92"/>
    <n v="0.09"/>
    <n v="0"/>
    <n v="1.01"/>
    <x v="4"/>
    <x v="7"/>
    <m/>
    <x v="46"/>
  </r>
  <r>
    <x v="1"/>
    <s v="Columbus"/>
    <s v="Electric"/>
    <s v="Municipal Pumping"/>
    <s v="CB-Commercial"/>
    <n v="9147"/>
    <n v="753.42"/>
    <n v="320"/>
    <n v="0"/>
    <n v="0"/>
    <n v="0"/>
    <n v="0"/>
    <n v="0"/>
    <n v="0"/>
    <n v="0"/>
    <n v="0"/>
    <n v="0"/>
    <n v="0"/>
    <n v="385.54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3.65"/>
    <n v="0"/>
    <n v="0"/>
    <n v="0"/>
    <n v="0"/>
    <x v="1"/>
    <n v="0"/>
    <n v="0"/>
    <n v="0"/>
    <n v="0"/>
    <n v="0"/>
    <n v="0"/>
    <n v="0"/>
    <n v="0"/>
    <n v="352.43"/>
    <n v="33.11"/>
    <n v="0"/>
    <n v="385.54"/>
    <x v="3"/>
    <x v="5"/>
    <m/>
    <x v="46"/>
  </r>
  <r>
    <x v="1"/>
    <s v="Columbus"/>
    <s v="Electric"/>
    <s v="Municipal Pumping"/>
    <s v="GP-General Power"/>
    <n v="16770"/>
    <n v="2830.43"/>
    <n v="0"/>
    <n v="0"/>
    <n v="0"/>
    <n v="0"/>
    <n v="0"/>
    <n v="0"/>
    <n v="0"/>
    <n v="0"/>
    <n v="0"/>
    <n v="0"/>
    <n v="0"/>
    <n v="706.85"/>
    <n v="0"/>
    <n v="0"/>
    <n v="2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2.35"/>
    <n v="0"/>
    <n v="0"/>
    <n v="0"/>
    <n v="0"/>
    <x v="1"/>
    <n v="0"/>
    <n v="0"/>
    <n v="0"/>
    <n v="0"/>
    <n v="0"/>
    <n v="0"/>
    <n v="0"/>
    <n v="0"/>
    <n v="646.14"/>
    <n v="60.71"/>
    <n v="0"/>
    <n v="706.85"/>
    <x v="3"/>
    <x v="6"/>
    <m/>
    <x v="46"/>
  </r>
  <r>
    <x v="1"/>
    <s v="Columbus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0"/>
    <m/>
    <x v="46"/>
  </r>
  <r>
    <x v="1"/>
    <s v="Columbus"/>
    <s v="Electric"/>
    <s v="Residential"/>
    <s v="RG-Residential"/>
    <n v="1676803"/>
    <n v="103484.87"/>
    <n v="28756.560000000001"/>
    <n v="8392.93"/>
    <n v="0"/>
    <n v="0"/>
    <n v="0"/>
    <n v="0"/>
    <n v="0"/>
    <n v="0"/>
    <n v="0"/>
    <n v="0"/>
    <n v="0"/>
    <n v="70590.28"/>
    <n v="0"/>
    <n v="0"/>
    <n v="2747.18"/>
    <n v="0"/>
    <n v="0"/>
    <n v="0"/>
    <n v="0"/>
    <n v="0"/>
    <n v="0"/>
    <n v="0"/>
    <n v="0"/>
    <n v="0"/>
    <n v="0"/>
    <n v="40"/>
    <n v="0"/>
    <n v="15"/>
    <n v="0"/>
    <n v="20"/>
    <n v="-0.87"/>
    <n v="5412.43"/>
    <n v="0"/>
    <n v="0"/>
    <n v="30366.42"/>
    <n v="0"/>
    <n v="0"/>
    <n v="0"/>
    <n v="0"/>
    <x v="1"/>
    <n v="0"/>
    <n v="0"/>
    <n v="0"/>
    <n v="0"/>
    <n v="0"/>
    <n v="0"/>
    <n v="0"/>
    <n v="0"/>
    <n v="64520.25"/>
    <n v="6070.03"/>
    <n v="0"/>
    <n v="70590.28"/>
    <x v="0"/>
    <x v="1"/>
    <m/>
    <x v="46"/>
  </r>
  <r>
    <x v="1"/>
    <s v="Columbus"/>
    <s v="Electric"/>
    <s v="Residential"/>
    <s v="RG-Residential Water Heat"/>
    <n v="272099"/>
    <n v="16611.490000000002"/>
    <n v="3694.07"/>
    <n v="1038.81"/>
    <n v="0"/>
    <n v="0"/>
    <n v="0"/>
    <n v="0"/>
    <n v="0"/>
    <n v="0"/>
    <n v="0"/>
    <n v="0"/>
    <n v="0"/>
    <n v="11322.14"/>
    <n v="0"/>
    <n v="0"/>
    <n v="440.52"/>
    <n v="0"/>
    <n v="0"/>
    <n v="0"/>
    <n v="0"/>
    <n v="0"/>
    <n v="0"/>
    <n v="0"/>
    <n v="0"/>
    <n v="0"/>
    <n v="0"/>
    <n v="0"/>
    <n v="0"/>
    <n v="0"/>
    <n v="0"/>
    <n v="0"/>
    <n v="0"/>
    <n v="769.29"/>
    <n v="0"/>
    <n v="0"/>
    <n v="4888.9399999999996"/>
    <n v="0"/>
    <n v="0"/>
    <n v="0"/>
    <n v="0"/>
    <x v="1"/>
    <n v="0"/>
    <n v="0"/>
    <n v="0"/>
    <n v="0"/>
    <n v="0"/>
    <n v="0"/>
    <n v="0"/>
    <n v="0"/>
    <n v="10337.14"/>
    <n v="985"/>
    <n v="0"/>
    <n v="11322.14"/>
    <x v="0"/>
    <x v="14"/>
    <m/>
    <x v="46"/>
  </r>
  <r>
    <x v="1"/>
    <s v="Columbus"/>
    <s v="Electric"/>
    <s v="Residential"/>
    <s v="RH-Residential Total Elec"/>
    <n v="611017"/>
    <n v="33278.6"/>
    <n v="6502.29"/>
    <n v="2024.24"/>
    <n v="0"/>
    <n v="0"/>
    <n v="0"/>
    <n v="0"/>
    <n v="0"/>
    <n v="0"/>
    <n v="0"/>
    <n v="0"/>
    <n v="0"/>
    <n v="25685.52"/>
    <n v="0"/>
    <n v="0"/>
    <n v="999.44"/>
    <n v="0"/>
    <n v="0"/>
    <n v="0"/>
    <n v="0"/>
    <n v="0"/>
    <n v="0"/>
    <n v="0"/>
    <n v="0"/>
    <n v="0"/>
    <n v="0"/>
    <n v="0"/>
    <n v="0"/>
    <n v="0"/>
    <n v="0"/>
    <n v="0"/>
    <n v="0"/>
    <n v="1604.6"/>
    <n v="0"/>
    <n v="0"/>
    <n v="10804.28"/>
    <n v="0"/>
    <n v="0"/>
    <n v="0"/>
    <n v="0"/>
    <x v="1"/>
    <n v="0"/>
    <n v="0"/>
    <n v="0"/>
    <n v="0"/>
    <n v="0"/>
    <n v="0"/>
    <n v="0"/>
    <n v="0"/>
    <n v="23473.64"/>
    <n v="2211.88"/>
    <n v="0"/>
    <n v="25685.52"/>
    <x v="0"/>
    <x v="15"/>
    <m/>
    <x v="46"/>
  </r>
  <r>
    <x v="1"/>
    <s v="Columbus"/>
    <s v="Lighting"/>
    <s v="Commercial"/>
    <s v="PL-Private Lighting"/>
    <n v="20930.599999999999"/>
    <n v="4966.66"/>
    <n v="0"/>
    <n v="0"/>
    <n v="0"/>
    <n v="0"/>
    <n v="0"/>
    <n v="0"/>
    <n v="0"/>
    <n v="0"/>
    <n v="0"/>
    <n v="0"/>
    <n v="0"/>
    <n v="878.35"/>
    <n v="0"/>
    <n v="0"/>
    <n v="34.51"/>
    <n v="0"/>
    <n v="0"/>
    <n v="0"/>
    <n v="0"/>
    <n v="0"/>
    <n v="0"/>
    <n v="0"/>
    <n v="0"/>
    <n v="0"/>
    <n v="0"/>
    <n v="20"/>
    <n v="0"/>
    <n v="0"/>
    <n v="0"/>
    <n v="0"/>
    <n v="0"/>
    <n v="479.74"/>
    <n v="0"/>
    <n v="264.70999999999998"/>
    <n v="56.33"/>
    <n v="0"/>
    <n v="0"/>
    <n v="0"/>
    <n v="0"/>
    <x v="1"/>
    <n v="0"/>
    <n v="0"/>
    <n v="0"/>
    <n v="0"/>
    <n v="0"/>
    <n v="0"/>
    <n v="0"/>
    <n v="0"/>
    <n v="802.58"/>
    <n v="75.77"/>
    <n v="0"/>
    <n v="878.35"/>
    <x v="1"/>
    <x v="4"/>
    <m/>
    <x v="46"/>
  </r>
  <r>
    <x v="1"/>
    <s v="Columbus"/>
    <s v="Lighting"/>
    <s v="Industrial"/>
    <s v="PL-Private Lighting"/>
    <n v="1007"/>
    <n v="198.04"/>
    <n v="0"/>
    <n v="0"/>
    <n v="0"/>
    <n v="0"/>
    <n v="0"/>
    <n v="0"/>
    <n v="0"/>
    <n v="0"/>
    <n v="0"/>
    <n v="0"/>
    <n v="0"/>
    <n v="20.34"/>
    <n v="0"/>
    <n v="0"/>
    <n v="1.65"/>
    <n v="0"/>
    <n v="0"/>
    <n v="0"/>
    <n v="0"/>
    <n v="0"/>
    <n v="0"/>
    <n v="0"/>
    <n v="0"/>
    <n v="0"/>
    <n v="0"/>
    <n v="0"/>
    <n v="0"/>
    <n v="0"/>
    <n v="0"/>
    <n v="0"/>
    <n v="0"/>
    <n v="17.95"/>
    <n v="0"/>
    <n v="5.14"/>
    <n v="2.7"/>
    <n v="0"/>
    <n v="0"/>
    <n v="0"/>
    <n v="0"/>
    <x v="1"/>
    <n v="0"/>
    <n v="0"/>
    <n v="0"/>
    <n v="0"/>
    <n v="0"/>
    <n v="0"/>
    <n v="0"/>
    <n v="0"/>
    <n v="16.690000000000001"/>
    <n v="3.65"/>
    <n v="0"/>
    <n v="20.34"/>
    <x v="2"/>
    <x v="4"/>
    <m/>
    <x v="46"/>
  </r>
  <r>
    <x v="1"/>
    <s v="Columbus"/>
    <s v="Lighting"/>
    <s v="Municipal Other Lighting"/>
    <s v="PL-Private Lighting"/>
    <n v="290"/>
    <n v="83.35"/>
    <n v="0"/>
    <n v="0"/>
    <n v="0"/>
    <n v="0"/>
    <n v="0"/>
    <n v="0"/>
    <n v="0"/>
    <n v="0"/>
    <n v="0"/>
    <n v="0"/>
    <n v="0"/>
    <n v="12.22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57"/>
    <n v="0.78"/>
    <n v="0"/>
    <n v="0"/>
    <n v="0"/>
    <n v="0"/>
    <x v="1"/>
    <n v="0"/>
    <n v="0"/>
    <n v="0"/>
    <n v="0"/>
    <n v="0"/>
    <n v="0"/>
    <n v="0"/>
    <n v="0"/>
    <n v="11.17"/>
    <n v="1.05"/>
    <n v="0"/>
    <n v="12.22"/>
    <x v="4"/>
    <x v="4"/>
    <m/>
    <x v="46"/>
  </r>
  <r>
    <x v="1"/>
    <s v="Columbus"/>
    <s v="Lighting"/>
    <s v="Municipal Street Lighting"/>
    <s v="SPL-Municipal St Lighting"/>
    <n v="48418.37"/>
    <n v="3970.31"/>
    <n v="0"/>
    <n v="0"/>
    <n v="0"/>
    <n v="0"/>
    <n v="0"/>
    <n v="0"/>
    <n v="0"/>
    <n v="0"/>
    <n v="0"/>
    <n v="0"/>
    <n v="0"/>
    <n v="904.46"/>
    <n v="0"/>
    <n v="0"/>
    <n v="79.41"/>
    <n v="0"/>
    <n v="0"/>
    <n v="1658.13"/>
    <n v="0"/>
    <n v="0"/>
    <n v="0"/>
    <n v="0"/>
    <n v="0"/>
    <n v="0"/>
    <n v="0"/>
    <n v="0"/>
    <n v="0"/>
    <n v="0"/>
    <n v="0"/>
    <n v="0"/>
    <n v="0"/>
    <n v="0"/>
    <n v="0"/>
    <n v="-1125.8"/>
    <n v="161.72999999999999"/>
    <n v="0"/>
    <n v="0"/>
    <n v="0"/>
    <n v="0"/>
    <x v="1"/>
    <n v="0"/>
    <n v="0"/>
    <n v="0"/>
    <n v="0"/>
    <n v="0"/>
    <n v="0"/>
    <n v="0"/>
    <n v="0"/>
    <n v="729.19"/>
    <n v="175.27"/>
    <n v="0"/>
    <n v="904.46"/>
    <x v="4"/>
    <x v="11"/>
    <m/>
    <x v="46"/>
  </r>
  <r>
    <x v="1"/>
    <s v="Columbus"/>
    <s v="Lighting"/>
    <s v="Residential"/>
    <s v="PL-Private Lighting"/>
    <n v="13998.561"/>
    <n v="4423.1899999999996"/>
    <n v="0"/>
    <n v="0"/>
    <n v="0"/>
    <n v="0"/>
    <n v="0"/>
    <n v="0"/>
    <n v="0"/>
    <n v="0"/>
    <n v="0"/>
    <n v="0"/>
    <n v="0"/>
    <n v="590.64"/>
    <n v="0"/>
    <n v="0"/>
    <n v="23.17"/>
    <n v="0"/>
    <n v="0"/>
    <n v="0"/>
    <n v="0"/>
    <n v="0"/>
    <n v="0"/>
    <n v="0"/>
    <n v="0"/>
    <n v="0"/>
    <n v="0"/>
    <n v="0"/>
    <n v="0"/>
    <n v="0"/>
    <n v="0"/>
    <n v="0"/>
    <n v="0"/>
    <n v="89.38"/>
    <n v="0"/>
    <n v="824.97"/>
    <n v="36.979999999999997"/>
    <n v="0"/>
    <n v="0"/>
    <n v="0"/>
    <n v="0"/>
    <x v="1"/>
    <n v="0"/>
    <n v="0"/>
    <n v="0"/>
    <n v="0"/>
    <n v="0"/>
    <n v="0"/>
    <n v="0"/>
    <n v="0"/>
    <n v="539.97"/>
    <n v="50.67"/>
    <n v="0"/>
    <n v="590.64"/>
    <x v="0"/>
    <x v="4"/>
    <m/>
    <x v="46"/>
  </r>
  <r>
    <x v="1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1"/>
    <s v="Neosho"/>
    <s v="Electric"/>
    <s v="Commercial"/>
    <s v="CB-Commercial"/>
    <n v="3"/>
    <n v="0.25"/>
    <n v="20"/>
    <n v="1.02"/>
    <n v="0"/>
    <n v="0"/>
    <n v="0"/>
    <n v="0"/>
    <n v="0"/>
    <n v="0"/>
    <n v="0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3"/>
    <n v="0"/>
    <n v="0"/>
    <n v="0.04"/>
    <n v="0"/>
    <n v="0"/>
    <n v="0"/>
    <n v="0"/>
    <x v="1"/>
    <n v="0"/>
    <n v="0"/>
    <n v="0"/>
    <n v="0"/>
    <n v="0"/>
    <n v="0"/>
    <n v="0"/>
    <n v="0"/>
    <n v="0.12000000000000001"/>
    <n v="0.01"/>
    <n v="0"/>
    <n v="0.13"/>
    <x v="1"/>
    <x v="5"/>
    <m/>
    <x v="46"/>
  </r>
  <r>
    <x v="3"/>
    <s v="Aurora"/>
    <s v="Electric"/>
    <s v="Commercial"/>
    <s v="CB-Commerc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6"/>
  </r>
  <r>
    <x v="3"/>
    <s v="Aurora"/>
    <s v="Electric"/>
    <s v="Commercial"/>
    <s v="LS-Special Lighting"/>
    <n v="3516"/>
    <n v="692.68"/>
    <n v="0"/>
    <n v="5.31"/>
    <n v="0"/>
    <n v="0"/>
    <n v="0"/>
    <n v="0"/>
    <n v="52.38"/>
    <n v="0"/>
    <n v="0"/>
    <n v="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7"/>
    <m/>
    <x v="46"/>
  </r>
  <r>
    <x v="3"/>
    <s v="Aurora"/>
    <s v="Electric"/>
    <s v="Commercial"/>
    <s v="NS-GS General Service"/>
    <n v="68304"/>
    <n v="8765.19"/>
    <n v="1725.84"/>
    <n v="490.17"/>
    <n v="0"/>
    <n v="0"/>
    <n v="0"/>
    <n v="0"/>
    <n v="1063.78"/>
    <n v="0"/>
    <n v="0"/>
    <n v="19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8.75"/>
    <n v="20"/>
    <n v="0"/>
    <n v="865.36"/>
    <n v="0"/>
    <n v="0"/>
    <n v="0"/>
    <n v="0"/>
    <n v="0"/>
    <n v="0"/>
    <n v="0"/>
    <x v="1825"/>
    <n v="0"/>
    <n v="0"/>
    <n v="0"/>
    <n v="0"/>
    <n v="0"/>
    <n v="0"/>
    <n v="0"/>
    <n v="0"/>
    <n v="0"/>
    <n v="0"/>
    <n v="0"/>
    <n v="0"/>
    <x v="1"/>
    <x v="19"/>
    <m/>
    <x v="46"/>
  </r>
  <r>
    <x v="3"/>
    <s v="Aurora"/>
    <s v="Electric"/>
    <s v="Commercial"/>
    <s v="NS-LG Large General"/>
    <n v="3321669"/>
    <n v="348553.63"/>
    <n v="9728.6"/>
    <n v="12157.45"/>
    <n v="0"/>
    <n v="0"/>
    <n v="0"/>
    <n v="0"/>
    <n v="47503.96"/>
    <n v="0"/>
    <n v="0"/>
    <n v="86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3.75"/>
    <n v="0"/>
    <n v="0"/>
    <n v="21362.67"/>
    <n v="0"/>
    <n v="0"/>
    <n v="0"/>
    <n v="0"/>
    <n v="0"/>
    <n v="0"/>
    <n v="0"/>
    <x v="1826"/>
    <n v="0"/>
    <n v="0"/>
    <n v="0"/>
    <n v="0"/>
    <n v="0"/>
    <n v="0"/>
    <n v="0"/>
    <n v="0"/>
    <n v="0"/>
    <n v="0"/>
    <n v="0"/>
    <n v="0"/>
    <x v="1"/>
    <x v="20"/>
    <m/>
    <x v="46"/>
  </r>
  <r>
    <x v="3"/>
    <s v="Aurora"/>
    <s v="Electric"/>
    <s v="Commercial"/>
    <s v="NS-SP Small Primary"/>
    <n v="283200"/>
    <n v="25976.54"/>
    <n v="138.97999999999999"/>
    <n v="1266.98"/>
    <n v="0"/>
    <n v="0"/>
    <n v="0"/>
    <n v="0"/>
    <n v="4148.45"/>
    <n v="0"/>
    <n v="0"/>
    <n v="79.290000000000006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0"/>
    <n v="0"/>
    <n v="0"/>
    <n v="1060.04"/>
    <n v="0"/>
    <n v="0"/>
    <n v="0"/>
    <n v="0"/>
    <n v="0"/>
    <n v="0"/>
    <n v="0"/>
    <x v="1827"/>
    <n v="0"/>
    <n v="0"/>
    <n v="0"/>
    <n v="0"/>
    <n v="0"/>
    <n v="0"/>
    <n v="0"/>
    <n v="0"/>
    <n v="0"/>
    <n v="0"/>
    <n v="0"/>
    <n v="0"/>
    <x v="1"/>
    <x v="23"/>
    <m/>
    <x v="46"/>
  </r>
  <r>
    <x v="3"/>
    <s v="Aurora"/>
    <s v="Electric"/>
    <s v="Commercial"/>
    <s v="SH-Small Heating"/>
    <n v="175"/>
    <n v="23.5"/>
    <n v="21.57"/>
    <n v="0"/>
    <n v="0"/>
    <n v="0"/>
    <n v="0"/>
    <n v="0"/>
    <n v="2.76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69"/>
    <n v="0"/>
    <n v="0"/>
    <n v="0"/>
    <n v="0"/>
    <n v="0"/>
    <n v="0"/>
    <n v="0"/>
    <x v="58"/>
    <n v="0"/>
    <n v="0"/>
    <n v="0"/>
    <n v="0"/>
    <n v="0"/>
    <n v="0"/>
    <n v="0"/>
    <n v="0"/>
    <n v="0"/>
    <n v="0"/>
    <n v="0"/>
    <n v="0"/>
    <x v="1"/>
    <x v="12"/>
    <m/>
    <x v="46"/>
  </r>
  <r>
    <x v="3"/>
    <s v="Aurora"/>
    <s v="Electric"/>
    <s v="Commercial"/>
    <s v="TC-GS Time Choice"/>
    <n v="2546396"/>
    <n v="331665.3"/>
    <n v="46186.2"/>
    <n v="10884.37"/>
    <n v="0"/>
    <n v="0"/>
    <n v="-464.15"/>
    <n v="-58914.812213740501"/>
    <n v="37076.120000000003"/>
    <n v="0"/>
    <n v="0"/>
    <n v="712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88.44"/>
    <n v="-20"/>
    <n v="-118.85"/>
    <n v="26096.44"/>
    <n v="0"/>
    <n v="0"/>
    <n v="0"/>
    <n v="0"/>
    <n v="0"/>
    <n v="0"/>
    <n v="0"/>
    <x v="1828"/>
    <n v="0"/>
    <n v="0"/>
    <n v="-14812.76"/>
    <n v="0"/>
    <n v="0"/>
    <n v="0"/>
    <n v="0"/>
    <n v="0"/>
    <n v="0"/>
    <n v="0"/>
    <n v="0"/>
    <n v="0"/>
    <x v="1"/>
    <x v="2"/>
    <m/>
    <x v="46"/>
  </r>
  <r>
    <x v="3"/>
    <s v="Aurora"/>
    <s v="Electric"/>
    <s v="Commercial"/>
    <s v="TC-LG Time Choice"/>
    <n v="802282"/>
    <n v="82105.039999999994"/>
    <n v="2223.6799999999998"/>
    <n v="3929.35"/>
    <n v="0"/>
    <n v="0"/>
    <n v="-49.38"/>
    <n v="-4801.5267175572499"/>
    <n v="14370.5"/>
    <n v="0"/>
    <n v="0"/>
    <n v="167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3.32000000000005"/>
    <n v="0"/>
    <n v="0"/>
    <n v="5670.95"/>
    <n v="0"/>
    <n v="0"/>
    <n v="0"/>
    <n v="0"/>
    <n v="0"/>
    <n v="0"/>
    <n v="0"/>
    <x v="1829"/>
    <n v="0"/>
    <n v="0"/>
    <n v="-1110.29"/>
    <n v="0"/>
    <n v="0"/>
    <n v="0"/>
    <n v="0"/>
    <n v="0"/>
    <n v="0"/>
    <n v="0"/>
    <n v="0"/>
    <n v="0"/>
    <x v="1"/>
    <x v="42"/>
    <m/>
    <x v="46"/>
  </r>
  <r>
    <x v="3"/>
    <s v="Aurora"/>
    <s v="Electric"/>
    <s v="Industrial"/>
    <s v="LP-Large Power"/>
    <n v="2762403"/>
    <n v="220798.48"/>
    <n v="567.1"/>
    <n v="0"/>
    <n v="0"/>
    <n v="0"/>
    <n v="0"/>
    <n v="0"/>
    <n v="35165.39"/>
    <n v="0"/>
    <n v="0"/>
    <n v="225.96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13956.23"/>
    <n v="0"/>
    <n v="0"/>
    <n v="7270.23"/>
    <n v="0"/>
    <n v="0"/>
    <n v="0"/>
    <n v="0"/>
    <n v="0"/>
    <n v="0"/>
    <n v="0"/>
    <x v="1830"/>
    <n v="0"/>
    <n v="0"/>
    <n v="0"/>
    <n v="0"/>
    <n v="0"/>
    <n v="0"/>
    <n v="0"/>
    <n v="0"/>
    <n v="0"/>
    <n v="0"/>
    <n v="0"/>
    <n v="0"/>
    <x v="2"/>
    <x v="17"/>
    <m/>
    <x v="46"/>
  </r>
  <r>
    <x v="3"/>
    <s v="Aurora"/>
    <s v="Electric"/>
    <s v="Industrial"/>
    <s v="NS-GS General Service"/>
    <n v="20560"/>
    <n v="2500.9"/>
    <n v="71.91"/>
    <n v="13.55"/>
    <n v="0"/>
    <n v="0"/>
    <n v="0"/>
    <n v="0"/>
    <n v="317.81"/>
    <n v="0"/>
    <n v="0"/>
    <n v="5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4.51"/>
    <n v="0"/>
    <n v="0"/>
    <n v="0"/>
    <n v="0"/>
    <n v="0"/>
    <n v="0"/>
    <n v="0"/>
    <x v="1831"/>
    <n v="0"/>
    <n v="0"/>
    <n v="0"/>
    <n v="0"/>
    <n v="0"/>
    <n v="0"/>
    <n v="0"/>
    <n v="0"/>
    <n v="0"/>
    <n v="0"/>
    <n v="0"/>
    <n v="0"/>
    <x v="2"/>
    <x v="19"/>
    <m/>
    <x v="46"/>
  </r>
  <r>
    <x v="3"/>
    <s v="Aurora"/>
    <s v="Electric"/>
    <s v="Industrial"/>
    <s v="NS-LG Large General"/>
    <n v="1435873"/>
    <n v="138455.47"/>
    <n v="1042.3499999999999"/>
    <n v="1316.03"/>
    <n v="0"/>
    <n v="0"/>
    <n v="0"/>
    <n v="0"/>
    <n v="19112.45"/>
    <n v="0"/>
    <n v="0"/>
    <n v="402.03"/>
    <n v="0"/>
    <n v="0"/>
    <n v="0"/>
    <n v="0"/>
    <n v="0"/>
    <n v="0"/>
    <n v="0"/>
    <n v="0"/>
    <n v="0"/>
    <n v="0"/>
    <n v="0"/>
    <n v="0"/>
    <n v="0"/>
    <n v="-204"/>
    <n v="0"/>
    <n v="0"/>
    <n v="0"/>
    <n v="0"/>
    <n v="679.46"/>
    <n v="0"/>
    <n v="0"/>
    <n v="8246.14"/>
    <n v="0"/>
    <n v="0"/>
    <n v="0"/>
    <n v="0"/>
    <n v="0"/>
    <n v="0"/>
    <n v="0"/>
    <x v="1832"/>
    <n v="0"/>
    <n v="0"/>
    <n v="0"/>
    <n v="0"/>
    <n v="0"/>
    <n v="0"/>
    <n v="0"/>
    <n v="0"/>
    <n v="0"/>
    <n v="0"/>
    <n v="0"/>
    <n v="0"/>
    <x v="2"/>
    <x v="20"/>
    <m/>
    <x v="46"/>
  </r>
  <r>
    <x v="3"/>
    <s v="Aurora"/>
    <s v="Electric"/>
    <s v="Industrial"/>
    <s v="NS-SP Small Primary"/>
    <n v="776350"/>
    <n v="100875.62"/>
    <n v="347.45"/>
    <n v="3327.17"/>
    <n v="0"/>
    <n v="0"/>
    <n v="0"/>
    <n v="0"/>
    <n v="10209.31"/>
    <n v="0"/>
    <n v="0"/>
    <n v="75.25"/>
    <n v="0"/>
    <n v="0"/>
    <n v="0"/>
    <n v="0"/>
    <n v="0"/>
    <n v="0"/>
    <n v="0"/>
    <n v="1318"/>
    <n v="0"/>
    <n v="0"/>
    <n v="0"/>
    <n v="0"/>
    <n v="0"/>
    <n v="-808"/>
    <n v="0"/>
    <n v="0"/>
    <n v="0"/>
    <n v="0"/>
    <n v="1556.06"/>
    <n v="0"/>
    <n v="0"/>
    <n v="6628.84"/>
    <n v="0"/>
    <n v="0"/>
    <n v="0"/>
    <n v="0"/>
    <n v="0"/>
    <n v="0"/>
    <n v="0"/>
    <x v="1833"/>
    <n v="0"/>
    <n v="0"/>
    <n v="0"/>
    <n v="0"/>
    <n v="0"/>
    <n v="0"/>
    <n v="0"/>
    <n v="0"/>
    <n v="0"/>
    <n v="0"/>
    <n v="0"/>
    <n v="0"/>
    <x v="2"/>
    <x v="23"/>
    <m/>
    <x v="46"/>
  </r>
  <r>
    <x v="3"/>
    <s v="Aurora"/>
    <s v="Electric"/>
    <s v="Industrial"/>
    <s v="TC-GS Time Choice"/>
    <n v="34980"/>
    <n v="4485.0600000000004"/>
    <n v="239.7"/>
    <n v="209.99"/>
    <n v="0"/>
    <n v="0"/>
    <n v="0"/>
    <n v="0"/>
    <n v="487.03"/>
    <n v="0"/>
    <n v="0"/>
    <n v="9.78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17"/>
    <n v="0"/>
    <n v="0"/>
    <n v="427.05"/>
    <n v="0"/>
    <n v="0"/>
    <n v="0"/>
    <n v="0"/>
    <n v="0"/>
    <n v="0"/>
    <n v="0"/>
    <x v="1834"/>
    <n v="0"/>
    <n v="0"/>
    <n v="-215.74"/>
    <n v="0"/>
    <n v="0"/>
    <n v="0"/>
    <n v="0"/>
    <n v="0"/>
    <n v="0"/>
    <n v="0"/>
    <n v="0"/>
    <n v="0"/>
    <x v="2"/>
    <x v="2"/>
    <m/>
    <x v="46"/>
  </r>
  <r>
    <x v="3"/>
    <s v="Aurora"/>
    <s v="Electric"/>
    <s v="Industrial"/>
    <s v="TC-LG Time Choic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4.45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2"/>
    <m/>
    <x v="46"/>
  </r>
  <r>
    <x v="3"/>
    <s v="Aurora"/>
    <s v="Electric"/>
    <s v="Interdepartmental"/>
    <s v="NS-LG Large General"/>
    <n v="191402"/>
    <n v="15240.21"/>
    <n v="277.95999999999998"/>
    <n v="0"/>
    <n v="0"/>
    <n v="0"/>
    <n v="0"/>
    <n v="0"/>
    <n v="2805.94"/>
    <n v="0"/>
    <n v="0"/>
    <n v="5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35"/>
    <n v="0"/>
    <n v="0"/>
    <n v="0"/>
    <n v="0"/>
    <n v="0"/>
    <n v="0"/>
    <n v="0"/>
    <n v="0"/>
    <n v="0"/>
    <n v="0"/>
    <n v="0"/>
    <n v="0"/>
    <x v="5"/>
    <x v="20"/>
    <m/>
    <x v="46"/>
  </r>
  <r>
    <x v="3"/>
    <s v="Aurora"/>
    <s v="Electric"/>
    <s v="Interdepartmental"/>
    <s v="TC-GS Time Choice"/>
    <n v="28020"/>
    <n v="3596.35"/>
    <n v="239.7"/>
    <n v="0"/>
    <n v="0"/>
    <n v="0"/>
    <n v="0"/>
    <n v="0"/>
    <n v="383.34"/>
    <n v="0"/>
    <n v="0"/>
    <n v="7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21"/>
    <n v="0"/>
    <n v="0"/>
    <n v="0"/>
    <n v="0"/>
    <n v="0"/>
    <n v="0"/>
    <n v="0"/>
    <x v="1836"/>
    <n v="0"/>
    <n v="0"/>
    <n v="-158.69999999999999"/>
    <n v="0"/>
    <n v="0"/>
    <n v="0"/>
    <n v="0"/>
    <n v="0"/>
    <n v="0"/>
    <n v="0"/>
    <n v="0"/>
    <n v="0"/>
    <x v="5"/>
    <x v="2"/>
    <m/>
    <x v="46"/>
  </r>
  <r>
    <x v="3"/>
    <s v="Aurora"/>
    <s v="Electric"/>
    <s v="Municipal Buildings"/>
    <s v="NS-LG Large General"/>
    <n v="123120"/>
    <n v="11433.74"/>
    <n v="277.95999999999998"/>
    <n v="0"/>
    <n v="0"/>
    <n v="0"/>
    <n v="0"/>
    <n v="0"/>
    <n v="1734.36"/>
    <n v="0"/>
    <n v="0"/>
    <n v="34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37"/>
    <n v="0"/>
    <n v="0"/>
    <n v="0"/>
    <n v="0"/>
    <n v="0"/>
    <n v="0"/>
    <n v="0"/>
    <n v="0"/>
    <n v="0"/>
    <n v="0"/>
    <n v="0"/>
    <n v="0"/>
    <x v="3"/>
    <x v="20"/>
    <m/>
    <x v="46"/>
  </r>
  <r>
    <x v="3"/>
    <s v="Aurora"/>
    <s v="Electric"/>
    <s v="Municipal Buildings"/>
    <s v="TC-GS Time Choice"/>
    <n v="64942"/>
    <n v="8481.7800000000007"/>
    <n v="1653.93"/>
    <n v="0"/>
    <n v="0"/>
    <n v="0"/>
    <n v="0"/>
    <n v="0"/>
    <n v="887.55"/>
    <n v="0"/>
    <n v="0"/>
    <n v="18.17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38"/>
    <n v="0"/>
    <n v="0"/>
    <n v="-396.54"/>
    <n v="0"/>
    <n v="0"/>
    <n v="0"/>
    <n v="0"/>
    <n v="0"/>
    <n v="0"/>
    <n v="0"/>
    <n v="0"/>
    <n v="0"/>
    <x v="3"/>
    <x v="2"/>
    <m/>
    <x v="46"/>
  </r>
  <r>
    <x v="3"/>
    <s v="Aurora"/>
    <s v="Electric"/>
    <s v="Municipal Other Lighting"/>
    <s v="LS-Special Lighting"/>
    <n v="6585"/>
    <n v="1471.36"/>
    <n v="0"/>
    <n v="0"/>
    <n v="0"/>
    <n v="0"/>
    <n v="0"/>
    <n v="0"/>
    <n v="94.01"/>
    <n v="0"/>
    <n v="0"/>
    <n v="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6"/>
  </r>
  <r>
    <x v="3"/>
    <s v="Aurora"/>
    <s v="Electric"/>
    <s v="Municipal Other Lighting"/>
    <s v="MS-Miscellaneous"/>
    <n v="0"/>
    <n v="0"/>
    <n v="2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22"/>
    <m/>
    <x v="46"/>
  </r>
  <r>
    <x v="3"/>
    <s v="Aurora"/>
    <s v="Electric"/>
    <s v="Municipal Other Lighting"/>
    <s v="NS-GS General Service"/>
    <n v="1217"/>
    <n v="160.6"/>
    <n v="167.79"/>
    <n v="0"/>
    <n v="0"/>
    <n v="0"/>
    <n v="0"/>
    <n v="0"/>
    <n v="21.04"/>
    <n v="0"/>
    <n v="0"/>
    <n v="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98"/>
    <n v="0"/>
    <n v="0"/>
    <n v="0"/>
    <n v="0"/>
    <n v="0"/>
    <n v="0"/>
    <n v="0"/>
    <n v="0"/>
    <n v="0"/>
    <n v="0"/>
    <n v="0"/>
    <n v="0"/>
    <x v="4"/>
    <x v="19"/>
    <m/>
    <x v="46"/>
  </r>
  <r>
    <x v="3"/>
    <s v="Aurora"/>
    <s v="Electric"/>
    <s v="Municipal Other Lighting"/>
    <s v="TC-GS Time Choice"/>
    <n v="7060"/>
    <n v="960.47"/>
    <n v="599.25"/>
    <n v="0"/>
    <n v="0"/>
    <n v="0"/>
    <n v="0"/>
    <n v="0"/>
    <n v="99.91"/>
    <n v="0"/>
    <n v="0"/>
    <n v="1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39"/>
    <n v="0"/>
    <n v="0"/>
    <n v="-56.48"/>
    <n v="0"/>
    <n v="0"/>
    <n v="0"/>
    <n v="0"/>
    <n v="0"/>
    <n v="0"/>
    <n v="0"/>
    <n v="0"/>
    <n v="0"/>
    <x v="4"/>
    <x v="2"/>
    <m/>
    <x v="46"/>
  </r>
  <r>
    <x v="3"/>
    <s v="Aurora"/>
    <s v="Electric"/>
    <s v="Municipal Pumping"/>
    <s v="NS-GS General Service"/>
    <n v="50"/>
    <n v="6.71"/>
    <n v="23.97"/>
    <n v="0"/>
    <n v="0"/>
    <n v="0"/>
    <n v="0"/>
    <n v="0"/>
    <n v="0.7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171"/>
    <n v="0"/>
    <n v="0"/>
    <n v="0"/>
    <n v="0"/>
    <n v="0"/>
    <n v="0"/>
    <n v="0"/>
    <n v="0"/>
    <n v="0"/>
    <n v="0"/>
    <n v="0"/>
    <n v="0"/>
    <x v="3"/>
    <x v="19"/>
    <m/>
    <x v="46"/>
  </r>
  <r>
    <x v="3"/>
    <s v="Aurora"/>
    <s v="Electric"/>
    <s v="Municipal Pumping"/>
    <s v="NS-LG Large General"/>
    <n v="595474"/>
    <n v="54322.2"/>
    <n v="903.37"/>
    <n v="0"/>
    <n v="0"/>
    <n v="0"/>
    <n v="0"/>
    <n v="0"/>
    <n v="8296.7199999999993"/>
    <n v="0"/>
    <n v="0"/>
    <n v="166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40"/>
    <n v="0"/>
    <n v="0"/>
    <n v="0"/>
    <n v="0"/>
    <n v="0"/>
    <n v="0"/>
    <n v="0"/>
    <n v="0"/>
    <n v="0"/>
    <n v="0"/>
    <n v="0"/>
    <n v="0"/>
    <x v="3"/>
    <x v="20"/>
    <m/>
    <x v="46"/>
  </r>
  <r>
    <x v="3"/>
    <s v="Aurora"/>
    <s v="Electric"/>
    <s v="Municipal Pumping"/>
    <s v="TC-GS Time Choice"/>
    <n v="79997"/>
    <n v="10399.879999999999"/>
    <n v="1318.35"/>
    <n v="0"/>
    <n v="0"/>
    <n v="0"/>
    <n v="0"/>
    <n v="0"/>
    <n v="1131.05"/>
    <n v="0"/>
    <n v="0"/>
    <n v="22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41"/>
    <n v="0"/>
    <n v="0"/>
    <n v="-511.26"/>
    <n v="0"/>
    <n v="0"/>
    <n v="0"/>
    <n v="0"/>
    <n v="0"/>
    <n v="0"/>
    <n v="0"/>
    <n v="0"/>
    <n v="0"/>
    <x v="3"/>
    <x v="2"/>
    <m/>
    <x v="46"/>
  </r>
  <r>
    <x v="3"/>
    <s v="Aurora"/>
    <s v="Electric"/>
    <s v="Municipal Pumping"/>
    <s v="TC-LG Time Choice"/>
    <n v="12841"/>
    <n v="1357.47"/>
    <n v="69.489999999999995"/>
    <n v="0"/>
    <n v="0"/>
    <n v="0"/>
    <n v="0"/>
    <n v="0"/>
    <n v="230.88"/>
    <n v="0"/>
    <n v="0"/>
    <n v="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42"/>
    <n v="0"/>
    <n v="0"/>
    <n v="-21.01"/>
    <n v="0"/>
    <n v="0"/>
    <n v="0"/>
    <n v="0"/>
    <n v="0"/>
    <n v="0"/>
    <n v="0"/>
    <n v="0"/>
    <n v="0"/>
    <x v="3"/>
    <x v="42"/>
    <m/>
    <x v="46"/>
  </r>
  <r>
    <x v="3"/>
    <s v="Aurora"/>
    <s v="Electric"/>
    <s v="Oil Pipeline Pumping"/>
    <s v="NS-LG Large General"/>
    <n v="110800"/>
    <n v="10674.55"/>
    <n v="69.489999999999995"/>
    <n v="371.24"/>
    <n v="0"/>
    <n v="0"/>
    <n v="0"/>
    <n v="0"/>
    <n v="1455.56"/>
    <n v="0"/>
    <n v="0"/>
    <n v="3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6.1099999999999"/>
    <n v="0"/>
    <n v="0"/>
    <n v="0"/>
    <n v="0"/>
    <n v="0"/>
    <n v="0"/>
    <n v="0"/>
    <x v="1843"/>
    <n v="0"/>
    <n v="0"/>
    <n v="0"/>
    <n v="0"/>
    <n v="0"/>
    <n v="0"/>
    <n v="0"/>
    <n v="0"/>
    <n v="0"/>
    <n v="0"/>
    <n v="0"/>
    <n v="0"/>
    <x v="2"/>
    <x v="20"/>
    <m/>
    <x v="46"/>
  </r>
  <r>
    <x v="3"/>
    <s v="Aurora"/>
    <s v="Electric"/>
    <s v="Oil Pipeline Pumping"/>
    <s v="NS-SP Small Primary"/>
    <n v="72000"/>
    <n v="6788.5"/>
    <n v="69.489999999999995"/>
    <n v="0"/>
    <n v="0"/>
    <n v="0"/>
    <n v="0"/>
    <n v="0"/>
    <n v="933.84"/>
    <n v="0"/>
    <n v="0"/>
    <n v="2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1.65"/>
    <n v="0"/>
    <n v="0"/>
    <n v="0"/>
    <n v="0"/>
    <n v="0"/>
    <n v="0"/>
    <n v="0"/>
    <x v="1844"/>
    <n v="0"/>
    <n v="0"/>
    <n v="0"/>
    <n v="0"/>
    <n v="0"/>
    <n v="0"/>
    <n v="0"/>
    <n v="0"/>
    <n v="0"/>
    <n v="0"/>
    <n v="0"/>
    <n v="0"/>
    <x v="2"/>
    <x v="37"/>
    <m/>
    <x v="46"/>
  </r>
  <r>
    <x v="3"/>
    <s v="Aurora"/>
    <s v="Electric"/>
    <s v="Residential"/>
    <s v="NM-Net Metering"/>
    <n v="-2731"/>
    <n v="-69.91"/>
    <n v="0"/>
    <n v="0"/>
    <n v="0"/>
    <n v="0"/>
    <n v="0"/>
    <n v="0"/>
    <n v="44.27"/>
    <n v="0"/>
    <n v="0"/>
    <n v="0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7"/>
    <n v="0"/>
    <n v="0"/>
    <n v="0"/>
    <n v="0"/>
    <n v="0"/>
    <n v="0"/>
    <n v="0"/>
    <x v="1845"/>
    <n v="0"/>
    <n v="0"/>
    <n v="0"/>
    <n v="0"/>
    <n v="0"/>
    <n v="0"/>
    <n v="0"/>
    <n v="0"/>
    <n v="0"/>
    <n v="0"/>
    <n v="0"/>
    <n v="0"/>
    <x v="0"/>
    <x v="10"/>
    <m/>
    <x v="46"/>
  </r>
  <r>
    <x v="3"/>
    <s v="Aurora"/>
    <s v="Electric"/>
    <s v="Residential"/>
    <s v="NS-RG Residential"/>
    <n v="59688"/>
    <n v="7127.12"/>
    <n v="583.27"/>
    <n v="203.2"/>
    <n v="0"/>
    <n v="0"/>
    <n v="0"/>
    <n v="0"/>
    <n v="916.54"/>
    <n v="0"/>
    <n v="0"/>
    <n v="16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24"/>
    <n v="0"/>
    <n v="0"/>
    <n v="65.3"/>
    <n v="0"/>
    <n v="0"/>
    <n v="0"/>
    <n v="0"/>
    <n v="0"/>
    <n v="0"/>
    <n v="0"/>
    <x v="1051"/>
    <n v="0"/>
    <n v="0"/>
    <n v="0"/>
    <n v="0"/>
    <n v="0"/>
    <n v="0"/>
    <n v="0"/>
    <n v="0"/>
    <n v="0"/>
    <n v="0"/>
    <n v="0"/>
    <n v="0"/>
    <x v="0"/>
    <x v="38"/>
    <m/>
    <x v="46"/>
  </r>
  <r>
    <x v="3"/>
    <s v="Aurora"/>
    <s v="Electric"/>
    <s v="Residential"/>
    <s v="RG-Resident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6"/>
  </r>
  <r>
    <x v="3"/>
    <s v="Aurora"/>
    <s v="Electric"/>
    <s v="Residential"/>
    <s v="TC-RG Time Choice"/>
    <n v="15121463.450999999"/>
    <n v="1934053.97"/>
    <n v="192289.22"/>
    <n v="65314.09"/>
    <n v="0"/>
    <n v="0"/>
    <n v="-5675.59"/>
    <n v="-439805.42900763301"/>
    <n v="220613.11"/>
    <n v="0"/>
    <n v="0"/>
    <n v="4234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26.58"/>
    <n v="560"/>
    <n v="-289.49"/>
    <n v="17598.12"/>
    <n v="0"/>
    <n v="0"/>
    <n v="0"/>
    <n v="0"/>
    <n v="0"/>
    <n v="0"/>
    <n v="77.150000000000006"/>
    <x v="1846"/>
    <n v="0"/>
    <n v="0"/>
    <n v="-94669.11"/>
    <n v="0"/>
    <n v="0"/>
    <n v="7.93"/>
    <n v="11.32"/>
    <n v="0"/>
    <n v="0"/>
    <n v="0"/>
    <n v="0"/>
    <n v="0"/>
    <x v="0"/>
    <x v="3"/>
    <m/>
    <x v="46"/>
  </r>
  <r>
    <x v="3"/>
    <s v="Aurora"/>
    <s v="Electric"/>
    <s v="Residential"/>
    <s v="TP-RG Time Choice Plus"/>
    <n v="3327"/>
    <n v="0"/>
    <n v="39"/>
    <n v="0"/>
    <n v="0"/>
    <n v="0"/>
    <n v="0"/>
    <n v="0"/>
    <n v="55.05"/>
    <n v="0"/>
    <n v="0"/>
    <n v="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5"/>
    <n v="0"/>
    <n v="0"/>
    <n v="0"/>
    <n v="0"/>
    <n v="0"/>
    <n v="0"/>
    <n v="0"/>
    <n v="0"/>
    <n v="0"/>
    <n v="0"/>
    <x v="1847"/>
    <n v="0"/>
    <n v="231.45"/>
    <n v="0"/>
    <n v="180.25"/>
    <n v="0"/>
    <n v="0"/>
    <n v="0"/>
    <n v="0"/>
    <n v="0"/>
    <n v="0"/>
    <n v="0"/>
    <n v="0"/>
    <x v="0"/>
    <x v="40"/>
    <m/>
    <x v="46"/>
  </r>
  <r>
    <x v="3"/>
    <s v="Aurora"/>
    <s v="Lighting"/>
    <s v="Commercial"/>
    <s v="PL-Private Lighting"/>
    <n v="47464.091999999997"/>
    <n v="17279.599999999999"/>
    <n v="0"/>
    <n v="0"/>
    <n v="0"/>
    <n v="0"/>
    <n v="0"/>
    <n v="0"/>
    <n v="751"/>
    <n v="0"/>
    <n v="0"/>
    <n v="0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.85"/>
    <n v="0"/>
    <n v="0"/>
    <n v="963.0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3"/>
    <s v="Aurora"/>
    <s v="Lighting"/>
    <s v="Industrial"/>
    <s v="PL-Private Lighting"/>
    <n v="4750"/>
    <n v="1294.31"/>
    <n v="0"/>
    <n v="0"/>
    <n v="0"/>
    <n v="0"/>
    <n v="0"/>
    <n v="0"/>
    <n v="65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56"/>
    <n v="0"/>
    <n v="0"/>
    <n v="71.0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6"/>
  </r>
  <r>
    <x v="3"/>
    <s v="Aurora"/>
    <s v="Lighting"/>
    <s v="Interdepartmental"/>
    <s v="PL-Private Lighting"/>
    <n v="195"/>
    <n v="49.4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5"/>
    <x v="4"/>
    <m/>
    <x v="46"/>
  </r>
  <r>
    <x v="3"/>
    <s v="Aurora"/>
    <s v="Lighting"/>
    <s v="Municipal Other Lighting"/>
    <s v="PL-Private Lighting"/>
    <n v="174"/>
    <n v="70.95"/>
    <n v="0"/>
    <n v="0"/>
    <n v="0"/>
    <n v="0"/>
    <n v="0"/>
    <n v="0"/>
    <n v="3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6"/>
  </r>
  <r>
    <x v="3"/>
    <s v="Aurora"/>
    <s v="Lighting"/>
    <s v="Municipal Pumping"/>
    <s v="PL-Private Lighting"/>
    <n v="58"/>
    <n v="22.14"/>
    <n v="0"/>
    <n v="0"/>
    <n v="0"/>
    <n v="0"/>
    <n v="0"/>
    <n v="0"/>
    <n v="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4"/>
    <m/>
    <x v="46"/>
  </r>
  <r>
    <x v="3"/>
    <s v="Aurora"/>
    <s v="Lighting"/>
    <s v="Municipal Street Lighting"/>
    <s v="SPL-Municipal St Lighting"/>
    <n v="123341.11500000001"/>
    <n v="13652.18"/>
    <n v="0"/>
    <n v="0"/>
    <n v="0"/>
    <n v="0"/>
    <n v="0"/>
    <n v="0"/>
    <n v="1599.73"/>
    <n v="0"/>
    <n v="0"/>
    <n v="0"/>
    <n v="0"/>
    <n v="0"/>
    <n v="0"/>
    <n v="0"/>
    <n v="0"/>
    <n v="0"/>
    <n v="0"/>
    <n v="3799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6"/>
  </r>
  <r>
    <x v="3"/>
    <s v="Aurora"/>
    <s v="Lighting"/>
    <s v="Residential"/>
    <s v="PL-Private Lighting"/>
    <n v="50770.071000000004"/>
    <n v="20821.61"/>
    <n v="0"/>
    <n v="0"/>
    <n v="0"/>
    <n v="0"/>
    <n v="0"/>
    <n v="0"/>
    <n v="795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17"/>
    <n v="0"/>
    <n v="0"/>
    <n v="70.239999999999995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3"/>
    <s v="Aurora"/>
    <s v="Unassigned"/>
    <s v="Residential"/>
    <s v="TC-RG Time Choice"/>
    <n v="1411"/>
    <n v="178.68"/>
    <n v="13"/>
    <n v="0"/>
    <n v="0"/>
    <n v="0"/>
    <n v="0"/>
    <n v="0"/>
    <n v="20.190000000000001"/>
    <n v="0"/>
    <n v="0"/>
    <n v="0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9"/>
    <n v="0"/>
    <n v="0"/>
    <n v="0"/>
    <n v="0"/>
    <n v="0"/>
    <n v="0"/>
    <n v="0"/>
    <x v="1848"/>
    <n v="0"/>
    <n v="0"/>
    <n v="-4.08"/>
    <n v="0"/>
    <n v="0"/>
    <n v="0"/>
    <n v="0"/>
    <n v="0"/>
    <n v="0"/>
    <n v="0"/>
    <n v="0"/>
    <n v="0"/>
    <x v="0"/>
    <x v="3"/>
    <m/>
    <x v="46"/>
  </r>
  <r>
    <x v="3"/>
    <s v="Baxter Springs"/>
    <s v="Electric"/>
    <s v="Commercial"/>
    <s v="TC-GS Time Choice"/>
    <n v="3"/>
    <n v="0.42"/>
    <n v="23.97"/>
    <n v="1.22"/>
    <n v="0"/>
    <n v="0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6"/>
    <n v="0"/>
    <n v="0"/>
    <n v="0"/>
    <n v="0"/>
    <n v="0"/>
    <n v="0"/>
    <n v="0"/>
    <x v="1"/>
    <n v="0"/>
    <n v="0"/>
    <n v="-0.02"/>
    <n v="0"/>
    <n v="0"/>
    <n v="0"/>
    <n v="0"/>
    <n v="0"/>
    <n v="0"/>
    <n v="0"/>
    <n v="0"/>
    <n v="0"/>
    <x v="1"/>
    <x v="2"/>
    <m/>
    <x v="46"/>
  </r>
  <r>
    <x v="3"/>
    <s v="Baxter Springs"/>
    <s v="Electric"/>
    <s v="Residential"/>
    <s v="TC-RG Time Choice"/>
    <n v="237"/>
    <n v="33.25"/>
    <n v="13"/>
    <n v="2.44"/>
    <n v="0"/>
    <n v="0"/>
    <n v="0"/>
    <n v="0"/>
    <n v="3.65"/>
    <n v="0"/>
    <n v="0"/>
    <n v="7.0000000000000007E-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0"/>
    <n v="0"/>
    <n v="0"/>
    <n v="0"/>
    <n v="0"/>
    <n v="0"/>
    <n v="0"/>
    <x v="917"/>
    <n v="0"/>
    <n v="0"/>
    <n v="-1.48"/>
    <n v="0"/>
    <n v="0"/>
    <n v="0"/>
    <n v="0"/>
    <n v="0"/>
    <n v="0"/>
    <n v="0"/>
    <n v="0"/>
    <n v="0"/>
    <x v="0"/>
    <x v="3"/>
    <m/>
    <x v="46"/>
  </r>
  <r>
    <x v="3"/>
    <s v="Baxter Springs"/>
    <s v="Lighting"/>
    <s v="Commercial"/>
    <s v="PL-Private Lighting"/>
    <n v="31"/>
    <n v="15.22"/>
    <n v="0"/>
    <n v="0"/>
    <n v="0"/>
    <n v="0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3"/>
    <s v="Bolivar"/>
    <s v="Electric"/>
    <s v="Commercial"/>
    <s v="LP-Large Power"/>
    <n v="2151393"/>
    <n v="163021.17000000001"/>
    <n v="1134.2"/>
    <n v="0"/>
    <n v="0"/>
    <n v="0"/>
    <n v="0"/>
    <n v="0"/>
    <n v="28638.94"/>
    <n v="0"/>
    <n v="0"/>
    <n v="602.39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3191.27"/>
    <n v="0"/>
    <n v="0"/>
    <n v="5054.74"/>
    <n v="0"/>
    <n v="0"/>
    <n v="0"/>
    <n v="0"/>
    <n v="0"/>
    <n v="0"/>
    <n v="0"/>
    <x v="1849"/>
    <n v="0"/>
    <n v="0"/>
    <n v="0"/>
    <n v="0"/>
    <n v="0"/>
    <n v="0"/>
    <n v="0"/>
    <n v="0"/>
    <n v="0"/>
    <n v="0"/>
    <n v="0"/>
    <n v="0"/>
    <x v="1"/>
    <x v="17"/>
    <m/>
    <x v="46"/>
  </r>
  <r>
    <x v="3"/>
    <s v="Bolivar"/>
    <s v="Electric"/>
    <s v="Commercial"/>
    <s v="LS-Special Lighting"/>
    <n v="2214"/>
    <n v="465.29"/>
    <n v="0"/>
    <n v="0.96"/>
    <n v="0"/>
    <n v="0"/>
    <n v="0"/>
    <n v="0"/>
    <n v="30.76"/>
    <n v="0"/>
    <n v="0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17"/>
    <n v="0"/>
    <n v="0"/>
    <n v="0"/>
    <n v="0"/>
    <n v="0"/>
    <n v="0"/>
    <n v="0"/>
    <n v="0"/>
    <n v="0"/>
    <n v="0"/>
    <n v="0"/>
    <n v="0"/>
    <x v="1"/>
    <x v="7"/>
    <m/>
    <x v="46"/>
  </r>
  <r>
    <x v="3"/>
    <s v="Bolivar"/>
    <s v="Electric"/>
    <s v="Commercial"/>
    <s v="NS-GS General Service"/>
    <n v="146212"/>
    <n v="18148.55"/>
    <n v="1705.87"/>
    <n v="583.03"/>
    <n v="0"/>
    <n v="0"/>
    <n v="0"/>
    <n v="0"/>
    <n v="2295.7800000000002"/>
    <n v="0"/>
    <n v="0"/>
    <n v="4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.08"/>
    <n v="0"/>
    <n v="0"/>
    <n v="1528.58"/>
    <n v="0"/>
    <n v="0"/>
    <n v="0"/>
    <n v="0"/>
    <n v="0"/>
    <n v="0"/>
    <n v="0"/>
    <x v="1850"/>
    <n v="0"/>
    <n v="0"/>
    <n v="0"/>
    <n v="0"/>
    <n v="0"/>
    <n v="0"/>
    <n v="0"/>
    <n v="0"/>
    <n v="0"/>
    <n v="0"/>
    <n v="0"/>
    <n v="0"/>
    <x v="1"/>
    <x v="19"/>
    <m/>
    <x v="46"/>
  </r>
  <r>
    <x v="3"/>
    <s v="Bolivar"/>
    <s v="Electric"/>
    <s v="Commercial"/>
    <s v="NS-LG Large General"/>
    <n v="5511944"/>
    <n v="560459.66"/>
    <n v="14261.66"/>
    <n v="8316.7000000000007"/>
    <n v="0"/>
    <n v="0"/>
    <n v="-677.68"/>
    <n v="-87399.236641221403"/>
    <n v="79588.639999999999"/>
    <n v="0"/>
    <n v="0"/>
    <n v="1527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6.1400000000001"/>
    <n v="0"/>
    <n v="0"/>
    <n v="25445.09"/>
    <n v="0"/>
    <n v="0"/>
    <n v="0"/>
    <n v="0"/>
    <n v="0"/>
    <n v="0"/>
    <n v="0"/>
    <x v="1851"/>
    <n v="0"/>
    <n v="0"/>
    <n v="0"/>
    <n v="0"/>
    <n v="0"/>
    <n v="0"/>
    <n v="0"/>
    <n v="0"/>
    <n v="0"/>
    <n v="0"/>
    <n v="0"/>
    <n v="0"/>
    <x v="1"/>
    <x v="20"/>
    <m/>
    <x v="46"/>
  </r>
  <r>
    <x v="3"/>
    <s v="Bolivar"/>
    <s v="Electric"/>
    <s v="Commercial"/>
    <s v="TC-GS Time Choice"/>
    <n v="3656023"/>
    <n v="475514.94"/>
    <n v="59091.66"/>
    <n v="11311.73"/>
    <n v="0"/>
    <n v="0"/>
    <n v="-1403.17"/>
    <n v="-90963.111450381693"/>
    <n v="54065.41"/>
    <n v="0"/>
    <n v="0"/>
    <n v="1023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36.02"/>
    <n v="0"/>
    <n v="-73.209999999999994"/>
    <n v="33368.519999999997"/>
    <n v="0"/>
    <n v="0"/>
    <n v="0"/>
    <n v="0"/>
    <n v="0"/>
    <n v="0"/>
    <n v="0"/>
    <x v="1852"/>
    <n v="0"/>
    <n v="0"/>
    <n v="-22292.46"/>
    <n v="0"/>
    <n v="0"/>
    <n v="0"/>
    <n v="0"/>
    <n v="0"/>
    <n v="0"/>
    <n v="0"/>
    <n v="0"/>
    <n v="0"/>
    <x v="1"/>
    <x v="2"/>
    <m/>
    <x v="46"/>
  </r>
  <r>
    <x v="3"/>
    <s v="Bolivar"/>
    <s v="Electric"/>
    <s v="Commercial"/>
    <s v="TC-LG Time Choice"/>
    <n v="1096444"/>
    <n v="113669.64"/>
    <n v="2988.07"/>
    <n v="0"/>
    <n v="0"/>
    <n v="0"/>
    <n v="0"/>
    <n v="0"/>
    <n v="19485.48"/>
    <n v="0"/>
    <n v="0"/>
    <n v="3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83.02"/>
    <n v="0"/>
    <n v="0"/>
    <n v="8124.55"/>
    <n v="0"/>
    <n v="0"/>
    <n v="0"/>
    <n v="0"/>
    <n v="0"/>
    <n v="0"/>
    <n v="0"/>
    <x v="1853"/>
    <n v="0"/>
    <n v="0"/>
    <n v="-1537.01"/>
    <n v="0"/>
    <n v="0"/>
    <n v="0"/>
    <n v="0"/>
    <n v="0"/>
    <n v="0"/>
    <n v="0"/>
    <n v="0"/>
    <n v="0"/>
    <x v="1"/>
    <x v="42"/>
    <m/>
    <x v="46"/>
  </r>
  <r>
    <x v="3"/>
    <s v="Bolivar"/>
    <s v="Electric"/>
    <s v="Residential"/>
    <s v="TC-RG Time Choice"/>
    <n v="2290"/>
    <n v="284.89999999999998"/>
    <n v="16.47"/>
    <n v="2.62"/>
    <n v="0"/>
    <n v="0"/>
    <n v="0"/>
    <n v="0"/>
    <n v="37.4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64"/>
    <n v="0"/>
    <n v="0"/>
    <n v="0"/>
    <n v="0"/>
    <n v="0"/>
    <n v="0"/>
    <n v="0"/>
    <x v="1854"/>
    <n v="0"/>
    <n v="0"/>
    <n v="-18.559999999999999"/>
    <n v="0"/>
    <n v="0"/>
    <n v="0"/>
    <n v="0"/>
    <n v="0"/>
    <n v="0"/>
    <n v="0"/>
    <n v="0"/>
    <n v="0"/>
    <x v="1"/>
    <x v="3"/>
    <m/>
    <x v="46"/>
  </r>
  <r>
    <x v="3"/>
    <s v="Bolivar"/>
    <s v="Electric"/>
    <s v="Commercial"/>
    <s v="TC-SP Time Choice"/>
    <n v="20400"/>
    <n v="2486.14"/>
    <n v="138.97999999999999"/>
    <n v="0"/>
    <n v="0"/>
    <n v="0"/>
    <n v="0"/>
    <n v="0"/>
    <n v="314.49"/>
    <n v="0"/>
    <n v="0"/>
    <n v="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.51"/>
    <n v="0"/>
    <n v="0"/>
    <n v="0"/>
    <n v="0"/>
    <n v="0"/>
    <n v="0"/>
    <n v="0"/>
    <x v="1855"/>
    <n v="0"/>
    <n v="0"/>
    <n v="-35.86"/>
    <n v="0"/>
    <n v="0"/>
    <n v="0"/>
    <n v="0"/>
    <n v="0"/>
    <n v="0"/>
    <n v="0"/>
    <n v="0"/>
    <n v="0"/>
    <x v="1"/>
    <x v="41"/>
    <m/>
    <x v="46"/>
  </r>
  <r>
    <x v="3"/>
    <s v="Bolivar"/>
    <s v="Electric"/>
    <s v="Industrial"/>
    <s v="LP-Large Power"/>
    <n v="979701"/>
    <n v="80094.649999999994"/>
    <n v="567.1"/>
    <n v="0"/>
    <n v="0"/>
    <n v="0"/>
    <n v="0"/>
    <n v="0"/>
    <n v="12471.59"/>
    <n v="0"/>
    <n v="0"/>
    <n v="274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3.91"/>
    <n v="0"/>
    <n v="0"/>
    <n v="1311.29"/>
    <n v="0"/>
    <n v="0"/>
    <n v="0"/>
    <n v="0"/>
    <n v="0"/>
    <n v="0"/>
    <n v="0"/>
    <x v="1856"/>
    <n v="0"/>
    <n v="0"/>
    <n v="0"/>
    <n v="0"/>
    <n v="0"/>
    <n v="0"/>
    <n v="0"/>
    <n v="0"/>
    <n v="0"/>
    <n v="0"/>
    <n v="0"/>
    <n v="0"/>
    <x v="2"/>
    <x v="17"/>
    <m/>
    <x v="46"/>
  </r>
  <r>
    <x v="3"/>
    <s v="Bolivar"/>
    <s v="Electric"/>
    <s v="Industrial"/>
    <s v="NS-GS General Service"/>
    <n v="6226"/>
    <n v="779.15"/>
    <n v="95.88"/>
    <n v="38.299999999999997"/>
    <n v="0"/>
    <n v="0"/>
    <n v="0"/>
    <n v="0"/>
    <n v="90.41"/>
    <n v="0"/>
    <n v="0"/>
    <n v="1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17"/>
    <n v="0"/>
    <n v="0"/>
    <n v="0"/>
    <n v="0"/>
    <n v="0"/>
    <n v="0"/>
    <n v="0"/>
    <x v="1857"/>
    <n v="0"/>
    <n v="0"/>
    <n v="0"/>
    <n v="0"/>
    <n v="0"/>
    <n v="0"/>
    <n v="0"/>
    <n v="0"/>
    <n v="0"/>
    <n v="0"/>
    <n v="0"/>
    <n v="0"/>
    <x v="2"/>
    <x v="19"/>
    <m/>
    <x v="46"/>
  </r>
  <r>
    <x v="3"/>
    <s v="Bolivar"/>
    <s v="Electric"/>
    <s v="Industrial"/>
    <s v="NS-LG Large General"/>
    <n v="679320"/>
    <n v="76396.37"/>
    <n v="833.88"/>
    <n v="2876"/>
    <n v="0"/>
    <n v="0"/>
    <n v="0"/>
    <n v="0"/>
    <n v="9596.9599999999991"/>
    <n v="0"/>
    <n v="0"/>
    <n v="19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90.24"/>
    <n v="0"/>
    <n v="0"/>
    <n v="0"/>
    <n v="0"/>
    <n v="0"/>
    <n v="0"/>
    <n v="0"/>
    <x v="1858"/>
    <n v="0"/>
    <n v="0"/>
    <n v="0"/>
    <n v="0"/>
    <n v="0"/>
    <n v="0"/>
    <n v="0"/>
    <n v="0"/>
    <n v="0"/>
    <n v="0"/>
    <n v="0"/>
    <n v="0"/>
    <x v="2"/>
    <x v="20"/>
    <m/>
    <x v="46"/>
  </r>
  <r>
    <x v="3"/>
    <s v="Bolivar"/>
    <s v="Electric"/>
    <s v="Industrial"/>
    <s v="TC-GS Time Choice"/>
    <n v="30137"/>
    <n v="3861.46"/>
    <n v="242.1"/>
    <n v="167.66"/>
    <n v="0"/>
    <n v="0"/>
    <n v="0"/>
    <n v="0"/>
    <n v="433.81"/>
    <n v="0"/>
    <n v="0"/>
    <n v="8.449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59"/>
    <n v="0"/>
    <n v="-17"/>
    <n v="333.52"/>
    <n v="0"/>
    <n v="0"/>
    <n v="0"/>
    <n v="0"/>
    <n v="0"/>
    <n v="0"/>
    <n v="0"/>
    <x v="1859"/>
    <n v="0"/>
    <n v="0"/>
    <n v="-180.68"/>
    <n v="0"/>
    <n v="0"/>
    <n v="0"/>
    <n v="0"/>
    <n v="0"/>
    <n v="0"/>
    <n v="0"/>
    <n v="0"/>
    <n v="0"/>
    <x v="2"/>
    <x v="2"/>
    <m/>
    <x v="46"/>
  </r>
  <r>
    <x v="3"/>
    <s v="Bolivar"/>
    <s v="Electric"/>
    <s v="Industrial"/>
    <s v="TC-LG Time Choice"/>
    <n v="21440"/>
    <n v="3277.44"/>
    <n v="208.47"/>
    <n v="0"/>
    <n v="0"/>
    <n v="0"/>
    <n v="0"/>
    <n v="0"/>
    <n v="38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0.32"/>
    <n v="0"/>
    <n v="0"/>
    <n v="0"/>
    <n v="0"/>
    <n v="0"/>
    <n v="0"/>
    <n v="0"/>
    <x v="274"/>
    <n v="0"/>
    <n v="0"/>
    <n v="-6.4"/>
    <n v="0"/>
    <n v="0"/>
    <n v="0"/>
    <n v="0"/>
    <n v="0"/>
    <n v="0"/>
    <n v="0"/>
    <n v="0"/>
    <n v="0"/>
    <x v="2"/>
    <x v="42"/>
    <m/>
    <x v="46"/>
  </r>
  <r>
    <x v="3"/>
    <s v="Bolivar"/>
    <s v="Electric"/>
    <s v="Interdepartmental"/>
    <s v="NS-LG Large General"/>
    <n v="80408"/>
    <n v="8737.25"/>
    <n v="347.45"/>
    <n v="0"/>
    <n v="0"/>
    <n v="0"/>
    <n v="0"/>
    <n v="0"/>
    <n v="1190.6300000000001"/>
    <n v="0"/>
    <n v="0"/>
    <n v="2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9.53"/>
    <n v="0"/>
    <n v="0"/>
    <n v="0"/>
    <n v="0"/>
    <n v="0"/>
    <n v="0"/>
    <n v="0"/>
    <x v="1860"/>
    <n v="0"/>
    <n v="0"/>
    <n v="0"/>
    <n v="0"/>
    <n v="0"/>
    <n v="0"/>
    <n v="0"/>
    <n v="0"/>
    <n v="0"/>
    <n v="0"/>
    <n v="0"/>
    <n v="0"/>
    <x v="5"/>
    <x v="20"/>
    <m/>
    <x v="46"/>
  </r>
  <r>
    <x v="3"/>
    <s v="Bolivar"/>
    <s v="Electric"/>
    <s v="Interdepartmental"/>
    <s v="TC-GS Time Choice"/>
    <n v="82150"/>
    <n v="10458.94"/>
    <n v="359.55"/>
    <n v="0"/>
    <n v="0"/>
    <n v="0"/>
    <n v="0"/>
    <n v="0"/>
    <n v="1236.45"/>
    <n v="0"/>
    <n v="0"/>
    <n v="23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37.64"/>
    <n v="0"/>
    <n v="0"/>
    <n v="0"/>
    <n v="0"/>
    <n v="0"/>
    <n v="0"/>
    <n v="0"/>
    <x v="1861"/>
    <n v="0"/>
    <n v="0"/>
    <n v="-512.32000000000005"/>
    <n v="0"/>
    <n v="0"/>
    <n v="0"/>
    <n v="0"/>
    <n v="0"/>
    <n v="0"/>
    <n v="0"/>
    <n v="0"/>
    <n v="0"/>
    <x v="5"/>
    <x v="2"/>
    <m/>
    <x v="46"/>
  </r>
  <r>
    <x v="3"/>
    <s v="Bolivar"/>
    <s v="Electric"/>
    <s v="Interdepartmental"/>
    <s v="TC-LG Time Choice"/>
    <n v="112000"/>
    <n v="10241.549999999999"/>
    <n v="69.489999999999995"/>
    <n v="0"/>
    <n v="0"/>
    <n v="0"/>
    <n v="0"/>
    <n v="0"/>
    <n v="2013.76"/>
    <n v="0"/>
    <n v="0"/>
    <n v="31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20.46"/>
    <n v="0"/>
    <n v="0"/>
    <n v="0"/>
    <n v="0"/>
    <n v="0"/>
    <n v="0"/>
    <n v="0"/>
    <x v="1862"/>
    <n v="0"/>
    <n v="0"/>
    <n v="-183.2"/>
    <n v="0"/>
    <n v="0"/>
    <n v="0"/>
    <n v="0"/>
    <n v="0"/>
    <n v="0"/>
    <n v="0"/>
    <n v="0"/>
    <n v="0"/>
    <x v="5"/>
    <x v="42"/>
    <m/>
    <x v="46"/>
  </r>
  <r>
    <x v="3"/>
    <s v="Bolivar"/>
    <s v="Electric"/>
    <s v="Municipal Buildings"/>
    <s v="NS-GS General Service"/>
    <n v="3089"/>
    <n v="381.44"/>
    <n v="71.91"/>
    <n v="0"/>
    <n v="0"/>
    <n v="0"/>
    <n v="0"/>
    <n v="0"/>
    <n v="42.3"/>
    <n v="0"/>
    <n v="0"/>
    <n v="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63"/>
    <n v="0"/>
    <n v="0"/>
    <n v="0"/>
    <n v="0"/>
    <n v="0"/>
    <n v="0"/>
    <n v="0"/>
    <n v="0"/>
    <n v="0"/>
    <n v="0"/>
    <n v="0"/>
    <n v="0"/>
    <x v="3"/>
    <x v="19"/>
    <m/>
    <x v="46"/>
  </r>
  <r>
    <x v="3"/>
    <s v="Bolivar"/>
    <s v="Electric"/>
    <s v="Municipal Buildings"/>
    <s v="NS-LG Large General"/>
    <n v="36960"/>
    <n v="5445.93"/>
    <n v="277.95999999999998"/>
    <n v="0"/>
    <n v="0"/>
    <n v="0"/>
    <n v="-182.62"/>
    <n v="-12161.832061068701"/>
    <n v="557.01"/>
    <n v="0"/>
    <n v="0"/>
    <n v="10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64"/>
    <n v="0"/>
    <n v="0"/>
    <n v="0"/>
    <n v="0"/>
    <n v="0"/>
    <n v="0"/>
    <n v="0"/>
    <n v="0"/>
    <n v="0"/>
    <n v="0"/>
    <n v="0"/>
    <n v="0"/>
    <x v="3"/>
    <x v="20"/>
    <m/>
    <x v="46"/>
  </r>
  <r>
    <x v="3"/>
    <s v="Bolivar"/>
    <s v="Electric"/>
    <s v="Municipal Buildings"/>
    <s v="TC-GS Time Choice"/>
    <n v="84467"/>
    <n v="11124.01"/>
    <n v="2540.8200000000002"/>
    <n v="0"/>
    <n v="0"/>
    <n v="0"/>
    <n v="0"/>
    <n v="0"/>
    <n v="1242.68"/>
    <n v="0"/>
    <n v="0"/>
    <n v="23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65"/>
    <n v="0"/>
    <n v="0"/>
    <n v="-542.91999999999996"/>
    <n v="0"/>
    <n v="0"/>
    <n v="0"/>
    <n v="0"/>
    <n v="0"/>
    <n v="0"/>
    <n v="0"/>
    <n v="0"/>
    <n v="0"/>
    <x v="3"/>
    <x v="2"/>
    <m/>
    <x v="46"/>
  </r>
  <r>
    <x v="3"/>
    <s v="Bolivar"/>
    <s v="Electric"/>
    <s v="Municipal Other Lighting"/>
    <s v="LS-Special Lighting"/>
    <n v="1125"/>
    <n v="483.7"/>
    <n v="0"/>
    <n v="0"/>
    <n v="0"/>
    <n v="0"/>
    <n v="0"/>
    <n v="0"/>
    <n v="17.079999999999998"/>
    <n v="0"/>
    <n v="0"/>
    <n v="0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6"/>
  </r>
  <r>
    <x v="3"/>
    <s v="Bolivar"/>
    <s v="Electric"/>
    <s v="Municipal Other Lighting"/>
    <s v="TC-GS Time Choice"/>
    <n v="17904"/>
    <n v="2374.5500000000002"/>
    <n v="934.83"/>
    <n v="0"/>
    <n v="0"/>
    <n v="0"/>
    <n v="0"/>
    <n v="0"/>
    <n v="279.13"/>
    <n v="0"/>
    <n v="0"/>
    <n v="5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66"/>
    <n v="0"/>
    <n v="0"/>
    <n v="-114.78"/>
    <n v="0"/>
    <n v="0"/>
    <n v="0"/>
    <n v="0"/>
    <n v="0"/>
    <n v="0"/>
    <n v="0"/>
    <n v="0"/>
    <n v="0"/>
    <x v="4"/>
    <x v="2"/>
    <m/>
    <x v="46"/>
  </r>
  <r>
    <x v="3"/>
    <s v="Bolivar"/>
    <s v="Electric"/>
    <s v="Municipal Pumping"/>
    <s v="NS-GS General Service"/>
    <n v="11601"/>
    <n v="1414.16"/>
    <n v="47.94"/>
    <n v="0"/>
    <n v="0"/>
    <n v="0"/>
    <n v="0"/>
    <n v="0"/>
    <n v="151.18"/>
    <n v="0"/>
    <n v="0"/>
    <n v="3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67"/>
    <n v="0"/>
    <n v="0"/>
    <n v="0"/>
    <n v="0"/>
    <n v="0"/>
    <n v="0"/>
    <n v="0"/>
    <n v="0"/>
    <n v="0"/>
    <n v="0"/>
    <n v="0"/>
    <n v="0"/>
    <x v="3"/>
    <x v="19"/>
    <m/>
    <x v="46"/>
  </r>
  <r>
    <x v="3"/>
    <s v="Bolivar"/>
    <s v="Electric"/>
    <s v="Municipal Pumping"/>
    <s v="NS-LG Large General"/>
    <n v="143970"/>
    <n v="15891.16"/>
    <n v="555.91999999999996"/>
    <n v="0"/>
    <n v="0"/>
    <n v="0"/>
    <n v="0"/>
    <n v="0"/>
    <n v="1977.78"/>
    <n v="0"/>
    <n v="0"/>
    <n v="4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68"/>
    <n v="0"/>
    <n v="0"/>
    <n v="0"/>
    <n v="0"/>
    <n v="0"/>
    <n v="0"/>
    <n v="0"/>
    <n v="0"/>
    <n v="0"/>
    <n v="0"/>
    <n v="0"/>
    <n v="0"/>
    <x v="3"/>
    <x v="20"/>
    <m/>
    <x v="46"/>
  </r>
  <r>
    <x v="3"/>
    <s v="Bolivar"/>
    <s v="Electric"/>
    <s v="Municipal Pumping"/>
    <s v="TC-GS Time Choice"/>
    <n v="128138"/>
    <n v="16736.419999999998"/>
    <n v="2603.94"/>
    <n v="0"/>
    <n v="0"/>
    <n v="0"/>
    <n v="0"/>
    <n v="0"/>
    <n v="1871.79"/>
    <n v="0"/>
    <n v="0"/>
    <n v="35.86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69"/>
    <n v="0"/>
    <n v="0"/>
    <n v="-779.44"/>
    <n v="0"/>
    <n v="0"/>
    <n v="0"/>
    <n v="0"/>
    <n v="0"/>
    <n v="0"/>
    <n v="0"/>
    <n v="0"/>
    <n v="0"/>
    <x v="3"/>
    <x v="2"/>
    <m/>
    <x v="46"/>
  </r>
  <r>
    <x v="3"/>
    <s v="Bolivar"/>
    <s v="Electric"/>
    <s v="Oil Pipeline Pumping"/>
    <s v="LP-Large Power"/>
    <n v="2480332"/>
    <n v="180128.38"/>
    <n v="850.65"/>
    <n v="0"/>
    <n v="0"/>
    <n v="0"/>
    <n v="0"/>
    <n v="0"/>
    <n v="23685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191.55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29"/>
    <m/>
    <x v="46"/>
  </r>
  <r>
    <x v="3"/>
    <s v="Bolivar"/>
    <s v="Electric"/>
    <s v="Oil Pipeline Pumping"/>
    <s v="NS-SP Small Primary"/>
    <n v="109600"/>
    <n v="9500.77"/>
    <n v="69.489999999999995"/>
    <n v="0"/>
    <n v="0"/>
    <n v="0"/>
    <n v="0"/>
    <n v="0"/>
    <n v="1421.51"/>
    <n v="0"/>
    <n v="0"/>
    <n v="3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2.1400000000001"/>
    <n v="0"/>
    <n v="0"/>
    <n v="750.86"/>
    <n v="0"/>
    <n v="0"/>
    <n v="0"/>
    <n v="0"/>
    <n v="0"/>
    <n v="0"/>
    <n v="0"/>
    <x v="1870"/>
    <n v="0"/>
    <n v="0"/>
    <n v="0"/>
    <n v="0"/>
    <n v="0"/>
    <n v="0"/>
    <n v="0"/>
    <n v="0"/>
    <n v="0"/>
    <n v="0"/>
    <n v="0"/>
    <n v="0"/>
    <x v="2"/>
    <x v="37"/>
    <m/>
    <x v="46"/>
  </r>
  <r>
    <x v="3"/>
    <s v="Bolivar"/>
    <s v="Electric"/>
    <s v="Residential"/>
    <s v="NS-RG Residential"/>
    <n v="111358"/>
    <n v="12959.51"/>
    <n v="738.4"/>
    <n v="240.99"/>
    <n v="0"/>
    <n v="0"/>
    <n v="-82.67"/>
    <n v="-5563.2"/>
    <n v="1634.08"/>
    <n v="0"/>
    <n v="0"/>
    <n v="3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.29"/>
    <n v="0"/>
    <n v="-7.27"/>
    <n v="347.31"/>
    <n v="0"/>
    <n v="0"/>
    <n v="0"/>
    <n v="0"/>
    <n v="0"/>
    <n v="0"/>
    <n v="0"/>
    <x v="1871"/>
    <n v="0"/>
    <n v="0"/>
    <n v="0"/>
    <n v="0"/>
    <n v="0"/>
    <n v="0"/>
    <n v="0"/>
    <n v="0"/>
    <n v="0"/>
    <n v="0"/>
    <n v="0"/>
    <n v="0"/>
    <x v="0"/>
    <x v="38"/>
    <m/>
    <x v="46"/>
  </r>
  <r>
    <x v="3"/>
    <s v="Bolivar"/>
    <s v="Electric"/>
    <s v="Residential"/>
    <s v="RG-Resident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6"/>
  </r>
  <r>
    <x v="3"/>
    <s v="Bolivar"/>
    <s v="Electric"/>
    <s v="Residential"/>
    <s v="TC-GS Time Choice"/>
    <n v="82"/>
    <n v="11.39"/>
    <n v="23.97"/>
    <n v="0"/>
    <n v="0"/>
    <n v="0"/>
    <n v="0"/>
    <n v="0"/>
    <n v="1.1100000000000001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.63"/>
    <n v="0"/>
    <n v="0"/>
    <n v="0"/>
    <n v="0"/>
    <n v="0"/>
    <n v="0"/>
    <n v="0"/>
    <x v="1171"/>
    <n v="0"/>
    <n v="0"/>
    <n v="-0.3"/>
    <n v="0"/>
    <n v="0"/>
    <n v="0"/>
    <n v="0"/>
    <n v="0"/>
    <n v="0"/>
    <n v="0"/>
    <n v="0"/>
    <n v="0"/>
    <x v="0"/>
    <x v="2"/>
    <m/>
    <x v="46"/>
  </r>
  <r>
    <x v="3"/>
    <s v="Bolivar"/>
    <s v="Electric"/>
    <s v="Residential"/>
    <s v="TC-RG Time Choice"/>
    <n v="18542318.399999999"/>
    <n v="2335981.84"/>
    <n v="185248.16"/>
    <n v="56015.63"/>
    <n v="0"/>
    <n v="0"/>
    <n v="-6121.51"/>
    <n v="-440304.90381679399"/>
    <n v="273084.09999999998"/>
    <n v="0"/>
    <n v="0"/>
    <n v="5192.55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896.16"/>
    <n v="380"/>
    <n v="-259.57"/>
    <n v="61372.42"/>
    <n v="0"/>
    <n v="0"/>
    <n v="0"/>
    <n v="0"/>
    <n v="0"/>
    <n v="0"/>
    <n v="0"/>
    <x v="1872"/>
    <n v="0"/>
    <n v="0"/>
    <n v="-118883.99"/>
    <n v="0"/>
    <n v="0"/>
    <n v="0"/>
    <n v="0"/>
    <n v="0"/>
    <n v="0"/>
    <n v="0"/>
    <n v="0"/>
    <n v="0"/>
    <x v="0"/>
    <x v="3"/>
    <m/>
    <x v="46"/>
  </r>
  <r>
    <x v="3"/>
    <s v="Bolivar"/>
    <s v="Electric"/>
    <s v="Residential"/>
    <s v="TP-RG Time Choice Plus"/>
    <n v="9268"/>
    <n v="0"/>
    <n v="65"/>
    <n v="25.78"/>
    <n v="0"/>
    <n v="0"/>
    <n v="0"/>
    <n v="0"/>
    <n v="143.69999999999999"/>
    <n v="0"/>
    <n v="0"/>
    <n v="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30.63"/>
    <n v="0"/>
    <n v="0"/>
    <n v="0"/>
    <n v="0"/>
    <n v="0"/>
    <n v="0"/>
    <n v="0"/>
    <x v="1873"/>
    <n v="0"/>
    <n v="655.44"/>
    <n v="0"/>
    <n v="466.16"/>
    <n v="0"/>
    <n v="0"/>
    <n v="0"/>
    <n v="0"/>
    <n v="0"/>
    <n v="0"/>
    <n v="0"/>
    <n v="0"/>
    <x v="0"/>
    <x v="40"/>
    <m/>
    <x v="46"/>
  </r>
  <r>
    <x v="3"/>
    <s v="Bolivar"/>
    <s v="Electric"/>
    <s v="Wholesale Municipalities"/>
    <s v="GFR-Lockwood"/>
    <n v="794326"/>
    <n v="42222.41"/>
    <n v="0"/>
    <n v="0"/>
    <n v="36483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6"/>
    <x v="30"/>
    <m/>
    <x v="46"/>
  </r>
  <r>
    <x v="3"/>
    <s v="Bolivar"/>
    <s v="Lighting"/>
    <s v="Commercial"/>
    <s v="PL-Private Lighting"/>
    <n v="52694.838000000003"/>
    <n v="17439.53"/>
    <n v="0"/>
    <n v="134.58000000000001"/>
    <n v="0"/>
    <n v="0"/>
    <n v="0"/>
    <n v="0"/>
    <n v="814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.72"/>
    <n v="0"/>
    <n v="0"/>
    <n v="732.0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3"/>
    <s v="Bolivar"/>
    <s v="Lighting"/>
    <s v="Industrial"/>
    <s v="PL-Private Lighting"/>
    <n v="515"/>
    <n v="189.97"/>
    <n v="0"/>
    <n v="6.34"/>
    <n v="0"/>
    <n v="0"/>
    <n v="0"/>
    <n v="0"/>
    <n v="8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4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6"/>
  </r>
  <r>
    <x v="3"/>
    <s v="Bolivar"/>
    <s v="Lighting"/>
    <s v="Municipal Other Lighting"/>
    <s v="PL-Private Lighting"/>
    <n v="249"/>
    <n v="90.19"/>
    <n v="0"/>
    <n v="0"/>
    <n v="0"/>
    <n v="0"/>
    <n v="0"/>
    <n v="0"/>
    <n v="3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6"/>
  </r>
  <r>
    <x v="3"/>
    <s v="Bolivar"/>
    <s v="Lighting"/>
    <s v="Municipal Street Lighting"/>
    <s v="SPL-Municipal St Lighting"/>
    <n v="237446.552"/>
    <n v="26796.29"/>
    <n v="0"/>
    <n v="0"/>
    <n v="0"/>
    <n v="0"/>
    <n v="0"/>
    <n v="0"/>
    <n v="3036.44"/>
    <n v="0"/>
    <n v="0"/>
    <n v="0"/>
    <n v="0"/>
    <n v="0"/>
    <n v="0"/>
    <n v="0"/>
    <n v="0"/>
    <n v="0"/>
    <n v="0"/>
    <n v="7264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6"/>
  </r>
  <r>
    <x v="3"/>
    <s v="Bolivar"/>
    <s v="Lighting"/>
    <s v="Residential"/>
    <s v="PL-Private Lighting"/>
    <n v="41217.455999999998"/>
    <n v="16574.86"/>
    <n v="0"/>
    <n v="64.989999999999995"/>
    <n v="0"/>
    <n v="0"/>
    <n v="0"/>
    <n v="0"/>
    <n v="634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97"/>
    <n v="0"/>
    <n v="0"/>
    <n v="290.56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3"/>
    <s v="Branson"/>
    <s v="Electric"/>
    <s v="Commercial"/>
    <s v="TC-GS Time Choice"/>
    <n v="2165"/>
    <n v="291.05"/>
    <n v="47.94"/>
    <n v="0"/>
    <n v="0"/>
    <n v="0"/>
    <n v="0"/>
    <n v="0"/>
    <n v="33.33"/>
    <n v="0"/>
    <n v="0"/>
    <n v="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74"/>
    <n v="0"/>
    <n v="0"/>
    <n v="-5.0199999999999996"/>
    <n v="0"/>
    <n v="0"/>
    <n v="0"/>
    <n v="0"/>
    <n v="0"/>
    <n v="0"/>
    <n v="0"/>
    <n v="0"/>
    <n v="0"/>
    <x v="1"/>
    <x v="2"/>
    <m/>
    <x v="46"/>
  </r>
  <r>
    <x v="3"/>
    <s v="Branson"/>
    <s v="Electric"/>
    <s v="Commercial"/>
    <s v="LP-Large Power"/>
    <n v="2817600"/>
    <n v="198999.74"/>
    <n v="567.1"/>
    <n v="1665.64"/>
    <n v="0"/>
    <n v="0"/>
    <n v="0"/>
    <n v="0"/>
    <n v="39898.94"/>
    <n v="0"/>
    <n v="0"/>
    <n v="788.93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75"/>
    <n v="0"/>
    <n v="0"/>
    <n v="0"/>
    <n v="0"/>
    <n v="0"/>
    <n v="0"/>
    <n v="0"/>
    <n v="0"/>
    <n v="0"/>
    <n v="0"/>
    <n v="0"/>
    <n v="0"/>
    <x v="1"/>
    <x v="17"/>
    <m/>
    <x v="46"/>
  </r>
  <r>
    <x v="3"/>
    <s v="Branson"/>
    <s v="Electric"/>
    <s v="Commercial"/>
    <s v="NS-GS General Service"/>
    <n v="388815"/>
    <n v="48592.66"/>
    <n v="6192.25"/>
    <n v="1150.75"/>
    <n v="0"/>
    <n v="0"/>
    <n v="0"/>
    <n v="0"/>
    <n v="5900.46"/>
    <n v="0"/>
    <n v="0"/>
    <n v="10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38.1500000000001"/>
    <n v="0"/>
    <n v="-11.53"/>
    <n v="4846.93"/>
    <n v="0"/>
    <n v="0"/>
    <n v="0"/>
    <n v="0"/>
    <n v="0"/>
    <n v="0"/>
    <n v="0"/>
    <x v="1876"/>
    <n v="0"/>
    <n v="0"/>
    <n v="0"/>
    <n v="0"/>
    <n v="0"/>
    <n v="0"/>
    <n v="0"/>
    <n v="0"/>
    <n v="0"/>
    <n v="0"/>
    <n v="0"/>
    <n v="0"/>
    <x v="1"/>
    <x v="19"/>
    <m/>
    <x v="46"/>
  </r>
  <r>
    <x v="3"/>
    <s v="Branson"/>
    <s v="Electric"/>
    <s v="Commercial"/>
    <s v="NS-LG Large General"/>
    <n v="19076214"/>
    <n v="2019954.58"/>
    <n v="42245.29"/>
    <n v="39945.99"/>
    <n v="0"/>
    <n v="0"/>
    <n v="-854.19"/>
    <n v="-169560"/>
    <n v="269888.64000000001"/>
    <n v="0"/>
    <n v="0"/>
    <n v="5212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54.7700000000004"/>
    <n v="0"/>
    <n v="0"/>
    <n v="158457.23000000001"/>
    <n v="0"/>
    <n v="0"/>
    <n v="0"/>
    <n v="0"/>
    <n v="0"/>
    <n v="0"/>
    <n v="0"/>
    <x v="1877"/>
    <n v="0"/>
    <n v="0"/>
    <n v="0"/>
    <n v="0"/>
    <n v="0"/>
    <n v="0"/>
    <n v="0"/>
    <n v="0"/>
    <n v="0"/>
    <n v="0"/>
    <n v="0"/>
    <n v="0"/>
    <x v="1"/>
    <x v="20"/>
    <m/>
    <x v="46"/>
  </r>
  <r>
    <x v="3"/>
    <s v="Branson"/>
    <s v="Electric"/>
    <s v="Commercial"/>
    <s v="NS-SP Small Primary"/>
    <n v="514435"/>
    <n v="51465.91"/>
    <n v="277.95999999999998"/>
    <n v="581.52"/>
    <n v="0"/>
    <n v="0"/>
    <n v="0"/>
    <n v="0"/>
    <n v="7844.33"/>
    <n v="0"/>
    <n v="0"/>
    <n v="103.82"/>
    <n v="0"/>
    <n v="0"/>
    <n v="0"/>
    <n v="0"/>
    <n v="0"/>
    <n v="0"/>
    <n v="0"/>
    <n v="1515.38"/>
    <n v="0"/>
    <n v="0"/>
    <n v="0"/>
    <n v="0"/>
    <n v="0"/>
    <n v="0"/>
    <n v="0"/>
    <n v="0"/>
    <n v="0"/>
    <n v="0"/>
    <n v="394.89"/>
    <n v="0"/>
    <n v="0"/>
    <n v="4663.8599999999997"/>
    <n v="0"/>
    <n v="0"/>
    <n v="0"/>
    <n v="0"/>
    <n v="0"/>
    <n v="0"/>
    <n v="4114.57"/>
    <x v="1878"/>
    <n v="0"/>
    <n v="0"/>
    <n v="0"/>
    <n v="0"/>
    <n v="0"/>
    <n v="0"/>
    <n v="0"/>
    <n v="0"/>
    <n v="0"/>
    <n v="0"/>
    <n v="0"/>
    <n v="0"/>
    <x v="1"/>
    <x v="23"/>
    <m/>
    <x v="46"/>
  </r>
  <r>
    <x v="3"/>
    <s v="Branson"/>
    <s v="Electric"/>
    <s v="Commercial"/>
    <s v="TC-GS Time Choice"/>
    <n v="6815956"/>
    <n v="883586.54"/>
    <n v="93065.95"/>
    <n v="17567.48"/>
    <n v="0"/>
    <n v="0"/>
    <n v="-1551.22"/>
    <n v="-142778.02137404599"/>
    <n v="98973.82"/>
    <n v="0"/>
    <n v="0"/>
    <n v="1908.43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7137.01"/>
    <n v="60"/>
    <n v="-381.51"/>
    <n v="73565.490000000005"/>
    <n v="0"/>
    <n v="0"/>
    <n v="0"/>
    <n v="0"/>
    <n v="0"/>
    <n v="0"/>
    <n v="0"/>
    <x v="1879"/>
    <n v="0"/>
    <n v="0"/>
    <n v="-42099.38"/>
    <n v="0"/>
    <n v="0"/>
    <n v="0"/>
    <n v="0"/>
    <n v="0"/>
    <n v="0"/>
    <n v="0"/>
    <n v="0"/>
    <n v="0"/>
    <x v="1"/>
    <x v="2"/>
    <m/>
    <x v="46"/>
  </r>
  <r>
    <x v="3"/>
    <s v="Branson"/>
    <s v="Electric"/>
    <s v="Commercial"/>
    <s v="TC-LG Time Choice"/>
    <n v="2192255"/>
    <n v="240851.94"/>
    <n v="5413.27"/>
    <n v="4449.21"/>
    <n v="0"/>
    <n v="0"/>
    <n v="0"/>
    <n v="0"/>
    <n v="39144.51"/>
    <n v="0"/>
    <n v="0"/>
    <n v="613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05.24"/>
    <n v="0"/>
    <n v="0"/>
    <n v="17051.189999999999"/>
    <n v="0"/>
    <n v="0"/>
    <n v="0"/>
    <n v="0"/>
    <n v="0"/>
    <n v="0"/>
    <n v="0"/>
    <x v="1880"/>
    <n v="0"/>
    <n v="0"/>
    <n v="-2852.87"/>
    <n v="0"/>
    <n v="0"/>
    <n v="0"/>
    <n v="0"/>
    <n v="0"/>
    <n v="0"/>
    <n v="0"/>
    <n v="0"/>
    <n v="0"/>
    <x v="1"/>
    <x v="42"/>
    <m/>
    <x v="46"/>
  </r>
  <r>
    <x v="3"/>
    <s v="Branson"/>
    <s v="Electric"/>
    <s v="Residential"/>
    <s v="TC-RG Time Choice"/>
    <n v="2780"/>
    <n v="337.32"/>
    <n v="12.56"/>
    <n v="14.85"/>
    <n v="0"/>
    <n v="0"/>
    <n v="0"/>
    <n v="0"/>
    <n v="37.340000000000003"/>
    <n v="0"/>
    <n v="0"/>
    <n v="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"/>
    <n v="0"/>
    <n v="0"/>
    <n v="0"/>
    <n v="0"/>
    <n v="0"/>
    <n v="0"/>
    <n v="0"/>
    <x v="1881"/>
    <n v="0"/>
    <n v="0"/>
    <n v="-20.34"/>
    <n v="0"/>
    <n v="0"/>
    <n v="0"/>
    <n v="0"/>
    <n v="0"/>
    <n v="0"/>
    <n v="0"/>
    <n v="0"/>
    <n v="0"/>
    <x v="1"/>
    <x v="3"/>
    <m/>
    <x v="46"/>
  </r>
  <r>
    <x v="3"/>
    <s v="Branson"/>
    <s v="Electric"/>
    <s v="Commercial"/>
    <s v="TC-SP Time Choice"/>
    <n v="730870"/>
    <n v="76709.34"/>
    <n v="625.41"/>
    <n v="1916.57"/>
    <n v="0"/>
    <n v="0"/>
    <n v="0"/>
    <n v="0"/>
    <n v="11653"/>
    <n v="0"/>
    <n v="0"/>
    <n v="55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21"/>
    <n v="0"/>
    <n v="0"/>
    <n v="8001.75"/>
    <n v="0"/>
    <n v="0"/>
    <n v="0"/>
    <n v="0"/>
    <n v="0"/>
    <n v="0"/>
    <n v="12769.35"/>
    <x v="1882"/>
    <n v="0"/>
    <n v="0"/>
    <n v="-1357.5"/>
    <n v="0"/>
    <n v="0"/>
    <n v="0"/>
    <n v="0"/>
    <n v="0"/>
    <n v="0"/>
    <n v="0"/>
    <n v="0"/>
    <n v="0"/>
    <x v="1"/>
    <x v="41"/>
    <m/>
    <x v="46"/>
  </r>
  <r>
    <x v="3"/>
    <s v="Branson"/>
    <s v="Electric"/>
    <s v="Industrial"/>
    <s v="NS-LG Large General"/>
    <n v="26000"/>
    <n v="3347.25"/>
    <n v="138.97999999999999"/>
    <n v="60.15"/>
    <n v="0"/>
    <n v="0"/>
    <n v="0"/>
    <n v="0"/>
    <n v="396.66"/>
    <n v="0"/>
    <n v="0"/>
    <n v="7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8.5"/>
    <n v="0"/>
    <n v="0"/>
    <n v="0"/>
    <n v="0"/>
    <n v="0"/>
    <n v="0"/>
    <n v="0"/>
    <x v="1883"/>
    <n v="0"/>
    <n v="0"/>
    <n v="0"/>
    <n v="0"/>
    <n v="0"/>
    <n v="0"/>
    <n v="0"/>
    <n v="0"/>
    <n v="0"/>
    <n v="0"/>
    <n v="0"/>
    <n v="0"/>
    <x v="2"/>
    <x v="20"/>
    <m/>
    <x v="46"/>
  </r>
  <r>
    <x v="3"/>
    <s v="Branson"/>
    <s v="Electric"/>
    <s v="Industrial"/>
    <s v="TC-GS Time Choice"/>
    <n v="23340"/>
    <n v="3013.02"/>
    <n v="191.76"/>
    <n v="27.31"/>
    <n v="0"/>
    <n v="0"/>
    <n v="0"/>
    <n v="0"/>
    <n v="365.24"/>
    <n v="0"/>
    <n v="0"/>
    <n v="6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3.68"/>
    <n v="0"/>
    <n v="0"/>
    <n v="0"/>
    <n v="0"/>
    <n v="0"/>
    <n v="0"/>
    <n v="0"/>
    <x v="1884"/>
    <n v="0"/>
    <n v="0"/>
    <n v="-144.80000000000001"/>
    <n v="0"/>
    <n v="0"/>
    <n v="0"/>
    <n v="0"/>
    <n v="0"/>
    <n v="0"/>
    <n v="0"/>
    <n v="0"/>
    <n v="0"/>
    <x v="2"/>
    <x v="2"/>
    <m/>
    <x v="46"/>
  </r>
  <r>
    <x v="3"/>
    <s v="Branson"/>
    <s v="Electric"/>
    <s v="Interdepartmental"/>
    <s v="TC-GS Time Choice"/>
    <n v="16468"/>
    <n v="2115.98"/>
    <n v="143.82"/>
    <n v="0"/>
    <n v="0"/>
    <n v="0"/>
    <n v="0"/>
    <n v="0"/>
    <n v="250.6"/>
    <n v="0"/>
    <n v="0"/>
    <n v="4.61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.52"/>
    <n v="0"/>
    <n v="0"/>
    <n v="0"/>
    <n v="0"/>
    <n v="0"/>
    <n v="0"/>
    <n v="0"/>
    <x v="1885"/>
    <n v="0"/>
    <n v="0"/>
    <n v="-103.46"/>
    <n v="0"/>
    <n v="0"/>
    <n v="0"/>
    <n v="0"/>
    <n v="0"/>
    <n v="0"/>
    <n v="0"/>
    <n v="0"/>
    <n v="0"/>
    <x v="5"/>
    <x v="2"/>
    <m/>
    <x v="46"/>
  </r>
  <r>
    <x v="3"/>
    <s v="Branson"/>
    <s v="Electric"/>
    <s v="Municipal Buildings"/>
    <s v="NS-GS General Service"/>
    <n v="5815"/>
    <n v="727.31"/>
    <n v="71.91"/>
    <n v="0"/>
    <n v="0"/>
    <n v="0"/>
    <n v="0"/>
    <n v="0"/>
    <n v="81.14"/>
    <n v="0"/>
    <n v="0"/>
    <n v="1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64"/>
    <n v="0"/>
    <n v="0"/>
    <n v="0"/>
    <n v="0"/>
    <n v="0"/>
    <n v="0"/>
    <n v="0"/>
    <n v="0"/>
    <n v="0"/>
    <n v="0"/>
    <n v="0"/>
    <n v="0"/>
    <x v="3"/>
    <x v="19"/>
    <m/>
    <x v="46"/>
  </r>
  <r>
    <x v="3"/>
    <s v="Branson"/>
    <s v="Electric"/>
    <s v="Municipal Buildings"/>
    <s v="NS-LG Large General"/>
    <n v="588440"/>
    <n v="65910.41"/>
    <n v="694.9"/>
    <n v="0"/>
    <n v="0"/>
    <n v="0"/>
    <n v="0"/>
    <n v="0"/>
    <n v="7848.84"/>
    <n v="0"/>
    <n v="0"/>
    <n v="164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86"/>
    <n v="0"/>
    <n v="0"/>
    <n v="0"/>
    <n v="0"/>
    <n v="0"/>
    <n v="0"/>
    <n v="0"/>
    <n v="0"/>
    <n v="0"/>
    <n v="0"/>
    <n v="0"/>
    <n v="0"/>
    <x v="3"/>
    <x v="20"/>
    <m/>
    <x v="46"/>
  </r>
  <r>
    <x v="3"/>
    <s v="Branson"/>
    <s v="Electric"/>
    <s v="Municipal Buildings"/>
    <s v="TC-GS Time Choice"/>
    <n v="117136"/>
    <n v="15146.98"/>
    <n v="2013.48"/>
    <n v="0"/>
    <n v="0"/>
    <n v="0"/>
    <n v="0"/>
    <n v="0"/>
    <n v="1720.08"/>
    <n v="0"/>
    <n v="0"/>
    <n v="3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87"/>
    <n v="0"/>
    <n v="0"/>
    <n v="-819.18"/>
    <n v="0"/>
    <n v="0"/>
    <n v="0"/>
    <n v="0"/>
    <n v="0"/>
    <n v="0"/>
    <n v="0"/>
    <n v="0"/>
    <n v="0"/>
    <x v="3"/>
    <x v="2"/>
    <m/>
    <x v="46"/>
  </r>
  <r>
    <x v="3"/>
    <s v="Branson"/>
    <s v="Electric"/>
    <s v="Municipal Buildings"/>
    <s v="TC-LG Time Choice"/>
    <n v="78560"/>
    <n v="11131.45"/>
    <n v="208.47"/>
    <n v="0"/>
    <n v="0"/>
    <n v="0"/>
    <n v="0"/>
    <n v="0"/>
    <n v="1397.92"/>
    <n v="0"/>
    <n v="0"/>
    <n v="21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88"/>
    <n v="0"/>
    <n v="0"/>
    <n v="-135.19999999999999"/>
    <n v="0"/>
    <n v="0"/>
    <n v="0"/>
    <n v="0"/>
    <n v="0"/>
    <n v="0"/>
    <n v="0"/>
    <n v="0"/>
    <n v="0"/>
    <x v="3"/>
    <x v="42"/>
    <m/>
    <x v="46"/>
  </r>
  <r>
    <x v="3"/>
    <s v="Branson"/>
    <s v="Electric"/>
    <s v="Municipal Other Lighting"/>
    <s v="LS-Special Lighting"/>
    <n v="1091"/>
    <n v="243.91"/>
    <n v="0"/>
    <n v="0"/>
    <n v="0"/>
    <n v="0"/>
    <n v="0"/>
    <n v="0"/>
    <n v="14.35"/>
    <n v="0"/>
    <n v="0"/>
    <n v="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374"/>
    <n v="0"/>
    <n v="0"/>
    <n v="0"/>
    <n v="0"/>
    <n v="0"/>
    <n v="0"/>
    <n v="0"/>
    <n v="0"/>
    <n v="0"/>
    <n v="0"/>
    <n v="0"/>
    <n v="0"/>
    <x v="4"/>
    <x v="7"/>
    <m/>
    <x v="46"/>
  </r>
  <r>
    <x v="3"/>
    <s v="Branson"/>
    <s v="Electric"/>
    <s v="Municipal Other Lighting"/>
    <s v="NS-GS General Service"/>
    <n v="90"/>
    <n v="12.09"/>
    <n v="71.91"/>
    <n v="0"/>
    <n v="0"/>
    <n v="0"/>
    <n v="0"/>
    <n v="0"/>
    <n v="1.47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05"/>
    <n v="0"/>
    <n v="0"/>
    <n v="0"/>
    <n v="0"/>
    <n v="0"/>
    <n v="0"/>
    <n v="0"/>
    <n v="0"/>
    <n v="0"/>
    <n v="0"/>
    <n v="0"/>
    <n v="0"/>
    <x v="4"/>
    <x v="19"/>
    <m/>
    <x v="46"/>
  </r>
  <r>
    <x v="3"/>
    <s v="Branson"/>
    <s v="Electric"/>
    <s v="Municipal Other Lighting"/>
    <s v="NS-LG Large General"/>
    <n v="32400"/>
    <n v="3262.03"/>
    <n v="69.489999999999995"/>
    <n v="0"/>
    <n v="0"/>
    <n v="0"/>
    <n v="0"/>
    <n v="0"/>
    <n v="420.23"/>
    <n v="0"/>
    <n v="0"/>
    <n v="9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89"/>
    <n v="0"/>
    <n v="0"/>
    <n v="0"/>
    <n v="0"/>
    <n v="0"/>
    <n v="0"/>
    <n v="0"/>
    <n v="0"/>
    <n v="0"/>
    <n v="0"/>
    <n v="0"/>
    <n v="0"/>
    <x v="4"/>
    <x v="20"/>
    <m/>
    <x v="46"/>
  </r>
  <r>
    <x v="3"/>
    <s v="Branson"/>
    <s v="Electric"/>
    <s v="Municipal Other Lighting"/>
    <s v="TC-GS Time Choice"/>
    <n v="38990"/>
    <n v="5152.43"/>
    <n v="1582.02"/>
    <n v="0"/>
    <n v="0"/>
    <n v="0"/>
    <n v="0"/>
    <n v="0"/>
    <n v="533.72"/>
    <n v="0"/>
    <n v="0"/>
    <n v="1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90"/>
    <n v="0"/>
    <n v="0"/>
    <n v="-291.86"/>
    <n v="0"/>
    <n v="0"/>
    <n v="0"/>
    <n v="0"/>
    <n v="0"/>
    <n v="0"/>
    <n v="0"/>
    <n v="0"/>
    <n v="0"/>
    <x v="4"/>
    <x v="2"/>
    <m/>
    <x v="46"/>
  </r>
  <r>
    <x v="3"/>
    <s v="Branson"/>
    <s v="Electric"/>
    <s v="Municipal Pumping"/>
    <s v="NS-GS General Service"/>
    <n v="600"/>
    <n v="80.569999999999993"/>
    <n v="23.97"/>
    <n v="0"/>
    <n v="0"/>
    <n v="0"/>
    <n v="0"/>
    <n v="0"/>
    <n v="8.6199999999999992"/>
    <n v="0"/>
    <n v="0"/>
    <n v="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20"/>
    <n v="0"/>
    <n v="0"/>
    <n v="0"/>
    <n v="0"/>
    <n v="0"/>
    <n v="0"/>
    <n v="0"/>
    <n v="0"/>
    <n v="0"/>
    <n v="0"/>
    <n v="0"/>
    <n v="0"/>
    <x v="3"/>
    <x v="19"/>
    <m/>
    <x v="46"/>
  </r>
  <r>
    <x v="3"/>
    <s v="Branson"/>
    <s v="Electric"/>
    <s v="Municipal Pumping"/>
    <s v="NS-LG Large General"/>
    <n v="1163366"/>
    <n v="113769.3"/>
    <n v="1806.74"/>
    <n v="0"/>
    <n v="0"/>
    <n v="0"/>
    <n v="0"/>
    <n v="0"/>
    <n v="16002.63"/>
    <n v="0"/>
    <n v="0"/>
    <n v="325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91"/>
    <n v="0"/>
    <n v="0"/>
    <n v="0"/>
    <n v="0"/>
    <n v="0"/>
    <n v="0"/>
    <n v="0"/>
    <n v="0"/>
    <n v="0"/>
    <n v="0"/>
    <n v="0"/>
    <n v="0"/>
    <x v="3"/>
    <x v="20"/>
    <m/>
    <x v="46"/>
  </r>
  <r>
    <x v="3"/>
    <s v="Branson"/>
    <s v="Electric"/>
    <s v="Municipal Pumping"/>
    <s v="TC-GS Time Choice"/>
    <n v="131059"/>
    <n v="16994.650000000001"/>
    <n v="2780.52"/>
    <n v="0"/>
    <n v="0"/>
    <n v="0"/>
    <n v="0"/>
    <n v="0"/>
    <n v="2074.8200000000002"/>
    <n v="0"/>
    <n v="0"/>
    <n v="36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92"/>
    <n v="0"/>
    <n v="0"/>
    <n v="-724.5"/>
    <n v="0"/>
    <n v="0"/>
    <n v="0"/>
    <n v="0"/>
    <n v="0"/>
    <n v="0"/>
    <n v="0"/>
    <n v="0"/>
    <n v="0"/>
    <x v="3"/>
    <x v="2"/>
    <m/>
    <x v="46"/>
  </r>
  <r>
    <x v="3"/>
    <s v="Branson"/>
    <s v="Electric"/>
    <s v="Municipal Pumping"/>
    <s v="TC-LG Time Choice"/>
    <n v="49209"/>
    <n v="5641.59"/>
    <n v="208.47"/>
    <n v="0"/>
    <n v="0"/>
    <n v="0"/>
    <n v="0"/>
    <n v="0"/>
    <n v="872.17"/>
    <n v="0"/>
    <n v="0"/>
    <n v="13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93"/>
    <n v="0"/>
    <n v="0"/>
    <n v="-79.760000000000005"/>
    <n v="0"/>
    <n v="0"/>
    <n v="0"/>
    <n v="0"/>
    <n v="0"/>
    <n v="0"/>
    <n v="0"/>
    <n v="0"/>
    <n v="0"/>
    <x v="3"/>
    <x v="42"/>
    <m/>
    <x v="46"/>
  </r>
  <r>
    <x v="3"/>
    <s v="Branson"/>
    <s v="Electric"/>
    <s v="Residential"/>
    <s v="NS-RG Residential"/>
    <n v="125536"/>
    <n v="14619.28"/>
    <n v="860.61"/>
    <n v="269.60000000000002"/>
    <n v="0"/>
    <n v="0"/>
    <n v="0"/>
    <n v="0"/>
    <n v="1936.95"/>
    <n v="0"/>
    <n v="0"/>
    <n v="34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16"/>
    <n v="0"/>
    <n v="-17.46"/>
    <n v="108.64"/>
    <n v="0"/>
    <n v="0"/>
    <n v="0"/>
    <n v="0"/>
    <n v="0"/>
    <n v="0"/>
    <n v="0"/>
    <x v="1894"/>
    <n v="0"/>
    <n v="0"/>
    <n v="0"/>
    <n v="0"/>
    <n v="0"/>
    <n v="0"/>
    <n v="0"/>
    <n v="0"/>
    <n v="0"/>
    <n v="0"/>
    <n v="0"/>
    <n v="0"/>
    <x v="0"/>
    <x v="38"/>
    <m/>
    <x v="46"/>
  </r>
  <r>
    <x v="3"/>
    <s v="Branson"/>
    <s v="Electric"/>
    <s v="Residential"/>
    <s v="TC-GS Time Choice"/>
    <n v="1946"/>
    <n v="254.54"/>
    <n v="23.97"/>
    <n v="0"/>
    <n v="0"/>
    <n v="0"/>
    <n v="0"/>
    <n v="0"/>
    <n v="31.55"/>
    <n v="0"/>
    <n v="0"/>
    <n v="0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95"/>
    <n v="0"/>
    <n v="0"/>
    <n v="-12.7"/>
    <n v="0"/>
    <n v="0"/>
    <n v="0"/>
    <n v="0"/>
    <n v="0"/>
    <n v="0"/>
    <n v="0"/>
    <n v="0"/>
    <n v="0"/>
    <x v="0"/>
    <x v="2"/>
    <m/>
    <x v="46"/>
  </r>
  <r>
    <x v="3"/>
    <s v="Branson"/>
    <s v="Electric"/>
    <s v="Residential"/>
    <s v="TC-RG Time Choice"/>
    <n v="23079677.199999999"/>
    <n v="2925039.94"/>
    <n v="239191.43"/>
    <n v="48830.97"/>
    <n v="0"/>
    <n v="0"/>
    <n v="-3281.06"/>
    <n v="-302215.32824427501"/>
    <n v="343233.99"/>
    <n v="0"/>
    <n v="0"/>
    <n v="6461.45"/>
    <n v="0"/>
    <n v="0"/>
    <n v="0"/>
    <n v="0"/>
    <n v="0"/>
    <n v="0"/>
    <n v="0"/>
    <n v="0"/>
    <n v="0"/>
    <n v="0"/>
    <n v="0"/>
    <n v="0"/>
    <n v="0"/>
    <n v="0"/>
    <n v="0"/>
    <n v="150"/>
    <n v="0"/>
    <n v="15"/>
    <n v="1931.93"/>
    <n v="720"/>
    <n v="-497.75"/>
    <n v="23088.53"/>
    <n v="0"/>
    <n v="0"/>
    <n v="0"/>
    <n v="0"/>
    <n v="0"/>
    <n v="0"/>
    <n v="185.16"/>
    <x v="1896"/>
    <n v="0"/>
    <n v="0"/>
    <n v="-151236.6"/>
    <n v="0"/>
    <n v="0"/>
    <n v="0"/>
    <n v="0"/>
    <n v="0"/>
    <n v="0"/>
    <n v="0"/>
    <n v="0"/>
    <n v="0"/>
    <x v="0"/>
    <x v="3"/>
    <m/>
    <x v="46"/>
  </r>
  <r>
    <x v="3"/>
    <s v="Branson"/>
    <s v="Electric"/>
    <s v="Residential"/>
    <s v="TP-RG Time Choice Plus"/>
    <n v="5153"/>
    <n v="0"/>
    <n v="52"/>
    <n v="3.96"/>
    <n v="0"/>
    <n v="0"/>
    <n v="0"/>
    <n v="0"/>
    <n v="78.41"/>
    <n v="0"/>
    <n v="0"/>
    <n v="1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7"/>
    <n v="0"/>
    <n v="0"/>
    <n v="0"/>
    <n v="0"/>
    <n v="0"/>
    <n v="0"/>
    <n v="0"/>
    <x v="136"/>
    <n v="0"/>
    <n v="369.93"/>
    <n v="0"/>
    <n v="240.71"/>
    <n v="0"/>
    <n v="0"/>
    <n v="0"/>
    <n v="0"/>
    <n v="0"/>
    <n v="0"/>
    <n v="0"/>
    <n v="0"/>
    <x v="0"/>
    <x v="40"/>
    <m/>
    <x v="46"/>
  </r>
  <r>
    <x v="3"/>
    <s v="Branson"/>
    <s v="Lighting"/>
    <s v="Commercial"/>
    <s v="PL-Private Lighting"/>
    <n v="82936.001999999993"/>
    <n v="31911.08"/>
    <n v="0"/>
    <n v="0"/>
    <n v="0"/>
    <n v="0"/>
    <n v="0"/>
    <n v="0"/>
    <n v="1286.55"/>
    <n v="0"/>
    <n v="0"/>
    <n v="0.02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162.71"/>
    <n v="0"/>
    <n v="0"/>
    <n v="1817.57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3"/>
    <s v="Branson"/>
    <s v="Lighting"/>
    <s v="Industrial"/>
    <s v="PL-Private Lighting"/>
    <n v="164"/>
    <n v="63.22"/>
    <n v="0"/>
    <n v="0"/>
    <n v="0"/>
    <n v="0"/>
    <n v="0"/>
    <n v="0"/>
    <n v="2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6"/>
  </r>
  <r>
    <x v="3"/>
    <s v="Branson"/>
    <s v="Lighting"/>
    <s v="Municipal Other Lighting"/>
    <s v="PL-Private Lighting"/>
    <n v="386"/>
    <n v="150"/>
    <n v="0"/>
    <n v="0"/>
    <n v="0"/>
    <n v="0"/>
    <n v="0"/>
    <n v="0"/>
    <n v="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6"/>
  </r>
  <r>
    <x v="3"/>
    <s v="Branson"/>
    <s v="Lighting"/>
    <s v="Municipal Street Lighting"/>
    <s v="SPL-Municipal St Lighting"/>
    <n v="249473.21"/>
    <n v="26412.74"/>
    <n v="0"/>
    <n v="0"/>
    <n v="0"/>
    <n v="0"/>
    <n v="0"/>
    <n v="0"/>
    <n v="3235.67"/>
    <n v="0"/>
    <n v="0"/>
    <n v="0"/>
    <n v="0"/>
    <n v="0"/>
    <n v="0"/>
    <n v="0"/>
    <n v="0"/>
    <n v="0"/>
    <n v="0"/>
    <n v="1986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6"/>
  </r>
  <r>
    <x v="3"/>
    <s v="Branson"/>
    <s v="Lighting"/>
    <s v="Residential"/>
    <s v="PL-Private Lighting"/>
    <n v="23918.5"/>
    <n v="10084.15"/>
    <n v="0"/>
    <n v="0"/>
    <n v="0"/>
    <n v="0"/>
    <n v="0"/>
    <n v="0"/>
    <n v="386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77"/>
    <n v="40"/>
    <n v="0"/>
    <n v="60.9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3"/>
    <s v="Buffalo"/>
    <s v="Electric"/>
    <s v="Commercial"/>
    <s v="TC-GS Time Choice"/>
    <n v="945"/>
    <n v="131.28"/>
    <n v="95.88"/>
    <n v="8.56"/>
    <n v="0"/>
    <n v="0"/>
    <n v="0"/>
    <n v="0"/>
    <n v="13.7"/>
    <n v="0"/>
    <n v="0"/>
    <n v="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489999999999998"/>
    <n v="0"/>
    <n v="0"/>
    <n v="0"/>
    <n v="0"/>
    <n v="0"/>
    <n v="0"/>
    <n v="0"/>
    <x v="1848"/>
    <n v="0"/>
    <n v="0"/>
    <n v="-6.06"/>
    <n v="0"/>
    <n v="0"/>
    <n v="0"/>
    <n v="0"/>
    <n v="0"/>
    <n v="0"/>
    <n v="0"/>
    <n v="0"/>
    <n v="0"/>
    <x v="1"/>
    <x v="2"/>
    <m/>
    <x v="46"/>
  </r>
  <r>
    <x v="3"/>
    <s v="Buffalo"/>
    <s v="Electric"/>
    <s v="Residential"/>
    <s v="TC-RG Time Choice"/>
    <n v="29878"/>
    <n v="3683.34"/>
    <n v="208"/>
    <n v="28.68"/>
    <n v="0"/>
    <n v="0"/>
    <n v="-52.89"/>
    <n v="-657.25190839694699"/>
    <n v="453.38"/>
    <n v="0"/>
    <n v="0"/>
    <n v="8.3800000000000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1"/>
    <n v="0"/>
    <n v="0"/>
    <n v="88.78"/>
    <n v="0"/>
    <n v="0"/>
    <n v="0"/>
    <n v="0"/>
    <n v="0"/>
    <n v="0"/>
    <n v="0"/>
    <x v="1897"/>
    <n v="0"/>
    <n v="0"/>
    <n v="-205.48"/>
    <n v="0"/>
    <n v="0"/>
    <n v="0"/>
    <n v="0"/>
    <n v="0"/>
    <n v="0"/>
    <n v="0"/>
    <n v="0"/>
    <n v="0"/>
    <x v="0"/>
    <x v="3"/>
    <m/>
    <x v="46"/>
  </r>
  <r>
    <x v="3"/>
    <s v="Buffalo"/>
    <s v="Lighting"/>
    <s v="Residential"/>
    <s v="PL-Private Lighting"/>
    <n v="31"/>
    <n v="15.72"/>
    <n v="0"/>
    <n v="0.32"/>
    <n v="0"/>
    <n v="0"/>
    <n v="0"/>
    <n v="0"/>
    <n v="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s v="Gravette"/>
    <s v="Electric"/>
    <s v="Commercial"/>
    <s v="TC-GS Time Choice"/>
    <n v="8665"/>
    <n v="1121.92"/>
    <n v="167.79"/>
    <n v="47.88"/>
    <n v="0"/>
    <n v="0"/>
    <n v="0"/>
    <n v="0"/>
    <n v="136.94"/>
    <n v="0"/>
    <n v="0"/>
    <n v="2.430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34"/>
    <n v="0"/>
    <n v="0"/>
    <n v="81.44"/>
    <n v="0"/>
    <n v="0"/>
    <n v="0"/>
    <n v="0"/>
    <n v="0"/>
    <n v="0"/>
    <n v="0"/>
    <x v="1898"/>
    <n v="0"/>
    <n v="0"/>
    <n v="-49.3"/>
    <n v="0"/>
    <n v="0"/>
    <n v="0"/>
    <n v="0"/>
    <n v="0"/>
    <n v="0"/>
    <n v="0"/>
    <n v="0"/>
    <n v="0"/>
    <x v="1"/>
    <x v="2"/>
    <m/>
    <x v="46"/>
  </r>
  <r>
    <x v="3"/>
    <s v="Gravette"/>
    <s v="Electric"/>
    <s v="Industrial"/>
    <s v="TC-LG Time Choice"/>
    <n v="141569"/>
    <n v="11628.27"/>
    <n v="138.97999999999999"/>
    <n v="0"/>
    <n v="0"/>
    <n v="0"/>
    <n v="0"/>
    <n v="0"/>
    <n v="2486.32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.58999999999997"/>
    <n v="0"/>
    <n v="0"/>
    <n v="577.95000000000005"/>
    <n v="0"/>
    <n v="0"/>
    <n v="0"/>
    <n v="0"/>
    <n v="0"/>
    <n v="0"/>
    <n v="0"/>
    <x v="1"/>
    <n v="0"/>
    <n v="0"/>
    <n v="-243.14"/>
    <n v="0"/>
    <n v="0"/>
    <n v="0"/>
    <n v="0"/>
    <n v="0"/>
    <n v="0"/>
    <n v="0"/>
    <n v="0"/>
    <n v="0"/>
    <x v="2"/>
    <x v="42"/>
    <m/>
    <x v="46"/>
  </r>
  <r>
    <x v="3"/>
    <s v="Gravette"/>
    <s v="Electric"/>
    <s v="Residential"/>
    <s v="TC-RG Time Choice"/>
    <n v="20026"/>
    <n v="2542.75"/>
    <n v="286"/>
    <n v="130.31"/>
    <n v="0"/>
    <n v="0"/>
    <n v="-91.33"/>
    <n v="-7519.3893129771004"/>
    <n v="320.01"/>
    <n v="0"/>
    <n v="0"/>
    <n v="5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2"/>
    <n v="0"/>
    <n v="0"/>
    <n v="60.05"/>
    <n v="0"/>
    <n v="0"/>
    <n v="0"/>
    <n v="0"/>
    <n v="0"/>
    <n v="0"/>
    <n v="0"/>
    <x v="118"/>
    <n v="0"/>
    <n v="0"/>
    <n v="-143.4"/>
    <n v="0"/>
    <n v="0"/>
    <n v="0"/>
    <n v="0"/>
    <n v="0"/>
    <n v="0"/>
    <n v="0"/>
    <n v="0"/>
    <n v="0"/>
    <x v="0"/>
    <x v="3"/>
    <m/>
    <x v="46"/>
  </r>
  <r>
    <x v="3"/>
    <s v="Gravette"/>
    <s v="Lighting"/>
    <s v="Commercial"/>
    <s v="PL-Private Lighting"/>
    <n v="341"/>
    <n v="148.97999999999999"/>
    <n v="0"/>
    <n v="0"/>
    <n v="0"/>
    <n v="0"/>
    <n v="0"/>
    <n v="0"/>
    <n v="5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8"/>
    <n v="0"/>
    <n v="0"/>
    <n v="1.44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3"/>
    <s v="Gravette"/>
    <s v="Lighting"/>
    <s v="Residential"/>
    <s v="PL-Private Lighting"/>
    <n v="31"/>
    <n v="27.21"/>
    <n v="0"/>
    <n v="0"/>
    <n v="0"/>
    <n v="0"/>
    <n v="0"/>
    <n v="0"/>
    <n v="0.550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.4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s v="Greenfield"/>
    <s v="Electric"/>
    <s v="Oil Pipeline Pumping"/>
    <s v="NS-SP Small Primary"/>
    <n v="252800"/>
    <n v="26175.79"/>
    <n v="69.489999999999995"/>
    <n v="0"/>
    <n v="0"/>
    <n v="0"/>
    <n v="0"/>
    <n v="0"/>
    <n v="3278.82"/>
    <n v="0"/>
    <n v="0"/>
    <n v="7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12.36"/>
    <n v="0"/>
    <n v="0"/>
    <n v="0"/>
    <n v="0"/>
    <n v="0"/>
    <n v="0"/>
    <n v="0"/>
    <x v="1899"/>
    <n v="0"/>
    <n v="0"/>
    <n v="0"/>
    <n v="0"/>
    <n v="0"/>
    <n v="0"/>
    <n v="0"/>
    <n v="0"/>
    <n v="0"/>
    <n v="0"/>
    <n v="0"/>
    <n v="0"/>
    <x v="2"/>
    <x v="37"/>
    <m/>
    <x v="46"/>
  </r>
  <r>
    <x v="3"/>
    <s v="Joplin"/>
    <s v="Electric"/>
    <s v="Commercial"/>
    <s v="TC-GS Time Choice"/>
    <n v="104"/>
    <n v="14.45"/>
    <n v="23.97"/>
    <n v="0"/>
    <n v="0"/>
    <n v="0"/>
    <n v="0"/>
    <n v="0"/>
    <n v="1.57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00"/>
    <n v="0"/>
    <n v="0"/>
    <n v="-0.08"/>
    <n v="0"/>
    <n v="0"/>
    <n v="0"/>
    <n v="0"/>
    <n v="0"/>
    <n v="0"/>
    <n v="0"/>
    <n v="0"/>
    <n v="0"/>
    <x v="1"/>
    <x v="2"/>
    <m/>
    <x v="46"/>
  </r>
  <r>
    <x v="3"/>
    <s v="Joplin"/>
    <s v="Electric"/>
    <s v="Commercial"/>
    <s v="LP-Large Power"/>
    <n v="4980000"/>
    <n v="399609.48"/>
    <n v="850.65"/>
    <n v="240"/>
    <n v="0"/>
    <n v="0"/>
    <n v="0"/>
    <n v="0"/>
    <n v="65230.1"/>
    <n v="0"/>
    <n v="0"/>
    <n v="0"/>
    <n v="0"/>
    <n v="0"/>
    <n v="0"/>
    <n v="0"/>
    <n v="0"/>
    <n v="0"/>
    <n v="0"/>
    <n v="26700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7"/>
    <m/>
    <x v="46"/>
  </r>
  <r>
    <x v="3"/>
    <s v="Joplin"/>
    <s v="Electric"/>
    <s v="Commercial"/>
    <s v="LS-Special Lighting"/>
    <n v="1649"/>
    <n v="399.9"/>
    <n v="0"/>
    <n v="22.55"/>
    <n v="0"/>
    <n v="0"/>
    <n v="0"/>
    <n v="0"/>
    <n v="22.03"/>
    <n v="0"/>
    <n v="0"/>
    <n v="0.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2200000000000006"/>
    <n v="0"/>
    <n v="0"/>
    <n v="0"/>
    <n v="0"/>
    <n v="0"/>
    <n v="0"/>
    <n v="0"/>
    <x v="1602"/>
    <n v="0"/>
    <n v="0"/>
    <n v="0"/>
    <n v="0"/>
    <n v="0"/>
    <n v="0"/>
    <n v="0"/>
    <n v="0"/>
    <n v="0"/>
    <n v="0"/>
    <n v="0"/>
    <n v="0"/>
    <x v="1"/>
    <x v="7"/>
    <m/>
    <x v="46"/>
  </r>
  <r>
    <x v="3"/>
    <s v="Joplin"/>
    <s v="Electric"/>
    <s v="Commercial"/>
    <s v="NS-GS General Service"/>
    <n v="353352"/>
    <n v="44289.35"/>
    <n v="5680.89"/>
    <n v="2693.15"/>
    <n v="0"/>
    <n v="0"/>
    <n v="0"/>
    <n v="0"/>
    <n v="5330.03"/>
    <n v="0"/>
    <n v="0"/>
    <n v="9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7.57"/>
    <n v="0"/>
    <n v="0"/>
    <n v="3624.68"/>
    <n v="0"/>
    <n v="0"/>
    <n v="0"/>
    <n v="0"/>
    <n v="0"/>
    <n v="0"/>
    <n v="0"/>
    <x v="1901"/>
    <n v="0"/>
    <n v="0"/>
    <n v="0"/>
    <n v="0"/>
    <n v="0"/>
    <n v="0"/>
    <n v="0"/>
    <n v="0"/>
    <n v="0"/>
    <n v="0"/>
    <n v="0"/>
    <n v="0"/>
    <x v="1"/>
    <x v="19"/>
    <m/>
    <x v="46"/>
  </r>
  <r>
    <x v="3"/>
    <s v="Joplin"/>
    <s v="Electric"/>
    <s v="Commercial"/>
    <s v="NS-LG Large General"/>
    <n v="16355999"/>
    <n v="1611263.04"/>
    <n v="37191.050000000003"/>
    <n v="36762.51"/>
    <n v="0"/>
    <n v="0"/>
    <n v="0"/>
    <n v="0"/>
    <n v="239439.43"/>
    <n v="0"/>
    <n v="0"/>
    <n v="4135.41"/>
    <n v="0"/>
    <n v="0"/>
    <n v="0"/>
    <n v="0"/>
    <n v="0"/>
    <n v="0"/>
    <n v="0"/>
    <n v="674.86"/>
    <n v="0"/>
    <n v="0"/>
    <n v="0"/>
    <n v="0"/>
    <n v="0"/>
    <n v="0"/>
    <n v="0"/>
    <n v="60"/>
    <n v="0"/>
    <n v="0"/>
    <n v="3316.28"/>
    <n v="0"/>
    <n v="-53.45"/>
    <n v="114105.99"/>
    <n v="0"/>
    <n v="0"/>
    <n v="0"/>
    <n v="0"/>
    <n v="0"/>
    <n v="0"/>
    <n v="0"/>
    <x v="1902"/>
    <n v="0"/>
    <n v="0"/>
    <n v="0"/>
    <n v="0"/>
    <n v="0"/>
    <n v="0"/>
    <n v="0"/>
    <n v="0"/>
    <n v="0"/>
    <n v="0"/>
    <n v="0"/>
    <n v="0"/>
    <x v="1"/>
    <x v="20"/>
    <m/>
    <x v="46"/>
  </r>
  <r>
    <x v="3"/>
    <s v="Joplin"/>
    <s v="Electric"/>
    <s v="Commercial"/>
    <s v="NS-SP Small Primary"/>
    <n v="1238086"/>
    <n v="99726.98"/>
    <n v="555.91999999999996"/>
    <n v="557.69000000000005"/>
    <n v="0"/>
    <n v="0"/>
    <n v="0"/>
    <n v="0"/>
    <n v="16810.5"/>
    <n v="0"/>
    <n v="0"/>
    <n v="316.08999999999997"/>
    <n v="0"/>
    <n v="0"/>
    <n v="0"/>
    <n v="0"/>
    <n v="0"/>
    <n v="0"/>
    <n v="0"/>
    <n v="5911.7"/>
    <n v="0"/>
    <n v="0"/>
    <n v="0"/>
    <n v="0"/>
    <n v="0"/>
    <n v="0"/>
    <n v="0"/>
    <n v="0"/>
    <n v="0"/>
    <n v="0"/>
    <n v="63.67"/>
    <n v="0"/>
    <n v="0"/>
    <n v="5539.99"/>
    <n v="0"/>
    <n v="0"/>
    <n v="0"/>
    <n v="0"/>
    <n v="0"/>
    <n v="0"/>
    <n v="0"/>
    <x v="1903"/>
    <n v="0"/>
    <n v="0"/>
    <n v="0"/>
    <n v="0"/>
    <n v="0"/>
    <n v="0"/>
    <n v="0"/>
    <n v="0"/>
    <n v="0"/>
    <n v="0"/>
    <n v="0"/>
    <n v="0"/>
    <x v="1"/>
    <x v="23"/>
    <m/>
    <x v="46"/>
  </r>
  <r>
    <x v="3"/>
    <s v="Joplin"/>
    <s v="Electric"/>
    <s v="Commercial"/>
    <s v="SH-Small Heating"/>
    <n v="232"/>
    <n v="31.16"/>
    <n v="23.97"/>
    <n v="3.77"/>
    <n v="0"/>
    <n v="0"/>
    <n v="0"/>
    <n v="0"/>
    <n v="3.65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14"/>
    <n v="0"/>
    <n v="0"/>
    <n v="0"/>
    <n v="0"/>
    <n v="0"/>
    <n v="0"/>
    <n v="0"/>
    <x v="219"/>
    <n v="0"/>
    <n v="0"/>
    <n v="0"/>
    <n v="0"/>
    <n v="0"/>
    <n v="0"/>
    <n v="0"/>
    <n v="0"/>
    <n v="0"/>
    <n v="0"/>
    <n v="0"/>
    <n v="0"/>
    <x v="1"/>
    <x v="12"/>
    <m/>
    <x v="46"/>
  </r>
  <r>
    <x v="3"/>
    <s v="Joplin"/>
    <s v="Electric"/>
    <s v="Commercial"/>
    <s v="TC-GS Time Choice"/>
    <n v="6840955"/>
    <n v="889106.51"/>
    <n v="97323.8"/>
    <n v="50800.05"/>
    <n v="0"/>
    <n v="0"/>
    <n v="-1423.44"/>
    <n v="-104067.700763359"/>
    <n v="100065.08"/>
    <n v="0"/>
    <n v="0"/>
    <n v="1877.24"/>
    <n v="0"/>
    <n v="0"/>
    <n v="0"/>
    <n v="0"/>
    <n v="0"/>
    <n v="0"/>
    <n v="0"/>
    <n v="55.9"/>
    <n v="0"/>
    <n v="0"/>
    <n v="0"/>
    <n v="0"/>
    <n v="0"/>
    <n v="0"/>
    <n v="0"/>
    <n v="90"/>
    <n v="0"/>
    <n v="15"/>
    <n v="8583.82"/>
    <n v="20"/>
    <n v="-215.63"/>
    <n v="75742.34"/>
    <n v="0"/>
    <n v="0"/>
    <n v="0"/>
    <n v="0"/>
    <n v="0"/>
    <n v="0"/>
    <n v="44.78"/>
    <x v="1904"/>
    <n v="0"/>
    <n v="0"/>
    <n v="-39551.760000000002"/>
    <n v="0"/>
    <n v="0"/>
    <n v="0"/>
    <n v="0"/>
    <n v="0"/>
    <n v="0"/>
    <n v="0"/>
    <n v="0"/>
    <n v="0"/>
    <x v="1"/>
    <x v="2"/>
    <m/>
    <x v="46"/>
  </r>
  <r>
    <x v="3"/>
    <s v="Joplin"/>
    <s v="Electric"/>
    <s v="Commercial"/>
    <s v="TC-LG Time Choice"/>
    <n v="1537233"/>
    <n v="159442.82999999999"/>
    <n v="4586.34"/>
    <n v="2869.5"/>
    <n v="0"/>
    <n v="0"/>
    <n v="0"/>
    <n v="0"/>
    <n v="27263.07"/>
    <n v="0"/>
    <n v="0"/>
    <n v="411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78.54"/>
    <n v="0"/>
    <n v="0"/>
    <n v="13180.86"/>
    <n v="0"/>
    <n v="0"/>
    <n v="0"/>
    <n v="0"/>
    <n v="0"/>
    <n v="0"/>
    <n v="0"/>
    <x v="1905"/>
    <n v="0"/>
    <n v="0"/>
    <n v="-2504.1"/>
    <n v="0"/>
    <n v="0"/>
    <n v="0"/>
    <n v="0"/>
    <n v="0"/>
    <n v="0"/>
    <n v="0"/>
    <n v="0"/>
    <n v="0"/>
    <x v="1"/>
    <x v="42"/>
    <m/>
    <x v="46"/>
  </r>
  <r>
    <x v="3"/>
    <s v="Joplin"/>
    <s v="Electric"/>
    <s v="Commercial"/>
    <s v="TC-SP Time Choice"/>
    <n v="179975"/>
    <n v="14630.39"/>
    <n v="138.97999999999999"/>
    <n v="80"/>
    <n v="0"/>
    <n v="0"/>
    <n v="0"/>
    <n v="0"/>
    <n v="2550.67"/>
    <n v="0"/>
    <n v="0"/>
    <n v="24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81.65"/>
    <n v="0"/>
    <n v="0"/>
    <n v="0"/>
    <n v="0"/>
    <n v="0"/>
    <n v="0"/>
    <n v="5817.15"/>
    <x v="1906"/>
    <n v="0"/>
    <n v="0"/>
    <n v="-349.67"/>
    <n v="0"/>
    <n v="0"/>
    <n v="0"/>
    <n v="0"/>
    <n v="0"/>
    <n v="0"/>
    <n v="0"/>
    <n v="0"/>
    <n v="0"/>
    <x v="1"/>
    <x v="41"/>
    <m/>
    <x v="46"/>
  </r>
  <r>
    <x v="3"/>
    <s v="Joplin"/>
    <s v="Electric"/>
    <s v="Industrial"/>
    <s v="LP-Large Power"/>
    <n v="22350558"/>
    <n v="1747797.18"/>
    <n v="3686.15"/>
    <n v="960"/>
    <n v="0"/>
    <n v="0"/>
    <n v="0"/>
    <n v="0"/>
    <n v="286344.57"/>
    <n v="0"/>
    <n v="0"/>
    <n v="1256.6199999999999"/>
    <n v="0"/>
    <n v="0"/>
    <n v="0"/>
    <n v="0"/>
    <n v="0"/>
    <n v="0"/>
    <n v="0"/>
    <n v="27520.39"/>
    <n v="0"/>
    <n v="0"/>
    <n v="0"/>
    <n v="0"/>
    <n v="0"/>
    <n v="0"/>
    <n v="0"/>
    <n v="0"/>
    <n v="0"/>
    <n v="0"/>
    <n v="8143.04"/>
    <n v="0"/>
    <n v="0"/>
    <n v="93420.160000000003"/>
    <n v="0"/>
    <n v="0"/>
    <n v="0"/>
    <n v="0"/>
    <n v="0"/>
    <n v="0"/>
    <n v="0"/>
    <x v="1907"/>
    <n v="0"/>
    <n v="0"/>
    <n v="0"/>
    <n v="0"/>
    <n v="0"/>
    <n v="0"/>
    <n v="0"/>
    <n v="0"/>
    <n v="0"/>
    <n v="0"/>
    <n v="0"/>
    <n v="0"/>
    <x v="2"/>
    <x v="17"/>
    <m/>
    <x v="46"/>
  </r>
  <r>
    <x v="3"/>
    <s v="Joplin"/>
    <s v="Electric"/>
    <s v="Industrial"/>
    <s v="NS-LG Large General"/>
    <n v="4488680"/>
    <n v="404970.6"/>
    <n v="2779.6"/>
    <n v="2958.86"/>
    <n v="0"/>
    <n v="0"/>
    <n v="0"/>
    <n v="0"/>
    <n v="63908.89"/>
    <n v="0"/>
    <n v="0"/>
    <n v="1002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5.87"/>
    <n v="0"/>
    <n v="0"/>
    <n v="25173.19"/>
    <n v="0"/>
    <n v="0"/>
    <n v="0"/>
    <n v="0"/>
    <n v="0"/>
    <n v="0"/>
    <n v="0"/>
    <x v="1908"/>
    <n v="0"/>
    <n v="0"/>
    <n v="0"/>
    <n v="0"/>
    <n v="0"/>
    <n v="0"/>
    <n v="0"/>
    <n v="0"/>
    <n v="0"/>
    <n v="0"/>
    <n v="0"/>
    <n v="0"/>
    <x v="2"/>
    <x v="20"/>
    <m/>
    <x v="46"/>
  </r>
  <r>
    <x v="3"/>
    <s v="Joplin"/>
    <s v="Electric"/>
    <s v="Industrial"/>
    <s v="NS-SP Small Primary"/>
    <n v="2471655"/>
    <n v="220942.7"/>
    <n v="486.43"/>
    <n v="909.95"/>
    <n v="0"/>
    <n v="0"/>
    <n v="0"/>
    <n v="0"/>
    <n v="32057.37"/>
    <n v="0"/>
    <n v="0"/>
    <n v="261.98"/>
    <n v="0"/>
    <n v="0"/>
    <n v="0"/>
    <n v="0"/>
    <n v="0"/>
    <n v="0"/>
    <n v="0"/>
    <n v="3465.52"/>
    <n v="0"/>
    <n v="0"/>
    <n v="0"/>
    <n v="0"/>
    <n v="0"/>
    <n v="0"/>
    <n v="0"/>
    <n v="0"/>
    <n v="0"/>
    <n v="0"/>
    <n v="7775.76"/>
    <n v="0"/>
    <n v="0"/>
    <n v="7080.57"/>
    <n v="0"/>
    <n v="0"/>
    <n v="0"/>
    <n v="0"/>
    <n v="0"/>
    <n v="0"/>
    <n v="0"/>
    <x v="1909"/>
    <n v="0"/>
    <n v="0"/>
    <n v="0"/>
    <n v="0"/>
    <n v="0"/>
    <n v="0"/>
    <n v="0"/>
    <n v="0"/>
    <n v="0"/>
    <n v="0"/>
    <n v="0"/>
    <n v="0"/>
    <x v="2"/>
    <x v="23"/>
    <m/>
    <x v="46"/>
  </r>
  <r>
    <x v="3"/>
    <s v="Joplin"/>
    <s v="Electric"/>
    <s v="Industrial"/>
    <s v="TC-GS Time Choice"/>
    <n v="29519"/>
    <n v="3832.29"/>
    <n v="311.61"/>
    <n v="247.25"/>
    <n v="0"/>
    <n v="0"/>
    <n v="0"/>
    <n v="0"/>
    <n v="455.59"/>
    <n v="0"/>
    <n v="0"/>
    <n v="7.35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52.25"/>
    <n v="0"/>
    <n v="0"/>
    <n v="280.94"/>
    <n v="0"/>
    <n v="0"/>
    <n v="0"/>
    <n v="0"/>
    <n v="0"/>
    <n v="0"/>
    <n v="0"/>
    <x v="1910"/>
    <n v="0"/>
    <n v="0"/>
    <n v="-170.98"/>
    <n v="0"/>
    <n v="0"/>
    <n v="0"/>
    <n v="0"/>
    <n v="0"/>
    <n v="0"/>
    <n v="0"/>
    <n v="0"/>
    <n v="0"/>
    <x v="2"/>
    <x v="2"/>
    <m/>
    <x v="46"/>
  </r>
  <r>
    <x v="3"/>
    <s v="Joplin"/>
    <s v="Electric"/>
    <s v="Industrial"/>
    <s v="TC-LG Time Choice"/>
    <n v="3040"/>
    <n v="591.74"/>
    <n v="69.489999999999995"/>
    <n v="45.8"/>
    <n v="0"/>
    <n v="0"/>
    <n v="0"/>
    <n v="0"/>
    <n v="54.66"/>
    <n v="0"/>
    <n v="0"/>
    <n v="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.07"/>
    <n v="0"/>
    <n v="0"/>
    <n v="62.61"/>
    <n v="0"/>
    <n v="0"/>
    <n v="0"/>
    <n v="0"/>
    <n v="0"/>
    <n v="0"/>
    <n v="0"/>
    <x v="1911"/>
    <n v="0"/>
    <n v="0"/>
    <n v="-3.2"/>
    <n v="0"/>
    <n v="0"/>
    <n v="0"/>
    <n v="0"/>
    <n v="0"/>
    <n v="0"/>
    <n v="0"/>
    <n v="0"/>
    <n v="0"/>
    <x v="2"/>
    <x v="42"/>
    <m/>
    <x v="46"/>
  </r>
  <r>
    <x v="3"/>
    <s v="Joplin"/>
    <s v="Electric"/>
    <s v="Interdepartmental"/>
    <s v="TC-GS Time Choice"/>
    <n v="66834"/>
    <n v="8477.31"/>
    <n v="143.82"/>
    <n v="0"/>
    <n v="0"/>
    <n v="0"/>
    <n v="0"/>
    <n v="0"/>
    <n v="1046.48"/>
    <n v="0"/>
    <n v="0"/>
    <n v="18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3499999999999996"/>
    <n v="0"/>
    <n v="0"/>
    <n v="0"/>
    <n v="0"/>
    <n v="0"/>
    <n v="0"/>
    <n v="0"/>
    <x v="1912"/>
    <n v="0"/>
    <n v="0"/>
    <n v="-450.58"/>
    <n v="0"/>
    <n v="0"/>
    <n v="0"/>
    <n v="0"/>
    <n v="0"/>
    <n v="0"/>
    <n v="0"/>
    <n v="0"/>
    <n v="0"/>
    <x v="5"/>
    <x v="2"/>
    <m/>
    <x v="46"/>
  </r>
  <r>
    <x v="3"/>
    <s v="Joplin"/>
    <s v="Electric"/>
    <s v="Municipal Buildings"/>
    <s v="NS-LG Large General"/>
    <n v="353800"/>
    <n v="34784.92"/>
    <n v="903.37"/>
    <n v="0"/>
    <n v="0"/>
    <n v="0"/>
    <n v="0"/>
    <n v="0"/>
    <n v="4805.29"/>
    <n v="0"/>
    <n v="0"/>
    <n v="99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13"/>
    <n v="0"/>
    <n v="0"/>
    <n v="0"/>
    <n v="0"/>
    <n v="0"/>
    <n v="0"/>
    <n v="0"/>
    <n v="0"/>
    <n v="0"/>
    <n v="0"/>
    <n v="0"/>
    <n v="0"/>
    <x v="3"/>
    <x v="20"/>
    <m/>
    <x v="46"/>
  </r>
  <r>
    <x v="3"/>
    <s v="Joplin"/>
    <s v="Electric"/>
    <s v="Municipal Buildings"/>
    <s v="TC-GS Time Choice"/>
    <n v="114172"/>
    <n v="14813.31"/>
    <n v="1749.81"/>
    <n v="0"/>
    <n v="0"/>
    <n v="0"/>
    <n v="0"/>
    <n v="0"/>
    <n v="1697.47"/>
    <n v="0"/>
    <n v="0"/>
    <n v="31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14"/>
    <n v="0"/>
    <n v="0"/>
    <n v="-799.8"/>
    <n v="0"/>
    <n v="0"/>
    <n v="0"/>
    <n v="0"/>
    <n v="0"/>
    <n v="0"/>
    <n v="0"/>
    <n v="0"/>
    <n v="0"/>
    <x v="3"/>
    <x v="2"/>
    <m/>
    <x v="46"/>
  </r>
  <r>
    <x v="3"/>
    <s v="Joplin"/>
    <s v="Electric"/>
    <s v="Municipal Buildings"/>
    <s v="TC-LG Time Choice"/>
    <n v="110121"/>
    <n v="11891.64"/>
    <n v="277.95999999999998"/>
    <n v="0"/>
    <n v="0"/>
    <n v="0"/>
    <n v="0"/>
    <n v="0"/>
    <n v="1975.44"/>
    <n v="0"/>
    <n v="0"/>
    <n v="3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15"/>
    <n v="0"/>
    <n v="0"/>
    <n v="-162.13999999999999"/>
    <n v="0"/>
    <n v="0"/>
    <n v="0"/>
    <n v="0"/>
    <n v="0"/>
    <n v="0"/>
    <n v="0"/>
    <n v="0"/>
    <n v="0"/>
    <x v="3"/>
    <x v="42"/>
    <m/>
    <x v="46"/>
  </r>
  <r>
    <x v="3"/>
    <s v="Joplin"/>
    <s v="Electric"/>
    <s v="Municipal Other Lighting"/>
    <s v="LS-Special Lighting"/>
    <n v="170"/>
    <n v="326.62"/>
    <n v="0"/>
    <n v="0"/>
    <n v="0"/>
    <n v="0"/>
    <n v="0"/>
    <n v="0"/>
    <n v="2.33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6"/>
  </r>
  <r>
    <x v="3"/>
    <s v="Joplin"/>
    <s v="Electric"/>
    <s v="Municipal Other Lighting"/>
    <s v="MS-Miscellaneous"/>
    <n v="11295"/>
    <n v="1207.6600000000001"/>
    <n v="20.98"/>
    <n v="0"/>
    <n v="0"/>
    <n v="0"/>
    <n v="0"/>
    <n v="0"/>
    <n v="189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22"/>
    <m/>
    <x v="46"/>
  </r>
  <r>
    <x v="3"/>
    <s v="Joplin"/>
    <s v="Electric"/>
    <s v="Municipal Other Lighting"/>
    <s v="NS-GS General Service"/>
    <n v="3099"/>
    <n v="414.48"/>
    <n v="455.43"/>
    <n v="0"/>
    <n v="0"/>
    <n v="0"/>
    <n v="0"/>
    <n v="0"/>
    <n v="45.25"/>
    <n v="0"/>
    <n v="0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16"/>
    <n v="0"/>
    <n v="0"/>
    <n v="0"/>
    <n v="0"/>
    <n v="0"/>
    <n v="0"/>
    <n v="0"/>
    <n v="0"/>
    <n v="0"/>
    <n v="0"/>
    <n v="0"/>
    <n v="0"/>
    <x v="4"/>
    <x v="19"/>
    <m/>
    <x v="46"/>
  </r>
  <r>
    <x v="3"/>
    <s v="Joplin"/>
    <s v="Electric"/>
    <s v="Municipal Other Lighting"/>
    <s v="NS-LG Large General"/>
    <n v="14480"/>
    <n v="2226.5100000000002"/>
    <n v="138.97999999999999"/>
    <n v="0"/>
    <n v="0"/>
    <n v="0"/>
    <n v="0"/>
    <n v="0"/>
    <n v="207.57"/>
    <n v="0"/>
    <n v="0"/>
    <n v="4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17"/>
    <n v="0"/>
    <n v="0"/>
    <n v="0"/>
    <n v="0"/>
    <n v="0"/>
    <n v="0"/>
    <n v="0"/>
    <n v="0"/>
    <n v="0"/>
    <n v="0"/>
    <n v="0"/>
    <n v="0"/>
    <x v="4"/>
    <x v="20"/>
    <m/>
    <x v="46"/>
  </r>
  <r>
    <x v="3"/>
    <s v="Joplin"/>
    <s v="Electric"/>
    <s v="Municipal Other Lighting"/>
    <s v="TC-GS Time Choice"/>
    <n v="37604"/>
    <n v="4944.83"/>
    <n v="1318.35"/>
    <n v="0"/>
    <n v="0"/>
    <n v="0"/>
    <n v="0"/>
    <n v="0"/>
    <n v="538.41999999999996"/>
    <n v="0"/>
    <n v="0"/>
    <n v="1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18"/>
    <n v="0"/>
    <n v="0"/>
    <n v="-318.08"/>
    <n v="0"/>
    <n v="0"/>
    <n v="0"/>
    <n v="0"/>
    <n v="0"/>
    <n v="0"/>
    <n v="0"/>
    <n v="0"/>
    <n v="0"/>
    <x v="4"/>
    <x v="2"/>
    <m/>
    <x v="46"/>
  </r>
  <r>
    <x v="3"/>
    <s v="Joplin"/>
    <s v="Electric"/>
    <s v="Municipal Pumping"/>
    <s v="NS-GS General Service"/>
    <n v="752"/>
    <n v="100.98"/>
    <n v="47.94"/>
    <n v="0"/>
    <n v="0"/>
    <n v="0"/>
    <n v="0"/>
    <n v="0"/>
    <n v="11.23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40"/>
    <n v="0"/>
    <n v="0"/>
    <n v="0"/>
    <n v="0"/>
    <n v="0"/>
    <n v="0"/>
    <n v="0"/>
    <n v="0"/>
    <n v="0"/>
    <n v="0"/>
    <n v="0"/>
    <n v="0"/>
    <x v="3"/>
    <x v="19"/>
    <m/>
    <x v="46"/>
  </r>
  <r>
    <x v="3"/>
    <s v="Joplin"/>
    <s v="Electric"/>
    <s v="Municipal Pumping"/>
    <s v="NS-LG Large General"/>
    <n v="304421"/>
    <n v="28313.279999999999"/>
    <n v="486.43"/>
    <n v="0"/>
    <n v="0"/>
    <n v="0"/>
    <n v="0"/>
    <n v="0"/>
    <n v="4600.2700000000004"/>
    <n v="0"/>
    <n v="0"/>
    <n v="85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19"/>
    <n v="0"/>
    <n v="0"/>
    <n v="0"/>
    <n v="0"/>
    <n v="0"/>
    <n v="0"/>
    <n v="0"/>
    <n v="0"/>
    <n v="0"/>
    <n v="0"/>
    <n v="0"/>
    <n v="0"/>
    <x v="3"/>
    <x v="20"/>
    <m/>
    <x v="46"/>
  </r>
  <r>
    <x v="3"/>
    <s v="Joplin"/>
    <s v="Electric"/>
    <s v="Municipal Pumping"/>
    <s v="NS-SP Small Primary"/>
    <n v="458088"/>
    <n v="38209.589999999997"/>
    <n v="69.489999999999995"/>
    <n v="0"/>
    <n v="0"/>
    <n v="0"/>
    <n v="0"/>
    <n v="0"/>
    <n v="6476.83"/>
    <n v="0"/>
    <n v="0"/>
    <n v="128.26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20"/>
    <n v="0"/>
    <n v="0"/>
    <n v="0"/>
    <n v="0"/>
    <n v="0"/>
    <n v="0"/>
    <n v="0"/>
    <n v="0"/>
    <n v="0"/>
    <n v="0"/>
    <n v="0"/>
    <n v="0"/>
    <x v="3"/>
    <x v="23"/>
    <m/>
    <x v="46"/>
  </r>
  <r>
    <x v="3"/>
    <s v="Joplin"/>
    <s v="Electric"/>
    <s v="Municipal Pumping"/>
    <s v="TC-GS Time Choice"/>
    <n v="22737"/>
    <n v="3000.14"/>
    <n v="695.13"/>
    <n v="0"/>
    <n v="0"/>
    <n v="0"/>
    <n v="0"/>
    <n v="0"/>
    <n v="338.98"/>
    <n v="0"/>
    <n v="0"/>
    <n v="6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21"/>
    <n v="0"/>
    <n v="0"/>
    <n v="-139.12"/>
    <n v="0"/>
    <n v="0"/>
    <n v="0"/>
    <n v="0"/>
    <n v="0"/>
    <n v="0"/>
    <n v="0"/>
    <n v="0"/>
    <n v="0"/>
    <x v="3"/>
    <x v="2"/>
    <m/>
    <x v="46"/>
  </r>
  <r>
    <x v="3"/>
    <s v="Joplin"/>
    <s v="Electric"/>
    <s v="Oil Pipeline Pumping"/>
    <s v="LP-Large Power"/>
    <n v="819504"/>
    <n v="82794.48"/>
    <n v="283.55"/>
    <n v="0"/>
    <n v="0"/>
    <n v="0"/>
    <n v="0"/>
    <n v="0"/>
    <n v="10432.29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57.5500000000002"/>
    <n v="0"/>
    <n v="0"/>
    <n v="5470.35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29"/>
    <m/>
    <x v="46"/>
  </r>
  <r>
    <x v="3"/>
    <s v="Joplin"/>
    <s v="Electric"/>
    <s v="Residential"/>
    <s v="NM-Net Metering"/>
    <n v="-108"/>
    <n v="-2.77"/>
    <n v="0"/>
    <n v="-0.05"/>
    <n v="0"/>
    <n v="0"/>
    <n v="0"/>
    <n v="0"/>
    <n v="1.76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17"/>
    <n v="0"/>
    <n v="0"/>
    <n v="0"/>
    <n v="0"/>
    <n v="0"/>
    <n v="0"/>
    <n v="0"/>
    <n v="0"/>
    <n v="0"/>
    <n v="0"/>
    <n v="0"/>
    <n v="0"/>
    <x v="0"/>
    <x v="10"/>
    <m/>
    <x v="46"/>
  </r>
  <r>
    <x v="3"/>
    <s v="Joplin"/>
    <s v="Electric"/>
    <s v="Residential"/>
    <s v="NS-RG Residential"/>
    <n v="197621"/>
    <n v="23487.73"/>
    <n v="1848.64"/>
    <n v="1209.27"/>
    <n v="0"/>
    <n v="0"/>
    <n v="-67.36"/>
    <n v="-2633.5877862595398"/>
    <n v="2997.83"/>
    <n v="0"/>
    <n v="0"/>
    <n v="55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.260000000000002"/>
    <n v="20"/>
    <n v="-0.2"/>
    <n v="208.83"/>
    <n v="0"/>
    <n v="0"/>
    <n v="0"/>
    <n v="0"/>
    <n v="0"/>
    <n v="0"/>
    <n v="118.48"/>
    <x v="1922"/>
    <n v="0"/>
    <n v="0"/>
    <n v="0"/>
    <n v="0"/>
    <n v="0"/>
    <n v="0"/>
    <n v="0"/>
    <n v="0"/>
    <n v="0"/>
    <n v="0"/>
    <n v="0"/>
    <n v="0"/>
    <x v="0"/>
    <x v="38"/>
    <m/>
    <x v="46"/>
  </r>
  <r>
    <x v="3"/>
    <s v="Joplin"/>
    <s v="Electric"/>
    <s v="Residential"/>
    <s v="RG-Residential"/>
    <n v="380"/>
    <n v="5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6"/>
  </r>
  <r>
    <x v="3"/>
    <s v="Joplin"/>
    <s v="Electric"/>
    <s v="Residential"/>
    <s v="TC-RG Time Choice"/>
    <n v="29976137.375999998"/>
    <n v="3854147.29"/>
    <n v="398602.08"/>
    <n v="208735.32"/>
    <n v="0"/>
    <n v="0"/>
    <n v="-6200.56"/>
    <n v="-629061.62442748097"/>
    <n v="439773.65"/>
    <n v="0"/>
    <n v="0"/>
    <n v="8392.08"/>
    <n v="0"/>
    <n v="0"/>
    <n v="0"/>
    <n v="0"/>
    <n v="0"/>
    <n v="0"/>
    <n v="0"/>
    <n v="0"/>
    <n v="0"/>
    <n v="0"/>
    <n v="0"/>
    <n v="0"/>
    <n v="0"/>
    <n v="0"/>
    <n v="0"/>
    <n v="300"/>
    <n v="0"/>
    <n v="135"/>
    <n v="4463.13"/>
    <n v="1520"/>
    <n v="-700.42"/>
    <n v="20302.64"/>
    <n v="0"/>
    <n v="0"/>
    <n v="0"/>
    <n v="0"/>
    <n v="0"/>
    <n v="0"/>
    <n v="1676.44"/>
    <x v="1923"/>
    <n v="0"/>
    <n v="0"/>
    <n v="-188407.04000000001"/>
    <n v="0"/>
    <n v="0"/>
    <n v="8.1999999999999993"/>
    <n v="11.71"/>
    <n v="0"/>
    <n v="0"/>
    <n v="0"/>
    <n v="0"/>
    <n v="0"/>
    <x v="0"/>
    <x v="3"/>
    <m/>
    <x v="46"/>
  </r>
  <r>
    <x v="3"/>
    <s v="Joplin"/>
    <s v="Electric"/>
    <s v="Residential"/>
    <s v="TP-RG Time Choice Plus"/>
    <n v="9372"/>
    <n v="0"/>
    <n v="91"/>
    <n v="67.989999999999995"/>
    <n v="0"/>
    <n v="0"/>
    <n v="0"/>
    <n v="0"/>
    <n v="155.06"/>
    <n v="0"/>
    <n v="0"/>
    <n v="2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17"/>
    <n v="0"/>
    <n v="0"/>
    <n v="0"/>
    <n v="0"/>
    <n v="0"/>
    <n v="0"/>
    <n v="0"/>
    <x v="1924"/>
    <n v="0"/>
    <n v="644.91"/>
    <n v="0"/>
    <n v="531.51"/>
    <n v="0"/>
    <n v="0"/>
    <n v="0"/>
    <n v="0"/>
    <n v="0"/>
    <n v="0"/>
    <n v="0"/>
    <n v="0"/>
    <x v="0"/>
    <x v="40"/>
    <m/>
    <x v="46"/>
  </r>
  <r>
    <x v="3"/>
    <s v="Joplin"/>
    <s v="Lighting"/>
    <s v="Commercial"/>
    <s v="PL-Private Lighting"/>
    <n v="175598.38500000001"/>
    <n v="54564.46"/>
    <n v="0"/>
    <n v="2331.7800000000002"/>
    <n v="0"/>
    <n v="0"/>
    <n v="0"/>
    <n v="0"/>
    <n v="2736.49"/>
    <n v="0"/>
    <n v="0"/>
    <n v="0"/>
    <n v="0"/>
    <n v="0"/>
    <n v="0"/>
    <n v="0"/>
    <n v="0"/>
    <n v="0"/>
    <n v="0"/>
    <n v="69.569999999999993"/>
    <n v="0"/>
    <n v="0"/>
    <n v="0"/>
    <n v="0"/>
    <n v="0"/>
    <n v="0"/>
    <n v="0"/>
    <n v="0"/>
    <n v="0"/>
    <n v="15"/>
    <n v="406.94"/>
    <n v="0"/>
    <n v="-12.57"/>
    <n v="3775.61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3"/>
    <s v="Joplin"/>
    <s v="Lighting"/>
    <s v="Industrial"/>
    <s v="PL-Private Lighting"/>
    <n v="17340"/>
    <n v="5153.38"/>
    <n v="0"/>
    <n v="317"/>
    <n v="0"/>
    <n v="0"/>
    <n v="0"/>
    <n v="0"/>
    <n v="25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25"/>
    <n v="0"/>
    <n v="0"/>
    <n v="370.61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6"/>
  </r>
  <r>
    <x v="3"/>
    <s v="Joplin"/>
    <s v="Lighting"/>
    <s v="Municipal Buildings"/>
    <s v="PL-Private Lighting"/>
    <n v="591"/>
    <n v="230.53"/>
    <n v="0"/>
    <n v="0"/>
    <n v="0"/>
    <n v="0"/>
    <n v="0"/>
    <n v="0"/>
    <n v="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4"/>
    <m/>
    <x v="46"/>
  </r>
  <r>
    <x v="3"/>
    <s v="Joplin"/>
    <s v="Lighting"/>
    <s v="Municipal Other Lighting"/>
    <s v="PL-Private Lighting"/>
    <n v="4176"/>
    <n v="1045.19"/>
    <n v="0"/>
    <n v="0"/>
    <n v="0"/>
    <n v="0"/>
    <n v="0"/>
    <n v="0"/>
    <n v="64.76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6"/>
  </r>
  <r>
    <x v="3"/>
    <s v="Joplin"/>
    <s v="Lighting"/>
    <s v="Municipal Street Lighting"/>
    <s v="SPL-Municipal St Lighting"/>
    <n v="409983.07900000003"/>
    <n v="50760.56"/>
    <n v="0"/>
    <n v="0"/>
    <n v="0"/>
    <n v="0"/>
    <n v="0"/>
    <n v="0"/>
    <n v="5317.49"/>
    <n v="0"/>
    <n v="0"/>
    <n v="0"/>
    <n v="0"/>
    <n v="0"/>
    <n v="0"/>
    <n v="0"/>
    <n v="0"/>
    <n v="0"/>
    <n v="0"/>
    <n v="2769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6"/>
  </r>
  <r>
    <x v="3"/>
    <s v="Joplin"/>
    <s v="Lighting"/>
    <s v="Residential"/>
    <s v="PL-Private Lighting"/>
    <n v="55197.158000000003"/>
    <n v="21669.06"/>
    <n v="0"/>
    <n v="557.25"/>
    <n v="0"/>
    <n v="0"/>
    <n v="0"/>
    <n v="0"/>
    <n v="871.62"/>
    <n v="0"/>
    <n v="0"/>
    <n v="0"/>
    <n v="0"/>
    <n v="0"/>
    <n v="0"/>
    <n v="0"/>
    <n v="0"/>
    <n v="0"/>
    <n v="0"/>
    <n v="26.47"/>
    <n v="0"/>
    <n v="0"/>
    <n v="0"/>
    <n v="0"/>
    <n v="0"/>
    <n v="0"/>
    <n v="0"/>
    <n v="0"/>
    <n v="0"/>
    <n v="0"/>
    <n v="16.100000000000001"/>
    <n v="0"/>
    <n v="0"/>
    <n v="13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3"/>
    <s v="Neosho"/>
    <s v="Electric"/>
    <s v="Commercial"/>
    <s v="LS-Special Lighting"/>
    <n v="565"/>
    <n v="153.27000000000001"/>
    <n v="0"/>
    <n v="2"/>
    <n v="0"/>
    <n v="0"/>
    <n v="0"/>
    <n v="0"/>
    <n v="8.02"/>
    <n v="0"/>
    <n v="0"/>
    <n v="0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42"/>
    <n v="0"/>
    <n v="0"/>
    <n v="0"/>
    <n v="0"/>
    <n v="0"/>
    <n v="0"/>
    <n v="0"/>
    <x v="334"/>
    <n v="0"/>
    <n v="0"/>
    <n v="0"/>
    <n v="0"/>
    <n v="0"/>
    <n v="0"/>
    <n v="0"/>
    <n v="0"/>
    <n v="0"/>
    <n v="0"/>
    <n v="0"/>
    <n v="0"/>
    <x v="1"/>
    <x v="7"/>
    <m/>
    <x v="46"/>
  </r>
  <r>
    <x v="3"/>
    <s v="Neosho"/>
    <s v="Electric"/>
    <s v="Commercial"/>
    <s v="NS-GS General Service"/>
    <n v="106128"/>
    <n v="13295.67"/>
    <n v="1673.11"/>
    <n v="341.61"/>
    <n v="0"/>
    <n v="0"/>
    <n v="0"/>
    <n v="0"/>
    <n v="1668.58"/>
    <n v="0"/>
    <n v="0"/>
    <n v="29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3.63"/>
    <n v="0"/>
    <n v="0"/>
    <n v="890.45"/>
    <n v="0"/>
    <n v="0"/>
    <n v="0"/>
    <n v="0"/>
    <n v="0"/>
    <n v="0"/>
    <n v="0"/>
    <x v="1925"/>
    <n v="0"/>
    <n v="0"/>
    <n v="0"/>
    <n v="0"/>
    <n v="0"/>
    <n v="0"/>
    <n v="0"/>
    <n v="0"/>
    <n v="0"/>
    <n v="0"/>
    <n v="0"/>
    <n v="0"/>
    <x v="1"/>
    <x v="19"/>
    <m/>
    <x v="46"/>
  </r>
  <r>
    <x v="3"/>
    <s v="Neosho"/>
    <s v="Electric"/>
    <s v="Commercial"/>
    <s v="NS-LG Large General"/>
    <n v="5699337"/>
    <n v="588488.52"/>
    <n v="16608.11"/>
    <n v="9799.09"/>
    <n v="0"/>
    <n v="0"/>
    <n v="-180.08"/>
    <n v="-17920.610687022901"/>
    <n v="85043.13"/>
    <n v="0"/>
    <n v="0"/>
    <n v="1487.85"/>
    <n v="0"/>
    <n v="0"/>
    <n v="0"/>
    <n v="0"/>
    <n v="0"/>
    <n v="0"/>
    <n v="0"/>
    <n v="521.30999999999995"/>
    <n v="0"/>
    <n v="0"/>
    <n v="0"/>
    <n v="0"/>
    <n v="0"/>
    <n v="0"/>
    <n v="0"/>
    <n v="0"/>
    <n v="0"/>
    <n v="0"/>
    <n v="4543.08"/>
    <n v="0"/>
    <n v="0"/>
    <n v="31012.94"/>
    <n v="0"/>
    <n v="0"/>
    <n v="0"/>
    <n v="0"/>
    <n v="0"/>
    <n v="0"/>
    <n v="0"/>
    <x v="1926"/>
    <n v="0"/>
    <n v="0"/>
    <n v="0"/>
    <n v="0"/>
    <n v="0"/>
    <n v="0"/>
    <n v="0"/>
    <n v="0"/>
    <n v="0"/>
    <n v="0"/>
    <n v="0"/>
    <n v="0"/>
    <x v="1"/>
    <x v="20"/>
    <m/>
    <x v="46"/>
  </r>
  <r>
    <x v="3"/>
    <s v="Neosho"/>
    <s v="Electric"/>
    <s v="Commercial"/>
    <s v="NS-SP Small Primary"/>
    <n v="112567"/>
    <n v="11923.54"/>
    <n v="69.489999999999995"/>
    <n v="0"/>
    <n v="0"/>
    <n v="0"/>
    <n v="0"/>
    <n v="0"/>
    <n v="1605.55"/>
    <n v="0"/>
    <n v="0"/>
    <n v="31.52"/>
    <n v="0"/>
    <n v="0"/>
    <n v="0"/>
    <n v="0"/>
    <n v="0"/>
    <n v="0"/>
    <n v="0"/>
    <n v="572.04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27"/>
    <n v="0"/>
    <n v="0"/>
    <n v="0"/>
    <n v="0"/>
    <n v="0"/>
    <n v="0"/>
    <n v="0"/>
    <n v="0"/>
    <n v="0"/>
    <n v="0"/>
    <n v="0"/>
    <n v="0"/>
    <x v="1"/>
    <x v="23"/>
    <m/>
    <x v="46"/>
  </r>
  <r>
    <x v="3"/>
    <s v="Neosho"/>
    <s v="Electric"/>
    <s v="Commercial"/>
    <s v="TC-GS Time Choice"/>
    <n v="3390563"/>
    <n v="441443.1"/>
    <n v="58056.95"/>
    <n v="13907.52"/>
    <n v="0"/>
    <n v="0"/>
    <n v="-199.14"/>
    <n v="-18692.345038167899"/>
    <n v="51927.94"/>
    <n v="0"/>
    <n v="0"/>
    <n v="945.65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4448.78"/>
    <n v="20"/>
    <n v="-75.400000000000006"/>
    <n v="33136.54"/>
    <n v="0"/>
    <n v="0"/>
    <n v="0"/>
    <n v="0"/>
    <n v="0"/>
    <n v="0"/>
    <n v="0"/>
    <x v="1928"/>
    <n v="0"/>
    <n v="0"/>
    <n v="-20211.32"/>
    <n v="0"/>
    <n v="0"/>
    <n v="0"/>
    <n v="0"/>
    <n v="0"/>
    <n v="0"/>
    <n v="0"/>
    <n v="0"/>
    <n v="0"/>
    <x v="1"/>
    <x v="2"/>
    <m/>
    <x v="46"/>
  </r>
  <r>
    <x v="3"/>
    <s v="Neosho"/>
    <s v="Electric"/>
    <s v="Commercial"/>
    <s v="TC-LG Time Choice"/>
    <n v="956959"/>
    <n v="95968.81"/>
    <n v="2223.6799999999998"/>
    <n v="31.87"/>
    <n v="0"/>
    <n v="0"/>
    <n v="0"/>
    <n v="0"/>
    <n v="16926.73"/>
    <n v="0"/>
    <n v="0"/>
    <n v="267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1.44999999999999"/>
    <n v="0"/>
    <n v="0"/>
    <n v="6382.73"/>
    <n v="0"/>
    <n v="0"/>
    <n v="0"/>
    <n v="0"/>
    <n v="0"/>
    <n v="0"/>
    <n v="0"/>
    <x v="1929"/>
    <n v="0"/>
    <n v="0"/>
    <n v="-1385.71"/>
    <n v="0"/>
    <n v="0"/>
    <n v="0"/>
    <n v="0"/>
    <n v="0"/>
    <n v="0"/>
    <n v="0"/>
    <n v="0"/>
    <n v="0"/>
    <x v="1"/>
    <x v="42"/>
    <m/>
    <x v="46"/>
  </r>
  <r>
    <x v="3"/>
    <s v="Neosho"/>
    <s v="Electric"/>
    <s v="Commercial"/>
    <s v="TC-LG Time Choice"/>
    <n v="427"/>
    <n v="51.84"/>
    <n v="14.73"/>
    <n v="2.99"/>
    <n v="0"/>
    <n v="0"/>
    <n v="0"/>
    <n v="0"/>
    <n v="7.13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"/>
    <n v="0"/>
    <n v="0"/>
    <n v="0"/>
    <n v="0"/>
    <n v="0"/>
    <n v="0"/>
    <n v="0"/>
    <x v="1232"/>
    <n v="0"/>
    <n v="0"/>
    <n v="-3.08"/>
    <n v="0"/>
    <n v="0"/>
    <n v="0"/>
    <n v="0"/>
    <n v="0"/>
    <n v="0"/>
    <n v="0"/>
    <n v="0"/>
    <n v="0"/>
    <x v="1"/>
    <x v="42"/>
    <m/>
    <x v="46"/>
  </r>
  <r>
    <x v="3"/>
    <s v="Neosho"/>
    <s v="Electric"/>
    <s v="Commercial"/>
    <s v="TC-LG Time Choice"/>
    <n v="93600"/>
    <n v="9574.75"/>
    <n v="69.489999999999995"/>
    <n v="0"/>
    <n v="0"/>
    <n v="0"/>
    <n v="0"/>
    <n v="0"/>
    <n v="1440.91"/>
    <n v="0"/>
    <n v="0"/>
    <n v="26.21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30"/>
    <n v="0"/>
    <n v="0"/>
    <n v="-160.52000000000001"/>
    <n v="0"/>
    <n v="0"/>
    <n v="0"/>
    <n v="0"/>
    <n v="0"/>
    <n v="0"/>
    <n v="0"/>
    <n v="0"/>
    <n v="0"/>
    <x v="1"/>
    <x v="41"/>
    <m/>
    <x v="46"/>
  </r>
  <r>
    <x v="3"/>
    <s v="Neosho"/>
    <s v="Electric"/>
    <s v="Industrial"/>
    <s v="LP-Large Power"/>
    <n v="10966368"/>
    <n v="734495.01"/>
    <n v="1134.2"/>
    <n v="0"/>
    <n v="0"/>
    <n v="0"/>
    <n v="0"/>
    <n v="0"/>
    <n v="139601.85999999999"/>
    <n v="0"/>
    <n v="0"/>
    <n v="136.09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-279.88"/>
    <n v="0"/>
    <n v="0"/>
    <n v="15894.67"/>
    <n v="0"/>
    <n v="0"/>
    <n v="0"/>
    <n v="0"/>
    <n v="0"/>
    <n v="0"/>
    <n v="0"/>
    <x v="1931"/>
    <n v="0"/>
    <n v="0"/>
    <n v="0"/>
    <n v="0"/>
    <n v="0"/>
    <n v="0"/>
    <n v="0"/>
    <n v="0"/>
    <n v="0"/>
    <n v="0"/>
    <n v="0"/>
    <n v="0"/>
    <x v="2"/>
    <x v="17"/>
    <m/>
    <x v="46"/>
  </r>
  <r>
    <x v="3"/>
    <s v="Neosho"/>
    <s v="Electric"/>
    <s v="Industrial"/>
    <s v="NS-LG Large General"/>
    <n v="543040"/>
    <n v="61354.63"/>
    <n v="1042.3499999999999"/>
    <n v="1735.65"/>
    <n v="0"/>
    <n v="0"/>
    <n v="0"/>
    <n v="0"/>
    <n v="8350.39"/>
    <n v="0"/>
    <n v="0"/>
    <n v="125.45"/>
    <n v="0"/>
    <n v="0"/>
    <n v="0"/>
    <n v="0"/>
    <n v="0"/>
    <n v="0"/>
    <n v="0"/>
    <n v="120.9"/>
    <n v="0"/>
    <n v="0"/>
    <n v="0"/>
    <n v="0"/>
    <n v="0"/>
    <n v="0"/>
    <n v="0"/>
    <n v="0"/>
    <n v="0"/>
    <n v="0"/>
    <n v="236.27"/>
    <n v="0"/>
    <n v="0"/>
    <n v="4169.96"/>
    <n v="0"/>
    <n v="0"/>
    <n v="0"/>
    <n v="0"/>
    <n v="0"/>
    <n v="0"/>
    <n v="0"/>
    <x v="1932"/>
    <n v="0"/>
    <n v="0"/>
    <n v="0"/>
    <n v="0"/>
    <n v="0"/>
    <n v="0"/>
    <n v="0"/>
    <n v="0"/>
    <n v="0"/>
    <n v="0"/>
    <n v="0"/>
    <n v="0"/>
    <x v="2"/>
    <x v="20"/>
    <m/>
    <x v="46"/>
  </r>
  <r>
    <x v="3"/>
    <s v="Neosho"/>
    <s v="Electric"/>
    <s v="Industrial"/>
    <s v="NS-SP Small Primary"/>
    <n v="423010"/>
    <n v="39142.07"/>
    <n v="277.95999999999998"/>
    <n v="0"/>
    <n v="0"/>
    <n v="0"/>
    <n v="0"/>
    <n v="0"/>
    <n v="5744.68"/>
    <n v="0"/>
    <n v="0"/>
    <n v="76.739999999999995"/>
    <n v="0"/>
    <n v="0"/>
    <n v="0"/>
    <n v="0"/>
    <n v="0"/>
    <n v="0"/>
    <n v="0"/>
    <n v="6334.32"/>
    <n v="0"/>
    <n v="0"/>
    <n v="0"/>
    <n v="0"/>
    <n v="0"/>
    <n v="0"/>
    <n v="0"/>
    <n v="0"/>
    <n v="0"/>
    <n v="0"/>
    <n v="1317.13"/>
    <n v="0"/>
    <n v="0"/>
    <n v="2547.0300000000002"/>
    <n v="0"/>
    <n v="0"/>
    <n v="0"/>
    <n v="0"/>
    <n v="0"/>
    <n v="0"/>
    <n v="0"/>
    <x v="1933"/>
    <n v="0"/>
    <n v="0"/>
    <n v="0"/>
    <n v="0"/>
    <n v="0"/>
    <n v="0"/>
    <n v="0"/>
    <n v="0"/>
    <n v="0"/>
    <n v="0"/>
    <n v="0"/>
    <n v="0"/>
    <x v="2"/>
    <x v="23"/>
    <m/>
    <x v="46"/>
  </r>
  <r>
    <x v="3"/>
    <s v="Neosho"/>
    <s v="Electric"/>
    <s v="Industrial"/>
    <s v="TC-GS Time Choice"/>
    <n v="66229"/>
    <n v="8444.51"/>
    <n v="311.61"/>
    <n v="418.2"/>
    <n v="0"/>
    <n v="0"/>
    <n v="0"/>
    <n v="0"/>
    <n v="1065.21"/>
    <n v="0"/>
    <n v="0"/>
    <n v="17.079999999999998"/>
    <n v="0"/>
    <n v="0"/>
    <n v="0"/>
    <n v="0"/>
    <n v="0"/>
    <n v="0"/>
    <n v="0"/>
    <n v="219.82"/>
    <n v="0"/>
    <n v="0"/>
    <n v="0"/>
    <n v="0"/>
    <n v="0"/>
    <n v="0"/>
    <n v="0"/>
    <n v="0"/>
    <n v="0"/>
    <n v="15"/>
    <n v="324.45999999999998"/>
    <n v="0"/>
    <n v="0"/>
    <n v="740.28"/>
    <n v="0"/>
    <n v="0"/>
    <n v="0"/>
    <n v="0"/>
    <n v="0"/>
    <n v="0"/>
    <n v="0"/>
    <x v="1934"/>
    <n v="0"/>
    <n v="0"/>
    <n v="-311.89999999999998"/>
    <n v="0"/>
    <n v="0"/>
    <n v="0"/>
    <n v="0"/>
    <n v="0"/>
    <n v="0"/>
    <n v="0"/>
    <n v="0"/>
    <n v="0"/>
    <x v="2"/>
    <x v="2"/>
    <m/>
    <x v="46"/>
  </r>
  <r>
    <x v="3"/>
    <s v="Neosho"/>
    <s v="Electric"/>
    <s v="Industrial"/>
    <s v="TC-LG Time Choice"/>
    <n v="3840"/>
    <n v="1024.99"/>
    <n v="69.489999999999995"/>
    <n v="0"/>
    <n v="0"/>
    <n v="0"/>
    <n v="0"/>
    <n v="0"/>
    <n v="6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4.59"/>
    <n v="0"/>
    <n v="0"/>
    <n v="23.14"/>
    <n v="0"/>
    <n v="0"/>
    <n v="0"/>
    <n v="0"/>
    <n v="0"/>
    <n v="0"/>
    <n v="0"/>
    <x v="1"/>
    <n v="0"/>
    <n v="0"/>
    <n v="-5.6"/>
    <n v="0"/>
    <n v="0"/>
    <n v="0"/>
    <n v="0"/>
    <n v="0"/>
    <n v="0"/>
    <n v="0"/>
    <n v="0"/>
    <n v="0"/>
    <x v="2"/>
    <x v="42"/>
    <m/>
    <x v="46"/>
  </r>
  <r>
    <x v="3"/>
    <s v="Neosho"/>
    <s v="Electric"/>
    <s v="Interdepartmental"/>
    <s v="TC-GS Time Choice"/>
    <n v="4395"/>
    <n v="594.86"/>
    <n v="191.76"/>
    <n v="0"/>
    <n v="0"/>
    <n v="0"/>
    <n v="0"/>
    <n v="0"/>
    <n v="69.180000000000007"/>
    <n v="0"/>
    <n v="0"/>
    <n v="1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9"/>
    <n v="0"/>
    <n v="0"/>
    <n v="0"/>
    <n v="0"/>
    <n v="0"/>
    <n v="0"/>
    <n v="0"/>
    <x v="1935"/>
    <n v="0"/>
    <n v="0"/>
    <n v="-29.86"/>
    <n v="0"/>
    <n v="0"/>
    <n v="0"/>
    <n v="0"/>
    <n v="0"/>
    <n v="0"/>
    <n v="0"/>
    <n v="0"/>
    <n v="0"/>
    <x v="5"/>
    <x v="2"/>
    <m/>
    <x v="46"/>
  </r>
  <r>
    <x v="3"/>
    <s v="Neosho"/>
    <s v="Electric"/>
    <s v="Municipal Buildings"/>
    <s v="NS-GS General Service"/>
    <n v="2680"/>
    <n v="332"/>
    <n v="23.97"/>
    <n v="0"/>
    <n v="0"/>
    <n v="0"/>
    <n v="0"/>
    <n v="0"/>
    <n v="44.61"/>
    <n v="0"/>
    <n v="0"/>
    <n v="0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36"/>
    <n v="0"/>
    <n v="0"/>
    <n v="0"/>
    <n v="0"/>
    <n v="0"/>
    <n v="0"/>
    <n v="0"/>
    <n v="0"/>
    <n v="0"/>
    <n v="0"/>
    <n v="0"/>
    <n v="0"/>
    <x v="3"/>
    <x v="19"/>
    <m/>
    <x v="46"/>
  </r>
  <r>
    <x v="3"/>
    <s v="Neosho"/>
    <s v="Electric"/>
    <s v="Municipal Buildings"/>
    <s v="NS-LG Large General"/>
    <n v="53120"/>
    <n v="6367.44"/>
    <n v="277.95999999999998"/>
    <n v="0"/>
    <n v="0"/>
    <n v="0"/>
    <n v="0"/>
    <n v="0"/>
    <n v="708.32"/>
    <n v="0"/>
    <n v="0"/>
    <n v="14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37"/>
    <n v="0"/>
    <n v="0"/>
    <n v="0"/>
    <n v="0"/>
    <n v="0"/>
    <n v="0"/>
    <n v="0"/>
    <n v="0"/>
    <n v="0"/>
    <n v="0"/>
    <n v="0"/>
    <n v="0"/>
    <x v="3"/>
    <x v="20"/>
    <m/>
    <x v="46"/>
  </r>
  <r>
    <x v="3"/>
    <s v="Neosho"/>
    <s v="Electric"/>
    <s v="Municipal Buildings"/>
    <s v="TC-GS Time Choice"/>
    <n v="91256"/>
    <n v="11993.06"/>
    <n v="2597.5500000000002"/>
    <n v="0"/>
    <n v="0"/>
    <n v="0"/>
    <n v="0"/>
    <n v="0"/>
    <n v="1434.79"/>
    <n v="0"/>
    <n v="0"/>
    <n v="25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38"/>
    <n v="0"/>
    <n v="0"/>
    <n v="-591.28"/>
    <n v="0"/>
    <n v="0"/>
    <n v="0"/>
    <n v="0"/>
    <n v="0"/>
    <n v="0"/>
    <n v="0"/>
    <n v="0"/>
    <n v="0"/>
    <x v="3"/>
    <x v="2"/>
    <m/>
    <x v="46"/>
  </r>
  <r>
    <x v="3"/>
    <s v="Neosho"/>
    <s v="Electric"/>
    <s v="Municipal Other Lighting"/>
    <s v="LS-Special Lighting"/>
    <n v="3767"/>
    <n v="611.54999999999995"/>
    <n v="0"/>
    <n v="0"/>
    <n v="0"/>
    <n v="0"/>
    <n v="0"/>
    <n v="0"/>
    <n v="54.74"/>
    <n v="0"/>
    <n v="0"/>
    <n v="1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6"/>
  </r>
  <r>
    <x v="3"/>
    <s v="Neosho"/>
    <s v="Electric"/>
    <s v="Municipal Other Lighting"/>
    <s v="NS-GS General Service"/>
    <n v="420"/>
    <n v="56.4"/>
    <n v="287.64"/>
    <n v="0"/>
    <n v="0"/>
    <n v="0"/>
    <n v="0"/>
    <n v="0"/>
    <n v="6.69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33"/>
    <n v="0"/>
    <n v="0"/>
    <n v="0"/>
    <n v="0"/>
    <n v="0"/>
    <n v="0"/>
    <n v="0"/>
    <n v="0"/>
    <n v="0"/>
    <n v="0"/>
    <n v="0"/>
    <n v="0"/>
    <x v="4"/>
    <x v="19"/>
    <m/>
    <x v="46"/>
  </r>
  <r>
    <x v="3"/>
    <s v="Neosho"/>
    <s v="Electric"/>
    <s v="Municipal Other Lighting"/>
    <s v="TC-GS Time Choice"/>
    <n v="9835"/>
    <n v="1341.88"/>
    <n v="908.46"/>
    <n v="0"/>
    <n v="0"/>
    <n v="0"/>
    <n v="0"/>
    <n v="0"/>
    <n v="146.57"/>
    <n v="0"/>
    <n v="0"/>
    <n v="2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39"/>
    <n v="0"/>
    <n v="0"/>
    <n v="-64.34"/>
    <n v="0"/>
    <n v="0"/>
    <n v="0"/>
    <n v="0"/>
    <n v="0"/>
    <n v="0"/>
    <n v="0"/>
    <n v="0"/>
    <n v="0"/>
    <x v="4"/>
    <x v="2"/>
    <m/>
    <x v="46"/>
  </r>
  <r>
    <x v="3"/>
    <s v="Neosho"/>
    <s v="Electric"/>
    <s v="Municipal Pumping"/>
    <s v="NS-LG Large General"/>
    <n v="360964"/>
    <n v="37865.339999999997"/>
    <n v="1139.6400000000001"/>
    <n v="0"/>
    <n v="0"/>
    <n v="0"/>
    <n v="0"/>
    <n v="0"/>
    <n v="5209.9799999999996"/>
    <n v="0"/>
    <n v="0"/>
    <n v="101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40"/>
    <n v="0"/>
    <n v="0"/>
    <n v="0"/>
    <n v="0"/>
    <n v="0"/>
    <n v="0"/>
    <n v="0"/>
    <n v="0"/>
    <n v="0"/>
    <n v="0"/>
    <n v="0"/>
    <n v="0"/>
    <x v="3"/>
    <x v="20"/>
    <m/>
    <x v="46"/>
  </r>
  <r>
    <x v="3"/>
    <s v="Neosho"/>
    <s v="Electric"/>
    <s v="Municipal Pumping"/>
    <s v="NS-SP Small Primary"/>
    <n v="67200"/>
    <n v="5905.95"/>
    <n v="69.489999999999995"/>
    <n v="0"/>
    <n v="0"/>
    <n v="0"/>
    <n v="0"/>
    <n v="0"/>
    <n v="1039.92"/>
    <n v="0"/>
    <n v="0"/>
    <n v="18.82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41"/>
    <n v="0"/>
    <n v="0"/>
    <n v="0"/>
    <n v="0"/>
    <n v="0"/>
    <n v="0"/>
    <n v="0"/>
    <n v="0"/>
    <n v="0"/>
    <n v="0"/>
    <n v="0"/>
    <n v="0"/>
    <x v="3"/>
    <x v="23"/>
    <m/>
    <x v="46"/>
  </r>
  <r>
    <x v="3"/>
    <s v="Neosho"/>
    <s v="Electric"/>
    <s v="Municipal Pumping"/>
    <s v="TC-GS Time Choice"/>
    <n v="145452"/>
    <n v="18751.71"/>
    <n v="1725.84"/>
    <n v="0"/>
    <n v="0"/>
    <n v="0"/>
    <n v="0"/>
    <n v="0"/>
    <n v="2215.38"/>
    <n v="0"/>
    <n v="0"/>
    <n v="40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42"/>
    <n v="0"/>
    <n v="0"/>
    <n v="-894.36"/>
    <n v="0"/>
    <n v="0"/>
    <n v="0"/>
    <n v="0"/>
    <n v="0"/>
    <n v="0"/>
    <n v="0"/>
    <n v="0"/>
    <n v="0"/>
    <x v="3"/>
    <x v="2"/>
    <m/>
    <x v="46"/>
  </r>
  <r>
    <x v="3"/>
    <s v="Neosho"/>
    <s v="Electric"/>
    <s v="Municipal Pumping"/>
    <s v="TC-LG Time Choice"/>
    <n v="152952"/>
    <n v="13843.51"/>
    <n v="208.47"/>
    <n v="0"/>
    <n v="0"/>
    <n v="0"/>
    <n v="0"/>
    <n v="0"/>
    <n v="2712.46"/>
    <n v="0"/>
    <n v="0"/>
    <n v="42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43"/>
    <n v="0"/>
    <n v="0"/>
    <n v="-249.31"/>
    <n v="0"/>
    <n v="0"/>
    <n v="0"/>
    <n v="0"/>
    <n v="0"/>
    <n v="0"/>
    <n v="0"/>
    <n v="0"/>
    <n v="0"/>
    <x v="3"/>
    <x v="42"/>
    <m/>
    <x v="46"/>
  </r>
  <r>
    <x v="3"/>
    <s v="Neosho"/>
    <s v="Electric"/>
    <s v="Oil Pipeline Pumping"/>
    <s v="LP-Large Power"/>
    <n v="1768000"/>
    <n v="119120.99"/>
    <n v="283.55"/>
    <n v="0"/>
    <n v="0"/>
    <n v="0"/>
    <n v="0"/>
    <n v="0"/>
    <n v="22506.63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01.799999999999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29"/>
    <m/>
    <x v="46"/>
  </r>
  <r>
    <x v="3"/>
    <s v="Neosho"/>
    <s v="Electric"/>
    <s v="Praxair/ICI"/>
    <s v="TS-Transmission"/>
    <n v="5854459"/>
    <n v="330894.84000000003"/>
    <n v="0"/>
    <n v="0"/>
    <n v="0"/>
    <n v="0"/>
    <n v="0"/>
    <n v="0"/>
    <n v="74527.259999999995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8"/>
    <m/>
    <x v="46"/>
  </r>
  <r>
    <x v="3"/>
    <s v="Neosho"/>
    <s v="Electric"/>
    <s v="Residential"/>
    <s v="NS-RG Residential"/>
    <n v="63645"/>
    <n v="7731.27"/>
    <n v="700.71"/>
    <n v="198.79"/>
    <n v="0"/>
    <n v="0"/>
    <n v="0"/>
    <n v="0"/>
    <n v="956.96"/>
    <n v="0"/>
    <n v="0"/>
    <n v="17.82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23"/>
    <n v="0"/>
    <n v="0"/>
    <n v="212.32"/>
    <n v="0"/>
    <n v="0"/>
    <n v="0"/>
    <n v="0"/>
    <n v="0"/>
    <n v="0"/>
    <n v="0"/>
    <x v="1944"/>
    <n v="0"/>
    <n v="0"/>
    <n v="0"/>
    <n v="0"/>
    <n v="0"/>
    <n v="0"/>
    <n v="0"/>
    <n v="0"/>
    <n v="0"/>
    <n v="0"/>
    <n v="0"/>
    <n v="0"/>
    <x v="0"/>
    <x v="38"/>
    <m/>
    <x v="46"/>
  </r>
  <r>
    <x v="3"/>
    <s v="Neosho"/>
    <s v="Electric"/>
    <s v="Residential"/>
    <s v="TC-GS Time Choice"/>
    <n v="2926"/>
    <n v="387.12"/>
    <n v="47.94"/>
    <n v="0"/>
    <n v="0"/>
    <n v="0"/>
    <n v="0"/>
    <n v="0"/>
    <n v="49.55"/>
    <n v="0"/>
    <n v="0"/>
    <n v="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59"/>
    <n v="0"/>
    <n v="0"/>
    <n v="0"/>
    <n v="0"/>
    <n v="0"/>
    <n v="0"/>
    <n v="0"/>
    <x v="1945"/>
    <n v="0"/>
    <n v="0"/>
    <n v="-20.28"/>
    <n v="0"/>
    <n v="0"/>
    <n v="0"/>
    <n v="0"/>
    <n v="0"/>
    <n v="0"/>
    <n v="0"/>
    <n v="0"/>
    <n v="0"/>
    <x v="0"/>
    <x v="2"/>
    <m/>
    <x v="46"/>
  </r>
  <r>
    <x v="3"/>
    <s v="Neosho"/>
    <s v="Electric"/>
    <s v="Residential"/>
    <s v="TC-RG Time Choice"/>
    <n v="16739134.800000001"/>
    <n v="2128601.81"/>
    <n v="196579.52"/>
    <n v="68599.92"/>
    <n v="0"/>
    <n v="0"/>
    <n v="-5530.62"/>
    <n v="-425782.47633587802"/>
    <n v="252849.02"/>
    <n v="0"/>
    <n v="0"/>
    <n v="4686.8100000000004"/>
    <n v="0"/>
    <n v="0"/>
    <n v="0"/>
    <n v="0"/>
    <n v="0"/>
    <n v="0"/>
    <n v="0"/>
    <n v="0"/>
    <n v="0"/>
    <n v="0"/>
    <n v="0"/>
    <n v="0"/>
    <n v="0"/>
    <n v="0"/>
    <n v="0"/>
    <n v="180"/>
    <n v="0"/>
    <n v="0"/>
    <n v="2158.98"/>
    <n v="680"/>
    <n v="-405.02"/>
    <n v="57892.31"/>
    <n v="0"/>
    <n v="0"/>
    <n v="0"/>
    <n v="0"/>
    <n v="0"/>
    <n v="0"/>
    <n v="238.86"/>
    <x v="1946"/>
    <n v="0"/>
    <n v="0"/>
    <n v="-108031.08"/>
    <n v="0"/>
    <n v="0"/>
    <n v="0"/>
    <n v="0"/>
    <n v="0"/>
    <n v="0"/>
    <n v="0"/>
    <n v="0"/>
    <n v="0"/>
    <x v="0"/>
    <x v="3"/>
    <m/>
    <x v="46"/>
  </r>
  <r>
    <x v="3"/>
    <s v="Neosho"/>
    <s v="Electric"/>
    <s v="Residential"/>
    <s v="TP-RG Time Choice Plus"/>
    <n v="5592"/>
    <n v="0"/>
    <n v="26"/>
    <n v="6.12"/>
    <n v="0"/>
    <n v="0"/>
    <n v="0"/>
    <n v="0"/>
    <n v="89.91"/>
    <n v="0"/>
    <n v="0"/>
    <n v="1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01"/>
    <n v="0"/>
    <n v="0"/>
    <n v="0"/>
    <n v="0"/>
    <n v="0"/>
    <n v="0"/>
    <n v="0"/>
    <x v="1947"/>
    <n v="0"/>
    <n v="395.03"/>
    <n v="0"/>
    <n v="282.75"/>
    <n v="0"/>
    <n v="0"/>
    <n v="0"/>
    <n v="0"/>
    <n v="0"/>
    <n v="0"/>
    <n v="0"/>
    <n v="0"/>
    <x v="0"/>
    <x v="40"/>
    <m/>
    <x v="46"/>
  </r>
  <r>
    <x v="3"/>
    <s v="Neosho"/>
    <s v="Lighting"/>
    <s v="Commercial"/>
    <s v="PL-Private Lighting"/>
    <n v="121595.409"/>
    <n v="40555.47"/>
    <n v="0"/>
    <n v="75.88"/>
    <n v="0"/>
    <n v="0"/>
    <n v="0"/>
    <n v="0"/>
    <n v="1995.78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314.42"/>
    <n v="0"/>
    <n v="-3.56"/>
    <n v="2112.21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3"/>
    <s v="Neosho"/>
    <s v="Lighting"/>
    <s v="Industrial"/>
    <s v="PL-Private Lighting"/>
    <n v="7531"/>
    <n v="2507.41"/>
    <n v="0"/>
    <n v="0"/>
    <n v="0"/>
    <n v="0"/>
    <n v="0"/>
    <n v="0"/>
    <n v="104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06"/>
    <n v="0"/>
    <n v="0"/>
    <n v="85.67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6"/>
  </r>
  <r>
    <x v="3"/>
    <s v="Neosho"/>
    <s v="Lighting"/>
    <s v="Municipal Buildings"/>
    <s v="PL-Private Lighting"/>
    <n v="489"/>
    <n v="169.6"/>
    <n v="0"/>
    <n v="0"/>
    <n v="0"/>
    <n v="0"/>
    <n v="0"/>
    <n v="0"/>
    <n v="8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4"/>
    <m/>
    <x v="46"/>
  </r>
  <r>
    <x v="3"/>
    <s v="Neosho"/>
    <s v="Lighting"/>
    <s v="Municipal Other Lighting"/>
    <s v="PL-Private Lighting"/>
    <n v="441"/>
    <n v="158.13999999999999"/>
    <n v="0"/>
    <n v="0"/>
    <n v="0"/>
    <n v="0"/>
    <n v="0"/>
    <n v="0"/>
    <n v="7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6"/>
  </r>
  <r>
    <x v="3"/>
    <s v="Neosho"/>
    <s v="Lighting"/>
    <s v="Municipal Street Lighting"/>
    <s v="SPL-Municipal St Lighting"/>
    <n v="207625.54500000001"/>
    <n v="22712"/>
    <n v="0"/>
    <n v="0"/>
    <n v="0"/>
    <n v="0"/>
    <n v="0"/>
    <n v="0"/>
    <n v="2692.89"/>
    <n v="0"/>
    <n v="0"/>
    <n v="0"/>
    <n v="0"/>
    <n v="0"/>
    <n v="0"/>
    <n v="0"/>
    <n v="0"/>
    <n v="0"/>
    <n v="0"/>
    <n v="8081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6"/>
  </r>
  <r>
    <x v="3"/>
    <s v="Neosho"/>
    <s v="Lighting"/>
    <s v="Residential"/>
    <s v="PL-Private Lighting"/>
    <n v="61537.745000000003"/>
    <n v="24736.12"/>
    <n v="0"/>
    <n v="57.74"/>
    <n v="0"/>
    <n v="0"/>
    <n v="0"/>
    <n v="0"/>
    <n v="981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48"/>
    <n v="0"/>
    <n v="0"/>
    <n v="511.3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3"/>
    <s v="Ozark"/>
    <s v="Electric"/>
    <s v="Commercial"/>
    <s v="TC-GS Time Choice"/>
    <n v="397"/>
    <n v="55.15"/>
    <n v="23.97"/>
    <n v="0"/>
    <n v="0"/>
    <n v="0"/>
    <n v="0"/>
    <n v="0"/>
    <n v="6.3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48"/>
    <n v="0"/>
    <n v="0"/>
    <n v="-0.56000000000000005"/>
    <n v="0"/>
    <n v="0"/>
    <n v="0"/>
    <n v="0"/>
    <n v="0"/>
    <n v="0"/>
    <n v="0"/>
    <n v="0"/>
    <n v="0"/>
    <x v="1"/>
    <x v="2"/>
    <m/>
    <x v="46"/>
  </r>
  <r>
    <x v="3"/>
    <s v="Ozark"/>
    <s v="Electric"/>
    <s v="Commercial"/>
    <s v="LS-Special Lighting"/>
    <n v="2027"/>
    <n v="475.8"/>
    <n v="0"/>
    <n v="3.31"/>
    <n v="0"/>
    <n v="0"/>
    <n v="0"/>
    <n v="0"/>
    <n v="34.07"/>
    <n v="0"/>
    <n v="0"/>
    <n v="0.57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7"/>
    <m/>
    <x v="46"/>
  </r>
  <r>
    <x v="3"/>
    <s v="Ozark"/>
    <s v="Electric"/>
    <s v="Commercial"/>
    <s v="NS-GS General Service"/>
    <n v="134103"/>
    <n v="16887.79"/>
    <n v="2256.37"/>
    <n v="488.38"/>
    <n v="0"/>
    <n v="0"/>
    <n v="0"/>
    <n v="0"/>
    <n v="2072.86"/>
    <n v="0"/>
    <n v="0"/>
    <n v="37.47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4.49"/>
    <n v="0"/>
    <n v="-4.5"/>
    <n v="1496.24"/>
    <n v="0"/>
    <n v="0"/>
    <n v="0"/>
    <n v="0"/>
    <n v="0"/>
    <n v="0"/>
    <n v="0"/>
    <x v="1949"/>
    <n v="0"/>
    <n v="0"/>
    <n v="0"/>
    <n v="0"/>
    <n v="0"/>
    <n v="0"/>
    <n v="0"/>
    <n v="0"/>
    <n v="0"/>
    <n v="0"/>
    <n v="0"/>
    <n v="0"/>
    <x v="1"/>
    <x v="19"/>
    <m/>
    <x v="46"/>
  </r>
  <r>
    <x v="3"/>
    <s v="Ozark"/>
    <s v="Electric"/>
    <s v="Commercial"/>
    <s v="NS-LG Large General"/>
    <n v="5740582"/>
    <n v="582390.06999999995"/>
    <n v="13759.02"/>
    <n v="7165.6"/>
    <n v="0"/>
    <n v="0"/>
    <n v="-18.059999999999999"/>
    <n v="-5514.5038167938901"/>
    <n v="84925.01"/>
    <n v="0"/>
    <n v="0"/>
    <n v="1533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39.79"/>
    <n v="0"/>
    <n v="-266.05"/>
    <n v="32297.4"/>
    <n v="0"/>
    <n v="0"/>
    <n v="0"/>
    <n v="0"/>
    <n v="0"/>
    <n v="0"/>
    <n v="0"/>
    <x v="1950"/>
    <n v="0"/>
    <n v="0"/>
    <n v="0"/>
    <n v="0"/>
    <n v="0"/>
    <n v="0"/>
    <n v="0"/>
    <n v="0"/>
    <n v="0"/>
    <n v="0"/>
    <n v="0"/>
    <n v="0"/>
    <x v="1"/>
    <x v="20"/>
    <m/>
    <x v="46"/>
  </r>
  <r>
    <x v="3"/>
    <s v="Ozark"/>
    <s v="Electric"/>
    <s v="Commercial"/>
    <s v="NS-SP Small Primary"/>
    <n v="194499"/>
    <n v="19108.61"/>
    <n v="208.47"/>
    <n v="0"/>
    <n v="0"/>
    <n v="0"/>
    <n v="0"/>
    <n v="0"/>
    <n v="3053.22"/>
    <n v="0"/>
    <n v="0"/>
    <n v="54.46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51"/>
    <n v="0"/>
    <n v="0"/>
    <n v="0"/>
    <n v="0"/>
    <n v="0"/>
    <n v="0"/>
    <n v="0"/>
    <n v="0"/>
    <n v="0"/>
    <n v="0"/>
    <n v="0"/>
    <n v="0"/>
    <x v="1"/>
    <x v="23"/>
    <m/>
    <x v="46"/>
  </r>
  <r>
    <x v="3"/>
    <s v="Ozark"/>
    <s v="Electric"/>
    <s v="Commercial"/>
    <s v="TC-GS Time Choice"/>
    <n v="3681554"/>
    <n v="479886.38"/>
    <n v="60811.92"/>
    <n v="12821.69"/>
    <n v="0"/>
    <n v="0"/>
    <n v="-895.73"/>
    <n v="-68040.189312977105"/>
    <n v="55052.92"/>
    <n v="0"/>
    <n v="0"/>
    <n v="1030.75"/>
    <n v="0"/>
    <n v="0"/>
    <n v="0"/>
    <n v="0"/>
    <n v="0"/>
    <n v="0"/>
    <n v="0"/>
    <n v="0"/>
    <n v="0"/>
    <n v="0"/>
    <n v="0"/>
    <n v="0"/>
    <n v="0"/>
    <n v="0"/>
    <n v="0"/>
    <n v="30"/>
    <n v="0"/>
    <n v="75"/>
    <n v="4234.08"/>
    <n v="40"/>
    <n v="-110.73"/>
    <n v="37197.72"/>
    <n v="0"/>
    <n v="0"/>
    <n v="0"/>
    <n v="0"/>
    <n v="0"/>
    <n v="0"/>
    <n v="0"/>
    <x v="1952"/>
    <n v="0"/>
    <n v="0"/>
    <n v="-20716.72"/>
    <n v="0"/>
    <n v="0"/>
    <n v="0"/>
    <n v="0"/>
    <n v="0"/>
    <n v="0"/>
    <n v="0"/>
    <n v="0"/>
    <n v="0"/>
    <x v="1"/>
    <x v="2"/>
    <m/>
    <x v="46"/>
  </r>
  <r>
    <x v="3"/>
    <s v="Ozark"/>
    <s v="Electric"/>
    <s v="Commercial"/>
    <s v="TC-LG Time Choice"/>
    <n v="729128"/>
    <n v="71611.759999999995"/>
    <n v="1320.31"/>
    <n v="3132.23"/>
    <n v="0"/>
    <n v="0"/>
    <n v="0"/>
    <n v="0"/>
    <n v="12960.76"/>
    <n v="0"/>
    <n v="0"/>
    <n v="204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4.05"/>
    <n v="0"/>
    <n v="0"/>
    <n v="2662.1"/>
    <n v="0"/>
    <n v="0"/>
    <n v="0"/>
    <n v="0"/>
    <n v="0"/>
    <n v="0"/>
    <n v="0"/>
    <x v="1953"/>
    <n v="0"/>
    <n v="0"/>
    <n v="-937.59"/>
    <n v="0"/>
    <n v="0"/>
    <n v="0"/>
    <n v="0"/>
    <n v="0"/>
    <n v="0"/>
    <n v="0"/>
    <n v="0"/>
    <n v="0"/>
    <x v="1"/>
    <x v="42"/>
    <m/>
    <x v="46"/>
  </r>
  <r>
    <x v="3"/>
    <s v="Ozark"/>
    <s v="Electric"/>
    <s v="Commercial"/>
    <s v="TC-LG Time Choice"/>
    <n v="7"/>
    <n v="0.98"/>
    <n v="26"/>
    <n v="0.56000000000000005"/>
    <n v="0"/>
    <n v="0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3"/>
    <n v="0"/>
    <n v="0"/>
    <n v="0"/>
    <n v="0"/>
    <n v="0"/>
    <n v="0"/>
    <n v="0"/>
    <x v="1684"/>
    <n v="0"/>
    <n v="0"/>
    <n v="-0.06"/>
    <n v="0"/>
    <n v="0"/>
    <n v="0"/>
    <n v="0"/>
    <n v="0"/>
    <n v="0"/>
    <n v="0"/>
    <n v="0"/>
    <n v="0"/>
    <x v="1"/>
    <x v="42"/>
    <m/>
    <x v="46"/>
  </r>
  <r>
    <x v="3"/>
    <s v="Ozark"/>
    <s v="Electric"/>
    <s v="Industrial"/>
    <s v="NS-LG Large General"/>
    <n v="299098"/>
    <n v="33340.07"/>
    <n v="486.43"/>
    <n v="914.34"/>
    <n v="0"/>
    <n v="0"/>
    <n v="0"/>
    <n v="0"/>
    <n v="4235.2700000000004"/>
    <n v="0"/>
    <n v="0"/>
    <n v="83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0.44000000000005"/>
    <n v="0"/>
    <n v="0"/>
    <n v="2387.69"/>
    <n v="0"/>
    <n v="0"/>
    <n v="0"/>
    <n v="0"/>
    <n v="0"/>
    <n v="0"/>
    <n v="0"/>
    <x v="1954"/>
    <n v="0"/>
    <n v="0"/>
    <n v="0"/>
    <n v="0"/>
    <n v="0"/>
    <n v="0"/>
    <n v="0"/>
    <n v="0"/>
    <n v="0"/>
    <n v="0"/>
    <n v="0"/>
    <n v="0"/>
    <x v="2"/>
    <x v="20"/>
    <m/>
    <x v="46"/>
  </r>
  <r>
    <x v="3"/>
    <s v="Ozark"/>
    <s v="Electric"/>
    <s v="Industrial"/>
    <s v="NS-SP Small Primary"/>
    <n v="331200"/>
    <n v="46048.17"/>
    <n v="69.489999999999995"/>
    <n v="2546.83"/>
    <n v="0"/>
    <n v="0"/>
    <n v="0"/>
    <n v="0"/>
    <n v="4295.66"/>
    <n v="0"/>
    <n v="0"/>
    <n v="92.74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3047.91"/>
    <n v="0"/>
    <n v="0"/>
    <n v="4062.17"/>
    <n v="0"/>
    <n v="0"/>
    <n v="0"/>
    <n v="0"/>
    <n v="0"/>
    <n v="0"/>
    <n v="0"/>
    <x v="1607"/>
    <n v="0"/>
    <n v="0"/>
    <n v="0"/>
    <n v="0"/>
    <n v="0"/>
    <n v="0"/>
    <n v="0"/>
    <n v="0"/>
    <n v="0"/>
    <n v="0"/>
    <n v="0"/>
    <n v="0"/>
    <x v="2"/>
    <x v="23"/>
    <m/>
    <x v="46"/>
  </r>
  <r>
    <x v="3"/>
    <s v="Ozark"/>
    <s v="Electric"/>
    <s v="Industrial"/>
    <s v="TC-GS Time Choice"/>
    <n v="11959"/>
    <n v="1538.85"/>
    <n v="119.85"/>
    <n v="34.520000000000003"/>
    <n v="0"/>
    <n v="0"/>
    <n v="0"/>
    <n v="0"/>
    <n v="175.08"/>
    <n v="0"/>
    <n v="0"/>
    <n v="3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4"/>
    <n v="0"/>
    <n v="0"/>
    <n v="132.84"/>
    <n v="0"/>
    <n v="0"/>
    <n v="0"/>
    <n v="0"/>
    <n v="0"/>
    <n v="0"/>
    <n v="0"/>
    <x v="1955"/>
    <n v="0"/>
    <n v="0"/>
    <n v="-49.56"/>
    <n v="0"/>
    <n v="0"/>
    <n v="0"/>
    <n v="0"/>
    <n v="0"/>
    <n v="0"/>
    <n v="0"/>
    <n v="0"/>
    <n v="0"/>
    <x v="2"/>
    <x v="2"/>
    <m/>
    <x v="46"/>
  </r>
  <r>
    <x v="3"/>
    <s v="Ozark"/>
    <s v="Electric"/>
    <s v="Industrial"/>
    <s v="TC-LG Time Choice"/>
    <n v="16320"/>
    <n v="2213.63"/>
    <n v="69.489999999999995"/>
    <n v="0"/>
    <n v="0"/>
    <n v="0"/>
    <n v="0"/>
    <n v="0"/>
    <n v="286.62"/>
    <n v="0"/>
    <n v="0"/>
    <n v="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41999999999999"/>
    <n v="0"/>
    <n v="0"/>
    <n v="0"/>
    <n v="0"/>
    <n v="0"/>
    <n v="0"/>
    <n v="0"/>
    <x v="1404"/>
    <n v="0"/>
    <n v="0"/>
    <n v="-11.6"/>
    <n v="0"/>
    <n v="0"/>
    <n v="0"/>
    <n v="0"/>
    <n v="0"/>
    <n v="0"/>
    <n v="0"/>
    <n v="0"/>
    <n v="0"/>
    <x v="2"/>
    <x v="42"/>
    <m/>
    <x v="46"/>
  </r>
  <r>
    <x v="3"/>
    <s v="Ozark"/>
    <s v="Electric"/>
    <s v="Interdepartmental"/>
    <s v="TC-GS Time Choice"/>
    <n v="3338"/>
    <n v="435.01"/>
    <n v="71.91"/>
    <n v="0"/>
    <n v="0"/>
    <n v="0"/>
    <n v="0"/>
    <n v="0"/>
    <n v="44.56"/>
    <n v="0"/>
    <n v="0"/>
    <n v="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1"/>
    <n v="0"/>
    <n v="0"/>
    <n v="0"/>
    <n v="0"/>
    <n v="0"/>
    <n v="0"/>
    <n v="0"/>
    <x v="1071"/>
    <n v="0"/>
    <n v="0"/>
    <n v="-25.98"/>
    <n v="0"/>
    <n v="0"/>
    <n v="0"/>
    <n v="0"/>
    <n v="0"/>
    <n v="0"/>
    <n v="0"/>
    <n v="0"/>
    <n v="0"/>
    <x v="5"/>
    <x v="2"/>
    <m/>
    <x v="46"/>
  </r>
  <r>
    <x v="3"/>
    <s v="Ozark"/>
    <s v="Electric"/>
    <s v="Municipal Buildings"/>
    <s v="NS-GS General Service"/>
    <n v="2600"/>
    <n v="322.38"/>
    <n v="23.97"/>
    <n v="0"/>
    <n v="0"/>
    <n v="0"/>
    <n v="0"/>
    <n v="0"/>
    <n v="43.27"/>
    <n v="0"/>
    <n v="0"/>
    <n v="0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989"/>
    <n v="0"/>
    <n v="0"/>
    <n v="0"/>
    <n v="0"/>
    <n v="0"/>
    <n v="0"/>
    <n v="0"/>
    <n v="0"/>
    <n v="0"/>
    <n v="0"/>
    <n v="0"/>
    <n v="0"/>
    <x v="3"/>
    <x v="19"/>
    <m/>
    <x v="46"/>
  </r>
  <r>
    <x v="3"/>
    <s v="Ozark"/>
    <s v="Electric"/>
    <s v="Municipal Buildings"/>
    <s v="NS-LG Large General"/>
    <n v="143280"/>
    <n v="14609.4"/>
    <n v="277.95999999999998"/>
    <n v="0"/>
    <n v="0"/>
    <n v="0"/>
    <n v="0"/>
    <n v="0"/>
    <n v="2246.4"/>
    <n v="0"/>
    <n v="0"/>
    <n v="4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56"/>
    <n v="0"/>
    <n v="0"/>
    <n v="0"/>
    <n v="0"/>
    <n v="0"/>
    <n v="0"/>
    <n v="0"/>
    <n v="0"/>
    <n v="0"/>
    <n v="0"/>
    <n v="0"/>
    <n v="0"/>
    <x v="3"/>
    <x v="20"/>
    <m/>
    <x v="46"/>
  </r>
  <r>
    <x v="3"/>
    <s v="Ozark"/>
    <s v="Electric"/>
    <s v="Municipal Buildings"/>
    <s v="TC-GS Time Choice"/>
    <n v="74534"/>
    <n v="9746.57"/>
    <n v="1582.02"/>
    <n v="0"/>
    <n v="0"/>
    <n v="0"/>
    <n v="0"/>
    <n v="0"/>
    <n v="1176.6099999999999"/>
    <n v="0"/>
    <n v="0"/>
    <n v="20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57"/>
    <n v="0"/>
    <n v="0"/>
    <n v="-470.9"/>
    <n v="0"/>
    <n v="0"/>
    <n v="0"/>
    <n v="0"/>
    <n v="0"/>
    <n v="0"/>
    <n v="0"/>
    <n v="0"/>
    <n v="0"/>
    <x v="3"/>
    <x v="2"/>
    <m/>
    <x v="46"/>
  </r>
  <r>
    <x v="3"/>
    <s v="Ozark"/>
    <s v="Electric"/>
    <s v="Municipal Other Lighting"/>
    <s v="LS-Special Lighting"/>
    <n v="374"/>
    <n v="193.59"/>
    <n v="0"/>
    <n v="0"/>
    <n v="0"/>
    <n v="0"/>
    <n v="0"/>
    <n v="0"/>
    <n v="5.85"/>
    <n v="0"/>
    <n v="0"/>
    <n v="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6"/>
  </r>
  <r>
    <x v="3"/>
    <s v="Ozark"/>
    <s v="Electric"/>
    <s v="Municipal Other Lighting"/>
    <s v="NS-GS General Service"/>
    <n v="163"/>
    <n v="21.89"/>
    <n v="71.91"/>
    <n v="0"/>
    <n v="0"/>
    <n v="0"/>
    <n v="0"/>
    <n v="0"/>
    <n v="2.78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9"/>
    <n v="0"/>
    <n v="0"/>
    <n v="0"/>
    <n v="0"/>
    <n v="0"/>
    <n v="0"/>
    <n v="0"/>
    <n v="0"/>
    <n v="0"/>
    <n v="0"/>
    <n v="0"/>
    <n v="0"/>
    <x v="4"/>
    <x v="19"/>
    <m/>
    <x v="46"/>
  </r>
  <r>
    <x v="3"/>
    <s v="Ozark"/>
    <s v="Electric"/>
    <s v="Municipal Other Lighting"/>
    <s v="TC-GS Time Choice"/>
    <n v="6260"/>
    <n v="848.91"/>
    <n v="694.33"/>
    <n v="0"/>
    <n v="0"/>
    <n v="0"/>
    <n v="0"/>
    <n v="0"/>
    <n v="95.85"/>
    <n v="0"/>
    <n v="0"/>
    <n v="1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58"/>
    <n v="0"/>
    <n v="0"/>
    <n v="-48.48"/>
    <n v="0"/>
    <n v="0"/>
    <n v="0"/>
    <n v="0"/>
    <n v="0"/>
    <n v="0"/>
    <n v="0"/>
    <n v="0"/>
    <n v="0"/>
    <x v="4"/>
    <x v="2"/>
    <m/>
    <x v="46"/>
  </r>
  <r>
    <x v="3"/>
    <s v="Ozark"/>
    <s v="Electric"/>
    <s v="Municipal Pumping"/>
    <s v="NS-LG Large General"/>
    <n v="543335"/>
    <n v="57626.04"/>
    <n v="1528.78"/>
    <n v="0"/>
    <n v="0"/>
    <n v="0"/>
    <n v="0"/>
    <n v="0"/>
    <n v="7677.65"/>
    <n v="0"/>
    <n v="0"/>
    <n v="15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59"/>
    <n v="0"/>
    <n v="0"/>
    <n v="0"/>
    <n v="0"/>
    <n v="0"/>
    <n v="0"/>
    <n v="0"/>
    <n v="0"/>
    <n v="0"/>
    <n v="0"/>
    <n v="0"/>
    <n v="0"/>
    <x v="3"/>
    <x v="20"/>
    <m/>
    <x v="46"/>
  </r>
  <r>
    <x v="3"/>
    <s v="Ozark"/>
    <s v="Electric"/>
    <s v="Municipal Pumping"/>
    <s v="TC-GS Time Choice"/>
    <n v="120064"/>
    <n v="15581.82"/>
    <n v="1845.69"/>
    <n v="0"/>
    <n v="0"/>
    <n v="0"/>
    <n v="0"/>
    <n v="0"/>
    <n v="1865.71"/>
    <n v="0"/>
    <n v="0"/>
    <n v="33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60"/>
    <n v="0"/>
    <n v="0"/>
    <n v="-632"/>
    <n v="0"/>
    <n v="0"/>
    <n v="0"/>
    <n v="0"/>
    <n v="0"/>
    <n v="0"/>
    <n v="0"/>
    <n v="0"/>
    <n v="0"/>
    <x v="3"/>
    <x v="2"/>
    <m/>
    <x v="46"/>
  </r>
  <r>
    <x v="3"/>
    <s v="Ozark"/>
    <s v="Electric"/>
    <s v="Municipal Pumping"/>
    <s v="TC-LG Time Choice"/>
    <n v="43684"/>
    <n v="5639.06"/>
    <n v="208.47"/>
    <n v="0"/>
    <n v="0"/>
    <n v="0"/>
    <n v="0"/>
    <n v="0"/>
    <n v="774.67"/>
    <n v="0"/>
    <n v="0"/>
    <n v="12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61"/>
    <n v="0"/>
    <n v="0"/>
    <n v="-58.95"/>
    <n v="0"/>
    <n v="0"/>
    <n v="0"/>
    <n v="0"/>
    <n v="0"/>
    <n v="0"/>
    <n v="0"/>
    <n v="0"/>
    <n v="0"/>
    <x v="3"/>
    <x v="42"/>
    <m/>
    <x v="46"/>
  </r>
  <r>
    <x v="3"/>
    <s v="Ozark"/>
    <s v="Electric"/>
    <s v="Residential"/>
    <s v="NS-RG Residential"/>
    <n v="126129"/>
    <n v="15257.33"/>
    <n v="1384.5"/>
    <n v="330.62"/>
    <n v="0"/>
    <n v="0"/>
    <n v="-197.41"/>
    <n v="-18113.444274809201"/>
    <n v="1928.76"/>
    <n v="0"/>
    <n v="0"/>
    <n v="35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45"/>
    <n v="0"/>
    <n v="0"/>
    <n v="100.33"/>
    <n v="0"/>
    <n v="0"/>
    <n v="0"/>
    <n v="0"/>
    <n v="0"/>
    <n v="0"/>
    <n v="0"/>
    <x v="1962"/>
    <n v="0"/>
    <n v="0"/>
    <n v="0"/>
    <n v="0"/>
    <n v="0"/>
    <n v="0"/>
    <n v="0"/>
    <n v="0"/>
    <n v="0"/>
    <n v="0"/>
    <n v="0"/>
    <n v="0"/>
    <x v="0"/>
    <x v="38"/>
    <m/>
    <x v="46"/>
  </r>
  <r>
    <x v="3"/>
    <s v="Ozark"/>
    <s v="Electric"/>
    <s v="Residential"/>
    <s v="TC-RG Time Choice"/>
    <n v="21047578.333999999"/>
    <n v="2696447.06"/>
    <n v="258538.76"/>
    <n v="66332.23"/>
    <n v="0"/>
    <n v="0"/>
    <n v="-4360.7"/>
    <n v="-456775.33129771001"/>
    <n v="316554.18"/>
    <n v="0"/>
    <n v="0"/>
    <n v="5892.79"/>
    <n v="0"/>
    <n v="0"/>
    <n v="0"/>
    <n v="0"/>
    <n v="0"/>
    <n v="0"/>
    <n v="0"/>
    <n v="0"/>
    <n v="0"/>
    <n v="0"/>
    <n v="0"/>
    <n v="0"/>
    <n v="0"/>
    <n v="0"/>
    <n v="0"/>
    <n v="120"/>
    <n v="0"/>
    <n v="60"/>
    <n v="2241.2800000000002"/>
    <n v="1120"/>
    <n v="-318.25"/>
    <n v="21058.3"/>
    <n v="0"/>
    <n v="0"/>
    <n v="0"/>
    <n v="0"/>
    <n v="0"/>
    <n v="0"/>
    <n v="146.57"/>
    <x v="1963"/>
    <n v="0"/>
    <n v="0"/>
    <n v="-129096.58"/>
    <n v="0"/>
    <n v="0"/>
    <n v="8.75"/>
    <n v="12.49"/>
    <n v="0"/>
    <n v="0"/>
    <n v="0"/>
    <n v="0"/>
    <n v="0"/>
    <x v="0"/>
    <x v="3"/>
    <m/>
    <x v="46"/>
  </r>
  <r>
    <x v="3"/>
    <s v="Ozark"/>
    <s v="Electric"/>
    <s v="Residential"/>
    <s v="TP-RG Time Choice Plus"/>
    <n v="14295"/>
    <n v="0"/>
    <n v="78"/>
    <n v="43.24"/>
    <n v="0"/>
    <n v="0"/>
    <n v="0"/>
    <n v="0"/>
    <n v="225.9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12.33"/>
    <n v="0"/>
    <n v="0"/>
    <n v="0"/>
    <n v="0"/>
    <n v="0"/>
    <n v="0"/>
    <n v="15.36"/>
    <x v="429"/>
    <n v="0"/>
    <n v="1053.31"/>
    <n v="0"/>
    <n v="607.24"/>
    <n v="0"/>
    <n v="0"/>
    <n v="0"/>
    <n v="0"/>
    <n v="0"/>
    <n v="0"/>
    <n v="0"/>
    <n v="0"/>
    <x v="0"/>
    <x v="40"/>
    <m/>
    <x v="46"/>
  </r>
  <r>
    <x v="3"/>
    <s v="Ozark"/>
    <s v="Lighting"/>
    <s v="Commercial"/>
    <s v="PL-Private Lighting"/>
    <n v="45921.684999999998"/>
    <n v="15877.77"/>
    <n v="0"/>
    <n v="151.21"/>
    <n v="0"/>
    <n v="0"/>
    <n v="0"/>
    <n v="0"/>
    <n v="748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1.66"/>
    <n v="0"/>
    <n v="0"/>
    <n v="806.94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3"/>
    <s v="Ozark"/>
    <s v="Lighting"/>
    <s v="Municipal Other Lighting"/>
    <s v="PL-Private Lighting"/>
    <n v="671"/>
    <n v="202.18"/>
    <n v="0"/>
    <n v="0"/>
    <n v="0"/>
    <n v="0"/>
    <n v="0"/>
    <n v="0"/>
    <n v="1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6"/>
  </r>
  <r>
    <x v="3"/>
    <s v="Ozark"/>
    <s v="Lighting"/>
    <s v="Municipal Street Lighting"/>
    <s v="SPL-Municipal St Lighting"/>
    <n v="173224.47700000001"/>
    <n v="20456.86"/>
    <n v="0"/>
    <n v="0"/>
    <n v="0"/>
    <n v="0"/>
    <n v="0"/>
    <n v="0"/>
    <n v="2246.7199999999998"/>
    <n v="0"/>
    <n v="0"/>
    <n v="0"/>
    <n v="0"/>
    <n v="0"/>
    <n v="0"/>
    <n v="0"/>
    <n v="0"/>
    <n v="0"/>
    <n v="0"/>
    <n v="6764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6"/>
  </r>
  <r>
    <x v="3"/>
    <s v="Ozark"/>
    <s v="Lighting"/>
    <s v="Residential"/>
    <s v="PL-Private Lighting"/>
    <n v="25428.226999999999"/>
    <n v="10274.89"/>
    <n v="0"/>
    <n v="41.23"/>
    <n v="0"/>
    <n v="0"/>
    <n v="0"/>
    <n v="0"/>
    <n v="414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76"/>
    <n v="0"/>
    <n v="0"/>
    <n v="63.31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3"/>
    <s v="Ozark"/>
    <s v="Unassigned"/>
    <s v="Residential"/>
    <s v="TC-RG Time Choice"/>
    <n v="91"/>
    <n v="12.77"/>
    <n v="13"/>
    <n v="1.6"/>
    <n v="0"/>
    <n v="0"/>
    <n v="0"/>
    <n v="0"/>
    <n v="1.43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"/>
    <n v="0"/>
    <n v="0"/>
    <n v="0"/>
    <n v="0"/>
    <x v="1206"/>
    <n v="0"/>
    <n v="0"/>
    <n v="-0.62"/>
    <n v="0"/>
    <n v="0"/>
    <n v="0"/>
    <n v="0"/>
    <n v="0"/>
    <n v="0"/>
    <n v="0"/>
    <n v="0"/>
    <n v="0"/>
    <x v="0"/>
    <x v="3"/>
    <m/>
    <x v="46"/>
  </r>
  <r>
    <x v="3"/>
    <s v="Pierce City"/>
    <s v="Electric"/>
    <s v="Commercial"/>
    <s v="TC-GS Time Choice"/>
    <n v="8329"/>
    <n v="1074.03"/>
    <n v="71.91"/>
    <n v="0"/>
    <n v="0"/>
    <n v="0"/>
    <n v="0"/>
    <n v="0"/>
    <n v="117.37"/>
    <n v="0"/>
    <n v="0"/>
    <n v="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67"/>
    <n v="0"/>
    <n v="0"/>
    <n v="39.82"/>
    <n v="0"/>
    <n v="0"/>
    <n v="0"/>
    <n v="0"/>
    <n v="0"/>
    <n v="0"/>
    <n v="0"/>
    <x v="1964"/>
    <n v="0"/>
    <n v="0"/>
    <n v="-48.6"/>
    <n v="0"/>
    <n v="0"/>
    <n v="0"/>
    <n v="0"/>
    <n v="0"/>
    <n v="0"/>
    <n v="0"/>
    <n v="0"/>
    <n v="0"/>
    <x v="1"/>
    <x v="2"/>
    <m/>
    <x v="46"/>
  </r>
  <r>
    <x v="3"/>
    <s v="Pierce City"/>
    <s v="Electric"/>
    <s v="Residential"/>
    <s v="TC-RG Time Choice"/>
    <n v="21130"/>
    <n v="2641.29"/>
    <n v="169"/>
    <n v="72.88"/>
    <n v="0"/>
    <n v="0"/>
    <n v="0"/>
    <n v="0"/>
    <n v="308.12"/>
    <n v="0"/>
    <n v="0"/>
    <n v="5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55"/>
    <n v="0"/>
    <n v="0"/>
    <n v="0"/>
    <n v="0"/>
    <n v="0"/>
    <n v="0"/>
    <n v="0"/>
    <n v="0"/>
    <n v="0"/>
    <n v="0"/>
    <x v="1965"/>
    <n v="0"/>
    <n v="0"/>
    <n v="-141.62"/>
    <n v="0"/>
    <n v="0"/>
    <n v="0"/>
    <n v="0"/>
    <n v="0"/>
    <n v="0"/>
    <n v="0"/>
    <n v="0"/>
    <n v="0"/>
    <x v="0"/>
    <x v="3"/>
    <m/>
    <x v="46"/>
  </r>
  <r>
    <x v="3"/>
    <s v="Pierce City"/>
    <s v="Lighting"/>
    <s v="Residential"/>
    <s v="PL-Private Lighting"/>
    <n v="65"/>
    <n v="16.489999999999998"/>
    <n v="0"/>
    <n v="0"/>
    <n v="0"/>
    <n v="0"/>
    <n v="0"/>
    <n v="0"/>
    <n v="1.1599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s v="Republic"/>
    <s v="Electric"/>
    <s v="Commercial"/>
    <s v="NS-GS General Service"/>
    <n v="30081"/>
    <n v="3838.56"/>
    <n v="791.01"/>
    <n v="140.05000000000001"/>
    <n v="0"/>
    <n v="0"/>
    <n v="0"/>
    <n v="0"/>
    <n v="423.65"/>
    <n v="0"/>
    <n v="0"/>
    <n v="8.4600000000000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8.77"/>
    <n v="0"/>
    <n v="0"/>
    <n v="367.68"/>
    <n v="0"/>
    <n v="0"/>
    <n v="0"/>
    <n v="0"/>
    <n v="0"/>
    <n v="0"/>
    <n v="0"/>
    <x v="1966"/>
    <n v="0"/>
    <n v="0"/>
    <n v="0"/>
    <n v="0"/>
    <n v="0"/>
    <n v="0"/>
    <n v="0"/>
    <n v="0"/>
    <n v="0"/>
    <n v="0"/>
    <n v="0"/>
    <n v="0"/>
    <x v="1"/>
    <x v="19"/>
    <m/>
    <x v="46"/>
  </r>
  <r>
    <x v="3"/>
    <s v="Republic"/>
    <s v="Electric"/>
    <s v="Commercial"/>
    <s v="NS-LG Large General"/>
    <n v="386776"/>
    <n v="38126.15"/>
    <n v="1250.82"/>
    <n v="852.42"/>
    <n v="0"/>
    <n v="0"/>
    <n v="0"/>
    <n v="0"/>
    <n v="5415.15"/>
    <n v="0"/>
    <n v="0"/>
    <n v="108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92.31"/>
    <n v="0"/>
    <n v="0"/>
    <n v="3161.96"/>
    <n v="0"/>
    <n v="0"/>
    <n v="0"/>
    <n v="0"/>
    <n v="0"/>
    <n v="0"/>
    <n v="0"/>
    <x v="1967"/>
    <n v="0"/>
    <n v="0"/>
    <n v="0"/>
    <n v="0"/>
    <n v="0"/>
    <n v="0"/>
    <n v="0"/>
    <n v="0"/>
    <n v="0"/>
    <n v="0"/>
    <n v="0"/>
    <n v="0"/>
    <x v="1"/>
    <x v="20"/>
    <m/>
    <x v="46"/>
  </r>
  <r>
    <x v="3"/>
    <s v="Republic"/>
    <s v="Electric"/>
    <s v="Commercial"/>
    <s v="TC-GS Time Choice"/>
    <n v="557552"/>
    <n v="73010.740000000005"/>
    <n v="10131.33"/>
    <n v="1992.96"/>
    <n v="0"/>
    <n v="0"/>
    <n v="-41.66"/>
    <n v="-6313.6"/>
    <n v="7908.93"/>
    <n v="0"/>
    <n v="0"/>
    <n v="156.11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7.72"/>
    <n v="20"/>
    <n v="-21.25"/>
    <n v="5985"/>
    <n v="0"/>
    <n v="0"/>
    <n v="0"/>
    <n v="0"/>
    <n v="0"/>
    <n v="0"/>
    <n v="0"/>
    <x v="1968"/>
    <n v="0"/>
    <n v="0"/>
    <n v="-3122.84"/>
    <n v="0"/>
    <n v="0"/>
    <n v="0"/>
    <n v="0"/>
    <n v="0"/>
    <n v="0"/>
    <n v="0"/>
    <n v="0"/>
    <n v="0"/>
    <x v="1"/>
    <x v="2"/>
    <m/>
    <x v="46"/>
  </r>
  <r>
    <x v="3"/>
    <s v="Republic"/>
    <s v="Electric"/>
    <s v="Commercial"/>
    <s v="TC-LG Time Choice"/>
    <n v="45520"/>
    <n v="4497.21"/>
    <n v="208.47"/>
    <n v="0"/>
    <n v="0"/>
    <n v="0"/>
    <n v="0"/>
    <n v="0"/>
    <n v="812.12"/>
    <n v="0"/>
    <n v="0"/>
    <n v="12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0.18"/>
    <n v="0"/>
    <n v="0"/>
    <n v="279.5"/>
    <n v="0"/>
    <n v="0"/>
    <n v="0"/>
    <n v="0"/>
    <n v="0"/>
    <n v="0"/>
    <n v="0"/>
    <x v="1969"/>
    <n v="0"/>
    <n v="0"/>
    <n v="-58.4"/>
    <n v="0"/>
    <n v="0"/>
    <n v="0"/>
    <n v="0"/>
    <n v="0"/>
    <n v="0"/>
    <n v="0"/>
    <n v="0"/>
    <n v="0"/>
    <x v="1"/>
    <x v="42"/>
    <m/>
    <x v="46"/>
  </r>
  <r>
    <x v="3"/>
    <s v="Republic"/>
    <s v="Electric"/>
    <s v="Commercial"/>
    <s v="TP-GS Time Choice Plus"/>
    <n v="0"/>
    <n v="0"/>
    <n v="23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7"/>
    <m/>
    <x v="46"/>
  </r>
  <r>
    <x v="3"/>
    <s v="Republic"/>
    <s v="Electric"/>
    <s v="Industrial"/>
    <s v="TC-GS Time Choice"/>
    <n v="620"/>
    <n v="86.13"/>
    <n v="23.97"/>
    <n v="3.5"/>
    <n v="0"/>
    <n v="0"/>
    <n v="0"/>
    <n v="0"/>
    <n v="8.0399999999999991"/>
    <n v="0"/>
    <n v="0"/>
    <n v="0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61"/>
    <n v="0"/>
    <n v="0"/>
    <n v="0"/>
    <n v="0"/>
    <n v="0"/>
    <n v="0"/>
    <n v="0"/>
    <x v="1970"/>
    <n v="0"/>
    <n v="0"/>
    <n v="-2.5"/>
    <n v="0"/>
    <n v="0"/>
    <n v="0"/>
    <n v="0"/>
    <n v="0"/>
    <n v="0"/>
    <n v="0"/>
    <n v="0"/>
    <n v="0"/>
    <x v="2"/>
    <x v="2"/>
    <m/>
    <x v="46"/>
  </r>
  <r>
    <x v="3"/>
    <s v="Republic"/>
    <s v="Electric"/>
    <s v="Municipal Buildings"/>
    <s v="NS-LG Large General"/>
    <n v="50240"/>
    <n v="5423.66"/>
    <n v="208.47"/>
    <n v="0"/>
    <n v="0"/>
    <n v="0"/>
    <n v="0"/>
    <n v="0"/>
    <n v="725.55"/>
    <n v="0"/>
    <n v="0"/>
    <n v="14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71"/>
    <n v="0"/>
    <n v="0"/>
    <n v="0"/>
    <n v="0"/>
    <n v="0"/>
    <n v="0"/>
    <n v="0"/>
    <n v="0"/>
    <n v="0"/>
    <n v="0"/>
    <n v="0"/>
    <n v="0"/>
    <x v="3"/>
    <x v="20"/>
    <m/>
    <x v="46"/>
  </r>
  <r>
    <x v="3"/>
    <s v="Republic"/>
    <s v="Electric"/>
    <s v="Municipal Buildings"/>
    <s v="TC-GS Time Choice"/>
    <n v="25059"/>
    <n v="3268.62"/>
    <n v="419.48"/>
    <n v="0"/>
    <n v="0"/>
    <n v="0"/>
    <n v="0"/>
    <n v="0"/>
    <n v="351.51"/>
    <n v="0"/>
    <n v="0"/>
    <n v="7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72"/>
    <n v="0"/>
    <n v="0"/>
    <n v="-144.52000000000001"/>
    <n v="0"/>
    <n v="0"/>
    <n v="0"/>
    <n v="0"/>
    <n v="0"/>
    <n v="0"/>
    <n v="0"/>
    <n v="0"/>
    <n v="0"/>
    <x v="3"/>
    <x v="2"/>
    <m/>
    <x v="46"/>
  </r>
  <r>
    <x v="3"/>
    <s v="Republic"/>
    <s v="Electric"/>
    <s v="Municipal Other Lighting"/>
    <s v="LS-Special Lighting"/>
    <n v="400"/>
    <n v="72.45"/>
    <n v="0"/>
    <n v="0"/>
    <n v="0"/>
    <n v="0"/>
    <n v="0"/>
    <n v="0"/>
    <n v="5.19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6"/>
  </r>
  <r>
    <x v="3"/>
    <s v="Republic"/>
    <s v="Electric"/>
    <s v="Municipal Other Lighting"/>
    <s v="NS-GS General Service"/>
    <n v="30"/>
    <n v="4.03"/>
    <n v="23.97"/>
    <n v="0"/>
    <n v="0"/>
    <n v="0"/>
    <n v="0"/>
    <n v="0"/>
    <n v="0.46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8"/>
    <n v="0"/>
    <n v="0"/>
    <n v="0"/>
    <n v="0"/>
    <n v="0"/>
    <n v="0"/>
    <n v="0"/>
    <n v="0"/>
    <n v="0"/>
    <n v="0"/>
    <n v="0"/>
    <n v="0"/>
    <x v="4"/>
    <x v="19"/>
    <m/>
    <x v="46"/>
  </r>
  <r>
    <x v="3"/>
    <s v="Republic"/>
    <s v="Electric"/>
    <s v="Municipal Other Lighting"/>
    <s v="TC-GS Time Choice"/>
    <n v="3862"/>
    <n v="498.37"/>
    <n v="215.73"/>
    <n v="0"/>
    <n v="0"/>
    <n v="0"/>
    <n v="0"/>
    <n v="0"/>
    <n v="50.13"/>
    <n v="0"/>
    <n v="0"/>
    <n v="1.09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73"/>
    <n v="0"/>
    <n v="0"/>
    <n v="-25.72"/>
    <n v="0"/>
    <n v="0"/>
    <n v="0"/>
    <n v="0"/>
    <n v="0"/>
    <n v="0"/>
    <n v="0"/>
    <n v="0"/>
    <n v="0"/>
    <x v="4"/>
    <x v="2"/>
    <m/>
    <x v="46"/>
  </r>
  <r>
    <x v="3"/>
    <s v="Republic"/>
    <s v="Electric"/>
    <s v="Municipal Pumping"/>
    <s v="TC-GS Time Choice"/>
    <n v="13560"/>
    <n v="1769.25"/>
    <n v="239.7"/>
    <n v="0"/>
    <n v="0"/>
    <n v="0"/>
    <n v="0"/>
    <n v="0"/>
    <n v="185.28"/>
    <n v="0"/>
    <n v="0"/>
    <n v="3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74"/>
    <n v="0"/>
    <n v="0"/>
    <n v="-82.74"/>
    <n v="0"/>
    <n v="0"/>
    <n v="0"/>
    <n v="0"/>
    <n v="0"/>
    <n v="0"/>
    <n v="0"/>
    <n v="0"/>
    <n v="0"/>
    <x v="3"/>
    <x v="2"/>
    <m/>
    <x v="46"/>
  </r>
  <r>
    <x v="3"/>
    <s v="Republic"/>
    <s v="Electric"/>
    <s v="Municipal Pumping"/>
    <s v="TC-LG Time Choice"/>
    <n v="62040"/>
    <n v="7721.78"/>
    <n v="277.95999999999998"/>
    <n v="0"/>
    <n v="0"/>
    <n v="0"/>
    <n v="0"/>
    <n v="0"/>
    <n v="1115.48"/>
    <n v="0"/>
    <n v="0"/>
    <n v="17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75"/>
    <n v="0"/>
    <n v="0"/>
    <n v="-94.26"/>
    <n v="0"/>
    <n v="0"/>
    <n v="0"/>
    <n v="0"/>
    <n v="0"/>
    <n v="0"/>
    <n v="0"/>
    <n v="0"/>
    <n v="0"/>
    <x v="3"/>
    <x v="42"/>
    <m/>
    <x v="46"/>
  </r>
  <r>
    <x v="3"/>
    <s v="Republic"/>
    <s v="Electric"/>
    <s v="Residential"/>
    <s v="NS-RG Residential"/>
    <n v="27686"/>
    <n v="3087.3"/>
    <n v="314.17"/>
    <n v="97.11"/>
    <n v="0"/>
    <n v="0"/>
    <n v="0"/>
    <n v="0"/>
    <n v="368.5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7"/>
    <n v="0"/>
    <n v="0"/>
    <n v="34.47"/>
    <n v="0"/>
    <n v="0"/>
    <n v="0"/>
    <n v="0"/>
    <n v="0"/>
    <n v="0"/>
    <n v="0"/>
    <x v="1554"/>
    <n v="0"/>
    <n v="0"/>
    <n v="0"/>
    <n v="0"/>
    <n v="0"/>
    <n v="0"/>
    <n v="0"/>
    <n v="0"/>
    <n v="0"/>
    <n v="0"/>
    <n v="0"/>
    <n v="0"/>
    <x v="0"/>
    <x v="38"/>
    <m/>
    <x v="46"/>
  </r>
  <r>
    <x v="3"/>
    <s v="Republic"/>
    <s v="Electric"/>
    <s v="Residential"/>
    <s v="TC-GS Time Choice"/>
    <n v="480"/>
    <n v="62.08"/>
    <n v="4"/>
    <n v="2.16"/>
    <n v="0"/>
    <n v="0"/>
    <n v="0"/>
    <n v="0"/>
    <n v="8.6300000000000008"/>
    <n v="0"/>
    <n v="0"/>
    <n v="0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3"/>
    <n v="0"/>
    <n v="0"/>
    <n v="0"/>
    <n v="0"/>
    <n v="0"/>
    <n v="0"/>
    <n v="0"/>
    <x v="110"/>
    <n v="0"/>
    <n v="0"/>
    <n v="-3.2"/>
    <n v="0"/>
    <n v="0"/>
    <n v="0"/>
    <n v="0"/>
    <n v="0"/>
    <n v="0"/>
    <n v="0"/>
    <n v="0"/>
    <n v="0"/>
    <x v="0"/>
    <x v="2"/>
    <m/>
    <x v="46"/>
  </r>
  <r>
    <x v="3"/>
    <s v="Republic"/>
    <s v="Electric"/>
    <s v="Residential"/>
    <s v="TC-RG Time Choice"/>
    <n v="4434606"/>
    <n v="579496.35"/>
    <n v="70833.52"/>
    <n v="17293.849999999999"/>
    <n v="0"/>
    <n v="0"/>
    <n v="-686.77"/>
    <n v="-108710.10687022901"/>
    <n v="62536.34"/>
    <n v="0"/>
    <n v="0"/>
    <n v="124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8.03"/>
    <n v="300"/>
    <n v="-93.06"/>
    <n v="6101.74"/>
    <n v="0"/>
    <n v="0"/>
    <n v="0"/>
    <n v="0"/>
    <n v="0"/>
    <n v="0"/>
    <n v="30.85"/>
    <x v="1976"/>
    <n v="0"/>
    <n v="0"/>
    <n v="-26087"/>
    <n v="0"/>
    <n v="0"/>
    <n v="0"/>
    <n v="0"/>
    <n v="0"/>
    <n v="0"/>
    <n v="0"/>
    <n v="0"/>
    <n v="0"/>
    <x v="0"/>
    <x v="3"/>
    <m/>
    <x v="46"/>
  </r>
  <r>
    <x v="3"/>
    <s v="Republic"/>
    <s v="Electric"/>
    <s v="Residential"/>
    <s v="TP-RG Time Choice Plus"/>
    <n v="836"/>
    <n v="0"/>
    <n v="13"/>
    <n v="0"/>
    <n v="0"/>
    <n v="0"/>
    <n v="0"/>
    <n v="0"/>
    <n v="12.94"/>
    <n v="0"/>
    <n v="0"/>
    <n v="0.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200000000000001"/>
    <n v="0"/>
    <n v="0"/>
    <n v="0"/>
    <n v="0"/>
    <n v="0"/>
    <n v="0"/>
    <n v="0"/>
    <x v="1273"/>
    <n v="0"/>
    <n v="59.13"/>
    <n v="0"/>
    <n v="42.04"/>
    <n v="0"/>
    <n v="0"/>
    <n v="0"/>
    <n v="0"/>
    <n v="0"/>
    <n v="0"/>
    <n v="0"/>
    <n v="0"/>
    <x v="0"/>
    <x v="40"/>
    <m/>
    <x v="46"/>
  </r>
  <r>
    <x v="3"/>
    <s v="Republic"/>
    <s v="Lighting"/>
    <s v="Commercial"/>
    <s v="PL-Private Lighting"/>
    <n v="10036"/>
    <n v="4181.33"/>
    <n v="0"/>
    <n v="0"/>
    <n v="0"/>
    <n v="0"/>
    <n v="0"/>
    <n v="0"/>
    <n v="151.22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42"/>
    <n v="0"/>
    <n v="0"/>
    <n v="196.2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3"/>
    <s v="Republic"/>
    <s v="Lighting"/>
    <s v="Municipal Buildings"/>
    <s v="PL-Private Lighting"/>
    <n v="31"/>
    <n v="15.22"/>
    <n v="0"/>
    <n v="0"/>
    <n v="0"/>
    <n v="0"/>
    <n v="0"/>
    <n v="0"/>
    <n v="0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4"/>
    <m/>
    <x v="46"/>
  </r>
  <r>
    <x v="3"/>
    <s v="Republic"/>
    <s v="Lighting"/>
    <s v="Municipal Other Lighting"/>
    <s v="PL-Private Lighting"/>
    <n v="431"/>
    <n v="85.61"/>
    <n v="0"/>
    <n v="0"/>
    <n v="0"/>
    <n v="0"/>
    <n v="0"/>
    <n v="0"/>
    <n v="6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6"/>
  </r>
  <r>
    <x v="3"/>
    <s v="Republic"/>
    <s v="Lighting"/>
    <s v="Municipal Street Lighting"/>
    <s v="SPL-Municipal St Lighting"/>
    <n v="112993.726"/>
    <n v="14348.77"/>
    <n v="0"/>
    <n v="0"/>
    <n v="0"/>
    <n v="0"/>
    <n v="0"/>
    <n v="0"/>
    <n v="1465.52"/>
    <n v="0"/>
    <n v="0"/>
    <n v="0"/>
    <n v="0"/>
    <n v="0"/>
    <n v="0"/>
    <n v="0"/>
    <n v="0"/>
    <n v="0"/>
    <n v="0"/>
    <n v="6682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6"/>
  </r>
  <r>
    <x v="3"/>
    <s v="Republic"/>
    <s v="Lighting"/>
    <s v="Residential"/>
    <s v="PL-Private Lighting"/>
    <n v="5073.7039999999997"/>
    <n v="1878.24"/>
    <n v="0"/>
    <n v="0"/>
    <n v="0"/>
    <n v="0"/>
    <n v="0"/>
    <n v="0"/>
    <n v="77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67"/>
    <n v="0"/>
    <n v="0"/>
    <n v="12.7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3"/>
    <s v="Webb City"/>
    <s v="Electric"/>
    <s v="Commercial"/>
    <s v="TC-GS Time Choice"/>
    <n v="4240"/>
    <n v="544.13"/>
    <n v="23.97"/>
    <n v="0"/>
    <n v="0"/>
    <n v="0"/>
    <n v="0"/>
    <n v="0"/>
    <n v="54.99"/>
    <n v="0"/>
    <n v="0"/>
    <n v="1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77"/>
    <n v="0"/>
    <n v="0"/>
    <n v="-4.8"/>
    <n v="0"/>
    <n v="0"/>
    <n v="0"/>
    <n v="0"/>
    <n v="0"/>
    <n v="0"/>
    <n v="0"/>
    <n v="0"/>
    <n v="0"/>
    <x v="1"/>
    <x v="2"/>
    <m/>
    <x v="46"/>
  </r>
  <r>
    <x v="3"/>
    <s v="Webb City"/>
    <s v="Electric"/>
    <s v="Commercial"/>
    <s v="LS-Special Lighting"/>
    <n v="3120"/>
    <n v="478.91"/>
    <n v="0"/>
    <n v="0"/>
    <n v="0"/>
    <n v="0"/>
    <n v="0"/>
    <n v="0"/>
    <n v="49.09"/>
    <n v="0"/>
    <n v="0"/>
    <n v="0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7"/>
    <m/>
    <x v="46"/>
  </r>
  <r>
    <x v="3"/>
    <s v="Webb City"/>
    <s v="Electric"/>
    <s v="Commercial"/>
    <s v="NS-GS General Service"/>
    <n v="131936"/>
    <n v="16656.64"/>
    <n v="2563.1999999999998"/>
    <n v="692.77"/>
    <n v="0"/>
    <n v="0"/>
    <n v="0"/>
    <n v="0"/>
    <n v="2001.78"/>
    <n v="0"/>
    <n v="0"/>
    <n v="36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2.18"/>
    <n v="0"/>
    <n v="-11.74"/>
    <n v="1311.47"/>
    <n v="0"/>
    <n v="0"/>
    <n v="0"/>
    <n v="0"/>
    <n v="0"/>
    <n v="0"/>
    <n v="0"/>
    <x v="1978"/>
    <n v="0"/>
    <n v="0"/>
    <n v="0"/>
    <n v="0"/>
    <n v="0"/>
    <n v="0"/>
    <n v="0"/>
    <n v="0"/>
    <n v="0"/>
    <n v="0"/>
    <n v="0"/>
    <n v="0"/>
    <x v="1"/>
    <x v="19"/>
    <m/>
    <x v="46"/>
  </r>
  <r>
    <x v="3"/>
    <s v="Webb City"/>
    <s v="Electric"/>
    <s v="Commercial"/>
    <s v="NS-LG Large General"/>
    <n v="4301448"/>
    <n v="453714.78"/>
    <n v="10078.36"/>
    <n v="4743.6099999999997"/>
    <n v="0"/>
    <n v="0"/>
    <n v="-46.2"/>
    <n v="-15870.229007633599"/>
    <n v="60868.66"/>
    <n v="0"/>
    <n v="0"/>
    <n v="1183.52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782.99"/>
    <n v="40"/>
    <n v="-169.93"/>
    <n v="21988.93"/>
    <n v="0"/>
    <n v="0"/>
    <n v="0"/>
    <n v="0"/>
    <n v="0"/>
    <n v="0"/>
    <n v="0"/>
    <x v="1979"/>
    <n v="0"/>
    <n v="0"/>
    <n v="0"/>
    <n v="0"/>
    <n v="0"/>
    <n v="0"/>
    <n v="0"/>
    <n v="0"/>
    <n v="0"/>
    <n v="0"/>
    <n v="0"/>
    <n v="0"/>
    <x v="1"/>
    <x v="20"/>
    <m/>
    <x v="46"/>
  </r>
  <r>
    <x v="3"/>
    <s v="Webb City"/>
    <s v="Electric"/>
    <s v="Commercial"/>
    <s v="TC-GS Time Choice"/>
    <n v="2684657"/>
    <n v="331446.09999999998"/>
    <n v="41043.839999999997"/>
    <n v="10252.5"/>
    <n v="0"/>
    <n v="0"/>
    <n v="-1338.21"/>
    <n v="-79097.465648854995"/>
    <n v="38963.769999999997"/>
    <n v="0"/>
    <n v="0"/>
    <n v="660.07"/>
    <n v="0"/>
    <n v="0"/>
    <n v="0"/>
    <n v="0"/>
    <n v="0"/>
    <n v="0"/>
    <n v="0"/>
    <n v="0"/>
    <n v="0"/>
    <n v="0"/>
    <n v="0"/>
    <n v="0"/>
    <n v="0"/>
    <n v="0"/>
    <n v="0"/>
    <n v="60"/>
    <n v="0"/>
    <n v="45"/>
    <n v="3546.53"/>
    <n v="0"/>
    <n v="-60.15"/>
    <n v="24708.44"/>
    <n v="287.95"/>
    <n v="0"/>
    <n v="0"/>
    <n v="0"/>
    <n v="0"/>
    <n v="0"/>
    <n v="0"/>
    <x v="1980"/>
    <n v="0"/>
    <n v="0"/>
    <n v="-15780.22"/>
    <n v="0"/>
    <n v="0"/>
    <n v="0"/>
    <n v="0"/>
    <n v="0"/>
    <n v="0"/>
    <n v="0"/>
    <n v="0"/>
    <n v="0"/>
    <x v="1"/>
    <x v="2"/>
    <m/>
    <x v="46"/>
  </r>
  <r>
    <x v="3"/>
    <s v="Webb City"/>
    <s v="Electric"/>
    <s v="Commercial"/>
    <s v="TC-LG Time Choice"/>
    <n v="897962"/>
    <n v="83819.16"/>
    <n v="2293.17"/>
    <n v="0"/>
    <n v="0"/>
    <n v="0"/>
    <n v="0"/>
    <n v="0"/>
    <n v="15857.4"/>
    <n v="0"/>
    <n v="0"/>
    <n v="168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65.95000000000005"/>
    <n v="0"/>
    <n v="0"/>
    <n v="7110.12"/>
    <n v="0"/>
    <n v="0"/>
    <n v="0"/>
    <n v="0"/>
    <n v="0"/>
    <n v="0"/>
    <n v="0"/>
    <x v="1981"/>
    <n v="0"/>
    <n v="0"/>
    <n v="-1241.0899999999999"/>
    <n v="0"/>
    <n v="0"/>
    <n v="0"/>
    <n v="0"/>
    <n v="0"/>
    <n v="0"/>
    <n v="0"/>
    <n v="0"/>
    <n v="0"/>
    <x v="1"/>
    <x v="42"/>
    <m/>
    <x v="46"/>
  </r>
  <r>
    <x v="3"/>
    <s v="Webb City"/>
    <s v="Electric"/>
    <s v="Industrial"/>
    <s v="LP-Large Power"/>
    <n v="12021871"/>
    <n v="931103.24"/>
    <n v="2551.9499999999998"/>
    <n v="0"/>
    <n v="0"/>
    <n v="0"/>
    <n v="0"/>
    <n v="0"/>
    <n v="153038.42000000001"/>
    <n v="0"/>
    <n v="0"/>
    <n v="1001.96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0"/>
    <n v="36657.050000000003"/>
    <n v="0"/>
    <n v="0"/>
    <n v="0"/>
    <n v="0"/>
    <n v="0"/>
    <n v="0"/>
    <n v="0"/>
    <x v="1982"/>
    <n v="0"/>
    <n v="0"/>
    <n v="0"/>
    <n v="0"/>
    <n v="0"/>
    <n v="0"/>
    <n v="0"/>
    <n v="0"/>
    <n v="0"/>
    <n v="0"/>
    <n v="0"/>
    <n v="0"/>
    <x v="2"/>
    <x v="17"/>
    <m/>
    <x v="46"/>
  </r>
  <r>
    <x v="3"/>
    <s v="Webb City"/>
    <s v="Electric"/>
    <s v="Industrial"/>
    <s v="NS-GS General Service"/>
    <n v="22279"/>
    <n v="2705.53"/>
    <n v="71.91"/>
    <n v="121.44"/>
    <n v="0"/>
    <n v="0"/>
    <n v="0"/>
    <n v="0"/>
    <n v="330.58"/>
    <n v="0"/>
    <n v="0"/>
    <n v="6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.73"/>
    <n v="0"/>
    <n v="0"/>
    <n v="0"/>
    <n v="0"/>
    <n v="0"/>
    <n v="0"/>
    <n v="0"/>
    <x v="1983"/>
    <n v="0"/>
    <n v="0"/>
    <n v="0"/>
    <n v="0"/>
    <n v="0"/>
    <n v="0"/>
    <n v="0"/>
    <n v="0"/>
    <n v="0"/>
    <n v="0"/>
    <n v="0"/>
    <n v="0"/>
    <x v="2"/>
    <x v="19"/>
    <m/>
    <x v="46"/>
  </r>
  <r>
    <x v="3"/>
    <s v="Webb City"/>
    <s v="Electric"/>
    <s v="Industrial"/>
    <s v="NS-LG Large General"/>
    <n v="2241600"/>
    <n v="224503.58"/>
    <n v="2154.19"/>
    <n v="1061.83"/>
    <n v="0"/>
    <n v="0"/>
    <n v="0"/>
    <n v="0"/>
    <n v="31182.05"/>
    <n v="0"/>
    <n v="0"/>
    <n v="513.23"/>
    <n v="0"/>
    <n v="0"/>
    <n v="0"/>
    <n v="0"/>
    <n v="0"/>
    <n v="0"/>
    <n v="0"/>
    <n v="9.83"/>
    <n v="0"/>
    <n v="0"/>
    <n v="0"/>
    <n v="0"/>
    <n v="0"/>
    <n v="0"/>
    <n v="0"/>
    <n v="0"/>
    <n v="0"/>
    <n v="0"/>
    <n v="251.7"/>
    <n v="0"/>
    <n v="0"/>
    <n v="10130.549999999999"/>
    <n v="0"/>
    <n v="0"/>
    <n v="0"/>
    <n v="0"/>
    <n v="0"/>
    <n v="0"/>
    <n v="0"/>
    <x v="1984"/>
    <n v="0"/>
    <n v="0"/>
    <n v="0"/>
    <n v="0"/>
    <n v="0"/>
    <n v="0"/>
    <n v="0"/>
    <n v="0"/>
    <n v="0"/>
    <n v="0"/>
    <n v="0"/>
    <n v="0"/>
    <x v="2"/>
    <x v="20"/>
    <m/>
    <x v="46"/>
  </r>
  <r>
    <x v="3"/>
    <s v="Webb City"/>
    <s v="Electric"/>
    <s v="Industrial"/>
    <s v="NS-SP Small Primary"/>
    <n v="453683"/>
    <n v="39895.79"/>
    <n v="138.97999999999999"/>
    <n v="0"/>
    <n v="0"/>
    <n v="0"/>
    <n v="0"/>
    <n v="0"/>
    <n v="5884.27"/>
    <n v="0"/>
    <n v="0"/>
    <n v="127.03"/>
    <n v="0"/>
    <n v="0"/>
    <n v="0"/>
    <n v="0"/>
    <n v="0"/>
    <n v="0"/>
    <n v="0"/>
    <n v="736.19"/>
    <n v="0"/>
    <n v="0"/>
    <n v="0"/>
    <n v="0"/>
    <n v="0"/>
    <n v="0"/>
    <n v="0"/>
    <n v="0"/>
    <n v="0"/>
    <n v="0"/>
    <n v="1293.82"/>
    <n v="0"/>
    <n v="0"/>
    <n v="1816.48"/>
    <n v="0"/>
    <n v="0"/>
    <n v="0"/>
    <n v="0"/>
    <n v="0"/>
    <n v="0"/>
    <n v="0"/>
    <x v="1985"/>
    <n v="0"/>
    <n v="0"/>
    <n v="0"/>
    <n v="0"/>
    <n v="0"/>
    <n v="0"/>
    <n v="0"/>
    <n v="0"/>
    <n v="0"/>
    <n v="0"/>
    <n v="0"/>
    <n v="0"/>
    <x v="2"/>
    <x v="23"/>
    <m/>
    <x v="46"/>
  </r>
  <r>
    <x v="3"/>
    <s v="Webb City"/>
    <s v="Electric"/>
    <s v="Industrial"/>
    <s v="TC-GS Time Choice"/>
    <n v="10440"/>
    <n v="1353.43"/>
    <n v="167.79"/>
    <n v="75.52"/>
    <n v="0"/>
    <n v="0"/>
    <n v="0"/>
    <n v="0"/>
    <n v="147.30000000000001"/>
    <n v="0"/>
    <n v="0"/>
    <n v="2.92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8.18"/>
    <n v="0"/>
    <n v="0"/>
    <n v="107.04"/>
    <n v="0"/>
    <n v="0"/>
    <n v="0"/>
    <n v="0"/>
    <n v="0"/>
    <n v="0"/>
    <n v="0"/>
    <x v="1986"/>
    <n v="0"/>
    <n v="0"/>
    <n v="-57.6"/>
    <n v="0"/>
    <n v="0"/>
    <n v="0"/>
    <n v="0"/>
    <n v="0"/>
    <n v="0"/>
    <n v="0"/>
    <n v="0"/>
    <n v="0"/>
    <x v="2"/>
    <x v="2"/>
    <m/>
    <x v="46"/>
  </r>
  <r>
    <x v="3"/>
    <s v="Webb City"/>
    <s v="Electric"/>
    <s v="Industrial"/>
    <s v="TC-LG Time Choice"/>
    <n v="20320"/>
    <n v="2188.0500000000002"/>
    <n v="69.489999999999995"/>
    <n v="0"/>
    <n v="0"/>
    <n v="0"/>
    <n v="0"/>
    <n v="0"/>
    <n v="361.11"/>
    <n v="0"/>
    <n v="0"/>
    <n v="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2.98"/>
    <n v="0"/>
    <n v="0"/>
    <n v="213.11"/>
    <n v="0"/>
    <n v="0"/>
    <n v="0"/>
    <n v="0"/>
    <n v="0"/>
    <n v="0"/>
    <n v="0"/>
    <x v="1987"/>
    <n v="0"/>
    <n v="0"/>
    <n v="-26.4"/>
    <n v="0"/>
    <n v="0"/>
    <n v="0"/>
    <n v="0"/>
    <n v="0"/>
    <n v="0"/>
    <n v="0"/>
    <n v="0"/>
    <n v="0"/>
    <x v="2"/>
    <x v="42"/>
    <m/>
    <x v="46"/>
  </r>
  <r>
    <x v="3"/>
    <s v="Webb City"/>
    <s v="Electric"/>
    <s v="Interdepartmental"/>
    <s v="TC-GS Time Choice"/>
    <n v="6390"/>
    <n v="826.81"/>
    <n v="95.88"/>
    <n v="0"/>
    <n v="0"/>
    <n v="0"/>
    <n v="0"/>
    <n v="0"/>
    <n v="93"/>
    <n v="0"/>
    <n v="0"/>
    <n v="1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88"/>
    <n v="0"/>
    <n v="0"/>
    <n v="-47.74"/>
    <n v="0"/>
    <n v="0"/>
    <n v="0"/>
    <n v="0"/>
    <n v="0"/>
    <n v="0"/>
    <n v="0"/>
    <n v="0"/>
    <n v="0"/>
    <x v="5"/>
    <x v="2"/>
    <m/>
    <x v="46"/>
  </r>
  <r>
    <x v="3"/>
    <s v="Webb City"/>
    <s v="Electric"/>
    <s v="Municipal Buildings"/>
    <s v="NS-GS General Service"/>
    <n v="752"/>
    <n v="100.25"/>
    <n v="23.97"/>
    <n v="0"/>
    <n v="0"/>
    <n v="0"/>
    <n v="0"/>
    <n v="0"/>
    <n v="11.76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640"/>
    <n v="0"/>
    <n v="0"/>
    <n v="0"/>
    <n v="0"/>
    <n v="0"/>
    <n v="0"/>
    <n v="0"/>
    <n v="0"/>
    <n v="0"/>
    <n v="0"/>
    <n v="0"/>
    <n v="0"/>
    <x v="3"/>
    <x v="19"/>
    <m/>
    <x v="46"/>
  </r>
  <r>
    <x v="3"/>
    <s v="Webb City"/>
    <s v="Electric"/>
    <s v="Municipal Buildings"/>
    <s v="NS-LG Large General"/>
    <n v="107680"/>
    <n v="10555.56"/>
    <n v="347.45"/>
    <n v="0"/>
    <n v="0"/>
    <n v="0"/>
    <n v="0"/>
    <n v="0"/>
    <n v="1531.41"/>
    <n v="0"/>
    <n v="0"/>
    <n v="3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89"/>
    <n v="0"/>
    <n v="0"/>
    <n v="0"/>
    <n v="0"/>
    <n v="0"/>
    <n v="0"/>
    <n v="0"/>
    <n v="0"/>
    <n v="0"/>
    <n v="0"/>
    <n v="0"/>
    <n v="0"/>
    <x v="3"/>
    <x v="20"/>
    <m/>
    <x v="46"/>
  </r>
  <r>
    <x v="3"/>
    <s v="Webb City"/>
    <s v="Electric"/>
    <s v="Municipal Buildings"/>
    <s v="TC-GS Time Choice"/>
    <n v="82140"/>
    <n v="10695.73"/>
    <n v="1738.62"/>
    <n v="0"/>
    <n v="0"/>
    <n v="0"/>
    <n v="0"/>
    <n v="0"/>
    <n v="1197.07"/>
    <n v="0"/>
    <n v="0"/>
    <n v="22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90"/>
    <n v="0"/>
    <n v="0"/>
    <n v="-576.62"/>
    <n v="0"/>
    <n v="0"/>
    <n v="0"/>
    <n v="0"/>
    <n v="0"/>
    <n v="0"/>
    <n v="0"/>
    <n v="0"/>
    <n v="0"/>
    <x v="3"/>
    <x v="2"/>
    <m/>
    <x v="46"/>
  </r>
  <r>
    <x v="3"/>
    <s v="Webb City"/>
    <s v="Electric"/>
    <s v="Municipal Buildings"/>
    <s v="TC-LG Time Choice"/>
    <n v="8640"/>
    <n v="1163.72"/>
    <n v="69.489999999999995"/>
    <n v="0"/>
    <n v="0"/>
    <n v="0"/>
    <n v="0"/>
    <n v="0"/>
    <n v="153.54"/>
    <n v="0"/>
    <n v="0"/>
    <n v="2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91"/>
    <n v="0"/>
    <n v="0"/>
    <n v="-17.399999999999999"/>
    <n v="0"/>
    <n v="0"/>
    <n v="0"/>
    <n v="0"/>
    <n v="0"/>
    <n v="0"/>
    <n v="0"/>
    <n v="0"/>
    <n v="0"/>
    <x v="3"/>
    <x v="42"/>
    <m/>
    <x v="46"/>
  </r>
  <r>
    <x v="3"/>
    <s v="Webb City"/>
    <s v="Electric"/>
    <s v="Municipal Other Lighting"/>
    <s v="LS-Special Lighting"/>
    <n v="3463"/>
    <n v="693.26"/>
    <n v="0"/>
    <n v="0"/>
    <n v="0"/>
    <n v="0"/>
    <n v="0"/>
    <n v="0"/>
    <n v="46.7"/>
    <n v="0"/>
    <n v="0"/>
    <n v="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6"/>
  </r>
  <r>
    <x v="3"/>
    <s v="Webb City"/>
    <s v="Electric"/>
    <s v="Municipal Other Lighting"/>
    <s v="NS-GS General Service"/>
    <n v="90"/>
    <n v="12.09"/>
    <n v="71.91"/>
    <n v="0"/>
    <n v="0"/>
    <n v="0"/>
    <n v="0"/>
    <n v="0"/>
    <n v="1.41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05"/>
    <n v="0"/>
    <n v="0"/>
    <n v="0"/>
    <n v="0"/>
    <n v="0"/>
    <n v="0"/>
    <n v="0"/>
    <n v="0"/>
    <n v="0"/>
    <n v="0"/>
    <n v="0"/>
    <n v="0"/>
    <x v="4"/>
    <x v="19"/>
    <m/>
    <x v="46"/>
  </r>
  <r>
    <x v="3"/>
    <s v="Webb City"/>
    <s v="Electric"/>
    <s v="Municipal Other Lighting"/>
    <s v="TC-GS Time Choice"/>
    <n v="19005"/>
    <n v="2509.73"/>
    <n v="934.83"/>
    <n v="0"/>
    <n v="0"/>
    <n v="0"/>
    <n v="0"/>
    <n v="0"/>
    <n v="269.67"/>
    <n v="0"/>
    <n v="0"/>
    <n v="5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92"/>
    <n v="0"/>
    <n v="0"/>
    <n v="-142.47999999999999"/>
    <n v="0"/>
    <n v="0"/>
    <n v="0"/>
    <n v="0"/>
    <n v="0"/>
    <n v="0"/>
    <n v="0"/>
    <n v="0"/>
    <n v="0"/>
    <x v="4"/>
    <x v="2"/>
    <m/>
    <x v="46"/>
  </r>
  <r>
    <x v="3"/>
    <s v="Webb City"/>
    <s v="Electric"/>
    <s v="Municipal Pumping"/>
    <s v="NS-GS General Service"/>
    <n v="16424"/>
    <n v="1984.36"/>
    <n v="47.94"/>
    <n v="0"/>
    <n v="0"/>
    <n v="0"/>
    <n v="0"/>
    <n v="0"/>
    <n v="236.92"/>
    <n v="0"/>
    <n v="0"/>
    <n v="4.59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93"/>
    <n v="0"/>
    <n v="0"/>
    <n v="0"/>
    <n v="0"/>
    <n v="0"/>
    <n v="0"/>
    <n v="0"/>
    <n v="0"/>
    <n v="0"/>
    <n v="0"/>
    <n v="0"/>
    <n v="0"/>
    <x v="3"/>
    <x v="19"/>
    <m/>
    <x v="46"/>
  </r>
  <r>
    <x v="3"/>
    <s v="Webb City"/>
    <s v="Electric"/>
    <s v="Municipal Pumping"/>
    <s v="NS-LG Large General"/>
    <n v="450256"/>
    <n v="44449.03"/>
    <n v="1042.3499999999999"/>
    <n v="0"/>
    <n v="0"/>
    <n v="0"/>
    <n v="0"/>
    <n v="0"/>
    <n v="6749.14"/>
    <n v="0"/>
    <n v="0"/>
    <n v="126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94"/>
    <n v="0"/>
    <n v="0"/>
    <n v="0"/>
    <n v="0"/>
    <n v="0"/>
    <n v="0"/>
    <n v="0"/>
    <n v="0"/>
    <n v="0"/>
    <n v="0"/>
    <n v="0"/>
    <n v="0"/>
    <x v="3"/>
    <x v="20"/>
    <m/>
    <x v="46"/>
  </r>
  <r>
    <x v="3"/>
    <s v="Webb City"/>
    <s v="Electric"/>
    <s v="Municipal Pumping"/>
    <s v="TC-GS Time Choice"/>
    <n v="96332"/>
    <n v="12413.22"/>
    <n v="1493.33"/>
    <n v="0"/>
    <n v="0"/>
    <n v="0"/>
    <n v="0"/>
    <n v="0"/>
    <n v="1422.43"/>
    <n v="0"/>
    <n v="0"/>
    <n v="26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95"/>
    <n v="0"/>
    <n v="0"/>
    <n v="-526.78"/>
    <n v="0"/>
    <n v="0"/>
    <n v="0"/>
    <n v="0"/>
    <n v="0"/>
    <n v="0"/>
    <n v="0"/>
    <n v="0"/>
    <n v="0"/>
    <x v="3"/>
    <x v="2"/>
    <m/>
    <x v="46"/>
  </r>
  <r>
    <x v="3"/>
    <s v="Webb City"/>
    <s v="Electric"/>
    <s v="Municipal Pumping"/>
    <s v="TC-LG Time Choice"/>
    <n v="33680"/>
    <n v="3459.92"/>
    <n v="69.489999999999995"/>
    <n v="0"/>
    <n v="0"/>
    <n v="0"/>
    <n v="0"/>
    <n v="0"/>
    <n v="591.51"/>
    <n v="0"/>
    <n v="0"/>
    <n v="9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96"/>
    <n v="0"/>
    <n v="0"/>
    <n v="-41.6"/>
    <n v="0"/>
    <n v="0"/>
    <n v="0"/>
    <n v="0"/>
    <n v="0"/>
    <n v="0"/>
    <n v="0"/>
    <n v="0"/>
    <n v="0"/>
    <x v="3"/>
    <x v="42"/>
    <m/>
    <x v="46"/>
  </r>
  <r>
    <x v="3"/>
    <s v="Webb City"/>
    <s v="Electric"/>
    <s v="Oil Pipeline Pumping"/>
    <s v="NS-SP Small Primary"/>
    <n v="313600"/>
    <n v="26170.240000000002"/>
    <n v="69.489999999999995"/>
    <n v="0"/>
    <n v="0"/>
    <n v="0"/>
    <n v="0"/>
    <n v="0"/>
    <n v="4067.39"/>
    <n v="0"/>
    <n v="0"/>
    <n v="87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24.96"/>
    <n v="0"/>
    <n v="0"/>
    <n v="0"/>
    <n v="0"/>
    <n v="0"/>
    <n v="0"/>
    <n v="0"/>
    <x v="1997"/>
    <n v="0"/>
    <n v="0"/>
    <n v="0"/>
    <n v="0"/>
    <n v="0"/>
    <n v="0"/>
    <n v="0"/>
    <n v="0"/>
    <n v="0"/>
    <n v="0"/>
    <n v="0"/>
    <n v="0"/>
    <x v="2"/>
    <x v="37"/>
    <m/>
    <x v="46"/>
  </r>
  <r>
    <x v="3"/>
    <s v="Webb City"/>
    <s v="Electric"/>
    <s v="Residential"/>
    <s v="NS-RG Residential"/>
    <n v="168714"/>
    <n v="20055.82"/>
    <n v="1439.98"/>
    <n v="767.11"/>
    <n v="0"/>
    <n v="0"/>
    <n v="-1.23"/>
    <n v="-281.67938931297698"/>
    <n v="2547.08"/>
    <n v="0"/>
    <n v="0"/>
    <n v="47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.14"/>
    <n v="0"/>
    <n v="0"/>
    <n v="162.32"/>
    <n v="0"/>
    <n v="0"/>
    <n v="0"/>
    <n v="0"/>
    <n v="0"/>
    <n v="0"/>
    <n v="0"/>
    <x v="1998"/>
    <n v="0"/>
    <n v="0"/>
    <n v="0"/>
    <n v="0"/>
    <n v="0"/>
    <n v="0"/>
    <n v="0"/>
    <n v="0"/>
    <n v="0"/>
    <n v="0"/>
    <n v="0"/>
    <n v="0"/>
    <x v="0"/>
    <x v="38"/>
    <m/>
    <x v="46"/>
  </r>
  <r>
    <x v="3"/>
    <s v="Webb City"/>
    <s v="Electric"/>
    <s v="Residential"/>
    <s v="TC-GS Time Choice"/>
    <n v="591"/>
    <n v="78.53"/>
    <n v="15.98"/>
    <n v="3.99"/>
    <n v="0"/>
    <n v="0"/>
    <n v="0"/>
    <n v="0"/>
    <n v="8.83"/>
    <n v="0"/>
    <n v="0"/>
    <n v="0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0"/>
    <n v="0"/>
    <n v="0"/>
    <n v="0"/>
    <n v="0"/>
    <n v="0"/>
    <n v="0"/>
    <x v="1948"/>
    <n v="0"/>
    <n v="0"/>
    <n v="-4.24"/>
    <n v="0"/>
    <n v="0"/>
    <n v="0"/>
    <n v="0"/>
    <n v="0"/>
    <n v="0"/>
    <n v="0"/>
    <n v="0"/>
    <n v="0"/>
    <x v="0"/>
    <x v="2"/>
    <m/>
    <x v="46"/>
  </r>
  <r>
    <x v="3"/>
    <s v="Webb City"/>
    <s v="Electric"/>
    <s v="Residential"/>
    <s v="TC-RG Time Choice"/>
    <n v="23545976.280000001"/>
    <n v="2982525.63"/>
    <n v="251916.85"/>
    <n v="110061.31"/>
    <n v="0"/>
    <n v="0"/>
    <n v="-8419.77"/>
    <n v="-705735.58778625994"/>
    <n v="353018.88"/>
    <n v="0"/>
    <n v="0"/>
    <n v="6592.33"/>
    <n v="0"/>
    <n v="0"/>
    <n v="0"/>
    <n v="0"/>
    <n v="0"/>
    <n v="0"/>
    <n v="0"/>
    <n v="0"/>
    <n v="0"/>
    <n v="0"/>
    <n v="0"/>
    <n v="0"/>
    <n v="0"/>
    <n v="0"/>
    <n v="0"/>
    <n v="330"/>
    <n v="0"/>
    <n v="15"/>
    <n v="3110.88"/>
    <n v="1000"/>
    <n v="-299.55"/>
    <n v="22159.71"/>
    <n v="0"/>
    <n v="0"/>
    <n v="0"/>
    <n v="0"/>
    <n v="323.62"/>
    <n v="0"/>
    <n v="995.16"/>
    <x v="1999"/>
    <n v="0"/>
    <n v="0"/>
    <n v="-151788.34"/>
    <n v="0"/>
    <n v="0"/>
    <n v="8.75"/>
    <n v="12.49"/>
    <n v="0"/>
    <n v="0"/>
    <n v="0"/>
    <n v="0"/>
    <n v="0"/>
    <x v="0"/>
    <x v="3"/>
    <m/>
    <x v="46"/>
  </r>
  <r>
    <x v="3"/>
    <s v="Webb City"/>
    <s v="Electric"/>
    <s v="Residential"/>
    <s v="TP-RG Time Choice Plus"/>
    <n v="8272"/>
    <n v="0"/>
    <n v="117"/>
    <n v="49.59"/>
    <n v="0"/>
    <n v="0"/>
    <n v="0"/>
    <n v="0"/>
    <n v="132.62"/>
    <n v="0"/>
    <n v="0"/>
    <n v="2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1"/>
    <n v="0"/>
    <n v="0"/>
    <n v="11.75"/>
    <n v="0"/>
    <n v="0"/>
    <n v="0"/>
    <n v="0"/>
    <n v="0"/>
    <n v="0"/>
    <n v="0"/>
    <x v="2000"/>
    <n v="0"/>
    <n v="589.80999999999995"/>
    <n v="0"/>
    <n v="399.93"/>
    <n v="0"/>
    <n v="0"/>
    <n v="0"/>
    <n v="0"/>
    <n v="0"/>
    <n v="0"/>
    <n v="0"/>
    <n v="0"/>
    <x v="0"/>
    <x v="40"/>
    <m/>
    <x v="46"/>
  </r>
  <r>
    <x v="3"/>
    <s v="Webb City"/>
    <s v="Lighting"/>
    <s v="Commercial"/>
    <s v="PL-Private Lighting"/>
    <n v="61003.091999999997"/>
    <n v="21132.16"/>
    <n v="0"/>
    <n v="36.29"/>
    <n v="0"/>
    <n v="0"/>
    <n v="0"/>
    <n v="0"/>
    <n v="950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5.33"/>
    <n v="0"/>
    <n v="0"/>
    <n v="1040.69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3"/>
    <s v="Webb City"/>
    <s v="Lighting"/>
    <s v="Industrial"/>
    <s v="PL-Private Lighting"/>
    <n v="1825"/>
    <n v="929.36"/>
    <n v="0"/>
    <n v="0"/>
    <n v="0"/>
    <n v="0"/>
    <n v="0"/>
    <n v="0"/>
    <n v="25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1"/>
    <n v="0"/>
    <n v="0"/>
    <n v="49.24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6"/>
  </r>
  <r>
    <x v="3"/>
    <s v="Webb City"/>
    <s v="Lighting"/>
    <s v="Interdepartmental"/>
    <s v="PL-Private Lighting"/>
    <n v="58"/>
    <n v="22.14"/>
    <n v="0"/>
    <n v="0"/>
    <n v="0"/>
    <n v="0"/>
    <n v="0"/>
    <n v="0"/>
    <n v="0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5"/>
    <x v="4"/>
    <m/>
    <x v="46"/>
  </r>
  <r>
    <x v="3"/>
    <s v="Webb City"/>
    <s v="Lighting"/>
    <s v="Municipal Other Lighting"/>
    <s v="PL-Private Lighting"/>
    <n v="902.1"/>
    <n v="346.11"/>
    <n v="0"/>
    <n v="0"/>
    <n v="0"/>
    <n v="0"/>
    <n v="0"/>
    <n v="0"/>
    <n v="13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6"/>
  </r>
  <r>
    <x v="3"/>
    <s v="Webb City"/>
    <s v="Lighting"/>
    <s v="Municipal Street Lighting"/>
    <s v="SPL-Municipal St Lighting"/>
    <n v="150284.82399999999"/>
    <n v="16713.36"/>
    <n v="0"/>
    <n v="0"/>
    <n v="0"/>
    <n v="0"/>
    <n v="0"/>
    <n v="0"/>
    <n v="1949.2"/>
    <n v="0"/>
    <n v="0"/>
    <n v="0"/>
    <n v="0"/>
    <n v="0"/>
    <n v="0"/>
    <n v="0"/>
    <n v="0"/>
    <n v="0"/>
    <n v="0"/>
    <n v="983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6"/>
  </r>
  <r>
    <x v="3"/>
    <s v="Webb City"/>
    <s v="Lighting"/>
    <s v="Residential"/>
    <s v="PL-Private Lighting"/>
    <n v="63776.658000000003"/>
    <n v="26124.48"/>
    <n v="0"/>
    <n v="16.95"/>
    <n v="0"/>
    <n v="0"/>
    <n v="0"/>
    <n v="0"/>
    <n v="100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7"/>
    <n v="0"/>
    <n v="0"/>
    <n v="54.8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2"/>
    <s v="Baxter Springs"/>
    <s v="Electric"/>
    <s v="Commercial"/>
    <s v="CB-Commercial"/>
    <n v="992380"/>
    <n v="109592.66"/>
    <n v="16527.52"/>
    <n v="1914.01"/>
    <n v="-19644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54.63"/>
    <n v="0"/>
    <n v="0"/>
    <n v="0"/>
    <n v="0"/>
    <n v="0"/>
    <n v="13"/>
    <n v="325.85000000000002"/>
    <n v="16"/>
    <n v="-13.62"/>
    <n v="6214.9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6"/>
  </r>
  <r>
    <x v="2"/>
    <s v="Baxter Springs"/>
    <s v="Electric"/>
    <s v="Commercial"/>
    <s v="GP-General Power"/>
    <n v="1518629"/>
    <n v="130132.74"/>
    <n v="0"/>
    <n v="0"/>
    <n v="-3021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40.13"/>
    <n v="0"/>
    <n v="0"/>
    <n v="0"/>
    <n v="0"/>
    <n v="0"/>
    <n v="0"/>
    <n v="412.42"/>
    <n v="0"/>
    <n v="0"/>
    <n v="4421.46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6"/>
    <m/>
    <x v="46"/>
  </r>
  <r>
    <x v="2"/>
    <s v="Baxter Springs"/>
    <s v="Electric"/>
    <s v="Commercial"/>
    <s v="LS-Special Lighting"/>
    <n v="863.5"/>
    <n v="223.86"/>
    <n v="0"/>
    <n v="0"/>
    <n v="-17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7"/>
    <m/>
    <x v="46"/>
  </r>
  <r>
    <x v="2"/>
    <s v="Baxter Springs"/>
    <s v="Electric"/>
    <s v="Commercial"/>
    <s v="NEB-Optional Net Bill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6"/>
    <m/>
    <x v="46"/>
  </r>
  <r>
    <x v="2"/>
    <s v="Baxter Springs"/>
    <s v="Electric"/>
    <s v="Commercial"/>
    <s v="PT-Transmission"/>
    <n v="1454400"/>
    <n v="78068.77"/>
    <n v="0"/>
    <n v="0"/>
    <n v="-1361.32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1163.5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9"/>
    <m/>
    <x v="46"/>
  </r>
  <r>
    <x v="2"/>
    <s v="Baxter Springs"/>
    <s v="Electric"/>
    <s v="Commercial"/>
    <s v="TEB-Total Electric Bldg"/>
    <n v="567780"/>
    <n v="40840.269999999997"/>
    <n v="1955.91"/>
    <n v="0"/>
    <n v="-11294.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66.51"/>
    <n v="0"/>
    <n v="0"/>
    <n v="0"/>
    <n v="0"/>
    <n v="0"/>
    <n v="0"/>
    <n v="68.47"/>
    <n v="0"/>
    <n v="0"/>
    <n v="1468.8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13"/>
    <m/>
    <x v="46"/>
  </r>
  <r>
    <x v="2"/>
    <s v="Baxter Springs"/>
    <s v="Electric"/>
    <s v="Industrial"/>
    <s v="CB-Commercial"/>
    <n v="0"/>
    <n v="0.15"/>
    <n v="22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5"/>
    <m/>
    <x v="46"/>
  </r>
  <r>
    <x v="2"/>
    <s v="Baxter Springs"/>
    <s v="Electric"/>
    <s v="Industrial"/>
    <s v="GP-General Power"/>
    <n v="303480"/>
    <n v="27068.82"/>
    <n v="0"/>
    <n v="33.979999999999997"/>
    <n v="-6037.13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327.77"/>
    <n v="0"/>
    <n v="0"/>
    <n v="0"/>
    <n v="0"/>
    <n v="0"/>
    <n v="0"/>
    <n v="26.27"/>
    <n v="0"/>
    <n v="0"/>
    <n v="1834.31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6"/>
    <m/>
    <x v="46"/>
  </r>
  <r>
    <x v="2"/>
    <s v="Baxter Springs"/>
    <s v="Electric"/>
    <s v="Industrial"/>
    <s v="PT-Transmission"/>
    <n v="1797189"/>
    <n v="113122.95"/>
    <n v="0"/>
    <n v="0"/>
    <n v="-18122.93"/>
    <n v="0"/>
    <n v="0"/>
    <n v="0"/>
    <n v="0"/>
    <n v="0"/>
    <n v="0"/>
    <n v="0"/>
    <n v="0"/>
    <n v="0"/>
    <n v="0"/>
    <n v="0"/>
    <n v="0"/>
    <n v="0"/>
    <n v="0"/>
    <n v="6248.98"/>
    <n v="0"/>
    <n v="0"/>
    <n v="0"/>
    <n v="1437.75"/>
    <n v="0"/>
    <n v="0"/>
    <n v="0"/>
    <n v="0"/>
    <n v="0"/>
    <n v="0"/>
    <n v="675.83"/>
    <n v="0"/>
    <n v="0"/>
    <n v="1151.06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9"/>
    <m/>
    <x v="46"/>
  </r>
  <r>
    <x v="2"/>
    <s v="Baxter Springs"/>
    <s v="Electric"/>
    <s v="Municipal Buildings"/>
    <s v="CB-Commercial"/>
    <n v="55014"/>
    <n v="6301.22"/>
    <n v="832.87"/>
    <n v="0"/>
    <n v="-1094.41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5.38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5"/>
    <m/>
    <x v="46"/>
  </r>
  <r>
    <x v="2"/>
    <s v="Baxter Springs"/>
    <s v="Electric"/>
    <s v="Municipal Buildings"/>
    <s v="GP-General Power"/>
    <n v="1920"/>
    <n v="1206.95"/>
    <n v="0"/>
    <n v="0"/>
    <n v="-38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0699999999999998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6"/>
    <m/>
    <x v="46"/>
  </r>
  <r>
    <x v="2"/>
    <s v="Baxter Springs"/>
    <s v="Electric"/>
    <s v="Municipal Buildings"/>
    <s v="TEB-Total Electric Bldg"/>
    <n v="1327"/>
    <n v="121.36"/>
    <n v="59.27"/>
    <n v="0"/>
    <n v="-26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79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13"/>
    <m/>
    <x v="46"/>
  </r>
  <r>
    <x v="2"/>
    <s v="Baxter Springs"/>
    <s v="Electric"/>
    <s v="Municipal Other Lighting"/>
    <s v="CB-Commercial"/>
    <n v="922"/>
    <n v="128.03"/>
    <n v="247.61"/>
    <n v="0"/>
    <n v="-18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27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5"/>
    <m/>
    <x v="46"/>
  </r>
  <r>
    <x v="2"/>
    <s v="Baxter Springs"/>
    <s v="Electric"/>
    <s v="Municipal Other Lighting"/>
    <s v="LS-Special Lighting"/>
    <n v="80"/>
    <n v="31.98"/>
    <n v="0"/>
    <n v="0"/>
    <n v="-1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7"/>
    <m/>
    <x v="46"/>
  </r>
  <r>
    <x v="2"/>
    <s v="Baxter Springs"/>
    <s v="Electric"/>
    <s v="Municipal Pumping"/>
    <s v="CB-Commercial"/>
    <n v="46587"/>
    <n v="5319.68"/>
    <n v="810.36"/>
    <n v="0"/>
    <n v="-926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3.84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5"/>
    <m/>
    <x v="46"/>
  </r>
  <r>
    <x v="2"/>
    <s v="Baxter Springs"/>
    <s v="Electric"/>
    <s v="Municipal Pumping"/>
    <s v="GP-General Power"/>
    <n v="86800"/>
    <n v="6935.52"/>
    <n v="0"/>
    <n v="0"/>
    <n v="-1726.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3.75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3"/>
    <x v="6"/>
    <m/>
    <x v="46"/>
  </r>
  <r>
    <x v="2"/>
    <s v="Baxter Springs"/>
    <s v="Electric"/>
    <s v="Oil Pipeline Pumping"/>
    <s v="PT-Transmission"/>
    <n v="24000"/>
    <n v="16865.080000000002"/>
    <n v="0"/>
    <n v="0"/>
    <n v="-22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9.2"/>
    <n v="0"/>
    <n v="0"/>
    <n v="0"/>
    <n v="0"/>
    <n v="0"/>
    <n v="0"/>
    <n v="0"/>
    <n v="0"/>
    <n v="0"/>
    <n v="986.4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34"/>
    <m/>
    <x v="46"/>
  </r>
  <r>
    <x v="2"/>
    <s v="Baxter Springs"/>
    <s v="Electric"/>
    <s v="Residential"/>
    <s v="NEB-Optional Net Billing"/>
    <n v="625"/>
    <n v="-1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6"/>
    <m/>
    <x v="46"/>
  </r>
  <r>
    <x v="2"/>
    <s v="Baxter Springs"/>
    <s v="Electric"/>
    <s v="Residential"/>
    <s v="RG-Residential"/>
    <n v="2807527"/>
    <n v="241222.34"/>
    <n v="40340.32"/>
    <n v="6354.51"/>
    <n v="-55728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09.21"/>
    <n v="0"/>
    <n v="0"/>
    <n v="0"/>
    <n v="75"/>
    <n v="0"/>
    <n v="0"/>
    <n v="1929.77"/>
    <n v="40"/>
    <n v="-24.72"/>
    <n v="9523.83"/>
    <n v="0"/>
    <n v="0"/>
    <n v="0"/>
    <n v="-352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6"/>
  </r>
  <r>
    <x v="2"/>
    <s v="Baxter Springs"/>
    <s v="Electric"/>
    <s v="Residential"/>
    <s v="RH-Residential Total Elec"/>
    <n v="1589888"/>
    <n v="105989.03"/>
    <n v="12920.5"/>
    <n v="1282.4000000000001"/>
    <n v="-31488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9.67"/>
    <n v="0"/>
    <n v="0"/>
    <n v="0"/>
    <n v="0"/>
    <n v="0"/>
    <n v="0"/>
    <n v="592.91999999999996"/>
    <n v="0"/>
    <n v="-3.77"/>
    <n v="2428.89"/>
    <n v="0"/>
    <n v="0"/>
    <n v="0"/>
    <n v="-1160"/>
    <n v="0"/>
    <n v="0"/>
    <n v="0"/>
    <x v="1"/>
    <n v="0"/>
    <n v="0"/>
    <n v="0"/>
    <n v="0"/>
    <n v="0"/>
    <n v="0"/>
    <n v="0"/>
    <n v="0"/>
    <n v="0"/>
    <n v="0"/>
    <n v="0"/>
    <n v="0"/>
    <x v="0"/>
    <x v="15"/>
    <m/>
    <x v="46"/>
  </r>
  <r>
    <x v="2"/>
    <s v="Baxter Springs"/>
    <s v="Lighting"/>
    <s v="Commercial"/>
    <s v="PL-Private Lighting"/>
    <n v="42806.228999999999"/>
    <n v="8811.06"/>
    <n v="0"/>
    <n v="0"/>
    <n v="-823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.64"/>
    <n v="0"/>
    <n v="0"/>
    <n v="0"/>
    <n v="0"/>
    <n v="0"/>
    <n v="0"/>
    <n v="18.07"/>
    <n v="0"/>
    <n v="0"/>
    <n v="345.48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2"/>
    <s v="Baxter Springs"/>
    <s v="Lighting"/>
    <s v="Industrial"/>
    <s v="PL-Private Lighting"/>
    <n v="1059"/>
    <n v="306.32"/>
    <n v="0"/>
    <n v="0"/>
    <n v="-18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76"/>
    <n v="0"/>
    <n v="0"/>
    <n v="0"/>
    <n v="0"/>
    <n v="0"/>
    <n v="0"/>
    <n v="0"/>
    <n v="0"/>
    <n v="0"/>
    <n v="26.6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2"/>
    <x v="4"/>
    <m/>
    <x v="46"/>
  </r>
  <r>
    <x v="2"/>
    <s v="Baxter Springs"/>
    <s v="Lighting"/>
    <s v="Municipal Other Lighting"/>
    <s v="PL-Private Lighting"/>
    <n v="290"/>
    <n v="75.099999999999994"/>
    <n v="0"/>
    <n v="0"/>
    <n v="-5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4"/>
    <m/>
    <x v="46"/>
  </r>
  <r>
    <x v="2"/>
    <s v="Baxter Springs"/>
    <s v="Lighting"/>
    <s v="Municipal Street Lighting"/>
    <s v="SPL-Municipal St Lighting"/>
    <n v="45273.256000000001"/>
    <n v="4367.25"/>
    <n v="0"/>
    <n v="0"/>
    <n v="-43.09"/>
    <n v="0"/>
    <n v="0"/>
    <n v="0"/>
    <n v="0"/>
    <n v="0"/>
    <n v="0"/>
    <n v="0"/>
    <n v="0"/>
    <n v="0"/>
    <n v="0"/>
    <n v="0"/>
    <n v="0"/>
    <n v="0"/>
    <n v="0"/>
    <n v="1044.67"/>
    <n v="0"/>
    <n v="0"/>
    <n v="0"/>
    <n v="32.6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4"/>
    <x v="11"/>
    <m/>
    <x v="46"/>
  </r>
  <r>
    <x v="2"/>
    <s v="Baxter Springs"/>
    <s v="Lighting"/>
    <s v="Residential"/>
    <s v="PL-Private Lighting"/>
    <n v="32876.563999999998"/>
    <n v="8129.22"/>
    <n v="0"/>
    <n v="0"/>
    <n v="-653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98"/>
    <n v="0"/>
    <n v="0"/>
    <n v="0"/>
    <n v="0"/>
    <n v="0"/>
    <n v="0"/>
    <n v="47.52"/>
    <n v="0"/>
    <n v="0"/>
    <n v="182.9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5"/>
    <m/>
    <x v="46"/>
  </r>
  <r>
    <x v="2"/>
    <s v="Gravette"/>
    <s v="Electric"/>
    <s v="Commercial"/>
    <s v="CB-Commercial"/>
    <n v="286"/>
    <n v="39.51"/>
    <n v="45.02"/>
    <n v="0"/>
    <n v="-5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9"/>
    <n v="0"/>
    <n v="0"/>
    <n v="0"/>
    <n v="0"/>
    <n v="0"/>
    <n v="0"/>
    <n v="0"/>
    <n v="0"/>
    <n v="0"/>
    <n v="4.67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6"/>
  </r>
  <r>
    <x v="2"/>
    <s v="Gravette"/>
    <s v="Electric"/>
    <s v="Residential"/>
    <s v="RG-Residential"/>
    <n v="13524"/>
    <n v="1130.22"/>
    <n v="155.21"/>
    <n v="0"/>
    <n v="-269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.73"/>
    <n v="0"/>
    <n v="0"/>
    <n v="0"/>
    <n v="0"/>
    <n v="0"/>
    <n v="0"/>
    <n v="4.2"/>
    <n v="0"/>
    <n v="0"/>
    <n v="14.55"/>
    <n v="0"/>
    <n v="0"/>
    <n v="0"/>
    <n v="-3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6"/>
  </r>
  <r>
    <x v="2"/>
    <s v="Gravette"/>
    <s v="Lighting"/>
    <s v="Residential"/>
    <s v="PL-Private Lighting"/>
    <n v="31"/>
    <n v="9.44"/>
    <n v="0"/>
    <n v="0"/>
    <n v="-0.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"/>
    <n v="0"/>
    <n v="0"/>
    <n v="0.12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2"/>
    <s v="Neosho"/>
    <s v="Electric"/>
    <s v="Commercial"/>
    <s v="CB-Commercial"/>
    <n v="297"/>
    <n v="41.17"/>
    <n v="67.53"/>
    <n v="0"/>
    <n v="-5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1"/>
    <n v="0"/>
    <n v="0"/>
    <n v="0"/>
    <n v="0"/>
    <n v="0"/>
    <n v="0"/>
    <n v="0"/>
    <n v="0"/>
    <n v="0"/>
    <n v="6.03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5"/>
    <m/>
    <x v="46"/>
  </r>
  <r>
    <x v="2"/>
    <s v="Neosho"/>
    <s v="Electric"/>
    <s v="Commercial"/>
    <s v="GP-General Power"/>
    <n v="55200"/>
    <n v="3898.57"/>
    <n v="0"/>
    <n v="0"/>
    <n v="-1098.08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.62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6"/>
    <m/>
    <x v="46"/>
  </r>
  <r>
    <x v="2"/>
    <s v="Neosho"/>
    <s v="Electric"/>
    <s v="Residential"/>
    <s v="RG-Residential"/>
    <n v="8323"/>
    <n v="693.03"/>
    <n v="97.36"/>
    <n v="0"/>
    <n v="-165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97"/>
    <n v="0"/>
    <n v="0"/>
    <n v="0"/>
    <n v="0"/>
    <n v="0"/>
    <n v="0"/>
    <n v="4.04"/>
    <n v="0"/>
    <n v="0"/>
    <n v="8.65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1"/>
    <m/>
    <x v="46"/>
  </r>
  <r>
    <x v="2"/>
    <s v="Neosho"/>
    <s v="Lighting"/>
    <s v="Commercial"/>
    <s v="PL-Private Lighting"/>
    <n v="1436"/>
    <n v="188.32"/>
    <n v="0"/>
    <n v="0"/>
    <n v="-28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1"/>
    <x v="4"/>
    <m/>
    <x v="46"/>
  </r>
  <r>
    <x v="2"/>
    <s v="Neosho"/>
    <s v="Lighting"/>
    <s v="Residential"/>
    <s v="PL-Private Lighting"/>
    <n v="161"/>
    <n v="30.34"/>
    <n v="0"/>
    <n v="0"/>
    <n v="-3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2"/>
    <n v="0"/>
    <n v="0"/>
    <n v="0"/>
    <n v="0"/>
    <n v="0"/>
    <n v="0"/>
    <n v="0.49"/>
    <n v="0"/>
    <n v="0"/>
    <n v="0.37"/>
    <n v="0"/>
    <n v="0"/>
    <n v="0"/>
    <n v="0"/>
    <n v="0"/>
    <n v="0"/>
    <n v="0"/>
    <x v="1"/>
    <n v="0"/>
    <n v="0"/>
    <n v="0"/>
    <n v="0"/>
    <n v="0"/>
    <n v="0"/>
    <n v="0"/>
    <n v="0"/>
    <n v="0"/>
    <n v="0"/>
    <n v="0"/>
    <n v="0"/>
    <x v="0"/>
    <x v="4"/>
    <m/>
    <x v="46"/>
  </r>
  <r>
    <x v="3"/>
    <m/>
    <m/>
    <s v="Residential"/>
    <s v="RG-Residential"/>
    <m/>
    <n v="11881.1099999999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  <m/>
    <m/>
    <m/>
    <m/>
    <m/>
    <x v="0"/>
    <m/>
    <m/>
    <m/>
    <m/>
    <m/>
    <m/>
    <m/>
    <m/>
    <n v="0"/>
    <n v="0"/>
    <n v="0"/>
    <n v="0"/>
    <x v="0"/>
    <x v="1"/>
    <m/>
    <x v="46"/>
  </r>
  <r>
    <x v="3"/>
    <m/>
    <m/>
    <s v="Industrial"/>
    <s v="LP-Large Power"/>
    <m/>
    <n v="103307.040000000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2"/>
    <x v="17"/>
    <m/>
    <x v="46"/>
  </r>
  <r>
    <x v="3"/>
    <m/>
    <m/>
    <s v="Commercial"/>
    <s v="GP-General Power"/>
    <m/>
    <n v="10279.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6"/>
    <m/>
    <x v="46"/>
  </r>
  <r>
    <x v="3"/>
    <m/>
    <m/>
    <s v="Commercial"/>
    <s v="LP-Large Power"/>
    <m/>
    <n v="31044.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"/>
    <x v="17"/>
    <m/>
    <x v="46"/>
  </r>
  <r>
    <x v="3"/>
    <m/>
    <s v="City of Pierce City"/>
    <s v="Municipal Pumping"/>
    <s v="GP-General Power"/>
    <m/>
    <n v="-5957.37"/>
    <m/>
    <m/>
    <n v="-1573.88"/>
    <m/>
    <m/>
    <m/>
    <m/>
    <m/>
    <m/>
    <n v="-149.41"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3"/>
    <x v="6"/>
    <m/>
    <x v="46"/>
  </r>
  <r>
    <x v="3"/>
    <s v="Webb City"/>
    <s v="Electric"/>
    <s v="Residential"/>
    <s v="TC-RG Time Choice"/>
    <n v="100770"/>
    <n v="11755"/>
    <n v="13"/>
    <n v="659.44"/>
    <n v="0"/>
    <n v="0"/>
    <n v="0"/>
    <n v="0"/>
    <n v="1306.99"/>
    <n v="0"/>
    <n v="0"/>
    <n v="28.22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0"/>
    <n v="0"/>
    <n v="0"/>
    <n v="197.84"/>
    <n v="0"/>
    <n v="0"/>
    <n v="0"/>
    <n v="0"/>
    <n v="0"/>
    <n v="0"/>
    <n v="0"/>
    <x v="2001"/>
    <n v="0"/>
    <n v="0"/>
    <n v="-2.04"/>
    <n v="0"/>
    <n v="0"/>
    <n v="0"/>
    <n v="0"/>
    <n v="0"/>
    <n v="0"/>
    <n v="0"/>
    <n v="0"/>
    <n v="0"/>
    <x v="0"/>
    <x v="3"/>
    <m/>
    <x v="46"/>
  </r>
  <r>
    <x v="3"/>
    <s v="Joplin"/>
    <s v="Electric"/>
    <s v="Residential"/>
    <s v="TC-RG Time Choice"/>
    <n v="102007"/>
    <n v="11899.12"/>
    <n v="13"/>
    <n v="0"/>
    <n v="0"/>
    <n v="0"/>
    <n v="0"/>
    <n v="0"/>
    <n v="1323.03"/>
    <n v="0"/>
    <n v="0"/>
    <n v="28.56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0"/>
    <n v="0"/>
    <n v="0"/>
    <n v="0"/>
    <n v="0"/>
    <n v="0"/>
    <n v="0"/>
    <n v="0"/>
    <n v="0"/>
    <n v="0"/>
    <n v="0"/>
    <x v="2002"/>
    <n v="0"/>
    <n v="0"/>
    <n v="-12.56"/>
    <n v="0"/>
    <n v="0"/>
    <n v="0"/>
    <n v="0"/>
    <n v="0"/>
    <n v="0"/>
    <n v="0"/>
    <n v="0"/>
    <n v="0"/>
    <x v="0"/>
    <x v="3"/>
    <m/>
    <x v="46"/>
  </r>
  <r>
    <x v="3"/>
    <s v="Neosho"/>
    <s v="Electric"/>
    <s v="Residential"/>
    <s v="TC-RG Time Choice"/>
    <n v="99913"/>
    <n v="11655.15"/>
    <n v="13"/>
    <n v="507.64"/>
    <n v="0"/>
    <n v="0"/>
    <n v="0"/>
    <n v="0"/>
    <n v="1295.8699999999999"/>
    <n v="0"/>
    <n v="0"/>
    <n v="27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6.23"/>
    <n v="0"/>
    <n v="0"/>
    <n v="0"/>
    <n v="0"/>
    <n v="0"/>
    <n v="0"/>
    <n v="0"/>
    <x v="2003"/>
    <n v="0"/>
    <n v="0"/>
    <n v="-387.84"/>
    <n v="0"/>
    <n v="0"/>
    <n v="0"/>
    <n v="0"/>
    <n v="0"/>
    <n v="0"/>
    <n v="0"/>
    <n v="0"/>
    <n v="0"/>
    <x v="0"/>
    <x v="3"/>
    <m/>
    <x v="46"/>
  </r>
  <r>
    <x v="3"/>
    <s v="Webb City"/>
    <s v="Electric"/>
    <s v="Residential"/>
    <s v="TC-RG Time Choice"/>
    <n v="48959"/>
    <n v="5719.92"/>
    <n v="14.3"/>
    <n v="301.52999999999997"/>
    <n v="0"/>
    <n v="0"/>
    <n v="0"/>
    <n v="0"/>
    <n v="635"/>
    <n v="0"/>
    <n v="0"/>
    <n v="13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.31"/>
    <n v="0"/>
    <n v="0"/>
    <n v="0"/>
    <n v="0"/>
    <n v="0"/>
    <n v="0"/>
    <n v="0"/>
    <x v="2004"/>
    <n v="0"/>
    <n v="0"/>
    <n v="-394.94"/>
    <n v="0"/>
    <n v="0"/>
    <n v="0"/>
    <n v="0"/>
    <n v="0"/>
    <n v="0"/>
    <n v="0"/>
    <n v="0"/>
    <n v="0"/>
    <x v="0"/>
    <x v="3"/>
    <m/>
    <x v="46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n v="0"/>
    <n v="0"/>
    <n v="0"/>
    <n v="0"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0"/>
    <m/>
    <x v="0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m/>
    <m/>
    <m/>
    <m/>
    <m/>
    <m/>
    <m/>
    <m/>
    <m/>
    <m/>
    <m/>
    <m/>
    <x v="12"/>
    <x v="35"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53E1BF-68A5-4498-8E4E-1F25355E611A}" name="PivotTable1" cacheId="1995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compact="0" compactData="0" gridDropZones="1" multipleFieldFilters="0">
  <location ref="A11:P105" firstHeaderRow="1" firstDataRow="2" firstDataCol="2" rowPageCount="1" colPageCount="1"/>
  <pivotFields count="68">
    <pivotField axis="axisPage" compact="0" outline="0" multipleItemSelectionAllowed="1" showAll="0">
      <items count="7">
        <item x="0"/>
        <item h="1" x="4"/>
        <item h="1" x="1"/>
        <item x="3"/>
        <item h="1" x="2"/>
        <item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22">
        <item x="1"/>
        <item x="2"/>
        <item x="5"/>
        <item x="4"/>
        <item x="3"/>
        <item x="0"/>
        <item x="7"/>
        <item x="11"/>
        <item x="6"/>
        <item x="12"/>
        <item x="8"/>
        <item x="9"/>
        <item x="10"/>
        <item x="13"/>
        <item m="1" x="19"/>
        <item m="1" x="15"/>
        <item m="1" x="16"/>
        <item m="1" x="20"/>
        <item m="1" x="14"/>
        <item m="1" x="17"/>
        <item m="1" x="18"/>
        <item t="default"/>
      </items>
    </pivotField>
    <pivotField axis="axisRow" compact="0" outline="0" multipleItemSelectionAllowed="1" showAll="0">
      <items count="49">
        <item h="1" x="0"/>
        <item x="5"/>
        <item x="16"/>
        <item x="30"/>
        <item x="26"/>
        <item x="27"/>
        <item x="6"/>
        <item x="17"/>
        <item x="7"/>
        <item x="22"/>
        <item x="10"/>
        <item x="18"/>
        <item x="4"/>
        <item x="9"/>
        <item x="25"/>
        <item x="1"/>
        <item x="14"/>
        <item x="15"/>
        <item x="31"/>
        <item x="12"/>
        <item x="11"/>
        <item x="13"/>
        <item h="1" x="28"/>
        <item h="1" x="35"/>
        <item x="46"/>
        <item x="34"/>
        <item x="24"/>
        <item x="29"/>
        <item h="1" x="44"/>
        <item h="1" x="43"/>
        <item h="1" x="45"/>
        <item x="19"/>
        <item x="23"/>
        <item x="36"/>
        <item x="37"/>
        <item x="38"/>
        <item x="21"/>
        <item x="8"/>
        <item x="20"/>
        <item x="3"/>
        <item x="2"/>
        <item x="40"/>
        <item x="41"/>
        <item x="42"/>
        <item x="47"/>
        <item x="32"/>
        <item x="33"/>
        <item x="39"/>
        <item t="default"/>
      </items>
    </pivotField>
    <pivotField compact="0" outline="0" showAll="0" defaultSubtotal="0"/>
    <pivotField axis="axisCol" compact="0" outline="0" multipleItemSelectionAllowed="1" showAll="0" defaultSubtotal="0">
      <items count="47">
        <item h="1" x="11"/>
        <item h="1" x="2"/>
        <item h="1" x="1"/>
        <item h="1" x="3"/>
        <item h="1" x="4"/>
        <item h="1" x="5"/>
        <item h="1" x="6"/>
        <item h="1" x="7"/>
        <item h="1" x="8"/>
        <item h="1" x="9"/>
        <item h="1" x="10"/>
        <item x="0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</items>
    </pivotField>
    <pivotField compact="0" outline="0" dragToRow="0" dragToCol="0" dragToPage="0" showAll="0" defaultSubtotal="0"/>
    <pivotField compact="0" outline="0" dragToRow="0" dragToCol="0" dragToPage="0" showAll="0" defaultSubtotal="0"/>
    <pivotField compact="0" outline="0" dragToRow="0" dragToCol="0" dragToPage="0" showAll="0" defaultSubtotal="0"/>
    <pivotField compact="0" outline="0" dragToRow="0" dragToCol="0" dragToPage="0" showAll="0" defaultSubtotal="0"/>
    <pivotField compact="0" outline="0" dragToRow="0" dragToCol="0" dragToPage="0" showAll="0" defaultSubtotal="0"/>
  </pivotFields>
  <rowFields count="2">
    <field x="59"/>
    <field x="60"/>
  </rowFields>
  <rowItems count="93">
    <i>
      <x/>
      <x v="1"/>
    </i>
    <i r="1">
      <x v="6"/>
    </i>
    <i r="1">
      <x v="7"/>
    </i>
    <i r="1">
      <x v="8"/>
    </i>
    <i r="1">
      <x v="9"/>
    </i>
    <i r="1">
      <x v="12"/>
    </i>
    <i r="1">
      <x v="15"/>
    </i>
    <i r="1">
      <x v="19"/>
    </i>
    <i r="1">
      <x v="21"/>
    </i>
    <i r="1">
      <x v="31"/>
    </i>
    <i r="1">
      <x v="32"/>
    </i>
    <i r="1">
      <x v="33"/>
    </i>
    <i r="1">
      <x v="36"/>
    </i>
    <i r="1">
      <x v="38"/>
    </i>
    <i r="1">
      <x v="39"/>
    </i>
    <i r="1">
      <x v="40"/>
    </i>
    <i r="1">
      <x v="42"/>
    </i>
    <i r="1">
      <x v="43"/>
    </i>
    <i r="1">
      <x v="44"/>
    </i>
    <i r="1">
      <x v="45"/>
    </i>
    <i r="1">
      <x v="46"/>
    </i>
    <i t="default">
      <x/>
    </i>
    <i>
      <x v="1"/>
      <x v="1"/>
    </i>
    <i r="1">
      <x v="6"/>
    </i>
    <i r="1">
      <x v="7"/>
    </i>
    <i r="1">
      <x v="11"/>
    </i>
    <i r="1">
      <x v="12"/>
    </i>
    <i r="1">
      <x v="18"/>
    </i>
    <i r="1">
      <x v="19"/>
    </i>
    <i r="1">
      <x v="21"/>
    </i>
    <i r="1">
      <x v="26"/>
    </i>
    <i r="1">
      <x v="27"/>
    </i>
    <i r="1">
      <x v="31"/>
    </i>
    <i r="1">
      <x v="32"/>
    </i>
    <i r="1">
      <x v="33"/>
    </i>
    <i r="1">
      <x v="34"/>
    </i>
    <i r="1">
      <x v="36"/>
    </i>
    <i r="1">
      <x v="37"/>
    </i>
    <i r="1">
      <x v="38"/>
    </i>
    <i r="1">
      <x v="40"/>
    </i>
    <i r="1">
      <x v="43"/>
    </i>
    <i r="1">
      <x v="47"/>
    </i>
    <i t="default">
      <x v="1"/>
    </i>
    <i>
      <x v="2"/>
      <x v="1"/>
    </i>
    <i r="1">
      <x v="6"/>
    </i>
    <i r="1">
      <x v="12"/>
    </i>
    <i r="1">
      <x v="31"/>
    </i>
    <i r="1">
      <x v="33"/>
    </i>
    <i r="1">
      <x v="36"/>
    </i>
    <i r="1">
      <x v="38"/>
    </i>
    <i r="1">
      <x v="40"/>
    </i>
    <i r="1">
      <x v="43"/>
    </i>
    <i t="default">
      <x v="2"/>
    </i>
    <i>
      <x v="3"/>
      <x v="1"/>
    </i>
    <i r="1">
      <x v="6"/>
    </i>
    <i r="1">
      <x v="8"/>
    </i>
    <i r="1">
      <x v="9"/>
    </i>
    <i r="1">
      <x v="12"/>
    </i>
    <i r="1">
      <x v="19"/>
    </i>
    <i r="1">
      <x v="20"/>
    </i>
    <i r="1">
      <x v="31"/>
    </i>
    <i r="1">
      <x v="36"/>
    </i>
    <i r="1">
      <x v="38"/>
    </i>
    <i r="1">
      <x v="40"/>
    </i>
    <i r="1">
      <x v="43"/>
    </i>
    <i t="default">
      <x v="3"/>
    </i>
    <i>
      <x v="4"/>
      <x v="1"/>
    </i>
    <i r="1">
      <x v="6"/>
    </i>
    <i r="1">
      <x v="8"/>
    </i>
    <i r="1">
      <x v="12"/>
    </i>
    <i r="1">
      <x v="19"/>
    </i>
    <i r="1">
      <x v="21"/>
    </i>
    <i r="1">
      <x v="31"/>
    </i>
    <i r="1">
      <x v="32"/>
    </i>
    <i r="1">
      <x v="36"/>
    </i>
    <i r="1">
      <x v="38"/>
    </i>
    <i r="1">
      <x v="40"/>
    </i>
    <i r="1">
      <x v="43"/>
    </i>
    <i t="default">
      <x v="4"/>
    </i>
    <i>
      <x v="5"/>
      <x v="10"/>
    </i>
    <i r="1">
      <x v="12"/>
    </i>
    <i r="1">
      <x v="14"/>
    </i>
    <i r="1">
      <x v="15"/>
    </i>
    <i r="1">
      <x v="35"/>
    </i>
    <i r="1">
      <x v="39"/>
    </i>
    <i r="1">
      <x v="40"/>
    </i>
    <i r="1">
      <x v="41"/>
    </i>
    <i t="default">
      <x v="5"/>
    </i>
    <i>
      <x v="8"/>
      <x v="3"/>
    </i>
    <i r="1">
      <x v="4"/>
    </i>
    <i r="1">
      <x v="5"/>
    </i>
    <i t="default">
      <x v="8"/>
    </i>
    <i t="grand">
      <x/>
    </i>
  </rowItems>
  <colFields count="1">
    <field x="62"/>
  </colFields>
  <colItems count="14">
    <i>
      <x v="11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colItems>
  <pageFields count="1">
    <pageField fld="0" hier="-1"/>
  </pageFields>
  <dataFields count="1">
    <dataField name=" EnergyEffInvestCost" fld="46" baseField="53" baseItem="7" numFmtId="43"/>
  </dataFields>
  <formats count="30">
    <format dxfId="0">
      <pivotArea field="-2" type="button" dataOnly="0" labelOnly="1" outline="0" axis="axisValues" fieldPosition="0"/>
    </format>
    <format dxfId="1">
      <pivotArea field="59" type="button" dataOnly="0" labelOnly="1" outline="0" axis="axisRow" fieldPosition="0"/>
    </format>
    <format dxfId="2">
      <pivotArea field="60" type="button" dataOnly="0" labelOnly="1" outline="0" axis="axisRow" fieldPosition="1"/>
    </format>
    <format dxfId="3">
      <pivotArea outline="0" fieldPosition="0">
        <references count="1">
          <reference field="4294967294" count="1">
            <x v="0"/>
          </reference>
        </references>
      </pivotArea>
    </format>
    <format dxfId="4">
      <pivotArea type="all" dataOnly="0" outline="0" fieldPosition="0"/>
    </format>
    <format dxfId="5">
      <pivotArea outline="0" collapsedLevelsAreSubtotals="1" fieldPosition="0"/>
    </format>
    <format dxfId="6">
      <pivotArea type="origin" dataOnly="0" labelOnly="1" outline="0" fieldPosition="0"/>
    </format>
    <format dxfId="7">
      <pivotArea field="62" type="button" dataOnly="0" labelOnly="1" outline="0" axis="axisCol" fieldPosition="0"/>
    </format>
    <format dxfId="8">
      <pivotArea type="topRight" dataOnly="0" labelOnly="1" outline="0" fieldPosition="0"/>
    </format>
    <format dxfId="9">
      <pivotArea field="59" type="button" dataOnly="0" labelOnly="1" outline="0" axis="axisRow" fieldPosition="0"/>
    </format>
    <format dxfId="10">
      <pivotArea field="60" type="button" dataOnly="0" labelOnly="1" outline="0" axis="axisRow" fieldPosition="1"/>
    </format>
    <format dxfId="11">
      <pivotArea dataOnly="0" labelOnly="1" outline="0" fieldPosition="0">
        <references count="1">
          <reference field="59" count="7">
            <x v="0"/>
            <x v="1"/>
            <x v="2"/>
            <x v="3"/>
            <x v="4"/>
            <x v="5"/>
            <x v="8"/>
          </reference>
        </references>
      </pivotArea>
    </format>
    <format dxfId="12">
      <pivotArea dataOnly="0" labelOnly="1" outline="0" fieldPosition="0">
        <references count="1">
          <reference field="59" count="7" defaultSubtotal="1">
            <x v="0"/>
            <x v="1"/>
            <x v="2"/>
            <x v="3"/>
            <x v="4"/>
            <x v="5"/>
            <x v="8"/>
          </reference>
        </references>
      </pivotArea>
    </format>
    <format dxfId="13">
      <pivotArea dataOnly="0" labelOnly="1" grandRow="1" outline="0" fieldPosition="0"/>
    </format>
    <format dxfId="14">
      <pivotArea dataOnly="0" labelOnly="1" outline="0" fieldPosition="0">
        <references count="2">
          <reference field="59" count="1" selected="0">
            <x v="0"/>
          </reference>
          <reference field="60" count="21">
            <x v="1"/>
            <x v="6"/>
            <x v="7"/>
            <x v="8"/>
            <x v="9"/>
            <x v="12"/>
            <x v="15"/>
            <x v="19"/>
            <x v="21"/>
            <x v="31"/>
            <x v="32"/>
            <x v="33"/>
            <x v="36"/>
            <x v="38"/>
            <x v="39"/>
            <x v="40"/>
            <x v="42"/>
            <x v="43"/>
            <x v="44"/>
            <x v="45"/>
            <x v="46"/>
          </reference>
        </references>
      </pivotArea>
    </format>
    <format dxfId="15">
      <pivotArea dataOnly="0" labelOnly="1" outline="0" fieldPosition="0">
        <references count="2">
          <reference field="59" count="1" selected="0">
            <x v="1"/>
          </reference>
          <reference field="60" count="20">
            <x v="1"/>
            <x v="6"/>
            <x v="7"/>
            <x v="11"/>
            <x v="12"/>
            <x v="18"/>
            <x v="19"/>
            <x v="21"/>
            <x v="26"/>
            <x v="27"/>
            <x v="31"/>
            <x v="32"/>
            <x v="33"/>
            <x v="34"/>
            <x v="36"/>
            <x v="37"/>
            <x v="38"/>
            <x v="40"/>
            <x v="43"/>
            <x v="47"/>
          </reference>
        </references>
      </pivotArea>
    </format>
    <format dxfId="16">
      <pivotArea dataOnly="0" labelOnly="1" outline="0" fieldPosition="0">
        <references count="2">
          <reference field="59" count="1" selected="0">
            <x v="2"/>
          </reference>
          <reference field="60" count="9">
            <x v="1"/>
            <x v="6"/>
            <x v="12"/>
            <x v="31"/>
            <x v="33"/>
            <x v="36"/>
            <x v="38"/>
            <x v="40"/>
            <x v="43"/>
          </reference>
        </references>
      </pivotArea>
    </format>
    <format dxfId="17">
      <pivotArea dataOnly="0" labelOnly="1" outline="0" fieldPosition="0">
        <references count="2">
          <reference field="59" count="1" selected="0">
            <x v="3"/>
          </reference>
          <reference field="60" count="12">
            <x v="1"/>
            <x v="6"/>
            <x v="8"/>
            <x v="9"/>
            <x v="12"/>
            <x v="19"/>
            <x v="20"/>
            <x v="31"/>
            <x v="36"/>
            <x v="38"/>
            <x v="40"/>
            <x v="43"/>
          </reference>
        </references>
      </pivotArea>
    </format>
    <format dxfId="18">
      <pivotArea dataOnly="0" labelOnly="1" outline="0" fieldPosition="0">
        <references count="2">
          <reference field="59" count="1" selected="0">
            <x v="4"/>
          </reference>
          <reference field="60" count="12">
            <x v="1"/>
            <x v="6"/>
            <x v="8"/>
            <x v="12"/>
            <x v="19"/>
            <x v="21"/>
            <x v="31"/>
            <x v="32"/>
            <x v="36"/>
            <x v="38"/>
            <x v="40"/>
            <x v="43"/>
          </reference>
        </references>
      </pivotArea>
    </format>
    <format dxfId="19">
      <pivotArea dataOnly="0" labelOnly="1" outline="0" fieldPosition="0">
        <references count="2">
          <reference field="59" count="1" selected="0">
            <x v="5"/>
          </reference>
          <reference field="60" count="8">
            <x v="10"/>
            <x v="12"/>
            <x v="14"/>
            <x v="15"/>
            <x v="35"/>
            <x v="39"/>
            <x v="40"/>
            <x v="41"/>
          </reference>
        </references>
      </pivotArea>
    </format>
    <format dxfId="20">
      <pivotArea dataOnly="0" labelOnly="1" outline="0" fieldPosition="0">
        <references count="2">
          <reference field="59" count="1" selected="0">
            <x v="8"/>
          </reference>
          <reference field="60" count="3">
            <x v="3"/>
            <x v="4"/>
            <x v="5"/>
          </reference>
        </references>
      </pivotArea>
    </format>
    <format dxfId="21">
      <pivotArea dataOnly="0" labelOnly="1" outline="0" fieldPosition="0">
        <references count="1">
          <reference field="62" count="0"/>
        </references>
      </pivotArea>
    </format>
    <format dxfId="22">
      <pivotArea dataOnly="0" labelOnly="1" grandCol="1" outline="0" fieldPosition="0"/>
    </format>
    <format dxfId="23">
      <pivotArea outline="0" fieldPosition="0">
        <references count="3">
          <reference field="59" count="1" selected="0">
            <x v="0"/>
          </reference>
          <reference field="60" count="21" selected="0">
            <x v="1"/>
            <x v="6"/>
            <x v="7"/>
            <x v="8"/>
            <x v="9"/>
            <x v="12"/>
            <x v="15"/>
            <x v="19"/>
            <x v="21"/>
            <x v="31"/>
            <x v="32"/>
            <x v="33"/>
            <x v="36"/>
            <x v="38"/>
            <x v="39"/>
            <x v="40"/>
            <x v="42"/>
            <x v="43"/>
            <x v="44"/>
            <x v="45"/>
            <x v="46"/>
          </reference>
          <reference field="62" count="12" selected="0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4">
      <pivotArea outline="0" fieldPosition="0">
        <references count="3">
          <reference field="59" count="1" selected="0">
            <x v="1"/>
          </reference>
          <reference field="60" count="20" selected="0">
            <x v="1"/>
            <x v="6"/>
            <x v="7"/>
            <x v="11"/>
            <x v="12"/>
            <x v="18"/>
            <x v="19"/>
            <x v="21"/>
            <x v="26"/>
            <x v="27"/>
            <x v="31"/>
            <x v="32"/>
            <x v="33"/>
            <x v="34"/>
            <x v="36"/>
            <x v="37"/>
            <x v="38"/>
            <x v="40"/>
            <x v="43"/>
            <x v="47"/>
          </reference>
          <reference field="62" count="12" selected="0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5">
      <pivotArea outline="0" fieldPosition="0">
        <references count="3">
          <reference field="59" count="1" selected="0">
            <x v="2"/>
          </reference>
          <reference field="60" count="9" selected="0">
            <x v="1"/>
            <x v="6"/>
            <x v="12"/>
            <x v="31"/>
            <x v="33"/>
            <x v="36"/>
            <x v="38"/>
            <x v="40"/>
            <x v="43"/>
          </reference>
          <reference field="62" count="12" selected="0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6">
      <pivotArea outline="0" fieldPosition="0">
        <references count="3">
          <reference field="59" count="1" selected="0">
            <x v="3"/>
          </reference>
          <reference field="60" count="12" selected="0">
            <x v="1"/>
            <x v="6"/>
            <x v="8"/>
            <x v="9"/>
            <x v="12"/>
            <x v="19"/>
            <x v="20"/>
            <x v="31"/>
            <x v="36"/>
            <x v="38"/>
            <x v="40"/>
            <x v="43"/>
          </reference>
          <reference field="62" count="12" selected="0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7">
      <pivotArea outline="0" fieldPosition="0">
        <references count="3">
          <reference field="59" count="1" selected="0">
            <x v="4"/>
          </reference>
          <reference field="60" count="12" selected="0">
            <x v="1"/>
            <x v="6"/>
            <x v="8"/>
            <x v="12"/>
            <x v="19"/>
            <x v="21"/>
            <x v="31"/>
            <x v="32"/>
            <x v="36"/>
            <x v="38"/>
            <x v="40"/>
            <x v="43"/>
          </reference>
          <reference field="62" count="12" selected="0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8">
      <pivotArea outline="0" fieldPosition="0">
        <references count="3">
          <reference field="59" count="1" selected="0">
            <x v="5"/>
          </reference>
          <reference field="60" count="8" selected="0">
            <x v="10"/>
            <x v="12"/>
            <x v="14"/>
            <x v="15"/>
            <x v="35"/>
            <x v="39"/>
            <x v="40"/>
            <x v="41"/>
          </reference>
          <reference field="62" count="12" selected="0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9">
      <pivotArea outline="0" fieldPosition="0">
        <references count="3">
          <reference field="59" count="1" selected="0">
            <x v="8"/>
          </reference>
          <reference field="60" count="3" selected="0">
            <x v="3"/>
            <x v="4"/>
            <x v="5"/>
          </reference>
          <reference field="62" count="12" selected="0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</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ScottMadden">
      <a:dk1>
        <a:sysClr val="windowText" lastClr="000000"/>
      </a:dk1>
      <a:lt1>
        <a:sysClr val="window" lastClr="FFFFFF"/>
      </a:lt1>
      <a:dk2>
        <a:srgbClr val="5F6062"/>
      </a:dk2>
      <a:lt2>
        <a:srgbClr val="5F6062"/>
      </a:lt2>
      <a:accent1>
        <a:srgbClr val="5F6062"/>
      </a:accent1>
      <a:accent2>
        <a:srgbClr val="26BCD7"/>
      </a:accent2>
      <a:accent3>
        <a:srgbClr val="EE9834"/>
      </a:accent3>
      <a:accent4>
        <a:srgbClr val="62BB46"/>
      </a:accent4>
      <a:accent5>
        <a:srgbClr val="C33A32"/>
      </a:accent5>
      <a:accent6>
        <a:srgbClr val="FDBA12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78BD-E416-4579-97AE-30D7A8351CC1}">
  <sheetPr>
    <tabColor theme="1" tint="0.34998626667073579"/>
  </sheetPr>
  <dimension ref="A1:G38"/>
  <sheetViews>
    <sheetView showGridLines="0" tabSelected="1" zoomScaleNormal="100" workbookViewId="0"/>
  </sheetViews>
  <sheetFormatPr defaultColWidth="16.7109375" defaultRowHeight="12.75"/>
  <cols>
    <col min="1" max="1" width="42.7109375" style="17" customWidth="1"/>
  </cols>
  <sheetData>
    <row r="1" spans="1:7">
      <c r="A1" s="426" t="s">
        <v>0</v>
      </c>
      <c r="B1" s="409" t="s">
        <v>1</v>
      </c>
      <c r="C1" s="409" t="s">
        <v>2</v>
      </c>
      <c r="D1" s="409" t="s">
        <v>3</v>
      </c>
      <c r="E1" s="409" t="s">
        <v>4</v>
      </c>
      <c r="F1" s="410" t="s">
        <v>5</v>
      </c>
    </row>
    <row r="2" spans="1:7">
      <c r="A2" s="438" t="s">
        <v>6</v>
      </c>
      <c r="B2" s="411" t="s">
        <v>7</v>
      </c>
      <c r="C2" s="411" t="s">
        <v>7</v>
      </c>
      <c r="D2" s="411" t="s">
        <v>7</v>
      </c>
      <c r="E2" s="411" t="s">
        <v>7</v>
      </c>
      <c r="F2" s="412" t="s">
        <v>7</v>
      </c>
    </row>
    <row r="4" spans="1:7">
      <c r="A4" s="17" t="s">
        <v>8</v>
      </c>
      <c r="B4" s="413">
        <f>SUM(F12:F13)</f>
        <v>4.3999999999999996E-4</v>
      </c>
      <c r="C4" s="415">
        <f>SUM(F16:F17)</f>
        <v>7.0000000000000007E-5</v>
      </c>
      <c r="D4" s="415">
        <f>SUM(F20:F21)</f>
        <v>0</v>
      </c>
      <c r="E4" s="417">
        <f>SUM(F24:F25)</f>
        <v>0</v>
      </c>
      <c r="F4" s="76">
        <f>SUM(B4:E4)</f>
        <v>5.0999999999999993E-4</v>
      </c>
    </row>
    <row r="5" spans="1:7">
      <c r="A5" s="17" t="s">
        <v>9</v>
      </c>
      <c r="B5" s="414">
        <f>SUM(G12:G13)</f>
        <v>4.5999999999999996E-4</v>
      </c>
      <c r="C5" s="416">
        <f>SUM(G16:G17)</f>
        <v>1.8999999999999998E-4</v>
      </c>
      <c r="D5" s="416">
        <f>SUM(G20:G21)</f>
        <v>0</v>
      </c>
      <c r="E5" s="418">
        <f>SUM(G24:G25)</f>
        <v>0</v>
      </c>
      <c r="F5" s="76">
        <f>SUM(B5:E5)</f>
        <v>6.4999999999999997E-4</v>
      </c>
    </row>
    <row r="8" spans="1:7">
      <c r="A8" s="439" t="s">
        <v>0</v>
      </c>
      <c r="B8" s="455" t="s">
        <v>10</v>
      </c>
      <c r="C8" s="456"/>
      <c r="D8" s="456"/>
      <c r="E8" s="422"/>
      <c r="F8" s="457" t="s">
        <v>11</v>
      </c>
      <c r="G8" s="458"/>
    </row>
    <row r="9" spans="1:7">
      <c r="A9" s="440" t="s">
        <v>12</v>
      </c>
      <c r="B9" s="420" t="s">
        <v>13</v>
      </c>
      <c r="C9" s="421" t="s">
        <v>14</v>
      </c>
      <c r="D9" s="421" t="s">
        <v>15</v>
      </c>
      <c r="E9" s="423"/>
      <c r="F9" s="421" t="s">
        <v>14</v>
      </c>
      <c r="G9" s="124" t="s">
        <v>15</v>
      </c>
    </row>
    <row r="11" spans="1:7">
      <c r="A11" s="441" t="s">
        <v>16</v>
      </c>
      <c r="B11" s="14"/>
      <c r="C11" s="14"/>
      <c r="D11" s="14"/>
      <c r="F11" s="14"/>
      <c r="G11" s="14"/>
    </row>
    <row r="12" spans="1:7">
      <c r="A12" s="442" t="s">
        <v>17</v>
      </c>
      <c r="B12" s="5">
        <f>SUM(C12:D12)</f>
        <v>3992313.1047441047</v>
      </c>
      <c r="C12" s="5">
        <f>'1. 2023 Costs &amp; Savings'!E18</f>
        <v>1631357.8752254429</v>
      </c>
      <c r="D12" s="5">
        <f>'1. 2023 Costs &amp; Savings'!F18</f>
        <v>2360955.2295186617</v>
      </c>
      <c r="F12" s="75">
        <f>ROUND(C12/C$30,5)</f>
        <v>8.0999999999999996E-4</v>
      </c>
      <c r="G12" s="75">
        <f>ROUND(D12/D$30,5)</f>
        <v>8.9999999999999998E-4</v>
      </c>
    </row>
    <row r="13" spans="1:7">
      <c r="A13" s="442" t="s">
        <v>18</v>
      </c>
      <c r="B13" s="19">
        <f>SUM(C13:D13)</f>
        <v>-1892378.1107028048</v>
      </c>
      <c r="C13" s="19">
        <f>'1. 2022 Costs &amp; Revenues'!H18</f>
        <v>-735596.11357976636</v>
      </c>
      <c r="D13" s="19">
        <f>'1. 2022 Costs &amp; Revenues'!H38</f>
        <v>-1156781.9971230384</v>
      </c>
      <c r="F13" s="75">
        <f>ROUND(C13/C$30,5)</f>
        <v>-3.6999999999999999E-4</v>
      </c>
      <c r="G13" s="75">
        <f>ROUND(D13/D$30,5)</f>
        <v>-4.4000000000000002E-4</v>
      </c>
    </row>
    <row r="14" spans="1:7">
      <c r="F14" s="76"/>
      <c r="G14" s="76"/>
    </row>
    <row r="15" spans="1:7">
      <c r="A15" s="441" t="s">
        <v>19</v>
      </c>
      <c r="B15" s="14"/>
      <c r="C15" s="14"/>
      <c r="D15" s="14"/>
      <c r="F15" s="77"/>
      <c r="G15" s="77"/>
    </row>
    <row r="16" spans="1:7">
      <c r="A16" s="442" t="s">
        <v>20</v>
      </c>
      <c r="B16" s="5">
        <f>SUM(C16:D16)</f>
        <v>468452.40517157299</v>
      </c>
      <c r="C16" s="5">
        <f>'2. TD Summary'!G35</f>
        <v>100666.81380925159</v>
      </c>
      <c r="D16" s="5">
        <f>'2. TD Summary'!G36</f>
        <v>367785.5913623214</v>
      </c>
      <c r="F16" s="75">
        <f>ROUND(C16/C$30,5)</f>
        <v>5.0000000000000002E-5</v>
      </c>
      <c r="G16" s="75">
        <f>ROUND(D16/D$30,5)</f>
        <v>1.3999999999999999E-4</v>
      </c>
    </row>
    <row r="17" spans="1:7">
      <c r="A17" s="442" t="s">
        <v>21</v>
      </c>
      <c r="B17" s="19">
        <f>SUM(C17:D17)</f>
        <v>168242.88962733874</v>
      </c>
      <c r="C17" s="19">
        <f>'2. TD Summary'!G15</f>
        <v>31620.276785821388</v>
      </c>
      <c r="D17" s="19">
        <f>'2. TD Summary'!G16</f>
        <v>136622.61284151734</v>
      </c>
      <c r="F17" s="75">
        <f>ROUND(C17/C$30,5)</f>
        <v>2.0000000000000002E-5</v>
      </c>
      <c r="G17" s="75">
        <f>ROUND(D17/D$30,5)</f>
        <v>5.0000000000000002E-5</v>
      </c>
    </row>
    <row r="18" spans="1:7">
      <c r="F18" s="76"/>
      <c r="G18" s="76"/>
    </row>
    <row r="19" spans="1:7">
      <c r="A19" s="441" t="s">
        <v>22</v>
      </c>
      <c r="B19" s="14"/>
      <c r="C19" s="14"/>
      <c r="D19" s="14"/>
      <c r="F19" s="77"/>
      <c r="G19" s="77"/>
    </row>
    <row r="20" spans="1:7">
      <c r="A20" s="442" t="s">
        <v>23</v>
      </c>
      <c r="B20" s="5">
        <f>SUM(C20:D20)</f>
        <v>0</v>
      </c>
      <c r="C20" s="5">
        <v>0</v>
      </c>
      <c r="D20" s="5">
        <v>0</v>
      </c>
      <c r="F20" s="75">
        <f>ROUND(C20/C$30,5)</f>
        <v>0</v>
      </c>
      <c r="G20" s="75">
        <f>ROUND(D20/D$30,5)</f>
        <v>0</v>
      </c>
    </row>
    <row r="21" spans="1:7">
      <c r="A21" s="442" t="s">
        <v>24</v>
      </c>
      <c r="B21" s="19">
        <f>SUM(C21:D21)</f>
        <v>0</v>
      </c>
      <c r="C21" s="19">
        <v>0</v>
      </c>
      <c r="D21" s="19">
        <v>0</v>
      </c>
      <c r="F21" s="75">
        <f>ROUND(C21/C$30,5)</f>
        <v>0</v>
      </c>
      <c r="G21" s="75">
        <f>ROUND(D21/D$30,5)</f>
        <v>0</v>
      </c>
    </row>
    <row r="22" spans="1:7">
      <c r="F22" s="76"/>
      <c r="G22" s="76"/>
    </row>
    <row r="23" spans="1:7">
      <c r="A23" s="441" t="s">
        <v>25</v>
      </c>
      <c r="B23" s="14"/>
      <c r="C23" s="14"/>
      <c r="D23" s="14"/>
      <c r="F23" s="77"/>
      <c r="G23" s="77"/>
    </row>
    <row r="24" spans="1:7">
      <c r="A24" s="442" t="s">
        <v>26</v>
      </c>
      <c r="B24" s="5">
        <f>SUM(C24:D24)</f>
        <v>0</v>
      </c>
      <c r="C24" s="19">
        <v>0</v>
      </c>
      <c r="D24" s="19">
        <v>0</v>
      </c>
      <c r="F24" s="75">
        <f>ROUND(C24/C$30,5)</f>
        <v>0</v>
      </c>
      <c r="G24" s="75">
        <f>ROUND(D24/D$30,5)</f>
        <v>0</v>
      </c>
    </row>
    <row r="25" spans="1:7">
      <c r="A25" s="442" t="s">
        <v>27</v>
      </c>
      <c r="B25" s="19">
        <f>SUM(C25:D25)</f>
        <v>0</v>
      </c>
      <c r="C25" s="19">
        <v>0</v>
      </c>
      <c r="D25" s="19">
        <v>0</v>
      </c>
      <c r="F25" s="75">
        <f>ROUND(C25/C$30,5)</f>
        <v>0</v>
      </c>
      <c r="G25" s="75">
        <f>ROUND(D25/D$30,5)</f>
        <v>0</v>
      </c>
    </row>
    <row r="26" spans="1:7">
      <c r="A26" s="442"/>
      <c r="F26" s="74"/>
      <c r="G26" s="74"/>
    </row>
    <row r="27" spans="1:7" ht="13.5" thickBot="1">
      <c r="A27" s="443" t="s">
        <v>28</v>
      </c>
      <c r="B27" s="8">
        <f>SUM(B12:B25)</f>
        <v>2736630.2888402119</v>
      </c>
      <c r="C27" s="8">
        <f>SUM(C12:C25)</f>
        <v>1028048.8522407496</v>
      </c>
      <c r="D27" s="8">
        <f>SUM(D12:D25)</f>
        <v>1708581.4365994621</v>
      </c>
      <c r="F27" s="78">
        <f>SUM(F12:F25)</f>
        <v>5.1000000000000004E-4</v>
      </c>
      <c r="G27" s="78">
        <f>SUM(G12:G25)</f>
        <v>6.4999999999999997E-4</v>
      </c>
    </row>
    <row r="28" spans="1:7" ht="13.5" thickTop="1">
      <c r="F28" s="79"/>
      <c r="G28" s="80"/>
    </row>
    <row r="30" spans="1:7">
      <c r="A30" s="444" t="s">
        <v>29</v>
      </c>
      <c r="B30" s="151">
        <f>C30+D30</f>
        <v>4623709594.1095142</v>
      </c>
      <c r="C30" s="368">
        <f>+'Sales Summary'!D4</f>
        <v>2002304496.1616781</v>
      </c>
      <c r="D30" s="368">
        <f>SUM('Sales Summary'!D5:D5)</f>
        <v>2621405097.9478359</v>
      </c>
    </row>
    <row r="31" spans="1:7">
      <c r="A31" s="445" t="s">
        <v>30</v>
      </c>
    </row>
    <row r="33" spans="1:7">
      <c r="A33" s="439" t="s">
        <v>31</v>
      </c>
      <c r="B33" s="121" t="s">
        <v>32</v>
      </c>
      <c r="C33" s="121" t="s">
        <v>33</v>
      </c>
      <c r="D33" s="121" t="s">
        <v>32</v>
      </c>
      <c r="E33" s="122"/>
      <c r="F33" s="120"/>
      <c r="G33" s="120"/>
    </row>
    <row r="34" spans="1:7">
      <c r="A34" s="440" t="s">
        <v>34</v>
      </c>
      <c r="B34" s="123" t="s">
        <v>35</v>
      </c>
      <c r="C34" s="123" t="s">
        <v>36</v>
      </c>
      <c r="D34" s="123" t="s">
        <v>37</v>
      </c>
      <c r="E34" s="124"/>
      <c r="F34" s="120"/>
      <c r="G34" s="120"/>
    </row>
    <row r="36" spans="1:7">
      <c r="A36" s="446" t="s">
        <v>38</v>
      </c>
      <c r="B36" s="290">
        <v>1046</v>
      </c>
      <c r="C36" s="125">
        <f>+F27</f>
        <v>5.1000000000000004E-4</v>
      </c>
      <c r="D36" s="126">
        <f>+B36*C36</f>
        <v>0.53346000000000005</v>
      </c>
      <c r="F36" s="91"/>
      <c r="G36" s="84"/>
    </row>
    <row r="37" spans="1:7">
      <c r="A37" s="446" t="s">
        <v>39</v>
      </c>
      <c r="B37" s="291">
        <v>1430</v>
      </c>
      <c r="C37" s="128">
        <f>+$G$27</f>
        <v>6.4999999999999997E-4</v>
      </c>
      <c r="D37" s="127">
        <f t="shared" ref="D37:D38" si="0">+B37*C37</f>
        <v>0.92949999999999999</v>
      </c>
      <c r="F37" s="91"/>
      <c r="G37" s="84"/>
    </row>
    <row r="38" spans="1:7">
      <c r="A38" s="446" t="s">
        <v>40</v>
      </c>
      <c r="B38" s="292">
        <v>38679</v>
      </c>
      <c r="C38" s="128">
        <f>+$G$27</f>
        <v>6.4999999999999997E-4</v>
      </c>
      <c r="D38" s="127">
        <f t="shared" si="0"/>
        <v>25.141349999999999</v>
      </c>
      <c r="F38" s="91"/>
      <c r="G38" s="84"/>
    </row>
  </sheetData>
  <mergeCells count="2">
    <mergeCell ref="B8:D8"/>
    <mergeCell ref="F8:G8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64EE-B845-4606-939F-5450DC91F0AB}">
  <sheetPr>
    <tabColor theme="0" tint="-0.14999847407452621"/>
  </sheetPr>
  <dimension ref="A1:O41"/>
  <sheetViews>
    <sheetView zoomScaleNormal="100" workbookViewId="0">
      <pane ySplit="2" topLeftCell="A3" activePane="bottomLeft" state="frozen"/>
      <selection pane="bottomLeft"/>
    </sheetView>
  </sheetViews>
  <sheetFormatPr defaultColWidth="9.5703125" defaultRowHeight="12.75"/>
  <cols>
    <col min="1" max="1" width="27.140625" style="49" customWidth="1"/>
    <col min="2" max="2" width="12.7109375" style="49" customWidth="1"/>
    <col min="3" max="26" width="12.7109375" style="22" customWidth="1"/>
    <col min="27" max="16384" width="9.5703125" style="22"/>
  </cols>
  <sheetData>
    <row r="1" spans="1:15">
      <c r="A1" s="35" t="s">
        <v>144</v>
      </c>
      <c r="B1" s="36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60"/>
      <c r="O1" s="147"/>
    </row>
    <row r="2" spans="1:15">
      <c r="A2" s="37" t="s">
        <v>76</v>
      </c>
      <c r="B2" s="38"/>
      <c r="C2" s="39">
        <v>44562</v>
      </c>
      <c r="D2" s="39">
        <v>44593</v>
      </c>
      <c r="E2" s="39">
        <v>44621</v>
      </c>
      <c r="F2" s="39">
        <v>44652</v>
      </c>
      <c r="G2" s="39">
        <v>44682</v>
      </c>
      <c r="H2" s="39">
        <v>44713</v>
      </c>
      <c r="I2" s="39">
        <v>44743</v>
      </c>
      <c r="J2" s="39">
        <v>44774</v>
      </c>
      <c r="K2" s="39">
        <v>44805</v>
      </c>
      <c r="L2" s="39">
        <v>44835</v>
      </c>
      <c r="M2" s="39">
        <v>44866</v>
      </c>
      <c r="N2" s="40">
        <v>44896</v>
      </c>
      <c r="O2" s="148" t="s">
        <v>107</v>
      </c>
    </row>
    <row r="4" spans="1:15">
      <c r="A4" s="41" t="s">
        <v>108</v>
      </c>
      <c r="B4" s="42" t="s">
        <v>109</v>
      </c>
    </row>
    <row r="6" spans="1:15">
      <c r="A6" s="43">
        <v>44562</v>
      </c>
      <c r="B6" s="201">
        <f>SUM('1. 2023 Costs &amp; Savings'!$J$27:$J$28)/12</f>
        <v>86583.333333333328</v>
      </c>
      <c r="C6" s="18">
        <f>$B6*(SUMPRODUCT(C$30:C$32,$C$26:$C$28))/2</f>
        <v>4742.7319583333328</v>
      </c>
      <c r="D6" s="18">
        <f t="shared" ref="D6:N6" si="0">$B6*(SUMPRODUCT(D$30:D$32,$C$26:$C$28))</f>
        <v>7932.5485416666652</v>
      </c>
      <c r="E6" s="18">
        <f t="shared" si="0"/>
        <v>5972.6482083333331</v>
      </c>
      <c r="F6" s="18">
        <f t="shared" si="0"/>
        <v>3183.366125</v>
      </c>
      <c r="G6" s="18">
        <f t="shared" si="0"/>
        <v>3573.9002499999992</v>
      </c>
      <c r="H6" s="18">
        <f t="shared" si="0"/>
        <v>9148.9577916666676</v>
      </c>
      <c r="I6" s="18">
        <f t="shared" si="0"/>
        <v>12328.903875</v>
      </c>
      <c r="J6" s="18">
        <f t="shared" si="0"/>
        <v>11722.301041666666</v>
      </c>
      <c r="K6" s="18">
        <f t="shared" si="0"/>
        <v>5862.2977499999997</v>
      </c>
      <c r="L6" s="18">
        <f t="shared" si="0"/>
        <v>3179.08025</v>
      </c>
      <c r="M6" s="18">
        <f t="shared" si="0"/>
        <v>5079.9740416666664</v>
      </c>
      <c r="N6" s="18">
        <f t="shared" si="0"/>
        <v>9113.8915416666659</v>
      </c>
      <c r="O6" s="18">
        <f t="shared" ref="O6:O17" si="1">SUM(C6:N6)</f>
        <v>81840.601374999998</v>
      </c>
    </row>
    <row r="7" spans="1:15">
      <c r="A7" s="43">
        <v>44593</v>
      </c>
      <c r="B7" s="202">
        <f>SUM('1. 2023 Costs &amp; Savings'!$J$27:$J$28)/12</f>
        <v>86583.333333333328</v>
      </c>
      <c r="C7" s="18"/>
      <c r="D7" s="18">
        <f>$B7*(SUMPRODUCT(D$30:D$32,$C$26:$C$28))/2</f>
        <v>3966.2742708333326</v>
      </c>
      <c r="E7" s="18">
        <f t="shared" ref="E7:N7" si="2">$B7*(SUMPRODUCT(E$30:E$32,$C$26:$C$28))</f>
        <v>5972.6482083333331</v>
      </c>
      <c r="F7" s="18">
        <f t="shared" si="2"/>
        <v>3183.366125</v>
      </c>
      <c r="G7" s="18">
        <f t="shared" si="2"/>
        <v>3573.9002499999992</v>
      </c>
      <c r="H7" s="18">
        <f t="shared" si="2"/>
        <v>9148.9577916666676</v>
      </c>
      <c r="I7" s="18">
        <f t="shared" si="2"/>
        <v>12328.903875</v>
      </c>
      <c r="J7" s="18">
        <f t="shared" si="2"/>
        <v>11722.301041666666</v>
      </c>
      <c r="K7" s="18">
        <f t="shared" si="2"/>
        <v>5862.2977499999997</v>
      </c>
      <c r="L7" s="18">
        <f t="shared" si="2"/>
        <v>3179.08025</v>
      </c>
      <c r="M7" s="18">
        <f t="shared" si="2"/>
        <v>5079.9740416666664</v>
      </c>
      <c r="N7" s="18">
        <f t="shared" si="2"/>
        <v>9113.8915416666659</v>
      </c>
      <c r="O7" s="18">
        <f t="shared" si="1"/>
        <v>73131.595145833329</v>
      </c>
    </row>
    <row r="8" spans="1:15">
      <c r="A8" s="43">
        <v>44621</v>
      </c>
      <c r="B8" s="202">
        <f>SUM('1. 2023 Costs &amp; Savings'!$J$27:$J$28)/12</f>
        <v>86583.333333333328</v>
      </c>
      <c r="C8" s="18"/>
      <c r="D8" s="18"/>
      <c r="E8" s="18">
        <f>$B8*(SUMPRODUCT(E$30:E$32,$C$26:$C$28))/2</f>
        <v>2986.3241041666665</v>
      </c>
      <c r="F8" s="18">
        <f t="shared" ref="F8:N8" si="3">$B8*(SUMPRODUCT(F$30:F$32,$C$26:$C$28))</f>
        <v>3183.366125</v>
      </c>
      <c r="G8" s="18">
        <f t="shared" si="3"/>
        <v>3573.9002499999992</v>
      </c>
      <c r="H8" s="18">
        <f t="shared" si="3"/>
        <v>9148.9577916666676</v>
      </c>
      <c r="I8" s="18">
        <f t="shared" si="3"/>
        <v>12328.903875</v>
      </c>
      <c r="J8" s="18">
        <f t="shared" si="3"/>
        <v>11722.301041666666</v>
      </c>
      <c r="K8" s="18">
        <f t="shared" si="3"/>
        <v>5862.2977499999997</v>
      </c>
      <c r="L8" s="18">
        <f t="shared" si="3"/>
        <v>3179.08025</v>
      </c>
      <c r="M8" s="18">
        <f t="shared" si="3"/>
        <v>5079.9740416666664</v>
      </c>
      <c r="N8" s="18">
        <f t="shared" si="3"/>
        <v>9113.8915416666659</v>
      </c>
      <c r="O8" s="18">
        <f t="shared" si="1"/>
        <v>66178.996770833328</v>
      </c>
    </row>
    <row r="9" spans="1:15">
      <c r="A9" s="43">
        <v>44652</v>
      </c>
      <c r="B9" s="202">
        <f>SUM('1. 2023 Costs &amp; Savings'!$J$27:$J$28)/12</f>
        <v>86583.333333333328</v>
      </c>
      <c r="C9" s="18"/>
      <c r="D9" s="18"/>
      <c r="E9" s="18"/>
      <c r="F9" s="18">
        <f>$B9*(SUMPRODUCT(F$30:F$32,$C$26:$C$28))/2</f>
        <v>1591.6830625</v>
      </c>
      <c r="G9" s="18">
        <f t="shared" ref="G9:N9" si="4">$B9*(SUMPRODUCT(G$30:G$32,$C$26:$C$28))</f>
        <v>3573.9002499999992</v>
      </c>
      <c r="H9" s="18">
        <f t="shared" si="4"/>
        <v>9148.9577916666676</v>
      </c>
      <c r="I9" s="18">
        <f t="shared" si="4"/>
        <v>12328.903875</v>
      </c>
      <c r="J9" s="18">
        <f t="shared" si="4"/>
        <v>11722.301041666666</v>
      </c>
      <c r="K9" s="18">
        <f t="shared" si="4"/>
        <v>5862.2977499999997</v>
      </c>
      <c r="L9" s="18">
        <f t="shared" si="4"/>
        <v>3179.08025</v>
      </c>
      <c r="M9" s="18">
        <f t="shared" si="4"/>
        <v>5079.9740416666664</v>
      </c>
      <c r="N9" s="18">
        <f t="shared" si="4"/>
        <v>9113.8915416666659</v>
      </c>
      <c r="O9" s="18">
        <f t="shared" si="1"/>
        <v>61600.989604166665</v>
      </c>
    </row>
    <row r="10" spans="1:15">
      <c r="A10" s="43">
        <v>44682</v>
      </c>
      <c r="B10" s="202">
        <f>SUM('1. 2023 Costs &amp; Savings'!$J$27:$J$28)/12</f>
        <v>86583.333333333328</v>
      </c>
      <c r="C10" s="18"/>
      <c r="D10" s="18"/>
      <c r="E10" s="18"/>
      <c r="F10" s="18"/>
      <c r="G10" s="18">
        <f>$B10*(SUMPRODUCT(G$30:G$32,$C$26:$C$28))/2</f>
        <v>1786.9501249999996</v>
      </c>
      <c r="H10" s="18">
        <f t="shared" ref="H10:N10" si="5">$B10*(SUMPRODUCT(H$30:H$32,$C$26:$C$28))</f>
        <v>9148.9577916666676</v>
      </c>
      <c r="I10" s="18">
        <f t="shared" si="5"/>
        <v>12328.903875</v>
      </c>
      <c r="J10" s="18">
        <f t="shared" si="5"/>
        <v>11722.301041666666</v>
      </c>
      <c r="K10" s="18">
        <f t="shared" si="5"/>
        <v>5862.2977499999997</v>
      </c>
      <c r="L10" s="18">
        <f t="shared" si="5"/>
        <v>3179.08025</v>
      </c>
      <c r="M10" s="18">
        <f t="shared" si="5"/>
        <v>5079.9740416666664</v>
      </c>
      <c r="N10" s="18">
        <f t="shared" si="5"/>
        <v>9113.8915416666659</v>
      </c>
      <c r="O10" s="18">
        <f t="shared" si="1"/>
        <v>58222.356416666662</v>
      </c>
    </row>
    <row r="11" spans="1:15">
      <c r="A11" s="43">
        <v>44713</v>
      </c>
      <c r="B11" s="202">
        <f>SUM('1. 2023 Costs &amp; Savings'!$J$27:$J$28)/12</f>
        <v>86583.333333333328</v>
      </c>
      <c r="C11" s="18"/>
      <c r="D11" s="18"/>
      <c r="E11" s="18"/>
      <c r="F11" s="18"/>
      <c r="G11" s="18"/>
      <c r="H11" s="18">
        <f>$B11*(SUMPRODUCT(H$30:H$32,$C$26:$C$28))/2</f>
        <v>4574.4788958333338</v>
      </c>
      <c r="I11" s="18">
        <f t="shared" ref="I11:N11" si="6">$B11*(SUMPRODUCT(I$30:I$32,$C$26:$C$28))</f>
        <v>12328.903875</v>
      </c>
      <c r="J11" s="18">
        <f t="shared" si="6"/>
        <v>11722.301041666666</v>
      </c>
      <c r="K11" s="18">
        <f t="shared" si="6"/>
        <v>5862.2977499999997</v>
      </c>
      <c r="L11" s="18">
        <f t="shared" si="6"/>
        <v>3179.08025</v>
      </c>
      <c r="M11" s="18">
        <f t="shared" si="6"/>
        <v>5079.9740416666664</v>
      </c>
      <c r="N11" s="18">
        <f t="shared" si="6"/>
        <v>9113.8915416666659</v>
      </c>
      <c r="O11" s="18">
        <f t="shared" si="1"/>
        <v>51860.927395833329</v>
      </c>
    </row>
    <row r="12" spans="1:15">
      <c r="A12" s="43">
        <v>44743</v>
      </c>
      <c r="B12" s="202">
        <f>SUM('1. 2023 Costs &amp; Savings'!$J$27:$J$28)/12</f>
        <v>86583.333333333328</v>
      </c>
      <c r="C12" s="18"/>
      <c r="D12" s="18"/>
      <c r="E12" s="18"/>
      <c r="F12" s="18"/>
      <c r="G12" s="18"/>
      <c r="H12" s="18"/>
      <c r="I12" s="18">
        <f>$B12*(SUMPRODUCT(I$30:I$32,$C$26:$C$28))/2</f>
        <v>6164.4519375</v>
      </c>
      <c r="J12" s="18">
        <f>$B12*(SUMPRODUCT(J$30:J$32,$C$26:$C$28))</f>
        <v>11722.301041666666</v>
      </c>
      <c r="K12" s="18">
        <f>$B12*(SUMPRODUCT(K$30:K$32,$C$26:$C$28))</f>
        <v>5862.2977499999997</v>
      </c>
      <c r="L12" s="18">
        <f>$B12*(SUMPRODUCT(L$30:L$32,$C$26:$C$28))</f>
        <v>3179.08025</v>
      </c>
      <c r="M12" s="18">
        <f>$B12*(SUMPRODUCT(M$30:M$32,$C$26:$C$28))</f>
        <v>5079.9740416666664</v>
      </c>
      <c r="N12" s="18">
        <f>$B12*(SUMPRODUCT(N$30:N$32,$C$26:$C$28))</f>
        <v>9113.8915416666659</v>
      </c>
      <c r="O12" s="18">
        <f t="shared" si="1"/>
        <v>41121.996562499997</v>
      </c>
    </row>
    <row r="13" spans="1:15">
      <c r="A13" s="43">
        <v>44774</v>
      </c>
      <c r="B13" s="202">
        <f>SUM('1. 2023 Costs &amp; Savings'!$J$27:$J$28)/12</f>
        <v>86583.333333333328</v>
      </c>
      <c r="C13" s="18"/>
      <c r="D13" s="18"/>
      <c r="E13" s="18"/>
      <c r="F13" s="18"/>
      <c r="G13" s="18"/>
      <c r="H13" s="18"/>
      <c r="I13" s="18"/>
      <c r="J13" s="18">
        <f>$B13*(SUMPRODUCT(J$30:J$32,$C$26:$C$28))/2</f>
        <v>5861.1505208333328</v>
      </c>
      <c r="K13" s="18">
        <f>$B13*(SUMPRODUCT(K$30:K$32,$C$26:$C$28))</f>
        <v>5862.2977499999997</v>
      </c>
      <c r="L13" s="18">
        <f>$B13*(SUMPRODUCT(L$30:L$32,$C$26:$C$28))</f>
        <v>3179.08025</v>
      </c>
      <c r="M13" s="18">
        <f>$B13*(SUMPRODUCT(M$30:M$32,$C$26:$C$28))</f>
        <v>5079.9740416666664</v>
      </c>
      <c r="N13" s="18">
        <f>$B13*(SUMPRODUCT(N$30:N$32,$C$26:$C$28))</f>
        <v>9113.8915416666659</v>
      </c>
      <c r="O13" s="18">
        <f t="shared" si="1"/>
        <v>29096.394104166662</v>
      </c>
    </row>
    <row r="14" spans="1:15">
      <c r="A14" s="43">
        <v>44805</v>
      </c>
      <c r="B14" s="202">
        <f>SUM('1. 2023 Costs &amp; Savings'!$J$27:$J$28)/12</f>
        <v>86583.333333333328</v>
      </c>
      <c r="C14" s="18"/>
      <c r="D14" s="18"/>
      <c r="E14" s="18"/>
      <c r="F14" s="18"/>
      <c r="G14" s="18"/>
      <c r="H14" s="18"/>
      <c r="I14" s="18"/>
      <c r="J14" s="18"/>
      <c r="K14" s="18">
        <f>$B14*(SUMPRODUCT(K$30:K$32,$C$26:$C$28))/2</f>
        <v>2931.1488749999999</v>
      </c>
      <c r="L14" s="18">
        <f>$B14*(SUMPRODUCT(L$30:L$32,$C$26:$C$28))</f>
        <v>3179.08025</v>
      </c>
      <c r="M14" s="18">
        <f>$B14*(SUMPRODUCT(M$30:M$32,$C$26:$C$28))</f>
        <v>5079.9740416666664</v>
      </c>
      <c r="N14" s="18">
        <f>$B14*(SUMPRODUCT(N$30:N$32,$C$26:$C$28))</f>
        <v>9113.8915416666659</v>
      </c>
      <c r="O14" s="18">
        <f t="shared" si="1"/>
        <v>20304.09470833333</v>
      </c>
    </row>
    <row r="15" spans="1:15">
      <c r="A15" s="43">
        <v>44835</v>
      </c>
      <c r="B15" s="202">
        <f>SUM('1. 2023 Costs &amp; Savings'!$J$27:$J$28)/12</f>
        <v>86583.333333333328</v>
      </c>
      <c r="C15" s="18"/>
      <c r="D15" s="18"/>
      <c r="E15" s="18"/>
      <c r="F15" s="18"/>
      <c r="G15" s="18"/>
      <c r="H15" s="18"/>
      <c r="I15" s="18"/>
      <c r="J15" s="18"/>
      <c r="K15" s="18"/>
      <c r="L15" s="18">
        <f>$B15*(SUMPRODUCT(L$30:L$32,$C$26:$C$28))/2</f>
        <v>1589.540125</v>
      </c>
      <c r="M15" s="18">
        <f>$B15*(SUMPRODUCT(M$30:M$32,$C$26:$C$28))</f>
        <v>5079.9740416666664</v>
      </c>
      <c r="N15" s="18">
        <f>$B15*(SUMPRODUCT(N$30:N$32,$C$26:$C$28))</f>
        <v>9113.8915416666659</v>
      </c>
      <c r="O15" s="18">
        <f t="shared" si="1"/>
        <v>15783.405708333332</v>
      </c>
    </row>
    <row r="16" spans="1:15">
      <c r="A16" s="43">
        <v>44866</v>
      </c>
      <c r="B16" s="202">
        <f>SUM('1. 2023 Costs &amp; Savings'!$J$27:$J$28)/12</f>
        <v>86583.333333333328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>
        <f>$B16*(SUMPRODUCT(M$30:M$32,$C$26:$C$28))/2</f>
        <v>2539.9870208333332</v>
      </c>
      <c r="N16" s="18">
        <f>$B16*(SUMPRODUCT(N$30:N$32,$C$26:$C$28))</f>
        <v>9113.8915416666659</v>
      </c>
      <c r="O16" s="18">
        <f t="shared" si="1"/>
        <v>11653.878562499998</v>
      </c>
    </row>
    <row r="17" spans="1:15">
      <c r="A17" s="43">
        <v>44896</v>
      </c>
      <c r="B17" s="203">
        <f>SUM('1. 2023 Costs &amp; Savings'!$J$27:$J$28)/12</f>
        <v>86583.333333333328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>
        <f>$B17*(SUMPRODUCT(N$30:N$32,$C$26:$C$28))/2</f>
        <v>4556.945770833333</v>
      </c>
      <c r="O17" s="18">
        <f t="shared" si="1"/>
        <v>4556.945770833333</v>
      </c>
    </row>
    <row r="18" spans="1:15">
      <c r="A18" s="43"/>
      <c r="B18" s="4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>
      <c r="A19" s="43" t="s">
        <v>110</v>
      </c>
      <c r="B19" s="45">
        <f>SUM(B6:B17)</f>
        <v>1039000.0000000001</v>
      </c>
      <c r="C19" s="18">
        <f t="shared" ref="C19:O19" si="7">SUM(C6:C17)</f>
        <v>4742.7319583333328</v>
      </c>
      <c r="D19" s="18">
        <f t="shared" si="7"/>
        <v>11898.822812499999</v>
      </c>
      <c r="E19" s="18">
        <f t="shared" si="7"/>
        <v>14931.620520833332</v>
      </c>
      <c r="F19" s="18">
        <f t="shared" si="7"/>
        <v>11141.7814375</v>
      </c>
      <c r="G19" s="18">
        <f t="shared" si="7"/>
        <v>16082.551124999996</v>
      </c>
      <c r="H19" s="18">
        <f t="shared" si="7"/>
        <v>50319.267854166668</v>
      </c>
      <c r="I19" s="18">
        <f t="shared" si="7"/>
        <v>80137.875187500002</v>
      </c>
      <c r="J19" s="18">
        <f t="shared" si="7"/>
        <v>87917.2578125</v>
      </c>
      <c r="K19" s="18">
        <f t="shared" si="7"/>
        <v>49829.530874999989</v>
      </c>
      <c r="L19" s="18">
        <f t="shared" si="7"/>
        <v>30201.262374999995</v>
      </c>
      <c r="M19" s="18">
        <f t="shared" si="7"/>
        <v>53339.727437500005</v>
      </c>
      <c r="N19" s="18">
        <f t="shared" si="7"/>
        <v>104809.75272916668</v>
      </c>
      <c r="O19" s="112">
        <f t="shared" si="7"/>
        <v>515352.18212499999</v>
      </c>
    </row>
    <row r="20" spans="1:15">
      <c r="A20" s="49" t="s">
        <v>111</v>
      </c>
      <c r="B20" s="209">
        <v>0.82499999999999996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112"/>
    </row>
    <row r="21" spans="1:15">
      <c r="A21" s="43" t="s">
        <v>112</v>
      </c>
      <c r="B21" s="45"/>
      <c r="C21" s="47">
        <f>$D$39</f>
        <v>0.10717400000000001</v>
      </c>
      <c r="D21" s="47">
        <f>$D$39</f>
        <v>0.10717400000000001</v>
      </c>
      <c r="E21" s="47">
        <f>$D$39</f>
        <v>0.10717400000000001</v>
      </c>
      <c r="F21" s="47">
        <f>$D$39</f>
        <v>0.10717400000000001</v>
      </c>
      <c r="G21" s="47">
        <f>$D$39</f>
        <v>0.10717400000000001</v>
      </c>
      <c r="H21" s="47">
        <f>D40</f>
        <v>0.11669399999999999</v>
      </c>
      <c r="I21" s="47">
        <f>$D$38</f>
        <v>0.12621399999999999</v>
      </c>
      <c r="J21" s="47">
        <f>$D$38</f>
        <v>0.12621399999999999</v>
      </c>
      <c r="K21" s="47">
        <f>$D$38</f>
        <v>0.12621399999999999</v>
      </c>
      <c r="L21" s="47">
        <f>D40</f>
        <v>0.11669399999999999</v>
      </c>
      <c r="M21" s="47">
        <f>D39</f>
        <v>0.10717400000000001</v>
      </c>
      <c r="N21" s="47">
        <f>D39</f>
        <v>0.10717400000000001</v>
      </c>
      <c r="O21" s="145"/>
    </row>
    <row r="22" spans="1:15" ht="13.5" thickBot="1">
      <c r="A22" s="48" t="s">
        <v>113</v>
      </c>
      <c r="B22" s="48"/>
      <c r="C22" s="144">
        <f>C19*$B$20*C21</f>
        <v>419.34548279449371</v>
      </c>
      <c r="D22" s="144">
        <f t="shared" ref="D22:N22" si="8">D19*$B$20*D21</f>
        <v>1052.0766597881718</v>
      </c>
      <c r="E22" s="144">
        <f t="shared" si="8"/>
        <v>1320.232235602328</v>
      </c>
      <c r="F22" s="144">
        <f t="shared" si="8"/>
        <v>985.14015912066566</v>
      </c>
      <c r="G22" s="144">
        <f t="shared" si="8"/>
        <v>1421.9958507733686</v>
      </c>
      <c r="H22" s="144">
        <f t="shared" si="8"/>
        <v>4844.3642304536525</v>
      </c>
      <c r="I22" s="144">
        <f t="shared" si="8"/>
        <v>8344.4804676049771</v>
      </c>
      <c r="J22" s="144">
        <f t="shared" si="8"/>
        <v>9154.5207414761699</v>
      </c>
      <c r="K22" s="144">
        <f t="shared" si="8"/>
        <v>5188.5771381322293</v>
      </c>
      <c r="L22" s="144">
        <f t="shared" si="8"/>
        <v>2907.5525420603058</v>
      </c>
      <c r="M22" s="144">
        <f t="shared" si="8"/>
        <v>4716.2213574189664</v>
      </c>
      <c r="N22" s="144">
        <f t="shared" si="8"/>
        <v>9267.1263621714606</v>
      </c>
      <c r="O22" s="146">
        <f>SUM(C22:N22)</f>
        <v>49621.633227396786</v>
      </c>
    </row>
    <row r="23" spans="1:15" ht="13.5" thickTop="1"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</row>
    <row r="25" spans="1:15">
      <c r="A25" s="114" t="s">
        <v>114</v>
      </c>
      <c r="B25" s="115"/>
      <c r="C25" s="116"/>
      <c r="I25" s="50"/>
    </row>
    <row r="26" spans="1:15">
      <c r="A26" s="193" t="s">
        <v>115</v>
      </c>
      <c r="B26" s="54"/>
      <c r="C26" s="194">
        <v>0</v>
      </c>
      <c r="I26" s="50"/>
    </row>
    <row r="27" spans="1:15">
      <c r="A27" s="195" t="s">
        <v>116</v>
      </c>
      <c r="B27" s="196"/>
      <c r="C27" s="197">
        <v>0.5</v>
      </c>
      <c r="I27" s="50"/>
    </row>
    <row r="28" spans="1:15">
      <c r="A28" s="198" t="s">
        <v>117</v>
      </c>
      <c r="B28" s="199"/>
      <c r="C28" s="200">
        <v>0.5</v>
      </c>
    </row>
    <row r="29" spans="1:15">
      <c r="C29" s="60"/>
    </row>
    <row r="30" spans="1:15">
      <c r="A30" s="49" t="s">
        <v>98</v>
      </c>
      <c r="C30" s="132">
        <f t="array" ref="C30:N32">TRANSPOSE('Load Shapes'!B15:D26)</f>
        <v>0.10118199999999999</v>
      </c>
      <c r="D30" s="133">
        <v>8.8441000000000006E-2</v>
      </c>
      <c r="E30" s="133">
        <v>9.2879000000000003E-2</v>
      </c>
      <c r="F30" s="133">
        <v>8.4644999999999998E-2</v>
      </c>
      <c r="G30" s="133">
        <v>7.9393000000000005E-2</v>
      </c>
      <c r="H30" s="133">
        <v>6.8507999999999999E-2</v>
      </c>
      <c r="I30" s="134">
        <v>6.7863999999999994E-2</v>
      </c>
      <c r="J30" s="134">
        <v>7.0565000000000003E-2</v>
      </c>
      <c r="K30" s="134">
        <v>7.3791999999999996E-2</v>
      </c>
      <c r="L30" s="134">
        <v>8.4539000000000003E-2</v>
      </c>
      <c r="M30" s="134">
        <v>8.9880000000000002E-2</v>
      </c>
      <c r="N30" s="135">
        <v>9.8311999999999997E-2</v>
      </c>
    </row>
    <row r="31" spans="1:15">
      <c r="A31" s="49" t="s">
        <v>118</v>
      </c>
      <c r="C31" s="136">
        <v>0.21790599999999999</v>
      </c>
      <c r="D31" s="137">
        <v>0.18213499999999999</v>
      </c>
      <c r="E31" s="137">
        <v>0.13483300000000001</v>
      </c>
      <c r="F31" s="137">
        <v>5.8486000000000003E-2</v>
      </c>
      <c r="G31" s="137">
        <v>1.7144E-2</v>
      </c>
      <c r="H31" s="137">
        <v>5.1000000000000004E-4</v>
      </c>
      <c r="I31" s="138">
        <v>6.0000000000000002E-6</v>
      </c>
      <c r="J31" s="138">
        <v>9.0000000000000002E-6</v>
      </c>
      <c r="K31" s="138">
        <v>8.8090000000000009E-3</v>
      </c>
      <c r="L31" s="138">
        <v>5.4961999999999997E-2</v>
      </c>
      <c r="M31" s="138">
        <v>0.115899</v>
      </c>
      <c r="N31" s="139">
        <v>0.20930099999999999</v>
      </c>
    </row>
    <row r="32" spans="1:15">
      <c r="A32" s="49" t="s">
        <v>119</v>
      </c>
      <c r="C32" s="140">
        <v>1.1999999999999999E-3</v>
      </c>
      <c r="D32" s="141">
        <v>1.1000000000000001E-3</v>
      </c>
      <c r="E32" s="141">
        <v>3.13E-3</v>
      </c>
      <c r="F32" s="141">
        <v>1.5047E-2</v>
      </c>
      <c r="G32" s="141">
        <v>6.5409999999999996E-2</v>
      </c>
      <c r="H32" s="141">
        <v>0.21082300000000001</v>
      </c>
      <c r="I32" s="142">
        <v>0.28478100000000001</v>
      </c>
      <c r="J32" s="142">
        <v>0.27076600000000001</v>
      </c>
      <c r="K32" s="142">
        <v>0.126605</v>
      </c>
      <c r="L32" s="142">
        <v>1.8471999999999999E-2</v>
      </c>
      <c r="M32" s="142">
        <v>1.444E-3</v>
      </c>
      <c r="N32" s="143">
        <v>1.222E-3</v>
      </c>
    </row>
    <row r="34" spans="1:15">
      <c r="C34" s="51"/>
      <c r="D34" s="51"/>
      <c r="E34" s="51"/>
      <c r="F34" s="51"/>
      <c r="G34" s="51"/>
      <c r="H34" s="51"/>
      <c r="O34" s="52"/>
    </row>
    <row r="35" spans="1:15">
      <c r="A35" s="114" t="s">
        <v>120</v>
      </c>
      <c r="B35" s="115"/>
      <c r="C35" s="116"/>
      <c r="I35" s="50"/>
    </row>
    <row r="36" spans="1:15">
      <c r="C36" s="51"/>
      <c r="D36" s="51"/>
      <c r="E36" s="461"/>
      <c r="F36" s="462"/>
      <c r="G36" s="462"/>
      <c r="H36" s="462"/>
      <c r="I36" s="463"/>
      <c r="O36" s="52"/>
    </row>
    <row r="37" spans="1:15">
      <c r="A37" s="53" t="s">
        <v>124</v>
      </c>
      <c r="B37" s="54"/>
      <c r="C37" s="204"/>
      <c r="D37" s="407">
        <v>2023</v>
      </c>
      <c r="E37" s="388" t="s">
        <v>128</v>
      </c>
      <c r="F37" s="384" t="s">
        <v>129</v>
      </c>
      <c r="G37" s="384" t="s">
        <v>132</v>
      </c>
      <c r="H37" s="386" t="s">
        <v>130</v>
      </c>
      <c r="I37" s="387" t="s">
        <v>131</v>
      </c>
    </row>
    <row r="38" spans="1:15">
      <c r="A38" s="55" t="s">
        <v>133</v>
      </c>
      <c r="B38" s="56"/>
      <c r="C38" s="61"/>
      <c r="D38" s="230">
        <f>+H38</f>
        <v>0.12621399999999999</v>
      </c>
      <c r="E38" s="167">
        <f>'2. TD 2022 Residential HVAC'!O38</f>
        <v>0.14030999999999999</v>
      </c>
      <c r="F38" s="380">
        <f>'2. TD 2022 Residential HVAC'!P38</f>
        <v>8.6999999999999994E-3</v>
      </c>
      <c r="G38" s="168">
        <f>'2. TD 2022 Residential HVAC'!Q38</f>
        <v>0.02</v>
      </c>
      <c r="H38" s="62">
        <f>+E38-F38-G38*$G$41</f>
        <v>0.12621399999999999</v>
      </c>
      <c r="I38" s="113">
        <v>0.2</v>
      </c>
    </row>
    <row r="39" spans="1:15">
      <c r="A39" s="58" t="s">
        <v>134</v>
      </c>
      <c r="B39" s="59"/>
      <c r="C39" s="205"/>
      <c r="D39" s="231">
        <f>+$H$38*$I$38+$H$39*$I$39</f>
        <v>0.10717400000000001</v>
      </c>
      <c r="E39" s="169">
        <f>'2. TD 2022 Residential HVAC'!O39</f>
        <v>0.11651</v>
      </c>
      <c r="F39" s="381">
        <f>+F38</f>
        <v>8.6999999999999994E-3</v>
      </c>
      <c r="G39" s="170">
        <f>+G38</f>
        <v>0.02</v>
      </c>
      <c r="H39" s="62">
        <f>+E39-F39-G39*$G$41</f>
        <v>0.10241400000000001</v>
      </c>
      <c r="I39" s="113">
        <f>1-I38</f>
        <v>0.8</v>
      </c>
    </row>
    <row r="40" spans="1:15">
      <c r="A40" s="58" t="s">
        <v>135</v>
      </c>
      <c r="B40" s="59"/>
      <c r="C40" s="64"/>
      <c r="D40" s="408">
        <f>D38*0.5+D39*0.5</f>
        <v>0.11669399999999999</v>
      </c>
    </row>
    <row r="41" spans="1:15">
      <c r="G41" s="395">
        <f>'2. TD 2022 Residential HVAC'!Q41</f>
        <v>0.26979999999999998</v>
      </c>
    </row>
  </sheetData>
  <mergeCells count="2">
    <mergeCell ref="C1:N1"/>
    <mergeCell ref="E36:I36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DAFF-7450-4D1E-812F-DFCC6846E89E}">
  <sheetPr>
    <tabColor theme="0" tint="-0.14999847407452621"/>
  </sheetPr>
  <dimension ref="A1:O41"/>
  <sheetViews>
    <sheetView zoomScaleNormal="100" workbookViewId="0"/>
  </sheetViews>
  <sheetFormatPr defaultColWidth="9.5703125" defaultRowHeight="12.75"/>
  <cols>
    <col min="1" max="1" width="27.140625" style="49" customWidth="1"/>
    <col min="2" max="2" width="12.7109375" style="49" customWidth="1"/>
    <col min="3" max="26" width="12.7109375" style="22" customWidth="1"/>
    <col min="27" max="16384" width="9.5703125" style="22"/>
  </cols>
  <sheetData>
    <row r="1" spans="1:15">
      <c r="A1" s="65" t="s">
        <v>144</v>
      </c>
      <c r="B1" s="66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147"/>
    </row>
    <row r="2" spans="1:15">
      <c r="A2" s="67" t="s">
        <v>139</v>
      </c>
      <c r="B2" s="68"/>
      <c r="C2" s="69">
        <v>44562</v>
      </c>
      <c r="D2" s="69">
        <v>44593</v>
      </c>
      <c r="E2" s="69">
        <v>44621</v>
      </c>
      <c r="F2" s="69">
        <v>44652</v>
      </c>
      <c r="G2" s="69">
        <v>44682</v>
      </c>
      <c r="H2" s="69">
        <v>44713</v>
      </c>
      <c r="I2" s="69">
        <v>44743</v>
      </c>
      <c r="J2" s="69">
        <v>44774</v>
      </c>
      <c r="K2" s="69">
        <v>44805</v>
      </c>
      <c r="L2" s="69">
        <v>44835</v>
      </c>
      <c r="M2" s="69">
        <v>44866</v>
      </c>
      <c r="N2" s="70">
        <v>44896</v>
      </c>
      <c r="O2" s="148" t="s">
        <v>107</v>
      </c>
    </row>
    <row r="4" spans="1:15">
      <c r="A4" s="71" t="s">
        <v>108</v>
      </c>
      <c r="B4" s="171" t="s">
        <v>109</v>
      </c>
    </row>
    <row r="6" spans="1:15">
      <c r="A6" s="43">
        <v>44562</v>
      </c>
      <c r="B6" s="206">
        <f>'1. 2023 Costs &amp; Savings'!$J$23/12</f>
        <v>188166.66666666666</v>
      </c>
      <c r="C6" s="18">
        <f>$B6*(SUMPRODUCT(C$30:C$32,$C$26:$C$28))/2</f>
        <v>10307.111416666667</v>
      </c>
      <c r="D6" s="18">
        <f t="shared" ref="D6:N6" si="0">$B6*(SUMPRODUCT(D$30:D$32,$C$26:$C$28))</f>
        <v>17239.359583333331</v>
      </c>
      <c r="E6" s="18">
        <f t="shared" si="0"/>
        <v>12980.018916666666</v>
      </c>
      <c r="F6" s="18">
        <f t="shared" si="0"/>
        <v>6918.2297499999995</v>
      </c>
      <c r="G6" s="18">
        <f t="shared" si="0"/>
        <v>7766.9554999999982</v>
      </c>
      <c r="H6" s="18">
        <f t="shared" si="0"/>
        <v>19882.913083333333</v>
      </c>
      <c r="I6" s="18">
        <f t="shared" si="0"/>
        <v>26793.71025</v>
      </c>
      <c r="J6" s="18">
        <f t="shared" si="0"/>
        <v>25475.414583333331</v>
      </c>
      <c r="K6" s="18">
        <f t="shared" si="0"/>
        <v>12740.200500000001</v>
      </c>
      <c r="L6" s="18">
        <f t="shared" si="0"/>
        <v>6908.9154999999992</v>
      </c>
      <c r="M6" s="18">
        <f t="shared" si="0"/>
        <v>11040.020583333333</v>
      </c>
      <c r="N6" s="18">
        <f t="shared" si="0"/>
        <v>19806.705583333332</v>
      </c>
      <c r="O6" s="18">
        <f t="shared" ref="O6:O17" si="1">SUM(C6:N6)</f>
        <v>177859.55525</v>
      </c>
    </row>
    <row r="7" spans="1:15">
      <c r="A7" s="43">
        <v>44593</v>
      </c>
      <c r="B7" s="207">
        <f>'1. 2023 Costs &amp; Savings'!$J$23/12</f>
        <v>188166.66666666666</v>
      </c>
      <c r="C7" s="18"/>
      <c r="D7" s="18">
        <f>$B7*(SUMPRODUCT(D$30:D$32,$C$26:$C$28))/2</f>
        <v>8619.6797916666656</v>
      </c>
      <c r="E7" s="18">
        <f t="shared" ref="E7:N7" si="2">$B7*(SUMPRODUCT(E$30:E$32,$C$26:$C$28))</f>
        <v>12980.018916666666</v>
      </c>
      <c r="F7" s="18">
        <f t="shared" si="2"/>
        <v>6918.2297499999995</v>
      </c>
      <c r="G7" s="18">
        <f t="shared" si="2"/>
        <v>7766.9554999999982</v>
      </c>
      <c r="H7" s="18">
        <f t="shared" si="2"/>
        <v>19882.913083333333</v>
      </c>
      <c r="I7" s="18">
        <f t="shared" si="2"/>
        <v>26793.71025</v>
      </c>
      <c r="J7" s="18">
        <f t="shared" si="2"/>
        <v>25475.414583333331</v>
      </c>
      <c r="K7" s="18">
        <f t="shared" si="2"/>
        <v>12740.200500000001</v>
      </c>
      <c r="L7" s="18">
        <f t="shared" si="2"/>
        <v>6908.9154999999992</v>
      </c>
      <c r="M7" s="18">
        <f t="shared" si="2"/>
        <v>11040.020583333333</v>
      </c>
      <c r="N7" s="18">
        <f t="shared" si="2"/>
        <v>19806.705583333332</v>
      </c>
      <c r="O7" s="18">
        <f t="shared" si="1"/>
        <v>158932.76404166667</v>
      </c>
    </row>
    <row r="8" spans="1:15">
      <c r="A8" s="43">
        <v>44621</v>
      </c>
      <c r="B8" s="207">
        <f>'1. 2023 Costs &amp; Savings'!$J$23/12</f>
        <v>188166.66666666666</v>
      </c>
      <c r="C8" s="18"/>
      <c r="D8" s="18"/>
      <c r="E8" s="18">
        <f>$B8*(SUMPRODUCT(E$30:E$32,$C$26:$C$28))/2</f>
        <v>6490.009458333333</v>
      </c>
      <c r="F8" s="18">
        <f t="shared" ref="F8:N8" si="3">$B8*(SUMPRODUCT(F$30:F$32,$C$26:$C$28))</f>
        <v>6918.2297499999995</v>
      </c>
      <c r="G8" s="18">
        <f t="shared" si="3"/>
        <v>7766.9554999999982</v>
      </c>
      <c r="H8" s="18">
        <f t="shared" si="3"/>
        <v>19882.913083333333</v>
      </c>
      <c r="I8" s="18">
        <f t="shared" si="3"/>
        <v>26793.71025</v>
      </c>
      <c r="J8" s="18">
        <f t="shared" si="3"/>
        <v>25475.414583333331</v>
      </c>
      <c r="K8" s="18">
        <f t="shared" si="3"/>
        <v>12740.200500000001</v>
      </c>
      <c r="L8" s="18">
        <f t="shared" si="3"/>
        <v>6908.9154999999992</v>
      </c>
      <c r="M8" s="18">
        <f t="shared" si="3"/>
        <v>11040.020583333333</v>
      </c>
      <c r="N8" s="18">
        <f t="shared" si="3"/>
        <v>19806.705583333332</v>
      </c>
      <c r="O8" s="18">
        <f t="shared" si="1"/>
        <v>143823.07479166667</v>
      </c>
    </row>
    <row r="9" spans="1:15">
      <c r="A9" s="43">
        <v>44652</v>
      </c>
      <c r="B9" s="207">
        <f>'1. 2023 Costs &amp; Savings'!$J$23/12</f>
        <v>188166.66666666666</v>
      </c>
      <c r="C9" s="18"/>
      <c r="D9" s="18"/>
      <c r="E9" s="18"/>
      <c r="F9" s="18">
        <f>$B9*(SUMPRODUCT(F$30:F$32,$C$26:$C$28))/2</f>
        <v>3459.1148749999998</v>
      </c>
      <c r="G9" s="18">
        <f t="shared" ref="G9:N9" si="4">$B9*(SUMPRODUCT(G$30:G$32,$C$26:$C$28))</f>
        <v>7766.9554999999982</v>
      </c>
      <c r="H9" s="18">
        <f t="shared" si="4"/>
        <v>19882.913083333333</v>
      </c>
      <c r="I9" s="18">
        <f t="shared" si="4"/>
        <v>26793.71025</v>
      </c>
      <c r="J9" s="18">
        <f t="shared" si="4"/>
        <v>25475.414583333331</v>
      </c>
      <c r="K9" s="18">
        <f t="shared" si="4"/>
        <v>12740.200500000001</v>
      </c>
      <c r="L9" s="18">
        <f t="shared" si="4"/>
        <v>6908.9154999999992</v>
      </c>
      <c r="M9" s="18">
        <f t="shared" si="4"/>
        <v>11040.020583333333</v>
      </c>
      <c r="N9" s="18">
        <f t="shared" si="4"/>
        <v>19806.705583333332</v>
      </c>
      <c r="O9" s="18">
        <f t="shared" si="1"/>
        <v>133873.95045833333</v>
      </c>
    </row>
    <row r="10" spans="1:15">
      <c r="A10" s="43">
        <v>44682</v>
      </c>
      <c r="B10" s="207">
        <f>'1. 2023 Costs &amp; Savings'!$J$23/12</f>
        <v>188166.66666666666</v>
      </c>
      <c r="C10" s="18"/>
      <c r="D10" s="18"/>
      <c r="E10" s="18"/>
      <c r="F10" s="18"/>
      <c r="G10" s="18">
        <f>$B10*(SUMPRODUCT(G$30:G$32,$C$26:$C$28))/2</f>
        <v>3883.4777499999991</v>
      </c>
      <c r="H10" s="18">
        <f t="shared" ref="H10:N10" si="5">$B10*(SUMPRODUCT(H$30:H$32,$C$26:$C$28))</f>
        <v>19882.913083333333</v>
      </c>
      <c r="I10" s="18">
        <f t="shared" si="5"/>
        <v>26793.71025</v>
      </c>
      <c r="J10" s="18">
        <f t="shared" si="5"/>
        <v>25475.414583333331</v>
      </c>
      <c r="K10" s="18">
        <f t="shared" si="5"/>
        <v>12740.200500000001</v>
      </c>
      <c r="L10" s="18">
        <f t="shared" si="5"/>
        <v>6908.9154999999992</v>
      </c>
      <c r="M10" s="18">
        <f t="shared" si="5"/>
        <v>11040.020583333333</v>
      </c>
      <c r="N10" s="18">
        <f t="shared" si="5"/>
        <v>19806.705583333332</v>
      </c>
      <c r="O10" s="18">
        <f t="shared" si="1"/>
        <v>126531.35783333333</v>
      </c>
    </row>
    <row r="11" spans="1:15">
      <c r="A11" s="43">
        <v>44713</v>
      </c>
      <c r="B11" s="207">
        <f>'1. 2023 Costs &amp; Savings'!$J$23/12</f>
        <v>188166.66666666666</v>
      </c>
      <c r="C11" s="18"/>
      <c r="D11" s="18"/>
      <c r="E11" s="18"/>
      <c r="F11" s="18"/>
      <c r="G11" s="18"/>
      <c r="H11" s="18">
        <f>$B11*(SUMPRODUCT(H$30:H$32,$C$26:$C$28))/2</f>
        <v>9941.4565416666665</v>
      </c>
      <c r="I11" s="18">
        <f t="shared" ref="I11:N11" si="6">$B11*(SUMPRODUCT(I$30:I$32,$C$26:$C$28))</f>
        <v>26793.71025</v>
      </c>
      <c r="J11" s="18">
        <f t="shared" si="6"/>
        <v>25475.414583333331</v>
      </c>
      <c r="K11" s="18">
        <f t="shared" si="6"/>
        <v>12740.200500000001</v>
      </c>
      <c r="L11" s="18">
        <f t="shared" si="6"/>
        <v>6908.9154999999992</v>
      </c>
      <c r="M11" s="18">
        <f t="shared" si="6"/>
        <v>11040.020583333333</v>
      </c>
      <c r="N11" s="18">
        <f t="shared" si="6"/>
        <v>19806.705583333332</v>
      </c>
      <c r="O11" s="18">
        <f t="shared" si="1"/>
        <v>112706.42354166666</v>
      </c>
    </row>
    <row r="12" spans="1:15">
      <c r="A12" s="43">
        <v>44743</v>
      </c>
      <c r="B12" s="207">
        <f>'1. 2023 Costs &amp; Savings'!$J$23/12</f>
        <v>188166.66666666666</v>
      </c>
      <c r="C12" s="18"/>
      <c r="D12" s="18"/>
      <c r="E12" s="18"/>
      <c r="F12" s="18"/>
      <c r="G12" s="18"/>
      <c r="H12" s="18"/>
      <c r="I12" s="18">
        <f>$B12*(SUMPRODUCT(I$30:I$32,$C$26:$C$28))/2</f>
        <v>13396.855125</v>
      </c>
      <c r="J12" s="18">
        <f>$B12*(SUMPRODUCT(J$30:J$32,$C$26:$C$28))</f>
        <v>25475.414583333331</v>
      </c>
      <c r="K12" s="18">
        <f>$B12*(SUMPRODUCT(K$30:K$32,$C$26:$C$28))</f>
        <v>12740.200500000001</v>
      </c>
      <c r="L12" s="18">
        <f>$B12*(SUMPRODUCT(L$30:L$32,$C$26:$C$28))</f>
        <v>6908.9154999999992</v>
      </c>
      <c r="M12" s="18">
        <f>$B12*(SUMPRODUCT(M$30:M$32,$C$26:$C$28))</f>
        <v>11040.020583333333</v>
      </c>
      <c r="N12" s="18">
        <f>$B12*(SUMPRODUCT(N$30:N$32,$C$26:$C$28))</f>
        <v>19806.705583333332</v>
      </c>
      <c r="O12" s="18">
        <f t="shared" si="1"/>
        <v>89368.111874999988</v>
      </c>
    </row>
    <row r="13" spans="1:15">
      <c r="A13" s="43">
        <v>44774</v>
      </c>
      <c r="B13" s="207">
        <f>'1. 2023 Costs &amp; Savings'!$J$23/12</f>
        <v>188166.66666666666</v>
      </c>
      <c r="C13" s="18"/>
      <c r="D13" s="18"/>
      <c r="E13" s="18"/>
      <c r="F13" s="18"/>
      <c r="G13" s="18"/>
      <c r="H13" s="18"/>
      <c r="I13" s="18"/>
      <c r="J13" s="18">
        <f>$B13*(SUMPRODUCT(J$30:J$32,$C$26:$C$28))/2</f>
        <v>12737.707291666666</v>
      </c>
      <c r="K13" s="18">
        <f>$B13*(SUMPRODUCT(K$30:K$32,$C$26:$C$28))</f>
        <v>12740.200500000001</v>
      </c>
      <c r="L13" s="18">
        <f>$B13*(SUMPRODUCT(L$30:L$32,$C$26:$C$28))</f>
        <v>6908.9154999999992</v>
      </c>
      <c r="M13" s="18">
        <f>$B13*(SUMPRODUCT(M$30:M$32,$C$26:$C$28))</f>
        <v>11040.020583333333</v>
      </c>
      <c r="N13" s="18">
        <f>$B13*(SUMPRODUCT(N$30:N$32,$C$26:$C$28))</f>
        <v>19806.705583333332</v>
      </c>
      <c r="O13" s="18">
        <f t="shared" si="1"/>
        <v>63233.549458333335</v>
      </c>
    </row>
    <row r="14" spans="1:15">
      <c r="A14" s="43">
        <v>44805</v>
      </c>
      <c r="B14" s="207">
        <f>'1. 2023 Costs &amp; Savings'!$J$23/12</f>
        <v>188166.66666666666</v>
      </c>
      <c r="C14" s="18"/>
      <c r="D14" s="18"/>
      <c r="E14" s="18"/>
      <c r="F14" s="18"/>
      <c r="G14" s="18"/>
      <c r="H14" s="18"/>
      <c r="I14" s="18"/>
      <c r="J14" s="18"/>
      <c r="K14" s="18">
        <f>$B14*(SUMPRODUCT(K$30:K$32,$C$26:$C$28))/2</f>
        <v>6370.1002500000004</v>
      </c>
      <c r="L14" s="18">
        <f>$B14*(SUMPRODUCT(L$30:L$32,$C$26:$C$28))</f>
        <v>6908.9154999999992</v>
      </c>
      <c r="M14" s="18">
        <f>$B14*(SUMPRODUCT(M$30:M$32,$C$26:$C$28))</f>
        <v>11040.020583333333</v>
      </c>
      <c r="N14" s="18">
        <f>$B14*(SUMPRODUCT(N$30:N$32,$C$26:$C$28))</f>
        <v>19806.705583333332</v>
      </c>
      <c r="O14" s="18">
        <f t="shared" si="1"/>
        <v>44125.741916666666</v>
      </c>
    </row>
    <row r="15" spans="1:15">
      <c r="A15" s="43">
        <v>44835</v>
      </c>
      <c r="B15" s="207">
        <f>'1. 2023 Costs &amp; Savings'!$J$23/12</f>
        <v>188166.66666666666</v>
      </c>
      <c r="C15" s="18"/>
      <c r="D15" s="18"/>
      <c r="E15" s="18"/>
      <c r="F15" s="18"/>
      <c r="G15" s="18"/>
      <c r="H15" s="18"/>
      <c r="I15" s="18"/>
      <c r="J15" s="18"/>
      <c r="K15" s="18"/>
      <c r="L15" s="18">
        <f>$B15*(SUMPRODUCT(L$30:L$32,$C$26:$C$28))/2</f>
        <v>3454.4577499999996</v>
      </c>
      <c r="M15" s="18">
        <f>$B15*(SUMPRODUCT(M$30:M$32,$C$26:$C$28))</f>
        <v>11040.020583333333</v>
      </c>
      <c r="N15" s="18">
        <f>$B15*(SUMPRODUCT(N$30:N$32,$C$26:$C$28))</f>
        <v>19806.705583333332</v>
      </c>
      <c r="O15" s="18">
        <f t="shared" si="1"/>
        <v>34301.183916666661</v>
      </c>
    </row>
    <row r="16" spans="1:15">
      <c r="A16" s="43">
        <v>44866</v>
      </c>
      <c r="B16" s="207">
        <f>'1. 2023 Costs &amp; Savings'!$J$23/12</f>
        <v>188166.66666666666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>
        <f>$B16*(SUMPRODUCT(M$30:M$32,$C$26:$C$28))/2</f>
        <v>5520.0102916666665</v>
      </c>
      <c r="N16" s="18">
        <f>$B16*(SUMPRODUCT(N$30:N$32,$C$26:$C$28))</f>
        <v>19806.705583333332</v>
      </c>
      <c r="O16" s="18">
        <f t="shared" si="1"/>
        <v>25326.715874999998</v>
      </c>
    </row>
    <row r="17" spans="1:15">
      <c r="A17" s="43">
        <v>44896</v>
      </c>
      <c r="B17" s="208">
        <f>'1. 2023 Costs &amp; Savings'!$J$23/12</f>
        <v>188166.66666666666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>
        <f>$B17*(SUMPRODUCT(N$30:N$32,$C$26:$C$28))/2</f>
        <v>9903.3527916666662</v>
      </c>
      <c r="O17" s="18">
        <f t="shared" si="1"/>
        <v>9903.3527916666662</v>
      </c>
    </row>
    <row r="18" spans="1:15">
      <c r="A18" s="43"/>
      <c r="B18" s="4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>
      <c r="A19" s="43" t="s">
        <v>140</v>
      </c>
      <c r="B19" s="45">
        <f>SUM(B6:B17)</f>
        <v>2258000.0000000005</v>
      </c>
      <c r="C19" s="18">
        <f t="shared" ref="C19:O19" si="7">SUM(C6:C17)</f>
        <v>10307.111416666667</v>
      </c>
      <c r="D19" s="18">
        <f t="shared" si="7"/>
        <v>25859.039374999997</v>
      </c>
      <c r="E19" s="18">
        <f t="shared" si="7"/>
        <v>32450.047291666666</v>
      </c>
      <c r="F19" s="18">
        <f t="shared" si="7"/>
        <v>24213.804124999999</v>
      </c>
      <c r="G19" s="18">
        <f t="shared" si="7"/>
        <v>34951.299749999991</v>
      </c>
      <c r="H19" s="18">
        <f t="shared" si="7"/>
        <v>109356.02195833332</v>
      </c>
      <c r="I19" s="18">
        <f t="shared" si="7"/>
        <v>174159.116625</v>
      </c>
      <c r="J19" s="18">
        <f t="shared" si="7"/>
        <v>191065.609375</v>
      </c>
      <c r="K19" s="18">
        <f t="shared" si="7"/>
        <v>108291.70425000002</v>
      </c>
      <c r="L19" s="18">
        <f t="shared" si="7"/>
        <v>65634.697250000012</v>
      </c>
      <c r="M19" s="18">
        <f t="shared" si="7"/>
        <v>115920.21612499999</v>
      </c>
      <c r="N19" s="18">
        <f t="shared" si="7"/>
        <v>227777.11420833331</v>
      </c>
      <c r="O19" s="112">
        <f t="shared" si="7"/>
        <v>1119985.7817500001</v>
      </c>
    </row>
    <row r="20" spans="1:15">
      <c r="A20" s="49" t="s">
        <v>111</v>
      </c>
      <c r="B20" s="209">
        <v>0.82499999999999996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12"/>
    </row>
    <row r="21" spans="1:15">
      <c r="A21" s="43" t="s">
        <v>112</v>
      </c>
      <c r="B21" s="45"/>
      <c r="C21" s="47">
        <f>$D$39</f>
        <v>0.11498800000000001</v>
      </c>
      <c r="D21" s="47">
        <f>$D$39</f>
        <v>0.11498800000000001</v>
      </c>
      <c r="E21" s="47">
        <f>$D$39</f>
        <v>0.11498800000000001</v>
      </c>
      <c r="F21" s="47">
        <f>$D$39</f>
        <v>0.11498800000000001</v>
      </c>
      <c r="G21" s="47">
        <f>$D$39</f>
        <v>0.11498800000000001</v>
      </c>
      <c r="H21" s="47">
        <f>D40</f>
        <v>0.12006</v>
      </c>
      <c r="I21" s="47">
        <f>$D$38</f>
        <v>0.12513199999999999</v>
      </c>
      <c r="J21" s="47">
        <f>$D$38</f>
        <v>0.12513199999999999</v>
      </c>
      <c r="K21" s="47">
        <f>$D$38</f>
        <v>0.12513199999999999</v>
      </c>
      <c r="L21" s="47">
        <f>D40</f>
        <v>0.12006</v>
      </c>
      <c r="M21" s="47">
        <f>D39</f>
        <v>0.11498800000000001</v>
      </c>
      <c r="N21" s="47">
        <f>D39</f>
        <v>0.11498800000000001</v>
      </c>
      <c r="O21" s="145"/>
    </row>
    <row r="22" spans="1:15" ht="13.5" thickBot="1">
      <c r="A22" s="48" t="s">
        <v>113</v>
      </c>
      <c r="B22" s="48"/>
      <c r="C22" s="144">
        <f>C19*$B$20*C21</f>
        <v>977.78515525322507</v>
      </c>
      <c r="D22" s="144">
        <f t="shared" ref="D22:N22" si="8">D19*$B$20*D21</f>
        <v>2453.1203562133123</v>
      </c>
      <c r="E22" s="144">
        <f t="shared" si="8"/>
        <v>3078.3769813286876</v>
      </c>
      <c r="F22" s="144">
        <f t="shared" si="8"/>
        <v>2297.0449496985375</v>
      </c>
      <c r="G22" s="144">
        <f t="shared" si="8"/>
        <v>3315.6585459137241</v>
      </c>
      <c r="H22" s="144">
        <f t="shared" si="8"/>
        <v>10831.659296961936</v>
      </c>
      <c r="I22" s="144">
        <f t="shared" si="8"/>
        <v>17979.124829753586</v>
      </c>
      <c r="J22" s="144">
        <f t="shared" si="8"/>
        <v>19724.448011657809</v>
      </c>
      <c r="K22" s="144">
        <f t="shared" si="8"/>
        <v>11179.374967374077</v>
      </c>
      <c r="L22" s="144">
        <f t="shared" si="8"/>
        <v>6501.0839452638756</v>
      </c>
      <c r="M22" s="144">
        <f t="shared" si="8"/>
        <v>10996.782894719738</v>
      </c>
      <c r="N22" s="144">
        <f t="shared" si="8"/>
        <v>21608.098717084962</v>
      </c>
      <c r="O22" s="146">
        <f>SUM(C22:N22)</f>
        <v>110942.55865122349</v>
      </c>
    </row>
    <row r="23" spans="1:15" ht="13.5" thickTop="1"/>
    <row r="25" spans="1:15">
      <c r="A25" s="114" t="s">
        <v>114</v>
      </c>
      <c r="B25" s="115"/>
      <c r="C25" s="116"/>
      <c r="I25" s="50"/>
    </row>
    <row r="26" spans="1:15">
      <c r="A26" s="193" t="s">
        <v>115</v>
      </c>
      <c r="B26" s="54"/>
      <c r="C26" s="194">
        <v>0</v>
      </c>
      <c r="I26" s="50"/>
    </row>
    <row r="27" spans="1:15">
      <c r="A27" s="195" t="s">
        <v>116</v>
      </c>
      <c r="B27" s="196"/>
      <c r="C27" s="197">
        <v>0.5</v>
      </c>
      <c r="I27" s="50"/>
    </row>
    <row r="28" spans="1:15">
      <c r="A28" s="198" t="s">
        <v>117</v>
      </c>
      <c r="B28" s="199"/>
      <c r="C28" s="200">
        <v>0.5</v>
      </c>
    </row>
    <row r="29" spans="1:15">
      <c r="C29" s="60"/>
    </row>
    <row r="30" spans="1:15">
      <c r="A30" s="49" t="s">
        <v>98</v>
      </c>
      <c r="C30" s="132">
        <f t="array" ref="C30:N32">TRANSPOSE('Load Shapes'!B15:D26)</f>
        <v>0.10118199999999999</v>
      </c>
      <c r="D30" s="133">
        <v>8.8441000000000006E-2</v>
      </c>
      <c r="E30" s="133">
        <v>9.2879000000000003E-2</v>
      </c>
      <c r="F30" s="133">
        <v>8.4644999999999998E-2</v>
      </c>
      <c r="G30" s="133">
        <v>7.9393000000000005E-2</v>
      </c>
      <c r="H30" s="133">
        <v>6.8507999999999999E-2</v>
      </c>
      <c r="I30" s="134">
        <v>6.7863999999999994E-2</v>
      </c>
      <c r="J30" s="134">
        <v>7.0565000000000003E-2</v>
      </c>
      <c r="K30" s="134">
        <v>7.3791999999999996E-2</v>
      </c>
      <c r="L30" s="134">
        <v>8.4539000000000003E-2</v>
      </c>
      <c r="M30" s="134">
        <v>8.9880000000000002E-2</v>
      </c>
      <c r="N30" s="135">
        <v>9.8311999999999997E-2</v>
      </c>
    </row>
    <row r="31" spans="1:15">
      <c r="A31" s="49" t="s">
        <v>118</v>
      </c>
      <c r="C31" s="136">
        <v>0.21790599999999999</v>
      </c>
      <c r="D31" s="137">
        <v>0.18213499999999999</v>
      </c>
      <c r="E31" s="137">
        <v>0.13483300000000001</v>
      </c>
      <c r="F31" s="137">
        <v>5.8486000000000003E-2</v>
      </c>
      <c r="G31" s="137">
        <v>1.7144E-2</v>
      </c>
      <c r="H31" s="137">
        <v>5.1000000000000004E-4</v>
      </c>
      <c r="I31" s="138">
        <v>6.0000000000000002E-6</v>
      </c>
      <c r="J31" s="138">
        <v>9.0000000000000002E-6</v>
      </c>
      <c r="K31" s="138">
        <v>8.8090000000000009E-3</v>
      </c>
      <c r="L31" s="138">
        <v>5.4961999999999997E-2</v>
      </c>
      <c r="M31" s="138">
        <v>0.115899</v>
      </c>
      <c r="N31" s="139">
        <v>0.20930099999999999</v>
      </c>
    </row>
    <row r="32" spans="1:15">
      <c r="A32" s="49" t="s">
        <v>119</v>
      </c>
      <c r="C32" s="140">
        <v>1.1999999999999999E-3</v>
      </c>
      <c r="D32" s="141">
        <v>1.1000000000000001E-3</v>
      </c>
      <c r="E32" s="141">
        <v>3.13E-3</v>
      </c>
      <c r="F32" s="141">
        <v>1.5047E-2</v>
      </c>
      <c r="G32" s="141">
        <v>6.5409999999999996E-2</v>
      </c>
      <c r="H32" s="141">
        <v>0.21082300000000001</v>
      </c>
      <c r="I32" s="142">
        <v>0.28478100000000001</v>
      </c>
      <c r="J32" s="142">
        <v>0.27076600000000001</v>
      </c>
      <c r="K32" s="142">
        <v>0.126605</v>
      </c>
      <c r="L32" s="142">
        <v>1.8471999999999999E-2</v>
      </c>
      <c r="M32" s="142">
        <v>1.444E-3</v>
      </c>
      <c r="N32" s="143">
        <v>1.222E-3</v>
      </c>
    </row>
    <row r="33" spans="1:15">
      <c r="C33" s="51"/>
      <c r="D33" s="51"/>
      <c r="E33" s="51"/>
      <c r="F33" s="51"/>
      <c r="G33" s="51"/>
      <c r="H33" s="51"/>
      <c r="O33" s="52"/>
    </row>
    <row r="34" spans="1:15">
      <c r="C34" s="51"/>
      <c r="D34" s="51"/>
      <c r="E34" s="51"/>
      <c r="F34" s="51"/>
      <c r="G34" s="51"/>
      <c r="H34" s="51"/>
      <c r="O34" s="52"/>
    </row>
    <row r="35" spans="1:15">
      <c r="A35" s="114" t="s">
        <v>120</v>
      </c>
      <c r="B35" s="115"/>
      <c r="C35" s="116"/>
      <c r="I35" s="50"/>
    </row>
    <row r="36" spans="1:15">
      <c r="C36" s="51"/>
      <c r="D36" s="51"/>
      <c r="E36" s="461"/>
      <c r="F36" s="462"/>
      <c r="G36" s="462"/>
      <c r="H36" s="462"/>
      <c r="I36" s="463"/>
      <c r="O36" s="52"/>
    </row>
    <row r="37" spans="1:15">
      <c r="A37" s="53" t="s">
        <v>141</v>
      </c>
      <c r="B37" s="54"/>
      <c r="C37" s="204"/>
      <c r="D37" s="407">
        <v>2023</v>
      </c>
      <c r="E37" s="388" t="s">
        <v>128</v>
      </c>
      <c r="F37" s="384" t="s">
        <v>129</v>
      </c>
      <c r="G37" s="384" t="s">
        <v>132</v>
      </c>
      <c r="H37" s="386" t="s">
        <v>130</v>
      </c>
      <c r="I37" s="387" t="s">
        <v>131</v>
      </c>
    </row>
    <row r="38" spans="1:15">
      <c r="A38" s="55" t="s">
        <v>133</v>
      </c>
      <c r="B38" s="56"/>
      <c r="C38" s="61"/>
      <c r="D38" s="230">
        <f>+H38</f>
        <v>0.12513199999999999</v>
      </c>
      <c r="E38" s="167">
        <f>'2. TD 2022 Small C&amp;I HVAC'!O38</f>
        <v>0.13891999999999999</v>
      </c>
      <c r="F38" s="380">
        <f>'2. TD 2022 Small C&amp;I HVAC'!P38</f>
        <v>8.6999999999999994E-3</v>
      </c>
      <c r="G38" s="168">
        <f>'2. TD 2022 Small C&amp;I HVAC'!Q38</f>
        <v>0.02</v>
      </c>
      <c r="H38" s="62">
        <f>+E38-F38-G38*$G$41</f>
        <v>0.12513199999999999</v>
      </c>
      <c r="I38" s="113">
        <v>0.2</v>
      </c>
    </row>
    <row r="39" spans="1:15">
      <c r="A39" s="58" t="s">
        <v>134</v>
      </c>
      <c r="B39" s="59"/>
      <c r="C39" s="205"/>
      <c r="D39" s="231">
        <f>+$H$38*$I$38+$H$39*$I$39</f>
        <v>0.11498800000000001</v>
      </c>
      <c r="E39" s="169">
        <f>'2. TD 2022 Small C&amp;I HVAC'!O39</f>
        <v>0.12623999999999999</v>
      </c>
      <c r="F39" s="381">
        <f>+F38</f>
        <v>8.6999999999999994E-3</v>
      </c>
      <c r="G39" s="170">
        <f>+G38</f>
        <v>0.02</v>
      </c>
      <c r="H39" s="62">
        <f>+E39-F39-G39*$G$41</f>
        <v>0.112452</v>
      </c>
      <c r="I39" s="113">
        <f>1-I38</f>
        <v>0.8</v>
      </c>
    </row>
    <row r="40" spans="1:15">
      <c r="A40" s="193" t="s">
        <v>135</v>
      </c>
      <c r="B40" s="54"/>
      <c r="C40" s="210"/>
      <c r="D40" s="210">
        <f>D38*0.5+D39*0.5</f>
        <v>0.12006</v>
      </c>
    </row>
    <row r="41" spans="1:15">
      <c r="B41" s="73"/>
      <c r="G41" s="395">
        <f>'2. TD 2022 Small C&amp;I HVAC'!Q41</f>
        <v>0.25440000000000002</v>
      </c>
    </row>
  </sheetData>
  <mergeCells count="2">
    <mergeCell ref="C1:N1"/>
    <mergeCell ref="E36:I36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A4FA-C1DE-4E8F-9F61-F7E1692B10FE}">
  <sheetPr>
    <tabColor theme="0" tint="-0.14999847407452621"/>
  </sheetPr>
  <dimension ref="A1:O42"/>
  <sheetViews>
    <sheetView zoomScaleNormal="100" workbookViewId="0"/>
  </sheetViews>
  <sheetFormatPr defaultColWidth="9.5703125" defaultRowHeight="12.75"/>
  <cols>
    <col min="1" max="1" width="27.140625" style="49" customWidth="1"/>
    <col min="2" max="2" width="12.7109375" style="49" customWidth="1"/>
    <col min="3" max="26" width="12.7109375" style="22" customWidth="1"/>
    <col min="27" max="16384" width="9.5703125" style="22"/>
  </cols>
  <sheetData>
    <row r="1" spans="1:15">
      <c r="A1" s="65" t="s">
        <v>144</v>
      </c>
      <c r="B1" s="66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147"/>
    </row>
    <row r="2" spans="1:15">
      <c r="A2" s="67" t="s">
        <v>142</v>
      </c>
      <c r="B2" s="68"/>
      <c r="C2" s="69">
        <v>44562</v>
      </c>
      <c r="D2" s="69">
        <v>44593</v>
      </c>
      <c r="E2" s="69">
        <v>44621</v>
      </c>
      <c r="F2" s="69">
        <v>44652</v>
      </c>
      <c r="G2" s="69">
        <v>44682</v>
      </c>
      <c r="H2" s="69">
        <v>44713</v>
      </c>
      <c r="I2" s="69">
        <v>44743</v>
      </c>
      <c r="J2" s="69">
        <v>44774</v>
      </c>
      <c r="K2" s="69">
        <v>44805</v>
      </c>
      <c r="L2" s="69">
        <v>44835</v>
      </c>
      <c r="M2" s="69">
        <v>44866</v>
      </c>
      <c r="N2" s="70">
        <v>44896</v>
      </c>
      <c r="O2" s="148" t="s">
        <v>107</v>
      </c>
    </row>
    <row r="4" spans="1:15">
      <c r="A4" s="71" t="s">
        <v>108</v>
      </c>
      <c r="B4" s="72" t="s">
        <v>109</v>
      </c>
    </row>
    <row r="6" spans="1:15">
      <c r="A6" s="43">
        <v>44562</v>
      </c>
      <c r="B6" s="206">
        <f>'1. 2023 Costs &amp; Savings'!$J$22/12</f>
        <v>975416.66666666663</v>
      </c>
      <c r="C6" s="18">
        <f>$B6*(SUMPRODUCT(C$30:C$32,$C$26:$C$28))/2</f>
        <v>49347.304583333331</v>
      </c>
      <c r="D6" s="18">
        <f t="shared" ref="D6:N6" si="0">$B6*(SUMPRODUCT(D$30:D$32,$C$26:$C$28))</f>
        <v>86266.825416666674</v>
      </c>
      <c r="E6" s="18">
        <f t="shared" si="0"/>
        <v>90595.724583333329</v>
      </c>
      <c r="F6" s="18">
        <f t="shared" si="0"/>
        <v>82564.143749999988</v>
      </c>
      <c r="G6" s="18">
        <f t="shared" si="0"/>
        <v>77441.255416666667</v>
      </c>
      <c r="H6" s="18">
        <f t="shared" si="0"/>
        <v>66823.845000000001</v>
      </c>
      <c r="I6" s="18">
        <f t="shared" si="0"/>
        <v>66195.676666666652</v>
      </c>
      <c r="J6" s="18">
        <f t="shared" si="0"/>
        <v>68830.277083333334</v>
      </c>
      <c r="K6" s="18">
        <f t="shared" si="0"/>
        <v>71977.946666666656</v>
      </c>
      <c r="L6" s="18">
        <f t="shared" si="0"/>
        <v>82460.749583333338</v>
      </c>
      <c r="M6" s="18">
        <f t="shared" si="0"/>
        <v>87670.45</v>
      </c>
      <c r="N6" s="18">
        <f t="shared" si="0"/>
        <v>95895.16333333333</v>
      </c>
      <c r="O6" s="18">
        <f t="shared" ref="O6:O19" si="1">SUM(C6:N6)</f>
        <v>926069.36208333331</v>
      </c>
    </row>
    <row r="7" spans="1:15">
      <c r="A7" s="43">
        <v>44593</v>
      </c>
      <c r="B7" s="207">
        <f>'1. 2023 Costs &amp; Savings'!$J$22/12</f>
        <v>975416.66666666663</v>
      </c>
      <c r="C7" s="18"/>
      <c r="D7" s="18">
        <f>$B7*(SUMPRODUCT(D$30:D$32,$C$26:$C$28))/2</f>
        <v>43133.412708333337</v>
      </c>
      <c r="E7" s="18">
        <f t="shared" ref="E7:N7" si="2">$B7*(SUMPRODUCT(E$30:E$32,$C$26:$C$28))</f>
        <v>90595.724583333329</v>
      </c>
      <c r="F7" s="18">
        <f t="shared" si="2"/>
        <v>82564.143749999988</v>
      </c>
      <c r="G7" s="18">
        <f t="shared" si="2"/>
        <v>77441.255416666667</v>
      </c>
      <c r="H7" s="18">
        <f t="shared" si="2"/>
        <v>66823.845000000001</v>
      </c>
      <c r="I7" s="18">
        <f t="shared" si="2"/>
        <v>66195.676666666652</v>
      </c>
      <c r="J7" s="18">
        <f t="shared" si="2"/>
        <v>68830.277083333334</v>
      </c>
      <c r="K7" s="18">
        <f t="shared" si="2"/>
        <v>71977.946666666656</v>
      </c>
      <c r="L7" s="18">
        <f t="shared" si="2"/>
        <v>82460.749583333338</v>
      </c>
      <c r="M7" s="18">
        <f t="shared" si="2"/>
        <v>87670.45</v>
      </c>
      <c r="N7" s="18">
        <f t="shared" si="2"/>
        <v>95895.16333333333</v>
      </c>
      <c r="O7" s="18">
        <f t="shared" si="1"/>
        <v>833588.64479166665</v>
      </c>
    </row>
    <row r="8" spans="1:15">
      <c r="A8" s="43">
        <v>44621</v>
      </c>
      <c r="B8" s="207">
        <f>'1. 2023 Costs &amp; Savings'!$J$22/12</f>
        <v>975416.66666666663</v>
      </c>
      <c r="C8" s="18"/>
      <c r="D8" s="18"/>
      <c r="E8" s="18">
        <f>$B8*(SUMPRODUCT(E$30:E$32,$C$26:$C$28))/2</f>
        <v>45297.862291666665</v>
      </c>
      <c r="F8" s="18">
        <f t="shared" ref="F8:N8" si="3">$B8*(SUMPRODUCT(F$30:F$32,$C$26:$C$28))</f>
        <v>82564.143749999988</v>
      </c>
      <c r="G8" s="18">
        <f t="shared" si="3"/>
        <v>77441.255416666667</v>
      </c>
      <c r="H8" s="18">
        <f t="shared" si="3"/>
        <v>66823.845000000001</v>
      </c>
      <c r="I8" s="18">
        <f t="shared" si="3"/>
        <v>66195.676666666652</v>
      </c>
      <c r="J8" s="18">
        <f t="shared" si="3"/>
        <v>68830.277083333334</v>
      </c>
      <c r="K8" s="18">
        <f t="shared" si="3"/>
        <v>71977.946666666656</v>
      </c>
      <c r="L8" s="18">
        <f t="shared" si="3"/>
        <v>82460.749583333338</v>
      </c>
      <c r="M8" s="18">
        <f t="shared" si="3"/>
        <v>87670.45</v>
      </c>
      <c r="N8" s="18">
        <f t="shared" si="3"/>
        <v>95895.16333333333</v>
      </c>
      <c r="O8" s="18">
        <f t="shared" si="1"/>
        <v>745157.36979166663</v>
      </c>
    </row>
    <row r="9" spans="1:15">
      <c r="A9" s="43">
        <v>44652</v>
      </c>
      <c r="B9" s="207">
        <f>'1. 2023 Costs &amp; Savings'!$J$22/12</f>
        <v>975416.66666666663</v>
      </c>
      <c r="C9" s="18"/>
      <c r="D9" s="18"/>
      <c r="E9" s="18"/>
      <c r="F9" s="18">
        <f>$B9*(SUMPRODUCT(F$30:F$32,$C$26:$C$28))/2</f>
        <v>41282.071874999994</v>
      </c>
      <c r="G9" s="18">
        <f t="shared" ref="G9:N9" si="4">$B9*(SUMPRODUCT(G$30:G$32,$C$26:$C$28))</f>
        <v>77441.255416666667</v>
      </c>
      <c r="H9" s="18">
        <f t="shared" si="4"/>
        <v>66823.845000000001</v>
      </c>
      <c r="I9" s="18">
        <f t="shared" si="4"/>
        <v>66195.676666666652</v>
      </c>
      <c r="J9" s="18">
        <f t="shared" si="4"/>
        <v>68830.277083333334</v>
      </c>
      <c r="K9" s="18">
        <f t="shared" si="4"/>
        <v>71977.946666666656</v>
      </c>
      <c r="L9" s="18">
        <f t="shared" si="4"/>
        <v>82460.749583333338</v>
      </c>
      <c r="M9" s="18">
        <f t="shared" si="4"/>
        <v>87670.45</v>
      </c>
      <c r="N9" s="18">
        <f t="shared" si="4"/>
        <v>95895.16333333333</v>
      </c>
      <c r="O9" s="18">
        <f t="shared" si="1"/>
        <v>658577.43562499993</v>
      </c>
    </row>
    <row r="10" spans="1:15">
      <c r="A10" s="43">
        <v>44682</v>
      </c>
      <c r="B10" s="207">
        <f>'1. 2023 Costs &amp; Savings'!$J$22/12</f>
        <v>975416.66666666663</v>
      </c>
      <c r="C10" s="18"/>
      <c r="D10" s="18"/>
      <c r="E10" s="18"/>
      <c r="F10" s="18"/>
      <c r="G10" s="18">
        <f>$B10*(SUMPRODUCT(G$30:G$32,$C$26:$C$28))/2</f>
        <v>38720.627708333333</v>
      </c>
      <c r="H10" s="18">
        <f t="shared" ref="H10:N10" si="5">$B10*(SUMPRODUCT(H$30:H$32,$C$26:$C$28))</f>
        <v>66823.845000000001</v>
      </c>
      <c r="I10" s="18">
        <f t="shared" si="5"/>
        <v>66195.676666666652</v>
      </c>
      <c r="J10" s="18">
        <f t="shared" si="5"/>
        <v>68830.277083333334</v>
      </c>
      <c r="K10" s="18">
        <f t="shared" si="5"/>
        <v>71977.946666666656</v>
      </c>
      <c r="L10" s="18">
        <f t="shared" si="5"/>
        <v>82460.749583333338</v>
      </c>
      <c r="M10" s="18">
        <f t="shared" si="5"/>
        <v>87670.45</v>
      </c>
      <c r="N10" s="18">
        <f t="shared" si="5"/>
        <v>95895.16333333333</v>
      </c>
      <c r="O10" s="18">
        <f t="shared" si="1"/>
        <v>578574.73604166671</v>
      </c>
    </row>
    <row r="11" spans="1:15">
      <c r="A11" s="43">
        <v>44713</v>
      </c>
      <c r="B11" s="207">
        <f>'1. 2023 Costs &amp; Savings'!$J$22/12</f>
        <v>975416.66666666663</v>
      </c>
      <c r="C11" s="18"/>
      <c r="D11" s="18"/>
      <c r="E11" s="18"/>
      <c r="F11" s="18"/>
      <c r="G11" s="18"/>
      <c r="H11" s="18">
        <f>$B11*(SUMPRODUCT(H$30:H$32,$C$26:$C$28))/2</f>
        <v>33411.922500000001</v>
      </c>
      <c r="I11" s="18">
        <f t="shared" ref="I11:N11" si="6">$B11*(SUMPRODUCT(I$30:I$32,$C$26:$C$28))</f>
        <v>66195.676666666652</v>
      </c>
      <c r="J11" s="18">
        <f t="shared" si="6"/>
        <v>68830.277083333334</v>
      </c>
      <c r="K11" s="18">
        <f t="shared" si="6"/>
        <v>71977.946666666656</v>
      </c>
      <c r="L11" s="18">
        <f t="shared" si="6"/>
        <v>82460.749583333338</v>
      </c>
      <c r="M11" s="18">
        <f t="shared" si="6"/>
        <v>87670.45</v>
      </c>
      <c r="N11" s="18">
        <f t="shared" si="6"/>
        <v>95895.16333333333</v>
      </c>
      <c r="O11" s="18">
        <f t="shared" si="1"/>
        <v>506442.18583333329</v>
      </c>
    </row>
    <row r="12" spans="1:15">
      <c r="A12" s="43">
        <v>44743</v>
      </c>
      <c r="B12" s="207">
        <f>'1. 2023 Costs &amp; Savings'!$J$22/12</f>
        <v>975416.66666666663</v>
      </c>
      <c r="C12" s="18"/>
      <c r="D12" s="18"/>
      <c r="E12" s="18"/>
      <c r="F12" s="18"/>
      <c r="G12" s="18"/>
      <c r="H12" s="18"/>
      <c r="I12" s="18">
        <f>$B12*(SUMPRODUCT(I$30:I$32,$C$26:$C$28))/2</f>
        <v>33097.838333333326</v>
      </c>
      <c r="J12" s="18">
        <f>$B12*(SUMPRODUCT(J$30:J$32,$C$26:$C$28))</f>
        <v>68830.277083333334</v>
      </c>
      <c r="K12" s="18">
        <f>$B12*(SUMPRODUCT(K$30:K$32,$C$26:$C$28))</f>
        <v>71977.946666666656</v>
      </c>
      <c r="L12" s="18">
        <f>$B12*(SUMPRODUCT(L$30:L$32,$C$26:$C$28))</f>
        <v>82460.749583333338</v>
      </c>
      <c r="M12" s="18">
        <f>$B12*(SUMPRODUCT(M$30:M$32,$C$26:$C$28))</f>
        <v>87670.45</v>
      </c>
      <c r="N12" s="18">
        <f>$B12*(SUMPRODUCT(N$30:N$32,$C$26:$C$28))</f>
        <v>95895.16333333333</v>
      </c>
      <c r="O12" s="18">
        <f t="shared" si="1"/>
        <v>439932.42499999999</v>
      </c>
    </row>
    <row r="13" spans="1:15">
      <c r="A13" s="43">
        <v>44774</v>
      </c>
      <c r="B13" s="207">
        <f>'1. 2023 Costs &amp; Savings'!$J$22/12</f>
        <v>975416.66666666663</v>
      </c>
      <c r="C13" s="18"/>
      <c r="D13" s="18"/>
      <c r="E13" s="18"/>
      <c r="F13" s="18"/>
      <c r="G13" s="18"/>
      <c r="H13" s="18"/>
      <c r="I13" s="18"/>
      <c r="J13" s="18">
        <f>$B13*(SUMPRODUCT(J$30:J$32,$C$26:$C$28))/2</f>
        <v>34415.138541666667</v>
      </c>
      <c r="K13" s="18">
        <f>$B13*(SUMPRODUCT(K$30:K$32,$C$26:$C$28))</f>
        <v>71977.946666666656</v>
      </c>
      <c r="L13" s="18">
        <f>$B13*(SUMPRODUCT(L$30:L$32,$C$26:$C$28))</f>
        <v>82460.749583333338</v>
      </c>
      <c r="M13" s="18">
        <f>$B13*(SUMPRODUCT(M$30:M$32,$C$26:$C$28))</f>
        <v>87670.45</v>
      </c>
      <c r="N13" s="18">
        <f>$B13*(SUMPRODUCT(N$30:N$32,$C$26:$C$28))</f>
        <v>95895.16333333333</v>
      </c>
      <c r="O13" s="18">
        <f t="shared" si="1"/>
        <v>372419.448125</v>
      </c>
    </row>
    <row r="14" spans="1:15">
      <c r="A14" s="43">
        <v>44805</v>
      </c>
      <c r="B14" s="207">
        <f>'1. 2023 Costs &amp; Savings'!$J$22/12</f>
        <v>975416.66666666663</v>
      </c>
      <c r="C14" s="18"/>
      <c r="D14" s="18"/>
      <c r="E14" s="18"/>
      <c r="F14" s="18"/>
      <c r="G14" s="18"/>
      <c r="H14" s="18"/>
      <c r="I14" s="18"/>
      <c r="J14" s="18"/>
      <c r="K14" s="18">
        <f>$B14*(SUMPRODUCT(K$30:K$32,$C$26:$C$28))/2</f>
        <v>35988.973333333328</v>
      </c>
      <c r="L14" s="18">
        <f>$B14*(SUMPRODUCT(L$30:L$32,$C$26:$C$28))</f>
        <v>82460.749583333338</v>
      </c>
      <c r="M14" s="18">
        <f>$B14*(SUMPRODUCT(M$30:M$32,$C$26:$C$28))</f>
        <v>87670.45</v>
      </c>
      <c r="N14" s="18">
        <f>$B14*(SUMPRODUCT(N$30:N$32,$C$26:$C$28))</f>
        <v>95895.16333333333</v>
      </c>
      <c r="O14" s="18">
        <f t="shared" si="1"/>
        <v>302015.33624999999</v>
      </c>
    </row>
    <row r="15" spans="1:15">
      <c r="A15" s="43">
        <v>44835</v>
      </c>
      <c r="B15" s="207">
        <f>'1. 2023 Costs &amp; Savings'!$J$22/12</f>
        <v>975416.66666666663</v>
      </c>
      <c r="C15" s="18"/>
      <c r="D15" s="18"/>
      <c r="E15" s="18"/>
      <c r="F15" s="18"/>
      <c r="G15" s="18"/>
      <c r="H15" s="18"/>
      <c r="I15" s="18"/>
      <c r="J15" s="18"/>
      <c r="K15" s="18"/>
      <c r="L15" s="18">
        <f>$B15*(SUMPRODUCT(L$30:L$32,$C$26:$C$28))/2</f>
        <v>41230.374791666669</v>
      </c>
      <c r="M15" s="18">
        <f>$B15*(SUMPRODUCT(M$30:M$32,$C$26:$C$28))</f>
        <v>87670.45</v>
      </c>
      <c r="N15" s="18">
        <f>$B15*(SUMPRODUCT(N$30:N$32,$C$26:$C$28))</f>
        <v>95895.16333333333</v>
      </c>
      <c r="O15" s="18">
        <f t="shared" si="1"/>
        <v>224795.988125</v>
      </c>
    </row>
    <row r="16" spans="1:15">
      <c r="A16" s="43">
        <v>44866</v>
      </c>
      <c r="B16" s="207">
        <f>'1. 2023 Costs &amp; Savings'!$J$22/12</f>
        <v>975416.66666666663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>
        <f>$B16*(SUMPRODUCT(M$30:M$32,$C$26:$C$28))/2</f>
        <v>43835.224999999999</v>
      </c>
      <c r="N16" s="18">
        <f>$B16*(SUMPRODUCT(N$30:N$32,$C$26:$C$28))</f>
        <v>95895.16333333333</v>
      </c>
      <c r="O16" s="18">
        <f t="shared" si="1"/>
        <v>139730.38833333334</v>
      </c>
    </row>
    <row r="17" spans="1:15">
      <c r="A17" s="43">
        <v>44896</v>
      </c>
      <c r="B17" s="208">
        <f>'1. 2023 Costs &amp; Savings'!$J$22/12</f>
        <v>975416.66666666663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>
        <f>$B17*(SUMPRODUCT(N$30:N$32,$C$26:$C$28))/2</f>
        <v>47947.581666666665</v>
      </c>
      <c r="O17" s="18">
        <f t="shared" si="1"/>
        <v>47947.581666666665</v>
      </c>
    </row>
    <row r="18" spans="1:15">
      <c r="A18" s="43"/>
      <c r="B18" s="4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>
        <f t="shared" si="1"/>
        <v>0</v>
      </c>
    </row>
    <row r="19" spans="1:15">
      <c r="A19" s="43" t="s">
        <v>110</v>
      </c>
      <c r="B19" s="45">
        <f>SUM(B6:B17)</f>
        <v>11704999.999999998</v>
      </c>
      <c r="C19" s="18">
        <f t="shared" ref="C19:N19" si="7">SUM(C6:C17)</f>
        <v>49347.304583333331</v>
      </c>
      <c r="D19" s="18">
        <f t="shared" si="7"/>
        <v>129400.238125</v>
      </c>
      <c r="E19" s="18">
        <f t="shared" si="7"/>
        <v>226489.31145833334</v>
      </c>
      <c r="F19" s="18">
        <f t="shared" si="7"/>
        <v>288974.50312499993</v>
      </c>
      <c r="G19" s="18">
        <f t="shared" si="7"/>
        <v>348485.64937499998</v>
      </c>
      <c r="H19" s="18">
        <f t="shared" si="7"/>
        <v>367531.14749999996</v>
      </c>
      <c r="I19" s="18">
        <f t="shared" si="7"/>
        <v>430271.8983333332</v>
      </c>
      <c r="J19" s="18">
        <f t="shared" si="7"/>
        <v>516227.07812500006</v>
      </c>
      <c r="K19" s="18">
        <f t="shared" si="7"/>
        <v>611812.54666666663</v>
      </c>
      <c r="L19" s="18">
        <f t="shared" si="7"/>
        <v>783377.12104166672</v>
      </c>
      <c r="M19" s="18">
        <f t="shared" si="7"/>
        <v>920539.72499999974</v>
      </c>
      <c r="N19" s="18">
        <f t="shared" si="7"/>
        <v>1102794.3783333334</v>
      </c>
      <c r="O19" s="18">
        <f t="shared" si="1"/>
        <v>5775250.9016666654</v>
      </c>
    </row>
    <row r="20" spans="1:15">
      <c r="A20" s="49" t="s">
        <v>111</v>
      </c>
      <c r="B20" s="209">
        <v>0.82499999999999996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5">
      <c r="A21" s="43" t="s">
        <v>112</v>
      </c>
      <c r="B21" s="45"/>
      <c r="C21" s="47">
        <f>$D$39</f>
        <v>5.3788500000000003E-2</v>
      </c>
      <c r="D21" s="47">
        <f>$D$39</f>
        <v>5.3788500000000003E-2</v>
      </c>
      <c r="E21" s="47">
        <f>$D$39</f>
        <v>5.3788500000000003E-2</v>
      </c>
      <c r="F21" s="47">
        <f>$D$39</f>
        <v>5.3788500000000003E-2</v>
      </c>
      <c r="G21" s="47">
        <f>$D$39</f>
        <v>5.3788500000000003E-2</v>
      </c>
      <c r="H21" s="47">
        <f>D40</f>
        <v>5.3948500000000003E-2</v>
      </c>
      <c r="I21" s="47">
        <f>$D$38</f>
        <v>5.4108500000000004E-2</v>
      </c>
      <c r="J21" s="47">
        <f>$D$38</f>
        <v>5.4108500000000004E-2</v>
      </c>
      <c r="K21" s="47">
        <f>$D$38</f>
        <v>5.4108500000000004E-2</v>
      </c>
      <c r="L21" s="47">
        <f>D40</f>
        <v>5.3948500000000003E-2</v>
      </c>
      <c r="M21" s="47">
        <f>D39</f>
        <v>5.3788500000000003E-2</v>
      </c>
      <c r="N21" s="47">
        <f>D39</f>
        <v>5.3788500000000003E-2</v>
      </c>
      <c r="O21" s="145"/>
    </row>
    <row r="22" spans="1:15" ht="13.5" thickBot="1">
      <c r="A22" s="48" t="s">
        <v>113</v>
      </c>
      <c r="B22" s="48"/>
      <c r="C22" s="144">
        <f>C19*$B$20*C21</f>
        <v>2189.8119313790153</v>
      </c>
      <c r="D22" s="144">
        <f t="shared" ref="D22:N22" si="8">D19*$B$20*D21</f>
        <v>5742.2018844189142</v>
      </c>
      <c r="E22" s="144">
        <f t="shared" si="8"/>
        <v>10050.579271735663</v>
      </c>
      <c r="F22" s="144">
        <f t="shared" si="8"/>
        <v>12823.391675604724</v>
      </c>
      <c r="G22" s="144">
        <f t="shared" si="8"/>
        <v>15464.229289910927</v>
      </c>
      <c r="H22" s="144">
        <f t="shared" si="8"/>
        <v>16357.89714149559</v>
      </c>
      <c r="I22" s="144">
        <f t="shared" si="8"/>
        <v>19207.127784049557</v>
      </c>
      <c r="J22" s="144">
        <f t="shared" si="8"/>
        <v>23044.125106799416</v>
      </c>
      <c r="K22" s="144">
        <f t="shared" si="8"/>
        <v>27311.013824583501</v>
      </c>
      <c r="L22" s="144">
        <f t="shared" si="8"/>
        <v>34866.167006976</v>
      </c>
      <c r="M22" s="144">
        <f t="shared" si="8"/>
        <v>40849.422073484049</v>
      </c>
      <c r="N22" s="144">
        <f t="shared" si="8"/>
        <v>48937.065720660561</v>
      </c>
      <c r="O22" s="146">
        <f>SUM(C22:N22)</f>
        <v>256843.03271109791</v>
      </c>
    </row>
    <row r="23" spans="1:15" ht="13.5" thickTop="1"/>
    <row r="24" spans="1:15">
      <c r="K24" s="44"/>
    </row>
    <row r="25" spans="1:15">
      <c r="A25" s="114" t="s">
        <v>114</v>
      </c>
      <c r="B25" s="115"/>
      <c r="C25" s="116"/>
      <c r="I25" s="50"/>
    </row>
    <row r="26" spans="1:15">
      <c r="A26" s="193" t="s">
        <v>115</v>
      </c>
      <c r="B26" s="54"/>
      <c r="C26" s="194">
        <v>1</v>
      </c>
      <c r="I26" s="50"/>
    </row>
    <row r="27" spans="1:15">
      <c r="A27" s="195" t="s">
        <v>116</v>
      </c>
      <c r="B27" s="196"/>
      <c r="C27" s="197">
        <v>0</v>
      </c>
      <c r="I27" s="50"/>
    </row>
    <row r="28" spans="1:15">
      <c r="A28" s="198" t="s">
        <v>117</v>
      </c>
      <c r="B28" s="199"/>
      <c r="C28" s="200">
        <v>0</v>
      </c>
    </row>
    <row r="29" spans="1:15">
      <c r="C29" s="60"/>
    </row>
    <row r="30" spans="1:15">
      <c r="A30" s="49" t="s">
        <v>98</v>
      </c>
      <c r="C30" s="132">
        <f t="array" ref="C30:N32">TRANSPOSE('Load Shapes'!B15:D26)</f>
        <v>0.10118199999999999</v>
      </c>
      <c r="D30" s="133">
        <v>8.8441000000000006E-2</v>
      </c>
      <c r="E30" s="133">
        <v>9.2879000000000003E-2</v>
      </c>
      <c r="F30" s="133">
        <v>8.4644999999999998E-2</v>
      </c>
      <c r="G30" s="133">
        <v>7.9393000000000005E-2</v>
      </c>
      <c r="H30" s="133">
        <v>6.8507999999999999E-2</v>
      </c>
      <c r="I30" s="134">
        <v>6.7863999999999994E-2</v>
      </c>
      <c r="J30" s="134">
        <v>7.0565000000000003E-2</v>
      </c>
      <c r="K30" s="134">
        <v>7.3791999999999996E-2</v>
      </c>
      <c r="L30" s="134">
        <v>8.4539000000000003E-2</v>
      </c>
      <c r="M30" s="134">
        <v>8.9880000000000002E-2</v>
      </c>
      <c r="N30" s="135">
        <v>9.8311999999999997E-2</v>
      </c>
    </row>
    <row r="31" spans="1:15">
      <c r="A31" s="49" t="s">
        <v>118</v>
      </c>
      <c r="C31" s="136">
        <v>0.21790599999999999</v>
      </c>
      <c r="D31" s="137">
        <v>0.18213499999999999</v>
      </c>
      <c r="E31" s="137">
        <v>0.13483300000000001</v>
      </c>
      <c r="F31" s="137">
        <v>5.8486000000000003E-2</v>
      </c>
      <c r="G31" s="137">
        <v>1.7144E-2</v>
      </c>
      <c r="H31" s="137">
        <v>5.1000000000000004E-4</v>
      </c>
      <c r="I31" s="138">
        <v>6.0000000000000002E-6</v>
      </c>
      <c r="J31" s="138">
        <v>9.0000000000000002E-6</v>
      </c>
      <c r="K31" s="138">
        <v>8.8090000000000009E-3</v>
      </c>
      <c r="L31" s="138">
        <v>5.4961999999999997E-2</v>
      </c>
      <c r="M31" s="138">
        <v>0.115899</v>
      </c>
      <c r="N31" s="139">
        <v>0.20930099999999999</v>
      </c>
    </row>
    <row r="32" spans="1:15">
      <c r="A32" s="49" t="s">
        <v>119</v>
      </c>
      <c r="C32" s="140">
        <v>1.1999999999999999E-3</v>
      </c>
      <c r="D32" s="141">
        <v>1.1000000000000001E-3</v>
      </c>
      <c r="E32" s="141">
        <v>3.13E-3</v>
      </c>
      <c r="F32" s="141">
        <v>1.5047E-2</v>
      </c>
      <c r="G32" s="141">
        <v>6.5409999999999996E-2</v>
      </c>
      <c r="H32" s="141">
        <v>0.21082300000000001</v>
      </c>
      <c r="I32" s="142">
        <v>0.28478100000000001</v>
      </c>
      <c r="J32" s="142">
        <v>0.27076600000000001</v>
      </c>
      <c r="K32" s="142">
        <v>0.126605</v>
      </c>
      <c r="L32" s="142">
        <v>1.8471999999999999E-2</v>
      </c>
      <c r="M32" s="142">
        <v>1.444E-3</v>
      </c>
      <c r="N32" s="143">
        <v>1.222E-3</v>
      </c>
    </row>
    <row r="33" spans="1:15">
      <c r="C33" s="51"/>
      <c r="D33" s="51"/>
      <c r="E33" s="51"/>
      <c r="F33" s="51"/>
      <c r="G33" s="51"/>
      <c r="H33" s="51"/>
      <c r="O33" s="52"/>
    </row>
    <row r="34" spans="1:15">
      <c r="C34" s="51"/>
      <c r="D34" s="51"/>
      <c r="E34" s="51"/>
      <c r="F34" s="51"/>
      <c r="G34" s="51"/>
      <c r="H34" s="51"/>
      <c r="O34" s="52"/>
    </row>
    <row r="35" spans="1:15">
      <c r="A35" s="114" t="s">
        <v>120</v>
      </c>
      <c r="B35" s="115"/>
      <c r="C35" s="116"/>
      <c r="I35" s="50"/>
    </row>
    <row r="36" spans="1:15">
      <c r="C36" s="51"/>
      <c r="D36" s="51"/>
      <c r="E36" s="461"/>
      <c r="F36" s="462"/>
      <c r="G36" s="462"/>
      <c r="H36" s="462"/>
      <c r="I36" s="463"/>
      <c r="O36" s="52"/>
    </row>
    <row r="37" spans="1:15">
      <c r="A37" s="211" t="s">
        <v>143</v>
      </c>
      <c r="B37" s="56"/>
      <c r="C37" s="204"/>
      <c r="D37" s="407">
        <v>2023</v>
      </c>
      <c r="E37" s="388" t="s">
        <v>128</v>
      </c>
      <c r="F37" s="384" t="s">
        <v>129</v>
      </c>
      <c r="G37" s="384" t="s">
        <v>132</v>
      </c>
      <c r="H37" s="386" t="s">
        <v>130</v>
      </c>
      <c r="I37" s="387" t="s">
        <v>131</v>
      </c>
    </row>
    <row r="38" spans="1:15">
      <c r="A38" s="55" t="s">
        <v>133</v>
      </c>
      <c r="B38" s="56"/>
      <c r="C38" s="61"/>
      <c r="D38" s="230">
        <f>+H38</f>
        <v>5.4108500000000004E-2</v>
      </c>
      <c r="E38" s="167">
        <f>'2. TD 2022 Large C&amp;I Lighting'!O38</f>
        <v>6.4170000000000005E-2</v>
      </c>
      <c r="F38" s="380">
        <f>'2. TD 2022 Large C&amp;I Lighting'!P38</f>
        <v>8.6999999999999994E-3</v>
      </c>
      <c r="G38" s="390">
        <f>'2. TD 2022 Large C&amp;I Lighting'!Q38</f>
        <v>5.0000000000000001E-3</v>
      </c>
      <c r="H38" s="62">
        <f>+E38-F38-G38*$G$41</f>
        <v>5.4108500000000004E-2</v>
      </c>
      <c r="I38" s="113"/>
    </row>
    <row r="39" spans="1:15">
      <c r="A39" s="57" t="s">
        <v>134</v>
      </c>
      <c r="C39" s="63"/>
      <c r="D39" s="212">
        <f>+H39</f>
        <v>5.3788500000000003E-2</v>
      </c>
      <c r="E39" s="169">
        <f>'2. TD 2022 Large C&amp;I Lighting'!O39</f>
        <v>6.3850000000000004E-2</v>
      </c>
      <c r="F39" s="381">
        <f>+F38</f>
        <v>8.6999999999999994E-3</v>
      </c>
      <c r="G39" s="392">
        <f>+G38</f>
        <v>5.0000000000000001E-3</v>
      </c>
      <c r="H39" s="62">
        <f>+E39-F39-G39*$G$41</f>
        <v>5.3788500000000003E-2</v>
      </c>
      <c r="I39" s="113"/>
    </row>
    <row r="40" spans="1:15">
      <c r="A40" s="58" t="s">
        <v>135</v>
      </c>
      <c r="B40" s="59"/>
      <c r="C40" s="64"/>
      <c r="D40" s="408">
        <f>D38*0.5+D39*0.5</f>
        <v>5.3948500000000003E-2</v>
      </c>
    </row>
    <row r="41" spans="1:15">
      <c r="A41" s="22"/>
      <c r="B41" s="22"/>
      <c r="G41" s="395">
        <f>'2. TD 2022 Large C&amp;I Lighting'!Q41</f>
        <v>0.27229999999999999</v>
      </c>
    </row>
    <row r="42" spans="1:15">
      <c r="B42" s="73"/>
    </row>
  </sheetData>
  <mergeCells count="2">
    <mergeCell ref="C1:N1"/>
    <mergeCell ref="E36:I36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AF43-1FE8-4175-A1B1-935406CEAA8A}">
  <sheetPr>
    <tabColor theme="0" tint="-0.14999847407452621"/>
  </sheetPr>
  <dimension ref="A1:C51"/>
  <sheetViews>
    <sheetView zoomScaleNormal="100" workbookViewId="0"/>
  </sheetViews>
  <sheetFormatPr defaultRowHeight="12.75"/>
  <cols>
    <col min="1" max="1" width="43.140625" customWidth="1"/>
    <col min="2" max="4" width="18.28515625" customWidth="1"/>
    <col min="5" max="8" width="15.28515625" customWidth="1"/>
  </cols>
  <sheetData>
    <row r="1" spans="1:3">
      <c r="A1" s="3" t="s">
        <v>145</v>
      </c>
      <c r="B1" s="1"/>
    </row>
    <row r="2" spans="1:3">
      <c r="A2" s="4" t="s">
        <v>146</v>
      </c>
      <c r="B2" s="2"/>
    </row>
    <row r="4" spans="1:3">
      <c r="A4" s="98" t="s">
        <v>147</v>
      </c>
      <c r="B4" s="99"/>
    </row>
    <row r="5" spans="1:3">
      <c r="A5" t="s">
        <v>44</v>
      </c>
      <c r="B5" s="5"/>
    </row>
    <row r="6" spans="1:3">
      <c r="A6" t="s">
        <v>148</v>
      </c>
      <c r="B6" s="6"/>
    </row>
    <row r="7" spans="1:3" ht="13.5" thickBot="1">
      <c r="A7" s="81" t="s">
        <v>149</v>
      </c>
      <c r="B7" s="88"/>
    </row>
    <row r="8" spans="1:3" ht="13.5" thickTop="1"/>
    <row r="9" spans="1:3">
      <c r="A9" s="98" t="s">
        <v>150</v>
      </c>
      <c r="B9" s="99"/>
    </row>
    <row r="10" spans="1:3">
      <c r="A10" t="s">
        <v>14</v>
      </c>
      <c r="B10" s="316"/>
    </row>
    <row r="11" spans="1:3">
      <c r="A11" t="s">
        <v>15</v>
      </c>
      <c r="B11" s="317"/>
    </row>
    <row r="12" spans="1:3" ht="13.5" thickBot="1">
      <c r="A12" s="81" t="s">
        <v>149</v>
      </c>
      <c r="B12" s="89"/>
    </row>
    <row r="13" spans="1:3" ht="13.5" thickTop="1"/>
    <row r="15" spans="1:3">
      <c r="A15" s="87" t="s">
        <v>151</v>
      </c>
      <c r="B15" s="96" t="s">
        <v>109</v>
      </c>
      <c r="C15" s="97" t="s">
        <v>152</v>
      </c>
    </row>
    <row r="16" spans="1:3">
      <c r="A16" s="84" t="s">
        <v>14</v>
      </c>
      <c r="B16" s="91"/>
      <c r="C16" s="92"/>
    </row>
    <row r="17" spans="1:3">
      <c r="A17" s="84" t="s">
        <v>15</v>
      </c>
      <c r="B17" s="91"/>
      <c r="C17" s="92"/>
    </row>
    <row r="18" spans="1:3" ht="13.5" thickBot="1">
      <c r="A18" s="93" t="s">
        <v>13</v>
      </c>
      <c r="B18" s="94"/>
      <c r="C18" s="95"/>
    </row>
    <row r="19" spans="1:3" ht="13.5" thickTop="1"/>
    <row r="50" hidden="1"/>
    <row r="51" hidden="1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D191-DBAE-458A-917D-36066B00F9BE}">
  <sheetPr>
    <tabColor theme="1" tint="0.34998626667073579"/>
  </sheetPr>
  <dimension ref="A1"/>
  <sheetViews>
    <sheetView showGridLines="0" zoomScaleNormal="100" workbookViewId="0"/>
  </sheetViews>
  <sheetFormatPr defaultRowHeight="12.7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86A1-3FA8-4EC7-B274-14E867808E20}">
  <sheetPr>
    <tabColor theme="0" tint="-0.14999847407452621"/>
  </sheetPr>
  <dimension ref="A1:N66"/>
  <sheetViews>
    <sheetView zoomScaleNormal="100" workbookViewId="0"/>
  </sheetViews>
  <sheetFormatPr defaultColWidth="16.7109375" defaultRowHeight="12.75" customHeight="1"/>
  <cols>
    <col min="1" max="1" width="30.7109375" style="254" customWidth="1"/>
    <col min="2" max="16384" width="16.7109375" style="254"/>
  </cols>
  <sheetData>
    <row r="1" spans="1:9" ht="12.75" customHeight="1">
      <c r="A1" s="250" t="s">
        <v>80</v>
      </c>
      <c r="B1" s="251"/>
      <c r="C1" s="252"/>
      <c r="D1" s="252"/>
      <c r="E1" s="251"/>
      <c r="F1" s="251"/>
      <c r="G1" s="251"/>
      <c r="H1" s="253"/>
    </row>
    <row r="2" spans="1:9" ht="12.75" customHeight="1">
      <c r="A2" s="255" t="s">
        <v>153</v>
      </c>
      <c r="B2" s="256" t="s">
        <v>14</v>
      </c>
      <c r="C2" s="256" t="s">
        <v>14</v>
      </c>
      <c r="D2" s="256" t="s">
        <v>14</v>
      </c>
      <c r="E2" s="256" t="s">
        <v>15</v>
      </c>
      <c r="F2" s="256" t="s">
        <v>15</v>
      </c>
      <c r="G2" s="256" t="s">
        <v>15</v>
      </c>
      <c r="H2" s="257" t="s">
        <v>154</v>
      </c>
    </row>
    <row r="3" spans="1:9" ht="12.75" customHeight="1">
      <c r="A3" s="155" t="s">
        <v>155</v>
      </c>
      <c r="B3" s="258" t="s">
        <v>10</v>
      </c>
      <c r="C3" s="258" t="s">
        <v>156</v>
      </c>
      <c r="D3" s="258" t="s">
        <v>13</v>
      </c>
      <c r="E3" s="258" t="s">
        <v>10</v>
      </c>
      <c r="F3" s="258" t="s">
        <v>156</v>
      </c>
      <c r="G3" s="258" t="s">
        <v>13</v>
      </c>
      <c r="H3" s="259" t="s">
        <v>155</v>
      </c>
    </row>
    <row r="4" spans="1:9" ht="12.75" customHeight="1">
      <c r="B4" s="260"/>
    </row>
    <row r="5" spans="1:9" ht="12.75" customHeight="1">
      <c r="A5" s="261">
        <v>44562</v>
      </c>
      <c r="B5" s="262">
        <f t="array" ref="B5:B16">TRANSPOSE(B50:M50)</f>
        <v>34826.5</v>
      </c>
      <c r="C5" s="263">
        <f>C25</f>
        <v>4930.5081508777876</v>
      </c>
      <c r="D5" s="263">
        <f>SUM(B5:C5)</f>
        <v>39757.008150877788</v>
      </c>
      <c r="E5" s="262">
        <f t="array" ref="E5:E16">TRANSPOSE(B55:M55)</f>
        <v>12149.4</v>
      </c>
      <c r="F5" s="263">
        <f>D25</f>
        <v>6454.9918491222124</v>
      </c>
      <c r="G5" s="263">
        <f>SUM(E5:F5)</f>
        <v>18604.391849122214</v>
      </c>
      <c r="H5" s="263">
        <f>+D5+G5</f>
        <v>58361.4</v>
      </c>
      <c r="I5" s="18">
        <f>+H5-SUM(B5,E5,B25)</f>
        <v>0</v>
      </c>
    </row>
    <row r="6" spans="1:9" ht="12.75" customHeight="1">
      <c r="A6" s="261">
        <f t="shared" ref="A6:A16" si="0">EOMONTH(A5,1)</f>
        <v>44620</v>
      </c>
      <c r="B6" s="264">
        <v>6900</v>
      </c>
      <c r="C6" s="265">
        <f>C26</f>
        <v>0</v>
      </c>
      <c r="D6" s="265">
        <f>SUM(B6:C6)</f>
        <v>6900</v>
      </c>
      <c r="E6" s="264">
        <v>148849</v>
      </c>
      <c r="F6" s="265">
        <f>D26</f>
        <v>0</v>
      </c>
      <c r="G6" s="265">
        <f>SUM(E6:F6)</f>
        <v>148849</v>
      </c>
      <c r="H6" s="265">
        <f>+D6+G6</f>
        <v>155749</v>
      </c>
      <c r="I6" s="18">
        <f t="shared" ref="I6:I15" si="1">+H6-SUM(B6,E6,B26)</f>
        <v>0</v>
      </c>
    </row>
    <row r="7" spans="1:9" ht="12.75" customHeight="1">
      <c r="A7" s="261">
        <f t="shared" si="0"/>
        <v>44651</v>
      </c>
      <c r="B7" s="264">
        <v>10550</v>
      </c>
      <c r="C7" s="265">
        <f t="shared" ref="C7:C16" si="2">C27</f>
        <v>2622.2439146955107</v>
      </c>
      <c r="D7" s="265">
        <f t="shared" ref="D7:D16" si="3">SUM(B7:C7)</f>
        <v>13172.243914695511</v>
      </c>
      <c r="E7" s="264">
        <v>27862</v>
      </c>
      <c r="F7" s="265">
        <f t="shared" ref="F7:F16" si="4">D27</f>
        <v>3433.0260853044888</v>
      </c>
      <c r="G7" s="265">
        <f t="shared" ref="G7:G16" si="5">SUM(E7:F7)</f>
        <v>31295.026085304489</v>
      </c>
      <c r="H7" s="265">
        <f t="shared" ref="H7:H16" si="6">+D7+G7</f>
        <v>44467.270000000004</v>
      </c>
      <c r="I7" s="18">
        <f t="shared" si="1"/>
        <v>0</v>
      </c>
    </row>
    <row r="8" spans="1:9" ht="12.75" customHeight="1">
      <c r="A8" s="261">
        <f t="shared" si="0"/>
        <v>44681</v>
      </c>
      <c r="B8" s="264">
        <v>6600</v>
      </c>
      <c r="C8" s="265">
        <f t="shared" si="2"/>
        <v>204.07553169392273</v>
      </c>
      <c r="D8" s="265">
        <f t="shared" si="3"/>
        <v>6804.075531693923</v>
      </c>
      <c r="E8" s="264">
        <v>0</v>
      </c>
      <c r="F8" s="265">
        <f t="shared" si="4"/>
        <v>267.17446830607724</v>
      </c>
      <c r="G8" s="265">
        <f t="shared" si="5"/>
        <v>267.17446830607724</v>
      </c>
      <c r="H8" s="265">
        <f t="shared" si="6"/>
        <v>7071.25</v>
      </c>
      <c r="I8" s="18">
        <f t="shared" si="1"/>
        <v>0</v>
      </c>
    </row>
    <row r="9" spans="1:9" ht="12.75" customHeight="1">
      <c r="A9" s="261">
        <f t="shared" si="0"/>
        <v>44712</v>
      </c>
      <c r="B9" s="264">
        <v>69372.61</v>
      </c>
      <c r="C9" s="265">
        <f t="shared" si="2"/>
        <v>0</v>
      </c>
      <c r="D9" s="265">
        <f t="shared" si="3"/>
        <v>69372.61</v>
      </c>
      <c r="E9" s="264">
        <v>155706.76</v>
      </c>
      <c r="F9" s="265">
        <f t="shared" si="4"/>
        <v>0</v>
      </c>
      <c r="G9" s="265">
        <f t="shared" si="5"/>
        <v>155706.76</v>
      </c>
      <c r="H9" s="265">
        <f t="shared" si="6"/>
        <v>225079.37</v>
      </c>
      <c r="I9" s="18">
        <f t="shared" si="1"/>
        <v>0</v>
      </c>
    </row>
    <row r="10" spans="1:9" ht="12.75" customHeight="1">
      <c r="A10" s="261">
        <f t="shared" si="0"/>
        <v>44742</v>
      </c>
      <c r="B10" s="264">
        <v>89446.609999999986</v>
      </c>
      <c r="C10" s="265">
        <f t="shared" si="2"/>
        <v>14763.111942003254</v>
      </c>
      <c r="D10" s="265">
        <f t="shared" si="3"/>
        <v>104209.72194200323</v>
      </c>
      <c r="E10" s="264">
        <v>112715.18</v>
      </c>
      <c r="F10" s="265">
        <f t="shared" si="4"/>
        <v>19327.778057996744</v>
      </c>
      <c r="G10" s="265">
        <f t="shared" si="5"/>
        <v>132042.95805799673</v>
      </c>
      <c r="H10" s="265">
        <f t="shared" si="6"/>
        <v>236252.67999999996</v>
      </c>
      <c r="I10" s="18">
        <f t="shared" si="1"/>
        <v>0</v>
      </c>
    </row>
    <row r="11" spans="1:9" ht="12.75" customHeight="1">
      <c r="A11" s="261">
        <f t="shared" si="0"/>
        <v>44773</v>
      </c>
      <c r="B11" s="264">
        <v>31830.37</v>
      </c>
      <c r="C11" s="265">
        <f t="shared" si="2"/>
        <v>12724.690772789927</v>
      </c>
      <c r="D11" s="265">
        <f t="shared" si="3"/>
        <v>44555.060772789926</v>
      </c>
      <c r="E11" s="264">
        <v>41168.560000000005</v>
      </c>
      <c r="F11" s="265">
        <f t="shared" si="4"/>
        <v>16659.089227210072</v>
      </c>
      <c r="G11" s="265">
        <f t="shared" si="5"/>
        <v>57827.649227210073</v>
      </c>
      <c r="H11" s="265">
        <f t="shared" si="6"/>
        <v>102382.70999999999</v>
      </c>
      <c r="I11" s="18">
        <f t="shared" si="1"/>
        <v>0</v>
      </c>
    </row>
    <row r="12" spans="1:9" ht="12.75" customHeight="1">
      <c r="A12" s="261">
        <f t="shared" si="0"/>
        <v>44804</v>
      </c>
      <c r="B12" s="264">
        <v>38851.369999999995</v>
      </c>
      <c r="C12" s="265">
        <f t="shared" si="2"/>
        <v>8772.3334260677493</v>
      </c>
      <c r="D12" s="265">
        <f t="shared" si="3"/>
        <v>47623.703426067746</v>
      </c>
      <c r="E12" s="264">
        <v>46405.21</v>
      </c>
      <c r="F12" s="265">
        <f t="shared" si="4"/>
        <v>11484.686573932251</v>
      </c>
      <c r="G12" s="265">
        <f t="shared" si="5"/>
        <v>57889.896573932252</v>
      </c>
      <c r="H12" s="265">
        <f t="shared" si="6"/>
        <v>105513.60000000001</v>
      </c>
      <c r="I12" s="18">
        <f t="shared" si="1"/>
        <v>0</v>
      </c>
    </row>
    <row r="13" spans="1:9" ht="12.75" customHeight="1">
      <c r="A13" s="261">
        <f t="shared" si="0"/>
        <v>44834</v>
      </c>
      <c r="B13" s="264">
        <v>22380</v>
      </c>
      <c r="C13" s="265">
        <f t="shared" si="2"/>
        <v>3852.3657493362321</v>
      </c>
      <c r="D13" s="265">
        <f t="shared" si="3"/>
        <v>26232.365749336233</v>
      </c>
      <c r="E13" s="264">
        <v>55923.95</v>
      </c>
      <c r="F13" s="265">
        <f t="shared" si="4"/>
        <v>5043.4942506637672</v>
      </c>
      <c r="G13" s="265">
        <f t="shared" si="5"/>
        <v>60967.444250663764</v>
      </c>
      <c r="H13" s="265">
        <f t="shared" si="6"/>
        <v>87199.81</v>
      </c>
      <c r="I13" s="18">
        <f t="shared" si="1"/>
        <v>0</v>
      </c>
    </row>
    <row r="14" spans="1:9" ht="12.75" customHeight="1">
      <c r="A14" s="261">
        <f t="shared" si="0"/>
        <v>44865</v>
      </c>
      <c r="B14" s="264">
        <v>29381.37</v>
      </c>
      <c r="C14" s="265">
        <f t="shared" si="2"/>
        <v>8771.8787219653022</v>
      </c>
      <c r="D14" s="265">
        <f t="shared" si="3"/>
        <v>38153.248721965298</v>
      </c>
      <c r="E14" s="264">
        <v>44737.96</v>
      </c>
      <c r="F14" s="265">
        <f t="shared" si="4"/>
        <v>11484.091278034699</v>
      </c>
      <c r="G14" s="265">
        <f t="shared" si="5"/>
        <v>56222.051278034698</v>
      </c>
      <c r="H14" s="265">
        <f t="shared" si="6"/>
        <v>94375.299999999988</v>
      </c>
      <c r="I14" s="18">
        <f t="shared" si="1"/>
        <v>0</v>
      </c>
    </row>
    <row r="15" spans="1:9" ht="12.75" customHeight="1">
      <c r="A15" s="261">
        <f t="shared" si="0"/>
        <v>44895</v>
      </c>
      <c r="B15" s="264">
        <v>29381.37</v>
      </c>
      <c r="C15" s="265">
        <f t="shared" si="2"/>
        <v>8772.0519425757575</v>
      </c>
      <c r="D15" s="265">
        <f t="shared" si="3"/>
        <v>38153.421942575755</v>
      </c>
      <c r="E15" s="264">
        <v>19707.91</v>
      </c>
      <c r="F15" s="265">
        <f t="shared" si="4"/>
        <v>11484.318057424241</v>
      </c>
      <c r="G15" s="265">
        <f t="shared" si="5"/>
        <v>31192.22805742424</v>
      </c>
      <c r="H15" s="265">
        <f t="shared" si="6"/>
        <v>69345.649999999994</v>
      </c>
      <c r="I15" s="18">
        <f t="shared" si="1"/>
        <v>0</v>
      </c>
    </row>
    <row r="16" spans="1:9" ht="12.75" customHeight="1">
      <c r="A16" s="261">
        <f t="shared" si="0"/>
        <v>44926</v>
      </c>
      <c r="B16" s="266">
        <v>266415.99</v>
      </c>
      <c r="C16" s="265">
        <f t="shared" si="2"/>
        <v>43718.842406502197</v>
      </c>
      <c r="D16" s="265">
        <f t="shared" si="3"/>
        <v>310134.83240650222</v>
      </c>
      <c r="E16" s="266">
        <v>151714.32999999999</v>
      </c>
      <c r="F16" s="265">
        <f t="shared" si="4"/>
        <v>57236.447593497796</v>
      </c>
      <c r="G16" s="265">
        <f t="shared" si="5"/>
        <v>208950.77759349777</v>
      </c>
      <c r="H16" s="265">
        <f t="shared" si="6"/>
        <v>519085.61</v>
      </c>
    </row>
    <row r="17" spans="1:9" ht="12.75" customHeight="1">
      <c r="A17" s="267"/>
    </row>
    <row r="18" spans="1:9" ht="12.75" customHeight="1" thickBot="1">
      <c r="A18" s="268" t="s">
        <v>59</v>
      </c>
      <c r="B18" s="144">
        <f t="shared" ref="B18:H18" si="7">SUM(B5:B16)</f>
        <v>635936.18999999994</v>
      </c>
      <c r="C18" s="144">
        <f t="shared" si="7"/>
        <v>109132.10255850764</v>
      </c>
      <c r="D18" s="144">
        <f t="shared" si="7"/>
        <v>745068.29255850776</v>
      </c>
      <c r="E18" s="144">
        <f t="shared" si="7"/>
        <v>816940.25999999989</v>
      </c>
      <c r="F18" s="144">
        <f t="shared" si="7"/>
        <v>142875.09744149237</v>
      </c>
      <c r="G18" s="144">
        <f t="shared" si="7"/>
        <v>959815.35744149226</v>
      </c>
      <c r="H18" s="144">
        <f t="shared" si="7"/>
        <v>1704883.65</v>
      </c>
      <c r="I18" s="18">
        <f>+H16-SUM(B16,E16,B36)</f>
        <v>0</v>
      </c>
    </row>
    <row r="19" spans="1:9" ht="12.75" customHeight="1" thickTop="1">
      <c r="B19" s="269"/>
    </row>
    <row r="21" spans="1:9" ht="12.75" customHeight="1">
      <c r="A21" s="250" t="s">
        <v>80</v>
      </c>
      <c r="B21" s="468"/>
      <c r="C21" s="468"/>
      <c r="D21" s="468"/>
      <c r="E21" s="469"/>
    </row>
    <row r="22" spans="1:9" ht="12.75" customHeight="1">
      <c r="A22" s="271">
        <v>2022</v>
      </c>
      <c r="B22" s="256" t="s">
        <v>42</v>
      </c>
      <c r="C22" s="256" t="s">
        <v>14</v>
      </c>
      <c r="D22" s="256" t="s">
        <v>15</v>
      </c>
      <c r="E22" s="257" t="s">
        <v>60</v>
      </c>
    </row>
    <row r="23" spans="1:9" ht="12.75" customHeight="1">
      <c r="A23" s="272" t="s">
        <v>60</v>
      </c>
      <c r="B23" s="258" t="s">
        <v>10</v>
      </c>
      <c r="C23" s="258" t="s">
        <v>156</v>
      </c>
      <c r="D23" s="258" t="s">
        <v>156</v>
      </c>
      <c r="E23" s="259"/>
    </row>
    <row r="24" spans="1:9" ht="12.75" customHeight="1">
      <c r="B24" s="260"/>
    </row>
    <row r="25" spans="1:9" ht="12.75" customHeight="1">
      <c r="A25" s="261">
        <v>44562</v>
      </c>
      <c r="B25" s="262">
        <f t="array" ref="B25:B36">TRANSPOSE(B59:M59)</f>
        <v>11385.5</v>
      </c>
      <c r="C25" s="273">
        <f>+$B25*C$40</f>
        <v>4930.5081508777876</v>
      </c>
      <c r="D25" s="273">
        <f>+$B25*D$40</f>
        <v>6454.9918491222124</v>
      </c>
      <c r="E25" s="273">
        <f>SUM(C25:D25)</f>
        <v>11385.5</v>
      </c>
    </row>
    <row r="26" spans="1:9" ht="12.75" customHeight="1">
      <c r="A26" s="261">
        <f t="shared" ref="A26:A36" si="8">EOMONTH(A25,1)</f>
        <v>44620</v>
      </c>
      <c r="B26" s="264">
        <v>0</v>
      </c>
      <c r="C26" s="18">
        <f t="shared" ref="C26:D36" si="9">+$B26*C$40</f>
        <v>0</v>
      </c>
      <c r="D26" s="18">
        <f t="shared" si="9"/>
        <v>0</v>
      </c>
      <c r="E26" s="265">
        <f t="shared" ref="E26:E36" si="10">SUM(C26:D26)</f>
        <v>0</v>
      </c>
    </row>
    <row r="27" spans="1:9" ht="12.75" customHeight="1">
      <c r="A27" s="261">
        <f t="shared" si="8"/>
        <v>44651</v>
      </c>
      <c r="B27" s="264">
        <v>6055.2699999999995</v>
      </c>
      <c r="C27" s="18">
        <f t="shared" si="9"/>
        <v>2622.2439146955107</v>
      </c>
      <c r="D27" s="18">
        <f t="shared" si="9"/>
        <v>3433.0260853044888</v>
      </c>
      <c r="E27" s="265">
        <f t="shared" si="10"/>
        <v>6055.2699999999995</v>
      </c>
    </row>
    <row r="28" spans="1:9" ht="12.75" customHeight="1">
      <c r="A28" s="261">
        <f t="shared" si="8"/>
        <v>44681</v>
      </c>
      <c r="B28" s="264">
        <v>471.25</v>
      </c>
      <c r="C28" s="18">
        <f t="shared" si="9"/>
        <v>204.07553169392273</v>
      </c>
      <c r="D28" s="18">
        <f t="shared" si="9"/>
        <v>267.17446830607724</v>
      </c>
      <c r="E28" s="265">
        <f t="shared" si="10"/>
        <v>471.25</v>
      </c>
    </row>
    <row r="29" spans="1:9" ht="12.75" customHeight="1">
      <c r="A29" s="261">
        <f t="shared" si="8"/>
        <v>44712</v>
      </c>
      <c r="B29" s="264">
        <v>0</v>
      </c>
      <c r="C29" s="18">
        <f t="shared" si="9"/>
        <v>0</v>
      </c>
      <c r="D29" s="18">
        <f t="shared" si="9"/>
        <v>0</v>
      </c>
      <c r="E29" s="265">
        <f t="shared" si="10"/>
        <v>0</v>
      </c>
    </row>
    <row r="30" spans="1:9" ht="12.75" customHeight="1">
      <c r="A30" s="261">
        <f t="shared" si="8"/>
        <v>44742</v>
      </c>
      <c r="B30" s="264">
        <v>34090.89</v>
      </c>
      <c r="C30" s="18">
        <f t="shared" si="9"/>
        <v>14763.111942003254</v>
      </c>
      <c r="D30" s="18">
        <f t="shared" si="9"/>
        <v>19327.778057996744</v>
      </c>
      <c r="E30" s="265">
        <f t="shared" si="10"/>
        <v>34090.89</v>
      </c>
    </row>
    <row r="31" spans="1:9" ht="12.75" customHeight="1">
      <c r="A31" s="261">
        <f t="shared" si="8"/>
        <v>44773</v>
      </c>
      <c r="B31" s="264">
        <v>29383.78</v>
      </c>
      <c r="C31" s="18">
        <f t="shared" si="9"/>
        <v>12724.690772789927</v>
      </c>
      <c r="D31" s="18">
        <f t="shared" si="9"/>
        <v>16659.089227210072</v>
      </c>
      <c r="E31" s="265">
        <f t="shared" si="10"/>
        <v>29383.78</v>
      </c>
    </row>
    <row r="32" spans="1:9" ht="12.75" customHeight="1">
      <c r="A32" s="261">
        <f t="shared" si="8"/>
        <v>44804</v>
      </c>
      <c r="B32" s="264">
        <v>20257.02</v>
      </c>
      <c r="C32" s="18">
        <f t="shared" si="9"/>
        <v>8772.3334260677493</v>
      </c>
      <c r="D32" s="18">
        <f t="shared" si="9"/>
        <v>11484.686573932251</v>
      </c>
      <c r="E32" s="265">
        <f t="shared" si="10"/>
        <v>20257.02</v>
      </c>
    </row>
    <row r="33" spans="1:14" ht="12.75" customHeight="1">
      <c r="A33" s="261">
        <f t="shared" si="8"/>
        <v>44834</v>
      </c>
      <c r="B33" s="264">
        <v>8895.8599999999988</v>
      </c>
      <c r="C33" s="18">
        <f t="shared" si="9"/>
        <v>3852.3657493362321</v>
      </c>
      <c r="D33" s="18">
        <f t="shared" si="9"/>
        <v>5043.4942506637672</v>
      </c>
      <c r="E33" s="265">
        <f t="shared" si="10"/>
        <v>8895.8599999999988</v>
      </c>
    </row>
    <row r="34" spans="1:14" ht="12.75" customHeight="1">
      <c r="A34" s="261">
        <f t="shared" si="8"/>
        <v>44865</v>
      </c>
      <c r="B34" s="264">
        <v>20255.97</v>
      </c>
      <c r="C34" s="18">
        <f t="shared" si="9"/>
        <v>8771.8787219653022</v>
      </c>
      <c r="D34" s="18">
        <f t="shared" si="9"/>
        <v>11484.091278034699</v>
      </c>
      <c r="E34" s="265">
        <f t="shared" si="10"/>
        <v>20255.97</v>
      </c>
    </row>
    <row r="35" spans="1:14" ht="12.75" customHeight="1">
      <c r="A35" s="261">
        <f t="shared" si="8"/>
        <v>44895</v>
      </c>
      <c r="B35" s="264">
        <v>20256.37</v>
      </c>
      <c r="C35" s="18">
        <f t="shared" si="9"/>
        <v>8772.0519425757575</v>
      </c>
      <c r="D35" s="18">
        <f t="shared" si="9"/>
        <v>11484.318057424241</v>
      </c>
      <c r="E35" s="265">
        <f t="shared" si="10"/>
        <v>20256.37</v>
      </c>
    </row>
    <row r="36" spans="1:14" ht="12.75" customHeight="1">
      <c r="A36" s="261">
        <f t="shared" si="8"/>
        <v>44926</v>
      </c>
      <c r="B36" s="266">
        <v>100955.29</v>
      </c>
      <c r="C36" s="18">
        <f t="shared" si="9"/>
        <v>43718.842406502197</v>
      </c>
      <c r="D36" s="18">
        <f t="shared" si="9"/>
        <v>57236.447593497796</v>
      </c>
      <c r="E36" s="265">
        <f t="shared" si="10"/>
        <v>100955.29</v>
      </c>
    </row>
    <row r="37" spans="1:14" ht="12.75" customHeight="1">
      <c r="A37" s="267"/>
    </row>
    <row r="38" spans="1:14" ht="12.75" customHeight="1" thickBot="1">
      <c r="A38" s="268" t="s">
        <v>59</v>
      </c>
      <c r="B38" s="144">
        <f>SUM(B25:B36)</f>
        <v>252007.2</v>
      </c>
      <c r="C38" s="144">
        <f>SUM(C25:C36)</f>
        <v>109132.10255850764</v>
      </c>
      <c r="D38" s="144">
        <f>SUM(D25:D36)</f>
        <v>142875.09744149237</v>
      </c>
      <c r="E38" s="144">
        <f>SUM(E25:E36)</f>
        <v>252007.2</v>
      </c>
    </row>
    <row r="39" spans="1:14" ht="12.75" customHeight="1" thickTop="1"/>
    <row r="40" spans="1:14" ht="12.75" customHeight="1">
      <c r="A40" s="274" t="s">
        <v>156</v>
      </c>
      <c r="B40" s="275"/>
      <c r="C40" s="276">
        <f>'1. 2023 Costs &amp; Savings'!C31</f>
        <v>0.4330515261409501</v>
      </c>
      <c r="D40" s="276">
        <f>1-C40</f>
        <v>0.5669484738590499</v>
      </c>
      <c r="E40" s="277">
        <f>+C40+D40</f>
        <v>1</v>
      </c>
    </row>
    <row r="42" spans="1:14" ht="12.75" customHeight="1">
      <c r="A42" s="270"/>
      <c r="B42" s="278"/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  <c r="N42" s="279"/>
    </row>
    <row r="43" spans="1:14" ht="12.75" customHeight="1">
      <c r="A43" s="320" t="s">
        <v>157</v>
      </c>
      <c r="B43" s="280" t="s">
        <v>158</v>
      </c>
      <c r="C43" s="280" t="s">
        <v>159</v>
      </c>
      <c r="D43" s="280" t="s">
        <v>160</v>
      </c>
      <c r="E43" s="280" t="s">
        <v>161</v>
      </c>
      <c r="F43" s="280" t="s">
        <v>162</v>
      </c>
      <c r="G43" s="280" t="s">
        <v>163</v>
      </c>
      <c r="H43" s="280" t="s">
        <v>164</v>
      </c>
      <c r="I43" s="280" t="s">
        <v>165</v>
      </c>
      <c r="J43" s="280" t="s">
        <v>166</v>
      </c>
      <c r="K43" s="280" t="s">
        <v>167</v>
      </c>
      <c r="L43" s="280" t="s">
        <v>168</v>
      </c>
      <c r="M43" s="280" t="s">
        <v>169</v>
      </c>
      <c r="N43" s="281" t="s">
        <v>170</v>
      </c>
    </row>
    <row r="44" spans="1:14" ht="12.75" customHeight="1">
      <c r="A44" s="283"/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5"/>
    </row>
    <row r="45" spans="1:14" ht="12.75" customHeight="1">
      <c r="A45" s="286" t="s">
        <v>51</v>
      </c>
      <c r="B45" s="318">
        <v>17676.5</v>
      </c>
      <c r="C45" s="318"/>
      <c r="D45" s="318"/>
      <c r="E45" s="318"/>
      <c r="F45" s="318">
        <v>34942.520000000004</v>
      </c>
      <c r="G45" s="318">
        <v>57931.34</v>
      </c>
      <c r="H45" s="318">
        <v>21325.279999999999</v>
      </c>
      <c r="I45" s="318">
        <v>28346.28</v>
      </c>
      <c r="J45" s="318">
        <v>180</v>
      </c>
      <c r="K45" s="318">
        <v>18876.28</v>
      </c>
      <c r="L45" s="318">
        <v>18876.28</v>
      </c>
      <c r="M45" s="318">
        <v>88213.36</v>
      </c>
      <c r="N45" s="273">
        <f>SUM(B45:M45)</f>
        <v>286367.84000000003</v>
      </c>
    </row>
    <row r="46" spans="1:14" ht="12.75" customHeight="1">
      <c r="A46" s="286" t="s">
        <v>171</v>
      </c>
      <c r="B46" s="318"/>
      <c r="C46" s="318"/>
      <c r="D46" s="318"/>
      <c r="E46" s="318"/>
      <c r="F46" s="318">
        <v>4818.18</v>
      </c>
      <c r="G46" s="318">
        <v>14454.539999999999</v>
      </c>
      <c r="H46" s="318">
        <v>4818.18</v>
      </c>
      <c r="I46" s="318">
        <v>4818.18</v>
      </c>
      <c r="J46" s="318"/>
      <c r="K46" s="318">
        <v>4818.18</v>
      </c>
      <c r="L46" s="318">
        <v>4818.18</v>
      </c>
      <c r="M46" s="318">
        <v>95641.91</v>
      </c>
      <c r="N46" s="273">
        <f>SUM(B46:M46)</f>
        <v>134187.35</v>
      </c>
    </row>
    <row r="47" spans="1:14" ht="12.75" customHeight="1">
      <c r="A47" s="286" t="s">
        <v>53</v>
      </c>
      <c r="B47" s="318">
        <v>17150</v>
      </c>
      <c r="C47" s="318">
        <v>6900</v>
      </c>
      <c r="D47" s="318">
        <v>10550</v>
      </c>
      <c r="E47" s="318">
        <v>6600</v>
      </c>
      <c r="F47" s="318">
        <v>29611.91</v>
      </c>
      <c r="G47" s="318">
        <v>17060.73</v>
      </c>
      <c r="H47" s="318">
        <v>5686.91</v>
      </c>
      <c r="I47" s="318">
        <v>5686.91</v>
      </c>
      <c r="J47" s="318">
        <v>22200</v>
      </c>
      <c r="K47" s="318">
        <v>5686.91</v>
      </c>
      <c r="L47" s="318">
        <v>5686.91</v>
      </c>
      <c r="M47" s="318">
        <v>82560.72</v>
      </c>
      <c r="N47" s="273">
        <f>SUM(B47:M47)</f>
        <v>215381</v>
      </c>
    </row>
    <row r="48" spans="1:14" ht="12.75" customHeight="1">
      <c r="A48" s="286" t="s">
        <v>172</v>
      </c>
      <c r="B48" s="273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</row>
    <row r="49" spans="1:14" ht="12.75" customHeight="1">
      <c r="A49" s="287"/>
    </row>
    <row r="50" spans="1:14" ht="12.75" customHeight="1" thickBot="1">
      <c r="A50" s="288" t="s">
        <v>173</v>
      </c>
      <c r="B50" s="282">
        <f t="shared" ref="B50:N50" si="11">SUM(B45:B48)</f>
        <v>34826.5</v>
      </c>
      <c r="C50" s="282">
        <f t="shared" si="11"/>
        <v>6900</v>
      </c>
      <c r="D50" s="282">
        <f t="shared" si="11"/>
        <v>10550</v>
      </c>
      <c r="E50" s="282">
        <f t="shared" si="11"/>
        <v>6600</v>
      </c>
      <c r="F50" s="282">
        <f t="shared" si="11"/>
        <v>69372.61</v>
      </c>
      <c r="G50" s="282">
        <f t="shared" si="11"/>
        <v>89446.609999999986</v>
      </c>
      <c r="H50" s="282">
        <f t="shared" si="11"/>
        <v>31830.37</v>
      </c>
      <c r="I50" s="282">
        <f t="shared" si="11"/>
        <v>38851.369999999995</v>
      </c>
      <c r="J50" s="282">
        <f t="shared" si="11"/>
        <v>22380</v>
      </c>
      <c r="K50" s="282">
        <f t="shared" si="11"/>
        <v>29381.37</v>
      </c>
      <c r="L50" s="282">
        <f t="shared" si="11"/>
        <v>29381.37</v>
      </c>
      <c r="M50" s="282">
        <f t="shared" si="11"/>
        <v>266415.99</v>
      </c>
      <c r="N50" s="282">
        <f t="shared" si="11"/>
        <v>635936.19000000006</v>
      </c>
    </row>
    <row r="51" spans="1:14" ht="12.75" customHeight="1" thickTop="1">
      <c r="A51" s="287"/>
    </row>
    <row r="52" spans="1:14" ht="12.75" customHeight="1">
      <c r="A52" s="286" t="s">
        <v>174</v>
      </c>
      <c r="B52" s="318">
        <v>5842.4</v>
      </c>
      <c r="C52" s="318"/>
      <c r="D52" s="318"/>
      <c r="E52" s="318"/>
      <c r="F52" s="318">
        <v>5842.46</v>
      </c>
      <c r="G52" s="318">
        <v>17527.379999999997</v>
      </c>
      <c r="H52" s="318">
        <v>5842.46</v>
      </c>
      <c r="I52" s="318">
        <v>5842.46</v>
      </c>
      <c r="J52" s="318"/>
      <c r="K52" s="318">
        <v>5842.46</v>
      </c>
      <c r="L52" s="318">
        <v>5842.46</v>
      </c>
      <c r="M52" s="318">
        <v>45686.619999999995</v>
      </c>
      <c r="N52" s="273">
        <f>SUM(B52:M52)</f>
        <v>98268.699999999983</v>
      </c>
    </row>
    <row r="53" spans="1:14" ht="12.75" customHeight="1">
      <c r="A53" s="286" t="s">
        <v>175</v>
      </c>
      <c r="B53" s="318">
        <v>6307</v>
      </c>
      <c r="C53" s="318">
        <v>148849</v>
      </c>
      <c r="D53" s="318">
        <v>27862</v>
      </c>
      <c r="E53" s="318"/>
      <c r="F53" s="318">
        <v>149864.30000000002</v>
      </c>
      <c r="G53" s="318">
        <v>95187.8</v>
      </c>
      <c r="H53" s="318">
        <v>35326.100000000006</v>
      </c>
      <c r="I53" s="318">
        <v>40562.75</v>
      </c>
      <c r="J53" s="318">
        <v>55923.95</v>
      </c>
      <c r="K53" s="318">
        <v>38895.5</v>
      </c>
      <c r="L53" s="318">
        <v>13865.45</v>
      </c>
      <c r="M53" s="318">
        <v>106027.70999999999</v>
      </c>
      <c r="N53" s="273">
        <f>SUM(B53:M53)</f>
        <v>718671.55999999994</v>
      </c>
    </row>
    <row r="54" spans="1:14" ht="12.75" customHeight="1">
      <c r="A54" s="287"/>
      <c r="B54" s="319"/>
      <c r="C54" s="319"/>
      <c r="D54" s="319"/>
      <c r="E54" s="319"/>
      <c r="F54" s="319"/>
      <c r="G54" s="319"/>
      <c r="H54" s="319"/>
      <c r="I54" s="319"/>
      <c r="J54" s="319"/>
      <c r="K54" s="319"/>
      <c r="L54" s="319"/>
      <c r="M54" s="319"/>
    </row>
    <row r="55" spans="1:14" ht="12.75" customHeight="1" thickBot="1">
      <c r="A55" s="288" t="s">
        <v>176</v>
      </c>
      <c r="B55" s="282">
        <f>SUM(B52:B53)</f>
        <v>12149.4</v>
      </c>
      <c r="C55" s="282">
        <f t="shared" ref="C55:N55" si="12">SUM(C52:C53)</f>
        <v>148849</v>
      </c>
      <c r="D55" s="282">
        <f t="shared" si="12"/>
        <v>27862</v>
      </c>
      <c r="E55" s="282">
        <f t="shared" si="12"/>
        <v>0</v>
      </c>
      <c r="F55" s="282">
        <f t="shared" si="12"/>
        <v>155706.76</v>
      </c>
      <c r="G55" s="282">
        <f t="shared" si="12"/>
        <v>112715.18</v>
      </c>
      <c r="H55" s="282">
        <f t="shared" si="12"/>
        <v>41168.560000000005</v>
      </c>
      <c r="I55" s="282">
        <f t="shared" si="12"/>
        <v>46405.21</v>
      </c>
      <c r="J55" s="282">
        <f t="shared" si="12"/>
        <v>55923.95</v>
      </c>
      <c r="K55" s="282">
        <f t="shared" si="12"/>
        <v>44737.96</v>
      </c>
      <c r="L55" s="282">
        <f t="shared" si="12"/>
        <v>19707.91</v>
      </c>
      <c r="M55" s="282">
        <f t="shared" si="12"/>
        <v>151714.32999999999</v>
      </c>
      <c r="N55" s="282">
        <f t="shared" si="12"/>
        <v>816940.25999999989</v>
      </c>
    </row>
    <row r="56" spans="1:14" ht="12.75" customHeight="1" thickTop="1">
      <c r="A56" s="287"/>
    </row>
    <row r="57" spans="1:14" ht="12.75" customHeight="1">
      <c r="A57" s="286" t="s">
        <v>42</v>
      </c>
      <c r="B57" s="318">
        <v>11385.5</v>
      </c>
      <c r="C57" s="318"/>
      <c r="D57" s="318">
        <v>6055.2699999999995</v>
      </c>
      <c r="E57" s="318">
        <v>471.25</v>
      </c>
      <c r="F57" s="318"/>
      <c r="G57" s="318">
        <v>34090.89</v>
      </c>
      <c r="H57" s="318">
        <v>29383.78</v>
      </c>
      <c r="I57" s="318">
        <v>20257.02</v>
      </c>
      <c r="J57" s="318">
        <v>8895.8599999999988</v>
      </c>
      <c r="K57" s="318">
        <v>20255.97</v>
      </c>
      <c r="L57" s="318">
        <v>20256.37</v>
      </c>
      <c r="M57" s="318">
        <v>100955.29</v>
      </c>
      <c r="N57" s="273">
        <f>SUM(B57:M57)</f>
        <v>252007.2</v>
      </c>
    </row>
    <row r="59" spans="1:14" ht="12.75" customHeight="1" thickBot="1">
      <c r="A59" s="288" t="s">
        <v>177</v>
      </c>
      <c r="B59" s="282">
        <f>B57</f>
        <v>11385.5</v>
      </c>
      <c r="C59" s="282">
        <f t="shared" ref="C59:N59" si="13">C57</f>
        <v>0</v>
      </c>
      <c r="D59" s="282">
        <f t="shared" si="13"/>
        <v>6055.2699999999995</v>
      </c>
      <c r="E59" s="282">
        <f t="shared" si="13"/>
        <v>471.25</v>
      </c>
      <c r="F59" s="282">
        <f t="shared" si="13"/>
        <v>0</v>
      </c>
      <c r="G59" s="282">
        <f t="shared" si="13"/>
        <v>34090.89</v>
      </c>
      <c r="H59" s="282">
        <f t="shared" si="13"/>
        <v>29383.78</v>
      </c>
      <c r="I59" s="282">
        <f t="shared" si="13"/>
        <v>20257.02</v>
      </c>
      <c r="J59" s="282">
        <f t="shared" si="13"/>
        <v>8895.8599999999988</v>
      </c>
      <c r="K59" s="282">
        <f t="shared" si="13"/>
        <v>20255.97</v>
      </c>
      <c r="L59" s="282">
        <f t="shared" si="13"/>
        <v>20256.37</v>
      </c>
      <c r="M59" s="282">
        <f t="shared" si="13"/>
        <v>100955.29</v>
      </c>
      <c r="N59" s="282">
        <f t="shared" si="13"/>
        <v>252007.2</v>
      </c>
    </row>
    <row r="60" spans="1:14" ht="12.75" customHeight="1" thickTop="1"/>
    <row r="62" spans="1:14" ht="12.75" customHeight="1" thickBot="1">
      <c r="A62" s="289" t="s">
        <v>94</v>
      </c>
      <c r="B62" s="144">
        <f>SUM(B50,B55,B59)</f>
        <v>58361.4</v>
      </c>
      <c r="C62" s="144">
        <f t="shared" ref="C62:N62" si="14">SUM(C50,C55,C59)</f>
        <v>155749</v>
      </c>
      <c r="D62" s="144">
        <f t="shared" si="14"/>
        <v>44467.27</v>
      </c>
      <c r="E62" s="144">
        <f t="shared" si="14"/>
        <v>7071.25</v>
      </c>
      <c r="F62" s="144">
        <f t="shared" si="14"/>
        <v>225079.37</v>
      </c>
      <c r="G62" s="144">
        <f t="shared" si="14"/>
        <v>236252.68</v>
      </c>
      <c r="H62" s="144">
        <f t="shared" si="14"/>
        <v>102382.71</v>
      </c>
      <c r="I62" s="144">
        <f t="shared" si="14"/>
        <v>105513.59999999999</v>
      </c>
      <c r="J62" s="144">
        <f t="shared" si="14"/>
        <v>87199.81</v>
      </c>
      <c r="K62" s="144">
        <f t="shared" si="14"/>
        <v>94375.3</v>
      </c>
      <c r="L62" s="144">
        <f t="shared" si="14"/>
        <v>69345.649999999994</v>
      </c>
      <c r="M62" s="144">
        <f t="shared" si="14"/>
        <v>519085.60999999993</v>
      </c>
      <c r="N62" s="144">
        <f t="shared" si="14"/>
        <v>1704883.65</v>
      </c>
    </row>
    <row r="63" spans="1:14" ht="12.75" customHeight="1" thickTop="1"/>
    <row r="66" s="254" customFormat="1" ht="12.75" customHeight="1"/>
  </sheetData>
  <mergeCells count="1">
    <mergeCell ref="B21:E21"/>
  </mergeCells>
  <phoneticPr fontId="24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BA9D-B90E-4887-B357-D4E3381ED565}">
  <sheetPr>
    <tabColor theme="0" tint="-0.14999847407452621"/>
  </sheetPr>
  <dimension ref="A1:Y205"/>
  <sheetViews>
    <sheetView zoomScaleNormal="100" workbookViewId="0"/>
  </sheetViews>
  <sheetFormatPr defaultRowHeight="12.75"/>
  <cols>
    <col min="1" max="1" width="28" style="325" customWidth="1"/>
    <col min="2" max="2" width="29.140625" style="325" bestFit="1" customWidth="1"/>
    <col min="3" max="15" width="11.5703125" style="334" bestFit="1" customWidth="1"/>
    <col min="16" max="16" width="13.140625" style="334" bestFit="1" customWidth="1"/>
    <col min="17" max="24" width="13.85546875" style="334" bestFit="1" customWidth="1"/>
    <col min="25" max="25" width="15.42578125" style="334" bestFit="1" customWidth="1"/>
    <col min="26" max="30" width="15.42578125" style="325" bestFit="1" customWidth="1"/>
    <col min="31" max="31" width="20.28515625" style="325" customWidth="1"/>
    <col min="32" max="41" width="14.85546875" style="325" bestFit="1" customWidth="1"/>
    <col min="42" max="53" width="9.140625" style="325" bestFit="1" customWidth="1"/>
    <col min="54" max="54" width="9.7109375" style="325" bestFit="1" customWidth="1"/>
    <col min="55" max="65" width="9.140625" style="325" bestFit="1" customWidth="1"/>
    <col min="66" max="66" width="12.7109375" style="325" bestFit="1" customWidth="1"/>
    <col min="67" max="67" width="14.5703125" style="325" bestFit="1" customWidth="1"/>
    <col min="68" max="79" width="9.140625" style="325" bestFit="1" customWidth="1"/>
    <col min="80" max="80" width="9.7109375" style="325" bestFit="1" customWidth="1"/>
    <col min="81" max="81" width="9.140625" style="325" bestFit="1" customWidth="1"/>
    <col min="82" max="93" width="13.7109375" style="325" bestFit="1" customWidth="1"/>
    <col min="94" max="120" width="9.140625" style="325" bestFit="1" customWidth="1"/>
    <col min="121" max="126" width="11.85546875" style="325" bestFit="1" customWidth="1"/>
    <col min="127" max="129" width="13.7109375" style="325" bestFit="1" customWidth="1"/>
    <col min="130" max="132" width="11.85546875" style="325" bestFit="1" customWidth="1"/>
    <col min="133" max="133" width="9.140625" style="325" bestFit="1" customWidth="1"/>
    <col min="134" max="145" width="13.7109375" style="325" bestFit="1" customWidth="1"/>
    <col min="146" max="185" width="9.140625" style="325" bestFit="1" customWidth="1"/>
    <col min="186" max="197" width="11.85546875" style="325" bestFit="1" customWidth="1"/>
    <col min="198" max="224" width="9.140625" style="325" bestFit="1" customWidth="1"/>
    <col min="225" max="228" width="11.85546875" style="325" bestFit="1" customWidth="1"/>
    <col min="229" max="229" width="10.85546875" style="325" bestFit="1" customWidth="1"/>
    <col min="230" max="230" width="11.85546875" style="325" bestFit="1" customWidth="1"/>
    <col min="231" max="231" width="10.85546875" style="325" bestFit="1" customWidth="1"/>
    <col min="232" max="232" width="11.85546875" style="325" bestFit="1" customWidth="1"/>
    <col min="233" max="236" width="10.85546875" style="325" bestFit="1" customWidth="1"/>
    <col min="237" max="302" width="9.140625" style="325" bestFit="1" customWidth="1"/>
    <col min="303" max="314" width="10.85546875" style="325" bestFit="1" customWidth="1"/>
    <col min="315" max="315" width="9.140625" style="325" bestFit="1" customWidth="1"/>
    <col min="316" max="317" width="11.7109375" style="325" bestFit="1" customWidth="1"/>
    <col min="318" max="318" width="10.5703125" style="325" bestFit="1" customWidth="1"/>
    <col min="319" max="320" width="9.140625" style="325" bestFit="1" customWidth="1"/>
    <col min="321" max="321" width="10.5703125" style="325" bestFit="1" customWidth="1"/>
    <col min="322" max="323" width="11.7109375" style="325" bestFit="1" customWidth="1"/>
    <col min="324" max="326" width="10.5703125" style="325" bestFit="1" customWidth="1"/>
    <col min="327" max="327" width="11.7109375" style="325" bestFit="1" customWidth="1"/>
    <col min="328" max="328" width="9.140625" style="325" bestFit="1" customWidth="1"/>
    <col min="329" max="340" width="11.85546875" style="325" bestFit="1" customWidth="1"/>
    <col min="341" max="354" width="9.140625" style="325" bestFit="1" customWidth="1"/>
    <col min="355" max="366" width="14.85546875" style="325" bestFit="1" customWidth="1"/>
    <col min="367" max="367" width="10.85546875" style="325" bestFit="1" customWidth="1"/>
    <col min="368" max="368" width="14.7109375" style="325" bestFit="1" customWidth="1"/>
    <col min="369" max="369" width="15.85546875" style="325" bestFit="1" customWidth="1"/>
    <col min="370" max="370" width="9.7109375" style="325" bestFit="1" customWidth="1"/>
    <col min="371" max="371" width="14.5703125" style="325" bestFit="1" customWidth="1"/>
    <col min="372" max="372" width="9.7109375" style="325" bestFit="1" customWidth="1"/>
    <col min="373" max="373" width="14.85546875" style="325" bestFit="1" customWidth="1"/>
    <col min="374" max="375" width="9.140625" style="325" bestFit="1" customWidth="1"/>
    <col min="376" max="377" width="14.85546875" style="325" bestFit="1" customWidth="1"/>
    <col min="378" max="380" width="9.140625" style="325" bestFit="1" customWidth="1"/>
    <col min="381" max="381" width="13.7109375" style="325" bestFit="1" customWidth="1"/>
    <col min="382" max="383" width="9.140625" style="325" bestFit="1" customWidth="1"/>
    <col min="384" max="384" width="13.7109375" style="325" bestFit="1" customWidth="1"/>
    <col min="385" max="389" width="9.140625" style="325" bestFit="1" customWidth="1"/>
    <col min="390" max="390" width="11.85546875" style="325" bestFit="1" customWidth="1"/>
    <col min="391" max="391" width="12.7109375" style="325" bestFit="1" customWidth="1"/>
    <col min="392" max="392" width="13.7109375" style="325" bestFit="1" customWidth="1"/>
    <col min="393" max="393" width="9.140625" style="325" bestFit="1" customWidth="1"/>
    <col min="394" max="394" width="15.85546875" style="325" bestFit="1" customWidth="1"/>
    <col min="395" max="16384" width="9.140625" style="325"/>
  </cols>
  <sheetData>
    <row r="1" spans="1:25">
      <c r="A1" s="321" t="s">
        <v>178</v>
      </c>
      <c r="B1" s="322"/>
      <c r="C1" s="322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4"/>
      <c r="Q1" s="325"/>
      <c r="R1" s="325"/>
      <c r="S1" s="325"/>
      <c r="T1" s="325"/>
      <c r="U1" s="325"/>
      <c r="V1" s="325"/>
      <c r="W1" s="325"/>
      <c r="X1" s="325"/>
      <c r="Y1" s="325"/>
    </row>
    <row r="2" spans="1:25">
      <c r="A2" s="326" t="s">
        <v>88</v>
      </c>
      <c r="B2" s="327"/>
      <c r="C2" s="186"/>
      <c r="D2" s="328" t="s">
        <v>179</v>
      </c>
      <c r="E2" s="328" t="s">
        <v>180</v>
      </c>
      <c r="F2" s="328" t="s">
        <v>181</v>
      </c>
      <c r="G2" s="328" t="s">
        <v>182</v>
      </c>
      <c r="H2" s="328" t="s">
        <v>183</v>
      </c>
      <c r="I2" s="328" t="s">
        <v>184</v>
      </c>
      <c r="J2" s="328" t="s">
        <v>185</v>
      </c>
      <c r="K2" s="328" t="s">
        <v>186</v>
      </c>
      <c r="L2" s="328" t="s">
        <v>187</v>
      </c>
      <c r="M2" s="328" t="s">
        <v>188</v>
      </c>
      <c r="N2" s="328" t="s">
        <v>189</v>
      </c>
      <c r="O2" s="328" t="s">
        <v>190</v>
      </c>
      <c r="P2" s="329" t="s">
        <v>94</v>
      </c>
      <c r="Q2" s="325"/>
      <c r="R2" s="325"/>
      <c r="S2" s="325"/>
      <c r="T2" s="325"/>
      <c r="U2" s="325"/>
      <c r="V2" s="325"/>
      <c r="W2" s="325"/>
      <c r="X2" s="325"/>
      <c r="Y2" s="325"/>
    </row>
    <row r="3" spans="1:25"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</row>
    <row r="4" spans="1:25">
      <c r="A4" s="325" t="s">
        <v>14</v>
      </c>
      <c r="C4" s="325"/>
      <c r="D4" s="330">
        <f>+GETPIVOTDATA("EnergyEffInvestCost",$A$11,"Revenue Class","Residential","Date","0122")</f>
        <v>58558.18</v>
      </c>
      <c r="E4" s="330">
        <f>+GETPIVOTDATA("EnergyEffInvestCost",$A$11,"Revenue Class","Residential","Date","0222")</f>
        <v>166614.70000000004</v>
      </c>
      <c r="F4" s="330">
        <f>+GETPIVOTDATA("EnergyEffInvestCost",$A$11,"Revenue Class","Residential","Date","0322")</f>
        <v>147068.08000000002</v>
      </c>
      <c r="G4" s="330">
        <f>+GETPIVOTDATA("EnergyEffInvestCost",$A$11,"Revenue Class","Residential","Date","0422")</f>
        <v>111568.51000000001</v>
      </c>
      <c r="H4" s="330">
        <f>+GETPIVOTDATA("EnergyEffInvestCost",$A$11,"Revenue Class","Residential","Date","0522")</f>
        <v>88442.01</v>
      </c>
      <c r="I4" s="330">
        <f>+GETPIVOTDATA("EnergyEffInvestCost",$A$11,"Revenue Class","Residential","Date","0622")</f>
        <v>110841.54</v>
      </c>
      <c r="J4" s="330">
        <f>+GETPIVOTDATA("EnergyEffInvestCost",$A$11,"Revenue Class","Residential","Date","0722")</f>
        <v>154334.41</v>
      </c>
      <c r="K4" s="330">
        <f>+GETPIVOTDATA("EnergyEffInvestCost",$A$11,"Revenue Class","Residential","Date","0822")</f>
        <v>179333.32</v>
      </c>
      <c r="L4" s="330">
        <f>+GETPIVOTDATA("EnergyEffInvestCost",$A$11,"Revenue Class","Residential","Date","0922")</f>
        <v>134443.12</v>
      </c>
      <c r="M4" s="330">
        <f>+GETPIVOTDATA("EnergyEffInvestCost",$A$11,"Revenue Class","Residential","Date","1022")</f>
        <v>95790.01999999999</v>
      </c>
      <c r="N4" s="330">
        <f>+GETPIVOTDATA("EnergyEffInvestCost",$A$11,"Revenue Class","Residential","Date","1122")</f>
        <v>84402.330000000016</v>
      </c>
      <c r="O4" s="330">
        <f>+GETPIVOTDATA("EnergyEffInvestCost",$A$11,"Revenue Class","Residential","Date","1222")</f>
        <v>133849.77000000002</v>
      </c>
      <c r="P4" s="331">
        <f>SUM(D4:O4)</f>
        <v>1465245.9900000002</v>
      </c>
      <c r="Q4" s="325"/>
      <c r="R4" s="325"/>
      <c r="S4" s="325"/>
      <c r="T4" s="325"/>
      <c r="U4" s="325"/>
      <c r="V4" s="325"/>
      <c r="W4" s="325"/>
      <c r="X4" s="325"/>
      <c r="Y4" s="325"/>
    </row>
    <row r="5" spans="1:25">
      <c r="A5" s="325" t="s">
        <v>15</v>
      </c>
      <c r="C5" s="325"/>
      <c r="D5" s="331">
        <f>+GETPIVOTDATA("EnergyEffInvestCost",$A$11,"Date","0122")-D4</f>
        <v>58175.439999999995</v>
      </c>
      <c r="E5" s="331">
        <f>+GETPIVOTDATA("EnergyEffInvestCost",$A$11,"Date","0222")-E4</f>
        <v>183101.18999999997</v>
      </c>
      <c r="F5" s="331">
        <f>+GETPIVOTDATA("EnergyEffInvestCost",$A$11,"Date","0322")-F4</f>
        <v>177485.81</v>
      </c>
      <c r="G5" s="331">
        <f>+GETPIVOTDATA("EnergyEffInvestCost",$A$11,"Date","0422")-G4</f>
        <v>168073.24</v>
      </c>
      <c r="H5" s="331">
        <f>+GETPIVOTDATA("EnergyEffInvestCost",$A$11,"Date","0522")-H4</f>
        <v>158734.92000000004</v>
      </c>
      <c r="I5" s="331">
        <f>+GETPIVOTDATA("EnergyEffInvestCost",$A$11,"Date","0622")-I4</f>
        <v>186522.25000000012</v>
      </c>
      <c r="J5" s="331">
        <f>+GETPIVOTDATA("EnergyEffInvestCost",$A$11,"Date","0722")-J4</f>
        <v>211539.55000000013</v>
      </c>
      <c r="K5" s="331">
        <f>+GETPIVOTDATA("EnergyEffInvestCost",$A$11,"Date","0822")-K4</f>
        <v>233846.34999999998</v>
      </c>
      <c r="L5" s="331">
        <f>+GETPIVOTDATA("EnergyEffInvestCost",$A$11,"Date","0922")-L4</f>
        <v>206401.76</v>
      </c>
      <c r="M5" s="331">
        <f>+GETPIVOTDATA("EnergyEffInvestCost",$A$11,"Date","1022")-M4</f>
        <v>176587.51999999993</v>
      </c>
      <c r="N5" s="331">
        <f>+GETPIVOTDATA("EnergyEffInvestCost",$A$11,"Date","1122")-N4</f>
        <v>159584</v>
      </c>
      <c r="O5" s="331">
        <f>+GETPIVOTDATA("EnergyEffInvestCost",$A$11,"Date","1222")-O4</f>
        <v>177900.41000000009</v>
      </c>
      <c r="P5" s="331">
        <f>SUM(D5:O5)</f>
        <v>2097952.44</v>
      </c>
      <c r="Q5" s="325"/>
      <c r="R5" s="325"/>
      <c r="S5" s="325"/>
      <c r="T5" s="325"/>
      <c r="U5" s="325"/>
      <c r="V5" s="325"/>
      <c r="W5" s="325"/>
      <c r="X5" s="325"/>
      <c r="Y5" s="325"/>
    </row>
    <row r="6" spans="1:25"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</row>
    <row r="7" spans="1:25" ht="13.5" thickBot="1">
      <c r="A7" s="332" t="s">
        <v>13</v>
      </c>
      <c r="B7" s="332"/>
      <c r="C7" s="332"/>
      <c r="D7" s="333">
        <f>SUM(D4:D5)</f>
        <v>116733.62</v>
      </c>
      <c r="E7" s="333">
        <f t="shared" ref="E7:P7" si="0">SUM(E4:E5)</f>
        <v>349715.89</v>
      </c>
      <c r="F7" s="333">
        <f t="shared" si="0"/>
        <v>324553.89</v>
      </c>
      <c r="G7" s="333">
        <f t="shared" si="0"/>
        <v>279641.75</v>
      </c>
      <c r="H7" s="333">
        <f t="shared" si="0"/>
        <v>247176.93000000005</v>
      </c>
      <c r="I7" s="333">
        <f t="shared" si="0"/>
        <v>297363.7900000001</v>
      </c>
      <c r="J7" s="333">
        <f t="shared" si="0"/>
        <v>365873.96000000014</v>
      </c>
      <c r="K7" s="333">
        <f t="shared" si="0"/>
        <v>413179.67</v>
      </c>
      <c r="L7" s="333">
        <f t="shared" si="0"/>
        <v>340844.88</v>
      </c>
      <c r="M7" s="333">
        <f t="shared" si="0"/>
        <v>272377.53999999992</v>
      </c>
      <c r="N7" s="333">
        <f t="shared" si="0"/>
        <v>243986.33000000002</v>
      </c>
      <c r="O7" s="333">
        <f t="shared" si="0"/>
        <v>311750.18000000011</v>
      </c>
      <c r="P7" s="333">
        <f t="shared" si="0"/>
        <v>3563198.43</v>
      </c>
      <c r="Q7" s="325"/>
      <c r="R7" s="325"/>
      <c r="S7" s="325"/>
      <c r="T7" s="325"/>
      <c r="U7" s="325"/>
      <c r="V7" s="325"/>
      <c r="W7" s="325"/>
      <c r="X7" s="325"/>
      <c r="Y7" s="325"/>
    </row>
    <row r="8" spans="1:25" ht="13.5" thickTop="1">
      <c r="C8" s="325"/>
      <c r="Q8" s="325"/>
      <c r="R8" s="325"/>
      <c r="S8" s="325"/>
      <c r="T8" s="325"/>
      <c r="U8" s="325"/>
      <c r="V8" s="325"/>
      <c r="W8" s="325"/>
      <c r="X8" s="325"/>
      <c r="Y8" s="325"/>
    </row>
    <row r="9" spans="1:25">
      <c r="A9" s="325" t="s">
        <v>191</v>
      </c>
      <c r="B9" s="325" t="s">
        <v>192</v>
      </c>
    </row>
    <row r="10" spans="1:25" s="336" customFormat="1">
      <c r="A10" s="325"/>
      <c r="B10" s="325"/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5"/>
      <c r="V10" s="335"/>
      <c r="W10" s="335"/>
      <c r="X10" s="335"/>
      <c r="Y10" s="335"/>
    </row>
    <row r="11" spans="1:25">
      <c r="A11" s="325" t="s">
        <v>193</v>
      </c>
      <c r="C11" s="325" t="s">
        <v>194</v>
      </c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</row>
    <row r="12" spans="1:25">
      <c r="A12" s="336" t="s">
        <v>195</v>
      </c>
      <c r="B12" s="336" t="s">
        <v>196</v>
      </c>
      <c r="C12" s="325" t="s">
        <v>197</v>
      </c>
      <c r="D12" s="325" t="s">
        <v>179</v>
      </c>
      <c r="E12" s="325" t="s">
        <v>180</v>
      </c>
      <c r="F12" s="325" t="s">
        <v>181</v>
      </c>
      <c r="G12" s="325" t="s">
        <v>182</v>
      </c>
      <c r="H12" s="325" t="s">
        <v>183</v>
      </c>
      <c r="I12" s="325" t="s">
        <v>184</v>
      </c>
      <c r="J12" s="325" t="s">
        <v>185</v>
      </c>
      <c r="K12" s="325" t="s">
        <v>186</v>
      </c>
      <c r="L12" s="325" t="s">
        <v>187</v>
      </c>
      <c r="M12" s="325" t="s">
        <v>188</v>
      </c>
      <c r="N12" s="325" t="s">
        <v>189</v>
      </c>
      <c r="O12" s="325" t="s">
        <v>190</v>
      </c>
      <c r="P12" s="325" t="s">
        <v>94</v>
      </c>
      <c r="Q12" s="325"/>
      <c r="R12" s="325"/>
      <c r="S12" s="325"/>
      <c r="T12" s="325"/>
      <c r="U12" s="325"/>
      <c r="V12" s="325"/>
      <c r="W12" s="325"/>
      <c r="X12" s="325"/>
      <c r="Y12" s="325"/>
    </row>
    <row r="13" spans="1:25">
      <c r="A13" s="325" t="s">
        <v>198</v>
      </c>
      <c r="B13" s="325" t="s">
        <v>199</v>
      </c>
      <c r="C13" s="337"/>
      <c r="D13" s="355">
        <v>12203.98</v>
      </c>
      <c r="E13" s="355">
        <v>33787.839999999997</v>
      </c>
      <c r="F13" s="355">
        <v>32495.870000000003</v>
      </c>
      <c r="G13" s="355">
        <v>29202.51</v>
      </c>
      <c r="H13" s="355">
        <v>26473.999999999996</v>
      </c>
      <c r="I13" s="355">
        <v>33054.44</v>
      </c>
      <c r="J13" s="355">
        <v>9574.56</v>
      </c>
      <c r="K13" s="355">
        <v>39.709999999999994</v>
      </c>
      <c r="L13" s="355">
        <v>35.769999999999996</v>
      </c>
      <c r="M13" s="355">
        <v>8.2399999999999984</v>
      </c>
      <c r="N13" s="355">
        <v>1.82</v>
      </c>
      <c r="O13" s="355">
        <v>0</v>
      </c>
      <c r="P13" s="337">
        <v>176878.73999999996</v>
      </c>
      <c r="Q13" s="325"/>
      <c r="R13" s="325"/>
      <c r="S13" s="325"/>
      <c r="T13" s="325"/>
      <c r="U13" s="325"/>
      <c r="V13" s="325"/>
      <c r="W13" s="325"/>
      <c r="X13" s="325"/>
      <c r="Y13" s="325"/>
    </row>
    <row r="14" spans="1:25">
      <c r="B14" s="325" t="s">
        <v>200</v>
      </c>
      <c r="C14" s="337"/>
      <c r="D14" s="355">
        <v>21511.199999999997</v>
      </c>
      <c r="E14" s="355">
        <v>52738.729999999996</v>
      </c>
      <c r="F14" s="355">
        <v>53113.380000000005</v>
      </c>
      <c r="G14" s="355">
        <v>52330.39</v>
      </c>
      <c r="H14" s="355">
        <v>52592.2</v>
      </c>
      <c r="I14" s="355">
        <v>62719.61</v>
      </c>
      <c r="J14" s="355">
        <v>15949.76</v>
      </c>
      <c r="K14" s="355"/>
      <c r="L14" s="355"/>
      <c r="M14" s="355"/>
      <c r="N14" s="355"/>
      <c r="O14" s="355"/>
      <c r="P14" s="337">
        <v>310955.27</v>
      </c>
      <c r="Q14" s="325"/>
      <c r="R14" s="325"/>
      <c r="S14" s="325"/>
      <c r="T14" s="325"/>
      <c r="U14" s="325"/>
      <c r="V14" s="325"/>
      <c r="W14" s="325"/>
      <c r="X14" s="325"/>
      <c r="Y14" s="325"/>
    </row>
    <row r="15" spans="1:25">
      <c r="B15" s="325" t="s">
        <v>201</v>
      </c>
      <c r="C15" s="337"/>
      <c r="D15" s="355">
        <v>1001.16</v>
      </c>
      <c r="E15" s="355">
        <v>5992.36</v>
      </c>
      <c r="F15" s="355">
        <v>5838.86</v>
      </c>
      <c r="G15" s="355">
        <v>5502.15</v>
      </c>
      <c r="H15" s="355">
        <v>5882.63</v>
      </c>
      <c r="I15" s="355">
        <v>6076.55</v>
      </c>
      <c r="J15" s="355">
        <v>6887.5300000000007</v>
      </c>
      <c r="K15" s="355">
        <v>6965.65</v>
      </c>
      <c r="L15" s="355">
        <v>7299.8899999999994</v>
      </c>
      <c r="M15" s="355">
        <v>6550.9400000000005</v>
      </c>
      <c r="N15" s="355">
        <v>5888.6200000000008</v>
      </c>
      <c r="O15" s="355">
        <v>6459.6900000000005</v>
      </c>
      <c r="P15" s="337">
        <v>70346.03</v>
      </c>
      <c r="Q15" s="325"/>
      <c r="R15" s="325"/>
      <c r="S15" s="325"/>
      <c r="T15" s="325"/>
      <c r="U15" s="325"/>
      <c r="V15" s="325"/>
      <c r="W15" s="325"/>
      <c r="X15" s="325"/>
      <c r="Y15" s="325"/>
    </row>
    <row r="16" spans="1:25">
      <c r="B16" s="325" t="s">
        <v>202</v>
      </c>
      <c r="C16" s="337"/>
      <c r="D16" s="355">
        <v>0</v>
      </c>
      <c r="E16" s="355">
        <v>0</v>
      </c>
      <c r="F16" s="355">
        <v>0</v>
      </c>
      <c r="G16" s="355">
        <v>0</v>
      </c>
      <c r="H16" s="355">
        <v>0</v>
      </c>
      <c r="I16" s="355">
        <v>0.21</v>
      </c>
      <c r="J16" s="355">
        <v>3.4</v>
      </c>
      <c r="K16" s="355">
        <v>1.1399999999999999</v>
      </c>
      <c r="L16" s="355">
        <v>2.0700000000000003</v>
      </c>
      <c r="M16" s="355">
        <v>3.44</v>
      </c>
      <c r="N16" s="355">
        <v>2.88</v>
      </c>
      <c r="O16" s="355">
        <v>1.71</v>
      </c>
      <c r="P16" s="337">
        <v>14.850000000000001</v>
      </c>
      <c r="Q16" s="325"/>
      <c r="R16" s="325"/>
      <c r="S16" s="325"/>
      <c r="T16" s="325"/>
      <c r="U16" s="325"/>
      <c r="V16" s="325"/>
      <c r="W16" s="325"/>
      <c r="X16" s="325"/>
      <c r="Y16" s="325"/>
    </row>
    <row r="17" spans="2:25">
      <c r="B17" s="325" t="s">
        <v>203</v>
      </c>
      <c r="C17" s="337"/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37"/>
      <c r="Q17" s="325"/>
      <c r="R17" s="325"/>
      <c r="S17" s="325"/>
      <c r="T17" s="325"/>
      <c r="U17" s="325"/>
      <c r="V17" s="325"/>
      <c r="W17" s="325"/>
      <c r="X17" s="325"/>
      <c r="Y17" s="325"/>
    </row>
    <row r="18" spans="2:25">
      <c r="B18" s="325" t="s">
        <v>204</v>
      </c>
      <c r="C18" s="337"/>
      <c r="D18" s="355">
        <v>0</v>
      </c>
      <c r="E18" s="355">
        <v>0</v>
      </c>
      <c r="F18" s="355">
        <v>0</v>
      </c>
      <c r="G18" s="355">
        <v>0</v>
      </c>
      <c r="H18" s="355">
        <v>0</v>
      </c>
      <c r="I18" s="355">
        <v>0</v>
      </c>
      <c r="J18" s="355">
        <v>0</v>
      </c>
      <c r="K18" s="355">
        <v>0</v>
      </c>
      <c r="L18" s="355">
        <v>0</v>
      </c>
      <c r="M18" s="355">
        <v>0</v>
      </c>
      <c r="N18" s="355">
        <v>0</v>
      </c>
      <c r="O18" s="355">
        <v>0</v>
      </c>
      <c r="P18" s="337">
        <v>0</v>
      </c>
      <c r="Q18" s="325"/>
      <c r="R18" s="325"/>
      <c r="S18" s="325"/>
      <c r="T18" s="325"/>
      <c r="U18" s="325"/>
      <c r="V18" s="325"/>
      <c r="W18" s="325"/>
      <c r="X18" s="325"/>
      <c r="Y18" s="325"/>
    </row>
    <row r="19" spans="2:25">
      <c r="B19" s="325" t="s">
        <v>205</v>
      </c>
      <c r="C19" s="337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37"/>
      <c r="Q19" s="325"/>
      <c r="R19" s="325"/>
      <c r="S19" s="325"/>
      <c r="T19" s="325"/>
      <c r="U19" s="325"/>
      <c r="V19" s="325"/>
      <c r="W19" s="325"/>
      <c r="X19" s="325"/>
      <c r="Y19" s="325"/>
    </row>
    <row r="20" spans="2:25">
      <c r="B20" s="325" t="s">
        <v>206</v>
      </c>
      <c r="C20" s="337"/>
      <c r="D20" s="355">
        <v>3954.95</v>
      </c>
      <c r="E20" s="355">
        <v>11768.87</v>
      </c>
      <c r="F20" s="355">
        <v>10677.480000000001</v>
      </c>
      <c r="G20" s="355">
        <v>8163.8200000000006</v>
      </c>
      <c r="H20" s="355">
        <v>6515.35</v>
      </c>
      <c r="I20" s="355">
        <v>7643.08</v>
      </c>
      <c r="J20" s="355">
        <v>2684.51</v>
      </c>
      <c r="K20" s="355">
        <v>14.940000000000001</v>
      </c>
      <c r="L20" s="355">
        <v>9.8000000000000007</v>
      </c>
      <c r="M20" s="355">
        <v>0.13</v>
      </c>
      <c r="N20" s="355">
        <v>0.36</v>
      </c>
      <c r="O20" s="355">
        <v>0.53</v>
      </c>
      <c r="P20" s="337">
        <v>51433.820000000007</v>
      </c>
      <c r="Q20" s="325"/>
      <c r="R20" s="325"/>
      <c r="S20" s="325"/>
      <c r="T20" s="325"/>
      <c r="U20" s="325"/>
      <c r="V20" s="325"/>
      <c r="W20" s="325"/>
      <c r="X20" s="325"/>
      <c r="Y20" s="325"/>
    </row>
    <row r="21" spans="2:25">
      <c r="B21" s="325" t="s">
        <v>207</v>
      </c>
      <c r="C21" s="337"/>
      <c r="D21" s="355">
        <v>11897.76</v>
      </c>
      <c r="E21" s="355">
        <v>36277.729999999996</v>
      </c>
      <c r="F21" s="355">
        <v>34155.019999999997</v>
      </c>
      <c r="G21" s="355">
        <v>29497.7</v>
      </c>
      <c r="H21" s="355">
        <v>25824.470000000005</v>
      </c>
      <c r="I21" s="355">
        <v>29285.24</v>
      </c>
      <c r="J21" s="355">
        <v>12629.900000000001</v>
      </c>
      <c r="K21" s="355">
        <v>66.05</v>
      </c>
      <c r="L21" s="355">
        <v>21.22</v>
      </c>
      <c r="M21" s="355"/>
      <c r="N21" s="355">
        <v>0</v>
      </c>
      <c r="O21" s="355"/>
      <c r="P21" s="337">
        <v>179655.08999999997</v>
      </c>
      <c r="Q21" s="325"/>
      <c r="R21" s="325"/>
      <c r="S21" s="325"/>
      <c r="T21" s="325"/>
      <c r="U21" s="325"/>
      <c r="V21" s="325"/>
      <c r="W21" s="325"/>
      <c r="X21" s="325"/>
      <c r="Y21" s="325"/>
    </row>
    <row r="22" spans="2:25">
      <c r="B22" s="325" t="s">
        <v>208</v>
      </c>
      <c r="C22" s="337"/>
      <c r="D22" s="355"/>
      <c r="E22" s="355"/>
      <c r="F22" s="355"/>
      <c r="G22" s="355"/>
      <c r="H22" s="355"/>
      <c r="I22" s="355">
        <v>34.139999999999993</v>
      </c>
      <c r="J22" s="355">
        <v>38110.28</v>
      </c>
      <c r="K22" s="355">
        <v>57582.81</v>
      </c>
      <c r="L22" s="355">
        <v>47138.39</v>
      </c>
      <c r="M22" s="355">
        <v>37942.78</v>
      </c>
      <c r="N22" s="355">
        <v>21746.36</v>
      </c>
      <c r="O22" s="355">
        <v>1764.1599999999999</v>
      </c>
      <c r="P22" s="337">
        <v>204318.92</v>
      </c>
      <c r="Q22" s="325"/>
      <c r="R22" s="325"/>
      <c r="S22" s="325"/>
      <c r="T22" s="325"/>
      <c r="U22" s="325"/>
      <c r="V22" s="325"/>
      <c r="W22" s="325"/>
      <c r="X22" s="325"/>
      <c r="Y22" s="325"/>
    </row>
    <row r="23" spans="2:25">
      <c r="B23" s="325" t="s">
        <v>209</v>
      </c>
      <c r="C23" s="337"/>
      <c r="D23" s="355"/>
      <c r="E23" s="355"/>
      <c r="F23" s="355"/>
      <c r="G23" s="355"/>
      <c r="H23" s="355"/>
      <c r="I23" s="355">
        <v>1402.7800000000002</v>
      </c>
      <c r="J23" s="355">
        <v>2293.39</v>
      </c>
      <c r="K23" s="355">
        <v>4103.1499999999996</v>
      </c>
      <c r="L23" s="355">
        <v>3668.4900000000002</v>
      </c>
      <c r="M23" s="355">
        <v>3298.19</v>
      </c>
      <c r="N23" s="355">
        <v>2624.63</v>
      </c>
      <c r="O23" s="355">
        <v>2716.94</v>
      </c>
      <c r="P23" s="337">
        <v>20107.57</v>
      </c>
      <c r="Q23" s="325"/>
      <c r="R23" s="325"/>
      <c r="S23" s="325"/>
      <c r="T23" s="325"/>
      <c r="U23" s="325"/>
      <c r="V23" s="325"/>
      <c r="W23" s="325"/>
      <c r="X23" s="325"/>
      <c r="Y23" s="325"/>
    </row>
    <row r="24" spans="2:25">
      <c r="B24" s="325" t="s">
        <v>210</v>
      </c>
      <c r="C24" s="337"/>
      <c r="D24" s="355"/>
      <c r="E24" s="355"/>
      <c r="F24" s="355"/>
      <c r="G24" s="355"/>
      <c r="H24" s="355"/>
      <c r="I24" s="355">
        <v>589.88999999999987</v>
      </c>
      <c r="J24" s="355">
        <v>681.78</v>
      </c>
      <c r="K24" s="355"/>
      <c r="L24" s="355"/>
      <c r="M24" s="355"/>
      <c r="N24" s="355"/>
      <c r="O24" s="355"/>
      <c r="P24" s="337">
        <v>1271.6699999999998</v>
      </c>
      <c r="Q24" s="325"/>
      <c r="R24" s="325"/>
      <c r="S24" s="325"/>
      <c r="T24" s="325"/>
      <c r="U24" s="325"/>
      <c r="V24" s="325"/>
      <c r="W24" s="325"/>
      <c r="X24" s="325"/>
      <c r="Y24" s="325"/>
    </row>
    <row r="25" spans="2:25">
      <c r="B25" s="325" t="s">
        <v>211</v>
      </c>
      <c r="C25" s="337"/>
      <c r="D25" s="355"/>
      <c r="E25" s="355"/>
      <c r="F25" s="355"/>
      <c r="G25" s="355"/>
      <c r="H25" s="355"/>
      <c r="I25" s="355">
        <v>103.37</v>
      </c>
      <c r="J25" s="355">
        <v>74482.03</v>
      </c>
      <c r="K25" s="355">
        <v>113959.98999999999</v>
      </c>
      <c r="L25" s="355">
        <v>54267.829999999994</v>
      </c>
      <c r="M25" s="355"/>
      <c r="N25" s="355"/>
      <c r="O25" s="355"/>
      <c r="P25" s="337">
        <v>242813.21999999997</v>
      </c>
      <c r="Q25" s="325"/>
      <c r="R25" s="325"/>
      <c r="S25" s="325"/>
      <c r="T25" s="325"/>
      <c r="U25" s="325"/>
      <c r="V25" s="325"/>
      <c r="W25" s="325"/>
      <c r="X25" s="325"/>
      <c r="Y25" s="325"/>
    </row>
    <row r="26" spans="2:25">
      <c r="B26" s="325" t="s">
        <v>212</v>
      </c>
      <c r="C26" s="337"/>
      <c r="D26" s="355"/>
      <c r="E26" s="355"/>
      <c r="F26" s="355"/>
      <c r="G26" s="355"/>
      <c r="H26" s="355"/>
      <c r="I26" s="355"/>
      <c r="J26" s="355"/>
      <c r="K26" s="355"/>
      <c r="L26" s="355">
        <v>44434.45</v>
      </c>
      <c r="M26" s="355">
        <v>84748.150000000009</v>
      </c>
      <c r="N26" s="355">
        <v>75623.27</v>
      </c>
      <c r="O26" s="355">
        <v>74535.44</v>
      </c>
      <c r="P26" s="337">
        <v>279341.31</v>
      </c>
      <c r="Q26" s="325"/>
      <c r="R26" s="325"/>
      <c r="S26" s="325"/>
      <c r="T26" s="325"/>
      <c r="U26" s="325"/>
      <c r="V26" s="325"/>
      <c r="W26" s="325"/>
      <c r="X26" s="325"/>
      <c r="Y26" s="325"/>
    </row>
    <row r="27" spans="2:25">
      <c r="B27" s="325" t="s">
        <v>213</v>
      </c>
      <c r="C27" s="337"/>
      <c r="D27" s="355"/>
      <c r="E27" s="355"/>
      <c r="F27" s="355"/>
      <c r="G27" s="355"/>
      <c r="H27" s="355"/>
      <c r="I27" s="355"/>
      <c r="J27" s="355"/>
      <c r="K27" s="355"/>
      <c r="L27" s="355"/>
      <c r="M27" s="355"/>
      <c r="N27" s="355"/>
      <c r="O27" s="355">
        <v>6.59</v>
      </c>
      <c r="P27" s="337">
        <v>6.59</v>
      </c>
      <c r="Q27" s="325"/>
      <c r="R27" s="325"/>
      <c r="S27" s="325"/>
      <c r="T27" s="325"/>
      <c r="U27" s="325"/>
      <c r="V27" s="325"/>
      <c r="W27" s="325"/>
      <c r="X27" s="325"/>
      <c r="Y27" s="325"/>
    </row>
    <row r="28" spans="2:25">
      <c r="B28" s="325" t="s">
        <v>214</v>
      </c>
      <c r="C28" s="337"/>
      <c r="D28" s="355"/>
      <c r="E28" s="355"/>
      <c r="F28" s="355"/>
      <c r="G28" s="355"/>
      <c r="H28" s="355"/>
      <c r="I28" s="355"/>
      <c r="J28" s="355"/>
      <c r="K28" s="355"/>
      <c r="L28" s="355"/>
      <c r="M28" s="355"/>
      <c r="N28" s="355">
        <v>10748.939999999999</v>
      </c>
      <c r="O28" s="355">
        <v>39009.480000000003</v>
      </c>
      <c r="P28" s="337">
        <v>49758.42</v>
      </c>
      <c r="Q28" s="325"/>
      <c r="R28" s="325"/>
      <c r="S28" s="325"/>
      <c r="T28" s="325"/>
      <c r="U28" s="325"/>
      <c r="V28" s="325"/>
      <c r="W28" s="325"/>
      <c r="X28" s="325"/>
      <c r="Y28" s="325"/>
    </row>
    <row r="29" spans="2:25">
      <c r="B29" s="325" t="s">
        <v>215</v>
      </c>
      <c r="C29" s="337"/>
      <c r="D29" s="355"/>
      <c r="E29" s="355"/>
      <c r="F29" s="355"/>
      <c r="G29" s="355"/>
      <c r="H29" s="355"/>
      <c r="I29" s="355"/>
      <c r="J29" s="355"/>
      <c r="K29" s="355"/>
      <c r="L29" s="355"/>
      <c r="M29" s="355"/>
      <c r="N29" s="355">
        <v>318.91000000000003</v>
      </c>
      <c r="O29" s="355">
        <v>519.96</v>
      </c>
      <c r="P29" s="337">
        <v>838.87000000000012</v>
      </c>
      <c r="Q29" s="325"/>
      <c r="R29" s="325"/>
      <c r="S29" s="325"/>
      <c r="T29" s="325"/>
      <c r="U29" s="325"/>
      <c r="V29" s="325"/>
      <c r="W29" s="325"/>
      <c r="X29" s="325"/>
      <c r="Y29" s="325"/>
    </row>
    <row r="30" spans="2:25">
      <c r="B30" s="325" t="s">
        <v>216</v>
      </c>
      <c r="C30" s="337"/>
      <c r="D30" s="355"/>
      <c r="E30" s="355"/>
      <c r="F30" s="355"/>
      <c r="G30" s="355"/>
      <c r="H30" s="355"/>
      <c r="I30" s="355"/>
      <c r="J30" s="355"/>
      <c r="K30" s="355"/>
      <c r="L30" s="355"/>
      <c r="M30" s="355"/>
      <c r="N30" s="355"/>
      <c r="O30" s="355">
        <v>9998.2300000000014</v>
      </c>
      <c r="P30" s="337">
        <v>9998.2300000000014</v>
      </c>
      <c r="Q30" s="325"/>
      <c r="R30" s="325"/>
      <c r="S30" s="325"/>
      <c r="T30" s="325"/>
      <c r="U30" s="325"/>
      <c r="V30" s="325"/>
      <c r="W30" s="325"/>
      <c r="X30" s="325"/>
      <c r="Y30" s="325"/>
    </row>
    <row r="31" spans="2:25">
      <c r="B31" s="325" t="s">
        <v>217</v>
      </c>
      <c r="C31" s="337"/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>
        <v>0</v>
      </c>
      <c r="P31" s="337">
        <v>0</v>
      </c>
      <c r="Q31" s="325"/>
      <c r="R31" s="325"/>
      <c r="S31" s="325"/>
      <c r="T31" s="325"/>
      <c r="U31" s="325"/>
      <c r="V31" s="325"/>
      <c r="W31" s="325"/>
      <c r="X31" s="325"/>
      <c r="Y31" s="325"/>
    </row>
    <row r="32" spans="2:25">
      <c r="B32" s="325" t="s">
        <v>218</v>
      </c>
      <c r="C32" s="337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  <c r="O32" s="355"/>
      <c r="P32" s="337"/>
      <c r="Q32" s="325"/>
      <c r="R32" s="325"/>
      <c r="S32" s="325"/>
      <c r="T32" s="325"/>
      <c r="U32" s="325"/>
      <c r="V32" s="325"/>
      <c r="W32" s="325"/>
      <c r="X32" s="325"/>
      <c r="Y32" s="325"/>
    </row>
    <row r="33" spans="1:25">
      <c r="B33" s="325" t="s">
        <v>219</v>
      </c>
      <c r="C33" s="337"/>
      <c r="D33" s="355"/>
      <c r="E33" s="355"/>
      <c r="F33" s="355"/>
      <c r="G33" s="355"/>
      <c r="H33" s="355"/>
      <c r="I33" s="355"/>
      <c r="J33" s="355"/>
      <c r="K33" s="355"/>
      <c r="L33" s="355"/>
      <c r="M33" s="355"/>
      <c r="N33" s="355"/>
      <c r="O33" s="355"/>
      <c r="P33" s="337"/>
      <c r="Q33" s="325"/>
      <c r="R33" s="325"/>
      <c r="S33" s="325"/>
      <c r="T33" s="325"/>
      <c r="U33" s="325"/>
      <c r="V33" s="325"/>
      <c r="W33" s="325"/>
      <c r="X33" s="325"/>
      <c r="Y33" s="325"/>
    </row>
    <row r="34" spans="1:25">
      <c r="A34" s="325" t="s">
        <v>220</v>
      </c>
      <c r="C34" s="337"/>
      <c r="D34" s="337">
        <v>50569.049999999996</v>
      </c>
      <c r="E34" s="337">
        <v>140565.52999999997</v>
      </c>
      <c r="F34" s="337">
        <v>136280.60999999999</v>
      </c>
      <c r="G34" s="337">
        <v>124696.56999999999</v>
      </c>
      <c r="H34" s="337">
        <v>117288.65000000001</v>
      </c>
      <c r="I34" s="337">
        <v>140909.31000000003</v>
      </c>
      <c r="J34" s="337">
        <v>163297.14000000001</v>
      </c>
      <c r="K34" s="337">
        <v>182733.44</v>
      </c>
      <c r="L34" s="337">
        <v>156877.90999999997</v>
      </c>
      <c r="M34" s="337">
        <v>132551.87</v>
      </c>
      <c r="N34" s="337">
        <v>116955.79000000001</v>
      </c>
      <c r="O34" s="337">
        <v>135012.73000000001</v>
      </c>
      <c r="P34" s="337">
        <v>1597738.6</v>
      </c>
      <c r="Q34" s="325"/>
      <c r="R34" s="325"/>
      <c r="S34" s="325"/>
      <c r="T34" s="325"/>
      <c r="U34" s="325"/>
      <c r="V34" s="325"/>
      <c r="W34" s="325"/>
      <c r="X34" s="325"/>
      <c r="Y34" s="325"/>
    </row>
    <row r="35" spans="1:25">
      <c r="A35" s="325" t="s">
        <v>221</v>
      </c>
      <c r="B35" s="325" t="s">
        <v>199</v>
      </c>
      <c r="C35" s="337"/>
      <c r="D35" s="355">
        <v>105.97000000000001</v>
      </c>
      <c r="E35" s="355">
        <v>249.58999999999997</v>
      </c>
      <c r="F35" s="355">
        <v>254.54999999999998</v>
      </c>
      <c r="G35" s="355">
        <v>242.79</v>
      </c>
      <c r="H35" s="355">
        <v>211.53</v>
      </c>
      <c r="I35" s="355">
        <v>233.64000000000001</v>
      </c>
      <c r="J35" s="355">
        <v>17.41</v>
      </c>
      <c r="K35" s="355"/>
      <c r="L35" s="355"/>
      <c r="M35" s="355"/>
      <c r="N35" s="355"/>
      <c r="O35" s="355"/>
      <c r="P35" s="337">
        <v>1315.4800000000002</v>
      </c>
      <c r="Q35" s="325"/>
      <c r="R35" s="325"/>
      <c r="S35" s="325"/>
      <c r="T35" s="325"/>
      <c r="U35" s="325"/>
      <c r="V35" s="325"/>
      <c r="W35" s="325"/>
      <c r="X35" s="325"/>
      <c r="Y35" s="325"/>
    </row>
    <row r="36" spans="1:25">
      <c r="B36" s="325" t="s">
        <v>200</v>
      </c>
      <c r="C36" s="337"/>
      <c r="D36" s="355">
        <v>2506.0700000000002</v>
      </c>
      <c r="E36" s="355">
        <v>11799.810000000001</v>
      </c>
      <c r="F36" s="355">
        <v>11692.779999999999</v>
      </c>
      <c r="G36" s="355">
        <v>12359.85</v>
      </c>
      <c r="H36" s="355">
        <v>11462.97</v>
      </c>
      <c r="I36" s="355">
        <v>12417.23</v>
      </c>
      <c r="J36" s="355">
        <v>5894.53</v>
      </c>
      <c r="K36" s="355"/>
      <c r="L36" s="355"/>
      <c r="M36" s="355"/>
      <c r="N36" s="355"/>
      <c r="O36" s="355"/>
      <c r="P36" s="337">
        <v>68133.240000000005</v>
      </c>
      <c r="Q36" s="325"/>
      <c r="R36" s="325"/>
      <c r="S36" s="325"/>
      <c r="T36" s="325"/>
      <c r="U36" s="325"/>
      <c r="V36" s="325"/>
      <c r="W36" s="325"/>
      <c r="X36" s="325"/>
      <c r="Y36" s="325"/>
    </row>
    <row r="37" spans="1:25">
      <c r="B37" s="325" t="s">
        <v>201</v>
      </c>
      <c r="C37" s="337"/>
      <c r="D37" s="355">
        <v>494.42</v>
      </c>
      <c r="E37" s="355">
        <v>16764.14</v>
      </c>
      <c r="F37" s="355">
        <v>15435.890000000001</v>
      </c>
      <c r="G37" s="355">
        <v>17540.439999999999</v>
      </c>
      <c r="H37" s="355">
        <v>16509.04</v>
      </c>
      <c r="I37" s="355">
        <v>18187</v>
      </c>
      <c r="J37" s="355">
        <v>19382.330000000002</v>
      </c>
      <c r="K37" s="355">
        <v>19872.38</v>
      </c>
      <c r="L37" s="355">
        <v>20860.91</v>
      </c>
      <c r="M37" s="355">
        <v>18429.780000000002</v>
      </c>
      <c r="N37" s="355">
        <v>18191.53</v>
      </c>
      <c r="O37" s="355">
        <v>16826.060000000001</v>
      </c>
      <c r="P37" s="337">
        <v>198493.91999999998</v>
      </c>
      <c r="Q37" s="325"/>
      <c r="R37" s="325"/>
      <c r="S37" s="325"/>
      <c r="T37" s="325"/>
      <c r="U37" s="325"/>
      <c r="V37" s="325"/>
      <c r="W37" s="325"/>
      <c r="X37" s="325"/>
      <c r="Y37" s="325"/>
    </row>
    <row r="38" spans="1:25">
      <c r="B38" s="325" t="s">
        <v>222</v>
      </c>
      <c r="C38" s="337"/>
      <c r="D38" s="355">
        <v>13.879999999999999</v>
      </c>
      <c r="E38" s="355">
        <v>34.29</v>
      </c>
      <c r="F38" s="355">
        <v>28.14</v>
      </c>
      <c r="G38" s="355">
        <v>25.56</v>
      </c>
      <c r="H38" s="355">
        <v>31.47</v>
      </c>
      <c r="I38" s="355">
        <v>44.06</v>
      </c>
      <c r="J38" s="355"/>
      <c r="K38" s="355"/>
      <c r="L38" s="355"/>
      <c r="M38" s="355"/>
      <c r="N38" s="355"/>
      <c r="O38" s="355"/>
      <c r="P38" s="337">
        <v>177.4</v>
      </c>
      <c r="Q38" s="325"/>
      <c r="R38" s="325"/>
      <c r="S38" s="325"/>
      <c r="T38" s="325"/>
      <c r="U38" s="325"/>
      <c r="V38" s="325"/>
      <c r="W38" s="325"/>
      <c r="X38" s="325"/>
      <c r="Y38" s="325"/>
    </row>
    <row r="39" spans="1:25">
      <c r="B39" s="325" t="s">
        <v>204</v>
      </c>
      <c r="C39" s="337"/>
      <c r="D39" s="355">
        <v>0</v>
      </c>
      <c r="E39" s="355">
        <v>0</v>
      </c>
      <c r="F39" s="355">
        <v>0</v>
      </c>
      <c r="G39" s="355">
        <v>0</v>
      </c>
      <c r="H39" s="355">
        <v>0</v>
      </c>
      <c r="I39" s="355">
        <v>0</v>
      </c>
      <c r="J39" s="355">
        <v>0</v>
      </c>
      <c r="K39" s="355">
        <v>0</v>
      </c>
      <c r="L39" s="355">
        <v>0</v>
      </c>
      <c r="M39" s="355">
        <v>0</v>
      </c>
      <c r="N39" s="355">
        <v>0</v>
      </c>
      <c r="O39" s="355">
        <v>0</v>
      </c>
      <c r="P39" s="337">
        <v>0</v>
      </c>
      <c r="Q39" s="325"/>
      <c r="R39" s="325"/>
      <c r="S39" s="325"/>
      <c r="T39" s="325"/>
      <c r="U39" s="325"/>
      <c r="V39" s="325"/>
      <c r="W39" s="325"/>
      <c r="X39" s="325"/>
      <c r="Y39" s="325"/>
    </row>
    <row r="40" spans="1:25">
      <c r="B40" s="325" t="s">
        <v>223</v>
      </c>
      <c r="C40" s="337"/>
      <c r="D40" s="355">
        <v>0</v>
      </c>
      <c r="E40" s="355">
        <v>0</v>
      </c>
      <c r="F40" s="355">
        <v>0</v>
      </c>
      <c r="G40" s="355">
        <v>0</v>
      </c>
      <c r="H40" s="355">
        <v>0</v>
      </c>
      <c r="I40" s="355"/>
      <c r="J40" s="355"/>
      <c r="K40" s="355"/>
      <c r="L40" s="355"/>
      <c r="M40" s="355"/>
      <c r="N40" s="355"/>
      <c r="O40" s="355"/>
      <c r="P40" s="337">
        <v>0</v>
      </c>
      <c r="Q40" s="325"/>
      <c r="R40" s="325"/>
      <c r="S40" s="325"/>
      <c r="T40" s="325"/>
      <c r="U40" s="325"/>
      <c r="V40" s="325"/>
      <c r="W40" s="325"/>
      <c r="X40" s="325"/>
      <c r="Y40" s="325"/>
    </row>
    <row r="41" spans="1:25">
      <c r="B41" s="325" t="s">
        <v>206</v>
      </c>
      <c r="C41" s="337"/>
      <c r="D41" s="355">
        <v>22.54</v>
      </c>
      <c r="E41" s="355">
        <v>41.66</v>
      </c>
      <c r="F41" s="355">
        <v>37.270000000000003</v>
      </c>
      <c r="G41" s="355">
        <v>30.999999999999996</v>
      </c>
      <c r="H41" s="355">
        <v>22.13</v>
      </c>
      <c r="I41" s="355">
        <v>23.03</v>
      </c>
      <c r="J41" s="355"/>
      <c r="K41" s="355"/>
      <c r="L41" s="355"/>
      <c r="M41" s="355"/>
      <c r="N41" s="355"/>
      <c r="O41" s="355"/>
      <c r="P41" s="337">
        <v>177.63</v>
      </c>
      <c r="Q41" s="325"/>
      <c r="R41" s="325"/>
      <c r="S41" s="325"/>
      <c r="T41" s="325"/>
      <c r="U41" s="325"/>
      <c r="V41" s="325"/>
      <c r="W41" s="325"/>
      <c r="X41" s="325"/>
      <c r="Y41" s="325"/>
    </row>
    <row r="42" spans="1:25">
      <c r="B42" s="325" t="s">
        <v>207</v>
      </c>
      <c r="C42" s="337"/>
      <c r="D42" s="355">
        <v>662.08</v>
      </c>
      <c r="E42" s="355">
        <v>1720.07</v>
      </c>
      <c r="F42" s="355">
        <v>1578.2800000000002</v>
      </c>
      <c r="G42" s="355">
        <v>1371.37</v>
      </c>
      <c r="H42" s="355">
        <v>1599.4</v>
      </c>
      <c r="I42" s="355">
        <v>1665.81</v>
      </c>
      <c r="J42" s="355"/>
      <c r="K42" s="355"/>
      <c r="L42" s="355"/>
      <c r="M42" s="355"/>
      <c r="N42" s="355"/>
      <c r="O42" s="355"/>
      <c r="P42" s="337">
        <v>8597.01</v>
      </c>
      <c r="Q42" s="325"/>
      <c r="R42" s="325"/>
      <c r="S42" s="325"/>
      <c r="T42" s="325"/>
      <c r="U42" s="325"/>
      <c r="V42" s="325"/>
      <c r="W42" s="325"/>
      <c r="X42" s="325"/>
      <c r="Y42" s="325"/>
    </row>
    <row r="43" spans="1:25">
      <c r="B43" s="325" t="s">
        <v>224</v>
      </c>
      <c r="C43" s="337"/>
      <c r="D43" s="355"/>
      <c r="E43" s="355">
        <v>968.42</v>
      </c>
      <c r="F43" s="355">
        <v>1092.6100000000001</v>
      </c>
      <c r="G43" s="355">
        <v>1172.48</v>
      </c>
      <c r="H43" s="355">
        <v>1033</v>
      </c>
      <c r="I43" s="355">
        <v>898.45</v>
      </c>
      <c r="J43" s="355">
        <v>145.18</v>
      </c>
      <c r="K43" s="355"/>
      <c r="L43" s="355"/>
      <c r="M43" s="355"/>
      <c r="N43" s="355"/>
      <c r="O43" s="355"/>
      <c r="P43" s="337">
        <v>5310.14</v>
      </c>
      <c r="Q43" s="325"/>
      <c r="R43" s="325"/>
      <c r="S43" s="325"/>
      <c r="T43" s="325"/>
      <c r="U43" s="325"/>
      <c r="V43" s="325"/>
      <c r="W43" s="325"/>
      <c r="X43" s="325"/>
      <c r="Y43" s="325"/>
    </row>
    <row r="44" spans="1:25">
      <c r="B44" s="325" t="s">
        <v>225</v>
      </c>
      <c r="C44" s="337"/>
      <c r="D44" s="355"/>
      <c r="E44" s="355">
        <v>0</v>
      </c>
      <c r="F44" s="355">
        <v>0</v>
      </c>
      <c r="G44" s="355">
        <v>0</v>
      </c>
      <c r="H44" s="355">
        <v>0</v>
      </c>
      <c r="I44" s="355">
        <v>0</v>
      </c>
      <c r="J44" s="355">
        <v>0</v>
      </c>
      <c r="K44" s="355">
        <v>0</v>
      </c>
      <c r="L44" s="355">
        <v>0</v>
      </c>
      <c r="M44" s="355">
        <v>0</v>
      </c>
      <c r="N44" s="355">
        <v>0</v>
      </c>
      <c r="O44" s="355">
        <v>0</v>
      </c>
      <c r="P44" s="337">
        <v>0</v>
      </c>
      <c r="Q44" s="325"/>
      <c r="R44" s="325"/>
      <c r="S44" s="325"/>
      <c r="T44" s="325"/>
      <c r="U44" s="325"/>
      <c r="V44" s="325"/>
      <c r="W44" s="325"/>
      <c r="X44" s="325"/>
      <c r="Y44" s="325"/>
    </row>
    <row r="45" spans="1:25">
      <c r="B45" s="325" t="s">
        <v>208</v>
      </c>
      <c r="C45" s="337"/>
      <c r="D45" s="355"/>
      <c r="E45" s="355"/>
      <c r="F45" s="355"/>
      <c r="G45" s="355"/>
      <c r="H45" s="355"/>
      <c r="I45" s="355"/>
      <c r="J45" s="355">
        <v>379.9</v>
      </c>
      <c r="K45" s="355">
        <v>467.61</v>
      </c>
      <c r="L45" s="355">
        <v>376.65</v>
      </c>
      <c r="M45" s="355">
        <v>296.03000000000003</v>
      </c>
      <c r="N45" s="355">
        <v>155.38999999999999</v>
      </c>
      <c r="O45" s="355">
        <v>63.79</v>
      </c>
      <c r="P45" s="337">
        <v>1739.37</v>
      </c>
      <c r="Q45" s="325"/>
      <c r="R45" s="325"/>
      <c r="S45" s="325"/>
      <c r="T45" s="325"/>
      <c r="U45" s="325"/>
      <c r="V45" s="325"/>
      <c r="W45" s="325"/>
      <c r="X45" s="325"/>
      <c r="Y45" s="325"/>
    </row>
    <row r="46" spans="1:25">
      <c r="B46" s="325" t="s">
        <v>209</v>
      </c>
      <c r="C46" s="337"/>
      <c r="D46" s="355"/>
      <c r="E46" s="355"/>
      <c r="F46" s="355"/>
      <c r="G46" s="355"/>
      <c r="H46" s="355"/>
      <c r="I46" s="355">
        <v>252.53</v>
      </c>
      <c r="J46" s="355">
        <v>2482.09</v>
      </c>
      <c r="K46" s="355">
        <v>3245.33</v>
      </c>
      <c r="L46" s="355">
        <v>3221.97</v>
      </c>
      <c r="M46" s="355">
        <v>2961.0499999999997</v>
      </c>
      <c r="N46" s="355">
        <v>2874.9</v>
      </c>
      <c r="O46" s="355">
        <v>2942.3899999999994</v>
      </c>
      <c r="P46" s="337">
        <v>17980.259999999998</v>
      </c>
      <c r="Q46" s="325"/>
      <c r="R46" s="325"/>
      <c r="S46" s="325"/>
      <c r="T46" s="325"/>
      <c r="U46" s="325"/>
      <c r="V46" s="325"/>
      <c r="W46" s="325"/>
      <c r="X46" s="325"/>
      <c r="Y46" s="325"/>
    </row>
    <row r="47" spans="1:25">
      <c r="B47" s="325" t="s">
        <v>210</v>
      </c>
      <c r="C47" s="337"/>
      <c r="D47" s="355"/>
      <c r="E47" s="355"/>
      <c r="F47" s="355"/>
      <c r="G47" s="355"/>
      <c r="H47" s="355"/>
      <c r="I47" s="355"/>
      <c r="J47" s="355">
        <v>561.84</v>
      </c>
      <c r="K47" s="355"/>
      <c r="L47" s="355"/>
      <c r="M47" s="355"/>
      <c r="N47" s="355"/>
      <c r="O47" s="355"/>
      <c r="P47" s="337">
        <v>561.84</v>
      </c>
      <c r="Q47" s="325"/>
      <c r="R47" s="325"/>
      <c r="S47" s="325"/>
      <c r="T47" s="325"/>
      <c r="U47" s="325"/>
      <c r="V47" s="325"/>
      <c r="W47" s="325"/>
      <c r="X47" s="325"/>
      <c r="Y47" s="325"/>
    </row>
    <row r="48" spans="1:25">
      <c r="B48" s="325" t="s">
        <v>226</v>
      </c>
      <c r="C48" s="337"/>
      <c r="D48" s="355"/>
      <c r="E48" s="355"/>
      <c r="F48" s="355"/>
      <c r="G48" s="355"/>
      <c r="H48" s="355"/>
      <c r="I48" s="355">
        <v>0</v>
      </c>
      <c r="J48" s="355">
        <v>656.77</v>
      </c>
      <c r="K48" s="355">
        <v>927.03</v>
      </c>
      <c r="L48" s="355">
        <v>738.34999999999991</v>
      </c>
      <c r="M48" s="355">
        <v>635.43999999999994</v>
      </c>
      <c r="N48" s="355">
        <v>730.07999999999993</v>
      </c>
      <c r="O48" s="355">
        <v>972.4</v>
      </c>
      <c r="P48" s="337">
        <v>4660.07</v>
      </c>
      <c r="Q48" s="325"/>
      <c r="R48" s="325"/>
      <c r="S48" s="325"/>
      <c r="T48" s="325"/>
      <c r="U48" s="325"/>
      <c r="V48" s="325"/>
      <c r="W48" s="325"/>
      <c r="X48" s="325"/>
      <c r="Y48" s="325"/>
    </row>
    <row r="49" spans="1:25">
      <c r="B49" s="325" t="s">
        <v>211</v>
      </c>
      <c r="C49" s="337"/>
      <c r="D49" s="355"/>
      <c r="E49" s="355"/>
      <c r="F49" s="355"/>
      <c r="G49" s="355"/>
      <c r="H49" s="355"/>
      <c r="I49" s="355">
        <v>99.94</v>
      </c>
      <c r="J49" s="355">
        <v>6477.75</v>
      </c>
      <c r="K49" s="355">
        <v>13811.630000000001</v>
      </c>
      <c r="L49" s="355">
        <v>9003.17</v>
      </c>
      <c r="M49" s="355"/>
      <c r="N49" s="355"/>
      <c r="O49" s="355"/>
      <c r="P49" s="337">
        <v>29392.489999999998</v>
      </c>
      <c r="Q49" s="325"/>
      <c r="R49" s="325"/>
      <c r="S49" s="325"/>
      <c r="T49" s="325"/>
      <c r="U49" s="325"/>
      <c r="V49" s="325"/>
      <c r="W49" s="325"/>
      <c r="X49" s="325"/>
      <c r="Y49" s="325"/>
    </row>
    <row r="50" spans="1:25">
      <c r="B50" s="325" t="s">
        <v>227</v>
      </c>
      <c r="C50" s="337"/>
      <c r="D50" s="355"/>
      <c r="E50" s="355"/>
      <c r="F50" s="355"/>
      <c r="G50" s="355"/>
      <c r="H50" s="355"/>
      <c r="I50" s="355">
        <v>0</v>
      </c>
      <c r="J50" s="355">
        <v>0</v>
      </c>
      <c r="K50" s="355">
        <v>0</v>
      </c>
      <c r="L50" s="355">
        <v>0</v>
      </c>
      <c r="M50" s="355">
        <v>0</v>
      </c>
      <c r="N50" s="355">
        <v>0</v>
      </c>
      <c r="O50" s="355">
        <v>0</v>
      </c>
      <c r="P50" s="337">
        <v>0</v>
      </c>
      <c r="Q50" s="325"/>
      <c r="R50" s="325"/>
      <c r="S50" s="325"/>
      <c r="T50" s="325"/>
      <c r="U50" s="325"/>
      <c r="V50" s="325"/>
      <c r="W50" s="325"/>
      <c r="X50" s="325"/>
      <c r="Y50" s="325"/>
    </row>
    <row r="51" spans="1:25">
      <c r="B51" s="325" t="s">
        <v>212</v>
      </c>
      <c r="C51" s="337"/>
      <c r="D51" s="355"/>
      <c r="E51" s="355"/>
      <c r="F51" s="355"/>
      <c r="G51" s="355"/>
      <c r="H51" s="355"/>
      <c r="I51" s="355"/>
      <c r="J51" s="355"/>
      <c r="K51" s="355"/>
      <c r="L51" s="355">
        <v>3817.3599999999997</v>
      </c>
      <c r="M51" s="355">
        <v>11363.68</v>
      </c>
      <c r="N51" s="355">
        <v>10831.83</v>
      </c>
      <c r="O51" s="355">
        <v>10935.640000000003</v>
      </c>
      <c r="P51" s="337">
        <v>36948.510000000009</v>
      </c>
      <c r="Q51" s="325"/>
      <c r="R51" s="325"/>
      <c r="S51" s="325"/>
      <c r="T51" s="325"/>
      <c r="U51" s="325"/>
      <c r="V51" s="325"/>
      <c r="W51" s="325"/>
      <c r="X51" s="325"/>
      <c r="Y51" s="325"/>
    </row>
    <row r="52" spans="1:25">
      <c r="B52" s="325" t="s">
        <v>214</v>
      </c>
      <c r="C52" s="337"/>
      <c r="D52" s="355"/>
      <c r="E52" s="355"/>
      <c r="F52" s="355"/>
      <c r="G52" s="355"/>
      <c r="H52" s="355"/>
      <c r="I52" s="355"/>
      <c r="J52" s="355"/>
      <c r="K52" s="355"/>
      <c r="L52" s="355"/>
      <c r="M52" s="355"/>
      <c r="N52" s="355">
        <v>89.53</v>
      </c>
      <c r="O52" s="355">
        <v>258.35000000000002</v>
      </c>
      <c r="P52" s="337">
        <v>347.88</v>
      </c>
      <c r="Q52" s="325"/>
      <c r="R52" s="325"/>
      <c r="S52" s="325"/>
      <c r="T52" s="325"/>
      <c r="U52" s="325"/>
      <c r="V52" s="325"/>
      <c r="W52" s="325"/>
      <c r="X52" s="325"/>
      <c r="Y52" s="325"/>
    </row>
    <row r="53" spans="1:25">
      <c r="B53" s="325" t="s">
        <v>216</v>
      </c>
      <c r="C53" s="337"/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>
        <v>79.460000000000008</v>
      </c>
      <c r="P53" s="337">
        <v>79.460000000000008</v>
      </c>
      <c r="Q53" s="325"/>
      <c r="R53" s="325"/>
      <c r="S53" s="325"/>
      <c r="T53" s="325"/>
      <c r="U53" s="325"/>
      <c r="V53" s="325"/>
      <c r="W53" s="325"/>
      <c r="X53" s="325"/>
      <c r="Y53" s="325"/>
    </row>
    <row r="54" spans="1:25">
      <c r="B54" s="325" t="s">
        <v>228</v>
      </c>
      <c r="C54" s="337"/>
      <c r="D54" s="355"/>
      <c r="E54" s="355"/>
      <c r="F54" s="355"/>
      <c r="G54" s="355"/>
      <c r="H54" s="355"/>
      <c r="I54" s="355"/>
      <c r="J54" s="355"/>
      <c r="K54" s="355"/>
      <c r="L54" s="355"/>
      <c r="M54" s="355"/>
      <c r="N54" s="355"/>
      <c r="O54" s="355"/>
      <c r="P54" s="337"/>
      <c r="Q54" s="325"/>
      <c r="R54" s="325"/>
      <c r="S54" s="325"/>
      <c r="T54" s="325"/>
      <c r="U54" s="325"/>
      <c r="V54" s="325"/>
      <c r="W54" s="325"/>
      <c r="X54" s="325"/>
      <c r="Y54" s="325"/>
    </row>
    <row r="55" spans="1:25">
      <c r="A55" s="325" t="s">
        <v>229</v>
      </c>
      <c r="C55" s="337"/>
      <c r="D55" s="337">
        <v>3804.96</v>
      </c>
      <c r="E55" s="337">
        <v>31577.98</v>
      </c>
      <c r="F55" s="337">
        <v>30119.52</v>
      </c>
      <c r="G55" s="337">
        <v>32743.49</v>
      </c>
      <c r="H55" s="337">
        <v>30869.540000000005</v>
      </c>
      <c r="I55" s="337">
        <v>33821.69</v>
      </c>
      <c r="J55" s="337">
        <v>35997.800000000003</v>
      </c>
      <c r="K55" s="337">
        <v>38323.979999999996</v>
      </c>
      <c r="L55" s="337">
        <v>38018.410000000003</v>
      </c>
      <c r="M55" s="337">
        <v>33685.979999999996</v>
      </c>
      <c r="N55" s="337">
        <v>32873.26</v>
      </c>
      <c r="O55" s="337">
        <v>32078.090000000004</v>
      </c>
      <c r="P55" s="337">
        <v>373914.70000000013</v>
      </c>
      <c r="Q55" s="325"/>
      <c r="R55" s="325"/>
      <c r="S55" s="325"/>
      <c r="T55" s="325"/>
      <c r="U55" s="325"/>
      <c r="V55" s="325"/>
      <c r="W55" s="325"/>
      <c r="X55" s="325"/>
      <c r="Y55" s="325"/>
    </row>
    <row r="56" spans="1:25">
      <c r="A56" s="325" t="s">
        <v>230</v>
      </c>
      <c r="B56" s="325" t="s">
        <v>199</v>
      </c>
      <c r="C56" s="337"/>
      <c r="D56" s="355">
        <v>102.85999999999999</v>
      </c>
      <c r="E56" s="355">
        <v>291.32</v>
      </c>
      <c r="F56" s="355">
        <v>296.07</v>
      </c>
      <c r="G56" s="355">
        <v>260.49</v>
      </c>
      <c r="H56" s="355">
        <v>206.56000000000003</v>
      </c>
      <c r="I56" s="355">
        <v>213.5</v>
      </c>
      <c r="J56" s="355">
        <v>38.47</v>
      </c>
      <c r="K56" s="355"/>
      <c r="L56" s="355"/>
      <c r="M56" s="355">
        <v>0.13</v>
      </c>
      <c r="N56" s="355">
        <v>0.02</v>
      </c>
      <c r="O56" s="355"/>
      <c r="P56" s="337">
        <v>1409.42</v>
      </c>
      <c r="Q56" s="325"/>
      <c r="R56" s="325"/>
      <c r="S56" s="325"/>
      <c r="T56" s="325"/>
      <c r="U56" s="325"/>
      <c r="V56" s="325"/>
      <c r="W56" s="325"/>
      <c r="X56" s="325"/>
      <c r="Y56" s="325"/>
    </row>
    <row r="57" spans="1:25">
      <c r="B57" s="325" t="s">
        <v>200</v>
      </c>
      <c r="C57" s="337"/>
      <c r="D57" s="355">
        <v>81.48</v>
      </c>
      <c r="E57" s="355">
        <v>316.02</v>
      </c>
      <c r="F57" s="355">
        <v>454.26</v>
      </c>
      <c r="G57" s="355">
        <v>406.12</v>
      </c>
      <c r="H57" s="355">
        <v>438.89</v>
      </c>
      <c r="I57" s="355">
        <v>426.71000000000004</v>
      </c>
      <c r="J57" s="355">
        <v>45.75</v>
      </c>
      <c r="K57" s="355"/>
      <c r="L57" s="355"/>
      <c r="M57" s="355"/>
      <c r="N57" s="355"/>
      <c r="O57" s="355"/>
      <c r="P57" s="337">
        <v>2169.23</v>
      </c>
      <c r="Q57" s="325"/>
      <c r="R57" s="325"/>
      <c r="S57" s="325"/>
      <c r="T57" s="325"/>
      <c r="U57" s="325"/>
      <c r="V57" s="325"/>
      <c r="W57" s="325"/>
      <c r="X57" s="325"/>
      <c r="Y57" s="325"/>
    </row>
    <row r="58" spans="1:25">
      <c r="B58" s="325" t="s">
        <v>204</v>
      </c>
      <c r="C58" s="337"/>
      <c r="D58" s="355">
        <v>0</v>
      </c>
      <c r="E58" s="355">
        <v>0</v>
      </c>
      <c r="F58" s="355">
        <v>0</v>
      </c>
      <c r="G58" s="355">
        <v>0</v>
      </c>
      <c r="H58" s="355">
        <v>0</v>
      </c>
      <c r="I58" s="355">
        <v>0</v>
      </c>
      <c r="J58" s="355">
        <v>0</v>
      </c>
      <c r="K58" s="355">
        <v>0</v>
      </c>
      <c r="L58" s="355">
        <v>0</v>
      </c>
      <c r="M58" s="355">
        <v>0</v>
      </c>
      <c r="N58" s="355">
        <v>0</v>
      </c>
      <c r="O58" s="355">
        <v>0</v>
      </c>
      <c r="P58" s="337">
        <v>0</v>
      </c>
      <c r="Q58" s="325"/>
      <c r="R58" s="325"/>
      <c r="S58" s="325"/>
      <c r="T58" s="325"/>
      <c r="U58" s="325"/>
      <c r="V58" s="325"/>
      <c r="W58" s="325"/>
      <c r="X58" s="325"/>
      <c r="Y58" s="325"/>
    </row>
    <row r="59" spans="1:25">
      <c r="B59" s="325" t="s">
        <v>208</v>
      </c>
      <c r="C59" s="337"/>
      <c r="D59" s="355"/>
      <c r="E59" s="355"/>
      <c r="F59" s="355"/>
      <c r="G59" s="355"/>
      <c r="H59" s="355"/>
      <c r="I59" s="355"/>
      <c r="J59" s="355">
        <v>147.84</v>
      </c>
      <c r="K59" s="355">
        <v>226.72000000000003</v>
      </c>
      <c r="L59" s="355">
        <v>196.85000000000002</v>
      </c>
      <c r="M59" s="355">
        <v>176.19</v>
      </c>
      <c r="N59" s="355">
        <v>169.18</v>
      </c>
      <c r="O59" s="355"/>
      <c r="P59" s="337">
        <v>916.7800000000002</v>
      </c>
      <c r="Q59" s="325"/>
      <c r="R59" s="325"/>
      <c r="S59" s="325"/>
      <c r="T59" s="325"/>
      <c r="U59" s="325"/>
      <c r="V59" s="325"/>
      <c r="W59" s="325"/>
      <c r="X59" s="325"/>
      <c r="Y59" s="325"/>
    </row>
    <row r="60" spans="1:25">
      <c r="B60" s="325" t="s">
        <v>210</v>
      </c>
      <c r="C60" s="337"/>
      <c r="D60" s="355"/>
      <c r="E60" s="355"/>
      <c r="F60" s="355"/>
      <c r="G60" s="355"/>
      <c r="H60" s="355"/>
      <c r="I60" s="355"/>
      <c r="J60" s="355">
        <v>474.26</v>
      </c>
      <c r="K60" s="355">
        <v>525.33000000000004</v>
      </c>
      <c r="L60" s="355">
        <v>225.32999999999998</v>
      </c>
      <c r="M60" s="355"/>
      <c r="N60" s="355"/>
      <c r="O60" s="355"/>
      <c r="P60" s="337">
        <v>1224.92</v>
      </c>
      <c r="Q60" s="325"/>
      <c r="R60" s="325"/>
      <c r="S60" s="325"/>
      <c r="T60" s="325"/>
      <c r="U60" s="325"/>
      <c r="V60" s="325"/>
      <c r="W60" s="325"/>
      <c r="X60" s="325"/>
      <c r="Y60" s="325"/>
    </row>
    <row r="61" spans="1:25">
      <c r="B61" s="325" t="s">
        <v>211</v>
      </c>
      <c r="C61" s="337"/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37"/>
      <c r="Q61" s="325"/>
      <c r="R61" s="325"/>
      <c r="S61" s="325"/>
      <c r="T61" s="325"/>
      <c r="U61" s="325"/>
      <c r="V61" s="325"/>
      <c r="W61" s="325"/>
      <c r="X61" s="325"/>
      <c r="Y61" s="325"/>
    </row>
    <row r="62" spans="1:25">
      <c r="B62" s="325" t="s">
        <v>212</v>
      </c>
      <c r="C62" s="337"/>
      <c r="D62" s="355"/>
      <c r="E62" s="355"/>
      <c r="F62" s="355"/>
      <c r="G62" s="355"/>
      <c r="H62" s="355"/>
      <c r="I62" s="355"/>
      <c r="J62" s="355"/>
      <c r="K62" s="355"/>
      <c r="L62" s="355">
        <v>291.18</v>
      </c>
      <c r="M62" s="355">
        <v>539.71</v>
      </c>
      <c r="N62" s="355">
        <v>510.55999999999995</v>
      </c>
      <c r="O62" s="355">
        <v>353.35</v>
      </c>
      <c r="P62" s="337">
        <v>1694.8000000000002</v>
      </c>
      <c r="Q62" s="325"/>
      <c r="R62" s="325"/>
      <c r="S62" s="325"/>
      <c r="T62" s="325"/>
      <c r="U62" s="325"/>
      <c r="V62" s="325"/>
      <c r="W62" s="325"/>
      <c r="X62" s="325"/>
      <c r="Y62" s="325"/>
    </row>
    <row r="63" spans="1:25">
      <c r="B63" s="325" t="s">
        <v>214</v>
      </c>
      <c r="C63" s="337"/>
      <c r="D63" s="355"/>
      <c r="E63" s="355"/>
      <c r="F63" s="355"/>
      <c r="G63" s="355"/>
      <c r="H63" s="355"/>
      <c r="I63" s="355"/>
      <c r="J63" s="355"/>
      <c r="K63" s="355"/>
      <c r="L63" s="355"/>
      <c r="M63" s="355"/>
      <c r="N63" s="355">
        <v>20.740000000000002</v>
      </c>
      <c r="O63" s="355">
        <v>269.91000000000003</v>
      </c>
      <c r="P63" s="337">
        <v>290.65000000000003</v>
      </c>
      <c r="Q63" s="325"/>
      <c r="R63" s="325"/>
      <c r="S63" s="325"/>
      <c r="T63" s="325"/>
      <c r="U63" s="325"/>
      <c r="V63" s="325"/>
      <c r="W63" s="325"/>
      <c r="X63" s="325"/>
      <c r="Y63" s="325"/>
    </row>
    <row r="64" spans="1:25">
      <c r="B64" s="325" t="s">
        <v>216</v>
      </c>
      <c r="C64" s="337"/>
      <c r="D64" s="355"/>
      <c r="E64" s="355"/>
      <c r="F64" s="355"/>
      <c r="G64" s="355"/>
      <c r="H64" s="355"/>
      <c r="I64" s="355"/>
      <c r="J64" s="355"/>
      <c r="K64" s="355"/>
      <c r="L64" s="355"/>
      <c r="M64" s="355"/>
      <c r="N64" s="355"/>
      <c r="O64" s="355">
        <v>145.6</v>
      </c>
      <c r="P64" s="337">
        <v>145.6</v>
      </c>
      <c r="Q64" s="325"/>
      <c r="R64" s="325"/>
      <c r="S64" s="325"/>
      <c r="T64" s="325"/>
      <c r="U64" s="325"/>
      <c r="V64" s="325"/>
      <c r="W64" s="325"/>
      <c r="X64" s="325"/>
      <c r="Y64" s="325"/>
    </row>
    <row r="65" spans="1:25">
      <c r="A65" s="325" t="s">
        <v>231</v>
      </c>
      <c r="C65" s="337"/>
      <c r="D65" s="337">
        <v>184.33999999999997</v>
      </c>
      <c r="E65" s="337">
        <v>607.33999999999992</v>
      </c>
      <c r="F65" s="337">
        <v>750.32999999999993</v>
      </c>
      <c r="G65" s="337">
        <v>666.61</v>
      </c>
      <c r="H65" s="337">
        <v>645.45000000000005</v>
      </c>
      <c r="I65" s="337">
        <v>640.21</v>
      </c>
      <c r="J65" s="337">
        <v>706.31999999999994</v>
      </c>
      <c r="K65" s="337">
        <v>752.05000000000007</v>
      </c>
      <c r="L65" s="337">
        <v>713.36</v>
      </c>
      <c r="M65" s="337">
        <v>716.03</v>
      </c>
      <c r="N65" s="337">
        <v>700.5</v>
      </c>
      <c r="O65" s="337">
        <v>768.86</v>
      </c>
      <c r="P65" s="337">
        <v>7851.4000000000005</v>
      </c>
      <c r="Q65" s="325"/>
      <c r="R65" s="325"/>
      <c r="S65" s="325"/>
      <c r="T65" s="325"/>
      <c r="U65" s="325"/>
      <c r="V65" s="325"/>
      <c r="W65" s="325"/>
      <c r="X65" s="325"/>
      <c r="Y65" s="325"/>
    </row>
    <row r="66" spans="1:25">
      <c r="A66" s="325" t="s">
        <v>232</v>
      </c>
      <c r="B66" s="325" t="s">
        <v>199</v>
      </c>
      <c r="C66" s="337"/>
      <c r="D66" s="355">
        <v>63.21</v>
      </c>
      <c r="E66" s="355">
        <v>160.10999999999999</v>
      </c>
      <c r="F66" s="355">
        <v>153.44</v>
      </c>
      <c r="G66" s="355">
        <v>158.09</v>
      </c>
      <c r="H66" s="355">
        <v>151.98000000000002</v>
      </c>
      <c r="I66" s="355">
        <v>180.14</v>
      </c>
      <c r="J66" s="355">
        <v>81.069999999999993</v>
      </c>
      <c r="K66" s="355">
        <v>0.78</v>
      </c>
      <c r="L66" s="355">
        <v>0.13</v>
      </c>
      <c r="M66" s="355"/>
      <c r="N66" s="355"/>
      <c r="O66" s="355"/>
      <c r="P66" s="337">
        <v>948.94999999999993</v>
      </c>
      <c r="Q66" s="325"/>
      <c r="R66" s="325"/>
      <c r="S66" s="325"/>
      <c r="T66" s="325"/>
      <c r="U66" s="325"/>
      <c r="V66" s="325"/>
      <c r="W66" s="325"/>
      <c r="X66" s="325"/>
      <c r="Y66" s="325"/>
    </row>
    <row r="67" spans="1:25">
      <c r="B67" s="325" t="s">
        <v>200</v>
      </c>
      <c r="C67" s="337"/>
      <c r="D67" s="355">
        <v>8.9700000000000006</v>
      </c>
      <c r="E67" s="355">
        <v>51.480000000000004</v>
      </c>
      <c r="F67" s="355">
        <v>56.79</v>
      </c>
      <c r="G67" s="355">
        <v>55.32</v>
      </c>
      <c r="H67" s="355">
        <v>48.67</v>
      </c>
      <c r="I67" s="355">
        <v>100.77000000000001</v>
      </c>
      <c r="J67" s="355">
        <v>57.2</v>
      </c>
      <c r="K67" s="355"/>
      <c r="L67" s="355"/>
      <c r="M67" s="355"/>
      <c r="N67" s="355"/>
      <c r="O67" s="355"/>
      <c r="P67" s="337">
        <v>379.2</v>
      </c>
      <c r="Q67" s="325"/>
      <c r="R67" s="325"/>
      <c r="S67" s="325"/>
      <c r="T67" s="325"/>
      <c r="U67" s="325"/>
      <c r="V67" s="325"/>
      <c r="W67" s="325"/>
      <c r="X67" s="325"/>
      <c r="Y67" s="325"/>
    </row>
    <row r="68" spans="1:25">
      <c r="B68" s="325" t="s">
        <v>202</v>
      </c>
      <c r="C68" s="337"/>
      <c r="D68" s="355">
        <v>0</v>
      </c>
      <c r="E68" s="355">
        <v>0</v>
      </c>
      <c r="F68" s="355">
        <v>0</v>
      </c>
      <c r="G68" s="355">
        <v>0</v>
      </c>
      <c r="H68" s="355">
        <v>0</v>
      </c>
      <c r="I68" s="355">
        <v>0</v>
      </c>
      <c r="J68" s="355">
        <v>0.04</v>
      </c>
      <c r="K68" s="355">
        <v>0.04</v>
      </c>
      <c r="L68" s="355">
        <v>0.04</v>
      </c>
      <c r="M68" s="355">
        <v>0.05</v>
      </c>
      <c r="N68" s="355">
        <v>0.03</v>
      </c>
      <c r="O68" s="355">
        <v>0.51</v>
      </c>
      <c r="P68" s="337">
        <v>0.71</v>
      </c>
      <c r="Q68" s="325"/>
      <c r="R68" s="325"/>
      <c r="S68" s="325"/>
      <c r="T68" s="325"/>
      <c r="U68" s="325"/>
      <c r="V68" s="325"/>
      <c r="W68" s="325"/>
      <c r="X68" s="325"/>
      <c r="Y68" s="325"/>
    </row>
    <row r="69" spans="1:25">
      <c r="B69" s="325" t="s">
        <v>203</v>
      </c>
      <c r="C69" s="337"/>
      <c r="D69" s="355">
        <v>0</v>
      </c>
      <c r="E69" s="355">
        <v>0</v>
      </c>
      <c r="F69" s="355">
        <v>0</v>
      </c>
      <c r="G69" s="355">
        <v>0</v>
      </c>
      <c r="H69" s="355">
        <v>0</v>
      </c>
      <c r="I69" s="355">
        <v>0</v>
      </c>
      <c r="J69" s="355">
        <v>0</v>
      </c>
      <c r="K69" s="355">
        <v>0</v>
      </c>
      <c r="L69" s="355">
        <v>0</v>
      </c>
      <c r="M69" s="355">
        <v>0</v>
      </c>
      <c r="N69" s="355">
        <v>0</v>
      </c>
      <c r="O69" s="355">
        <v>0</v>
      </c>
      <c r="P69" s="337">
        <v>0</v>
      </c>
      <c r="Q69" s="325"/>
      <c r="R69" s="325"/>
      <c r="S69" s="325"/>
      <c r="T69" s="325"/>
      <c r="U69" s="325"/>
      <c r="V69" s="325"/>
      <c r="W69" s="325"/>
      <c r="X69" s="325"/>
      <c r="Y69" s="325"/>
    </row>
    <row r="70" spans="1:25">
      <c r="B70" s="325" t="s">
        <v>204</v>
      </c>
      <c r="C70" s="337"/>
      <c r="D70" s="355">
        <v>0</v>
      </c>
      <c r="E70" s="355">
        <v>0</v>
      </c>
      <c r="F70" s="355">
        <v>0</v>
      </c>
      <c r="G70" s="355">
        <v>0</v>
      </c>
      <c r="H70" s="355">
        <v>0</v>
      </c>
      <c r="I70" s="355">
        <v>0</v>
      </c>
      <c r="J70" s="355">
        <v>0</v>
      </c>
      <c r="K70" s="355">
        <v>0</v>
      </c>
      <c r="L70" s="355">
        <v>0</v>
      </c>
      <c r="M70" s="355">
        <v>0</v>
      </c>
      <c r="N70" s="355">
        <v>0</v>
      </c>
      <c r="O70" s="355">
        <v>0</v>
      </c>
      <c r="P70" s="337">
        <v>0</v>
      </c>
      <c r="Q70" s="325"/>
      <c r="R70" s="325"/>
      <c r="S70" s="325"/>
      <c r="T70" s="325"/>
      <c r="U70" s="325"/>
      <c r="V70" s="325"/>
      <c r="W70" s="325"/>
      <c r="X70" s="325"/>
      <c r="Y70" s="325"/>
    </row>
    <row r="71" spans="1:25">
      <c r="B71" s="325" t="s">
        <v>206</v>
      </c>
      <c r="C71" s="337"/>
      <c r="D71" s="355">
        <v>0.8</v>
      </c>
      <c r="E71" s="355">
        <v>2.48</v>
      </c>
      <c r="F71" s="355">
        <v>2.5499999999999998</v>
      </c>
      <c r="G71" s="355">
        <v>2.41</v>
      </c>
      <c r="H71" s="355">
        <v>1.3</v>
      </c>
      <c r="I71" s="355">
        <v>1.66</v>
      </c>
      <c r="J71" s="355">
        <v>1.35</v>
      </c>
      <c r="K71" s="355"/>
      <c r="L71" s="355"/>
      <c r="M71" s="355"/>
      <c r="N71" s="355"/>
      <c r="O71" s="355"/>
      <c r="P71" s="337">
        <v>12.55</v>
      </c>
      <c r="Q71" s="325"/>
      <c r="R71" s="325"/>
      <c r="S71" s="325"/>
      <c r="T71" s="325"/>
      <c r="U71" s="325"/>
      <c r="V71" s="325"/>
      <c r="W71" s="325"/>
      <c r="X71" s="325"/>
      <c r="Y71" s="325"/>
    </row>
    <row r="72" spans="1:25">
      <c r="B72" s="325" t="s">
        <v>233</v>
      </c>
      <c r="C72" s="337"/>
      <c r="D72" s="355">
        <v>0</v>
      </c>
      <c r="E72" s="355">
        <v>0</v>
      </c>
      <c r="F72" s="355">
        <v>0</v>
      </c>
      <c r="G72" s="355">
        <v>0</v>
      </c>
      <c r="H72" s="355">
        <v>0</v>
      </c>
      <c r="I72" s="355">
        <v>0</v>
      </c>
      <c r="J72" s="355">
        <v>0</v>
      </c>
      <c r="K72" s="355">
        <v>0</v>
      </c>
      <c r="L72" s="355">
        <v>0</v>
      </c>
      <c r="M72" s="355">
        <v>0</v>
      </c>
      <c r="N72" s="355">
        <v>0</v>
      </c>
      <c r="O72" s="355">
        <v>0</v>
      </c>
      <c r="P72" s="337">
        <v>0</v>
      </c>
      <c r="Q72" s="325"/>
      <c r="R72" s="325"/>
      <c r="S72" s="325"/>
      <c r="T72" s="325"/>
      <c r="U72" s="325"/>
      <c r="V72" s="325"/>
      <c r="W72" s="325"/>
      <c r="X72" s="325"/>
      <c r="Y72" s="325"/>
    </row>
    <row r="73" spans="1:25">
      <c r="B73" s="325" t="s">
        <v>208</v>
      </c>
      <c r="C73" s="337"/>
      <c r="D73" s="355"/>
      <c r="E73" s="355"/>
      <c r="F73" s="355"/>
      <c r="G73" s="355"/>
      <c r="H73" s="355"/>
      <c r="I73" s="355"/>
      <c r="J73" s="355">
        <v>130.92000000000002</v>
      </c>
      <c r="K73" s="355">
        <v>241.79000000000002</v>
      </c>
      <c r="L73" s="355">
        <v>198.7</v>
      </c>
      <c r="M73" s="355">
        <v>163.99</v>
      </c>
      <c r="N73" s="355">
        <v>104.64</v>
      </c>
      <c r="O73" s="355">
        <v>6.69</v>
      </c>
      <c r="P73" s="337">
        <v>846.73000000000013</v>
      </c>
      <c r="Q73" s="325"/>
      <c r="R73" s="325"/>
      <c r="S73" s="325"/>
      <c r="T73" s="325"/>
      <c r="U73" s="325"/>
      <c r="V73" s="325"/>
      <c r="W73" s="325"/>
      <c r="X73" s="325"/>
      <c r="Y73" s="325"/>
    </row>
    <row r="74" spans="1:25">
      <c r="B74" s="325" t="s">
        <v>211</v>
      </c>
      <c r="C74" s="337"/>
      <c r="D74" s="355"/>
      <c r="E74" s="355"/>
      <c r="F74" s="355"/>
      <c r="G74" s="355"/>
      <c r="H74" s="355"/>
      <c r="I74" s="355"/>
      <c r="J74" s="355">
        <v>89.44</v>
      </c>
      <c r="K74" s="355">
        <v>154.32999999999998</v>
      </c>
      <c r="L74" s="355">
        <v>77.47999999999999</v>
      </c>
      <c r="M74" s="355"/>
      <c r="N74" s="355"/>
      <c r="O74" s="355"/>
      <c r="P74" s="337">
        <v>321.25</v>
      </c>
      <c r="Q74" s="325"/>
      <c r="R74" s="325"/>
      <c r="S74" s="325"/>
      <c r="T74" s="325"/>
      <c r="U74" s="325"/>
      <c r="V74" s="325"/>
      <c r="W74" s="325"/>
      <c r="X74" s="325"/>
      <c r="Y74" s="325"/>
    </row>
    <row r="75" spans="1:25">
      <c r="B75" s="325" t="s">
        <v>212</v>
      </c>
      <c r="C75" s="337"/>
      <c r="D75" s="355"/>
      <c r="E75" s="355"/>
      <c r="F75" s="355"/>
      <c r="G75" s="355"/>
      <c r="H75" s="355"/>
      <c r="I75" s="355"/>
      <c r="J75" s="355"/>
      <c r="K75" s="355"/>
      <c r="L75" s="355"/>
      <c r="M75" s="355">
        <v>61.25</v>
      </c>
      <c r="N75" s="355">
        <v>52.93</v>
      </c>
      <c r="O75" s="355">
        <v>60.94</v>
      </c>
      <c r="P75" s="337">
        <v>175.12</v>
      </c>
      <c r="Q75" s="325"/>
      <c r="R75" s="325"/>
      <c r="S75" s="325"/>
      <c r="T75" s="325"/>
      <c r="U75" s="325"/>
      <c r="V75" s="325"/>
      <c r="W75" s="325"/>
      <c r="X75" s="325"/>
      <c r="Y75" s="325"/>
    </row>
    <row r="76" spans="1:25">
      <c r="B76" s="325" t="s">
        <v>214</v>
      </c>
      <c r="C76" s="337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>
        <v>32.69</v>
      </c>
      <c r="O76" s="355">
        <v>182.56999999999996</v>
      </c>
      <c r="P76" s="337">
        <v>215.25999999999996</v>
      </c>
      <c r="Q76" s="325"/>
      <c r="R76" s="325"/>
      <c r="S76" s="325"/>
      <c r="T76" s="325"/>
      <c r="U76" s="325"/>
      <c r="V76" s="325"/>
      <c r="W76" s="325"/>
      <c r="X76" s="325"/>
      <c r="Y76" s="325"/>
    </row>
    <row r="77" spans="1:25">
      <c r="B77" s="325" t="s">
        <v>216</v>
      </c>
      <c r="C77" s="337"/>
      <c r="D77" s="355"/>
      <c r="E77" s="355"/>
      <c r="F77" s="355"/>
      <c r="G77" s="355"/>
      <c r="H77" s="355"/>
      <c r="I77" s="355"/>
      <c r="J77" s="355"/>
      <c r="K77" s="355"/>
      <c r="L77" s="355"/>
      <c r="M77" s="355"/>
      <c r="N77" s="355"/>
      <c r="O77" s="355"/>
      <c r="P77" s="337"/>
      <c r="Q77" s="325"/>
      <c r="R77" s="325"/>
      <c r="S77" s="325"/>
      <c r="T77" s="325"/>
      <c r="U77" s="325"/>
      <c r="V77" s="325"/>
      <c r="W77" s="325"/>
      <c r="X77" s="325"/>
      <c r="Y77" s="325"/>
    </row>
    <row r="78" spans="1:25">
      <c r="A78" s="325" t="s">
        <v>234</v>
      </c>
      <c r="C78" s="337"/>
      <c r="D78" s="337">
        <v>72.98</v>
      </c>
      <c r="E78" s="337">
        <v>214.06999999999996</v>
      </c>
      <c r="F78" s="337">
        <v>212.78</v>
      </c>
      <c r="G78" s="337">
        <v>215.82</v>
      </c>
      <c r="H78" s="337">
        <v>201.95000000000005</v>
      </c>
      <c r="I78" s="337">
        <v>282.57</v>
      </c>
      <c r="J78" s="337">
        <v>360.02</v>
      </c>
      <c r="K78" s="337">
        <v>396.94</v>
      </c>
      <c r="L78" s="337">
        <v>276.34999999999997</v>
      </c>
      <c r="M78" s="337">
        <v>225.29000000000002</v>
      </c>
      <c r="N78" s="337">
        <v>190.29</v>
      </c>
      <c r="O78" s="337">
        <v>250.70999999999998</v>
      </c>
      <c r="P78" s="337">
        <v>2899.7699999999995</v>
      </c>
      <c r="Q78" s="325"/>
      <c r="R78" s="325"/>
      <c r="S78" s="325"/>
      <c r="T78" s="325"/>
      <c r="U78" s="325"/>
      <c r="V78" s="325"/>
      <c r="W78" s="325"/>
      <c r="X78" s="325"/>
      <c r="Y78" s="325"/>
    </row>
    <row r="79" spans="1:25">
      <c r="A79" s="325" t="s">
        <v>235</v>
      </c>
      <c r="B79" s="325" t="s">
        <v>199</v>
      </c>
      <c r="C79" s="337"/>
      <c r="D79" s="355">
        <v>816.33</v>
      </c>
      <c r="E79" s="355">
        <v>1965.9899999999998</v>
      </c>
      <c r="F79" s="355">
        <v>1948.7700000000002</v>
      </c>
      <c r="G79" s="355">
        <v>1836.9299999999998</v>
      </c>
      <c r="H79" s="355">
        <v>1748.6299999999999</v>
      </c>
      <c r="I79" s="355">
        <v>1962.14</v>
      </c>
      <c r="J79" s="355">
        <v>375.38</v>
      </c>
      <c r="K79" s="355">
        <v>0.19</v>
      </c>
      <c r="L79" s="355"/>
      <c r="M79" s="355"/>
      <c r="N79" s="355"/>
      <c r="O79" s="355"/>
      <c r="P79" s="337">
        <v>10654.359999999999</v>
      </c>
      <c r="Q79" s="325"/>
      <c r="R79" s="325"/>
      <c r="S79" s="325"/>
      <c r="T79" s="325"/>
      <c r="U79" s="325"/>
      <c r="V79" s="325"/>
      <c r="W79" s="325"/>
      <c r="X79" s="325"/>
      <c r="Y79" s="325"/>
    </row>
    <row r="80" spans="1:25">
      <c r="B80" s="325" t="s">
        <v>200</v>
      </c>
      <c r="C80" s="337"/>
      <c r="D80" s="355">
        <v>2465.5700000000006</v>
      </c>
      <c r="E80" s="355">
        <v>7125.170000000001</v>
      </c>
      <c r="F80" s="355">
        <v>7195.7299999999987</v>
      </c>
      <c r="G80" s="355">
        <v>7157.74</v>
      </c>
      <c r="H80" s="355">
        <v>7321.170000000001</v>
      </c>
      <c r="I80" s="355">
        <v>7302.5800000000008</v>
      </c>
      <c r="J80" s="355">
        <v>2209.91</v>
      </c>
      <c r="K80" s="355"/>
      <c r="L80" s="355"/>
      <c r="M80" s="355"/>
      <c r="N80" s="355"/>
      <c r="O80" s="355"/>
      <c r="P80" s="337">
        <v>40777.869999999995</v>
      </c>
      <c r="Q80" s="325"/>
      <c r="R80" s="325"/>
      <c r="S80" s="325"/>
      <c r="T80" s="325"/>
      <c r="U80" s="325"/>
      <c r="V80" s="325"/>
      <c r="W80" s="325"/>
      <c r="X80" s="325"/>
      <c r="Y80" s="325"/>
    </row>
    <row r="81" spans="1:25">
      <c r="B81" s="325" t="s">
        <v>202</v>
      </c>
      <c r="C81" s="337"/>
      <c r="D81" s="355">
        <v>0</v>
      </c>
      <c r="E81" s="355"/>
      <c r="F81" s="355"/>
      <c r="G81" s="355"/>
      <c r="H81" s="355"/>
      <c r="I81" s="355"/>
      <c r="J81" s="355"/>
      <c r="K81" s="355"/>
      <c r="L81" s="355"/>
      <c r="M81" s="355"/>
      <c r="N81" s="355"/>
      <c r="O81" s="355"/>
      <c r="P81" s="337">
        <v>0</v>
      </c>
      <c r="Q81" s="325"/>
      <c r="R81" s="325"/>
      <c r="S81" s="325"/>
      <c r="T81" s="325"/>
      <c r="U81" s="325"/>
      <c r="V81" s="325"/>
      <c r="W81" s="325"/>
      <c r="X81" s="325"/>
      <c r="Y81" s="325"/>
    </row>
    <row r="82" spans="1:25">
      <c r="B82" s="325" t="s">
        <v>204</v>
      </c>
      <c r="C82" s="337"/>
      <c r="D82" s="355">
        <v>0</v>
      </c>
      <c r="E82" s="355">
        <v>0</v>
      </c>
      <c r="F82" s="355">
        <v>0</v>
      </c>
      <c r="G82" s="355">
        <v>0</v>
      </c>
      <c r="H82" s="355">
        <v>0</v>
      </c>
      <c r="I82" s="355">
        <v>0</v>
      </c>
      <c r="J82" s="355">
        <v>0</v>
      </c>
      <c r="K82" s="355">
        <v>0</v>
      </c>
      <c r="L82" s="355">
        <v>0</v>
      </c>
      <c r="M82" s="355">
        <v>0</v>
      </c>
      <c r="N82" s="355">
        <v>0</v>
      </c>
      <c r="O82" s="355">
        <v>0</v>
      </c>
      <c r="P82" s="337">
        <v>0</v>
      </c>
      <c r="Q82" s="325"/>
      <c r="R82" s="325"/>
      <c r="S82" s="325"/>
      <c r="T82" s="325"/>
      <c r="U82" s="325"/>
      <c r="V82" s="325"/>
      <c r="W82" s="325"/>
      <c r="X82" s="325"/>
      <c r="Y82" s="325"/>
    </row>
    <row r="83" spans="1:25">
      <c r="B83" s="325" t="s">
        <v>206</v>
      </c>
      <c r="C83" s="337"/>
      <c r="D83" s="355">
        <v>65.63000000000001</v>
      </c>
      <c r="E83" s="355">
        <v>204.39</v>
      </c>
      <c r="F83" s="355">
        <v>174.95</v>
      </c>
      <c r="G83" s="355">
        <v>132.6</v>
      </c>
      <c r="H83" s="355">
        <v>95.02000000000001</v>
      </c>
      <c r="I83" s="355">
        <v>95.38000000000001</v>
      </c>
      <c r="J83" s="355">
        <v>27.5</v>
      </c>
      <c r="K83" s="355"/>
      <c r="L83" s="355"/>
      <c r="M83" s="355"/>
      <c r="N83" s="355"/>
      <c r="O83" s="355"/>
      <c r="P83" s="337">
        <v>795.46999999999991</v>
      </c>
      <c r="Q83" s="325"/>
      <c r="R83" s="325"/>
      <c r="S83" s="325"/>
      <c r="T83" s="325"/>
      <c r="U83" s="325"/>
      <c r="V83" s="325"/>
      <c r="W83" s="325"/>
      <c r="X83" s="325"/>
      <c r="Y83" s="325"/>
    </row>
    <row r="84" spans="1:25">
      <c r="B84" s="325" t="s">
        <v>207</v>
      </c>
      <c r="C84" s="337"/>
      <c r="D84" s="355">
        <v>196.58</v>
      </c>
      <c r="E84" s="355">
        <v>840.71999999999991</v>
      </c>
      <c r="F84" s="355">
        <v>803.12</v>
      </c>
      <c r="G84" s="355">
        <v>623.4799999999999</v>
      </c>
      <c r="H84" s="355">
        <v>564.51</v>
      </c>
      <c r="I84" s="355">
        <v>667.42</v>
      </c>
      <c r="J84" s="355">
        <v>463.42</v>
      </c>
      <c r="K84" s="355"/>
      <c r="L84" s="355"/>
      <c r="M84" s="355"/>
      <c r="N84" s="355"/>
      <c r="O84" s="355"/>
      <c r="P84" s="337">
        <v>4159.25</v>
      </c>
      <c r="Q84" s="325"/>
      <c r="R84" s="325"/>
      <c r="S84" s="325"/>
      <c r="T84" s="325"/>
      <c r="U84" s="325"/>
      <c r="V84" s="325"/>
      <c r="W84" s="325"/>
      <c r="X84" s="325"/>
      <c r="Y84" s="325"/>
    </row>
    <row r="85" spans="1:25">
      <c r="B85" s="325" t="s">
        <v>208</v>
      </c>
      <c r="C85" s="337"/>
      <c r="D85" s="355"/>
      <c r="E85" s="355"/>
      <c r="F85" s="355"/>
      <c r="G85" s="355"/>
      <c r="H85" s="355"/>
      <c r="I85" s="355"/>
      <c r="J85" s="355">
        <v>1598.3500000000001</v>
      </c>
      <c r="K85" s="355">
        <v>2215.0099999999998</v>
      </c>
      <c r="L85" s="355">
        <v>1873.3700000000003</v>
      </c>
      <c r="M85" s="355">
        <v>1624.8000000000002</v>
      </c>
      <c r="N85" s="355">
        <v>940.62999999999988</v>
      </c>
      <c r="O85" s="355">
        <v>57.68</v>
      </c>
      <c r="P85" s="337">
        <v>8309.84</v>
      </c>
      <c r="Q85" s="325"/>
      <c r="R85" s="325"/>
      <c r="S85" s="325"/>
      <c r="T85" s="325"/>
      <c r="U85" s="325"/>
      <c r="V85" s="325"/>
      <c r="W85" s="325"/>
      <c r="X85" s="325"/>
      <c r="Y85" s="325"/>
    </row>
    <row r="86" spans="1:25">
      <c r="B86" s="325" t="s">
        <v>209</v>
      </c>
      <c r="C86" s="337"/>
      <c r="D86" s="355"/>
      <c r="E86" s="355"/>
      <c r="F86" s="355"/>
      <c r="G86" s="355"/>
      <c r="H86" s="355"/>
      <c r="I86" s="355">
        <v>840.95</v>
      </c>
      <c r="J86" s="355">
        <v>752.23</v>
      </c>
      <c r="K86" s="355">
        <v>632.91000000000008</v>
      </c>
      <c r="L86" s="355">
        <v>706.32999999999993</v>
      </c>
      <c r="M86" s="355">
        <v>673.51</v>
      </c>
      <c r="N86" s="355">
        <v>632.95000000000005</v>
      </c>
      <c r="O86" s="355">
        <v>682.87</v>
      </c>
      <c r="P86" s="337">
        <v>4921.75</v>
      </c>
      <c r="Q86" s="325"/>
      <c r="R86" s="325"/>
      <c r="S86" s="325"/>
      <c r="T86" s="325"/>
      <c r="U86" s="325"/>
      <c r="V86" s="325"/>
      <c r="W86" s="325"/>
      <c r="X86" s="325"/>
      <c r="Y86" s="325"/>
    </row>
    <row r="87" spans="1:25">
      <c r="B87" s="325" t="s">
        <v>211</v>
      </c>
      <c r="C87" s="337"/>
      <c r="D87" s="355"/>
      <c r="E87" s="355"/>
      <c r="F87" s="355"/>
      <c r="G87" s="355"/>
      <c r="H87" s="355"/>
      <c r="I87" s="355"/>
      <c r="J87" s="355">
        <v>5751.4800000000005</v>
      </c>
      <c r="K87" s="355">
        <v>8791.83</v>
      </c>
      <c r="L87" s="355">
        <v>3318.33</v>
      </c>
      <c r="M87" s="355"/>
      <c r="N87" s="355"/>
      <c r="O87" s="355"/>
      <c r="P87" s="337">
        <v>17861.64</v>
      </c>
      <c r="Q87" s="325"/>
      <c r="R87" s="325"/>
      <c r="S87" s="325"/>
      <c r="T87" s="325"/>
      <c r="U87" s="325"/>
      <c r="V87" s="325"/>
      <c r="W87" s="325"/>
      <c r="X87" s="325"/>
      <c r="Y87" s="325"/>
    </row>
    <row r="88" spans="1:25">
      <c r="B88" s="325" t="s">
        <v>212</v>
      </c>
      <c r="C88" s="337"/>
      <c r="D88" s="355"/>
      <c r="E88" s="355"/>
      <c r="F88" s="355"/>
      <c r="G88" s="355"/>
      <c r="H88" s="355"/>
      <c r="I88" s="355"/>
      <c r="J88" s="355"/>
      <c r="K88" s="355"/>
      <c r="L88" s="355">
        <v>4617.7000000000007</v>
      </c>
      <c r="M88" s="355">
        <v>7110.04</v>
      </c>
      <c r="N88" s="355">
        <v>6713.45</v>
      </c>
      <c r="O88" s="355">
        <v>6523.9400000000005</v>
      </c>
      <c r="P88" s="337">
        <v>24965.130000000005</v>
      </c>
      <c r="Q88" s="325"/>
      <c r="R88" s="325"/>
      <c r="S88" s="325"/>
      <c r="T88" s="325"/>
      <c r="U88" s="325"/>
      <c r="V88" s="325"/>
      <c r="W88" s="325"/>
      <c r="X88" s="325"/>
      <c r="Y88" s="325"/>
    </row>
    <row r="89" spans="1:25">
      <c r="B89" s="325" t="s">
        <v>214</v>
      </c>
      <c r="C89" s="337"/>
      <c r="D89" s="355"/>
      <c r="E89" s="355"/>
      <c r="F89" s="355"/>
      <c r="G89" s="355"/>
      <c r="H89" s="355"/>
      <c r="I89" s="355"/>
      <c r="J89" s="355"/>
      <c r="K89" s="355"/>
      <c r="L89" s="355"/>
      <c r="M89" s="355"/>
      <c r="N89" s="355">
        <v>577.13</v>
      </c>
      <c r="O89" s="355">
        <v>1808.29</v>
      </c>
      <c r="P89" s="337">
        <v>2385.42</v>
      </c>
      <c r="Q89" s="325"/>
      <c r="R89" s="325"/>
      <c r="S89" s="325"/>
      <c r="T89" s="325"/>
      <c r="U89" s="325"/>
      <c r="V89" s="325"/>
      <c r="W89" s="325"/>
      <c r="X89" s="325"/>
      <c r="Y89" s="325"/>
    </row>
    <row r="90" spans="1:25">
      <c r="B90" s="325" t="s">
        <v>216</v>
      </c>
      <c r="C90" s="337"/>
      <c r="D90" s="355"/>
      <c r="E90" s="355"/>
      <c r="F90" s="355"/>
      <c r="G90" s="355"/>
      <c r="H90" s="355"/>
      <c r="I90" s="355"/>
      <c r="J90" s="355"/>
      <c r="K90" s="355"/>
      <c r="L90" s="355"/>
      <c r="M90" s="355"/>
      <c r="N90" s="355"/>
      <c r="O90" s="355">
        <v>717.24000000000012</v>
      </c>
      <c r="P90" s="337">
        <v>717.24000000000012</v>
      </c>
      <c r="Q90" s="325"/>
      <c r="R90" s="325"/>
      <c r="S90" s="325"/>
      <c r="T90" s="325"/>
      <c r="U90" s="325"/>
      <c r="V90" s="325"/>
      <c r="W90" s="325"/>
      <c r="X90" s="325"/>
      <c r="Y90" s="325"/>
    </row>
    <row r="91" spans="1:25">
      <c r="A91" s="325" t="s">
        <v>236</v>
      </c>
      <c r="C91" s="337"/>
      <c r="D91" s="337">
        <v>3544.1100000000006</v>
      </c>
      <c r="E91" s="337">
        <v>10136.269999999999</v>
      </c>
      <c r="F91" s="337">
        <v>10122.57</v>
      </c>
      <c r="G91" s="337">
        <v>9750.75</v>
      </c>
      <c r="H91" s="337">
        <v>9729.3300000000017</v>
      </c>
      <c r="I91" s="337">
        <v>10868.470000000001</v>
      </c>
      <c r="J91" s="337">
        <v>11178.27</v>
      </c>
      <c r="K91" s="337">
        <v>11639.939999999999</v>
      </c>
      <c r="L91" s="337">
        <v>10515.730000000001</v>
      </c>
      <c r="M91" s="337">
        <v>9408.35</v>
      </c>
      <c r="N91" s="337">
        <v>8864.159999999998</v>
      </c>
      <c r="O91" s="337">
        <v>9790.02</v>
      </c>
      <c r="P91" s="337">
        <v>115547.97</v>
      </c>
      <c r="Q91" s="325"/>
      <c r="R91" s="325"/>
      <c r="S91" s="325"/>
      <c r="T91" s="325"/>
      <c r="U91" s="325"/>
      <c r="V91" s="325"/>
      <c r="W91" s="325"/>
      <c r="X91" s="325"/>
      <c r="Y91" s="325"/>
    </row>
    <row r="92" spans="1:25">
      <c r="A92" s="325" t="s">
        <v>14</v>
      </c>
      <c r="B92" s="325" t="s">
        <v>237</v>
      </c>
      <c r="C92" s="337"/>
      <c r="D92" s="355"/>
      <c r="E92" s="355"/>
      <c r="F92" s="355"/>
      <c r="G92" s="355"/>
      <c r="H92" s="355"/>
      <c r="I92" s="355"/>
      <c r="J92" s="355"/>
      <c r="K92" s="355"/>
      <c r="L92" s="355"/>
      <c r="M92" s="355">
        <v>0</v>
      </c>
      <c r="N92" s="355">
        <v>0.17</v>
      </c>
      <c r="O92" s="355">
        <v>2.4699999999999998</v>
      </c>
      <c r="P92" s="337">
        <v>2.6399999999999997</v>
      </c>
      <c r="Q92" s="325"/>
      <c r="R92" s="325"/>
      <c r="S92" s="325"/>
      <c r="T92" s="325"/>
      <c r="U92" s="325"/>
      <c r="V92" s="325"/>
      <c r="W92" s="325"/>
      <c r="X92" s="325"/>
      <c r="Y92" s="325"/>
    </row>
    <row r="93" spans="1:25">
      <c r="B93" s="325" t="s">
        <v>204</v>
      </c>
      <c r="C93" s="337"/>
      <c r="D93" s="355">
        <v>0</v>
      </c>
      <c r="E93" s="355">
        <v>0</v>
      </c>
      <c r="F93" s="355">
        <v>0</v>
      </c>
      <c r="G93" s="355">
        <v>0</v>
      </c>
      <c r="H93" s="355">
        <v>0</v>
      </c>
      <c r="I93" s="355">
        <v>0</v>
      </c>
      <c r="J93" s="355">
        <v>0</v>
      </c>
      <c r="K93" s="355">
        <v>0</v>
      </c>
      <c r="L93" s="355">
        <v>0</v>
      </c>
      <c r="M93" s="355">
        <v>0</v>
      </c>
      <c r="N93" s="355">
        <v>0</v>
      </c>
      <c r="O93" s="355">
        <v>0</v>
      </c>
      <c r="P93" s="337">
        <v>0</v>
      </c>
      <c r="Q93" s="325"/>
      <c r="R93" s="325"/>
      <c r="S93" s="325"/>
      <c r="T93" s="325"/>
      <c r="U93" s="325"/>
      <c r="V93" s="325"/>
      <c r="W93" s="325"/>
      <c r="X93" s="325"/>
      <c r="Y93" s="325"/>
    </row>
    <row r="94" spans="1:25">
      <c r="B94" s="325" t="s">
        <v>238</v>
      </c>
      <c r="C94" s="337"/>
      <c r="D94" s="355">
        <v>238.84</v>
      </c>
      <c r="E94" s="355">
        <v>631.13000000000011</v>
      </c>
      <c r="F94" s="355">
        <v>547.89</v>
      </c>
      <c r="G94" s="355">
        <v>396.03000000000003</v>
      </c>
      <c r="H94" s="355">
        <v>276.33999999999997</v>
      </c>
      <c r="I94" s="355">
        <v>297.84000000000003</v>
      </c>
      <c r="J94" s="355">
        <v>70.599999999999994</v>
      </c>
      <c r="K94" s="355"/>
      <c r="L94" s="355"/>
      <c r="M94" s="355"/>
      <c r="N94" s="355"/>
      <c r="O94" s="355"/>
      <c r="P94" s="337">
        <v>2458.67</v>
      </c>
      <c r="Q94" s="325"/>
      <c r="R94" s="325"/>
      <c r="S94" s="325"/>
      <c r="T94" s="325"/>
      <c r="U94" s="325"/>
      <c r="V94" s="325"/>
      <c r="W94" s="325"/>
      <c r="X94" s="325"/>
      <c r="Y94" s="325"/>
    </row>
    <row r="95" spans="1:25">
      <c r="B95" s="325" t="s">
        <v>205</v>
      </c>
      <c r="C95" s="337"/>
      <c r="D95" s="355">
        <v>58319.340000000004</v>
      </c>
      <c r="E95" s="355">
        <v>165983.57000000004</v>
      </c>
      <c r="F95" s="355">
        <v>146520.19</v>
      </c>
      <c r="G95" s="355">
        <v>111172.48000000001</v>
      </c>
      <c r="H95" s="355">
        <v>88165.67</v>
      </c>
      <c r="I95" s="355">
        <v>110438.9</v>
      </c>
      <c r="J95" s="355">
        <v>32295.539999999997</v>
      </c>
      <c r="K95" s="355">
        <v>613.15</v>
      </c>
      <c r="L95" s="355">
        <v>333.19000000000005</v>
      </c>
      <c r="M95" s="355">
        <v>10.270000000000001</v>
      </c>
      <c r="N95" s="355">
        <v>8.92</v>
      </c>
      <c r="O95" s="355">
        <v>0</v>
      </c>
      <c r="P95" s="337">
        <v>713861.2200000002</v>
      </c>
      <c r="Q95" s="325"/>
      <c r="R95" s="325"/>
      <c r="S95" s="325"/>
      <c r="T95" s="325"/>
      <c r="U95" s="325"/>
      <c r="V95" s="325"/>
      <c r="W95" s="325"/>
      <c r="X95" s="325"/>
      <c r="Y95" s="325"/>
    </row>
    <row r="96" spans="1:25">
      <c r="B96" s="325" t="s">
        <v>239</v>
      </c>
      <c r="C96" s="337"/>
      <c r="D96" s="355"/>
      <c r="E96" s="355"/>
      <c r="F96" s="355"/>
      <c r="G96" s="355"/>
      <c r="H96" s="355"/>
      <c r="I96" s="355">
        <v>104.8</v>
      </c>
      <c r="J96" s="355">
        <v>121968.27000000002</v>
      </c>
      <c r="K96" s="355">
        <v>178720.17</v>
      </c>
      <c r="L96" s="355">
        <v>134109.93</v>
      </c>
      <c r="M96" s="355">
        <v>95779.749999999985</v>
      </c>
      <c r="N96" s="355">
        <v>53856.320000000014</v>
      </c>
      <c r="O96" s="355">
        <v>763.17000000000007</v>
      </c>
      <c r="P96" s="337">
        <v>585302.41000000015</v>
      </c>
      <c r="Q96" s="325"/>
      <c r="R96" s="325"/>
      <c r="S96" s="325"/>
      <c r="T96" s="325"/>
      <c r="U96" s="325"/>
      <c r="V96" s="325"/>
      <c r="W96" s="325"/>
      <c r="X96" s="325"/>
      <c r="Y96" s="325"/>
    </row>
    <row r="97" spans="1:25">
      <c r="B97" s="325" t="s">
        <v>213</v>
      </c>
      <c r="C97" s="337"/>
      <c r="D97" s="355"/>
      <c r="E97" s="355"/>
      <c r="F97" s="355"/>
      <c r="G97" s="355"/>
      <c r="H97" s="355"/>
      <c r="I97" s="355"/>
      <c r="J97" s="355"/>
      <c r="K97" s="355"/>
      <c r="L97" s="355"/>
      <c r="M97" s="355">
        <v>0</v>
      </c>
      <c r="N97" s="355">
        <v>30531.360000000001</v>
      </c>
      <c r="O97" s="355">
        <v>133030.07</v>
      </c>
      <c r="P97" s="337">
        <v>163561.43</v>
      </c>
      <c r="Q97" s="325"/>
      <c r="R97" s="325"/>
      <c r="S97" s="325"/>
      <c r="T97" s="325"/>
      <c r="U97" s="325"/>
      <c r="V97" s="325"/>
      <c r="W97" s="325"/>
      <c r="X97" s="325"/>
      <c r="Y97" s="325"/>
    </row>
    <row r="98" spans="1:25">
      <c r="B98" s="325" t="s">
        <v>214</v>
      </c>
      <c r="C98" s="337"/>
      <c r="D98" s="355"/>
      <c r="E98" s="355"/>
      <c r="F98" s="355"/>
      <c r="G98" s="355"/>
      <c r="H98" s="355"/>
      <c r="I98" s="355"/>
      <c r="J98" s="355"/>
      <c r="K98" s="355"/>
      <c r="L98" s="355"/>
      <c r="M98" s="355"/>
      <c r="N98" s="355">
        <v>0.06</v>
      </c>
      <c r="O98" s="355">
        <v>5.24</v>
      </c>
      <c r="P98" s="337">
        <v>5.3</v>
      </c>
      <c r="Q98" s="325"/>
      <c r="R98" s="325"/>
      <c r="S98" s="325"/>
      <c r="T98" s="325"/>
      <c r="U98" s="325"/>
      <c r="V98" s="325"/>
      <c r="W98" s="325"/>
      <c r="X98" s="325"/>
      <c r="Y98" s="325"/>
    </row>
    <row r="99" spans="1:25">
      <c r="B99" s="325" t="s">
        <v>240</v>
      </c>
      <c r="C99" s="337"/>
      <c r="D99" s="355"/>
      <c r="E99" s="355"/>
      <c r="F99" s="355"/>
      <c r="G99" s="355"/>
      <c r="H99" s="355"/>
      <c r="I99" s="355"/>
      <c r="J99" s="355"/>
      <c r="K99" s="355"/>
      <c r="L99" s="355"/>
      <c r="M99" s="355"/>
      <c r="N99" s="355">
        <v>5.5</v>
      </c>
      <c r="O99" s="355">
        <v>48.82</v>
      </c>
      <c r="P99" s="337">
        <v>54.32</v>
      </c>
      <c r="Q99" s="325"/>
      <c r="R99" s="325"/>
      <c r="S99" s="325"/>
      <c r="T99" s="325"/>
      <c r="U99" s="325"/>
      <c r="V99" s="325"/>
      <c r="W99" s="325"/>
      <c r="X99" s="325"/>
      <c r="Y99" s="325"/>
    </row>
    <row r="100" spans="1:25">
      <c r="A100" s="325" t="s">
        <v>92</v>
      </c>
      <c r="C100" s="337"/>
      <c r="D100" s="337">
        <v>58558.18</v>
      </c>
      <c r="E100" s="337">
        <v>166614.70000000004</v>
      </c>
      <c r="F100" s="337">
        <v>147068.08000000002</v>
      </c>
      <c r="G100" s="337">
        <v>111568.51000000001</v>
      </c>
      <c r="H100" s="337">
        <v>88442.01</v>
      </c>
      <c r="I100" s="337">
        <v>110841.54</v>
      </c>
      <c r="J100" s="337">
        <v>154334.41</v>
      </c>
      <c r="K100" s="337">
        <v>179333.32</v>
      </c>
      <c r="L100" s="337">
        <v>134443.12</v>
      </c>
      <c r="M100" s="337">
        <v>95790.01999999999</v>
      </c>
      <c r="N100" s="337">
        <v>84402.330000000016</v>
      </c>
      <c r="O100" s="337">
        <v>133849.77000000002</v>
      </c>
      <c r="P100" s="337">
        <v>1465245.9900000005</v>
      </c>
      <c r="Q100" s="325"/>
      <c r="R100" s="325"/>
      <c r="S100" s="325"/>
      <c r="T100" s="325"/>
      <c r="U100" s="325"/>
      <c r="V100" s="325"/>
      <c r="W100" s="325"/>
      <c r="X100" s="325"/>
      <c r="Y100" s="325"/>
    </row>
    <row r="101" spans="1:25">
      <c r="A101" s="325" t="s">
        <v>241</v>
      </c>
      <c r="B101" s="325" t="s">
        <v>242</v>
      </c>
      <c r="C101" s="337"/>
      <c r="D101" s="355">
        <v>0</v>
      </c>
      <c r="E101" s="355">
        <v>0</v>
      </c>
      <c r="F101" s="355">
        <v>0</v>
      </c>
      <c r="G101" s="355">
        <v>0</v>
      </c>
      <c r="H101" s="355">
        <v>0</v>
      </c>
      <c r="I101" s="355">
        <v>0</v>
      </c>
      <c r="J101" s="355">
        <v>0</v>
      </c>
      <c r="K101" s="355">
        <v>0</v>
      </c>
      <c r="L101" s="355">
        <v>0</v>
      </c>
      <c r="M101" s="355">
        <v>0</v>
      </c>
      <c r="N101" s="355">
        <v>0</v>
      </c>
      <c r="O101" s="355">
        <v>0</v>
      </c>
      <c r="P101" s="337">
        <v>0</v>
      </c>
      <c r="Q101" s="325"/>
      <c r="R101" s="325"/>
      <c r="S101" s="325"/>
      <c r="T101" s="325"/>
      <c r="U101" s="325"/>
      <c r="V101" s="325"/>
      <c r="W101" s="325"/>
      <c r="X101" s="325"/>
      <c r="Y101" s="325"/>
    </row>
    <row r="102" spans="1:25">
      <c r="B102" s="325" t="s">
        <v>243</v>
      </c>
      <c r="C102" s="337"/>
      <c r="D102" s="355"/>
      <c r="E102" s="355"/>
      <c r="F102" s="355"/>
      <c r="G102" s="355"/>
      <c r="H102" s="355"/>
      <c r="I102" s="355"/>
      <c r="J102" s="355"/>
      <c r="K102" s="355"/>
      <c r="L102" s="355"/>
      <c r="M102" s="355"/>
      <c r="N102" s="355"/>
      <c r="O102" s="355"/>
      <c r="P102" s="337"/>
      <c r="Q102" s="325"/>
      <c r="R102" s="325"/>
      <c r="S102" s="325"/>
      <c r="T102" s="325"/>
      <c r="U102" s="325"/>
      <c r="V102" s="325"/>
      <c r="W102" s="325"/>
      <c r="X102" s="325"/>
      <c r="Y102" s="325"/>
    </row>
    <row r="103" spans="1:25">
      <c r="B103" s="325" t="s">
        <v>244</v>
      </c>
      <c r="C103" s="337"/>
      <c r="D103" s="355"/>
      <c r="E103" s="355"/>
      <c r="F103" s="355"/>
      <c r="G103" s="355"/>
      <c r="H103" s="355"/>
      <c r="I103" s="355"/>
      <c r="J103" s="355"/>
      <c r="K103" s="355"/>
      <c r="L103" s="355"/>
      <c r="M103" s="355"/>
      <c r="N103" s="355"/>
      <c r="O103" s="355"/>
      <c r="P103" s="337"/>
      <c r="Q103" s="325"/>
      <c r="R103" s="325"/>
      <c r="S103" s="325"/>
      <c r="T103" s="325"/>
      <c r="U103" s="325"/>
      <c r="V103" s="325"/>
      <c r="W103" s="325"/>
      <c r="X103" s="325"/>
      <c r="Y103" s="325"/>
    </row>
    <row r="104" spans="1:25">
      <c r="A104" s="325" t="s">
        <v>245</v>
      </c>
      <c r="C104" s="337"/>
      <c r="D104" s="337">
        <v>0</v>
      </c>
      <c r="E104" s="337">
        <v>0</v>
      </c>
      <c r="F104" s="337">
        <v>0</v>
      </c>
      <c r="G104" s="337">
        <v>0</v>
      </c>
      <c r="H104" s="337">
        <v>0</v>
      </c>
      <c r="I104" s="337">
        <v>0</v>
      </c>
      <c r="J104" s="337">
        <v>0</v>
      </c>
      <c r="K104" s="337">
        <v>0</v>
      </c>
      <c r="L104" s="337">
        <v>0</v>
      </c>
      <c r="M104" s="337">
        <v>0</v>
      </c>
      <c r="N104" s="337">
        <v>0</v>
      </c>
      <c r="O104" s="337">
        <v>0</v>
      </c>
      <c r="P104" s="337">
        <v>0</v>
      </c>
      <c r="Q104" s="325"/>
      <c r="R104" s="325"/>
      <c r="S104" s="325"/>
      <c r="T104" s="325"/>
      <c r="U104" s="325"/>
      <c r="V104" s="325"/>
      <c r="W104" s="325"/>
      <c r="X104" s="325"/>
      <c r="Y104" s="325"/>
    </row>
    <row r="105" spans="1:25">
      <c r="A105" s="325" t="s">
        <v>94</v>
      </c>
      <c r="C105" s="337"/>
      <c r="D105" s="337">
        <v>116733.62</v>
      </c>
      <c r="E105" s="337">
        <v>349715.89</v>
      </c>
      <c r="F105" s="337">
        <v>324553.89</v>
      </c>
      <c r="G105" s="337">
        <v>279641.75</v>
      </c>
      <c r="H105" s="337">
        <v>247176.93000000005</v>
      </c>
      <c r="I105" s="337">
        <v>297363.7900000001</v>
      </c>
      <c r="J105" s="337">
        <v>365873.96000000014</v>
      </c>
      <c r="K105" s="337">
        <v>413179.67</v>
      </c>
      <c r="L105" s="337">
        <v>340844.88</v>
      </c>
      <c r="M105" s="337">
        <v>272377.53999999992</v>
      </c>
      <c r="N105" s="337">
        <v>243986.33000000002</v>
      </c>
      <c r="O105" s="337">
        <v>311750.18000000011</v>
      </c>
      <c r="P105" s="337">
        <v>3563198.43</v>
      </c>
      <c r="Q105" s="325"/>
      <c r="R105" s="325"/>
      <c r="S105" s="325"/>
      <c r="T105" s="325"/>
      <c r="U105" s="325"/>
      <c r="V105" s="325"/>
      <c r="W105" s="325"/>
      <c r="X105" s="325"/>
      <c r="Y105" s="325"/>
    </row>
    <row r="106" spans="1:25">
      <c r="C106" s="325"/>
      <c r="D106" s="325"/>
      <c r="E106" s="325"/>
      <c r="F106" s="325"/>
      <c r="G106" s="325"/>
      <c r="H106" s="325"/>
      <c r="I106" s="325"/>
      <c r="J106" s="325"/>
      <c r="K106" s="325"/>
      <c r="L106" s="325"/>
      <c r="M106" s="325"/>
      <c r="N106" s="325"/>
      <c r="O106" s="325"/>
      <c r="P106" s="325"/>
      <c r="Q106" s="325"/>
      <c r="R106" s="325"/>
      <c r="S106" s="325"/>
      <c r="T106" s="325"/>
      <c r="U106" s="325"/>
      <c r="V106" s="325"/>
      <c r="W106" s="325"/>
      <c r="X106" s="325"/>
      <c r="Y106" s="325"/>
    </row>
    <row r="107" spans="1:25">
      <c r="C107" s="325"/>
      <c r="D107" s="325"/>
      <c r="E107" s="325"/>
      <c r="F107" s="325"/>
      <c r="G107" s="325"/>
      <c r="H107" s="325"/>
      <c r="I107" s="325"/>
      <c r="J107" s="325"/>
      <c r="K107" s="325"/>
      <c r="L107" s="325"/>
      <c r="M107" s="325"/>
      <c r="N107" s="325"/>
      <c r="O107" s="325"/>
      <c r="P107" s="325"/>
      <c r="Q107" s="325"/>
      <c r="R107" s="325"/>
      <c r="S107" s="325"/>
      <c r="T107" s="325"/>
      <c r="U107" s="325"/>
      <c r="V107" s="325"/>
      <c r="W107" s="325"/>
      <c r="X107" s="325"/>
      <c r="Y107" s="325"/>
    </row>
    <row r="108" spans="1:25">
      <c r="C108" s="325"/>
      <c r="D108" s="325"/>
      <c r="E108" s="325"/>
      <c r="F108" s="325"/>
      <c r="G108" s="325"/>
      <c r="H108" s="325"/>
      <c r="I108" s="325"/>
      <c r="J108" s="325"/>
      <c r="K108" s="325"/>
      <c r="L108" s="325"/>
      <c r="M108" s="325"/>
      <c r="N108" s="325"/>
      <c r="O108" s="325"/>
      <c r="P108" s="325"/>
      <c r="Q108" s="325"/>
      <c r="R108" s="325"/>
      <c r="S108" s="325"/>
      <c r="T108" s="325"/>
      <c r="U108" s="325"/>
      <c r="V108" s="325"/>
      <c r="W108" s="325"/>
      <c r="X108" s="325"/>
      <c r="Y108" s="325"/>
    </row>
    <row r="109" spans="1:25">
      <c r="C109" s="325"/>
      <c r="D109" s="325"/>
      <c r="E109" s="325"/>
      <c r="F109" s="325"/>
      <c r="G109" s="325"/>
      <c r="H109" s="325"/>
      <c r="I109" s="325"/>
      <c r="J109" s="325"/>
      <c r="K109" s="325"/>
      <c r="L109" s="325"/>
      <c r="M109" s="325"/>
      <c r="N109" s="325"/>
      <c r="O109" s="325"/>
      <c r="P109" s="325"/>
      <c r="Q109" s="325"/>
      <c r="R109" s="325"/>
      <c r="S109" s="325"/>
      <c r="T109" s="325"/>
      <c r="U109" s="325"/>
      <c r="V109" s="325"/>
      <c r="W109" s="325"/>
      <c r="X109" s="325"/>
      <c r="Y109" s="325"/>
    </row>
    <row r="110" spans="1:25"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</row>
    <row r="111" spans="1:25">
      <c r="C111" s="325"/>
      <c r="D111" s="325"/>
      <c r="E111" s="325"/>
      <c r="F111" s="325"/>
      <c r="G111" s="325"/>
      <c r="H111" s="325"/>
      <c r="I111" s="325"/>
      <c r="J111" s="325"/>
      <c r="K111" s="325"/>
      <c r="L111" s="325"/>
      <c r="M111" s="325"/>
      <c r="N111" s="325"/>
      <c r="O111" s="325"/>
      <c r="P111" s="325"/>
      <c r="Q111" s="325"/>
      <c r="R111" s="325"/>
      <c r="S111" s="325"/>
      <c r="T111" s="325"/>
      <c r="U111" s="325"/>
      <c r="V111" s="325"/>
      <c r="W111" s="325"/>
      <c r="X111" s="325"/>
      <c r="Y111" s="325"/>
    </row>
    <row r="112" spans="1:25">
      <c r="C112" s="325"/>
      <c r="D112" s="325"/>
      <c r="E112" s="325"/>
      <c r="F112" s="325"/>
      <c r="G112" s="325"/>
      <c r="H112" s="325"/>
      <c r="I112" s="325"/>
      <c r="J112" s="325"/>
      <c r="K112" s="325"/>
      <c r="L112" s="325"/>
      <c r="M112" s="325"/>
      <c r="N112" s="325"/>
      <c r="O112" s="325"/>
      <c r="P112" s="325"/>
      <c r="Q112" s="325"/>
      <c r="R112" s="325"/>
      <c r="S112" s="325"/>
      <c r="T112" s="325"/>
      <c r="U112" s="325"/>
      <c r="V112" s="325"/>
      <c r="W112" s="325"/>
      <c r="X112" s="325"/>
      <c r="Y112" s="325"/>
    </row>
    <row r="113" s="325" customFormat="1"/>
    <row r="114" s="325" customFormat="1"/>
    <row r="115" s="325" customFormat="1"/>
    <row r="116" s="325" customFormat="1"/>
    <row r="117" s="325" customFormat="1"/>
    <row r="118" s="325" customFormat="1"/>
    <row r="119" s="325" customFormat="1"/>
    <row r="120" s="325" customFormat="1"/>
    <row r="121" s="325" customFormat="1"/>
    <row r="122" s="325" customFormat="1"/>
    <row r="123" s="325" customFormat="1"/>
    <row r="124" s="325" customFormat="1"/>
    <row r="125" s="325" customFormat="1"/>
    <row r="126" s="325" customFormat="1"/>
    <row r="127" s="325" customFormat="1"/>
    <row r="128" s="325" customFormat="1"/>
    <row r="129" s="325" customFormat="1"/>
    <row r="130" s="325" customFormat="1"/>
    <row r="131" s="325" customFormat="1"/>
    <row r="132" s="325" customFormat="1"/>
    <row r="133" s="325" customFormat="1"/>
    <row r="134" s="325" customFormat="1"/>
    <row r="135" s="325" customFormat="1"/>
    <row r="136" s="325" customFormat="1"/>
    <row r="137" s="325" customFormat="1"/>
    <row r="138" s="325" customFormat="1"/>
    <row r="139" s="325" customFormat="1"/>
    <row r="140" s="325" customFormat="1"/>
    <row r="141" s="325" customFormat="1"/>
    <row r="142" s="325" customFormat="1"/>
    <row r="143" s="325" customFormat="1"/>
    <row r="144" s="325" customFormat="1"/>
    <row r="145" s="325" customFormat="1"/>
    <row r="146" s="325" customFormat="1"/>
    <row r="147" s="325" customFormat="1"/>
    <row r="148" s="325" customFormat="1"/>
    <row r="149" s="325" customFormat="1"/>
    <row r="150" s="325" customFormat="1"/>
    <row r="151" s="325" customFormat="1"/>
    <row r="152" s="325" customFormat="1"/>
    <row r="153" s="325" customFormat="1"/>
    <row r="154" s="325" customFormat="1"/>
    <row r="155" s="325" customFormat="1"/>
    <row r="156" s="325" customFormat="1"/>
    <row r="157" s="325" customFormat="1"/>
    <row r="158" s="325" customFormat="1"/>
    <row r="159" s="325" customFormat="1"/>
    <row r="160" s="325" customFormat="1"/>
    <row r="161" s="325" customFormat="1"/>
    <row r="162" s="325" customFormat="1"/>
    <row r="163" s="325" customFormat="1"/>
    <row r="164" s="325" customFormat="1"/>
    <row r="165" s="325" customFormat="1"/>
    <row r="166" s="325" customFormat="1"/>
    <row r="167" s="325" customFormat="1"/>
    <row r="168" s="325" customFormat="1"/>
    <row r="169" s="325" customFormat="1"/>
    <row r="170" s="325" customFormat="1"/>
    <row r="171" s="325" customFormat="1"/>
    <row r="172" s="325" customFormat="1"/>
    <row r="173" s="325" customFormat="1"/>
    <row r="174" s="325" customFormat="1"/>
    <row r="175" s="325" customFormat="1"/>
    <row r="176" s="325" customFormat="1"/>
    <row r="177" s="325" customFormat="1"/>
    <row r="178" s="325" customFormat="1"/>
    <row r="179" s="325" customFormat="1"/>
    <row r="180" s="325" customFormat="1"/>
    <row r="181" s="325" customFormat="1"/>
    <row r="182" s="325" customFormat="1"/>
    <row r="183" s="325" customFormat="1"/>
    <row r="184" s="325" customFormat="1"/>
    <row r="185" s="325" customFormat="1"/>
    <row r="186" s="325" customFormat="1"/>
    <row r="187" s="325" customFormat="1"/>
    <row r="188" s="325" customFormat="1"/>
    <row r="189" s="325" customFormat="1"/>
    <row r="190" s="325" customFormat="1"/>
    <row r="191" s="325" customFormat="1"/>
    <row r="192" s="325" customFormat="1"/>
    <row r="193" s="325" customFormat="1"/>
    <row r="194" s="325" customFormat="1"/>
    <row r="195" s="325" customFormat="1"/>
    <row r="196" s="325" customFormat="1"/>
    <row r="197" s="325" customFormat="1"/>
    <row r="198" s="325" customFormat="1"/>
    <row r="199" s="325" customFormat="1"/>
    <row r="200" s="325" customFormat="1"/>
    <row r="201" s="325" customFormat="1"/>
    <row r="202" s="325" customFormat="1"/>
    <row r="203" s="325" customFormat="1"/>
    <row r="204" s="325" customFormat="1"/>
    <row r="205" s="325" customForma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8ED2-6523-43D5-9674-CF63307F077E}">
  <sheetPr>
    <tabColor theme="0" tint="-0.14999847407452621"/>
  </sheetPr>
  <dimension ref="A1:M20"/>
  <sheetViews>
    <sheetView zoomScaleNormal="100" workbookViewId="0"/>
  </sheetViews>
  <sheetFormatPr defaultColWidth="16.7109375" defaultRowHeight="12.75"/>
  <cols>
    <col min="1" max="1" width="30.7109375" customWidth="1"/>
    <col min="4" max="4" width="19.5703125" customWidth="1"/>
  </cols>
  <sheetData>
    <row r="1" spans="1:13">
      <c r="A1" s="356" t="s">
        <v>0</v>
      </c>
      <c r="B1" s="357"/>
      <c r="C1" s="357"/>
      <c r="D1" s="357" t="s">
        <v>246</v>
      </c>
      <c r="E1" s="357"/>
      <c r="F1" s="357"/>
      <c r="G1" s="357"/>
      <c r="H1" s="357"/>
      <c r="I1" s="357"/>
      <c r="J1" s="357"/>
      <c r="K1" s="357"/>
      <c r="L1" s="360"/>
    </row>
    <row r="2" spans="1:13">
      <c r="A2" s="358" t="s">
        <v>247</v>
      </c>
      <c r="B2" s="359" t="s">
        <v>96</v>
      </c>
      <c r="C2" s="359" t="s">
        <v>248</v>
      </c>
      <c r="D2" s="359" t="s">
        <v>98</v>
      </c>
      <c r="E2" s="359" t="s">
        <v>99</v>
      </c>
      <c r="F2" s="359" t="s">
        <v>249</v>
      </c>
      <c r="G2" s="359" t="s">
        <v>77</v>
      </c>
      <c r="H2" s="359" t="s">
        <v>56</v>
      </c>
      <c r="I2" s="375" t="s">
        <v>250</v>
      </c>
      <c r="J2" s="375" t="s">
        <v>251</v>
      </c>
      <c r="K2" s="375" t="s">
        <v>252</v>
      </c>
      <c r="L2" s="176" t="s">
        <v>13</v>
      </c>
    </row>
    <row r="3" spans="1:13">
      <c r="A3" s="364" t="s">
        <v>253</v>
      </c>
      <c r="B3" s="365" t="s">
        <v>96</v>
      </c>
      <c r="C3" s="365" t="s">
        <v>96</v>
      </c>
      <c r="D3" s="365" t="s">
        <v>14</v>
      </c>
      <c r="E3" s="365" t="s">
        <v>14</v>
      </c>
      <c r="F3" s="365" t="s">
        <v>14</v>
      </c>
      <c r="G3" s="365" t="s">
        <v>14</v>
      </c>
      <c r="H3" s="365" t="s">
        <v>95</v>
      </c>
      <c r="I3" s="376" t="s">
        <v>14</v>
      </c>
      <c r="J3" s="376" t="s">
        <v>14</v>
      </c>
      <c r="K3" s="376" t="s">
        <v>14</v>
      </c>
      <c r="L3" s="366"/>
    </row>
    <row r="4" spans="1:13">
      <c r="A4" s="361" t="s">
        <v>254</v>
      </c>
      <c r="B4" s="362" t="s">
        <v>98</v>
      </c>
      <c r="C4" s="362" t="s">
        <v>98</v>
      </c>
      <c r="D4" s="362" t="s">
        <v>98</v>
      </c>
      <c r="E4" s="362" t="s">
        <v>99</v>
      </c>
      <c r="F4" s="362" t="s">
        <v>249</v>
      </c>
      <c r="G4" s="362" t="s">
        <v>99</v>
      </c>
      <c r="H4" s="362" t="s">
        <v>98</v>
      </c>
      <c r="I4" s="377" t="s">
        <v>98</v>
      </c>
      <c r="J4" s="377" t="s">
        <v>99</v>
      </c>
      <c r="K4" s="377" t="s">
        <v>98</v>
      </c>
      <c r="L4" s="363"/>
    </row>
    <row r="6" spans="1:13">
      <c r="A6" s="16" t="s">
        <v>158</v>
      </c>
      <c r="B6" s="187">
        <f>'[1]Summary Table'!B6</f>
        <v>1066979</v>
      </c>
      <c r="C6" s="188">
        <f>'[1]Summary Table'!C6</f>
        <v>0</v>
      </c>
      <c r="D6" s="188">
        <f>'[1]Summary Table'!D6</f>
        <v>0</v>
      </c>
      <c r="E6" s="188">
        <f>'[1]Summary Table'!E6</f>
        <v>0</v>
      </c>
      <c r="F6" s="188">
        <f>'[1]Summary Table'!F6</f>
        <v>64963.436226571801</v>
      </c>
      <c r="G6" s="188">
        <f>'[1]Summary Table'!G6</f>
        <v>0</v>
      </c>
      <c r="H6" s="188">
        <f>'[1]Summary Table'!H6</f>
        <v>0</v>
      </c>
      <c r="I6" s="188">
        <f>'[1]Summary Table'!I6</f>
        <v>0</v>
      </c>
      <c r="J6" s="188">
        <f>'[1]Summary Table'!J6</f>
        <v>0</v>
      </c>
      <c r="K6" s="189">
        <f>'[1]Summary Table'!K6</f>
        <v>0</v>
      </c>
      <c r="L6" s="7">
        <f>SUM(B6:K6)</f>
        <v>1131942.4362265719</v>
      </c>
      <c r="M6" s="7">
        <f>+L6-'[1]Summary Table'!L6</f>
        <v>0</v>
      </c>
    </row>
    <row r="7" spans="1:13">
      <c r="A7" s="16" t="s">
        <v>159</v>
      </c>
      <c r="B7" s="174">
        <f>'[1]Summary Table'!B7</f>
        <v>811185.82000000007</v>
      </c>
      <c r="C7" s="172">
        <f>'[1]Summary Table'!C7</f>
        <v>0</v>
      </c>
      <c r="D7" s="172">
        <f>'[1]Summary Table'!D7</f>
        <v>0</v>
      </c>
      <c r="E7" s="172">
        <f>'[1]Summary Table'!E7</f>
        <v>0</v>
      </c>
      <c r="F7" s="172">
        <f>'[1]Summary Table'!F7</f>
        <v>0</v>
      </c>
      <c r="G7" s="172">
        <f>'[1]Summary Table'!G7</f>
        <v>0</v>
      </c>
      <c r="H7" s="172">
        <f>'[1]Summary Table'!H7</f>
        <v>0</v>
      </c>
      <c r="I7" s="172">
        <f>'[1]Summary Table'!I7</f>
        <v>0</v>
      </c>
      <c r="J7" s="172">
        <f>'[1]Summary Table'!J7</f>
        <v>0</v>
      </c>
      <c r="K7" s="190">
        <f>'[1]Summary Table'!K7</f>
        <v>0</v>
      </c>
      <c r="L7" s="7">
        <f t="shared" ref="L7:L17" si="0">SUM(B7:K7)</f>
        <v>811185.82000000007</v>
      </c>
      <c r="M7" s="7">
        <f>+L7-'[1]Summary Table'!L7</f>
        <v>0</v>
      </c>
    </row>
    <row r="8" spans="1:13">
      <c r="A8" s="16" t="s">
        <v>160</v>
      </c>
      <c r="B8" s="174">
        <f>'[1]Summary Table'!B8</f>
        <v>1253616</v>
      </c>
      <c r="C8" s="172">
        <f>'[1]Summary Table'!C8</f>
        <v>0</v>
      </c>
      <c r="D8" s="172">
        <f>'[1]Summary Table'!D8</f>
        <v>0</v>
      </c>
      <c r="E8" s="172">
        <f>'[1]Summary Table'!E8</f>
        <v>0</v>
      </c>
      <c r="F8" s="172">
        <f>'[1]Summary Table'!F8</f>
        <v>27826.849237870571</v>
      </c>
      <c r="G8" s="172">
        <f>'[1]Summary Table'!G8</f>
        <v>0</v>
      </c>
      <c r="H8" s="172">
        <f>'[1]Summary Table'!H8</f>
        <v>0</v>
      </c>
      <c r="I8" s="172">
        <f>'[1]Summary Table'!I8</f>
        <v>881.40000000000009</v>
      </c>
      <c r="J8" s="172">
        <f>'[1]Summary Table'!J8</f>
        <v>11293.285714285714</v>
      </c>
      <c r="K8" s="190">
        <f>'[1]Summary Table'!K8</f>
        <v>786.66666666666674</v>
      </c>
      <c r="L8" s="7">
        <f t="shared" si="0"/>
        <v>1294404.201618823</v>
      </c>
      <c r="M8" s="7">
        <f>+L8-'[1]Summary Table'!L8</f>
        <v>0</v>
      </c>
    </row>
    <row r="9" spans="1:13">
      <c r="A9" s="16" t="s">
        <v>161</v>
      </c>
      <c r="B9" s="174">
        <f>'[1]Summary Table'!B9</f>
        <v>464685</v>
      </c>
      <c r="C9" s="172">
        <f>'[1]Summary Table'!C9</f>
        <v>0</v>
      </c>
      <c r="D9" s="172">
        <f>'[1]Summary Table'!D9</f>
        <v>0</v>
      </c>
      <c r="E9" s="172">
        <f>'[1]Summary Table'!E9</f>
        <v>0</v>
      </c>
      <c r="F9" s="172">
        <f>'[1]Summary Table'!F9</f>
        <v>20542.841460600284</v>
      </c>
      <c r="G9" s="172">
        <f>'[1]Summary Table'!G9</f>
        <v>0</v>
      </c>
      <c r="H9" s="172">
        <f>'[1]Summary Table'!H9</f>
        <v>0</v>
      </c>
      <c r="I9" s="172">
        <f>'[1]Summary Table'!I9</f>
        <v>1175.2</v>
      </c>
      <c r="J9" s="172">
        <f>'[1]Summary Table'!J9</f>
        <v>6775.9714285714281</v>
      </c>
      <c r="K9" s="190">
        <f>'[1]Summary Table'!K9</f>
        <v>1888</v>
      </c>
      <c r="L9" s="7">
        <f t="shared" si="0"/>
        <v>495067.01288917172</v>
      </c>
      <c r="M9" s="7">
        <f>+L9-'[1]Summary Table'!L9</f>
        <v>0</v>
      </c>
    </row>
    <row r="10" spans="1:13">
      <c r="A10" s="16" t="s">
        <v>162</v>
      </c>
      <c r="B10" s="174">
        <f>'[1]Summary Table'!B10</f>
        <v>450842</v>
      </c>
      <c r="C10" s="172">
        <f>'[1]Summary Table'!C10</f>
        <v>0</v>
      </c>
      <c r="D10" s="172">
        <f>'[1]Summary Table'!D10</f>
        <v>0</v>
      </c>
      <c r="E10" s="172">
        <f>'[1]Summary Table'!E10</f>
        <v>0</v>
      </c>
      <c r="F10" s="172">
        <f>'[1]Summary Table'!F10</f>
        <v>61949.085374957365</v>
      </c>
      <c r="G10" s="172">
        <f>'[1]Summary Table'!G10</f>
        <v>0</v>
      </c>
      <c r="H10" s="172">
        <f>'[1]Summary Table'!H10</f>
        <v>0</v>
      </c>
      <c r="I10" s="172">
        <f>'[1]Summary Table'!I10</f>
        <v>0</v>
      </c>
      <c r="J10" s="172">
        <f>'[1]Summary Table'!J10</f>
        <v>4517.3142857142857</v>
      </c>
      <c r="K10" s="190">
        <f>'[1]Summary Table'!K10</f>
        <v>0</v>
      </c>
      <c r="L10" s="7">
        <f t="shared" si="0"/>
        <v>517308.39966067165</v>
      </c>
      <c r="M10" s="7">
        <f>+L10-'[1]Summary Table'!L10</f>
        <v>0</v>
      </c>
    </row>
    <row r="11" spans="1:13">
      <c r="A11" s="16" t="s">
        <v>163</v>
      </c>
      <c r="B11" s="174">
        <f>'[1]Summary Table'!B11</f>
        <v>139628</v>
      </c>
      <c r="C11" s="172">
        <f>'[1]Summary Table'!C11</f>
        <v>0</v>
      </c>
      <c r="D11" s="172">
        <f>'[1]Summary Table'!D11</f>
        <v>0</v>
      </c>
      <c r="E11" s="172">
        <f>'[1]Summary Table'!E11</f>
        <v>10232.5869</v>
      </c>
      <c r="F11" s="172">
        <f>'[1]Summary Table'!F11</f>
        <v>0</v>
      </c>
      <c r="G11" s="172">
        <f>'[1]Summary Table'!G11</f>
        <v>0</v>
      </c>
      <c r="H11" s="172">
        <f>'[1]Summary Table'!H11</f>
        <v>0</v>
      </c>
      <c r="I11" s="172">
        <f>'[1]Summary Table'!I11</f>
        <v>0</v>
      </c>
      <c r="J11" s="172">
        <f>'[1]Summary Table'!J11</f>
        <v>27103.885714285712</v>
      </c>
      <c r="K11" s="190">
        <f>'[1]Summary Table'!K11</f>
        <v>314.66666666666663</v>
      </c>
      <c r="L11" s="7">
        <f t="shared" si="0"/>
        <v>177279.13928095237</v>
      </c>
      <c r="M11" s="7">
        <f>+L11-'[1]Summary Table'!L11</f>
        <v>0</v>
      </c>
    </row>
    <row r="12" spans="1:13">
      <c r="A12" s="16" t="s">
        <v>164</v>
      </c>
      <c r="B12" s="174">
        <f>'[1]Summary Table'!B12</f>
        <v>0</v>
      </c>
      <c r="C12" s="172">
        <f>'[1]Summary Table'!C12</f>
        <v>0</v>
      </c>
      <c r="D12" s="172">
        <f>'[1]Summary Table'!D12</f>
        <v>0</v>
      </c>
      <c r="E12" s="172">
        <f>'[1]Summary Table'!E12</f>
        <v>31713.022299999997</v>
      </c>
      <c r="F12" s="172">
        <f>'[1]Summary Table'!F12</f>
        <v>0</v>
      </c>
      <c r="G12" s="172">
        <f>'[1]Summary Table'!G12</f>
        <v>0</v>
      </c>
      <c r="H12" s="172">
        <f>'[1]Summary Table'!H12</f>
        <v>0</v>
      </c>
      <c r="I12" s="172">
        <f>'[1]Summary Table'!I12</f>
        <v>1175.2</v>
      </c>
      <c r="J12" s="172">
        <f>'[1]Summary Table'!J12</f>
        <v>106156.88571428572</v>
      </c>
      <c r="K12" s="190">
        <f>'[1]Summary Table'!K12</f>
        <v>786.66666666666674</v>
      </c>
      <c r="L12" s="7">
        <f t="shared" si="0"/>
        <v>139831.77468095237</v>
      </c>
      <c r="M12" s="7">
        <f>+L12-'[1]Summary Table'!L12</f>
        <v>0</v>
      </c>
    </row>
    <row r="13" spans="1:13">
      <c r="A13" s="16" t="s">
        <v>165</v>
      </c>
      <c r="B13" s="174">
        <f>'[1]Summary Table'!B13</f>
        <v>0</v>
      </c>
      <c r="C13" s="172">
        <f>'[1]Summary Table'!C13</f>
        <v>0</v>
      </c>
      <c r="D13" s="172">
        <f>'[1]Summary Table'!D13</f>
        <v>38.779299999999999</v>
      </c>
      <c r="E13" s="172">
        <f>'[1]Summary Table'!E13</f>
        <v>16287.163699999999</v>
      </c>
      <c r="F13" s="172">
        <f>'[1]Summary Table'!F13</f>
        <v>0</v>
      </c>
      <c r="G13" s="172">
        <f>'[1]Summary Table'!G13</f>
        <v>0</v>
      </c>
      <c r="H13" s="172">
        <f>'[1]Summary Table'!H13</f>
        <v>0</v>
      </c>
      <c r="I13" s="172">
        <f>'[1]Summary Table'!I13</f>
        <v>0</v>
      </c>
      <c r="J13" s="172">
        <f>'[1]Summary Table'!J13</f>
        <v>1505.7714285714285</v>
      </c>
      <c r="K13" s="190">
        <f>'[1]Summary Table'!K13</f>
        <v>0</v>
      </c>
      <c r="L13" s="7">
        <f t="shared" si="0"/>
        <v>17831.714428571428</v>
      </c>
      <c r="M13" s="7">
        <f>+L13-'[1]Summary Table'!L13</f>
        <v>0</v>
      </c>
    </row>
    <row r="14" spans="1:13">
      <c r="A14" s="16" t="s">
        <v>166</v>
      </c>
      <c r="B14" s="174">
        <f>'[1]Summary Table'!B14</f>
        <v>0</v>
      </c>
      <c r="C14" s="172">
        <f>'[1]Summary Table'!C14</f>
        <v>213876</v>
      </c>
      <c r="D14" s="172">
        <f>'[1]Summary Table'!D14</f>
        <v>0</v>
      </c>
      <c r="E14" s="172">
        <f>'[1]Summary Table'!E14</f>
        <v>52164.178099999983</v>
      </c>
      <c r="F14" s="172">
        <f>'[1]Summary Table'!F14</f>
        <v>0</v>
      </c>
      <c r="G14" s="172">
        <f>'[1]Summary Table'!G14</f>
        <v>0</v>
      </c>
      <c r="H14" s="172">
        <f>'[1]Summary Table'!H14</f>
        <v>0</v>
      </c>
      <c r="I14" s="172">
        <f>'[1]Summary Table'!I14</f>
        <v>0</v>
      </c>
      <c r="J14" s="172">
        <f>'[1]Summary Table'!J14</f>
        <v>1505.7714285714285</v>
      </c>
      <c r="K14" s="190">
        <f>'[1]Summary Table'!K14</f>
        <v>0</v>
      </c>
      <c r="L14" s="7">
        <f t="shared" si="0"/>
        <v>267545.94952857139</v>
      </c>
      <c r="M14" s="7">
        <f>+L14-'[1]Summary Table'!L14</f>
        <v>0</v>
      </c>
    </row>
    <row r="15" spans="1:13">
      <c r="A15" s="16" t="s">
        <v>167</v>
      </c>
      <c r="B15" s="174">
        <f>'[1]Summary Table'!B15</f>
        <v>0</v>
      </c>
      <c r="C15" s="172">
        <f>'[1]Summary Table'!C15</f>
        <v>88912</v>
      </c>
      <c r="D15" s="172">
        <f>'[1]Summary Table'!D15</f>
        <v>0</v>
      </c>
      <c r="E15" s="172">
        <f>'[1]Summary Table'!E15</f>
        <v>44233.061199999996</v>
      </c>
      <c r="F15" s="172">
        <f>'[1]Summary Table'!F15</f>
        <v>0</v>
      </c>
      <c r="G15" s="172">
        <f>'[1]Summary Table'!G15</f>
        <v>0</v>
      </c>
      <c r="H15" s="172">
        <f>'[1]Summary Table'!H15</f>
        <v>0</v>
      </c>
      <c r="I15" s="172">
        <f>'[1]Summary Table'!I15</f>
        <v>587.6</v>
      </c>
      <c r="J15" s="172">
        <f>'[1]Summary Table'!J15</f>
        <v>3011.542857142857</v>
      </c>
      <c r="K15" s="190">
        <f>'[1]Summary Table'!K15</f>
        <v>786.66666666666674</v>
      </c>
      <c r="L15" s="7">
        <f t="shared" si="0"/>
        <v>137530.87072380952</v>
      </c>
      <c r="M15" s="7">
        <f>+L15-'[1]Summary Table'!L15</f>
        <v>0</v>
      </c>
    </row>
    <row r="16" spans="1:13">
      <c r="A16" s="16" t="s">
        <v>168</v>
      </c>
      <c r="B16" s="174">
        <f>'[1]Summary Table'!B16</f>
        <v>0</v>
      </c>
      <c r="C16" s="172">
        <f>'[1]Summary Table'!C16</f>
        <v>0</v>
      </c>
      <c r="D16" s="172">
        <f>'[1]Summary Table'!D16</f>
        <v>156877.16899999982</v>
      </c>
      <c r="E16" s="172">
        <f>'[1]Summary Table'!E16</f>
        <v>24567.561499999996</v>
      </c>
      <c r="F16" s="172">
        <f>'[1]Summary Table'!F16</f>
        <v>0</v>
      </c>
      <c r="G16" s="172">
        <f>'[1]Summary Table'!G16</f>
        <v>0</v>
      </c>
      <c r="H16" s="172">
        <f>'[1]Summary Table'!H16</f>
        <v>0</v>
      </c>
      <c r="I16" s="172">
        <f>'[1]Summary Table'!I16</f>
        <v>293.8</v>
      </c>
      <c r="J16" s="172">
        <f>'[1]Summary Table'!J16</f>
        <v>65501.057142857149</v>
      </c>
      <c r="K16" s="190">
        <f>'[1]Summary Table'!K16</f>
        <v>786.66666666666674</v>
      </c>
      <c r="L16" s="7">
        <f t="shared" si="0"/>
        <v>248026.25430952362</v>
      </c>
      <c r="M16" s="7">
        <f>+L16-'[1]Summary Table'!L16</f>
        <v>0</v>
      </c>
    </row>
    <row r="17" spans="1:13">
      <c r="A17" s="16" t="s">
        <v>169</v>
      </c>
      <c r="B17" s="175">
        <f>'[1]Summary Table'!B17</f>
        <v>0</v>
      </c>
      <c r="C17" s="191">
        <f>'[1]Summary Table'!C17</f>
        <v>567821.34428900003</v>
      </c>
      <c r="D17" s="191">
        <f>'[1]Summary Table'!D17</f>
        <v>208155.3303999998</v>
      </c>
      <c r="E17" s="191">
        <f>'[1]Summary Table'!E17</f>
        <v>116977.68910000008</v>
      </c>
      <c r="F17" s="191">
        <f>'[1]Summary Table'!F17</f>
        <v>0</v>
      </c>
      <c r="G17" s="191">
        <f>'[1]Summary Table'!G17</f>
        <v>242788</v>
      </c>
      <c r="H17" s="191">
        <f>'[1]Summary Table'!H17</f>
        <v>110954</v>
      </c>
      <c r="I17" s="191">
        <f>'[1]Summary Table'!I17</f>
        <v>293.8</v>
      </c>
      <c r="J17" s="191">
        <f>'[1]Summary Table'!J17</f>
        <v>9787.5142857142855</v>
      </c>
      <c r="K17" s="192">
        <f>'[1]Summary Table'!K17</f>
        <v>314.66666666666663</v>
      </c>
      <c r="L17" s="7">
        <f t="shared" si="0"/>
        <v>1257092.344741381</v>
      </c>
      <c r="M17" s="7">
        <f>+L17-'[1]Summary Table'!L17</f>
        <v>0</v>
      </c>
    </row>
    <row r="18" spans="1:13">
      <c r="A18" s="11"/>
      <c r="D18" s="11"/>
      <c r="M18" s="7"/>
    </row>
    <row r="19" spans="1:13" ht="13.5" thickBot="1">
      <c r="A19" s="81" t="s">
        <v>59</v>
      </c>
      <c r="B19" s="166">
        <f t="shared" ref="B19:G19" si="1">SUM(B6:B17)</f>
        <v>4186935.8200000003</v>
      </c>
      <c r="C19" s="166">
        <f t="shared" si="1"/>
        <v>870609.34428900003</v>
      </c>
      <c r="D19" s="166">
        <f t="shared" si="1"/>
        <v>365071.27869999962</v>
      </c>
      <c r="E19" s="166">
        <f t="shared" si="1"/>
        <v>296175.26280000003</v>
      </c>
      <c r="F19" s="166">
        <f t="shared" si="1"/>
        <v>175282.21230000001</v>
      </c>
      <c r="G19" s="166">
        <f t="shared" si="1"/>
        <v>242788</v>
      </c>
      <c r="H19" s="166">
        <f>SUM(H6:H17)</f>
        <v>110954</v>
      </c>
      <c r="I19" s="166">
        <f t="shared" ref="I19:J19" si="2">SUM(I6:I17)</f>
        <v>4407</v>
      </c>
      <c r="J19" s="166">
        <f t="shared" si="2"/>
        <v>237159</v>
      </c>
      <c r="K19" s="166">
        <f>SUM(K6:K17)</f>
        <v>5664.0000000000009</v>
      </c>
      <c r="L19" s="166">
        <f>SUM(L6:L17)</f>
        <v>6495045.9180889996</v>
      </c>
      <c r="M19" s="7">
        <f>+L19-'[1]Summary Table'!L19</f>
        <v>0</v>
      </c>
    </row>
    <row r="20" spans="1:13" ht="13.5" thickTop="1">
      <c r="E20" s="17"/>
      <c r="F20" s="17"/>
      <c r="I20" s="17"/>
    </row>
  </sheetData>
  <phoneticPr fontId="24" type="noConversion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B047-4554-4B48-BA2B-AB7F79E4D086}">
  <dimension ref="A1:C15"/>
  <sheetViews>
    <sheetView zoomScaleNormal="100" workbookViewId="0"/>
  </sheetViews>
  <sheetFormatPr defaultColWidth="16.7109375" defaultRowHeight="12.75"/>
  <cols>
    <col min="1" max="3" width="16.7109375" style="347"/>
    <col min="4" max="16384" width="16.7109375" style="341"/>
  </cols>
  <sheetData>
    <row r="1" spans="1:3">
      <c r="A1" s="338"/>
      <c r="B1" s="339"/>
      <c r="C1" s="340"/>
    </row>
    <row r="2" spans="1:3">
      <c r="A2" s="342" t="s">
        <v>255</v>
      </c>
      <c r="B2" s="343">
        <v>2022</v>
      </c>
      <c r="C2" s="344">
        <v>2023</v>
      </c>
    </row>
    <row r="3" spans="1:3">
      <c r="A3" s="345"/>
      <c r="B3" s="346"/>
    </row>
    <row r="4" spans="1:3">
      <c r="A4" s="348" t="s">
        <v>158</v>
      </c>
      <c r="B4" s="353">
        <v>4.5999999999999999E-3</v>
      </c>
      <c r="C4" s="353">
        <v>5.0299999999999997E-2</v>
      </c>
    </row>
    <row r="5" spans="1:3">
      <c r="A5" s="348" t="s">
        <v>159</v>
      </c>
      <c r="B5" s="353">
        <v>3.0000000000000001E-3</v>
      </c>
      <c r="C5" s="353">
        <v>5.0299999999999997E-2</v>
      </c>
    </row>
    <row r="6" spans="1:3">
      <c r="A6" s="348" t="s">
        <v>160</v>
      </c>
      <c r="B6" s="353">
        <v>4.5999999999999999E-3</v>
      </c>
      <c r="C6" s="353">
        <v>5.0299999999999997E-2</v>
      </c>
    </row>
    <row r="7" spans="1:3">
      <c r="A7" s="348" t="s">
        <v>161</v>
      </c>
      <c r="B7" s="353">
        <v>6.6E-3</v>
      </c>
      <c r="C7" s="353">
        <v>5.2499999999999998E-2</v>
      </c>
    </row>
    <row r="8" spans="1:3">
      <c r="A8" s="348" t="s">
        <v>162</v>
      </c>
      <c r="B8" s="353">
        <v>1.15E-2</v>
      </c>
      <c r="C8" s="353">
        <v>5.2499999999999998E-2</v>
      </c>
    </row>
    <row r="9" spans="1:3">
      <c r="A9" s="348" t="s">
        <v>163</v>
      </c>
      <c r="B9" s="353">
        <v>1.7100000000000001E-2</v>
      </c>
      <c r="C9" s="353">
        <v>5.2499999999999998E-2</v>
      </c>
    </row>
    <row r="10" spans="1:3">
      <c r="A10" s="348" t="s">
        <v>164</v>
      </c>
      <c r="B10" s="353">
        <v>2.3E-2</v>
      </c>
      <c r="C10" s="353">
        <v>5.3999999999999999E-2</v>
      </c>
    </row>
    <row r="11" spans="1:3">
      <c r="A11" s="348" t="s">
        <v>165</v>
      </c>
      <c r="B11" s="353">
        <v>3.0099999999999998E-2</v>
      </c>
      <c r="C11" s="353">
        <v>5.3999999999999999E-2</v>
      </c>
    </row>
    <row r="12" spans="1:3">
      <c r="A12" s="348" t="s">
        <v>166</v>
      </c>
      <c r="B12" s="353">
        <v>3.2800000000000003E-2</v>
      </c>
      <c r="C12" s="353">
        <v>5.3999999999999999E-2</v>
      </c>
    </row>
    <row r="13" spans="1:3">
      <c r="A13" s="348" t="s">
        <v>167</v>
      </c>
      <c r="B13" s="353">
        <v>3.9899999999999998E-2</v>
      </c>
      <c r="C13" s="353">
        <v>5.33E-2</v>
      </c>
    </row>
    <row r="14" spans="1:3">
      <c r="A14" s="348" t="s">
        <v>168</v>
      </c>
      <c r="B14" s="353">
        <v>4.5999999999999999E-2</v>
      </c>
      <c r="C14" s="353">
        <v>5.33E-2</v>
      </c>
    </row>
    <row r="15" spans="1:3">
      <c r="A15" s="348" t="s">
        <v>169</v>
      </c>
      <c r="B15" s="353">
        <v>4.9500000000000002E-2</v>
      </c>
      <c r="C15" s="353">
        <v>5.33E-2</v>
      </c>
    </row>
  </sheetData>
  <phoneticPr fontId="2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E091-EC29-4328-BC8A-B2EBCE30E7EC}">
  <sheetPr>
    <tabColor theme="0" tint="-0.14999847407452621"/>
  </sheetPr>
  <dimension ref="A1:E30"/>
  <sheetViews>
    <sheetView zoomScaleNormal="100" workbookViewId="0"/>
  </sheetViews>
  <sheetFormatPr defaultRowHeight="12.75"/>
  <cols>
    <col min="1" max="1" width="19.140625" customWidth="1"/>
    <col min="2" max="5" width="11.140625" customWidth="1"/>
  </cols>
  <sheetData>
    <row r="1" spans="1:5">
      <c r="A1" s="3" t="s">
        <v>256</v>
      </c>
      <c r="B1" s="117" t="s">
        <v>98</v>
      </c>
      <c r="C1" s="117" t="s">
        <v>118</v>
      </c>
      <c r="D1" s="117" t="s">
        <v>119</v>
      </c>
      <c r="E1" s="1" t="s">
        <v>98</v>
      </c>
    </row>
    <row r="2" spans="1:5">
      <c r="A2" s="4" t="s">
        <v>257</v>
      </c>
      <c r="B2" s="118" t="s">
        <v>258</v>
      </c>
      <c r="C2" s="118" t="s">
        <v>258</v>
      </c>
      <c r="D2" s="118" t="s">
        <v>258</v>
      </c>
      <c r="E2" s="2" t="s">
        <v>259</v>
      </c>
    </row>
    <row r="3" spans="1:5">
      <c r="A3" t="s">
        <v>260</v>
      </c>
      <c r="B3" s="354">
        <v>0.10118199999999999</v>
      </c>
      <c r="C3" s="354">
        <v>0.21790599999999999</v>
      </c>
      <c r="D3" s="354">
        <v>1.1999999999999999E-3</v>
      </c>
      <c r="E3" s="354">
        <v>9.3563999999999994E-2</v>
      </c>
    </row>
    <row r="4" spans="1:5">
      <c r="A4" t="s">
        <v>261</v>
      </c>
      <c r="B4" s="354">
        <v>8.8441000000000006E-2</v>
      </c>
      <c r="C4" s="354">
        <v>0.18213499999999999</v>
      </c>
      <c r="D4" s="354">
        <v>1.1000000000000001E-3</v>
      </c>
      <c r="E4" s="354">
        <v>7.2162000000000004E-2</v>
      </c>
    </row>
    <row r="5" spans="1:5">
      <c r="A5" t="s">
        <v>262</v>
      </c>
      <c r="B5" s="354">
        <v>9.2879000000000003E-2</v>
      </c>
      <c r="C5" s="354">
        <v>0.13483300000000001</v>
      </c>
      <c r="D5" s="354">
        <v>3.13E-3</v>
      </c>
      <c r="E5" s="354">
        <v>7.8372999999999998E-2</v>
      </c>
    </row>
    <row r="6" spans="1:5">
      <c r="A6" t="s">
        <v>263</v>
      </c>
      <c r="B6" s="354">
        <v>8.4644999999999998E-2</v>
      </c>
      <c r="C6" s="354">
        <v>5.8486000000000003E-2</v>
      </c>
      <c r="D6" s="354">
        <v>1.5047E-2</v>
      </c>
      <c r="E6" s="354">
        <v>7.6534000000000005E-2</v>
      </c>
    </row>
    <row r="7" spans="1:5">
      <c r="A7" t="s">
        <v>162</v>
      </c>
      <c r="B7" s="354">
        <v>7.9393000000000005E-2</v>
      </c>
      <c r="C7" s="354">
        <v>1.7144E-2</v>
      </c>
      <c r="D7" s="354">
        <v>6.5409999999999996E-2</v>
      </c>
      <c r="E7" s="354">
        <v>9.4246999999999997E-2</v>
      </c>
    </row>
    <row r="8" spans="1:5">
      <c r="A8" t="s">
        <v>264</v>
      </c>
      <c r="B8" s="354">
        <v>6.8507999999999999E-2</v>
      </c>
      <c r="C8" s="354">
        <v>5.1000000000000004E-4</v>
      </c>
      <c r="D8" s="354">
        <v>0.21082300000000001</v>
      </c>
      <c r="E8" s="354">
        <v>7.5599E-2</v>
      </c>
    </row>
    <row r="9" spans="1:5">
      <c r="A9" t="s">
        <v>265</v>
      </c>
      <c r="B9" s="354">
        <v>6.7863999999999994E-2</v>
      </c>
      <c r="C9" s="354">
        <v>6.0000000000000002E-6</v>
      </c>
      <c r="D9" s="354">
        <v>0.28478100000000001</v>
      </c>
      <c r="E9" s="354">
        <v>9.6199999999999994E-2</v>
      </c>
    </row>
    <row r="10" spans="1:5">
      <c r="A10" t="s">
        <v>266</v>
      </c>
      <c r="B10" s="354">
        <v>7.0565000000000003E-2</v>
      </c>
      <c r="C10" s="354">
        <v>9.0000000000000002E-6</v>
      </c>
      <c r="D10" s="354">
        <v>0.27076600000000001</v>
      </c>
      <c r="E10" s="354">
        <v>7.7077999999999994E-2</v>
      </c>
    </row>
    <row r="11" spans="1:5">
      <c r="A11" t="s">
        <v>267</v>
      </c>
      <c r="B11" s="354">
        <v>7.3791999999999996E-2</v>
      </c>
      <c r="C11" s="354">
        <v>8.8090000000000009E-3</v>
      </c>
      <c r="D11" s="354">
        <v>0.126605</v>
      </c>
      <c r="E11" s="354">
        <v>8.1374000000000002E-2</v>
      </c>
    </row>
    <row r="12" spans="1:5">
      <c r="A12" t="s">
        <v>268</v>
      </c>
      <c r="B12" s="354">
        <v>8.4539000000000003E-2</v>
      </c>
      <c r="C12" s="354">
        <v>5.4961999999999997E-2</v>
      </c>
      <c r="D12" s="354">
        <v>1.8471999999999999E-2</v>
      </c>
      <c r="E12" s="354">
        <v>9.4072000000000003E-2</v>
      </c>
    </row>
    <row r="13" spans="1:5">
      <c r="A13" t="s">
        <v>269</v>
      </c>
      <c r="B13" s="354">
        <v>8.9880000000000002E-2</v>
      </c>
      <c r="C13" s="354">
        <v>0.115899</v>
      </c>
      <c r="D13" s="354">
        <v>1.444E-3</v>
      </c>
      <c r="E13" s="354">
        <v>7.6706999999999997E-2</v>
      </c>
    </row>
    <row r="14" spans="1:5">
      <c r="A14" t="s">
        <v>270</v>
      </c>
      <c r="B14" s="354">
        <v>9.8311999999999997E-2</v>
      </c>
      <c r="C14" s="354">
        <v>0.20930099999999999</v>
      </c>
      <c r="D14" s="354">
        <v>1.222E-3</v>
      </c>
      <c r="E14" s="354">
        <v>8.4089999999999998E-2</v>
      </c>
    </row>
    <row r="15" spans="1:5">
      <c r="A15" t="s">
        <v>260</v>
      </c>
      <c r="B15" s="217">
        <f t="shared" ref="B15:E26" si="0">+B3</f>
        <v>0.10118199999999999</v>
      </c>
      <c r="C15" s="218">
        <f t="shared" si="0"/>
        <v>0.21790599999999999</v>
      </c>
      <c r="D15" s="218">
        <f t="shared" si="0"/>
        <v>1.1999999999999999E-3</v>
      </c>
      <c r="E15" s="219">
        <f t="shared" si="0"/>
        <v>9.3563999999999994E-2</v>
      </c>
    </row>
    <row r="16" spans="1:5">
      <c r="A16" t="s">
        <v>261</v>
      </c>
      <c r="B16" s="220">
        <f t="shared" si="0"/>
        <v>8.8441000000000006E-2</v>
      </c>
      <c r="C16" s="221">
        <f t="shared" si="0"/>
        <v>0.18213499999999999</v>
      </c>
      <c r="D16" s="221">
        <f t="shared" si="0"/>
        <v>1.1000000000000001E-3</v>
      </c>
      <c r="E16" s="222">
        <f t="shared" si="0"/>
        <v>7.2162000000000004E-2</v>
      </c>
    </row>
    <row r="17" spans="1:5">
      <c r="A17" t="s">
        <v>262</v>
      </c>
      <c r="B17" s="220">
        <f t="shared" si="0"/>
        <v>9.2879000000000003E-2</v>
      </c>
      <c r="C17" s="221">
        <f t="shared" si="0"/>
        <v>0.13483300000000001</v>
      </c>
      <c r="D17" s="221">
        <f t="shared" si="0"/>
        <v>3.13E-3</v>
      </c>
      <c r="E17" s="222">
        <f t="shared" si="0"/>
        <v>7.8372999999999998E-2</v>
      </c>
    </row>
    <row r="18" spans="1:5">
      <c r="A18" t="s">
        <v>263</v>
      </c>
      <c r="B18" s="220">
        <f t="shared" si="0"/>
        <v>8.4644999999999998E-2</v>
      </c>
      <c r="C18" s="221">
        <f t="shared" si="0"/>
        <v>5.8486000000000003E-2</v>
      </c>
      <c r="D18" s="221">
        <f t="shared" si="0"/>
        <v>1.5047E-2</v>
      </c>
      <c r="E18" s="222">
        <f t="shared" si="0"/>
        <v>7.6534000000000005E-2</v>
      </c>
    </row>
    <row r="19" spans="1:5">
      <c r="A19" t="s">
        <v>162</v>
      </c>
      <c r="B19" s="220">
        <f t="shared" si="0"/>
        <v>7.9393000000000005E-2</v>
      </c>
      <c r="C19" s="221">
        <f t="shared" si="0"/>
        <v>1.7144E-2</v>
      </c>
      <c r="D19" s="221">
        <f t="shared" si="0"/>
        <v>6.5409999999999996E-2</v>
      </c>
      <c r="E19" s="222">
        <f t="shared" si="0"/>
        <v>9.4246999999999997E-2</v>
      </c>
    </row>
    <row r="20" spans="1:5">
      <c r="A20" t="s">
        <v>264</v>
      </c>
      <c r="B20" s="220">
        <f t="shared" si="0"/>
        <v>6.8507999999999999E-2</v>
      </c>
      <c r="C20" s="221">
        <f t="shared" si="0"/>
        <v>5.1000000000000004E-4</v>
      </c>
      <c r="D20" s="221">
        <f t="shared" si="0"/>
        <v>0.21082300000000001</v>
      </c>
      <c r="E20" s="222">
        <f t="shared" si="0"/>
        <v>7.5599E-2</v>
      </c>
    </row>
    <row r="21" spans="1:5">
      <c r="A21" t="s">
        <v>265</v>
      </c>
      <c r="B21" s="220">
        <f t="shared" si="0"/>
        <v>6.7863999999999994E-2</v>
      </c>
      <c r="C21" s="221">
        <f t="shared" si="0"/>
        <v>6.0000000000000002E-6</v>
      </c>
      <c r="D21" s="221">
        <f t="shared" si="0"/>
        <v>0.28478100000000001</v>
      </c>
      <c r="E21" s="222">
        <f t="shared" si="0"/>
        <v>9.6199999999999994E-2</v>
      </c>
    </row>
    <row r="22" spans="1:5">
      <c r="A22" t="s">
        <v>266</v>
      </c>
      <c r="B22" s="220">
        <f t="shared" si="0"/>
        <v>7.0565000000000003E-2</v>
      </c>
      <c r="C22" s="221">
        <f t="shared" si="0"/>
        <v>9.0000000000000002E-6</v>
      </c>
      <c r="D22" s="221">
        <f t="shared" si="0"/>
        <v>0.27076600000000001</v>
      </c>
      <c r="E22" s="222">
        <f t="shared" si="0"/>
        <v>7.7077999999999994E-2</v>
      </c>
    </row>
    <row r="23" spans="1:5">
      <c r="A23" t="s">
        <v>267</v>
      </c>
      <c r="B23" s="220">
        <f t="shared" si="0"/>
        <v>7.3791999999999996E-2</v>
      </c>
      <c r="C23" s="221">
        <f t="shared" si="0"/>
        <v>8.8090000000000009E-3</v>
      </c>
      <c r="D23" s="221">
        <f t="shared" si="0"/>
        <v>0.126605</v>
      </c>
      <c r="E23" s="222">
        <f t="shared" si="0"/>
        <v>8.1374000000000002E-2</v>
      </c>
    </row>
    <row r="24" spans="1:5">
      <c r="A24" t="s">
        <v>268</v>
      </c>
      <c r="B24" s="220">
        <f t="shared" si="0"/>
        <v>8.4539000000000003E-2</v>
      </c>
      <c r="C24" s="221">
        <f t="shared" si="0"/>
        <v>5.4961999999999997E-2</v>
      </c>
      <c r="D24" s="221">
        <f t="shared" si="0"/>
        <v>1.8471999999999999E-2</v>
      </c>
      <c r="E24" s="222">
        <f t="shared" si="0"/>
        <v>9.4072000000000003E-2</v>
      </c>
    </row>
    <row r="25" spans="1:5">
      <c r="A25" t="s">
        <v>269</v>
      </c>
      <c r="B25" s="220">
        <f t="shared" si="0"/>
        <v>8.9880000000000002E-2</v>
      </c>
      <c r="C25" s="221">
        <f t="shared" si="0"/>
        <v>0.115899</v>
      </c>
      <c r="D25" s="221">
        <f t="shared" si="0"/>
        <v>1.444E-3</v>
      </c>
      <c r="E25" s="222">
        <f t="shared" si="0"/>
        <v>7.6706999999999997E-2</v>
      </c>
    </row>
    <row r="26" spans="1:5">
      <c r="A26" t="s">
        <v>270</v>
      </c>
      <c r="B26" s="223">
        <f t="shared" si="0"/>
        <v>9.8311999999999997E-2</v>
      </c>
      <c r="C26" s="224">
        <f t="shared" si="0"/>
        <v>0.20930099999999999</v>
      </c>
      <c r="D26" s="224">
        <f t="shared" si="0"/>
        <v>1.222E-3</v>
      </c>
      <c r="E26" s="225">
        <f t="shared" si="0"/>
        <v>8.4089999999999998E-2</v>
      </c>
    </row>
    <row r="28" spans="1:5">
      <c r="A28" s="129" t="s">
        <v>107</v>
      </c>
      <c r="B28" s="130">
        <f>SUM(B15:B26)</f>
        <v>0.99999999999999989</v>
      </c>
      <c r="C28" s="130">
        <f>SUM(C15:C26)</f>
        <v>0.99999999999999989</v>
      </c>
      <c r="D28" s="130">
        <f>SUM(D15:D26)</f>
        <v>1</v>
      </c>
      <c r="E28" s="131">
        <f>SUM(E15:E26)</f>
        <v>1</v>
      </c>
    </row>
    <row r="30" spans="1:5">
      <c r="A30" s="119" t="s">
        <v>271</v>
      </c>
    </row>
  </sheetData>
  <phoneticPr fontId="24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C2BE-70E0-409E-8BAF-E3BF7E10FBDE}">
  <sheetPr>
    <tabColor theme="0" tint="-0.14999847407452621"/>
  </sheetPr>
  <dimension ref="A1:N36"/>
  <sheetViews>
    <sheetView zoomScaleNormal="100" workbookViewId="0"/>
  </sheetViews>
  <sheetFormatPr defaultColWidth="16.7109375" defaultRowHeight="12.75" customHeight="1"/>
  <cols>
    <col min="1" max="1" width="40.7109375" style="173" customWidth="1"/>
    <col min="2" max="16384" width="16.7109375" style="82"/>
  </cols>
  <sheetData>
    <row r="1" spans="1:14" ht="12.75" customHeight="1">
      <c r="A1" s="426" t="s">
        <v>0</v>
      </c>
      <c r="B1" s="100"/>
      <c r="C1" s="229" t="s">
        <v>41</v>
      </c>
      <c r="D1" s="229" t="s">
        <v>42</v>
      </c>
      <c r="E1" s="104" t="s">
        <v>14</v>
      </c>
      <c r="F1" s="105" t="s">
        <v>15</v>
      </c>
    </row>
    <row r="2" spans="1:14" ht="12.75" customHeight="1">
      <c r="A2" s="427" t="s">
        <v>43</v>
      </c>
      <c r="B2" s="101" t="s">
        <v>41</v>
      </c>
      <c r="C2" s="102" t="s">
        <v>10</v>
      </c>
      <c r="D2" s="102" t="s">
        <v>10</v>
      </c>
      <c r="E2" s="102" t="s">
        <v>10</v>
      </c>
      <c r="F2" s="103" t="s">
        <v>10</v>
      </c>
    </row>
    <row r="4" spans="1:14" ht="12.75" customHeight="1">
      <c r="A4" s="428" t="s">
        <v>44</v>
      </c>
      <c r="H4" s="232" t="s">
        <v>45</v>
      </c>
      <c r="I4" s="232" t="s">
        <v>41</v>
      </c>
      <c r="J4" s="232" t="s">
        <v>46</v>
      </c>
      <c r="K4" s="232" t="s">
        <v>47</v>
      </c>
      <c r="L4" s="232" t="s">
        <v>48</v>
      </c>
      <c r="M4" s="232" t="s">
        <v>49</v>
      </c>
      <c r="N4" s="232" t="s">
        <v>50</v>
      </c>
    </row>
    <row r="5" spans="1:14" ht="12.75" customHeight="1">
      <c r="A5" s="429" t="s">
        <v>14</v>
      </c>
      <c r="B5" s="85" t="s">
        <v>51</v>
      </c>
      <c r="C5" s="226">
        <f t="shared" ref="C5:C10" si="0">N5</f>
        <v>358200.99996910448</v>
      </c>
      <c r="D5" s="85"/>
      <c r="E5" s="85">
        <f>C5</f>
        <v>358200.99996910448</v>
      </c>
      <c r="F5" s="85"/>
      <c r="G5" s="173">
        <f>SUM(C5:D5)-SUM(E5:F5)</f>
        <v>0</v>
      </c>
      <c r="H5" s="233" t="s">
        <v>14</v>
      </c>
      <c r="I5" s="233" t="s">
        <v>51</v>
      </c>
      <c r="J5" s="306">
        <v>125562.35666666669</v>
      </c>
      <c r="K5" s="306">
        <v>219441.59412173883</v>
      </c>
      <c r="L5" s="306">
        <v>13197.049180699012</v>
      </c>
      <c r="M5" s="306"/>
      <c r="N5" s="234">
        <f t="shared" ref="N5:N10" si="1">SUM(J5:M5)</f>
        <v>358200.99996910448</v>
      </c>
    </row>
    <row r="6" spans="1:14" ht="12.75" customHeight="1">
      <c r="A6" s="429" t="s">
        <v>14</v>
      </c>
      <c r="B6" s="85" t="s">
        <v>52</v>
      </c>
      <c r="C6" s="227">
        <f t="shared" si="0"/>
        <v>103641.66666666667</v>
      </c>
      <c r="D6" s="85"/>
      <c r="E6" s="85">
        <f>C6</f>
        <v>103641.66666666667</v>
      </c>
      <c r="F6" s="85"/>
      <c r="G6" s="173">
        <f t="shared" ref="G6:G18" si="2">SUM(C6:D6)-SUM(E6:F6)</f>
        <v>0</v>
      </c>
      <c r="H6" s="233" t="s">
        <v>14</v>
      </c>
      <c r="I6" s="233" t="s">
        <v>52</v>
      </c>
      <c r="J6" s="306">
        <v>75641.666666666672</v>
      </c>
      <c r="K6" s="306">
        <v>25000</v>
      </c>
      <c r="L6" s="306">
        <v>3000</v>
      </c>
      <c r="M6" s="306"/>
      <c r="N6" s="234">
        <f t="shared" si="1"/>
        <v>103641.66666666667</v>
      </c>
    </row>
    <row r="7" spans="1:14" ht="12.75" customHeight="1">
      <c r="A7" s="429" t="s">
        <v>14</v>
      </c>
      <c r="B7" s="85" t="s">
        <v>53</v>
      </c>
      <c r="C7" s="227">
        <f t="shared" si="0"/>
        <v>415080.85</v>
      </c>
      <c r="D7" s="85"/>
      <c r="E7" s="85">
        <f>C7</f>
        <v>415080.85</v>
      </c>
      <c r="F7" s="85"/>
      <c r="G7" s="173">
        <f t="shared" si="2"/>
        <v>0</v>
      </c>
      <c r="H7" s="233" t="s">
        <v>14</v>
      </c>
      <c r="I7" s="233" t="s">
        <v>53</v>
      </c>
      <c r="J7" s="306">
        <v>352525</v>
      </c>
      <c r="K7" s="306">
        <v>59577.000000000007</v>
      </c>
      <c r="L7" s="306">
        <v>2978.8500000000008</v>
      </c>
      <c r="M7" s="306"/>
      <c r="N7" s="234">
        <f t="shared" si="1"/>
        <v>415080.85</v>
      </c>
    </row>
    <row r="8" spans="1:14" ht="12.75" customHeight="1">
      <c r="A8" s="429" t="s">
        <v>14</v>
      </c>
      <c r="B8" s="85" t="s">
        <v>54</v>
      </c>
      <c r="C8" s="227">
        <f t="shared" si="0"/>
        <v>509891.42628833343</v>
      </c>
      <c r="D8" s="85"/>
      <c r="E8" s="85">
        <f>C8</f>
        <v>509891.42628833343</v>
      </c>
      <c r="F8" s="85"/>
      <c r="G8" s="173">
        <f t="shared" si="2"/>
        <v>0</v>
      </c>
      <c r="H8" s="233" t="s">
        <v>14</v>
      </c>
      <c r="I8" s="233" t="s">
        <v>54</v>
      </c>
      <c r="J8" s="306">
        <v>441556.49295500008</v>
      </c>
      <c r="K8" s="306">
        <v>62122.666666666672</v>
      </c>
      <c r="L8" s="306">
        <v>6212.2666666666673</v>
      </c>
      <c r="M8" s="306"/>
      <c r="N8" s="234">
        <f t="shared" si="1"/>
        <v>509891.42628833343</v>
      </c>
    </row>
    <row r="9" spans="1:14" ht="12.75" customHeight="1">
      <c r="A9" s="430" t="s">
        <v>55</v>
      </c>
      <c r="B9" s="85" t="s">
        <v>56</v>
      </c>
      <c r="C9" s="227">
        <f t="shared" si="0"/>
        <v>474824.4</v>
      </c>
      <c r="D9" s="85"/>
      <c r="E9" s="85"/>
      <c r="F9" s="85">
        <f>C9</f>
        <v>474824.4</v>
      </c>
      <c r="G9" s="173">
        <f t="shared" si="2"/>
        <v>0</v>
      </c>
      <c r="H9" s="233" t="s">
        <v>57</v>
      </c>
      <c r="I9" s="233" t="s">
        <v>56</v>
      </c>
      <c r="J9" s="306">
        <v>410557.5</v>
      </c>
      <c r="K9" s="306">
        <v>15000</v>
      </c>
      <c r="L9" s="306">
        <v>49266.9</v>
      </c>
      <c r="M9" s="306"/>
      <c r="N9" s="234">
        <f t="shared" si="1"/>
        <v>474824.4</v>
      </c>
    </row>
    <row r="10" spans="1:14" ht="12.75" customHeight="1" thickBot="1">
      <c r="A10" s="430" t="s">
        <v>55</v>
      </c>
      <c r="B10" s="85" t="s">
        <v>58</v>
      </c>
      <c r="C10" s="228">
        <f t="shared" si="0"/>
        <v>1565976.6818200001</v>
      </c>
      <c r="D10" s="85"/>
      <c r="E10" s="85"/>
      <c r="F10" s="85">
        <f>C10</f>
        <v>1565976.6818200001</v>
      </c>
      <c r="G10" s="173">
        <f t="shared" si="2"/>
        <v>0</v>
      </c>
      <c r="H10" s="235" t="s">
        <v>57</v>
      </c>
      <c r="I10" s="235" t="s">
        <v>58</v>
      </c>
      <c r="J10" s="307">
        <v>1413456.6498333334</v>
      </c>
      <c r="K10" s="307">
        <v>121555</v>
      </c>
      <c r="L10" s="306">
        <v>30965.031986666669</v>
      </c>
      <c r="M10" s="306"/>
      <c r="N10" s="234">
        <f t="shared" si="1"/>
        <v>1565976.6818200001</v>
      </c>
    </row>
    <row r="11" spans="1:14" ht="12.75" customHeight="1">
      <c r="A11" s="431"/>
      <c r="B11" s="106"/>
      <c r="C11" s="106"/>
      <c r="D11" s="106"/>
      <c r="E11" s="106"/>
      <c r="F11" s="106"/>
      <c r="G11" s="173">
        <f t="shared" si="2"/>
        <v>0</v>
      </c>
      <c r="H11" s="236" t="s">
        <v>59</v>
      </c>
      <c r="I11" s="237"/>
      <c r="J11" s="304">
        <f>SUM(J5:J8)</f>
        <v>995285.51628833357</v>
      </c>
      <c r="K11" s="304">
        <f>SUM(K5:K8)</f>
        <v>366141.26078840555</v>
      </c>
      <c r="L11" s="304">
        <f>SUM(L5:L8)</f>
        <v>25388.165847365679</v>
      </c>
      <c r="M11" s="304">
        <f>SUM(M5:M8)</f>
        <v>0</v>
      </c>
      <c r="N11" s="304">
        <f>SUM(N5:N8)</f>
        <v>1386814.9429241046</v>
      </c>
    </row>
    <row r="12" spans="1:14" ht="12.75" customHeight="1" thickBot="1">
      <c r="A12" s="428" t="s">
        <v>60</v>
      </c>
      <c r="B12" s="106"/>
      <c r="C12" s="106"/>
      <c r="D12" s="106"/>
      <c r="E12" s="106"/>
      <c r="F12" s="106"/>
      <c r="G12" s="173">
        <f t="shared" si="2"/>
        <v>0</v>
      </c>
      <c r="H12" s="238" t="s">
        <v>55</v>
      </c>
      <c r="I12" s="239"/>
      <c r="J12" s="305">
        <f>SUM(J9:J10)</f>
        <v>1824014.1498333334</v>
      </c>
      <c r="K12" s="305">
        <f>SUM(K9:K10)</f>
        <v>136555</v>
      </c>
      <c r="L12" s="305">
        <f>SUM(L9:L10)</f>
        <v>80231.931986666663</v>
      </c>
      <c r="M12" s="305">
        <f>SUM(M9:M10)</f>
        <v>0</v>
      </c>
      <c r="N12" s="305">
        <f>SUM(N9:N10)</f>
        <v>2040801.08182</v>
      </c>
    </row>
    <row r="13" spans="1:14" ht="12.75" customHeight="1">
      <c r="A13" s="429"/>
      <c r="B13" s="85" t="s">
        <v>61</v>
      </c>
      <c r="D13" s="226">
        <f>N13</f>
        <v>222727.32</v>
      </c>
      <c r="E13" s="85">
        <f>+D13*$C$31</f>
        <v>96452.405839283761</v>
      </c>
      <c r="F13" s="85">
        <f>+D13*$C$32</f>
        <v>126274.91416071625</v>
      </c>
      <c r="G13" s="173">
        <f t="shared" si="2"/>
        <v>0</v>
      </c>
      <c r="H13" s="240" t="s">
        <v>62</v>
      </c>
      <c r="I13" s="241" t="s">
        <v>61</v>
      </c>
      <c r="J13" s="308"/>
      <c r="K13" s="309">
        <v>222727.32</v>
      </c>
      <c r="L13" s="309"/>
      <c r="M13" s="309"/>
      <c r="N13" s="234">
        <f>SUM(J13:M13)</f>
        <v>222727.32</v>
      </c>
    </row>
    <row r="14" spans="1:14" ht="12.75" customHeight="1">
      <c r="A14" s="429"/>
      <c r="B14" s="85" t="s">
        <v>63</v>
      </c>
      <c r="D14" s="227">
        <f>N14</f>
        <v>111363.66</v>
      </c>
      <c r="E14" s="85">
        <f>+D14*$C$31</f>
        <v>48226.202919641881</v>
      </c>
      <c r="F14" s="85">
        <f>+D14*$C$32</f>
        <v>63137.457080358123</v>
      </c>
      <c r="G14" s="173">
        <f t="shared" si="2"/>
        <v>0</v>
      </c>
      <c r="H14" s="242" t="s">
        <v>62</v>
      </c>
      <c r="I14" s="233" t="s">
        <v>63</v>
      </c>
      <c r="J14" s="306"/>
      <c r="K14" s="310"/>
      <c r="L14" s="310">
        <v>111363.66</v>
      </c>
      <c r="M14" s="310"/>
      <c r="N14" s="234">
        <f>SUM(J14:M14)</f>
        <v>111363.66</v>
      </c>
    </row>
    <row r="15" spans="1:14" ht="12.75" customHeight="1">
      <c r="A15" s="429"/>
      <c r="B15" s="85" t="s">
        <v>64</v>
      </c>
      <c r="D15" s="227">
        <f>N15</f>
        <v>185606.1</v>
      </c>
      <c r="E15" s="85">
        <f>+D15*$C$31</f>
        <v>80377.004866069808</v>
      </c>
      <c r="F15" s="85">
        <f>+D15*$C$32</f>
        <v>105229.0951339302</v>
      </c>
      <c r="G15" s="173">
        <f t="shared" si="2"/>
        <v>0</v>
      </c>
      <c r="H15" s="242" t="s">
        <v>62</v>
      </c>
      <c r="I15" s="233" t="s">
        <v>64</v>
      </c>
      <c r="J15" s="306"/>
      <c r="K15" s="311"/>
      <c r="L15" s="310"/>
      <c r="M15" s="310">
        <v>185606.1</v>
      </c>
      <c r="N15" s="234">
        <f>SUM(J15:M15)</f>
        <v>185606.1</v>
      </c>
    </row>
    <row r="16" spans="1:14" ht="12.75" customHeight="1" thickBot="1">
      <c r="A16" s="429"/>
      <c r="B16" s="85" t="s">
        <v>65</v>
      </c>
      <c r="D16" s="228">
        <f>N16</f>
        <v>45000</v>
      </c>
      <c r="E16" s="85">
        <f>+D16*$C$31</f>
        <v>19487.318676342755</v>
      </c>
      <c r="F16" s="85">
        <f>+D16*$C$32</f>
        <v>25512.681323657245</v>
      </c>
      <c r="G16" s="173">
        <f t="shared" si="2"/>
        <v>0</v>
      </c>
      <c r="H16" s="243" t="s">
        <v>62</v>
      </c>
      <c r="I16" s="244" t="s">
        <v>65</v>
      </c>
      <c r="J16" s="312"/>
      <c r="K16" s="313"/>
      <c r="L16" s="314"/>
      <c r="M16" s="314">
        <v>45000</v>
      </c>
      <c r="N16" s="234">
        <f>SUM(J16:M16)</f>
        <v>45000</v>
      </c>
    </row>
    <row r="17" spans="1:14" ht="12.75" customHeight="1" thickBot="1">
      <c r="A17" s="431"/>
      <c r="G17" s="173"/>
      <c r="H17" s="245" t="s">
        <v>66</v>
      </c>
      <c r="I17" s="246"/>
      <c r="J17" s="315">
        <f>SUM(J13:J16)</f>
        <v>0</v>
      </c>
      <c r="K17" s="315">
        <f>SUM(K13:K16)</f>
        <v>222727.32</v>
      </c>
      <c r="L17" s="315">
        <f>SUM(L13:L16)</f>
        <v>111363.66</v>
      </c>
      <c r="M17" s="315">
        <f>SUM(M13:M16)</f>
        <v>230606.1</v>
      </c>
      <c r="N17" s="315">
        <f>SUM(N13:N16)</f>
        <v>564697.07999999996</v>
      </c>
    </row>
    <row r="18" spans="1:14" ht="12.75" customHeight="1" thickBot="1">
      <c r="A18" s="432" t="s">
        <v>67</v>
      </c>
      <c r="B18" s="107"/>
      <c r="C18" s="88">
        <f>SUM(C5:C16)</f>
        <v>3427616.0247441046</v>
      </c>
      <c r="D18" s="88">
        <f>SUM(D5:D16)</f>
        <v>564697.07999999996</v>
      </c>
      <c r="E18" s="88">
        <f>SUM(E5:E16)</f>
        <v>1631357.8752254429</v>
      </c>
      <c r="F18" s="88">
        <f>SUM(F5:F16)</f>
        <v>2360955.2295186617</v>
      </c>
      <c r="G18" s="173">
        <f t="shared" si="2"/>
        <v>0</v>
      </c>
      <c r="H18" s="247" t="s">
        <v>67</v>
      </c>
      <c r="I18" s="248"/>
      <c r="J18" s="249">
        <f>SUM(J11,J12,J17)</f>
        <v>2819299.6661216673</v>
      </c>
      <c r="K18" s="249">
        <f>SUM(K11,K12,K17)</f>
        <v>725423.58078840561</v>
      </c>
      <c r="L18" s="249">
        <f>SUM(L11,L12,L17)</f>
        <v>216983.75783403235</v>
      </c>
      <c r="M18" s="249">
        <f>SUM(M11,M12,M17)</f>
        <v>230606.1</v>
      </c>
      <c r="N18" s="249">
        <f>SUM(N11,N12,N17)</f>
        <v>3992313.1047441047</v>
      </c>
    </row>
    <row r="19" spans="1:14" ht="12.75" customHeight="1" thickTop="1">
      <c r="A19" s="431"/>
    </row>
    <row r="20" spans="1:14" ht="12.75" customHeight="1">
      <c r="A20" s="431"/>
      <c r="H20" s="293"/>
      <c r="I20" s="294" t="s">
        <v>68</v>
      </c>
      <c r="J20" s="294" t="s">
        <v>69</v>
      </c>
      <c r="K20" s="295" t="s">
        <v>70</v>
      </c>
    </row>
    <row r="21" spans="1:14" ht="12.75" customHeight="1">
      <c r="A21" s="433" t="s">
        <v>71</v>
      </c>
      <c r="B21" s="109" t="s">
        <v>72</v>
      </c>
      <c r="C21" s="109" t="s">
        <v>73</v>
      </c>
      <c r="D21" s="110" t="s">
        <v>13</v>
      </c>
      <c r="E21" s="106"/>
      <c r="F21" s="106"/>
      <c r="G21" s="106"/>
    </row>
    <row r="22" spans="1:14" ht="12.75" customHeight="1">
      <c r="A22" s="431"/>
      <c r="H22" s="296" t="s">
        <v>74</v>
      </c>
      <c r="I22" s="300">
        <v>1294</v>
      </c>
      <c r="J22" s="300">
        <v>11705000</v>
      </c>
      <c r="K22" s="301">
        <v>1413457</v>
      </c>
    </row>
    <row r="23" spans="1:14" ht="12.75" customHeight="1">
      <c r="A23" s="429" t="s">
        <v>59</v>
      </c>
      <c r="B23" s="108"/>
      <c r="C23" s="108">
        <f>$C$26*C31</f>
        <v>244542.93230133818</v>
      </c>
      <c r="D23" s="108">
        <f>SUM(B23:C23)</f>
        <v>244542.93230133818</v>
      </c>
      <c r="E23" s="85"/>
      <c r="F23" s="85"/>
      <c r="G23" s="85"/>
      <c r="H23" s="296" t="s">
        <v>56</v>
      </c>
      <c r="I23" s="302">
        <v>280</v>
      </c>
      <c r="J23" s="302">
        <v>2258000</v>
      </c>
      <c r="K23" s="303">
        <v>410558</v>
      </c>
    </row>
    <row r="24" spans="1:14" ht="12.75" customHeight="1">
      <c r="A24" s="430" t="s">
        <v>55</v>
      </c>
      <c r="B24" s="108"/>
      <c r="C24" s="108">
        <f>$C$26*C32</f>
        <v>320154.14769866178</v>
      </c>
      <c r="D24" s="108">
        <f>SUM(B24:C24)</f>
        <v>320154.14769866178</v>
      </c>
      <c r="E24" s="86"/>
      <c r="F24" s="86"/>
      <c r="G24" s="86"/>
    </row>
    <row r="25" spans="1:14" ht="12.75" customHeight="1" thickBot="1">
      <c r="A25" s="431"/>
      <c r="B25" s="106"/>
      <c r="C25" s="106"/>
      <c r="D25" s="106"/>
      <c r="H25" s="297" t="s">
        <v>75</v>
      </c>
      <c r="I25" s="298">
        <f>SUM(I22:I23)</f>
        <v>1574</v>
      </c>
      <c r="J25" s="298">
        <f>SUM(J22:J23)</f>
        <v>13963000</v>
      </c>
      <c r="K25" s="298">
        <f>SUM(K22:K23)</f>
        <v>1824015</v>
      </c>
    </row>
    <row r="26" spans="1:14" ht="12.75" customHeight="1" thickTop="1" thickBot="1">
      <c r="A26" s="434" t="s">
        <v>13</v>
      </c>
      <c r="B26" s="93"/>
      <c r="C26" s="93">
        <f>SUM(D13:D16)</f>
        <v>564697.07999999996</v>
      </c>
      <c r="D26" s="93">
        <f>SUM(D23:D24)</f>
        <v>564697.07999999996</v>
      </c>
    </row>
    <row r="27" spans="1:14" ht="12.75" customHeight="1" thickTop="1">
      <c r="A27" s="431"/>
      <c r="H27" s="296" t="s">
        <v>76</v>
      </c>
      <c r="I27" s="300">
        <v>160</v>
      </c>
      <c r="J27" s="300">
        <v>830000</v>
      </c>
      <c r="K27" s="301">
        <v>352525</v>
      </c>
    </row>
    <row r="28" spans="1:14" ht="12.75" customHeight="1">
      <c r="A28" s="431"/>
      <c r="H28" s="296" t="s">
        <v>77</v>
      </c>
      <c r="I28" s="300">
        <v>36</v>
      </c>
      <c r="J28" s="300">
        <v>209000</v>
      </c>
      <c r="K28" s="301">
        <v>150642</v>
      </c>
    </row>
    <row r="29" spans="1:14" ht="12.75" customHeight="1">
      <c r="A29" s="435" t="s">
        <v>71</v>
      </c>
      <c r="B29" s="150" t="s">
        <v>78</v>
      </c>
      <c r="C29" s="111" t="s">
        <v>79</v>
      </c>
      <c r="H29" s="296" t="s">
        <v>51</v>
      </c>
      <c r="I29" s="302">
        <v>165</v>
      </c>
      <c r="J29" s="302">
        <v>1098000</v>
      </c>
      <c r="K29" s="303">
        <v>100000</v>
      </c>
    </row>
    <row r="30" spans="1:14" ht="12.75" customHeight="1">
      <c r="A30" s="436"/>
      <c r="B30" s="90"/>
      <c r="C30" s="90"/>
    </row>
    <row r="31" spans="1:14" ht="12.75" customHeight="1" thickBot="1">
      <c r="A31" s="436" t="s">
        <v>14</v>
      </c>
      <c r="B31" s="424">
        <f>'Sales Summary'!D4</f>
        <v>2002304496.1616781</v>
      </c>
      <c r="C31" s="92">
        <f>B31/$B$34</f>
        <v>0.4330515261409501</v>
      </c>
      <c r="H31" s="297" t="s">
        <v>59</v>
      </c>
      <c r="I31" s="298">
        <f>SUM(I27:I29)</f>
        <v>361</v>
      </c>
      <c r="J31" s="298">
        <f>SUM(J27:J29)</f>
        <v>2137000</v>
      </c>
      <c r="K31" s="298">
        <f>SUM(K27:K29)</f>
        <v>603167</v>
      </c>
    </row>
    <row r="32" spans="1:14" ht="12.75" customHeight="1" thickTop="1">
      <c r="A32" s="436" t="s">
        <v>15</v>
      </c>
      <c r="B32" s="425">
        <f>SUM('Sales Summary'!D5:D5)</f>
        <v>2621405097.9478359</v>
      </c>
      <c r="C32" s="92">
        <f>B32/$B$34</f>
        <v>0.5669484738590499</v>
      </c>
    </row>
    <row r="33" spans="1:11" ht="12.75" customHeight="1" thickBot="1">
      <c r="A33" s="436"/>
      <c r="B33" s="91"/>
      <c r="C33" s="92"/>
      <c r="H33" s="297" t="s">
        <v>67</v>
      </c>
      <c r="I33" s="299">
        <f>I25+I31</f>
        <v>1935</v>
      </c>
      <c r="J33" s="299">
        <f>J25+J31</f>
        <v>16100000</v>
      </c>
      <c r="K33" s="299">
        <f>K25+K31</f>
        <v>2427182</v>
      </c>
    </row>
    <row r="34" spans="1:11" ht="12.75" customHeight="1" thickTop="1" thickBot="1">
      <c r="A34" s="434" t="s">
        <v>13</v>
      </c>
      <c r="B34" s="94">
        <f>SUM(B31:B32)</f>
        <v>4623709594.1095142</v>
      </c>
      <c r="C34" s="95">
        <f>SUM(C31:C32)</f>
        <v>1</v>
      </c>
    </row>
    <row r="35" spans="1:11" ht="12.75" customHeight="1" thickTop="1">
      <c r="A35" s="431"/>
      <c r="B35" s="83"/>
      <c r="C35" s="84"/>
    </row>
    <row r="36" spans="1:11" ht="12.75" customHeight="1">
      <c r="A36" s="437"/>
    </row>
  </sheetData>
  <phoneticPr fontId="24" type="noConversion"/>
  <pageMargins left="0.7" right="0.7" top="0.75" bottom="0.75" header="0.3" footer="0.3"/>
  <ignoredErrors>
    <ignoredError sqref="J11:L12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15CD9-AD95-4BD3-8917-ADAB4C31C81D}">
  <sheetPr>
    <tabColor theme="0" tint="-0.14999847407452621"/>
  </sheetPr>
  <dimension ref="A1:D20"/>
  <sheetViews>
    <sheetView zoomScaleNormal="100" workbookViewId="0"/>
  </sheetViews>
  <sheetFormatPr defaultColWidth="12.7109375" defaultRowHeight="15.2" customHeight="1"/>
  <cols>
    <col min="1" max="1" width="26.140625" style="156" bestFit="1" customWidth="1"/>
    <col min="2" max="2" width="18.140625" style="157" bestFit="1" customWidth="1"/>
    <col min="3" max="4" width="16.85546875" style="157" customWidth="1"/>
    <col min="5" max="8" width="12.7109375" style="157"/>
    <col min="9" max="9" width="17.7109375" style="157" customWidth="1"/>
    <col min="10" max="10" width="13.85546875" style="157" bestFit="1" customWidth="1"/>
    <col min="11" max="16384" width="12.7109375" style="157"/>
  </cols>
  <sheetData>
    <row r="1" spans="1:4" ht="15.2" customHeight="1">
      <c r="A1" s="152" t="s">
        <v>272</v>
      </c>
      <c r="B1" s="153" t="s">
        <v>273</v>
      </c>
      <c r="C1" s="153" t="s">
        <v>274</v>
      </c>
      <c r="D1" s="154" t="s">
        <v>275</v>
      </c>
    </row>
    <row r="2" spans="1:4" ht="15.2" customHeight="1">
      <c r="A2" s="155" t="s">
        <v>276</v>
      </c>
      <c r="B2" s="158"/>
      <c r="C2" s="159"/>
      <c r="D2" s="160"/>
    </row>
    <row r="4" spans="1:4" ht="15.2" customHeight="1">
      <c r="A4" s="161" t="s">
        <v>14</v>
      </c>
      <c r="B4" s="349">
        <f>B14</f>
        <v>2007441683</v>
      </c>
      <c r="C4" s="350">
        <f>C14</f>
        <v>5137186.8383218907</v>
      </c>
      <c r="D4" s="162">
        <f t="shared" ref="D4:D5" si="0">+B4-C4</f>
        <v>2002304496.1616781</v>
      </c>
    </row>
    <row r="5" spans="1:4" ht="15.2" customHeight="1">
      <c r="A5" s="161" t="s">
        <v>15</v>
      </c>
      <c r="B5" s="351">
        <f>B15</f>
        <v>2890966113</v>
      </c>
      <c r="C5" s="352">
        <f>C15</f>
        <v>269561015.05216408</v>
      </c>
      <c r="D5" s="162">
        <f t="shared" si="0"/>
        <v>2621405097.9478359</v>
      </c>
    </row>
    <row r="6" spans="1:4" ht="15.2" customHeight="1">
      <c r="A6" s="161"/>
      <c r="B6" s="162"/>
      <c r="C6" s="162"/>
      <c r="D6" s="162"/>
    </row>
    <row r="7" spans="1:4" ht="15.2" customHeight="1" thickBot="1">
      <c r="A7" s="163" t="s">
        <v>13</v>
      </c>
      <c r="B7" s="164">
        <f>SUM(B4:B5)</f>
        <v>4898407796</v>
      </c>
      <c r="C7" s="164">
        <f>SUM(C4:C5)</f>
        <v>274698201.89048594</v>
      </c>
      <c r="D7" s="164">
        <f>SUM(D4:D5)</f>
        <v>4623709594.1095142</v>
      </c>
    </row>
    <row r="8" spans="1:4" ht="15.2" customHeight="1" thickTop="1">
      <c r="C8" s="113"/>
    </row>
    <row r="9" spans="1:4" ht="15.2" customHeight="1">
      <c r="B9" s="369">
        <f>SUM(B5:B5)</f>
        <v>2890966113</v>
      </c>
      <c r="C9" s="369">
        <f>SUM(C5:C5)</f>
        <v>269561015.05216408</v>
      </c>
      <c r="D9" s="113">
        <f>+C9/B9</f>
        <v>9.3242537102047343E-2</v>
      </c>
    </row>
    <row r="12" spans="1:4" ht="15.2" customHeight="1">
      <c r="A12" s="370" t="s">
        <v>277</v>
      </c>
      <c r="B12" s="370"/>
      <c r="C12" s="370"/>
      <c r="D12" s="370"/>
    </row>
    <row r="13" spans="1:4" ht="15.2" customHeight="1">
      <c r="A13" s="370"/>
      <c r="B13" s="371" t="s">
        <v>278</v>
      </c>
      <c r="C13" s="371" t="s">
        <v>279</v>
      </c>
      <c r="D13" s="371" t="s">
        <v>280</v>
      </c>
    </row>
    <row r="14" spans="1:4" ht="15.2" customHeight="1">
      <c r="A14" s="370" t="s">
        <v>14</v>
      </c>
      <c r="B14" s="372">
        <v>2007441683</v>
      </c>
      <c r="C14" s="372">
        <v>5137186.8383218907</v>
      </c>
      <c r="D14" s="372">
        <v>2002304496.1616781</v>
      </c>
    </row>
    <row r="15" spans="1:4" ht="15.2" customHeight="1">
      <c r="A15" s="370" t="s">
        <v>15</v>
      </c>
      <c r="B15" s="373">
        <v>2890966113</v>
      </c>
      <c r="C15" s="373">
        <v>269561015.05216408</v>
      </c>
      <c r="D15" s="373">
        <v>2621405097.9478364</v>
      </c>
    </row>
    <row r="16" spans="1:4" ht="15.2" customHeight="1">
      <c r="A16" s="370" t="s">
        <v>13</v>
      </c>
      <c r="B16" s="372">
        <v>4898407796</v>
      </c>
      <c r="C16" s="372">
        <v>274698201.89048594</v>
      </c>
      <c r="D16" s="372">
        <v>4623709594.1095142</v>
      </c>
    </row>
    <row r="19" spans="1:4" ht="15.2" customHeight="1">
      <c r="A19" s="370" t="s">
        <v>281</v>
      </c>
      <c r="B19" s="374">
        <v>2.5590715196491666E-3</v>
      </c>
      <c r="C19" s="370"/>
      <c r="D19" s="370"/>
    </row>
    <row r="20" spans="1:4" ht="15.2" customHeight="1">
      <c r="A20" s="370" t="s">
        <v>282</v>
      </c>
      <c r="B20" s="374">
        <v>9.3242537102047329E-2</v>
      </c>
      <c r="C20" s="370"/>
      <c r="D20" s="37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84FD-B799-4119-B3D4-7BDEB1344B94}">
  <sheetPr>
    <tabColor theme="0" tint="-0.14999847407452621"/>
  </sheetPr>
  <dimension ref="A1:H41"/>
  <sheetViews>
    <sheetView zoomScaleNormal="100" workbookViewId="0"/>
  </sheetViews>
  <sheetFormatPr defaultColWidth="16.7109375" defaultRowHeight="12.75"/>
  <cols>
    <col min="1" max="1" width="32.7109375" customWidth="1"/>
  </cols>
  <sheetData>
    <row r="1" spans="1:8">
      <c r="A1" s="447" t="s">
        <v>80</v>
      </c>
      <c r="B1" s="448"/>
      <c r="C1" s="448"/>
      <c r="D1" s="448"/>
      <c r="E1" s="448"/>
      <c r="F1" s="448"/>
      <c r="G1" s="448"/>
      <c r="H1" s="449"/>
    </row>
    <row r="2" spans="1:8">
      <c r="A2" s="15" t="s">
        <v>14</v>
      </c>
      <c r="B2" s="419" t="s">
        <v>81</v>
      </c>
      <c r="C2" s="419" t="s">
        <v>82</v>
      </c>
      <c r="D2" s="419" t="s">
        <v>82</v>
      </c>
      <c r="E2" s="419" t="s">
        <v>83</v>
      </c>
      <c r="F2" s="419" t="s">
        <v>84</v>
      </c>
      <c r="G2" s="419" t="s">
        <v>84</v>
      </c>
      <c r="H2" s="450" t="s">
        <v>81</v>
      </c>
    </row>
    <row r="3" spans="1:8">
      <c r="A3" s="4" t="s">
        <v>85</v>
      </c>
      <c r="B3" s="12" t="s">
        <v>86</v>
      </c>
      <c r="C3" s="12" t="s">
        <v>87</v>
      </c>
      <c r="D3" s="12" t="s">
        <v>88</v>
      </c>
      <c r="E3" s="12" t="s">
        <v>89</v>
      </c>
      <c r="F3" s="12" t="s">
        <v>90</v>
      </c>
      <c r="G3" s="12" t="s">
        <v>10</v>
      </c>
      <c r="H3" s="13" t="s">
        <v>91</v>
      </c>
    </row>
    <row r="4" spans="1:8">
      <c r="C4" s="9"/>
      <c r="D4" s="9"/>
      <c r="E4" s="9"/>
    </row>
    <row r="5" spans="1:8">
      <c r="A5" s="16">
        <v>44562</v>
      </c>
      <c r="B5" s="5">
        <v>0</v>
      </c>
      <c r="C5" s="177">
        <f>'2022 Program Costs'!D5</f>
        <v>39757.008150877788</v>
      </c>
      <c r="D5" s="178">
        <f t="array" ref="D5:D16">TRANSPOSE('2022 Program Recovery'!D4:O4)</f>
        <v>58558.18</v>
      </c>
      <c r="E5" s="183">
        <f>+C5-D5</f>
        <v>-18801.171849122213</v>
      </c>
      <c r="F5" s="185">
        <f>'Short Term Rates'!B4/12</f>
        <v>3.8333333333333334E-4</v>
      </c>
      <c r="G5" s="5">
        <f t="shared" ref="G5:G16" si="0">(B5+E5/2)*F5</f>
        <v>-3.6035579377484241</v>
      </c>
      <c r="H5" s="5">
        <f t="shared" ref="H5:H16" si="1">B5+E5+G5</f>
        <v>-18804.775407059962</v>
      </c>
    </row>
    <row r="6" spans="1:8">
      <c r="A6" s="16">
        <f t="shared" ref="A6:A16" si="2">EOMONTH(A5,1)</f>
        <v>44620</v>
      </c>
      <c r="B6" s="7">
        <f t="shared" ref="B6:B16" si="3">H5</f>
        <v>-18804.775407059962</v>
      </c>
      <c r="C6" s="179">
        <f>'2022 Program Costs'!D6</f>
        <v>6900</v>
      </c>
      <c r="D6" s="180">
        <v>166614.70000000004</v>
      </c>
      <c r="E6" s="184">
        <f>+C6-D6</f>
        <v>-159714.70000000004</v>
      </c>
      <c r="F6" s="185">
        <f>'Short Term Rates'!B5/12</f>
        <v>2.5000000000000001E-4</v>
      </c>
      <c r="G6" s="7">
        <f t="shared" si="0"/>
        <v>-24.665531351764997</v>
      </c>
      <c r="H6" s="7">
        <f t="shared" si="1"/>
        <v>-178544.14093841176</v>
      </c>
    </row>
    <row r="7" spans="1:8">
      <c r="A7" s="16">
        <f t="shared" si="2"/>
        <v>44651</v>
      </c>
      <c r="B7" s="7">
        <f t="shared" si="3"/>
        <v>-178544.14093841176</v>
      </c>
      <c r="C7" s="179">
        <f>'2022 Program Costs'!D7</f>
        <v>13172.243914695511</v>
      </c>
      <c r="D7" s="180">
        <v>147068.08000000002</v>
      </c>
      <c r="E7" s="184">
        <f t="shared" ref="E7:E16" si="4">+C7-D7</f>
        <v>-133895.8360853045</v>
      </c>
      <c r="F7" s="185">
        <f>'Short Term Rates'!B6/12</f>
        <v>3.8333333333333334E-4</v>
      </c>
      <c r="G7" s="7">
        <f t="shared" si="0"/>
        <v>-94.105289276074544</v>
      </c>
      <c r="H7" s="7">
        <f t="shared" si="1"/>
        <v>-312534.08231299231</v>
      </c>
    </row>
    <row r="8" spans="1:8">
      <c r="A8" s="16">
        <f t="shared" si="2"/>
        <v>44681</v>
      </c>
      <c r="B8" s="7">
        <f t="shared" si="3"/>
        <v>-312534.08231299231</v>
      </c>
      <c r="C8" s="179">
        <f>'2022 Program Costs'!D8</f>
        <v>6804.075531693923</v>
      </c>
      <c r="D8" s="180">
        <v>111568.51000000001</v>
      </c>
      <c r="E8" s="184">
        <f t="shared" si="4"/>
        <v>-104764.43446830609</v>
      </c>
      <c r="F8" s="185">
        <f>'Short Term Rates'!B7/12</f>
        <v>5.5000000000000003E-4</v>
      </c>
      <c r="G8" s="7">
        <f t="shared" si="0"/>
        <v>-200.70396475092997</v>
      </c>
      <c r="H8" s="7">
        <f t="shared" si="1"/>
        <v>-417499.22074604931</v>
      </c>
    </row>
    <row r="9" spans="1:8">
      <c r="A9" s="16">
        <f t="shared" si="2"/>
        <v>44712</v>
      </c>
      <c r="B9" s="7">
        <f t="shared" si="3"/>
        <v>-417499.22074604931</v>
      </c>
      <c r="C9" s="179">
        <f>'2022 Program Costs'!D9</f>
        <v>69372.61</v>
      </c>
      <c r="D9" s="180">
        <v>88442.01</v>
      </c>
      <c r="E9" s="184">
        <f t="shared" si="4"/>
        <v>-19069.399999999994</v>
      </c>
      <c r="F9" s="185">
        <f>'Short Term Rates'!B8/12</f>
        <v>9.5833333333333328E-4</v>
      </c>
      <c r="G9" s="7">
        <f t="shared" si="0"/>
        <v>-409.24084071496389</v>
      </c>
      <c r="H9" s="7">
        <f t="shared" si="1"/>
        <v>-436977.86158676428</v>
      </c>
    </row>
    <row r="10" spans="1:8">
      <c r="A10" s="16">
        <f t="shared" si="2"/>
        <v>44742</v>
      </c>
      <c r="B10" s="7">
        <f t="shared" si="3"/>
        <v>-436977.86158676428</v>
      </c>
      <c r="C10" s="179">
        <f>'2022 Program Costs'!D10</f>
        <v>104209.72194200323</v>
      </c>
      <c r="D10" s="180">
        <v>110841.54</v>
      </c>
      <c r="E10" s="184">
        <f t="shared" si="4"/>
        <v>-6631.8180579967593</v>
      </c>
      <c r="F10" s="185">
        <f>'Short Term Rates'!B9/12</f>
        <v>1.4250000000000001E-3</v>
      </c>
      <c r="G10" s="7">
        <f t="shared" si="0"/>
        <v>-627.41862312746184</v>
      </c>
      <c r="H10" s="7">
        <f t="shared" si="1"/>
        <v>-444237.09826788848</v>
      </c>
    </row>
    <row r="11" spans="1:8">
      <c r="A11" s="16">
        <f t="shared" si="2"/>
        <v>44773</v>
      </c>
      <c r="B11" s="7">
        <f t="shared" si="3"/>
        <v>-444237.09826788848</v>
      </c>
      <c r="C11" s="179">
        <f>'2022 Program Costs'!D11</f>
        <v>44555.060772789926</v>
      </c>
      <c r="D11" s="180">
        <v>154334.41</v>
      </c>
      <c r="E11" s="184">
        <f t="shared" si="4"/>
        <v>-109779.34922721007</v>
      </c>
      <c r="F11" s="185">
        <f>'Short Term Rates'!B10/12</f>
        <v>1.9166666666666666E-3</v>
      </c>
      <c r="G11" s="7">
        <f t="shared" si="0"/>
        <v>-956.65964802286248</v>
      </c>
      <c r="H11" s="7">
        <f t="shared" si="1"/>
        <v>-554973.10714312142</v>
      </c>
    </row>
    <row r="12" spans="1:8">
      <c r="A12" s="16">
        <f t="shared" si="2"/>
        <v>44804</v>
      </c>
      <c r="B12" s="7">
        <f t="shared" si="3"/>
        <v>-554973.10714312142</v>
      </c>
      <c r="C12" s="179">
        <f>'2022 Program Costs'!D12</f>
        <v>47623.703426067746</v>
      </c>
      <c r="D12" s="180">
        <v>179333.32</v>
      </c>
      <c r="E12" s="184">
        <f t="shared" si="4"/>
        <v>-131709.61657393226</v>
      </c>
      <c r="F12" s="185">
        <f>'Short Term Rates'!B11/12</f>
        <v>2.5083333333333333E-3</v>
      </c>
      <c r="G12" s="7">
        <f t="shared" si="0"/>
        <v>-1557.2433545371364</v>
      </c>
      <c r="H12" s="7">
        <f t="shared" si="1"/>
        <v>-688239.96707159083</v>
      </c>
    </row>
    <row r="13" spans="1:8">
      <c r="A13" s="16">
        <f t="shared" si="2"/>
        <v>44834</v>
      </c>
      <c r="B13" s="7">
        <f t="shared" si="3"/>
        <v>-688239.96707159083</v>
      </c>
      <c r="C13" s="179">
        <f>'2022 Program Costs'!D13</f>
        <v>26232.365749336233</v>
      </c>
      <c r="D13" s="180">
        <v>134443.12</v>
      </c>
      <c r="E13" s="184">
        <f t="shared" si="4"/>
        <v>-108210.75425066377</v>
      </c>
      <c r="F13" s="185">
        <f>'Short Term Rates'!B12/12</f>
        <v>2.7333333333333337E-3</v>
      </c>
      <c r="G13" s="7">
        <f t="shared" si="0"/>
        <v>-2029.0772741382557</v>
      </c>
      <c r="H13" s="7">
        <f t="shared" si="1"/>
        <v>-798479.79859639285</v>
      </c>
    </row>
    <row r="14" spans="1:8">
      <c r="A14" s="16">
        <f t="shared" si="2"/>
        <v>44865</v>
      </c>
      <c r="B14" s="7">
        <f t="shared" si="3"/>
        <v>-798479.79859639285</v>
      </c>
      <c r="C14" s="179">
        <f>'2022 Program Costs'!D14</f>
        <v>38153.248721965298</v>
      </c>
      <c r="D14" s="180">
        <v>95790.01999999999</v>
      </c>
      <c r="E14" s="184">
        <f t="shared" si="4"/>
        <v>-57636.771278034692</v>
      </c>
      <c r="F14" s="185">
        <f>'Short Term Rates'!B13/12</f>
        <v>3.3249999999999998E-3</v>
      </c>
      <c r="G14" s="7">
        <f t="shared" si="0"/>
        <v>-2750.7664625827388</v>
      </c>
      <c r="H14" s="7">
        <f t="shared" si="1"/>
        <v>-858867.33633701026</v>
      </c>
    </row>
    <row r="15" spans="1:8">
      <c r="A15" s="16">
        <f t="shared" si="2"/>
        <v>44895</v>
      </c>
      <c r="B15" s="7">
        <f t="shared" si="3"/>
        <v>-858867.33633701026</v>
      </c>
      <c r="C15" s="179">
        <f>'2022 Program Costs'!D15</f>
        <v>38153.421942575755</v>
      </c>
      <c r="D15" s="180">
        <v>84402.330000000016</v>
      </c>
      <c r="E15" s="184">
        <f t="shared" si="4"/>
        <v>-46248.908057424262</v>
      </c>
      <c r="F15" s="185">
        <f>'Short Term Rates'!B14/12</f>
        <v>3.8333333333333331E-3</v>
      </c>
      <c r="G15" s="7">
        <f t="shared" si="0"/>
        <v>-3380.9685297352689</v>
      </c>
      <c r="H15" s="7">
        <f t="shared" si="1"/>
        <v>-908497.21292416973</v>
      </c>
    </row>
    <row r="16" spans="1:8">
      <c r="A16" s="16">
        <f t="shared" si="2"/>
        <v>44926</v>
      </c>
      <c r="B16" s="7">
        <f t="shared" si="3"/>
        <v>-908497.21292416973</v>
      </c>
      <c r="C16" s="181">
        <f>'2022 Program Costs'!D16</f>
        <v>310134.83240650222</v>
      </c>
      <c r="D16" s="182">
        <v>133849.77000000002</v>
      </c>
      <c r="E16" s="184">
        <f t="shared" si="4"/>
        <v>176285.0624065022</v>
      </c>
      <c r="F16" s="185">
        <f>'Short Term Rates'!B15/12</f>
        <v>4.1250000000000002E-3</v>
      </c>
      <c r="G16" s="7">
        <f t="shared" si="0"/>
        <v>-3383.9630620987896</v>
      </c>
      <c r="H16" s="7">
        <f t="shared" si="1"/>
        <v>-735596.11357976636</v>
      </c>
    </row>
    <row r="17" spans="1:8">
      <c r="A17" s="11"/>
    </row>
    <row r="18" spans="1:8" ht="13.5" thickBot="1">
      <c r="A18" s="81" t="s">
        <v>92</v>
      </c>
      <c r="B18" s="8"/>
      <c r="C18" s="8">
        <f>SUM(C5:C16)</f>
        <v>745068.29255850776</v>
      </c>
      <c r="D18" s="8">
        <f>SUM(D5:D16)</f>
        <v>1465245.9900000002</v>
      </c>
      <c r="E18" s="8">
        <f>SUM(E5:E16)</f>
        <v>-720177.69744149235</v>
      </c>
      <c r="F18" s="8"/>
      <c r="G18" s="8">
        <f>SUM(G5:G16)</f>
        <v>-15418.416138273997</v>
      </c>
      <c r="H18" s="8">
        <f>H16</f>
        <v>-735596.11357976636</v>
      </c>
    </row>
    <row r="19" spans="1:8" ht="13.5" thickTop="1">
      <c r="C19" s="17"/>
      <c r="D19" s="17"/>
      <c r="E19" s="17"/>
    </row>
    <row r="21" spans="1:8">
      <c r="A21" s="447" t="s">
        <v>80</v>
      </c>
      <c r="B21" s="448"/>
      <c r="C21" s="448"/>
      <c r="D21" s="448"/>
      <c r="E21" s="448"/>
      <c r="F21" s="448"/>
      <c r="G21" s="448"/>
      <c r="H21" s="449"/>
    </row>
    <row r="22" spans="1:8">
      <c r="A22" s="15" t="s">
        <v>15</v>
      </c>
      <c r="B22" s="419" t="s">
        <v>81</v>
      </c>
      <c r="C22" s="419" t="s">
        <v>82</v>
      </c>
      <c r="D22" s="419" t="s">
        <v>82</v>
      </c>
      <c r="E22" s="419" t="s">
        <v>83</v>
      </c>
      <c r="F22" s="419" t="s">
        <v>84</v>
      </c>
      <c r="G22" s="419" t="s">
        <v>84</v>
      </c>
      <c r="H22" s="450" t="s">
        <v>81</v>
      </c>
    </row>
    <row r="23" spans="1:8">
      <c r="A23" s="4" t="s">
        <v>85</v>
      </c>
      <c r="B23" s="12" t="s">
        <v>86</v>
      </c>
      <c r="C23" s="12" t="s">
        <v>87</v>
      </c>
      <c r="D23" s="12" t="s">
        <v>88</v>
      </c>
      <c r="E23" s="12" t="s">
        <v>89</v>
      </c>
      <c r="F23" s="12" t="s">
        <v>90</v>
      </c>
      <c r="G23" s="12" t="s">
        <v>10</v>
      </c>
      <c r="H23" s="13" t="s">
        <v>91</v>
      </c>
    </row>
    <row r="24" spans="1:8">
      <c r="C24" s="9"/>
      <c r="D24" s="9"/>
      <c r="E24" s="9"/>
    </row>
    <row r="25" spans="1:8">
      <c r="A25" s="16">
        <v>44562</v>
      </c>
      <c r="B25" s="5">
        <v>0</v>
      </c>
      <c r="C25" s="177">
        <f>'2022 Program Costs'!G5</f>
        <v>18604.391849122214</v>
      </c>
      <c r="D25" s="178">
        <f t="array" ref="D25:D36">TRANSPOSE('2022 Program Recovery'!D5:O5)</f>
        <v>58175.439999999995</v>
      </c>
      <c r="E25" s="183">
        <f>+C25-D25</f>
        <v>-39571.048150877781</v>
      </c>
      <c r="F25" s="10">
        <f>F5</f>
        <v>3.8333333333333334E-4</v>
      </c>
      <c r="G25" s="5">
        <f t="shared" ref="G25:G36" si="5">(B25+E25/2)*F25</f>
        <v>-7.5844508955849079</v>
      </c>
      <c r="H25" s="5">
        <f t="shared" ref="H25:H36" si="6">B25+E25+G25</f>
        <v>-39578.632601773366</v>
      </c>
    </row>
    <row r="26" spans="1:8">
      <c r="A26" s="16">
        <f t="shared" ref="A26:A36" si="7">EOMONTH(A25,1)</f>
        <v>44620</v>
      </c>
      <c r="B26" s="7">
        <f t="shared" ref="B26:B36" si="8">H25</f>
        <v>-39578.632601773366</v>
      </c>
      <c r="C26" s="179">
        <f>'2022 Program Costs'!G6</f>
        <v>148849</v>
      </c>
      <c r="D26" s="180">
        <v>183101.18999999997</v>
      </c>
      <c r="E26" s="184">
        <f>+C26-D26</f>
        <v>-34252.189999999973</v>
      </c>
      <c r="F26" s="10">
        <f t="shared" ref="F26:F36" si="9">F6</f>
        <v>2.5000000000000001E-4</v>
      </c>
      <c r="G26" s="7">
        <f t="shared" si="5"/>
        <v>-14.176181900443339</v>
      </c>
      <c r="H26" s="7">
        <f t="shared" si="6"/>
        <v>-73844.998783673786</v>
      </c>
    </row>
    <row r="27" spans="1:8">
      <c r="A27" s="16">
        <f t="shared" si="7"/>
        <v>44651</v>
      </c>
      <c r="B27" s="7">
        <f t="shared" si="8"/>
        <v>-73844.998783673786</v>
      </c>
      <c r="C27" s="179">
        <f>'2022 Program Costs'!G7</f>
        <v>31295.026085304489</v>
      </c>
      <c r="D27" s="180">
        <v>177485.81</v>
      </c>
      <c r="E27" s="184">
        <f t="shared" ref="E27:E36" si="10">+C27-D27</f>
        <v>-146190.78391469549</v>
      </c>
      <c r="F27" s="10">
        <f t="shared" si="9"/>
        <v>3.8333333333333334E-4</v>
      </c>
      <c r="G27" s="7">
        <f t="shared" si="5"/>
        <v>-56.327149784058264</v>
      </c>
      <c r="H27" s="7">
        <f t="shared" si="6"/>
        <v>-220092.10984815334</v>
      </c>
    </row>
    <row r="28" spans="1:8">
      <c r="A28" s="16">
        <f t="shared" si="7"/>
        <v>44681</v>
      </c>
      <c r="B28" s="7">
        <f t="shared" si="8"/>
        <v>-220092.10984815334</v>
      </c>
      <c r="C28" s="179">
        <f>'2022 Program Costs'!G8</f>
        <v>267.17446830607724</v>
      </c>
      <c r="D28" s="180">
        <v>168073.24</v>
      </c>
      <c r="E28" s="184">
        <f t="shared" si="10"/>
        <v>-167806.06553169392</v>
      </c>
      <c r="F28" s="10">
        <f t="shared" si="9"/>
        <v>5.5000000000000003E-4</v>
      </c>
      <c r="G28" s="7">
        <f t="shared" si="5"/>
        <v>-167.19732843770018</v>
      </c>
      <c r="H28" s="7">
        <f t="shared" si="6"/>
        <v>-388065.37270828499</v>
      </c>
    </row>
    <row r="29" spans="1:8">
      <c r="A29" s="16">
        <f t="shared" si="7"/>
        <v>44712</v>
      </c>
      <c r="B29" s="7">
        <f t="shared" si="8"/>
        <v>-388065.37270828499</v>
      </c>
      <c r="C29" s="179">
        <f>'2022 Program Costs'!G9</f>
        <v>155706.76</v>
      </c>
      <c r="D29" s="180">
        <v>158734.92000000004</v>
      </c>
      <c r="E29" s="184">
        <f t="shared" si="10"/>
        <v>-3028.1600000000326</v>
      </c>
      <c r="F29" s="10">
        <f t="shared" si="9"/>
        <v>9.5833333333333328E-4</v>
      </c>
      <c r="G29" s="7">
        <f t="shared" si="5"/>
        <v>-373.34697551210644</v>
      </c>
      <c r="H29" s="7">
        <f t="shared" si="6"/>
        <v>-391466.87968379713</v>
      </c>
    </row>
    <row r="30" spans="1:8">
      <c r="A30" s="16">
        <f t="shared" si="7"/>
        <v>44742</v>
      </c>
      <c r="B30" s="7">
        <f t="shared" si="8"/>
        <v>-391466.87968379713</v>
      </c>
      <c r="C30" s="179">
        <f>'2022 Program Costs'!G10</f>
        <v>132042.95805799673</v>
      </c>
      <c r="D30" s="180">
        <v>186522.25000000012</v>
      </c>
      <c r="E30" s="184">
        <f t="shared" si="10"/>
        <v>-54479.291942003387</v>
      </c>
      <c r="F30" s="10">
        <f t="shared" si="9"/>
        <v>1.4250000000000001E-3</v>
      </c>
      <c r="G30" s="7">
        <f t="shared" si="5"/>
        <v>-596.65679905808838</v>
      </c>
      <c r="H30" s="7">
        <f t="shared" si="6"/>
        <v>-446542.82842485863</v>
      </c>
    </row>
    <row r="31" spans="1:8">
      <c r="A31" s="16">
        <f t="shared" si="7"/>
        <v>44773</v>
      </c>
      <c r="B31" s="7">
        <f t="shared" si="8"/>
        <v>-446542.82842485863</v>
      </c>
      <c r="C31" s="179">
        <f>'2022 Program Costs'!G11</f>
        <v>57827.649227210073</v>
      </c>
      <c r="D31" s="180">
        <v>211539.55000000013</v>
      </c>
      <c r="E31" s="184">
        <f t="shared" si="10"/>
        <v>-153711.90077279008</v>
      </c>
      <c r="F31" s="10">
        <f t="shared" si="9"/>
        <v>1.9166666666666666E-3</v>
      </c>
      <c r="G31" s="7">
        <f t="shared" si="5"/>
        <v>-1003.1809927215695</v>
      </c>
      <c r="H31" s="7">
        <f t="shared" si="6"/>
        <v>-601257.91019037028</v>
      </c>
    </row>
    <row r="32" spans="1:8">
      <c r="A32" s="16">
        <f t="shared" si="7"/>
        <v>44804</v>
      </c>
      <c r="B32" s="7">
        <f t="shared" si="8"/>
        <v>-601257.91019037028</v>
      </c>
      <c r="C32" s="179">
        <f>'2022 Program Costs'!G12</f>
        <v>57889.896573932252</v>
      </c>
      <c r="D32" s="180">
        <v>233846.34999999998</v>
      </c>
      <c r="E32" s="184">
        <f t="shared" si="10"/>
        <v>-175956.45342606772</v>
      </c>
      <c r="F32" s="10">
        <f t="shared" si="9"/>
        <v>2.5083333333333333E-3</v>
      </c>
      <c r="G32" s="7">
        <f t="shared" si="5"/>
        <v>-1728.8339767327054</v>
      </c>
      <c r="H32" s="7">
        <f t="shared" si="6"/>
        <v>-778943.19759317068</v>
      </c>
    </row>
    <row r="33" spans="1:8">
      <c r="A33" s="16">
        <f t="shared" si="7"/>
        <v>44834</v>
      </c>
      <c r="B33" s="7">
        <f t="shared" si="8"/>
        <v>-778943.19759317068</v>
      </c>
      <c r="C33" s="179">
        <f>'2022 Program Costs'!G13</f>
        <v>60967.444250663764</v>
      </c>
      <c r="D33" s="180">
        <v>206401.76</v>
      </c>
      <c r="E33" s="184">
        <f t="shared" si="10"/>
        <v>-145434.31574933624</v>
      </c>
      <c r="F33" s="10">
        <f t="shared" si="9"/>
        <v>2.7333333333333337E-3</v>
      </c>
      <c r="G33" s="7">
        <f t="shared" si="5"/>
        <v>-2327.8716382787597</v>
      </c>
      <c r="H33" s="7">
        <f t="shared" si="6"/>
        <v>-926705.38498078566</v>
      </c>
    </row>
    <row r="34" spans="1:8">
      <c r="A34" s="16">
        <f t="shared" si="7"/>
        <v>44865</v>
      </c>
      <c r="B34" s="7">
        <f t="shared" si="8"/>
        <v>-926705.38498078566</v>
      </c>
      <c r="C34" s="179">
        <f>'2022 Program Costs'!G14</f>
        <v>56222.051278034698</v>
      </c>
      <c r="D34" s="180">
        <v>176587.51999999993</v>
      </c>
      <c r="E34" s="184">
        <f t="shared" si="10"/>
        <v>-120365.46872196524</v>
      </c>
      <c r="F34" s="10">
        <f t="shared" si="9"/>
        <v>3.3249999999999998E-3</v>
      </c>
      <c r="G34" s="7">
        <f t="shared" si="5"/>
        <v>-3281.4029968113796</v>
      </c>
      <c r="H34" s="7">
        <f t="shared" si="6"/>
        <v>-1050352.2566995623</v>
      </c>
    </row>
    <row r="35" spans="1:8">
      <c r="A35" s="16">
        <f t="shared" si="7"/>
        <v>44895</v>
      </c>
      <c r="B35" s="7">
        <f t="shared" si="8"/>
        <v>-1050352.2566995623</v>
      </c>
      <c r="C35" s="179">
        <f>'2022 Program Costs'!G15</f>
        <v>31192.22805742424</v>
      </c>
      <c r="D35" s="180">
        <v>159584</v>
      </c>
      <c r="E35" s="184">
        <f t="shared" si="10"/>
        <v>-128391.77194257575</v>
      </c>
      <c r="F35" s="10">
        <f t="shared" si="9"/>
        <v>3.8333333333333331E-3</v>
      </c>
      <c r="G35" s="7">
        <f t="shared" si="5"/>
        <v>-4272.4345469049258</v>
      </c>
      <c r="H35" s="7">
        <f t="shared" si="6"/>
        <v>-1183016.4631890429</v>
      </c>
    </row>
    <row r="36" spans="1:8">
      <c r="A36" s="16">
        <f t="shared" si="7"/>
        <v>44926</v>
      </c>
      <c r="B36" s="7">
        <f t="shared" si="8"/>
        <v>-1183016.4631890429</v>
      </c>
      <c r="C36" s="181">
        <f>'2022 Program Costs'!G16</f>
        <v>208950.77759349777</v>
      </c>
      <c r="D36" s="182">
        <v>177900.41000000009</v>
      </c>
      <c r="E36" s="184">
        <f t="shared" si="10"/>
        <v>31050.367593497678</v>
      </c>
      <c r="F36" s="10">
        <f t="shared" si="9"/>
        <v>4.1250000000000002E-3</v>
      </c>
      <c r="G36" s="7">
        <f t="shared" si="5"/>
        <v>-4815.9015274932135</v>
      </c>
      <c r="H36" s="7">
        <f t="shared" si="6"/>
        <v>-1156781.9971230384</v>
      </c>
    </row>
    <row r="37" spans="1:8">
      <c r="A37" s="11"/>
    </row>
    <row r="38" spans="1:8" ht="13.5" thickBot="1">
      <c r="A38" s="81" t="s">
        <v>93</v>
      </c>
      <c r="B38" s="8"/>
      <c r="C38" s="8">
        <f>SUM(C25:C36)</f>
        <v>959815.35744149226</v>
      </c>
      <c r="D38" s="8">
        <f>SUM(D25:D36)</f>
        <v>2097952.44</v>
      </c>
      <c r="E38" s="8">
        <f>SUM(E25:E36)</f>
        <v>-1138137.0825585078</v>
      </c>
      <c r="F38" s="8"/>
      <c r="G38" s="8">
        <f>SUM(G25:G36)</f>
        <v>-18644.914564530533</v>
      </c>
      <c r="H38" s="8">
        <f>H36</f>
        <v>-1156781.9971230384</v>
      </c>
    </row>
    <row r="39" spans="1:8" ht="13.5" thickTop="1">
      <c r="C39" s="17"/>
      <c r="D39" s="17"/>
      <c r="E39" s="17"/>
    </row>
    <row r="40" spans="1:8" ht="13.5" thickBot="1">
      <c r="A40" s="81" t="s">
        <v>94</v>
      </c>
      <c r="B40" s="8"/>
      <c r="C40" s="8">
        <f t="shared" ref="C40:H40" si="11">C18+C38</f>
        <v>1704883.65</v>
      </c>
      <c r="D40" s="8">
        <f t="shared" si="11"/>
        <v>3563198.43</v>
      </c>
      <c r="E40" s="8">
        <f t="shared" si="11"/>
        <v>-1858314.7800000003</v>
      </c>
      <c r="F40" s="8"/>
      <c r="G40" s="8">
        <f t="shared" si="11"/>
        <v>-34063.330702804531</v>
      </c>
      <c r="H40" s="8">
        <f t="shared" si="11"/>
        <v>-1892378.1107028048</v>
      </c>
    </row>
    <row r="41" spans="1:8" ht="13.5" thickTop="1"/>
  </sheetData>
  <pageMargins left="0.7" right="0.7" top="0.75" bottom="0.75" header="0.3" footer="0.3"/>
  <pageSetup orientation="portrait" r:id="rId1"/>
  <ignoredErrors>
    <ignoredError sqref="H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3CBE3-C034-4344-BEAB-66E51C0F871F}">
  <sheetPr>
    <tabColor theme="0" tint="-0.14999847407452621"/>
  </sheetPr>
  <dimension ref="A1:H39"/>
  <sheetViews>
    <sheetView zoomScaleNormal="100" workbookViewId="0"/>
  </sheetViews>
  <sheetFormatPr defaultColWidth="14" defaultRowHeight="12.75"/>
  <cols>
    <col min="1" max="1" width="29.42578125" style="22" customWidth="1"/>
    <col min="2" max="5" width="14" style="27" customWidth="1"/>
    <col min="6" max="16384" width="14" style="22"/>
  </cols>
  <sheetData>
    <row r="1" spans="1:7">
      <c r="A1" s="447" t="s">
        <v>80</v>
      </c>
      <c r="B1" s="20"/>
      <c r="C1" s="20" t="s">
        <v>14</v>
      </c>
      <c r="D1" s="20" t="s">
        <v>14</v>
      </c>
      <c r="E1" s="20" t="s">
        <v>95</v>
      </c>
      <c r="F1" s="20" t="s">
        <v>96</v>
      </c>
      <c r="G1" s="21"/>
    </row>
    <row r="2" spans="1:7">
      <c r="A2" s="23" t="s">
        <v>97</v>
      </c>
      <c r="B2" s="24"/>
      <c r="C2" s="24" t="s">
        <v>98</v>
      </c>
      <c r="D2" s="24" t="s">
        <v>99</v>
      </c>
      <c r="E2" s="24" t="s">
        <v>99</v>
      </c>
      <c r="F2" s="24" t="s">
        <v>98</v>
      </c>
      <c r="G2" s="25" t="s">
        <v>13</v>
      </c>
    </row>
    <row r="3" spans="1:7">
      <c r="F3" s="27"/>
      <c r="G3" s="27"/>
    </row>
    <row r="4" spans="1:7">
      <c r="A4" s="26" t="s">
        <v>100</v>
      </c>
      <c r="F4" s="27"/>
      <c r="G4" s="27"/>
    </row>
    <row r="5" spans="1:7">
      <c r="A5" s="22" t="s">
        <v>14</v>
      </c>
      <c r="B5" s="28"/>
      <c r="C5" s="28">
        <f>SUM('2. TD 2022 Residential Lighting'!B6:B17)</f>
        <v>375142.27869999956</v>
      </c>
      <c r="D5" s="28">
        <f>SUM('2. TD 2022 Residential HVAC'!B6:B17)</f>
        <v>951404.47510000016</v>
      </c>
      <c r="E5" s="29"/>
      <c r="F5" s="29"/>
      <c r="G5" s="29">
        <f>SUM(C5:F5)</f>
        <v>1326546.7537999996</v>
      </c>
    </row>
    <row r="6" spans="1:7">
      <c r="A6" s="22" t="s">
        <v>15</v>
      </c>
      <c r="B6" s="28"/>
      <c r="C6" s="28"/>
      <c r="D6" s="28"/>
      <c r="E6" s="29">
        <f>SUM('2. TD 2022 Small C&amp;I HVAC'!B6:B17)</f>
        <v>110954</v>
      </c>
      <c r="F6" s="29">
        <f>SUM('2. TD 2022 Large C&amp;I Lighting'!B6:B17)</f>
        <v>5057545.1642890004</v>
      </c>
      <c r="G6" s="29">
        <f>SUM(C6:F6)</f>
        <v>5168499.1642890004</v>
      </c>
    </row>
    <row r="7" spans="1:7" ht="13.5" thickBot="1">
      <c r="A7" s="22" t="s">
        <v>13</v>
      </c>
      <c r="B7" s="30"/>
      <c r="C7" s="30">
        <f>SUM(C5:C6)</f>
        <v>375142.27869999956</v>
      </c>
      <c r="D7" s="30">
        <f>SUM(D5:D6)</f>
        <v>951404.47510000016</v>
      </c>
      <c r="E7" s="30">
        <f>SUM(E5:E6)</f>
        <v>110954</v>
      </c>
      <c r="F7" s="30">
        <f>SUM(F5:F6)</f>
        <v>5057545.1642890004</v>
      </c>
      <c r="G7" s="30">
        <f>SUM(G5:G6)</f>
        <v>6495045.9180890005</v>
      </c>
    </row>
    <row r="8" spans="1:7" ht="13.5" thickTop="1">
      <c r="C8" s="149"/>
      <c r="D8" s="149"/>
      <c r="F8" s="27"/>
      <c r="G8" s="27"/>
    </row>
    <row r="9" spans="1:7">
      <c r="A9" s="26" t="s">
        <v>101</v>
      </c>
      <c r="F9" s="27"/>
      <c r="G9" s="27"/>
    </row>
    <row r="10" spans="1:7">
      <c r="A10" s="22" t="s">
        <v>14</v>
      </c>
      <c r="B10" s="28"/>
      <c r="C10" s="28">
        <f>'2. TD 2022 Residential Lighting'!O19</f>
        <v>37611.976336656517</v>
      </c>
      <c r="D10" s="28">
        <f>SUM('2. TD 2022 Residential HVAC'!O19)</f>
        <v>302031.07988697488</v>
      </c>
      <c r="E10" s="29"/>
      <c r="F10" s="29"/>
      <c r="G10" s="29">
        <f>SUM(C10:F10)</f>
        <v>339643.05622363137</v>
      </c>
    </row>
    <row r="11" spans="1:7">
      <c r="A11" s="22" t="s">
        <v>15</v>
      </c>
      <c r="B11" s="28"/>
      <c r="C11" s="28"/>
      <c r="D11" s="28"/>
      <c r="E11" s="29">
        <f>'2. TD 2022 Small C&amp;I HVAC'!O19</f>
        <v>5839.5922354999993</v>
      </c>
      <c r="F11" s="29">
        <f>'2. TD 2022 Large C&amp;I Lighting'!O19</f>
        <v>3432205.0007168204</v>
      </c>
      <c r="G11" s="29">
        <f>SUM(C11:F11)</f>
        <v>3438044.5929523204</v>
      </c>
    </row>
    <row r="12" spans="1:7" ht="13.5" thickBot="1">
      <c r="A12" s="22" t="s">
        <v>13</v>
      </c>
      <c r="B12" s="30"/>
      <c r="C12" s="30">
        <f>SUM(C10:C11)</f>
        <v>37611.976336656517</v>
      </c>
      <c r="D12" s="30">
        <f>SUM(D10:D11)</f>
        <v>302031.07988697488</v>
      </c>
      <c r="E12" s="30">
        <f>SUM(E10:E11)</f>
        <v>5839.5922354999993</v>
      </c>
      <c r="F12" s="30">
        <f>SUM(F10:F11)</f>
        <v>3432205.0007168204</v>
      </c>
      <c r="G12" s="30">
        <f>SUM(G10:G11)</f>
        <v>3777687.6491759517</v>
      </c>
    </row>
    <row r="13" spans="1:7" ht="13.5" thickTop="1">
      <c r="F13" s="27"/>
      <c r="G13" s="27"/>
    </row>
    <row r="14" spans="1:7">
      <c r="A14" s="26" t="s">
        <v>97</v>
      </c>
      <c r="F14" s="27"/>
      <c r="G14" s="27"/>
    </row>
    <row r="15" spans="1:7">
      <c r="A15" s="22" t="s">
        <v>14</v>
      </c>
      <c r="B15" s="31"/>
      <c r="C15" s="31">
        <f>'2. TD 2022 Residential Lighting'!O22</f>
        <v>3338.6591465197334</v>
      </c>
      <c r="D15" s="31">
        <f>'2. TD 2022 Residential HVAC'!O22</f>
        <v>28281.617639301654</v>
      </c>
      <c r="E15" s="32"/>
      <c r="F15" s="32"/>
      <c r="G15" s="214">
        <f>SUM(C15:F15)</f>
        <v>31620.276785821388</v>
      </c>
    </row>
    <row r="16" spans="1:7">
      <c r="A16" s="22" t="s">
        <v>15</v>
      </c>
      <c r="B16" s="33"/>
      <c r="C16" s="215"/>
      <c r="D16" s="215"/>
      <c r="E16" s="216">
        <f>'2. TD 2022 Small C&amp;I HVAC'!O22</f>
        <v>553.97350137993101</v>
      </c>
      <c r="F16" s="216">
        <f>'2. TD 2022 Large C&amp;I Lighting'!O22</f>
        <v>136068.63934013742</v>
      </c>
      <c r="G16" s="378">
        <f>SUM(C16:F16)</f>
        <v>136622.61284151734</v>
      </c>
    </row>
    <row r="17" spans="1:8" ht="13.5" thickBot="1">
      <c r="A17" s="22" t="s">
        <v>13</v>
      </c>
      <c r="B17" s="34"/>
      <c r="C17" s="34">
        <f>SUM(C15:C16)</f>
        <v>3338.6591465197334</v>
      </c>
      <c r="D17" s="34">
        <f>SUM(D15:D16)</f>
        <v>28281.617639301654</v>
      </c>
      <c r="E17" s="34">
        <f>SUM(E15:E16)</f>
        <v>553.97350137993101</v>
      </c>
      <c r="F17" s="34">
        <f>SUM(F15:F16)</f>
        <v>136068.63934013742</v>
      </c>
      <c r="G17" s="367">
        <f>SUM(G15:G16)</f>
        <v>168242.88962733874</v>
      </c>
    </row>
    <row r="18" spans="1:8" ht="13.5" thickTop="1">
      <c r="B18" s="33"/>
      <c r="C18" s="33"/>
      <c r="D18" s="33"/>
    </row>
    <row r="19" spans="1:8">
      <c r="C19" s="213">
        <f>C17/C12</f>
        <v>8.8765852574087853E-2</v>
      </c>
      <c r="D19" s="213">
        <f>D17/D12</f>
        <v>9.3638103899390465E-2</v>
      </c>
      <c r="E19" s="213">
        <f>E17/E12</f>
        <v>9.4865100000000008E-2</v>
      </c>
      <c r="F19" s="213">
        <f>F17/F12</f>
        <v>3.9644671373568689E-2</v>
      </c>
    </row>
    <row r="21" spans="1:8">
      <c r="A21" s="447" t="s">
        <v>80</v>
      </c>
      <c r="B21" s="20"/>
      <c r="C21" s="20" t="s">
        <v>14</v>
      </c>
      <c r="D21" s="20" t="s">
        <v>14</v>
      </c>
      <c r="E21" s="20" t="s">
        <v>95</v>
      </c>
      <c r="F21" s="20" t="s">
        <v>96</v>
      </c>
      <c r="G21" s="21"/>
    </row>
    <row r="22" spans="1:8">
      <c r="A22" s="23" t="s">
        <v>102</v>
      </c>
      <c r="B22" s="24"/>
      <c r="C22" s="24" t="s">
        <v>98</v>
      </c>
      <c r="D22" s="24" t="s">
        <v>99</v>
      </c>
      <c r="E22" s="24" t="s">
        <v>99</v>
      </c>
      <c r="F22" s="24" t="s">
        <v>98</v>
      </c>
      <c r="G22" s="25" t="s">
        <v>13</v>
      </c>
    </row>
    <row r="23" spans="1:8">
      <c r="F23" s="27"/>
      <c r="G23" s="27"/>
    </row>
    <row r="24" spans="1:8">
      <c r="A24" s="26" t="s">
        <v>103</v>
      </c>
      <c r="F24" s="27"/>
      <c r="G24" s="27"/>
    </row>
    <row r="25" spans="1:8">
      <c r="A25" s="22" t="s">
        <v>14</v>
      </c>
      <c r="B25" s="28"/>
      <c r="C25" s="28">
        <f>SUM('2. TD 2023 Residential Lighting'!B6:B17)</f>
        <v>1098000</v>
      </c>
      <c r="D25" s="28">
        <f>SUM('2. TD 2023 Residential HVAC'!B6:B17)</f>
        <v>1039000.0000000001</v>
      </c>
      <c r="E25" s="29"/>
      <c r="F25" s="29"/>
      <c r="G25" s="29">
        <f>SUM(C25:F25)</f>
        <v>2137000</v>
      </c>
    </row>
    <row r="26" spans="1:8">
      <c r="A26" s="22" t="s">
        <v>15</v>
      </c>
      <c r="B26" s="28"/>
      <c r="C26" s="28"/>
      <c r="D26" s="28"/>
      <c r="E26" s="29">
        <f>SUM('2. TD 2023 Small C&amp;I HVAC'!B6:B17)</f>
        <v>2258000.0000000005</v>
      </c>
      <c r="F26" s="29">
        <f>SUM('2. TD 2023 Large C&amp;I Lighting'!B6:B17)</f>
        <v>11704999.999999998</v>
      </c>
      <c r="G26" s="29">
        <f>SUM(C26:F26)</f>
        <v>13962999.999999998</v>
      </c>
    </row>
    <row r="27" spans="1:8" ht="13.5" thickBot="1">
      <c r="A27" s="22" t="s">
        <v>13</v>
      </c>
      <c r="B27" s="30"/>
      <c r="C27" s="30">
        <f>SUM(C25:C26)</f>
        <v>1098000</v>
      </c>
      <c r="D27" s="30">
        <f>SUM(D25:D26)</f>
        <v>1039000.0000000001</v>
      </c>
      <c r="E27" s="30">
        <f>SUM(E25:E26)</f>
        <v>2258000.0000000005</v>
      </c>
      <c r="F27" s="30">
        <f>SUM(F25:F26)</f>
        <v>11704999.999999998</v>
      </c>
      <c r="G27" s="30">
        <f>SUM(G25:G26)</f>
        <v>16099999.999999998</v>
      </c>
      <c r="H27" s="44">
        <f>+G27-'1. 2023 Costs &amp; Savings'!J33</f>
        <v>0</v>
      </c>
    </row>
    <row r="28" spans="1:8" ht="13.5" thickTop="1">
      <c r="C28" s="149"/>
      <c r="D28" s="149"/>
      <c r="F28" s="27"/>
      <c r="G28" s="27"/>
    </row>
    <row r="29" spans="1:8">
      <c r="A29" s="26" t="s">
        <v>104</v>
      </c>
      <c r="F29" s="27"/>
      <c r="G29" s="27"/>
    </row>
    <row r="30" spans="1:8">
      <c r="A30" s="22" t="s">
        <v>14</v>
      </c>
      <c r="B30" s="28"/>
      <c r="C30" s="28">
        <f>'2. TD 2023 Residential Lighting'!O19</f>
        <v>541753.56599999999</v>
      </c>
      <c r="D30" s="28">
        <f>SUM('2. TD 2023 Residential HVAC'!O19)</f>
        <v>515352.18212499999</v>
      </c>
      <c r="E30" s="29"/>
      <c r="F30" s="29"/>
      <c r="G30" s="29">
        <f>SUM(C30:F30)</f>
        <v>1057105.7481249999</v>
      </c>
    </row>
    <row r="31" spans="1:8">
      <c r="A31" s="22" t="s">
        <v>15</v>
      </c>
      <c r="B31" s="28"/>
      <c r="C31" s="28"/>
      <c r="D31" s="28"/>
      <c r="E31" s="29">
        <f>'2. TD 2023 Small C&amp;I HVAC'!O19</f>
        <v>1119985.7817500001</v>
      </c>
      <c r="F31" s="29">
        <f>'2. TD 2023 Large C&amp;I Lighting'!O19</f>
        <v>5775250.9016666654</v>
      </c>
      <c r="G31" s="29">
        <f>SUM(C31:F31)</f>
        <v>6895236.6834166655</v>
      </c>
    </row>
    <row r="32" spans="1:8" ht="13.5" thickBot="1">
      <c r="A32" s="22" t="s">
        <v>13</v>
      </c>
      <c r="B32" s="30"/>
      <c r="C32" s="30">
        <f>SUM(C30:C31)</f>
        <v>541753.56599999999</v>
      </c>
      <c r="D32" s="30">
        <f>SUM(D30:D31)</f>
        <v>515352.18212499999</v>
      </c>
      <c r="E32" s="30">
        <f>SUM(E30:E31)</f>
        <v>1119985.7817500001</v>
      </c>
      <c r="F32" s="30">
        <f>SUM(F30:F31)</f>
        <v>5775250.9016666654</v>
      </c>
      <c r="G32" s="30">
        <f>SUM(G30:G31)</f>
        <v>7952342.4315416655</v>
      </c>
    </row>
    <row r="33" spans="1:7" ht="13.5" thickTop="1">
      <c r="F33" s="27"/>
      <c r="G33" s="27"/>
    </row>
    <row r="34" spans="1:7">
      <c r="A34" s="26" t="s">
        <v>102</v>
      </c>
      <c r="F34" s="27"/>
      <c r="G34" s="27"/>
    </row>
    <row r="35" spans="1:7">
      <c r="A35" s="22" t="s">
        <v>14</v>
      </c>
      <c r="B35" s="31"/>
      <c r="C35" s="31">
        <f>'2. TD 2023 Residential Lighting'!O22</f>
        <v>51045.180581854795</v>
      </c>
      <c r="D35" s="31">
        <f>'2. TD 2023 Residential HVAC'!O22</f>
        <v>49621.633227396786</v>
      </c>
      <c r="E35" s="32"/>
      <c r="F35" s="32"/>
      <c r="G35" s="214">
        <f>SUM(C35:F35)</f>
        <v>100666.81380925159</v>
      </c>
    </row>
    <row r="36" spans="1:7">
      <c r="A36" s="22" t="s">
        <v>15</v>
      </c>
      <c r="B36" s="33"/>
      <c r="C36" s="215"/>
      <c r="D36" s="215"/>
      <c r="E36" s="216">
        <f>'2. TD 2023 Small C&amp;I HVAC'!O22</f>
        <v>110942.55865122349</v>
      </c>
      <c r="F36" s="216">
        <f>'2. TD 2023 Large C&amp;I Lighting'!O22</f>
        <v>256843.03271109791</v>
      </c>
      <c r="G36" s="378">
        <f>SUM(C36:F36)</f>
        <v>367785.5913623214</v>
      </c>
    </row>
    <row r="37" spans="1:7" ht="13.5" thickBot="1">
      <c r="A37" s="22" t="s">
        <v>13</v>
      </c>
      <c r="B37" s="34"/>
      <c r="C37" s="34">
        <f>SUM(C35:C36)</f>
        <v>51045.180581854795</v>
      </c>
      <c r="D37" s="34">
        <f>SUM(D35:D36)</f>
        <v>49621.633227396786</v>
      </c>
      <c r="E37" s="34">
        <f>SUM(E35:E36)</f>
        <v>110942.55865122349</v>
      </c>
      <c r="F37" s="34">
        <f>SUM(F35:F36)</f>
        <v>256843.03271109791</v>
      </c>
      <c r="G37" s="367">
        <f>SUM(G35:G36)</f>
        <v>468452.40517157299</v>
      </c>
    </row>
    <row r="38" spans="1:7" ht="13.5" thickTop="1">
      <c r="B38" s="33"/>
      <c r="C38" s="33"/>
      <c r="D38" s="33"/>
    </row>
    <row r="39" spans="1:7">
      <c r="C39" s="213">
        <f>C37/C32</f>
        <v>9.422214044430452E-2</v>
      </c>
      <c r="D39" s="213">
        <f>D37/D32</f>
        <v>9.6286840239595481E-2</v>
      </c>
      <c r="E39" s="213">
        <f>E37/E32</f>
        <v>9.9057113455381138E-2</v>
      </c>
      <c r="F39" s="213">
        <f>F37/F32</f>
        <v>4.4473051835198403E-2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0185-2E1C-4396-A4D9-1CC5FB499213}">
  <sheetPr>
    <tabColor theme="0" tint="-0.14999847407452621"/>
  </sheetPr>
  <dimension ref="A1:S45"/>
  <sheetViews>
    <sheetView zoomScaleNormal="100" workbookViewId="0">
      <pane ySplit="2" topLeftCell="A3" activePane="bottomLeft" state="frozen"/>
      <selection pane="bottomLeft"/>
    </sheetView>
  </sheetViews>
  <sheetFormatPr defaultColWidth="9.5703125" defaultRowHeight="12.75"/>
  <cols>
    <col min="1" max="1" width="27.140625" style="49" customWidth="1"/>
    <col min="2" max="2" width="12.7109375" style="49" customWidth="1"/>
    <col min="3" max="26" width="12.7109375" style="22" customWidth="1"/>
    <col min="27" max="16384" width="9.5703125" style="22"/>
  </cols>
  <sheetData>
    <row r="1" spans="1:15">
      <c r="A1" s="35" t="s">
        <v>105</v>
      </c>
      <c r="B1" s="36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60"/>
      <c r="O1" s="147"/>
    </row>
    <row r="2" spans="1:15">
      <c r="A2" s="37" t="s">
        <v>106</v>
      </c>
      <c r="B2" s="38"/>
      <c r="C2" s="39">
        <v>44562</v>
      </c>
      <c r="D2" s="39">
        <v>44593</v>
      </c>
      <c r="E2" s="39">
        <v>44621</v>
      </c>
      <c r="F2" s="39">
        <v>44652</v>
      </c>
      <c r="G2" s="39">
        <v>44682</v>
      </c>
      <c r="H2" s="39">
        <v>44713</v>
      </c>
      <c r="I2" s="39">
        <v>44743</v>
      </c>
      <c r="J2" s="39">
        <v>44774</v>
      </c>
      <c r="K2" s="39">
        <v>44805</v>
      </c>
      <c r="L2" s="39">
        <v>44835</v>
      </c>
      <c r="M2" s="39">
        <v>44866</v>
      </c>
      <c r="N2" s="40">
        <v>44896</v>
      </c>
      <c r="O2" s="148" t="s">
        <v>107</v>
      </c>
    </row>
    <row r="4" spans="1:15">
      <c r="A4" s="41" t="s">
        <v>108</v>
      </c>
      <c r="B4" s="42" t="s">
        <v>109</v>
      </c>
    </row>
    <row r="6" spans="1:15">
      <c r="A6" s="43">
        <v>44562</v>
      </c>
      <c r="B6" s="201">
        <f>'2022 kWh Savings'!D6+'2022 kWh Savings'!I6+'2022 kWh Savings'!K6</f>
        <v>0</v>
      </c>
      <c r="C6" s="18">
        <f>$B6*(SUMPRODUCT(C$30:C$32,$C$26:$C$28))/2</f>
        <v>0</v>
      </c>
      <c r="D6" s="18">
        <f t="shared" ref="D6:N11" si="0">$B6*(SUMPRODUCT(D$30:D$32,$C$26:$C$28))</f>
        <v>0</v>
      </c>
      <c r="E6" s="18">
        <f t="shared" si="0"/>
        <v>0</v>
      </c>
      <c r="F6" s="18">
        <f t="shared" si="0"/>
        <v>0</v>
      </c>
      <c r="G6" s="18">
        <f t="shared" si="0"/>
        <v>0</v>
      </c>
      <c r="H6" s="18">
        <f t="shared" si="0"/>
        <v>0</v>
      </c>
      <c r="I6" s="18">
        <f t="shared" si="0"/>
        <v>0</v>
      </c>
      <c r="J6" s="18">
        <f t="shared" si="0"/>
        <v>0</v>
      </c>
      <c r="K6" s="18">
        <f t="shared" si="0"/>
        <v>0</v>
      </c>
      <c r="L6" s="18">
        <f t="shared" si="0"/>
        <v>0</v>
      </c>
      <c r="M6" s="18">
        <f t="shared" si="0"/>
        <v>0</v>
      </c>
      <c r="N6" s="18">
        <f t="shared" si="0"/>
        <v>0</v>
      </c>
      <c r="O6" s="18">
        <f t="shared" ref="O6:O17" si="1">SUM(C6:N6)</f>
        <v>0</v>
      </c>
    </row>
    <row r="7" spans="1:15">
      <c r="A7" s="43">
        <v>44593</v>
      </c>
      <c r="B7" s="202">
        <f>'2022 kWh Savings'!D7+'2022 kWh Savings'!I7+'2022 kWh Savings'!K7</f>
        <v>0</v>
      </c>
      <c r="C7" s="18"/>
      <c r="D7" s="18">
        <f>$B7*(SUMPRODUCT(D$30:D$32,$C$26:$C$28))/2</f>
        <v>0</v>
      </c>
      <c r="E7" s="18">
        <f t="shared" si="0"/>
        <v>0</v>
      </c>
      <c r="F7" s="18">
        <f t="shared" si="0"/>
        <v>0</v>
      </c>
      <c r="G7" s="18">
        <f t="shared" si="0"/>
        <v>0</v>
      </c>
      <c r="H7" s="18">
        <f t="shared" si="0"/>
        <v>0</v>
      </c>
      <c r="I7" s="18">
        <f t="shared" si="0"/>
        <v>0</v>
      </c>
      <c r="J7" s="18">
        <f t="shared" si="0"/>
        <v>0</v>
      </c>
      <c r="K7" s="18">
        <f t="shared" si="0"/>
        <v>0</v>
      </c>
      <c r="L7" s="18">
        <f t="shared" si="0"/>
        <v>0</v>
      </c>
      <c r="M7" s="18">
        <f t="shared" si="0"/>
        <v>0</v>
      </c>
      <c r="N7" s="18">
        <f t="shared" si="0"/>
        <v>0</v>
      </c>
      <c r="O7" s="18">
        <f t="shared" si="1"/>
        <v>0</v>
      </c>
    </row>
    <row r="8" spans="1:15">
      <c r="A8" s="43">
        <v>44621</v>
      </c>
      <c r="B8" s="202">
        <f>'2022 kWh Savings'!D8+'2022 kWh Savings'!I8+'2022 kWh Savings'!K8</f>
        <v>1668.0666666666668</v>
      </c>
      <c r="C8" s="18"/>
      <c r="D8" s="18"/>
      <c r="E8" s="18">
        <f>$B8*(SUMPRODUCT(E$30:E$32,$C$26:$C$28))/2</f>
        <v>77.464181966666672</v>
      </c>
      <c r="F8" s="18">
        <f t="shared" si="0"/>
        <v>141.19350300000002</v>
      </c>
      <c r="G8" s="18">
        <f t="shared" si="0"/>
        <v>132.43281686666668</v>
      </c>
      <c r="H8" s="18">
        <f t="shared" si="0"/>
        <v>114.27591120000001</v>
      </c>
      <c r="I8" s="18">
        <f t="shared" si="0"/>
        <v>113.20167626666667</v>
      </c>
      <c r="J8" s="18">
        <f t="shared" si="0"/>
        <v>117.70712433333335</v>
      </c>
      <c r="K8" s="18">
        <f t="shared" si="0"/>
        <v>123.08997546666667</v>
      </c>
      <c r="L8" s="18">
        <f t="shared" si="0"/>
        <v>141.01668793333334</v>
      </c>
      <c r="M8" s="18">
        <f t="shared" si="0"/>
        <v>149.92583200000001</v>
      </c>
      <c r="N8" s="18">
        <f t="shared" si="0"/>
        <v>163.99097013333335</v>
      </c>
      <c r="O8" s="18">
        <f t="shared" si="1"/>
        <v>1274.2986791666669</v>
      </c>
    </row>
    <row r="9" spans="1:15">
      <c r="A9" s="43">
        <v>44652</v>
      </c>
      <c r="B9" s="202">
        <f>'2022 kWh Savings'!D9+'2022 kWh Savings'!I9+'2022 kWh Savings'!K9</f>
        <v>3063.2</v>
      </c>
      <c r="C9" s="18"/>
      <c r="D9" s="18"/>
      <c r="E9" s="18"/>
      <c r="F9" s="18">
        <f>$B9*(SUMPRODUCT(F$30:F$32,$C$26:$C$28))/2</f>
        <v>129.64228199999999</v>
      </c>
      <c r="G9" s="18">
        <f t="shared" si="0"/>
        <v>243.1966376</v>
      </c>
      <c r="H9" s="18">
        <f t="shared" si="0"/>
        <v>209.85370559999998</v>
      </c>
      <c r="I9" s="18">
        <f t="shared" si="0"/>
        <v>207.88100479999997</v>
      </c>
      <c r="J9" s="18">
        <f t="shared" si="0"/>
        <v>216.154708</v>
      </c>
      <c r="K9" s="18">
        <f t="shared" si="0"/>
        <v>226.03965439999999</v>
      </c>
      <c r="L9" s="18">
        <f t="shared" si="0"/>
        <v>258.95986479999999</v>
      </c>
      <c r="M9" s="18">
        <f t="shared" si="0"/>
        <v>275.32041599999997</v>
      </c>
      <c r="N9" s="18">
        <f t="shared" si="0"/>
        <v>301.14931839999997</v>
      </c>
      <c r="O9" s="18">
        <f t="shared" si="1"/>
        <v>2068.1975916000001</v>
      </c>
    </row>
    <row r="10" spans="1:15">
      <c r="A10" s="43">
        <v>44682</v>
      </c>
      <c r="B10" s="202">
        <f>'2022 kWh Savings'!D10+'2022 kWh Savings'!I10+'2022 kWh Savings'!K10</f>
        <v>0</v>
      </c>
      <c r="C10" s="18"/>
      <c r="D10" s="18"/>
      <c r="E10" s="18"/>
      <c r="F10" s="18"/>
      <c r="G10" s="18">
        <f>$B10*(SUMPRODUCT(G$30:G$32,$C$26:$C$28))/2</f>
        <v>0</v>
      </c>
      <c r="H10" s="18">
        <f t="shared" si="0"/>
        <v>0</v>
      </c>
      <c r="I10" s="18">
        <f t="shared" si="0"/>
        <v>0</v>
      </c>
      <c r="J10" s="18">
        <f t="shared" si="0"/>
        <v>0</v>
      </c>
      <c r="K10" s="18">
        <f t="shared" si="0"/>
        <v>0</v>
      </c>
      <c r="L10" s="18">
        <f t="shared" si="0"/>
        <v>0</v>
      </c>
      <c r="M10" s="18">
        <f t="shared" si="0"/>
        <v>0</v>
      </c>
      <c r="N10" s="18">
        <f t="shared" si="0"/>
        <v>0</v>
      </c>
      <c r="O10" s="18">
        <f t="shared" si="1"/>
        <v>0</v>
      </c>
    </row>
    <row r="11" spans="1:15">
      <c r="A11" s="43">
        <v>44713</v>
      </c>
      <c r="B11" s="202">
        <f>'2022 kWh Savings'!D11+'2022 kWh Savings'!I11+'2022 kWh Savings'!K11</f>
        <v>314.66666666666663</v>
      </c>
      <c r="C11" s="18"/>
      <c r="D11" s="18"/>
      <c r="E11" s="18"/>
      <c r="F11" s="18"/>
      <c r="G11" s="18"/>
      <c r="H11" s="18">
        <f>$B11*(SUMPRODUCT(H$30:H$32,$C$26:$C$28))/2</f>
        <v>10.778591999999998</v>
      </c>
      <c r="I11" s="18">
        <f t="shared" si="0"/>
        <v>21.354538666666663</v>
      </c>
      <c r="J11" s="18">
        <f t="shared" si="0"/>
        <v>22.20445333333333</v>
      </c>
      <c r="K11" s="18">
        <f t="shared" si="0"/>
        <v>23.219882666666663</v>
      </c>
      <c r="L11" s="18">
        <f t="shared" si="0"/>
        <v>26.601605333333332</v>
      </c>
      <c r="M11" s="18">
        <f t="shared" si="0"/>
        <v>28.282239999999998</v>
      </c>
      <c r="N11" s="18">
        <f t="shared" si="0"/>
        <v>30.935509333333329</v>
      </c>
      <c r="O11" s="18">
        <f t="shared" si="1"/>
        <v>163.37682133333331</v>
      </c>
    </row>
    <row r="12" spans="1:15">
      <c r="A12" s="43">
        <v>44743</v>
      </c>
      <c r="B12" s="202">
        <f>'2022 kWh Savings'!D12+'2022 kWh Savings'!I12+'2022 kWh Savings'!K12</f>
        <v>1961.8666666666668</v>
      </c>
      <c r="C12" s="18"/>
      <c r="D12" s="18"/>
      <c r="E12" s="18"/>
      <c r="F12" s="18"/>
      <c r="G12" s="18"/>
      <c r="H12" s="18"/>
      <c r="I12" s="18">
        <f>$B12*(SUMPRODUCT(I$30:I$32,$C$26:$C$28))/2</f>
        <v>66.570059733333338</v>
      </c>
      <c r="J12" s="18">
        <f>$B12*(SUMPRODUCT(J$30:J$32,$C$26:$C$28))</f>
        <v>138.43912133333336</v>
      </c>
      <c r="K12" s="18">
        <f>$B12*(SUMPRODUCT(K$30:K$32,$C$26:$C$28))</f>
        <v>144.77006506666666</v>
      </c>
      <c r="L12" s="18">
        <f>$B12*(SUMPRODUCT(L$30:L$32,$C$26:$C$28))</f>
        <v>165.85424613333336</v>
      </c>
      <c r="M12" s="18">
        <f>$B12*(SUMPRODUCT(M$30:M$32,$C$26:$C$28))</f>
        <v>176.33257600000002</v>
      </c>
      <c r="N12" s="18">
        <f>$B12*(SUMPRODUCT(N$30:N$32,$C$26:$C$28))</f>
        <v>192.87503573333333</v>
      </c>
      <c r="O12" s="18">
        <f t="shared" si="1"/>
        <v>884.84110400000009</v>
      </c>
    </row>
    <row r="13" spans="1:15">
      <c r="A13" s="43">
        <v>44774</v>
      </c>
      <c r="B13" s="202">
        <f>'2022 kWh Savings'!D13+'2022 kWh Savings'!I13+'2022 kWh Savings'!K13</f>
        <v>38.779299999999999</v>
      </c>
      <c r="C13" s="18"/>
      <c r="D13" s="18"/>
      <c r="E13" s="18"/>
      <c r="F13" s="18"/>
      <c r="G13" s="18"/>
      <c r="H13" s="18"/>
      <c r="I13" s="18"/>
      <c r="J13" s="18">
        <f>$B13*(SUMPRODUCT(J$30:J$32,$C$26:$C$28))/2</f>
        <v>1.3682306522500001</v>
      </c>
      <c r="K13" s="18">
        <f>$B13*(SUMPRODUCT(K$30:K$32,$C$26:$C$28))</f>
        <v>2.8616021055999998</v>
      </c>
      <c r="L13" s="18">
        <f>$B13*(SUMPRODUCT(L$30:L$32,$C$26:$C$28))</f>
        <v>3.2783632427000002</v>
      </c>
      <c r="M13" s="18">
        <f>$B13*(SUMPRODUCT(M$30:M$32,$C$26:$C$28))</f>
        <v>3.485483484</v>
      </c>
      <c r="N13" s="18">
        <f>$B13*(SUMPRODUCT(N$30:N$32,$C$26:$C$28))</f>
        <v>3.8124705415999998</v>
      </c>
      <c r="O13" s="18">
        <f t="shared" si="1"/>
        <v>14.80615002615</v>
      </c>
    </row>
    <row r="14" spans="1:15">
      <c r="A14" s="43">
        <v>44805</v>
      </c>
      <c r="B14" s="202">
        <f>'2022 kWh Savings'!D14+'2022 kWh Savings'!I14+'2022 kWh Savings'!K14</f>
        <v>0</v>
      </c>
      <c r="C14" s="18"/>
      <c r="D14" s="18"/>
      <c r="E14" s="18"/>
      <c r="F14" s="18"/>
      <c r="G14" s="18"/>
      <c r="H14" s="18"/>
      <c r="I14" s="18"/>
      <c r="J14" s="18"/>
      <c r="K14" s="18">
        <f>$B14*(SUMPRODUCT(K$30:K$32,$C$26:$C$28))/2</f>
        <v>0</v>
      </c>
      <c r="L14" s="18">
        <f>$B14*(SUMPRODUCT(L$30:L$32,$C$26:$C$28))</f>
        <v>0</v>
      </c>
      <c r="M14" s="18">
        <f>$B14*(SUMPRODUCT(M$30:M$32,$C$26:$C$28))</f>
        <v>0</v>
      </c>
      <c r="N14" s="18">
        <f>$B14*(SUMPRODUCT(N$30:N$32,$C$26:$C$28))</f>
        <v>0</v>
      </c>
      <c r="O14" s="18">
        <f t="shared" si="1"/>
        <v>0</v>
      </c>
    </row>
    <row r="15" spans="1:15">
      <c r="A15" s="43">
        <v>44835</v>
      </c>
      <c r="B15" s="202">
        <f>'2022 kWh Savings'!D15+'2022 kWh Savings'!I15+'2022 kWh Savings'!K15</f>
        <v>1374.2666666666669</v>
      </c>
      <c r="C15" s="18"/>
      <c r="D15" s="18"/>
      <c r="E15" s="18"/>
      <c r="F15" s="18"/>
      <c r="G15" s="18"/>
      <c r="H15" s="18"/>
      <c r="I15" s="18"/>
      <c r="J15" s="18"/>
      <c r="K15" s="18"/>
      <c r="L15" s="18">
        <f>$B15*(SUMPRODUCT(L$30:L$32,$C$26:$C$28))/2</f>
        <v>58.089564866666677</v>
      </c>
      <c r="M15" s="18">
        <f>$B15*(SUMPRODUCT(M$30:M$32,$C$26:$C$28))</f>
        <v>123.51908800000002</v>
      </c>
      <c r="N15" s="18">
        <f>$B15*(SUMPRODUCT(N$30:N$32,$C$26:$C$28))</f>
        <v>135.10690453333336</v>
      </c>
      <c r="O15" s="18">
        <f t="shared" si="1"/>
        <v>316.71555740000008</v>
      </c>
    </row>
    <row r="16" spans="1:15">
      <c r="A16" s="43">
        <v>44866</v>
      </c>
      <c r="B16" s="202">
        <f>'2022 kWh Savings'!D16+'2022 kWh Savings'!I16+'2022 kWh Savings'!K16</f>
        <v>157957.63566666647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>
        <f>$B16*(SUMPRODUCT(M$30:M$32,$C$26:$C$28))/2</f>
        <v>7098.6161468599912</v>
      </c>
      <c r="N16" s="18">
        <f>$B16*(SUMPRODUCT(N$30:N$32,$C$26:$C$28))</f>
        <v>15529.131077661314</v>
      </c>
      <c r="O16" s="18">
        <f t="shared" si="1"/>
        <v>22627.747224521307</v>
      </c>
    </row>
    <row r="17" spans="1:15">
      <c r="A17" s="43">
        <v>44896</v>
      </c>
      <c r="B17" s="203">
        <f>'2022 kWh Savings'!D17+'2022 kWh Savings'!I17+'2022 kWh Savings'!K17</f>
        <v>208763.79706666645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>
        <f>$B17*(SUMPRODUCT(N$30:N$32,$C$26:$C$28))/2</f>
        <v>10261.993208609056</v>
      </c>
      <c r="O17" s="18">
        <f t="shared" si="1"/>
        <v>10261.993208609056</v>
      </c>
    </row>
    <row r="18" spans="1:15">
      <c r="A18" s="43"/>
      <c r="B18" s="4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>
      <c r="A19" s="43" t="s">
        <v>110</v>
      </c>
      <c r="B19" s="45">
        <f>SUM(B6:B17)</f>
        <v>375142.27869999956</v>
      </c>
      <c r="C19" s="18">
        <f t="shared" ref="C19:O19" si="2">SUM(C6:C17)</f>
        <v>0</v>
      </c>
      <c r="D19" s="18">
        <f t="shared" si="2"/>
        <v>0</v>
      </c>
      <c r="E19" s="18">
        <f t="shared" si="2"/>
        <v>77.464181966666672</v>
      </c>
      <c r="F19" s="18">
        <f t="shared" si="2"/>
        <v>270.83578499999999</v>
      </c>
      <c r="G19" s="18">
        <f t="shared" si="2"/>
        <v>375.62945446666669</v>
      </c>
      <c r="H19" s="18">
        <f t="shared" si="2"/>
        <v>334.90820880000001</v>
      </c>
      <c r="I19" s="18">
        <f t="shared" si="2"/>
        <v>409.0072794666666</v>
      </c>
      <c r="J19" s="18">
        <f t="shared" si="2"/>
        <v>495.87363765225012</v>
      </c>
      <c r="K19" s="18">
        <f t="shared" si="2"/>
        <v>519.98117970559997</v>
      </c>
      <c r="L19" s="18">
        <f t="shared" si="2"/>
        <v>653.80033230936681</v>
      </c>
      <c r="M19" s="18">
        <f t="shared" si="2"/>
        <v>7855.4817823439917</v>
      </c>
      <c r="N19" s="18">
        <f t="shared" si="2"/>
        <v>26618.994494945302</v>
      </c>
      <c r="O19" s="112">
        <f t="shared" si="2"/>
        <v>37611.976336656517</v>
      </c>
    </row>
    <row r="20" spans="1:15">
      <c r="A20" s="49" t="s">
        <v>111</v>
      </c>
      <c r="B20" s="209">
        <v>0.82499999999999996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112"/>
    </row>
    <row r="21" spans="1:15">
      <c r="A21" s="43" t="s">
        <v>112</v>
      </c>
      <c r="B21" s="45"/>
      <c r="C21" s="47">
        <f>B39</f>
        <v>8.2434000000000007E-2</v>
      </c>
      <c r="D21" s="47">
        <f>B39</f>
        <v>8.2434000000000007E-2</v>
      </c>
      <c r="E21" s="47">
        <f>B39</f>
        <v>8.2434000000000007E-2</v>
      </c>
      <c r="F21" s="47">
        <f>B39</f>
        <v>8.2434000000000007E-2</v>
      </c>
      <c r="G21" s="47">
        <f>B39</f>
        <v>8.2434000000000007E-2</v>
      </c>
      <c r="H21" s="454">
        <f>0.5*C38+0.5*B39</f>
        <v>0.10477700000000001</v>
      </c>
      <c r="I21" s="47">
        <f>C38</f>
        <v>0.12712000000000001</v>
      </c>
      <c r="J21" s="47">
        <f>C38</f>
        <v>0.12712000000000001</v>
      </c>
      <c r="K21" s="47">
        <f>C38</f>
        <v>0.12712000000000001</v>
      </c>
      <c r="L21" s="47">
        <f>C40</f>
        <v>0.11654400000000001</v>
      </c>
      <c r="M21" s="47">
        <f>D39</f>
        <v>0.10717400000000001</v>
      </c>
      <c r="N21" s="47">
        <f>D39</f>
        <v>0.10717400000000001</v>
      </c>
      <c r="O21" s="145"/>
    </row>
    <row r="22" spans="1:15" ht="13.5" thickBot="1">
      <c r="A22" s="48" t="s">
        <v>113</v>
      </c>
      <c r="B22" s="48"/>
      <c r="C22" s="144">
        <f t="shared" ref="C22:N22" si="3">C19*$B$20*C21</f>
        <v>0</v>
      </c>
      <c r="D22" s="144">
        <f t="shared" si="3"/>
        <v>0</v>
      </c>
      <c r="E22" s="144">
        <f t="shared" si="3"/>
        <v>5.2681879603981656</v>
      </c>
      <c r="F22" s="144">
        <f t="shared" si="3"/>
        <v>18.41901360806925</v>
      </c>
      <c r="G22" s="144">
        <f t="shared" si="3"/>
        <v>25.545826720841792</v>
      </c>
      <c r="H22" s="144">
        <f t="shared" si="3"/>
        <v>28.949808849586024</v>
      </c>
      <c r="I22" s="144">
        <f t="shared" si="3"/>
        <v>42.894229426787192</v>
      </c>
      <c r="J22" s="144">
        <f t="shared" si="3"/>
        <v>52.004251875142081</v>
      </c>
      <c r="K22" s="144">
        <f t="shared" si="3"/>
        <v>54.532506240445088</v>
      </c>
      <c r="L22" s="144">
        <f t="shared" si="3"/>
        <v>62.862117391146846</v>
      </c>
      <c r="M22" s="144">
        <f t="shared" si="3"/>
        <v>694.57030874627128</v>
      </c>
      <c r="N22" s="144">
        <f t="shared" si="3"/>
        <v>2353.612895701046</v>
      </c>
      <c r="O22" s="146">
        <f>SUM(C22:N22)</f>
        <v>3338.6591465197334</v>
      </c>
    </row>
    <row r="23" spans="1:15" ht="13.5" thickTop="1"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</row>
    <row r="25" spans="1:15">
      <c r="A25" s="114" t="s">
        <v>114</v>
      </c>
      <c r="B25" s="115"/>
      <c r="C25" s="116"/>
      <c r="I25" s="50"/>
    </row>
    <row r="26" spans="1:15">
      <c r="A26" s="193" t="s">
        <v>115</v>
      </c>
      <c r="B26" s="54"/>
      <c r="C26" s="194">
        <v>1</v>
      </c>
      <c r="I26" s="50"/>
    </row>
    <row r="27" spans="1:15">
      <c r="A27" s="195" t="s">
        <v>116</v>
      </c>
      <c r="B27" s="196"/>
      <c r="C27" s="197">
        <v>0</v>
      </c>
      <c r="I27" s="50"/>
    </row>
    <row r="28" spans="1:15">
      <c r="A28" s="198" t="s">
        <v>117</v>
      </c>
      <c r="B28" s="199"/>
      <c r="C28" s="200">
        <v>0</v>
      </c>
    </row>
    <row r="29" spans="1:15">
      <c r="C29" s="60"/>
    </row>
    <row r="30" spans="1:15">
      <c r="A30" s="49" t="s">
        <v>98</v>
      </c>
      <c r="C30" s="132">
        <f t="array" ref="C30:N32">TRANSPOSE('Load Shapes'!B15:D26)</f>
        <v>0.10118199999999999</v>
      </c>
      <c r="D30" s="133">
        <v>8.8441000000000006E-2</v>
      </c>
      <c r="E30" s="133">
        <v>9.2879000000000003E-2</v>
      </c>
      <c r="F30" s="133">
        <v>8.4644999999999998E-2</v>
      </c>
      <c r="G30" s="133">
        <v>7.9393000000000005E-2</v>
      </c>
      <c r="H30" s="133">
        <v>6.8507999999999999E-2</v>
      </c>
      <c r="I30" s="134">
        <v>6.7863999999999994E-2</v>
      </c>
      <c r="J30" s="134">
        <v>7.0565000000000003E-2</v>
      </c>
      <c r="K30" s="134">
        <v>7.3791999999999996E-2</v>
      </c>
      <c r="L30" s="134">
        <v>8.4539000000000003E-2</v>
      </c>
      <c r="M30" s="134">
        <v>8.9880000000000002E-2</v>
      </c>
      <c r="N30" s="135">
        <v>9.8311999999999997E-2</v>
      </c>
    </row>
    <row r="31" spans="1:15">
      <c r="A31" s="49" t="s">
        <v>118</v>
      </c>
      <c r="C31" s="136">
        <v>0.21790599999999999</v>
      </c>
      <c r="D31" s="137">
        <v>0.18213499999999999</v>
      </c>
      <c r="E31" s="137">
        <v>0.13483300000000001</v>
      </c>
      <c r="F31" s="137">
        <v>5.8486000000000003E-2</v>
      </c>
      <c r="G31" s="137">
        <v>1.7144E-2</v>
      </c>
      <c r="H31" s="137">
        <v>5.1000000000000004E-4</v>
      </c>
      <c r="I31" s="138">
        <v>6.0000000000000002E-6</v>
      </c>
      <c r="J31" s="138">
        <v>9.0000000000000002E-6</v>
      </c>
      <c r="K31" s="138">
        <v>8.8090000000000009E-3</v>
      </c>
      <c r="L31" s="138">
        <v>5.4961999999999997E-2</v>
      </c>
      <c r="M31" s="138">
        <v>0.115899</v>
      </c>
      <c r="N31" s="139">
        <v>0.20930099999999999</v>
      </c>
    </row>
    <row r="32" spans="1:15">
      <c r="A32" s="49" t="s">
        <v>119</v>
      </c>
      <c r="C32" s="140">
        <v>1.1999999999999999E-3</v>
      </c>
      <c r="D32" s="141">
        <v>1.1000000000000001E-3</v>
      </c>
      <c r="E32" s="141">
        <v>3.13E-3</v>
      </c>
      <c r="F32" s="141">
        <v>1.5047E-2</v>
      </c>
      <c r="G32" s="141">
        <v>6.5409999999999996E-2</v>
      </c>
      <c r="H32" s="141">
        <v>0.21082300000000001</v>
      </c>
      <c r="I32" s="142">
        <v>0.28478100000000001</v>
      </c>
      <c r="J32" s="142">
        <v>0.27076600000000001</v>
      </c>
      <c r="K32" s="142">
        <v>0.126605</v>
      </c>
      <c r="L32" s="142">
        <v>1.8471999999999999E-2</v>
      </c>
      <c r="M32" s="142">
        <v>1.444E-3</v>
      </c>
      <c r="N32" s="143">
        <v>1.222E-3</v>
      </c>
    </row>
    <row r="34" spans="1:19">
      <c r="C34" s="51"/>
      <c r="D34" s="51"/>
      <c r="E34" s="51"/>
      <c r="F34" s="51"/>
      <c r="G34" s="51"/>
      <c r="H34" s="51"/>
      <c r="O34" s="52"/>
    </row>
    <row r="35" spans="1:19">
      <c r="A35" s="114" t="s">
        <v>120</v>
      </c>
      <c r="B35" s="115"/>
      <c r="C35" s="116"/>
      <c r="I35" s="50"/>
    </row>
    <row r="36" spans="1:19">
      <c r="C36" s="51"/>
      <c r="D36" s="51"/>
      <c r="E36" s="464" t="s">
        <v>121</v>
      </c>
      <c r="F36" s="465"/>
      <c r="G36" s="465"/>
      <c r="H36" s="466"/>
      <c r="J36" s="464" t="s">
        <v>122</v>
      </c>
      <c r="K36" s="465"/>
      <c r="L36" s="465"/>
      <c r="M36" s="466"/>
      <c r="O36" s="461" t="s">
        <v>123</v>
      </c>
      <c r="P36" s="462"/>
      <c r="Q36" s="462"/>
      <c r="R36" s="462"/>
      <c r="S36" s="463"/>
    </row>
    <row r="37" spans="1:19">
      <c r="A37" s="53" t="s">
        <v>124</v>
      </c>
      <c r="B37" s="397" t="s">
        <v>125</v>
      </c>
      <c r="C37" s="397" t="s">
        <v>126</v>
      </c>
      <c r="D37" s="397" t="s">
        <v>127</v>
      </c>
      <c r="E37" s="386" t="s">
        <v>128</v>
      </c>
      <c r="F37" s="386" t="s">
        <v>129</v>
      </c>
      <c r="G37" s="386" t="s">
        <v>130</v>
      </c>
      <c r="H37" s="387" t="s">
        <v>131</v>
      </c>
      <c r="I37" s="50"/>
      <c r="J37" s="385" t="s">
        <v>128</v>
      </c>
      <c r="K37" s="386" t="s">
        <v>129</v>
      </c>
      <c r="L37" s="386" t="s">
        <v>130</v>
      </c>
      <c r="M37" s="387" t="s">
        <v>131</v>
      </c>
      <c r="O37" s="385" t="s">
        <v>128</v>
      </c>
      <c r="P37" s="386" t="s">
        <v>129</v>
      </c>
      <c r="Q37" s="386" t="s">
        <v>132</v>
      </c>
      <c r="R37" s="386" t="s">
        <v>130</v>
      </c>
      <c r="S37" s="387" t="s">
        <v>131</v>
      </c>
    </row>
    <row r="38" spans="1:19">
      <c r="A38" s="55" t="s">
        <v>133</v>
      </c>
      <c r="B38" s="399">
        <f>+G38</f>
        <v>0.10196999999999999</v>
      </c>
      <c r="C38" s="400">
        <f>+L38</f>
        <v>0.12712000000000001</v>
      </c>
      <c r="D38" s="401">
        <f>+R38</f>
        <v>0.12621399999999999</v>
      </c>
      <c r="E38" s="379">
        <v>0.12534999999999999</v>
      </c>
      <c r="F38" s="383">
        <v>2.3380000000000001E-2</v>
      </c>
      <c r="G38" s="62">
        <f>+E38-F38</f>
        <v>0.10196999999999999</v>
      </c>
      <c r="H38" s="113">
        <v>0.2</v>
      </c>
      <c r="J38" s="382">
        <v>0.13582</v>
      </c>
      <c r="K38" s="383">
        <v>8.6999999999999994E-3</v>
      </c>
      <c r="L38" s="62">
        <f>+J38-K38</f>
        <v>0.12712000000000001</v>
      </c>
      <c r="M38" s="113">
        <v>0.2</v>
      </c>
      <c r="O38" s="382">
        <v>0.14030999999999999</v>
      </c>
      <c r="P38" s="379">
        <f>K38</f>
        <v>8.6999999999999994E-3</v>
      </c>
      <c r="Q38" s="383">
        <v>0.02</v>
      </c>
      <c r="R38" s="62">
        <f>+O38-P38-Q38*$Q$41</f>
        <v>0.12621399999999999</v>
      </c>
      <c r="S38" s="113">
        <v>0.2</v>
      </c>
    </row>
    <row r="39" spans="1:19">
      <c r="A39" s="58" t="s">
        <v>134</v>
      </c>
      <c r="B39" s="402">
        <f>+$G$38*$H$38+$G$39*$H$39</f>
        <v>8.2434000000000007E-2</v>
      </c>
      <c r="C39" s="403">
        <f>+$L$38*$M$38+$L$39*$M$39</f>
        <v>0.10596800000000001</v>
      </c>
      <c r="D39" s="404">
        <f>+$R$38*$S$38+$R$39*$S$39</f>
        <v>0.10717400000000001</v>
      </c>
      <c r="E39" s="396">
        <v>0.10093000000000001</v>
      </c>
      <c r="F39" s="170">
        <f>+F38</f>
        <v>2.3380000000000001E-2</v>
      </c>
      <c r="G39" s="62">
        <f>+E39-F39</f>
        <v>7.7550000000000008E-2</v>
      </c>
      <c r="H39" s="113">
        <f>1-H38</f>
        <v>0.8</v>
      </c>
      <c r="J39" s="169">
        <v>0.10938000000000001</v>
      </c>
      <c r="K39" s="170">
        <f>+K38</f>
        <v>8.6999999999999994E-3</v>
      </c>
      <c r="L39" s="62">
        <f>+J39-K39</f>
        <v>0.10068000000000001</v>
      </c>
      <c r="M39" s="113">
        <f>1-M38</f>
        <v>0.8</v>
      </c>
      <c r="O39" s="169">
        <v>0.11651</v>
      </c>
      <c r="P39" s="381">
        <f>K39</f>
        <v>8.6999999999999994E-3</v>
      </c>
      <c r="Q39" s="170">
        <f>+Q38</f>
        <v>0.02</v>
      </c>
      <c r="R39" s="62">
        <f>+O39-P39-Q39*$Q$41</f>
        <v>0.10241400000000001</v>
      </c>
      <c r="S39" s="113">
        <f>1-S38</f>
        <v>0.8</v>
      </c>
    </row>
    <row r="40" spans="1:19">
      <c r="A40" s="58" t="s">
        <v>135</v>
      </c>
      <c r="B40" s="398">
        <f>B38*0.5+B39*0.5</f>
        <v>9.2202000000000006E-2</v>
      </c>
      <c r="C40" s="398">
        <f>C38*0.5+C39*0.5</f>
        <v>0.11654400000000001</v>
      </c>
      <c r="D40" s="398">
        <f>D38*0.5+D39*0.5</f>
        <v>0.11669399999999999</v>
      </c>
    </row>
    <row r="41" spans="1:19">
      <c r="Q41" s="395">
        <v>0.26979999999999998</v>
      </c>
    </row>
    <row r="42" spans="1:19">
      <c r="A42" s="451">
        <v>44713</v>
      </c>
    </row>
    <row r="43" spans="1:19">
      <c r="A43" s="452" t="s">
        <v>136</v>
      </c>
    </row>
    <row r="44" spans="1:19">
      <c r="A44" s="452" t="s">
        <v>137</v>
      </c>
    </row>
    <row r="45" spans="1:19">
      <c r="A45" s="453" t="s">
        <v>138</v>
      </c>
    </row>
  </sheetData>
  <mergeCells count="4">
    <mergeCell ref="C1:N1"/>
    <mergeCell ref="O36:S36"/>
    <mergeCell ref="J36:M36"/>
    <mergeCell ref="E36:H3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6058-40A7-409B-AA50-4B30F398D9FE}">
  <sheetPr>
    <tabColor theme="0" tint="-0.14999847407452621"/>
  </sheetPr>
  <dimension ref="A1:S45"/>
  <sheetViews>
    <sheetView zoomScaleNormal="100" workbookViewId="0">
      <pane ySplit="2" topLeftCell="A3" activePane="bottomLeft" state="frozen"/>
      <selection pane="bottomLeft"/>
      <selection sqref="A1:N1"/>
    </sheetView>
  </sheetViews>
  <sheetFormatPr defaultColWidth="9.5703125" defaultRowHeight="12.75"/>
  <cols>
    <col min="1" max="1" width="27.140625" style="49" customWidth="1"/>
    <col min="2" max="2" width="12.7109375" style="49" customWidth="1"/>
    <col min="3" max="26" width="12.7109375" style="22" customWidth="1"/>
    <col min="27" max="16384" width="9.5703125" style="22"/>
  </cols>
  <sheetData>
    <row r="1" spans="1:15">
      <c r="A1" s="35" t="s">
        <v>105</v>
      </c>
      <c r="B1" s="36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60"/>
      <c r="O1" s="147"/>
    </row>
    <row r="2" spans="1:15">
      <c r="A2" s="37" t="s">
        <v>76</v>
      </c>
      <c r="B2" s="38"/>
      <c r="C2" s="39">
        <v>44562</v>
      </c>
      <c r="D2" s="39">
        <v>44593</v>
      </c>
      <c r="E2" s="39">
        <v>44621</v>
      </c>
      <c r="F2" s="39">
        <v>44652</v>
      </c>
      <c r="G2" s="39">
        <v>44682</v>
      </c>
      <c r="H2" s="39">
        <v>44713</v>
      </c>
      <c r="I2" s="39">
        <v>44743</v>
      </c>
      <c r="J2" s="39">
        <v>44774</v>
      </c>
      <c r="K2" s="39">
        <v>44805</v>
      </c>
      <c r="L2" s="39">
        <v>44835</v>
      </c>
      <c r="M2" s="39">
        <v>44866</v>
      </c>
      <c r="N2" s="40">
        <v>44896</v>
      </c>
      <c r="O2" s="148" t="s">
        <v>107</v>
      </c>
    </row>
    <row r="4" spans="1:15">
      <c r="A4" s="41" t="s">
        <v>108</v>
      </c>
      <c r="B4" s="42" t="s">
        <v>109</v>
      </c>
    </row>
    <row r="6" spans="1:15">
      <c r="A6" s="43">
        <v>44562</v>
      </c>
      <c r="B6" s="201">
        <f>SUM('2022 kWh Savings'!E6:G6,'2022 kWh Savings'!J6)</f>
        <v>64963.436226571801</v>
      </c>
      <c r="C6" s="18">
        <f>$B6*(SUMPRODUCT(C$30:C$32,$C$26:$C$28))/2</f>
        <v>3558.4696644648102</v>
      </c>
      <c r="D6" s="18">
        <f t="shared" ref="D6:N6" si="0">$B6*(SUMPRODUCT(D$30:D$32,$C$26:$C$28))</f>
        <v>5951.7876184879415</v>
      </c>
      <c r="E6" s="18">
        <f t="shared" si="0"/>
        <v>4481.2752760632629</v>
      </c>
      <c r="F6" s="18">
        <f t="shared" si="0"/>
        <v>2388.478178024252</v>
      </c>
      <c r="G6" s="18">
        <f t="shared" si="0"/>
        <v>2681.4957571242039</v>
      </c>
      <c r="H6" s="18">
        <f t="shared" si="0"/>
        <v>6864.4589340350503</v>
      </c>
      <c r="I6" s="18">
        <f t="shared" si="0"/>
        <v>9250.371056328353</v>
      </c>
      <c r="J6" s="18">
        <f t="shared" si="0"/>
        <v>8795.2372221249898</v>
      </c>
      <c r="K6" s="18">
        <f t="shared" si="0"/>
        <v>4398.4793765924969</v>
      </c>
      <c r="L6" s="18">
        <f t="shared" si="0"/>
        <v>2385.262487931037</v>
      </c>
      <c r="M6" s="18">
        <f t="shared" si="0"/>
        <v>3811.5022485673076</v>
      </c>
      <c r="N6" s="18">
        <f t="shared" si="0"/>
        <v>6838.1487423632871</v>
      </c>
      <c r="O6" s="18">
        <f t="shared" ref="O6:O17" si="1">SUM(C6:N6)</f>
        <v>61404.966562106994</v>
      </c>
    </row>
    <row r="7" spans="1:15">
      <c r="A7" s="43">
        <v>44593</v>
      </c>
      <c r="B7" s="202">
        <f>SUM('2022 kWh Savings'!E7:G7,'2022 kWh Savings'!J7)</f>
        <v>0</v>
      </c>
      <c r="C7" s="18"/>
      <c r="D7" s="18">
        <f>$B7*(SUMPRODUCT(D$30:D$32,$C$26:$C$28))/2</f>
        <v>0</v>
      </c>
      <c r="E7" s="18">
        <f t="shared" ref="E7:N7" si="2">$B7*(SUMPRODUCT(E$30:E$32,$C$26:$C$28))</f>
        <v>0</v>
      </c>
      <c r="F7" s="18">
        <f t="shared" si="2"/>
        <v>0</v>
      </c>
      <c r="G7" s="18">
        <f t="shared" si="2"/>
        <v>0</v>
      </c>
      <c r="H7" s="18">
        <f t="shared" si="2"/>
        <v>0</v>
      </c>
      <c r="I7" s="18">
        <f t="shared" si="2"/>
        <v>0</v>
      </c>
      <c r="J7" s="18">
        <f t="shared" si="2"/>
        <v>0</v>
      </c>
      <c r="K7" s="18">
        <f t="shared" si="2"/>
        <v>0</v>
      </c>
      <c r="L7" s="18">
        <f t="shared" si="2"/>
        <v>0</v>
      </c>
      <c r="M7" s="18">
        <f t="shared" si="2"/>
        <v>0</v>
      </c>
      <c r="N7" s="18">
        <f t="shared" si="2"/>
        <v>0</v>
      </c>
      <c r="O7" s="18">
        <f t="shared" si="1"/>
        <v>0</v>
      </c>
    </row>
    <row r="8" spans="1:15">
      <c r="A8" s="43">
        <v>44621</v>
      </c>
      <c r="B8" s="202">
        <f>SUM('2022 kWh Savings'!E8:G8,'2022 kWh Savings'!J8)</f>
        <v>39120.134952156281</v>
      </c>
      <c r="C8" s="18"/>
      <c r="D8" s="18"/>
      <c r="E8" s="18">
        <f>$B8*(SUMPRODUCT(E$30:E$32,$C$26:$C$28))/2</f>
        <v>1349.2827946010843</v>
      </c>
      <c r="F8" s="18">
        <f t="shared" ref="F8:N8" si="3">$B8*(SUMPRODUCT(F$30:F$32,$C$26:$C$28))</f>
        <v>1438.3104417184538</v>
      </c>
      <c r="G8" s="18">
        <f t="shared" si="3"/>
        <v>1614.7618104201545</v>
      </c>
      <c r="H8" s="18">
        <f t="shared" si="3"/>
        <v>4133.687739922022</v>
      </c>
      <c r="I8" s="18">
        <f t="shared" si="3"/>
        <v>5570.4529363098654</v>
      </c>
      <c r="J8" s="18">
        <f t="shared" si="3"/>
        <v>5296.377270835058</v>
      </c>
      <c r="K8" s="18">
        <f t="shared" si="3"/>
        <v>2648.7069772056452</v>
      </c>
      <c r="L8" s="18">
        <f t="shared" si="3"/>
        <v>1436.3739950383222</v>
      </c>
      <c r="M8" s="18">
        <f t="shared" si="3"/>
        <v>2295.2369978454371</v>
      </c>
      <c r="N8" s="18">
        <f t="shared" si="3"/>
        <v>4117.844085266398</v>
      </c>
      <c r="O8" s="18">
        <f t="shared" si="1"/>
        <v>29901.035049162441</v>
      </c>
    </row>
    <row r="9" spans="1:15">
      <c r="A9" s="43">
        <v>44652</v>
      </c>
      <c r="B9" s="202">
        <f>SUM('2022 kWh Savings'!E9:G9,'2022 kWh Savings'!J9)</f>
        <v>27318.812889171713</v>
      </c>
      <c r="C9" s="18"/>
      <c r="D9" s="18"/>
      <c r="E9" s="18"/>
      <c r="F9" s="18">
        <f>$B9*(SUMPRODUCT(F$30:F$32,$C$26:$C$28))/2</f>
        <v>502.2085670448659</v>
      </c>
      <c r="G9" s="18">
        <f t="shared" ref="G9:N9" si="4">$B9*(SUMPRODUCT(G$30:G$32,$C$26:$C$28))</f>
        <v>1127.6386396263406</v>
      </c>
      <c r="H9" s="18">
        <f t="shared" si="4"/>
        <v>2886.683342153663</v>
      </c>
      <c r="I9" s="18">
        <f t="shared" si="4"/>
        <v>3890.0213831342726</v>
      </c>
      <c r="J9" s="18">
        <f t="shared" si="4"/>
        <v>3698.6257800327353</v>
      </c>
      <c r="K9" s="18">
        <f t="shared" si="4"/>
        <v>1849.6748642871494</v>
      </c>
      <c r="L9" s="18">
        <f t="shared" si="4"/>
        <v>1003.0648528517178</v>
      </c>
      <c r="M9" s="18">
        <f t="shared" si="4"/>
        <v>1602.8357304270382</v>
      </c>
      <c r="N9" s="18">
        <f t="shared" si="4"/>
        <v>2875.6192229335479</v>
      </c>
      <c r="O9" s="18">
        <f t="shared" si="1"/>
        <v>19436.372382491329</v>
      </c>
    </row>
    <row r="10" spans="1:15">
      <c r="A10" s="43">
        <v>44682</v>
      </c>
      <c r="B10" s="202">
        <f>SUM('2022 kWh Savings'!E10:G10,'2022 kWh Savings'!J10)</f>
        <v>66466.399660671654</v>
      </c>
      <c r="C10" s="18"/>
      <c r="D10" s="18"/>
      <c r="E10" s="18"/>
      <c r="F10" s="18"/>
      <c r="G10" s="18">
        <f>$B10*(SUMPRODUCT(G$30:G$32,$C$26:$C$28))/2</f>
        <v>1371.7667893967716</v>
      </c>
      <c r="H10" s="18">
        <f t="shared" ref="H10:N10" si="5">$B10*(SUMPRODUCT(H$30:H$32,$C$26:$C$28))</f>
        <v>7023.2718197443619</v>
      </c>
      <c r="I10" s="18">
        <f t="shared" si="5"/>
        <v>9464.3832800818491</v>
      </c>
      <c r="J10" s="18">
        <f t="shared" si="5"/>
        <v>8998.7196840591823</v>
      </c>
      <c r="K10" s="18">
        <f t="shared" si="5"/>
        <v>4500.240521825096</v>
      </c>
      <c r="L10" s="18">
        <f t="shared" si="5"/>
        <v>2440.4467963408811</v>
      </c>
      <c r="M10" s="18">
        <f t="shared" si="5"/>
        <v>3899.6833676910969</v>
      </c>
      <c r="N10" s="18">
        <f t="shared" si="5"/>
        <v>6996.3529278817887</v>
      </c>
      <c r="O10" s="18">
        <f t="shared" si="1"/>
        <v>44694.865187021031</v>
      </c>
    </row>
    <row r="11" spans="1:15">
      <c r="A11" s="43">
        <v>44713</v>
      </c>
      <c r="B11" s="202">
        <f>SUM('2022 kWh Savings'!E11:G11,'2022 kWh Savings'!J11)</f>
        <v>37336.472614285711</v>
      </c>
      <c r="C11" s="18"/>
      <c r="D11" s="18"/>
      <c r="E11" s="18"/>
      <c r="F11" s="18"/>
      <c r="G11" s="18"/>
      <c r="H11" s="18">
        <f>$B11*(SUMPRODUCT(H$30:H$32,$C$26:$C$28))/2</f>
        <v>1972.6071917487106</v>
      </c>
      <c r="I11" s="18">
        <f t="shared" ref="I11:N11" si="6">$B11*(SUMPRODUCT(I$30:I$32,$C$26:$C$28))</f>
        <v>5316.4710132022929</v>
      </c>
      <c r="J11" s="18">
        <f t="shared" si="6"/>
        <v>5054.8916860666068</v>
      </c>
      <c r="K11" s="18">
        <f t="shared" si="6"/>
        <v>2527.9405512954427</v>
      </c>
      <c r="L11" s="18">
        <f t="shared" si="6"/>
        <v>1370.8832649787284</v>
      </c>
      <c r="M11" s="18">
        <f t="shared" si="6"/>
        <v>2190.586852989064</v>
      </c>
      <c r="N11" s="18">
        <f t="shared" si="6"/>
        <v>3930.0931120886353</v>
      </c>
      <c r="O11" s="18">
        <f t="shared" si="1"/>
        <v>22363.47367236948</v>
      </c>
    </row>
    <row r="12" spans="1:15">
      <c r="A12" s="43">
        <v>44743</v>
      </c>
      <c r="B12" s="202">
        <f>SUM('2022 kWh Savings'!E12:G12,'2022 kWh Savings'!J12)</f>
        <v>137869.90801428573</v>
      </c>
      <c r="C12" s="18"/>
      <c r="D12" s="18"/>
      <c r="E12" s="18"/>
      <c r="F12" s="18"/>
      <c r="G12" s="18"/>
      <c r="H12" s="18"/>
      <c r="I12" s="18">
        <f>$B12*(SUMPRODUCT(I$30:I$32,$C$26:$C$28))/2</f>
        <v>9815.8893734160974</v>
      </c>
      <c r="J12" s="18">
        <f>$B12*(SUMPRODUCT(J$30:J$32,$C$26:$C$28))</f>
        <v>18665.862171284109</v>
      </c>
      <c r="K12" s="18">
        <f>$B12*(SUMPRODUCT(K$30:K$32,$C$26:$C$28))</f>
        <v>9334.7578619232445</v>
      </c>
      <c r="L12" s="18">
        <f>$B12*(SUMPRODUCT(L$30:L$32,$C$26:$C$28))</f>
        <v>5062.1694125605291</v>
      </c>
      <c r="M12" s="18">
        <f>$B12*(SUMPRODUCT(M$30:M$32,$C$26:$C$28))</f>
        <v>8089.0343080601651</v>
      </c>
      <c r="N12" s="18">
        <f>$B12*(SUMPRODUCT(N$30:N$32,$C$26:$C$28))</f>
        <v>14512.393322445736</v>
      </c>
      <c r="O12" s="18">
        <f t="shared" si="1"/>
        <v>65480.106449689883</v>
      </c>
    </row>
    <row r="13" spans="1:15">
      <c r="A13" s="43">
        <v>44774</v>
      </c>
      <c r="B13" s="202">
        <f>SUM('2022 kWh Savings'!E13:G13,'2022 kWh Savings'!J13)</f>
        <v>17792.935128571429</v>
      </c>
      <c r="C13" s="18"/>
      <c r="D13" s="18"/>
      <c r="E13" s="18"/>
      <c r="F13" s="18"/>
      <c r="G13" s="18"/>
      <c r="H13" s="18"/>
      <c r="I13" s="18"/>
      <c r="J13" s="18">
        <f>$B13*(SUMPRODUCT(J$30:J$32,$C$26:$C$28))/2</f>
        <v>1204.4705023597321</v>
      </c>
      <c r="K13" s="18">
        <f>$B13*(SUMPRODUCT(K$30:K$32,$C$26:$C$28))</f>
        <v>1204.7062587501857</v>
      </c>
      <c r="L13" s="18">
        <f>$B13*(SUMPRODUCT(L$30:L$32,$C$26:$C$28))</f>
        <v>653.30319911575714</v>
      </c>
      <c r="M13" s="18">
        <f>$B13*(SUMPRODUCT(M$30:M$32,$C$26:$C$28))</f>
        <v>1043.9381933959787</v>
      </c>
      <c r="N13" s="18">
        <f>$B13*(SUMPRODUCT(N$30:N$32,$C$26:$C$28))</f>
        <v>1872.9110410361213</v>
      </c>
      <c r="O13" s="18">
        <f t="shared" si="1"/>
        <v>5979.3291946577756</v>
      </c>
    </row>
    <row r="14" spans="1:15">
      <c r="A14" s="43">
        <v>44805</v>
      </c>
      <c r="B14" s="202">
        <f>SUM('2022 kWh Savings'!E14:G14,'2022 kWh Savings'!J14)</f>
        <v>53669.949528571415</v>
      </c>
      <c r="C14" s="18"/>
      <c r="D14" s="18"/>
      <c r="E14" s="18"/>
      <c r="F14" s="18"/>
      <c r="G14" s="18"/>
      <c r="H14" s="18"/>
      <c r="I14" s="18"/>
      <c r="J14" s="18"/>
      <c r="K14" s="18">
        <f>$B14*(SUMPRODUCT(K$30:K$32,$C$26:$C$28))/2</f>
        <v>1816.9156363654924</v>
      </c>
      <c r="L14" s="18">
        <f>$B14*(SUMPRODUCT(L$30:L$32,$C$26:$C$28))</f>
        <v>1970.5995368405565</v>
      </c>
      <c r="M14" s="18">
        <f>$B14*(SUMPRODUCT(M$30:M$32,$C$26:$C$28))</f>
        <v>3148.8964437655777</v>
      </c>
      <c r="N14" s="18">
        <f>$B14*(SUMPRODUCT(N$30:N$32,$C$26:$C$28))</f>
        <v>5649.3793923017192</v>
      </c>
      <c r="O14" s="18">
        <f t="shared" si="1"/>
        <v>12585.791009273347</v>
      </c>
    </row>
    <row r="15" spans="1:15">
      <c r="A15" s="43">
        <v>44835</v>
      </c>
      <c r="B15" s="202">
        <f>SUM('2022 kWh Savings'!E15:G15,'2022 kWh Savings'!J15)</f>
        <v>47244.604057142853</v>
      </c>
      <c r="C15" s="18"/>
      <c r="D15" s="18"/>
      <c r="E15" s="18"/>
      <c r="F15" s="18"/>
      <c r="G15" s="18"/>
      <c r="H15" s="18"/>
      <c r="I15" s="18"/>
      <c r="J15" s="18"/>
      <c r="K15" s="18"/>
      <c r="L15" s="18">
        <f>$B15*(SUMPRODUCT(L$30:L$32,$C$26:$C$28))/2</f>
        <v>867.34006358305703</v>
      </c>
      <c r="M15" s="18">
        <f>$B15*(SUMPRODUCT(M$30:M$32,$C$26:$C$28))</f>
        <v>2771.9117869386569</v>
      </c>
      <c r="N15" s="18">
        <f>$B15*(SUMPRODUCT(N$30:N$32,$C$26:$C$28))</f>
        <v>4973.0378899609423</v>
      </c>
      <c r="O15" s="18">
        <f t="shared" si="1"/>
        <v>8612.2897404826563</v>
      </c>
    </row>
    <row r="16" spans="1:15">
      <c r="A16" s="43">
        <v>44866</v>
      </c>
      <c r="B16" s="202">
        <f>SUM('2022 kWh Savings'!E16:G16,'2022 kWh Savings'!J16)</f>
        <v>90068.618642857153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>
        <f>$B16*(SUMPRODUCT(M$30:M$32,$C$26:$C$28))/2</f>
        <v>2642.2304793521967</v>
      </c>
      <c r="N16" s="18">
        <f>$B16*(SUMPRODUCT(N$30:N$32,$C$26:$C$28))</f>
        <v>9480.7579012751085</v>
      </c>
      <c r="O16" s="18">
        <f t="shared" si="1"/>
        <v>12122.988380627305</v>
      </c>
    </row>
    <row r="17" spans="1:15">
      <c r="A17" s="43">
        <v>44896</v>
      </c>
      <c r="B17" s="203">
        <f>SUM('2022 kWh Savings'!E17:G17,'2022 kWh Savings'!J17)</f>
        <v>369553.20338571438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>
        <f>$B17*(SUMPRODUCT(N$30:N$32,$C$26:$C$28))/2</f>
        <v>19449.862259092686</v>
      </c>
      <c r="O17" s="18">
        <f t="shared" si="1"/>
        <v>19449.862259092686</v>
      </c>
    </row>
    <row r="18" spans="1:15">
      <c r="A18" s="43"/>
      <c r="B18" s="4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>
      <c r="A19" s="43" t="s">
        <v>110</v>
      </c>
      <c r="B19" s="45">
        <f>SUM(B6:B17)</f>
        <v>951404.47510000016</v>
      </c>
      <c r="C19" s="18">
        <f t="shared" ref="C19:O19" si="7">SUM(C6:C17)</f>
        <v>3558.4696644648102</v>
      </c>
      <c r="D19" s="18">
        <f t="shared" si="7"/>
        <v>5951.7876184879415</v>
      </c>
      <c r="E19" s="18">
        <f t="shared" si="7"/>
        <v>5830.5580706643468</v>
      </c>
      <c r="F19" s="18">
        <f t="shared" si="7"/>
        <v>4328.997186787572</v>
      </c>
      <c r="G19" s="18">
        <f t="shared" si="7"/>
        <v>6795.6629965674711</v>
      </c>
      <c r="H19" s="18">
        <f t="shared" si="7"/>
        <v>22880.709027603807</v>
      </c>
      <c r="I19" s="18">
        <f t="shared" si="7"/>
        <v>43307.589042472733</v>
      </c>
      <c r="J19" s="18">
        <f t="shared" si="7"/>
        <v>51714.184316762417</v>
      </c>
      <c r="K19" s="18">
        <f t="shared" si="7"/>
        <v>28281.422048244753</v>
      </c>
      <c r="L19" s="18">
        <f t="shared" si="7"/>
        <v>17189.443609240585</v>
      </c>
      <c r="M19" s="18">
        <f t="shared" si="7"/>
        <v>31495.85640903252</v>
      </c>
      <c r="N19" s="18">
        <f t="shared" si="7"/>
        <v>80696.399896645977</v>
      </c>
      <c r="O19" s="112">
        <f t="shared" si="7"/>
        <v>302031.07988697488</v>
      </c>
    </row>
    <row r="20" spans="1:15">
      <c r="A20" s="49" t="s">
        <v>111</v>
      </c>
      <c r="B20" s="209">
        <v>0.82499999999999996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112"/>
    </row>
    <row r="21" spans="1:15">
      <c r="A21" s="43" t="s">
        <v>112</v>
      </c>
      <c r="B21" s="45"/>
      <c r="C21" s="47">
        <f>B39</f>
        <v>8.2434000000000007E-2</v>
      </c>
      <c r="D21" s="47">
        <f>B39</f>
        <v>8.2434000000000007E-2</v>
      </c>
      <c r="E21" s="47">
        <f>B39</f>
        <v>8.2434000000000007E-2</v>
      </c>
      <c r="F21" s="47">
        <f>B39</f>
        <v>8.2434000000000007E-2</v>
      </c>
      <c r="G21" s="47">
        <f>B39</f>
        <v>8.2434000000000007E-2</v>
      </c>
      <c r="H21" s="454">
        <f>0.5*C38+0.5*B39</f>
        <v>0.10477700000000001</v>
      </c>
      <c r="I21" s="47">
        <f>C38</f>
        <v>0.12712000000000001</v>
      </c>
      <c r="J21" s="47">
        <f>C38</f>
        <v>0.12712000000000001</v>
      </c>
      <c r="K21" s="47">
        <f>C38</f>
        <v>0.12712000000000001</v>
      </c>
      <c r="L21" s="47">
        <f>C40</f>
        <v>0.11654400000000001</v>
      </c>
      <c r="M21" s="47">
        <f>D39</f>
        <v>0.10717400000000001</v>
      </c>
      <c r="N21" s="47">
        <f>D39</f>
        <v>0.10717400000000001</v>
      </c>
      <c r="O21" s="145"/>
    </row>
    <row r="22" spans="1:15" ht="13.5" thickBot="1">
      <c r="A22" s="48" t="s">
        <v>113</v>
      </c>
      <c r="B22" s="48"/>
      <c r="C22" s="144">
        <f t="shared" ref="C22:N22" si="8">C19*$B$20*C21</f>
        <v>242.00458286440605</v>
      </c>
      <c r="D22" s="144">
        <f t="shared" si="8"/>
        <v>404.76946994750887</v>
      </c>
      <c r="E22" s="144">
        <f t="shared" si="8"/>
        <v>396.52488479764446</v>
      </c>
      <c r="F22" s="144">
        <f t="shared" si="8"/>
        <v>294.40665712890853</v>
      </c>
      <c r="G22" s="144">
        <f t="shared" si="8"/>
        <v>462.15978885371038</v>
      </c>
      <c r="H22" s="144">
        <f t="shared" si="8"/>
        <v>1977.8319410728263</v>
      </c>
      <c r="I22" s="144">
        <f t="shared" si="8"/>
        <v>4541.8400932402856</v>
      </c>
      <c r="J22" s="144">
        <f t="shared" si="8"/>
        <v>5423.4733660361417</v>
      </c>
      <c r="K22" s="144">
        <f t="shared" si="8"/>
        <v>2965.9858558876203</v>
      </c>
      <c r="L22" s="144">
        <f t="shared" si="8"/>
        <v>1652.7443756961511</v>
      </c>
      <c r="M22" s="144">
        <f t="shared" si="8"/>
        <v>2784.8179546948622</v>
      </c>
      <c r="N22" s="144">
        <f t="shared" si="8"/>
        <v>7135.0586690815862</v>
      </c>
      <c r="O22" s="146">
        <f>SUM(C22:N22)</f>
        <v>28281.617639301654</v>
      </c>
    </row>
    <row r="23" spans="1:15" ht="13.5" thickTop="1"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</row>
    <row r="25" spans="1:15">
      <c r="A25" s="114" t="s">
        <v>114</v>
      </c>
      <c r="B25" s="115"/>
      <c r="C25" s="116"/>
      <c r="I25" s="50"/>
    </row>
    <row r="26" spans="1:15">
      <c r="A26" s="193" t="s">
        <v>115</v>
      </c>
      <c r="B26" s="54"/>
      <c r="C26" s="194">
        <v>0</v>
      </c>
      <c r="I26" s="50"/>
    </row>
    <row r="27" spans="1:15">
      <c r="A27" s="195" t="s">
        <v>116</v>
      </c>
      <c r="B27" s="196"/>
      <c r="C27" s="197">
        <v>0.5</v>
      </c>
      <c r="I27" s="50"/>
    </row>
    <row r="28" spans="1:15">
      <c r="A28" s="198" t="s">
        <v>117</v>
      </c>
      <c r="B28" s="199"/>
      <c r="C28" s="200">
        <v>0.5</v>
      </c>
    </row>
    <row r="29" spans="1:15">
      <c r="C29" s="60"/>
    </row>
    <row r="30" spans="1:15">
      <c r="A30" s="49" t="s">
        <v>98</v>
      </c>
      <c r="C30" s="132">
        <f t="array" ref="C30:N32">TRANSPOSE('Load Shapes'!B15:D26)</f>
        <v>0.10118199999999999</v>
      </c>
      <c r="D30" s="133">
        <v>8.8441000000000006E-2</v>
      </c>
      <c r="E30" s="133">
        <v>9.2879000000000003E-2</v>
      </c>
      <c r="F30" s="133">
        <v>8.4644999999999998E-2</v>
      </c>
      <c r="G30" s="133">
        <v>7.9393000000000005E-2</v>
      </c>
      <c r="H30" s="133">
        <v>6.8507999999999999E-2</v>
      </c>
      <c r="I30" s="134">
        <v>6.7863999999999994E-2</v>
      </c>
      <c r="J30" s="134">
        <v>7.0565000000000003E-2</v>
      </c>
      <c r="K30" s="134">
        <v>7.3791999999999996E-2</v>
      </c>
      <c r="L30" s="134">
        <v>8.4539000000000003E-2</v>
      </c>
      <c r="M30" s="134">
        <v>8.9880000000000002E-2</v>
      </c>
      <c r="N30" s="135">
        <v>9.8311999999999997E-2</v>
      </c>
    </row>
    <row r="31" spans="1:15">
      <c r="A31" s="49" t="s">
        <v>118</v>
      </c>
      <c r="C31" s="136">
        <v>0.21790599999999999</v>
      </c>
      <c r="D31" s="137">
        <v>0.18213499999999999</v>
      </c>
      <c r="E31" s="137">
        <v>0.13483300000000001</v>
      </c>
      <c r="F31" s="137">
        <v>5.8486000000000003E-2</v>
      </c>
      <c r="G31" s="137">
        <v>1.7144E-2</v>
      </c>
      <c r="H31" s="137">
        <v>5.1000000000000004E-4</v>
      </c>
      <c r="I31" s="138">
        <v>6.0000000000000002E-6</v>
      </c>
      <c r="J31" s="138">
        <v>9.0000000000000002E-6</v>
      </c>
      <c r="K31" s="138">
        <v>8.8090000000000009E-3</v>
      </c>
      <c r="L31" s="138">
        <v>5.4961999999999997E-2</v>
      </c>
      <c r="M31" s="138">
        <v>0.115899</v>
      </c>
      <c r="N31" s="139">
        <v>0.20930099999999999</v>
      </c>
    </row>
    <row r="32" spans="1:15">
      <c r="A32" s="49" t="s">
        <v>119</v>
      </c>
      <c r="C32" s="140">
        <v>1.1999999999999999E-3</v>
      </c>
      <c r="D32" s="141">
        <v>1.1000000000000001E-3</v>
      </c>
      <c r="E32" s="141">
        <v>3.13E-3</v>
      </c>
      <c r="F32" s="141">
        <v>1.5047E-2</v>
      </c>
      <c r="G32" s="141">
        <v>6.5409999999999996E-2</v>
      </c>
      <c r="H32" s="141">
        <v>0.21082300000000001</v>
      </c>
      <c r="I32" s="142">
        <v>0.28478100000000001</v>
      </c>
      <c r="J32" s="142">
        <v>0.27076600000000001</v>
      </c>
      <c r="K32" s="142">
        <v>0.126605</v>
      </c>
      <c r="L32" s="142">
        <v>1.8471999999999999E-2</v>
      </c>
      <c r="M32" s="142">
        <v>1.444E-3</v>
      </c>
      <c r="N32" s="143">
        <v>1.222E-3</v>
      </c>
    </row>
    <row r="34" spans="1:19">
      <c r="C34" s="51"/>
      <c r="D34" s="51"/>
      <c r="E34" s="51"/>
      <c r="F34" s="51"/>
      <c r="G34" s="51"/>
      <c r="H34" s="51"/>
      <c r="O34" s="52"/>
    </row>
    <row r="35" spans="1:19">
      <c r="A35" s="114" t="s">
        <v>120</v>
      </c>
      <c r="B35" s="115"/>
      <c r="C35" s="116"/>
      <c r="I35" s="50"/>
    </row>
    <row r="36" spans="1:19">
      <c r="C36" s="51"/>
      <c r="D36" s="51"/>
      <c r="E36" s="464" t="s">
        <v>121</v>
      </c>
      <c r="F36" s="465"/>
      <c r="G36" s="465"/>
      <c r="H36" s="466"/>
      <c r="J36" s="464" t="s">
        <v>122</v>
      </c>
      <c r="K36" s="465"/>
      <c r="L36" s="465"/>
      <c r="M36" s="466"/>
      <c r="O36" s="461" t="s">
        <v>123</v>
      </c>
      <c r="P36" s="462"/>
      <c r="Q36" s="462"/>
      <c r="R36" s="462"/>
      <c r="S36" s="463"/>
    </row>
    <row r="37" spans="1:19">
      <c r="A37" s="53" t="s">
        <v>124</v>
      </c>
      <c r="B37" s="397" t="s">
        <v>125</v>
      </c>
      <c r="C37" s="397" t="s">
        <v>126</v>
      </c>
      <c r="D37" s="397" t="s">
        <v>127</v>
      </c>
      <c r="E37" s="385" t="s">
        <v>128</v>
      </c>
      <c r="F37" s="386" t="s">
        <v>129</v>
      </c>
      <c r="G37" s="386" t="s">
        <v>130</v>
      </c>
      <c r="H37" s="387" t="s">
        <v>131</v>
      </c>
      <c r="I37" s="50"/>
      <c r="J37" s="385" t="s">
        <v>128</v>
      </c>
      <c r="K37" s="386" t="s">
        <v>129</v>
      </c>
      <c r="L37" s="386" t="s">
        <v>130</v>
      </c>
      <c r="M37" s="387" t="s">
        <v>131</v>
      </c>
      <c r="O37" s="388" t="s">
        <v>128</v>
      </c>
      <c r="P37" s="384" t="s">
        <v>129</v>
      </c>
      <c r="Q37" s="384" t="s">
        <v>132</v>
      </c>
      <c r="R37" s="386" t="s">
        <v>130</v>
      </c>
      <c r="S37" s="387" t="s">
        <v>131</v>
      </c>
    </row>
    <row r="38" spans="1:19">
      <c r="A38" s="55" t="s">
        <v>133</v>
      </c>
      <c r="B38" s="399">
        <f>+G38</f>
        <v>0.10196999999999999</v>
      </c>
      <c r="C38" s="400">
        <f>+L38</f>
        <v>0.12712000000000001</v>
      </c>
      <c r="D38" s="401">
        <f>+R38</f>
        <v>0.12621399999999999</v>
      </c>
      <c r="E38" s="167">
        <v>0.12534999999999999</v>
      </c>
      <c r="F38" s="168">
        <f>'2. TD 2022 Residential Lighting'!F38</f>
        <v>2.3380000000000001E-2</v>
      </c>
      <c r="G38" s="62">
        <f>+E38-F38</f>
        <v>0.10196999999999999</v>
      </c>
      <c r="H38" s="113">
        <v>0.2</v>
      </c>
      <c r="J38" s="382">
        <v>0.13582</v>
      </c>
      <c r="K38" s="383">
        <f>'2. TD 2022 Residential Lighting'!K38</f>
        <v>8.6999999999999994E-3</v>
      </c>
      <c r="L38" s="62">
        <f>+J38-K38</f>
        <v>0.12712000000000001</v>
      </c>
      <c r="M38" s="113">
        <v>0.2</v>
      </c>
      <c r="O38" s="167">
        <v>0.14030999999999999</v>
      </c>
      <c r="P38" s="380">
        <f>K38</f>
        <v>8.6999999999999994E-3</v>
      </c>
      <c r="Q38" s="168">
        <v>0.02</v>
      </c>
      <c r="R38" s="62">
        <f>+O38-P38-Q38*$Q$41</f>
        <v>0.12621399999999999</v>
      </c>
      <c r="S38" s="113">
        <v>0.2</v>
      </c>
    </row>
    <row r="39" spans="1:19">
      <c r="A39" s="58" t="s">
        <v>134</v>
      </c>
      <c r="B39" s="402">
        <f>+$G$38*$H$38+$G$39*$H$39</f>
        <v>8.2434000000000007E-2</v>
      </c>
      <c r="C39" s="403">
        <f>+$L$38*$M$38+$L$39*$M$39</f>
        <v>0.10596800000000001</v>
      </c>
      <c r="D39" s="404">
        <f>+$R$38*$S$38+$R$39*$S$39</f>
        <v>0.10717400000000001</v>
      </c>
      <c r="E39" s="169">
        <v>0.10093000000000001</v>
      </c>
      <c r="F39" s="170">
        <f>+F38</f>
        <v>2.3380000000000001E-2</v>
      </c>
      <c r="G39" s="62">
        <f>+E39-F39</f>
        <v>7.7550000000000008E-2</v>
      </c>
      <c r="H39" s="113">
        <f>1-H38</f>
        <v>0.8</v>
      </c>
      <c r="J39" s="169">
        <v>0.10938000000000001</v>
      </c>
      <c r="K39" s="170">
        <f>+K38</f>
        <v>8.6999999999999994E-3</v>
      </c>
      <c r="L39" s="62">
        <f>+J39-K39</f>
        <v>0.10068000000000001</v>
      </c>
      <c r="M39" s="113">
        <f>1-M38</f>
        <v>0.8</v>
      </c>
      <c r="O39" s="169">
        <v>0.11651</v>
      </c>
      <c r="P39" s="381">
        <f>K39</f>
        <v>8.6999999999999994E-3</v>
      </c>
      <c r="Q39" s="170">
        <f>+Q38</f>
        <v>0.02</v>
      </c>
      <c r="R39" s="62">
        <f>+O39-P39-Q39*$Q$41</f>
        <v>0.10241400000000001</v>
      </c>
      <c r="S39" s="113">
        <f>1-S38</f>
        <v>0.8</v>
      </c>
    </row>
    <row r="40" spans="1:19">
      <c r="A40" s="58" t="s">
        <v>135</v>
      </c>
      <c r="B40" s="398">
        <f>B38*0.5+B39*0.5</f>
        <v>9.2202000000000006E-2</v>
      </c>
      <c r="C40" s="398">
        <f>C38*0.5+C39*0.5</f>
        <v>0.11654400000000001</v>
      </c>
      <c r="D40" s="398">
        <f>D38*0.5+D39*0.5</f>
        <v>0.11669399999999999</v>
      </c>
    </row>
    <row r="41" spans="1:19">
      <c r="Q41" s="395">
        <f>'2. TD 2022 Residential Lighting'!Q41</f>
        <v>0.26979999999999998</v>
      </c>
    </row>
    <row r="42" spans="1:19">
      <c r="A42" s="451">
        <v>44713</v>
      </c>
    </row>
    <row r="43" spans="1:19">
      <c r="A43" s="452" t="s">
        <v>136</v>
      </c>
    </row>
    <row r="44" spans="1:19">
      <c r="A44" s="452" t="s">
        <v>137</v>
      </c>
    </row>
    <row r="45" spans="1:19">
      <c r="A45" s="453" t="s">
        <v>138</v>
      </c>
    </row>
  </sheetData>
  <mergeCells count="4">
    <mergeCell ref="C1:N1"/>
    <mergeCell ref="J36:M36"/>
    <mergeCell ref="E36:H36"/>
    <mergeCell ref="O36:S36"/>
  </mergeCells>
  <phoneticPr fontId="24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47D51-9B71-4A9A-9823-7E4DA8A04EDD}">
  <sheetPr>
    <tabColor theme="0" tint="-0.14999847407452621"/>
  </sheetPr>
  <dimension ref="A1:S45"/>
  <sheetViews>
    <sheetView zoomScaleNormal="100" workbookViewId="0"/>
  </sheetViews>
  <sheetFormatPr defaultColWidth="9.5703125" defaultRowHeight="12.75"/>
  <cols>
    <col min="1" max="1" width="27.140625" style="49" customWidth="1"/>
    <col min="2" max="2" width="12.7109375" style="49" customWidth="1"/>
    <col min="3" max="26" width="12.7109375" style="22" customWidth="1"/>
    <col min="27" max="16384" width="9.5703125" style="22"/>
  </cols>
  <sheetData>
    <row r="1" spans="1:15">
      <c r="A1" s="65" t="s">
        <v>105</v>
      </c>
      <c r="B1" s="66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147"/>
    </row>
    <row r="2" spans="1:15">
      <c r="A2" s="67" t="s">
        <v>139</v>
      </c>
      <c r="B2" s="68"/>
      <c r="C2" s="69">
        <v>44562</v>
      </c>
      <c r="D2" s="69">
        <v>44593</v>
      </c>
      <c r="E2" s="69">
        <v>44621</v>
      </c>
      <c r="F2" s="69">
        <v>44652</v>
      </c>
      <c r="G2" s="69">
        <v>44682</v>
      </c>
      <c r="H2" s="69">
        <v>44713</v>
      </c>
      <c r="I2" s="69">
        <v>44743</v>
      </c>
      <c r="J2" s="69">
        <v>44774</v>
      </c>
      <c r="K2" s="69">
        <v>44805</v>
      </c>
      <c r="L2" s="69">
        <v>44835</v>
      </c>
      <c r="M2" s="69">
        <v>44866</v>
      </c>
      <c r="N2" s="70">
        <v>44896</v>
      </c>
      <c r="O2" s="148" t="s">
        <v>107</v>
      </c>
    </row>
    <row r="4" spans="1:15">
      <c r="A4" s="71" t="s">
        <v>108</v>
      </c>
      <c r="B4" s="171" t="s">
        <v>109</v>
      </c>
    </row>
    <row r="6" spans="1:15">
      <c r="A6" s="43">
        <v>44562</v>
      </c>
      <c r="B6" s="206">
        <f>'2022 kWh Savings'!H6</f>
        <v>0</v>
      </c>
      <c r="C6" s="18">
        <f>$B6*(SUMPRODUCT(C$30:C$32,$C$26:$C$28))/2</f>
        <v>0</v>
      </c>
      <c r="D6" s="18">
        <f t="shared" ref="D6:N6" si="0">$B6*(SUMPRODUCT(D$30:D$32,$C$26:$C$28))</f>
        <v>0</v>
      </c>
      <c r="E6" s="18">
        <f t="shared" si="0"/>
        <v>0</v>
      </c>
      <c r="F6" s="18">
        <f t="shared" si="0"/>
        <v>0</v>
      </c>
      <c r="G6" s="18">
        <f t="shared" si="0"/>
        <v>0</v>
      </c>
      <c r="H6" s="18">
        <f t="shared" si="0"/>
        <v>0</v>
      </c>
      <c r="I6" s="18">
        <f t="shared" si="0"/>
        <v>0</v>
      </c>
      <c r="J6" s="18">
        <f t="shared" si="0"/>
        <v>0</v>
      </c>
      <c r="K6" s="18">
        <f t="shared" si="0"/>
        <v>0</v>
      </c>
      <c r="L6" s="18">
        <f t="shared" si="0"/>
        <v>0</v>
      </c>
      <c r="M6" s="18">
        <f t="shared" si="0"/>
        <v>0</v>
      </c>
      <c r="N6" s="18">
        <f t="shared" si="0"/>
        <v>0</v>
      </c>
      <c r="O6" s="18">
        <f t="shared" ref="O6:O17" si="1">SUM(C6:N6)</f>
        <v>0</v>
      </c>
    </row>
    <row r="7" spans="1:15">
      <c r="A7" s="43">
        <v>44593</v>
      </c>
      <c r="B7" s="207">
        <f>'2022 kWh Savings'!H7</f>
        <v>0</v>
      </c>
      <c r="C7" s="18"/>
      <c r="D7" s="18">
        <f>$B7*(SUMPRODUCT(D$30:D$32,$C$26:$C$28))/2</f>
        <v>0</v>
      </c>
      <c r="E7" s="18">
        <f t="shared" ref="E7:N7" si="2">$B7*(SUMPRODUCT(E$30:E$32,$C$26:$C$28))</f>
        <v>0</v>
      </c>
      <c r="F7" s="18">
        <f t="shared" si="2"/>
        <v>0</v>
      </c>
      <c r="G7" s="18">
        <f t="shared" si="2"/>
        <v>0</v>
      </c>
      <c r="H7" s="18">
        <f t="shared" si="2"/>
        <v>0</v>
      </c>
      <c r="I7" s="18">
        <f t="shared" si="2"/>
        <v>0</v>
      </c>
      <c r="J7" s="18">
        <f t="shared" si="2"/>
        <v>0</v>
      </c>
      <c r="K7" s="18">
        <f t="shared" si="2"/>
        <v>0</v>
      </c>
      <c r="L7" s="18">
        <f t="shared" si="2"/>
        <v>0</v>
      </c>
      <c r="M7" s="18">
        <f t="shared" si="2"/>
        <v>0</v>
      </c>
      <c r="N7" s="18">
        <f t="shared" si="2"/>
        <v>0</v>
      </c>
      <c r="O7" s="18">
        <f t="shared" si="1"/>
        <v>0</v>
      </c>
    </row>
    <row r="8" spans="1:15">
      <c r="A8" s="43">
        <v>44621</v>
      </c>
      <c r="B8" s="207">
        <f>'2022 kWh Savings'!H8</f>
        <v>0</v>
      </c>
      <c r="C8" s="18"/>
      <c r="D8" s="18"/>
      <c r="E8" s="18">
        <f>$B8*(SUMPRODUCT(E$30:E$32,$C$26:$C$28))/2</f>
        <v>0</v>
      </c>
      <c r="F8" s="18">
        <f t="shared" ref="F8:N8" si="3">$B8*(SUMPRODUCT(F$30:F$32,$C$26:$C$28))</f>
        <v>0</v>
      </c>
      <c r="G8" s="18">
        <f t="shared" si="3"/>
        <v>0</v>
      </c>
      <c r="H8" s="18">
        <f t="shared" si="3"/>
        <v>0</v>
      </c>
      <c r="I8" s="18">
        <f t="shared" si="3"/>
        <v>0</v>
      </c>
      <c r="J8" s="18">
        <f t="shared" si="3"/>
        <v>0</v>
      </c>
      <c r="K8" s="18">
        <f t="shared" si="3"/>
        <v>0</v>
      </c>
      <c r="L8" s="18">
        <f t="shared" si="3"/>
        <v>0</v>
      </c>
      <c r="M8" s="18">
        <f t="shared" si="3"/>
        <v>0</v>
      </c>
      <c r="N8" s="18">
        <f t="shared" si="3"/>
        <v>0</v>
      </c>
      <c r="O8" s="18">
        <f t="shared" si="1"/>
        <v>0</v>
      </c>
    </row>
    <row r="9" spans="1:15">
      <c r="A9" s="43">
        <v>44652</v>
      </c>
      <c r="B9" s="207">
        <f>'2022 kWh Savings'!H9</f>
        <v>0</v>
      </c>
      <c r="C9" s="18"/>
      <c r="D9" s="18"/>
      <c r="E9" s="18"/>
      <c r="F9" s="18">
        <f>$B9*(SUMPRODUCT(F$30:F$32,$C$26:$C$28))/2</f>
        <v>0</v>
      </c>
      <c r="G9" s="18">
        <f t="shared" ref="G9:N9" si="4">$B9*(SUMPRODUCT(G$30:G$32,$C$26:$C$28))</f>
        <v>0</v>
      </c>
      <c r="H9" s="18">
        <f t="shared" si="4"/>
        <v>0</v>
      </c>
      <c r="I9" s="18">
        <f t="shared" si="4"/>
        <v>0</v>
      </c>
      <c r="J9" s="18">
        <f t="shared" si="4"/>
        <v>0</v>
      </c>
      <c r="K9" s="18">
        <f t="shared" si="4"/>
        <v>0</v>
      </c>
      <c r="L9" s="18">
        <f t="shared" si="4"/>
        <v>0</v>
      </c>
      <c r="M9" s="18">
        <f t="shared" si="4"/>
        <v>0</v>
      </c>
      <c r="N9" s="18">
        <f t="shared" si="4"/>
        <v>0</v>
      </c>
      <c r="O9" s="18">
        <f t="shared" si="1"/>
        <v>0</v>
      </c>
    </row>
    <row r="10" spans="1:15">
      <c r="A10" s="43">
        <v>44682</v>
      </c>
      <c r="B10" s="207">
        <f>'2022 kWh Savings'!H10</f>
        <v>0</v>
      </c>
      <c r="C10" s="18"/>
      <c r="D10" s="18"/>
      <c r="E10" s="18"/>
      <c r="F10" s="18"/>
      <c r="G10" s="18">
        <f>$B10*(SUMPRODUCT(G$30:G$32,$C$26:$C$28))/2</f>
        <v>0</v>
      </c>
      <c r="H10" s="18">
        <f t="shared" ref="H10:N10" si="5">$B10*(SUMPRODUCT(H$30:H$32,$C$26:$C$28))</f>
        <v>0</v>
      </c>
      <c r="I10" s="18">
        <f t="shared" si="5"/>
        <v>0</v>
      </c>
      <c r="J10" s="18">
        <f t="shared" si="5"/>
        <v>0</v>
      </c>
      <c r="K10" s="18">
        <f t="shared" si="5"/>
        <v>0</v>
      </c>
      <c r="L10" s="18">
        <f t="shared" si="5"/>
        <v>0</v>
      </c>
      <c r="M10" s="18">
        <f t="shared" si="5"/>
        <v>0</v>
      </c>
      <c r="N10" s="18">
        <f t="shared" si="5"/>
        <v>0</v>
      </c>
      <c r="O10" s="18">
        <f t="shared" si="1"/>
        <v>0</v>
      </c>
    </row>
    <row r="11" spans="1:15">
      <c r="A11" s="43">
        <v>44713</v>
      </c>
      <c r="B11" s="207">
        <f>'2022 kWh Savings'!H11</f>
        <v>0</v>
      </c>
      <c r="C11" s="18"/>
      <c r="D11" s="18"/>
      <c r="E11" s="18"/>
      <c r="F11" s="18"/>
      <c r="G11" s="18"/>
      <c r="H11" s="18">
        <f>$B11*(SUMPRODUCT(H$30:H$32,$C$26:$C$28))/2</f>
        <v>0</v>
      </c>
      <c r="I11" s="18">
        <f t="shared" ref="I11:N11" si="6">$B11*(SUMPRODUCT(I$30:I$32,$C$26:$C$28))</f>
        <v>0</v>
      </c>
      <c r="J11" s="18">
        <f t="shared" si="6"/>
        <v>0</v>
      </c>
      <c r="K11" s="18">
        <f t="shared" si="6"/>
        <v>0</v>
      </c>
      <c r="L11" s="18">
        <f t="shared" si="6"/>
        <v>0</v>
      </c>
      <c r="M11" s="18">
        <f t="shared" si="6"/>
        <v>0</v>
      </c>
      <c r="N11" s="18">
        <f t="shared" si="6"/>
        <v>0</v>
      </c>
      <c r="O11" s="18">
        <f t="shared" si="1"/>
        <v>0</v>
      </c>
    </row>
    <row r="12" spans="1:15">
      <c r="A12" s="43">
        <v>44743</v>
      </c>
      <c r="B12" s="207">
        <f>'2022 kWh Savings'!H12</f>
        <v>0</v>
      </c>
      <c r="C12" s="18"/>
      <c r="D12" s="18"/>
      <c r="E12" s="18"/>
      <c r="F12" s="18"/>
      <c r="G12" s="18"/>
      <c r="H12" s="18"/>
      <c r="I12" s="18">
        <f>$B12*(SUMPRODUCT(I$30:I$32,$C$26:$C$28))/2</f>
        <v>0</v>
      </c>
      <c r="J12" s="18">
        <f>$B12*(SUMPRODUCT(J$30:J$32,$C$26:$C$28))</f>
        <v>0</v>
      </c>
      <c r="K12" s="18">
        <f>$B12*(SUMPRODUCT(K$30:K$32,$C$26:$C$28))</f>
        <v>0</v>
      </c>
      <c r="L12" s="18">
        <f>$B12*(SUMPRODUCT(L$30:L$32,$C$26:$C$28))</f>
        <v>0</v>
      </c>
      <c r="M12" s="18">
        <f>$B12*(SUMPRODUCT(M$30:M$32,$C$26:$C$28))</f>
        <v>0</v>
      </c>
      <c r="N12" s="18">
        <f>$B12*(SUMPRODUCT(N$30:N$32,$C$26:$C$28))</f>
        <v>0</v>
      </c>
      <c r="O12" s="18">
        <f t="shared" si="1"/>
        <v>0</v>
      </c>
    </row>
    <row r="13" spans="1:15">
      <c r="A13" s="43">
        <v>44774</v>
      </c>
      <c r="B13" s="207">
        <f>'2022 kWh Savings'!H13</f>
        <v>0</v>
      </c>
      <c r="C13" s="18"/>
      <c r="D13" s="18"/>
      <c r="E13" s="18"/>
      <c r="F13" s="18"/>
      <c r="G13" s="18"/>
      <c r="H13" s="18"/>
      <c r="I13" s="18"/>
      <c r="J13" s="18">
        <f>$B13*(SUMPRODUCT(J$30:J$32,$C$26:$C$28))/2</f>
        <v>0</v>
      </c>
      <c r="K13" s="18">
        <f>$B13*(SUMPRODUCT(K$30:K$32,$C$26:$C$28))</f>
        <v>0</v>
      </c>
      <c r="L13" s="18">
        <f>$B13*(SUMPRODUCT(L$30:L$32,$C$26:$C$28))</f>
        <v>0</v>
      </c>
      <c r="M13" s="18">
        <f>$B13*(SUMPRODUCT(M$30:M$32,$C$26:$C$28))</f>
        <v>0</v>
      </c>
      <c r="N13" s="18">
        <f>$B13*(SUMPRODUCT(N$30:N$32,$C$26:$C$28))</f>
        <v>0</v>
      </c>
      <c r="O13" s="18">
        <f t="shared" si="1"/>
        <v>0</v>
      </c>
    </row>
    <row r="14" spans="1:15">
      <c r="A14" s="43">
        <v>44805</v>
      </c>
      <c r="B14" s="207">
        <f>'2022 kWh Savings'!H14</f>
        <v>0</v>
      </c>
      <c r="C14" s="18"/>
      <c r="D14" s="18"/>
      <c r="E14" s="18"/>
      <c r="F14" s="18"/>
      <c r="G14" s="18"/>
      <c r="H14" s="18"/>
      <c r="I14" s="18"/>
      <c r="J14" s="18"/>
      <c r="K14" s="18">
        <f>$B14*(SUMPRODUCT(K$30:K$32,$C$26:$C$28))/2</f>
        <v>0</v>
      </c>
      <c r="L14" s="18">
        <f>$B14*(SUMPRODUCT(L$30:L$32,$C$26:$C$28))</f>
        <v>0</v>
      </c>
      <c r="M14" s="18">
        <f>$B14*(SUMPRODUCT(M$30:M$32,$C$26:$C$28))</f>
        <v>0</v>
      </c>
      <c r="N14" s="18">
        <f>$B14*(SUMPRODUCT(N$30:N$32,$C$26:$C$28))</f>
        <v>0</v>
      </c>
      <c r="O14" s="18">
        <f t="shared" si="1"/>
        <v>0</v>
      </c>
    </row>
    <row r="15" spans="1:15">
      <c r="A15" s="43">
        <v>44835</v>
      </c>
      <c r="B15" s="207">
        <f>'2022 kWh Savings'!H15</f>
        <v>0</v>
      </c>
      <c r="C15" s="18"/>
      <c r="D15" s="18"/>
      <c r="E15" s="18"/>
      <c r="F15" s="18"/>
      <c r="G15" s="18"/>
      <c r="H15" s="18"/>
      <c r="I15" s="18"/>
      <c r="J15" s="18"/>
      <c r="K15" s="18"/>
      <c r="L15" s="18">
        <f>$B15*(SUMPRODUCT(L$30:L$32,$C$26:$C$28))/2</f>
        <v>0</v>
      </c>
      <c r="M15" s="18">
        <f>$B15*(SUMPRODUCT(M$30:M$32,$C$26:$C$28))</f>
        <v>0</v>
      </c>
      <c r="N15" s="18">
        <f>$B15*(SUMPRODUCT(N$30:N$32,$C$26:$C$28))</f>
        <v>0</v>
      </c>
      <c r="O15" s="18">
        <f t="shared" si="1"/>
        <v>0</v>
      </c>
    </row>
    <row r="16" spans="1:15">
      <c r="A16" s="43">
        <v>44866</v>
      </c>
      <c r="B16" s="207">
        <f>'2022 kWh Savings'!H16</f>
        <v>0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>
        <f>$B16*(SUMPRODUCT(M$30:M$32,$C$26:$C$28))/2</f>
        <v>0</v>
      </c>
      <c r="N16" s="18">
        <f>$B16*(SUMPRODUCT(N$30:N$32,$C$26:$C$28))</f>
        <v>0</v>
      </c>
      <c r="O16" s="18">
        <f t="shared" si="1"/>
        <v>0</v>
      </c>
    </row>
    <row r="17" spans="1:15">
      <c r="A17" s="43">
        <v>44896</v>
      </c>
      <c r="B17" s="208">
        <f>'2022 kWh Savings'!H17</f>
        <v>110954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>
        <f>$B17*(SUMPRODUCT(N$30:N$32,$C$26:$C$28))/2</f>
        <v>5839.5922354999993</v>
      </c>
      <c r="O17" s="18">
        <f t="shared" si="1"/>
        <v>5839.5922354999993</v>
      </c>
    </row>
    <row r="18" spans="1:15">
      <c r="A18" s="43"/>
      <c r="B18" s="4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>
      <c r="A19" s="43" t="s">
        <v>140</v>
      </c>
      <c r="B19" s="45">
        <f>SUM(B6:B17)</f>
        <v>110954</v>
      </c>
      <c r="C19" s="18">
        <f t="shared" ref="C19:O19" si="7">SUM(C6:C17)</f>
        <v>0</v>
      </c>
      <c r="D19" s="18">
        <f t="shared" si="7"/>
        <v>0</v>
      </c>
      <c r="E19" s="18">
        <f t="shared" si="7"/>
        <v>0</v>
      </c>
      <c r="F19" s="18">
        <f t="shared" si="7"/>
        <v>0</v>
      </c>
      <c r="G19" s="18">
        <f t="shared" si="7"/>
        <v>0</v>
      </c>
      <c r="H19" s="18">
        <f t="shared" si="7"/>
        <v>0</v>
      </c>
      <c r="I19" s="18">
        <f t="shared" si="7"/>
        <v>0</v>
      </c>
      <c r="J19" s="18">
        <f t="shared" si="7"/>
        <v>0</v>
      </c>
      <c r="K19" s="18">
        <f t="shared" si="7"/>
        <v>0</v>
      </c>
      <c r="L19" s="18">
        <f t="shared" si="7"/>
        <v>0</v>
      </c>
      <c r="M19" s="18">
        <f t="shared" si="7"/>
        <v>0</v>
      </c>
      <c r="N19" s="18">
        <f t="shared" si="7"/>
        <v>5839.5922354999993</v>
      </c>
      <c r="O19" s="112">
        <f t="shared" si="7"/>
        <v>5839.5922354999993</v>
      </c>
    </row>
    <row r="20" spans="1:15">
      <c r="A20" s="49" t="s">
        <v>111</v>
      </c>
      <c r="B20" s="209">
        <v>0.82499999999999996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112"/>
    </row>
    <row r="21" spans="1:15">
      <c r="A21" s="43" t="s">
        <v>112</v>
      </c>
      <c r="B21" s="45"/>
      <c r="C21" s="47">
        <f>B39</f>
        <v>9.3060000000000004E-2</v>
      </c>
      <c r="D21" s="47">
        <f>B39</f>
        <v>9.3060000000000004E-2</v>
      </c>
      <c r="E21" s="47">
        <f>B39</f>
        <v>9.3060000000000004E-2</v>
      </c>
      <c r="F21" s="47">
        <f>B39</f>
        <v>9.3060000000000004E-2</v>
      </c>
      <c r="G21" s="47">
        <f>B39</f>
        <v>9.3060000000000004E-2</v>
      </c>
      <c r="H21" s="454">
        <f>0.5*C38+0.5*B39</f>
        <v>0.10932499999999999</v>
      </c>
      <c r="I21" s="47">
        <f>C38</f>
        <v>0.12558999999999998</v>
      </c>
      <c r="J21" s="47">
        <f>C38</f>
        <v>0.12558999999999998</v>
      </c>
      <c r="K21" s="47">
        <f>C38</f>
        <v>0.12558999999999998</v>
      </c>
      <c r="L21" s="47">
        <f>C40</f>
        <v>0.11995399999999999</v>
      </c>
      <c r="M21" s="47">
        <f>D39</f>
        <v>0.11498800000000001</v>
      </c>
      <c r="N21" s="47">
        <f>D39</f>
        <v>0.11498800000000001</v>
      </c>
      <c r="O21" s="145"/>
    </row>
    <row r="22" spans="1:15" ht="13.5" thickBot="1">
      <c r="A22" s="48" t="s">
        <v>113</v>
      </c>
      <c r="B22" s="48"/>
      <c r="C22" s="144">
        <f t="shared" ref="C22:N22" si="8">C19*$B$20*C21</f>
        <v>0</v>
      </c>
      <c r="D22" s="144">
        <f t="shared" si="8"/>
        <v>0</v>
      </c>
      <c r="E22" s="144">
        <f t="shared" si="8"/>
        <v>0</v>
      </c>
      <c r="F22" s="144">
        <f t="shared" si="8"/>
        <v>0</v>
      </c>
      <c r="G22" s="144">
        <f t="shared" si="8"/>
        <v>0</v>
      </c>
      <c r="H22" s="144">
        <f t="shared" si="8"/>
        <v>0</v>
      </c>
      <c r="I22" s="144">
        <f t="shared" si="8"/>
        <v>0</v>
      </c>
      <c r="J22" s="144">
        <f t="shared" si="8"/>
        <v>0</v>
      </c>
      <c r="K22" s="144">
        <f t="shared" si="8"/>
        <v>0</v>
      </c>
      <c r="L22" s="144">
        <f t="shared" si="8"/>
        <v>0</v>
      </c>
      <c r="M22" s="144">
        <f t="shared" si="8"/>
        <v>0</v>
      </c>
      <c r="N22" s="144">
        <f t="shared" si="8"/>
        <v>553.97350137993101</v>
      </c>
      <c r="O22" s="146">
        <f>SUM(C22:N22)</f>
        <v>553.97350137993101</v>
      </c>
    </row>
    <row r="23" spans="1:15" ht="13.5" thickTop="1"/>
    <row r="25" spans="1:15">
      <c r="A25" s="114" t="s">
        <v>114</v>
      </c>
      <c r="B25" s="115"/>
      <c r="C25" s="116"/>
      <c r="I25" s="50"/>
    </row>
    <row r="26" spans="1:15">
      <c r="A26" s="193" t="s">
        <v>115</v>
      </c>
      <c r="B26" s="54"/>
      <c r="C26" s="194">
        <v>0</v>
      </c>
      <c r="I26" s="50"/>
    </row>
    <row r="27" spans="1:15">
      <c r="A27" s="195" t="s">
        <v>116</v>
      </c>
      <c r="B27" s="196"/>
      <c r="C27" s="197">
        <v>0.5</v>
      </c>
      <c r="I27" s="50"/>
    </row>
    <row r="28" spans="1:15">
      <c r="A28" s="198" t="s">
        <v>117</v>
      </c>
      <c r="B28" s="199"/>
      <c r="C28" s="200">
        <v>0.5</v>
      </c>
    </row>
    <row r="29" spans="1:15">
      <c r="C29" s="60"/>
    </row>
    <row r="30" spans="1:15">
      <c r="A30" s="49" t="s">
        <v>98</v>
      </c>
      <c r="C30" s="132">
        <f t="array" ref="C30:N32">TRANSPOSE('Load Shapes'!B15:D26)</f>
        <v>0.10118199999999999</v>
      </c>
      <c r="D30" s="133">
        <v>8.8441000000000006E-2</v>
      </c>
      <c r="E30" s="133">
        <v>9.2879000000000003E-2</v>
      </c>
      <c r="F30" s="133">
        <v>8.4644999999999998E-2</v>
      </c>
      <c r="G30" s="133">
        <v>7.9393000000000005E-2</v>
      </c>
      <c r="H30" s="133">
        <v>6.8507999999999999E-2</v>
      </c>
      <c r="I30" s="134">
        <v>6.7863999999999994E-2</v>
      </c>
      <c r="J30" s="134">
        <v>7.0565000000000003E-2</v>
      </c>
      <c r="K30" s="134">
        <v>7.3791999999999996E-2</v>
      </c>
      <c r="L30" s="134">
        <v>8.4539000000000003E-2</v>
      </c>
      <c r="M30" s="134">
        <v>8.9880000000000002E-2</v>
      </c>
      <c r="N30" s="135">
        <v>9.8311999999999997E-2</v>
      </c>
    </row>
    <row r="31" spans="1:15">
      <c r="A31" s="49" t="s">
        <v>118</v>
      </c>
      <c r="C31" s="136">
        <v>0.21790599999999999</v>
      </c>
      <c r="D31" s="137">
        <v>0.18213499999999999</v>
      </c>
      <c r="E31" s="137">
        <v>0.13483300000000001</v>
      </c>
      <c r="F31" s="137">
        <v>5.8486000000000003E-2</v>
      </c>
      <c r="G31" s="137">
        <v>1.7144E-2</v>
      </c>
      <c r="H31" s="137">
        <v>5.1000000000000004E-4</v>
      </c>
      <c r="I31" s="138">
        <v>6.0000000000000002E-6</v>
      </c>
      <c r="J31" s="138">
        <v>9.0000000000000002E-6</v>
      </c>
      <c r="K31" s="138">
        <v>8.8090000000000009E-3</v>
      </c>
      <c r="L31" s="138">
        <v>5.4961999999999997E-2</v>
      </c>
      <c r="M31" s="138">
        <v>0.115899</v>
      </c>
      <c r="N31" s="139">
        <v>0.20930099999999999</v>
      </c>
    </row>
    <row r="32" spans="1:15">
      <c r="A32" s="49" t="s">
        <v>119</v>
      </c>
      <c r="C32" s="140">
        <v>1.1999999999999999E-3</v>
      </c>
      <c r="D32" s="141">
        <v>1.1000000000000001E-3</v>
      </c>
      <c r="E32" s="141">
        <v>3.13E-3</v>
      </c>
      <c r="F32" s="141">
        <v>1.5047E-2</v>
      </c>
      <c r="G32" s="141">
        <v>6.5409999999999996E-2</v>
      </c>
      <c r="H32" s="141">
        <v>0.21082300000000001</v>
      </c>
      <c r="I32" s="142">
        <v>0.28478100000000001</v>
      </c>
      <c r="J32" s="142">
        <v>0.27076600000000001</v>
      </c>
      <c r="K32" s="142">
        <v>0.126605</v>
      </c>
      <c r="L32" s="142">
        <v>1.8471999999999999E-2</v>
      </c>
      <c r="M32" s="142">
        <v>1.444E-3</v>
      </c>
      <c r="N32" s="143">
        <v>1.222E-3</v>
      </c>
    </row>
    <row r="33" spans="1:19">
      <c r="C33" s="51"/>
      <c r="D33" s="51"/>
      <c r="E33" s="51"/>
      <c r="F33" s="51"/>
      <c r="G33" s="51"/>
      <c r="H33" s="51"/>
      <c r="O33" s="52"/>
    </row>
    <row r="34" spans="1:19">
      <c r="C34" s="51"/>
      <c r="D34" s="51"/>
      <c r="E34" s="51"/>
      <c r="F34" s="51"/>
      <c r="G34" s="51"/>
      <c r="H34" s="51"/>
      <c r="O34" s="52"/>
    </row>
    <row r="35" spans="1:19">
      <c r="A35" s="114" t="s">
        <v>120</v>
      </c>
      <c r="B35" s="115"/>
      <c r="C35" s="116"/>
      <c r="I35" s="50"/>
    </row>
    <row r="36" spans="1:19">
      <c r="C36" s="51"/>
      <c r="D36" s="51"/>
      <c r="E36" s="464" t="s">
        <v>121</v>
      </c>
      <c r="F36" s="465"/>
      <c r="G36" s="465"/>
      <c r="H36" s="466"/>
      <c r="J36" s="464" t="s">
        <v>122</v>
      </c>
      <c r="K36" s="465"/>
      <c r="L36" s="465"/>
      <c r="M36" s="466"/>
      <c r="O36" s="461" t="s">
        <v>123</v>
      </c>
      <c r="P36" s="462"/>
      <c r="Q36" s="462"/>
      <c r="R36" s="462"/>
      <c r="S36" s="463"/>
    </row>
    <row r="37" spans="1:19">
      <c r="A37" s="53" t="s">
        <v>141</v>
      </c>
      <c r="B37" s="397" t="s">
        <v>125</v>
      </c>
      <c r="C37" s="397" t="s">
        <v>126</v>
      </c>
      <c r="D37" s="397" t="s">
        <v>127</v>
      </c>
      <c r="E37" s="385" t="s">
        <v>128</v>
      </c>
      <c r="F37" s="386" t="s">
        <v>129</v>
      </c>
      <c r="G37" s="386" t="s">
        <v>130</v>
      </c>
      <c r="H37" s="387" t="s">
        <v>131</v>
      </c>
      <c r="I37" s="50"/>
      <c r="J37" s="385" t="s">
        <v>128</v>
      </c>
      <c r="K37" s="386" t="s">
        <v>129</v>
      </c>
      <c r="L37" s="386" t="s">
        <v>130</v>
      </c>
      <c r="M37" s="387" t="s">
        <v>131</v>
      </c>
      <c r="O37" s="388" t="s">
        <v>128</v>
      </c>
      <c r="P37" s="384" t="s">
        <v>129</v>
      </c>
      <c r="Q37" s="384" t="s">
        <v>132</v>
      </c>
      <c r="R37" s="386" t="s">
        <v>130</v>
      </c>
      <c r="S37" s="387" t="s">
        <v>131</v>
      </c>
    </row>
    <row r="38" spans="1:19">
      <c r="A38" s="55" t="s">
        <v>133</v>
      </c>
      <c r="B38" s="399">
        <f>+G38</f>
        <v>0.10374000000000001</v>
      </c>
      <c r="C38" s="400">
        <f>+L38</f>
        <v>0.12558999999999998</v>
      </c>
      <c r="D38" s="401">
        <f>+R38</f>
        <v>0.12513199999999999</v>
      </c>
      <c r="E38" s="167">
        <v>0.12712000000000001</v>
      </c>
      <c r="F38" s="168">
        <f>+'2. TD 2022 Residential HVAC'!F38</f>
        <v>2.3380000000000001E-2</v>
      </c>
      <c r="G38" s="62">
        <f>+E38-F38</f>
        <v>0.10374000000000001</v>
      </c>
      <c r="H38" s="113">
        <f>+'2. TD 2022 Residential HVAC'!$H$38</f>
        <v>0.2</v>
      </c>
      <c r="J38" s="167">
        <v>0.13428999999999999</v>
      </c>
      <c r="K38" s="168">
        <f>+'2. TD 2022 Residential HVAC'!K38</f>
        <v>8.6999999999999994E-3</v>
      </c>
      <c r="L38" s="62">
        <f>+J38-K38</f>
        <v>0.12558999999999998</v>
      </c>
      <c r="M38" s="113">
        <f>+'2. TD 2022 Residential HVAC'!$H$38</f>
        <v>0.2</v>
      </c>
      <c r="O38" s="167">
        <v>0.13891999999999999</v>
      </c>
      <c r="P38" s="380">
        <f>+'2. TD 2022 Residential HVAC'!P38</f>
        <v>8.6999999999999994E-3</v>
      </c>
      <c r="Q38" s="168">
        <v>0.02</v>
      </c>
      <c r="R38" s="62">
        <f>+O38-P38-Q38*$Q$41</f>
        <v>0.12513199999999999</v>
      </c>
      <c r="S38" s="113">
        <v>0.2</v>
      </c>
    </row>
    <row r="39" spans="1:19">
      <c r="A39" s="58" t="s">
        <v>134</v>
      </c>
      <c r="B39" s="402">
        <f>+$G$38*$H$38+$G$39*$H$39</f>
        <v>9.3060000000000004E-2</v>
      </c>
      <c r="C39" s="403">
        <f>+$L$38*$M$38+$L$39*$M$39</f>
        <v>0.114318</v>
      </c>
      <c r="D39" s="404">
        <f>+$R$38*$S$38+$R$39*$S$39</f>
        <v>0.11498800000000001</v>
      </c>
      <c r="E39" s="169">
        <v>0.11377</v>
      </c>
      <c r="F39" s="170">
        <f>+F38</f>
        <v>2.3380000000000001E-2</v>
      </c>
      <c r="G39" s="62">
        <f>+E39-F39</f>
        <v>9.0389999999999998E-2</v>
      </c>
      <c r="H39" s="113">
        <f>1-H38</f>
        <v>0.8</v>
      </c>
      <c r="J39" s="169">
        <v>0.1202</v>
      </c>
      <c r="K39" s="170">
        <f>+K38</f>
        <v>8.6999999999999994E-3</v>
      </c>
      <c r="L39" s="62">
        <f>+J39-K39</f>
        <v>0.1115</v>
      </c>
      <c r="M39" s="113">
        <f>1-M38</f>
        <v>0.8</v>
      </c>
      <c r="O39" s="169">
        <v>0.12623999999999999</v>
      </c>
      <c r="P39" s="381">
        <f>+P38</f>
        <v>8.6999999999999994E-3</v>
      </c>
      <c r="Q39" s="170">
        <f>+Q38</f>
        <v>0.02</v>
      </c>
      <c r="R39" s="62">
        <f>+O39-P39-Q39*$Q$41</f>
        <v>0.112452</v>
      </c>
      <c r="S39" s="113">
        <f>1-S38</f>
        <v>0.8</v>
      </c>
    </row>
    <row r="40" spans="1:19">
      <c r="A40" s="193" t="s">
        <v>135</v>
      </c>
      <c r="B40" s="398">
        <f>B38*0.5+B39*0.5</f>
        <v>9.8400000000000015E-2</v>
      </c>
      <c r="C40" s="398">
        <f>C38*0.5+C39*0.5</f>
        <v>0.11995399999999999</v>
      </c>
      <c r="D40" s="398">
        <f>D38*0.5+D39*0.5</f>
        <v>0.12006</v>
      </c>
    </row>
    <row r="41" spans="1:19">
      <c r="B41" s="73"/>
      <c r="Q41" s="395">
        <v>0.25440000000000002</v>
      </c>
    </row>
    <row r="42" spans="1:19">
      <c r="A42" s="451">
        <v>44713</v>
      </c>
    </row>
    <row r="43" spans="1:19">
      <c r="A43" s="452" t="s">
        <v>136</v>
      </c>
    </row>
    <row r="44" spans="1:19">
      <c r="A44" s="452" t="s">
        <v>137</v>
      </c>
    </row>
    <row r="45" spans="1:19">
      <c r="A45" s="453" t="s">
        <v>138</v>
      </c>
    </row>
  </sheetData>
  <mergeCells count="4">
    <mergeCell ref="C1:N1"/>
    <mergeCell ref="E36:H36"/>
    <mergeCell ref="J36:M36"/>
    <mergeCell ref="O36:S36"/>
  </mergeCells>
  <phoneticPr fontId="24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E6F0-D1E8-4227-AF43-EE797257FFE2}">
  <sheetPr>
    <tabColor theme="0" tint="-0.14999847407452621"/>
  </sheetPr>
  <dimension ref="A1:S45"/>
  <sheetViews>
    <sheetView zoomScaleNormal="100" workbookViewId="0"/>
  </sheetViews>
  <sheetFormatPr defaultColWidth="9.5703125" defaultRowHeight="12.75"/>
  <cols>
    <col min="1" max="1" width="27.140625" style="49" customWidth="1"/>
    <col min="2" max="2" width="12.7109375" style="49" customWidth="1"/>
    <col min="3" max="26" width="12.7109375" style="22" customWidth="1"/>
    <col min="27" max="16384" width="9.5703125" style="22"/>
  </cols>
  <sheetData>
    <row r="1" spans="1:15">
      <c r="A1" s="65" t="s">
        <v>105</v>
      </c>
      <c r="B1" s="66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147"/>
    </row>
    <row r="2" spans="1:15">
      <c r="A2" s="67" t="s">
        <v>142</v>
      </c>
      <c r="B2" s="68"/>
      <c r="C2" s="69">
        <v>44562</v>
      </c>
      <c r="D2" s="69">
        <v>44593</v>
      </c>
      <c r="E2" s="69">
        <v>44621</v>
      </c>
      <c r="F2" s="69">
        <v>44652</v>
      </c>
      <c r="G2" s="69">
        <v>44682</v>
      </c>
      <c r="H2" s="69">
        <v>44713</v>
      </c>
      <c r="I2" s="69">
        <v>44743</v>
      </c>
      <c r="J2" s="69">
        <v>44774</v>
      </c>
      <c r="K2" s="69">
        <v>44805</v>
      </c>
      <c r="L2" s="69">
        <v>44835</v>
      </c>
      <c r="M2" s="69">
        <v>44866</v>
      </c>
      <c r="N2" s="70">
        <v>44896</v>
      </c>
      <c r="O2" s="148" t="s">
        <v>107</v>
      </c>
    </row>
    <row r="4" spans="1:15">
      <c r="A4" s="71" t="s">
        <v>108</v>
      </c>
      <c r="B4" s="72" t="s">
        <v>109</v>
      </c>
    </row>
    <row r="6" spans="1:15">
      <c r="A6" s="43">
        <v>44562</v>
      </c>
      <c r="B6" s="206">
        <f>'2022 kWh Savings'!B6+'2022 kWh Savings'!C6</f>
        <v>1066979</v>
      </c>
      <c r="C6" s="18">
        <f>$B6*(SUMPRODUCT(C$30:C$32,$C$26:$C$28))/2</f>
        <v>53979.534588999995</v>
      </c>
      <c r="D6" s="18">
        <f t="shared" ref="D6:N6" si="0">$B6*(SUMPRODUCT(D$30:D$32,$C$26:$C$28))</f>
        <v>94364.689739000009</v>
      </c>
      <c r="E6" s="18">
        <f t="shared" si="0"/>
        <v>99099.942540999997</v>
      </c>
      <c r="F6" s="18">
        <f t="shared" si="0"/>
        <v>90314.437454999992</v>
      </c>
      <c r="G6" s="18">
        <f t="shared" si="0"/>
        <v>84710.663746999999</v>
      </c>
      <c r="H6" s="18">
        <f t="shared" si="0"/>
        <v>73096.597332000005</v>
      </c>
      <c r="I6" s="18">
        <f t="shared" si="0"/>
        <v>72409.462855999998</v>
      </c>
      <c r="J6" s="18">
        <f t="shared" si="0"/>
        <v>75291.373135000002</v>
      </c>
      <c r="K6" s="18">
        <f t="shared" si="0"/>
        <v>78734.514367999989</v>
      </c>
      <c r="L6" s="18">
        <f t="shared" si="0"/>
        <v>90201.337681000005</v>
      </c>
      <c r="M6" s="18">
        <f t="shared" si="0"/>
        <v>95900.072520000002</v>
      </c>
      <c r="N6" s="18">
        <f t="shared" si="0"/>
        <v>104896.839448</v>
      </c>
      <c r="O6" s="18">
        <f t="shared" ref="O6:O18" si="1">SUM(C6:N6)</f>
        <v>1012999.4654110001</v>
      </c>
    </row>
    <row r="7" spans="1:15">
      <c r="A7" s="43">
        <v>44593</v>
      </c>
      <c r="B7" s="207">
        <f>'2022 kWh Savings'!B7+'2022 kWh Savings'!C7</f>
        <v>811185.82000000007</v>
      </c>
      <c r="C7" s="18"/>
      <c r="D7" s="18">
        <f>$B7*(SUMPRODUCT(D$30:D$32,$C$26:$C$28))/2</f>
        <v>35871.042553310006</v>
      </c>
      <c r="E7" s="18">
        <f t="shared" ref="E7:N7" si="2">$B7*(SUMPRODUCT(E$30:E$32,$C$26:$C$28))</f>
        <v>75342.127775780013</v>
      </c>
      <c r="F7" s="18">
        <f t="shared" si="2"/>
        <v>68662.823733900004</v>
      </c>
      <c r="G7" s="18">
        <f t="shared" si="2"/>
        <v>64402.475807260009</v>
      </c>
      <c r="H7" s="18">
        <f t="shared" si="2"/>
        <v>55572.718156560004</v>
      </c>
      <c r="I7" s="18">
        <f t="shared" si="2"/>
        <v>55050.314488479999</v>
      </c>
      <c r="J7" s="18">
        <f t="shared" si="2"/>
        <v>57241.327388300007</v>
      </c>
      <c r="K7" s="18">
        <f t="shared" si="2"/>
        <v>59859.024029439999</v>
      </c>
      <c r="L7" s="18">
        <f t="shared" si="2"/>
        <v>68576.838036980014</v>
      </c>
      <c r="M7" s="18">
        <f t="shared" si="2"/>
        <v>72909.381501600001</v>
      </c>
      <c r="N7" s="18">
        <f t="shared" si="2"/>
        <v>79749.300335840002</v>
      </c>
      <c r="O7" s="18">
        <f t="shared" si="1"/>
        <v>693237.37380745006</v>
      </c>
    </row>
    <row r="8" spans="1:15">
      <c r="A8" s="43">
        <v>44621</v>
      </c>
      <c r="B8" s="207">
        <f>'2022 kWh Savings'!B8+'2022 kWh Savings'!C8</f>
        <v>1253616</v>
      </c>
      <c r="C8" s="18"/>
      <c r="D8" s="18"/>
      <c r="E8" s="18">
        <f>$B8*(SUMPRODUCT(E$30:E$32,$C$26:$C$28))/2</f>
        <v>58217.300232000001</v>
      </c>
      <c r="F8" s="18">
        <f t="shared" ref="F8:N8" si="3">$B8*(SUMPRODUCT(F$30:F$32,$C$26:$C$28))</f>
        <v>106112.32631999999</v>
      </c>
      <c r="G8" s="18">
        <f t="shared" si="3"/>
        <v>99528.335088000007</v>
      </c>
      <c r="H8" s="18">
        <f t="shared" si="3"/>
        <v>85882.724927999996</v>
      </c>
      <c r="I8" s="18">
        <f t="shared" si="3"/>
        <v>85075.396223999996</v>
      </c>
      <c r="J8" s="18">
        <f t="shared" si="3"/>
        <v>88461.413039999999</v>
      </c>
      <c r="K8" s="18">
        <f t="shared" si="3"/>
        <v>92506.831871999995</v>
      </c>
      <c r="L8" s="18">
        <f t="shared" si="3"/>
        <v>105979.44302400001</v>
      </c>
      <c r="M8" s="18">
        <f t="shared" si="3"/>
        <v>112675.00608000001</v>
      </c>
      <c r="N8" s="18">
        <f t="shared" si="3"/>
        <v>123245.49619199999</v>
      </c>
      <c r="O8" s="18">
        <f t="shared" si="1"/>
        <v>957684.27300000004</v>
      </c>
    </row>
    <row r="9" spans="1:15">
      <c r="A9" s="43">
        <v>44652</v>
      </c>
      <c r="B9" s="207">
        <f>'2022 kWh Savings'!B9+'2022 kWh Savings'!C9</f>
        <v>464685</v>
      </c>
      <c r="C9" s="18"/>
      <c r="D9" s="18"/>
      <c r="E9" s="18"/>
      <c r="F9" s="18">
        <f>$B9*(SUMPRODUCT(F$30:F$32,$C$26:$C$28))/2</f>
        <v>19666.630912500001</v>
      </c>
      <c r="G9" s="18">
        <f t="shared" ref="G9:N9" si="4">$B9*(SUMPRODUCT(G$30:G$32,$C$26:$C$28))</f>
        <v>36892.736205000001</v>
      </c>
      <c r="H9" s="18">
        <f t="shared" si="4"/>
        <v>31834.63998</v>
      </c>
      <c r="I9" s="18">
        <f t="shared" si="4"/>
        <v>31535.382839999998</v>
      </c>
      <c r="J9" s="18">
        <f t="shared" si="4"/>
        <v>32790.497025000004</v>
      </c>
      <c r="K9" s="18">
        <f t="shared" si="4"/>
        <v>34290.035519999998</v>
      </c>
      <c r="L9" s="18">
        <f t="shared" si="4"/>
        <v>39284.005215000005</v>
      </c>
      <c r="M9" s="18">
        <f t="shared" si="4"/>
        <v>41765.887800000004</v>
      </c>
      <c r="N9" s="18">
        <f t="shared" si="4"/>
        <v>45684.111720000001</v>
      </c>
      <c r="O9" s="18">
        <f t="shared" si="1"/>
        <v>313743.92721749999</v>
      </c>
    </row>
    <row r="10" spans="1:15">
      <c r="A10" s="43">
        <v>44682</v>
      </c>
      <c r="B10" s="207">
        <f>'2022 kWh Savings'!B10+'2022 kWh Savings'!C10</f>
        <v>450842</v>
      </c>
      <c r="C10" s="18"/>
      <c r="D10" s="18"/>
      <c r="E10" s="18"/>
      <c r="F10" s="18"/>
      <c r="G10" s="18">
        <f>$B10*(SUMPRODUCT(G$30:G$32,$C$26:$C$28))/2</f>
        <v>17896.849453000003</v>
      </c>
      <c r="H10" s="18">
        <f t="shared" ref="H10:N10" si="5">$B10*(SUMPRODUCT(H$30:H$32,$C$26:$C$28))</f>
        <v>30886.283736000001</v>
      </c>
      <c r="I10" s="18">
        <f t="shared" si="5"/>
        <v>30595.941487999997</v>
      </c>
      <c r="J10" s="18">
        <f t="shared" si="5"/>
        <v>31813.665730000001</v>
      </c>
      <c r="K10" s="18">
        <f t="shared" si="5"/>
        <v>33268.532864000001</v>
      </c>
      <c r="L10" s="18">
        <f t="shared" si="5"/>
        <v>38113.731838</v>
      </c>
      <c r="M10" s="18">
        <f t="shared" si="5"/>
        <v>40521.678959999997</v>
      </c>
      <c r="N10" s="18">
        <f t="shared" si="5"/>
        <v>44323.178703999998</v>
      </c>
      <c r="O10" s="18">
        <f t="shared" si="1"/>
        <v>267419.86277300003</v>
      </c>
    </row>
    <row r="11" spans="1:15">
      <c r="A11" s="43">
        <v>44713</v>
      </c>
      <c r="B11" s="207">
        <f>'2022 kWh Savings'!B11+'2022 kWh Savings'!C11</f>
        <v>139628</v>
      </c>
      <c r="C11" s="18"/>
      <c r="D11" s="18"/>
      <c r="E11" s="18"/>
      <c r="F11" s="18"/>
      <c r="G11" s="18"/>
      <c r="H11" s="18">
        <f>$B11*(SUMPRODUCT(H$30:H$32,$C$26:$C$28))/2</f>
        <v>4782.8175119999996</v>
      </c>
      <c r="I11" s="18">
        <f t="shared" ref="I11:N11" si="6">$B11*(SUMPRODUCT(I$30:I$32,$C$26:$C$28))</f>
        <v>9475.7145919999984</v>
      </c>
      <c r="J11" s="18">
        <f t="shared" si="6"/>
        <v>9852.8498200000013</v>
      </c>
      <c r="K11" s="18">
        <f t="shared" si="6"/>
        <v>10303.429376</v>
      </c>
      <c r="L11" s="18">
        <f t="shared" si="6"/>
        <v>11804.011492</v>
      </c>
      <c r="M11" s="18">
        <f t="shared" si="6"/>
        <v>12549.764639999999</v>
      </c>
      <c r="N11" s="18">
        <f t="shared" si="6"/>
        <v>13727.107936</v>
      </c>
      <c r="O11" s="18">
        <f t="shared" si="1"/>
        <v>72495.695368000001</v>
      </c>
    </row>
    <row r="12" spans="1:15">
      <c r="A12" s="43">
        <v>44743</v>
      </c>
      <c r="B12" s="207">
        <f>'2022 kWh Savings'!B12+'2022 kWh Savings'!C12</f>
        <v>0</v>
      </c>
      <c r="C12" s="18"/>
      <c r="D12" s="18"/>
      <c r="E12" s="18"/>
      <c r="F12" s="18"/>
      <c r="G12" s="18"/>
      <c r="H12" s="18"/>
      <c r="I12" s="18">
        <f>$B12*(SUMPRODUCT(I$30:I$32,$C$26:$C$28))/2</f>
        <v>0</v>
      </c>
      <c r="J12" s="18">
        <f>$B12*(SUMPRODUCT(J$30:J$32,$C$26:$C$28))</f>
        <v>0</v>
      </c>
      <c r="K12" s="18">
        <f>$B12*(SUMPRODUCT(K$30:K$32,$C$26:$C$28))</f>
        <v>0</v>
      </c>
      <c r="L12" s="18">
        <f>$B12*(SUMPRODUCT(L$30:L$32,$C$26:$C$28))</f>
        <v>0</v>
      </c>
      <c r="M12" s="18">
        <f>$B12*(SUMPRODUCT(M$30:M$32,$C$26:$C$28))</f>
        <v>0</v>
      </c>
      <c r="N12" s="18">
        <f>$B12*(SUMPRODUCT(N$30:N$32,$C$26:$C$28))</f>
        <v>0</v>
      </c>
      <c r="O12" s="18">
        <f t="shared" si="1"/>
        <v>0</v>
      </c>
    </row>
    <row r="13" spans="1:15">
      <c r="A13" s="43">
        <v>44774</v>
      </c>
      <c r="B13" s="207">
        <f>'2022 kWh Savings'!B13+'2022 kWh Savings'!C13</f>
        <v>0</v>
      </c>
      <c r="C13" s="18"/>
      <c r="D13" s="18"/>
      <c r="E13" s="18"/>
      <c r="F13" s="18"/>
      <c r="G13" s="18"/>
      <c r="H13" s="18"/>
      <c r="I13" s="18"/>
      <c r="J13" s="18">
        <f>$B13*(SUMPRODUCT(J$30:J$32,$C$26:$C$28))/2</f>
        <v>0</v>
      </c>
      <c r="K13" s="18">
        <f>$B13*(SUMPRODUCT(K$30:K$32,$C$26:$C$28))</f>
        <v>0</v>
      </c>
      <c r="L13" s="18">
        <f>$B13*(SUMPRODUCT(L$30:L$32,$C$26:$C$28))</f>
        <v>0</v>
      </c>
      <c r="M13" s="18">
        <f>$B13*(SUMPRODUCT(M$30:M$32,$C$26:$C$28))</f>
        <v>0</v>
      </c>
      <c r="N13" s="18">
        <f>$B13*(SUMPRODUCT(N$30:N$32,$C$26:$C$28))</f>
        <v>0</v>
      </c>
      <c r="O13" s="18">
        <f t="shared" si="1"/>
        <v>0</v>
      </c>
    </row>
    <row r="14" spans="1:15">
      <c r="A14" s="43">
        <v>44805</v>
      </c>
      <c r="B14" s="207">
        <f>'2022 kWh Savings'!B14+'2022 kWh Savings'!C14</f>
        <v>213876</v>
      </c>
      <c r="C14" s="18"/>
      <c r="D14" s="18"/>
      <c r="E14" s="18"/>
      <c r="F14" s="18"/>
      <c r="G14" s="18"/>
      <c r="H14" s="18"/>
      <c r="I14" s="18"/>
      <c r="J14" s="18"/>
      <c r="K14" s="18">
        <f>$B14*(SUMPRODUCT(K$30:K$32,$C$26:$C$28))/2</f>
        <v>7891.1688959999992</v>
      </c>
      <c r="L14" s="18">
        <f>$B14*(SUMPRODUCT(L$30:L$32,$C$26:$C$28))</f>
        <v>18080.863164000002</v>
      </c>
      <c r="M14" s="18">
        <f>$B14*(SUMPRODUCT(M$30:M$32,$C$26:$C$28))</f>
        <v>19223.174879999999</v>
      </c>
      <c r="N14" s="18">
        <f>$B14*(SUMPRODUCT(N$30:N$32,$C$26:$C$28))</f>
        <v>21026.577311999998</v>
      </c>
      <c r="O14" s="18">
        <f t="shared" si="1"/>
        <v>66221.784251999998</v>
      </c>
    </row>
    <row r="15" spans="1:15">
      <c r="A15" s="43">
        <v>44835</v>
      </c>
      <c r="B15" s="207">
        <f>'2022 kWh Savings'!B15+'2022 kWh Savings'!C15</f>
        <v>88912</v>
      </c>
      <c r="C15" s="18"/>
      <c r="D15" s="18"/>
      <c r="E15" s="18"/>
      <c r="F15" s="18"/>
      <c r="G15" s="18"/>
      <c r="H15" s="18"/>
      <c r="I15" s="18"/>
      <c r="J15" s="18"/>
      <c r="K15" s="18"/>
      <c r="L15" s="18">
        <f>$B15*(SUMPRODUCT(L$30:L$32,$C$26:$C$28))/2</f>
        <v>3758.2657840000002</v>
      </c>
      <c r="M15" s="18">
        <f>$B15*(SUMPRODUCT(M$30:M$32,$C$26:$C$28))</f>
        <v>7991.4105600000003</v>
      </c>
      <c r="N15" s="18">
        <f>$B15*(SUMPRODUCT(N$30:N$32,$C$26:$C$28))</f>
        <v>8741.1165440000004</v>
      </c>
      <c r="O15" s="18">
        <f t="shared" si="1"/>
        <v>20490.792888</v>
      </c>
    </row>
    <row r="16" spans="1:15">
      <c r="A16" s="43">
        <v>44866</v>
      </c>
      <c r="B16" s="207">
        <f>'2022 kWh Savings'!B16+'2022 kWh Savings'!C16</f>
        <v>0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>
        <f>$B16*(SUMPRODUCT(M$30:M$32,$C$26:$C$28))/2</f>
        <v>0</v>
      </c>
      <c r="N16" s="18">
        <f>$B16*(SUMPRODUCT(N$30:N$32,$C$26:$C$28))</f>
        <v>0</v>
      </c>
      <c r="O16" s="18">
        <f t="shared" si="1"/>
        <v>0</v>
      </c>
    </row>
    <row r="17" spans="1:15">
      <c r="A17" s="43">
        <v>44896</v>
      </c>
      <c r="B17" s="208">
        <f>'2022 kWh Savings'!B17+'2022 kWh Savings'!C17</f>
        <v>567821.34428900003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>
        <f>$B17*(SUMPRODUCT(N$30:N$32,$C$26:$C$28))/2</f>
        <v>27911.825999870085</v>
      </c>
      <c r="O17" s="18">
        <f t="shared" si="1"/>
        <v>27911.825999870085</v>
      </c>
    </row>
    <row r="18" spans="1:15">
      <c r="A18" s="43"/>
      <c r="B18" s="4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>
        <f t="shared" si="1"/>
        <v>0</v>
      </c>
    </row>
    <row r="19" spans="1:15">
      <c r="A19" s="43" t="s">
        <v>110</v>
      </c>
      <c r="B19" s="45">
        <f>SUM(B6:B17)</f>
        <v>5057545.1642890004</v>
      </c>
      <c r="C19" s="18">
        <f t="shared" ref="C19:O19" si="7">SUM(C6:C17)</f>
        <v>53979.534588999995</v>
      </c>
      <c r="D19" s="18">
        <f t="shared" si="7"/>
        <v>130235.73229231001</v>
      </c>
      <c r="E19" s="18">
        <f t="shared" si="7"/>
        <v>232659.37054878002</v>
      </c>
      <c r="F19" s="18">
        <f t="shared" si="7"/>
        <v>284756.2184214</v>
      </c>
      <c r="G19" s="18">
        <f t="shared" si="7"/>
        <v>303431.06030026003</v>
      </c>
      <c r="H19" s="18">
        <f t="shared" si="7"/>
        <v>282055.78164455999</v>
      </c>
      <c r="I19" s="18">
        <f t="shared" si="7"/>
        <v>284142.21248848003</v>
      </c>
      <c r="J19" s="18">
        <f t="shared" si="7"/>
        <v>295451.12613829999</v>
      </c>
      <c r="K19" s="18">
        <f t="shared" si="7"/>
        <v>316853.53692544001</v>
      </c>
      <c r="L19" s="18">
        <f t="shared" si="7"/>
        <v>375798.49623498006</v>
      </c>
      <c r="M19" s="18">
        <f t="shared" si="7"/>
        <v>403536.37694160006</v>
      </c>
      <c r="N19" s="18">
        <f t="shared" si="7"/>
        <v>469305.55419171002</v>
      </c>
      <c r="O19" s="112">
        <f t="shared" si="7"/>
        <v>3432205.0007168204</v>
      </c>
    </row>
    <row r="20" spans="1:15">
      <c r="A20" s="49" t="s">
        <v>111</v>
      </c>
      <c r="B20" s="209">
        <v>0.82499999999999996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112"/>
    </row>
    <row r="21" spans="1:15">
      <c r="A21" s="43" t="s">
        <v>112</v>
      </c>
      <c r="B21" s="45"/>
      <c r="C21" s="47">
        <f>B39</f>
        <v>3.6889999999999992E-2</v>
      </c>
      <c r="D21" s="47">
        <f>B39</f>
        <v>3.6889999999999992E-2</v>
      </c>
      <c r="E21" s="47">
        <f>B39</f>
        <v>3.6889999999999992E-2</v>
      </c>
      <c r="F21" s="47">
        <f>B39</f>
        <v>3.6889999999999992E-2</v>
      </c>
      <c r="G21" s="47">
        <f>B39</f>
        <v>3.6889999999999992E-2</v>
      </c>
      <c r="H21" s="454">
        <f>0.5*C38+0.5*B39</f>
        <v>4.5249999999999999E-2</v>
      </c>
      <c r="I21" s="47">
        <f>C38</f>
        <v>5.3609999999999998E-2</v>
      </c>
      <c r="J21" s="47">
        <f>C38</f>
        <v>5.3609999999999998E-2</v>
      </c>
      <c r="K21" s="47">
        <f>C38</f>
        <v>5.3609999999999998E-2</v>
      </c>
      <c r="L21" s="47">
        <f>C40</f>
        <v>5.3444999999999999E-2</v>
      </c>
      <c r="M21" s="47">
        <f>D39</f>
        <v>5.3788500000000003E-2</v>
      </c>
      <c r="N21" s="47">
        <f>D39</f>
        <v>5.3788500000000003E-2</v>
      </c>
      <c r="O21" s="145"/>
    </row>
    <row r="22" spans="1:15" ht="13.5" thickBot="1">
      <c r="A22" s="48" t="s">
        <v>113</v>
      </c>
      <c r="B22" s="48"/>
      <c r="C22" s="144">
        <f t="shared" ref="C22:N22" si="8">C19*$B$20*C21</f>
        <v>1642.8266505652725</v>
      </c>
      <c r="D22" s="144">
        <f t="shared" si="8"/>
        <v>3963.6268355172347</v>
      </c>
      <c r="E22" s="144">
        <f t="shared" si="8"/>
        <v>7080.8134481242068</v>
      </c>
      <c r="F22" s="144">
        <f t="shared" si="8"/>
        <v>8666.3419404914912</v>
      </c>
      <c r="G22" s="144">
        <f t="shared" si="8"/>
        <v>9234.6967469431856</v>
      </c>
      <c r="H22" s="144">
        <f t="shared" si="8"/>
        <v>10529.494898518478</v>
      </c>
      <c r="I22" s="144">
        <f t="shared" si="8"/>
        <v>12567.112809493616</v>
      </c>
      <c r="J22" s="144">
        <f t="shared" si="8"/>
        <v>13067.286269626265</v>
      </c>
      <c r="K22" s="144">
        <f t="shared" si="8"/>
        <v>14013.877444522592</v>
      </c>
      <c r="L22" s="144">
        <f t="shared" si="8"/>
        <v>16569.754270804769</v>
      </c>
      <c r="M22" s="144">
        <f t="shared" si="8"/>
        <v>17907.133539176684</v>
      </c>
      <c r="N22" s="144">
        <f t="shared" si="8"/>
        <v>20825.674486353655</v>
      </c>
      <c r="O22" s="146">
        <f>SUM(C22:N22)</f>
        <v>136068.63934013742</v>
      </c>
    </row>
    <row r="23" spans="1:15" ht="13.5" thickTop="1"/>
    <row r="24" spans="1:15">
      <c r="K24" s="44"/>
    </row>
    <row r="25" spans="1:15">
      <c r="A25" s="114" t="s">
        <v>114</v>
      </c>
      <c r="B25" s="115"/>
      <c r="C25" s="116"/>
      <c r="I25" s="50"/>
    </row>
    <row r="26" spans="1:15">
      <c r="A26" s="193" t="s">
        <v>115</v>
      </c>
      <c r="B26" s="54"/>
      <c r="C26" s="194">
        <v>1</v>
      </c>
      <c r="I26" s="50"/>
    </row>
    <row r="27" spans="1:15">
      <c r="A27" s="195" t="s">
        <v>116</v>
      </c>
      <c r="B27" s="196"/>
      <c r="C27" s="197">
        <v>0</v>
      </c>
      <c r="I27" s="50"/>
    </row>
    <row r="28" spans="1:15">
      <c r="A28" s="198" t="s">
        <v>117</v>
      </c>
      <c r="B28" s="199"/>
      <c r="C28" s="200">
        <v>0</v>
      </c>
    </row>
    <row r="29" spans="1:15">
      <c r="C29" s="60"/>
    </row>
    <row r="30" spans="1:15">
      <c r="A30" s="49" t="s">
        <v>98</v>
      </c>
      <c r="C30" s="132">
        <f t="array" ref="C30:N32">TRANSPOSE('Load Shapes'!B15:D26)</f>
        <v>0.10118199999999999</v>
      </c>
      <c r="D30" s="133">
        <v>8.8441000000000006E-2</v>
      </c>
      <c r="E30" s="133">
        <v>9.2879000000000003E-2</v>
      </c>
      <c r="F30" s="133">
        <v>8.4644999999999998E-2</v>
      </c>
      <c r="G30" s="133">
        <v>7.9393000000000005E-2</v>
      </c>
      <c r="H30" s="133">
        <v>6.8507999999999999E-2</v>
      </c>
      <c r="I30" s="134">
        <v>6.7863999999999994E-2</v>
      </c>
      <c r="J30" s="134">
        <v>7.0565000000000003E-2</v>
      </c>
      <c r="K30" s="134">
        <v>7.3791999999999996E-2</v>
      </c>
      <c r="L30" s="134">
        <v>8.4539000000000003E-2</v>
      </c>
      <c r="M30" s="134">
        <v>8.9880000000000002E-2</v>
      </c>
      <c r="N30" s="135">
        <v>9.8311999999999997E-2</v>
      </c>
    </row>
    <row r="31" spans="1:15">
      <c r="A31" s="49" t="s">
        <v>118</v>
      </c>
      <c r="C31" s="136">
        <v>0.21790599999999999</v>
      </c>
      <c r="D31" s="137">
        <v>0.18213499999999999</v>
      </c>
      <c r="E31" s="137">
        <v>0.13483300000000001</v>
      </c>
      <c r="F31" s="137">
        <v>5.8486000000000003E-2</v>
      </c>
      <c r="G31" s="137">
        <v>1.7144E-2</v>
      </c>
      <c r="H31" s="137">
        <v>5.1000000000000004E-4</v>
      </c>
      <c r="I31" s="138">
        <v>6.0000000000000002E-6</v>
      </c>
      <c r="J31" s="138">
        <v>9.0000000000000002E-6</v>
      </c>
      <c r="K31" s="138">
        <v>8.8090000000000009E-3</v>
      </c>
      <c r="L31" s="138">
        <v>5.4961999999999997E-2</v>
      </c>
      <c r="M31" s="138">
        <v>0.115899</v>
      </c>
      <c r="N31" s="139">
        <v>0.20930099999999999</v>
      </c>
    </row>
    <row r="32" spans="1:15">
      <c r="A32" s="49" t="s">
        <v>119</v>
      </c>
      <c r="C32" s="140">
        <v>1.1999999999999999E-3</v>
      </c>
      <c r="D32" s="141">
        <v>1.1000000000000001E-3</v>
      </c>
      <c r="E32" s="141">
        <v>3.13E-3</v>
      </c>
      <c r="F32" s="141">
        <v>1.5047E-2</v>
      </c>
      <c r="G32" s="141">
        <v>6.5409999999999996E-2</v>
      </c>
      <c r="H32" s="141">
        <v>0.21082300000000001</v>
      </c>
      <c r="I32" s="142">
        <v>0.28478100000000001</v>
      </c>
      <c r="J32" s="142">
        <v>0.27076600000000001</v>
      </c>
      <c r="K32" s="142">
        <v>0.126605</v>
      </c>
      <c r="L32" s="142">
        <v>1.8471999999999999E-2</v>
      </c>
      <c r="M32" s="142">
        <v>1.444E-3</v>
      </c>
      <c r="N32" s="143">
        <v>1.222E-3</v>
      </c>
    </row>
    <row r="33" spans="1:19">
      <c r="C33" s="51"/>
      <c r="D33" s="51"/>
      <c r="E33" s="51"/>
      <c r="F33" s="51"/>
      <c r="G33" s="51"/>
      <c r="H33" s="51"/>
      <c r="O33" s="52"/>
    </row>
    <row r="34" spans="1:19">
      <c r="C34" s="51"/>
      <c r="D34" s="51"/>
      <c r="E34" s="51"/>
      <c r="F34" s="51"/>
      <c r="G34" s="51"/>
      <c r="H34" s="51"/>
      <c r="O34" s="52"/>
    </row>
    <row r="35" spans="1:19">
      <c r="A35" s="114" t="s">
        <v>120</v>
      </c>
      <c r="B35" s="115"/>
      <c r="C35" s="116"/>
      <c r="I35" s="50"/>
    </row>
    <row r="36" spans="1:19">
      <c r="C36" s="51"/>
      <c r="D36" s="51"/>
      <c r="E36" s="464" t="s">
        <v>121</v>
      </c>
      <c r="F36" s="465"/>
      <c r="G36" s="465"/>
      <c r="H36" s="466"/>
      <c r="J36" s="464" t="s">
        <v>122</v>
      </c>
      <c r="K36" s="465"/>
      <c r="L36" s="465"/>
      <c r="M36" s="466"/>
      <c r="O36" s="461" t="s">
        <v>123</v>
      </c>
      <c r="P36" s="462"/>
      <c r="Q36" s="462"/>
      <c r="R36" s="462"/>
      <c r="S36" s="463"/>
    </row>
    <row r="37" spans="1:19">
      <c r="A37" s="211" t="s">
        <v>143</v>
      </c>
      <c r="B37" s="397" t="s">
        <v>125</v>
      </c>
      <c r="C37" s="397" t="s">
        <v>126</v>
      </c>
      <c r="D37" s="397" t="s">
        <v>127</v>
      </c>
      <c r="E37" s="388" t="s">
        <v>128</v>
      </c>
      <c r="F37" s="384" t="s">
        <v>129</v>
      </c>
      <c r="G37" s="386" t="s">
        <v>130</v>
      </c>
      <c r="H37" s="387"/>
      <c r="I37" s="50"/>
      <c r="J37" s="388" t="s">
        <v>128</v>
      </c>
      <c r="K37" s="384" t="s">
        <v>129</v>
      </c>
      <c r="L37" s="386" t="s">
        <v>130</v>
      </c>
      <c r="M37" s="387"/>
      <c r="O37" s="388" t="s">
        <v>128</v>
      </c>
      <c r="P37" s="384" t="s">
        <v>129</v>
      </c>
      <c r="Q37" s="384" t="s">
        <v>132</v>
      </c>
      <c r="R37" s="386" t="s">
        <v>130</v>
      </c>
      <c r="S37" s="387"/>
    </row>
    <row r="38" spans="1:19">
      <c r="A38" s="55" t="s">
        <v>133</v>
      </c>
      <c r="B38" s="399">
        <f>+G38</f>
        <v>3.7180000000000005E-2</v>
      </c>
      <c r="C38" s="400">
        <f>+L38</f>
        <v>5.3609999999999998E-2</v>
      </c>
      <c r="D38" s="401">
        <f>+R38</f>
        <v>5.4108500000000004E-2</v>
      </c>
      <c r="E38" s="389">
        <v>6.0560000000000003E-2</v>
      </c>
      <c r="F38" s="390">
        <f>+'2. TD 2022 Residential HVAC'!F38</f>
        <v>2.3380000000000001E-2</v>
      </c>
      <c r="G38" s="62">
        <f>+E38-F38</f>
        <v>3.7180000000000005E-2</v>
      </c>
      <c r="H38" s="113"/>
      <c r="J38" s="389">
        <v>6.2309999999999997E-2</v>
      </c>
      <c r="K38" s="390">
        <f>'2. TD 2022 Small C&amp;I HVAC'!K38</f>
        <v>8.6999999999999994E-3</v>
      </c>
      <c r="L38" s="62">
        <f>+J38-K38</f>
        <v>5.3609999999999998E-2</v>
      </c>
      <c r="O38" s="389">
        <v>6.4170000000000005E-2</v>
      </c>
      <c r="P38" s="393">
        <f>K38</f>
        <v>8.6999999999999994E-3</v>
      </c>
      <c r="Q38" s="390">
        <v>5.0000000000000001E-3</v>
      </c>
      <c r="R38" s="62">
        <f>+O38-P38-Q38*$Q$41</f>
        <v>5.4108500000000004E-2</v>
      </c>
    </row>
    <row r="39" spans="1:19">
      <c r="A39" s="57" t="s">
        <v>134</v>
      </c>
      <c r="B39" s="402">
        <f>G39</f>
        <v>3.6889999999999992E-2</v>
      </c>
      <c r="C39" s="403">
        <f>L39</f>
        <v>5.3280000000000001E-2</v>
      </c>
      <c r="D39" s="404">
        <f>R39</f>
        <v>5.3788500000000003E-2</v>
      </c>
      <c r="E39" s="391">
        <v>6.0269999999999997E-2</v>
      </c>
      <c r="F39" s="392">
        <f>+F38</f>
        <v>2.3380000000000001E-2</v>
      </c>
      <c r="G39" s="62">
        <f>+E39-F39</f>
        <v>3.6889999999999992E-2</v>
      </c>
      <c r="H39" s="113"/>
      <c r="J39" s="391">
        <v>6.198E-2</v>
      </c>
      <c r="K39" s="392">
        <f>+K38</f>
        <v>8.6999999999999994E-3</v>
      </c>
      <c r="L39" s="62">
        <f>+J39-K39</f>
        <v>5.3280000000000001E-2</v>
      </c>
      <c r="O39" s="391">
        <v>6.3850000000000004E-2</v>
      </c>
      <c r="P39" s="394">
        <f>K39</f>
        <v>8.6999999999999994E-3</v>
      </c>
      <c r="Q39" s="392">
        <f>+Q38</f>
        <v>5.0000000000000001E-3</v>
      </c>
      <c r="R39" s="62">
        <f>+O39-P39-Q39*$Q$41</f>
        <v>5.3788500000000003E-2</v>
      </c>
    </row>
    <row r="40" spans="1:19">
      <c r="A40" s="58" t="s">
        <v>135</v>
      </c>
      <c r="B40" s="398">
        <f>B38*0.5+B39*0.5</f>
        <v>3.7034999999999998E-2</v>
      </c>
      <c r="C40" s="398">
        <f>C38*0.5+C39*0.5</f>
        <v>5.3444999999999999E-2</v>
      </c>
      <c r="D40" s="398">
        <f>D38*0.5+D39*0.5</f>
        <v>5.3948500000000003E-2</v>
      </c>
    </row>
    <row r="41" spans="1:19">
      <c r="A41" s="22"/>
      <c r="B41" s="22"/>
      <c r="Q41" s="395">
        <v>0.27229999999999999</v>
      </c>
    </row>
    <row r="42" spans="1:19">
      <c r="A42" s="451">
        <v>44713</v>
      </c>
      <c r="B42" s="73"/>
    </row>
    <row r="43" spans="1:19">
      <c r="A43" s="452" t="s">
        <v>136</v>
      </c>
    </row>
    <row r="44" spans="1:19">
      <c r="A44" s="452" t="s">
        <v>137</v>
      </c>
    </row>
    <row r="45" spans="1:19">
      <c r="A45" s="453" t="s">
        <v>138</v>
      </c>
    </row>
  </sheetData>
  <mergeCells count="4">
    <mergeCell ref="C1:N1"/>
    <mergeCell ref="E36:H36"/>
    <mergeCell ref="J36:M36"/>
    <mergeCell ref="O36:S36"/>
  </mergeCells>
  <phoneticPr fontId="24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52206-6D9F-4833-94F8-E0346767F4CF}">
  <sheetPr>
    <tabColor theme="0" tint="-0.14999847407452621"/>
  </sheetPr>
  <dimension ref="A1:O41"/>
  <sheetViews>
    <sheetView zoomScaleNormal="100" workbookViewId="0">
      <pane ySplit="2" topLeftCell="A3" activePane="bottomLeft" state="frozen"/>
      <selection pane="bottomLeft"/>
    </sheetView>
  </sheetViews>
  <sheetFormatPr defaultColWidth="9.5703125" defaultRowHeight="12.75"/>
  <cols>
    <col min="1" max="1" width="27.140625" style="49" customWidth="1"/>
    <col min="2" max="2" width="12.7109375" style="49" customWidth="1"/>
    <col min="3" max="26" width="12.7109375" style="22" customWidth="1"/>
    <col min="27" max="16384" width="9.5703125" style="22"/>
  </cols>
  <sheetData>
    <row r="1" spans="1:15">
      <c r="A1" s="35" t="s">
        <v>144</v>
      </c>
      <c r="B1" s="36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60"/>
      <c r="O1" s="147"/>
    </row>
    <row r="2" spans="1:15">
      <c r="A2" s="37" t="s">
        <v>106</v>
      </c>
      <c r="B2" s="38"/>
      <c r="C2" s="39">
        <v>44562</v>
      </c>
      <c r="D2" s="39">
        <v>44593</v>
      </c>
      <c r="E2" s="39">
        <v>44621</v>
      </c>
      <c r="F2" s="39">
        <v>44652</v>
      </c>
      <c r="G2" s="39">
        <v>44682</v>
      </c>
      <c r="H2" s="39">
        <v>44713</v>
      </c>
      <c r="I2" s="39">
        <v>44743</v>
      </c>
      <c r="J2" s="39">
        <v>44774</v>
      </c>
      <c r="K2" s="39">
        <v>44805</v>
      </c>
      <c r="L2" s="39">
        <v>44835</v>
      </c>
      <c r="M2" s="39">
        <v>44866</v>
      </c>
      <c r="N2" s="40">
        <v>44896</v>
      </c>
      <c r="O2" s="148" t="s">
        <v>107</v>
      </c>
    </row>
    <row r="4" spans="1:15">
      <c r="A4" s="41" t="s">
        <v>108</v>
      </c>
      <c r="B4" s="42" t="s">
        <v>109</v>
      </c>
    </row>
    <row r="6" spans="1:15">
      <c r="A6" s="43">
        <v>44562</v>
      </c>
      <c r="B6" s="201">
        <f>'1. 2023 Costs &amp; Savings'!$J$29/12</f>
        <v>91500</v>
      </c>
      <c r="C6" s="18">
        <f>$B6*(SUMPRODUCT(C$30:C$32,$C$26:$C$28))/2</f>
        <v>4629.0765000000001</v>
      </c>
      <c r="D6" s="18">
        <f t="shared" ref="D6:N11" si="0">$B6*(SUMPRODUCT(D$30:D$32,$C$26:$C$28))</f>
        <v>8092.3515000000007</v>
      </c>
      <c r="E6" s="18">
        <f t="shared" si="0"/>
        <v>8498.4285</v>
      </c>
      <c r="F6" s="18">
        <f t="shared" si="0"/>
        <v>7745.0174999999999</v>
      </c>
      <c r="G6" s="18">
        <f t="shared" si="0"/>
        <v>7264.4595000000008</v>
      </c>
      <c r="H6" s="18">
        <f t="shared" si="0"/>
        <v>6268.482</v>
      </c>
      <c r="I6" s="18">
        <f t="shared" si="0"/>
        <v>6209.5559999999996</v>
      </c>
      <c r="J6" s="18">
        <f t="shared" si="0"/>
        <v>6456.6975000000002</v>
      </c>
      <c r="K6" s="18">
        <f t="shared" si="0"/>
        <v>6751.9679999999998</v>
      </c>
      <c r="L6" s="18">
        <f t="shared" si="0"/>
        <v>7735.3185000000003</v>
      </c>
      <c r="M6" s="18">
        <f t="shared" si="0"/>
        <v>8224.02</v>
      </c>
      <c r="N6" s="18">
        <f t="shared" si="0"/>
        <v>8995.5479999999989</v>
      </c>
      <c r="O6" s="18">
        <f t="shared" ref="O6:O17" si="1">SUM(C6:N6)</f>
        <v>86870.923500000004</v>
      </c>
    </row>
    <row r="7" spans="1:15">
      <c r="A7" s="43">
        <v>44593</v>
      </c>
      <c r="B7" s="202">
        <f>'1. 2023 Costs &amp; Savings'!$J$29/12</f>
        <v>91500</v>
      </c>
      <c r="C7" s="18"/>
      <c r="D7" s="18">
        <f>$B7*(SUMPRODUCT(D$30:D$32,$C$26:$C$28))/2</f>
        <v>4046.1757500000003</v>
      </c>
      <c r="E7" s="18">
        <f t="shared" si="0"/>
        <v>8498.4285</v>
      </c>
      <c r="F7" s="18">
        <f t="shared" si="0"/>
        <v>7745.0174999999999</v>
      </c>
      <c r="G7" s="18">
        <f t="shared" si="0"/>
        <v>7264.4595000000008</v>
      </c>
      <c r="H7" s="18">
        <f t="shared" si="0"/>
        <v>6268.482</v>
      </c>
      <c r="I7" s="18">
        <f t="shared" si="0"/>
        <v>6209.5559999999996</v>
      </c>
      <c r="J7" s="18">
        <f t="shared" si="0"/>
        <v>6456.6975000000002</v>
      </c>
      <c r="K7" s="18">
        <f t="shared" si="0"/>
        <v>6751.9679999999998</v>
      </c>
      <c r="L7" s="18">
        <f t="shared" si="0"/>
        <v>7735.3185000000003</v>
      </c>
      <c r="M7" s="18">
        <f t="shared" si="0"/>
        <v>8224.02</v>
      </c>
      <c r="N7" s="18">
        <f t="shared" si="0"/>
        <v>8995.5479999999989</v>
      </c>
      <c r="O7" s="18">
        <f t="shared" si="1"/>
        <v>78195.671249999999</v>
      </c>
    </row>
    <row r="8" spans="1:15">
      <c r="A8" s="43">
        <v>44621</v>
      </c>
      <c r="B8" s="202">
        <f>'1. 2023 Costs &amp; Savings'!$J$29/12</f>
        <v>91500</v>
      </c>
      <c r="C8" s="18"/>
      <c r="D8" s="18"/>
      <c r="E8" s="18">
        <f>$B8*(SUMPRODUCT(E$30:E$32,$C$26:$C$28))/2</f>
        <v>4249.21425</v>
      </c>
      <c r="F8" s="18">
        <f t="shared" si="0"/>
        <v>7745.0174999999999</v>
      </c>
      <c r="G8" s="18">
        <f t="shared" si="0"/>
        <v>7264.4595000000008</v>
      </c>
      <c r="H8" s="18">
        <f t="shared" si="0"/>
        <v>6268.482</v>
      </c>
      <c r="I8" s="18">
        <f t="shared" si="0"/>
        <v>6209.5559999999996</v>
      </c>
      <c r="J8" s="18">
        <f t="shared" si="0"/>
        <v>6456.6975000000002</v>
      </c>
      <c r="K8" s="18">
        <f t="shared" si="0"/>
        <v>6751.9679999999998</v>
      </c>
      <c r="L8" s="18">
        <f t="shared" si="0"/>
        <v>7735.3185000000003</v>
      </c>
      <c r="M8" s="18">
        <f t="shared" si="0"/>
        <v>8224.02</v>
      </c>
      <c r="N8" s="18">
        <f t="shared" si="0"/>
        <v>8995.5479999999989</v>
      </c>
      <c r="O8" s="18">
        <f t="shared" si="1"/>
        <v>69900.28125</v>
      </c>
    </row>
    <row r="9" spans="1:15">
      <c r="A9" s="43">
        <v>44652</v>
      </c>
      <c r="B9" s="202">
        <f>'1. 2023 Costs &amp; Savings'!$J$29/12</f>
        <v>91500</v>
      </c>
      <c r="C9" s="18"/>
      <c r="D9" s="18"/>
      <c r="E9" s="18"/>
      <c r="F9" s="18">
        <f>$B9*(SUMPRODUCT(F$30:F$32,$C$26:$C$28))/2</f>
        <v>3872.50875</v>
      </c>
      <c r="G9" s="18">
        <f t="shared" si="0"/>
        <v>7264.4595000000008</v>
      </c>
      <c r="H9" s="18">
        <f t="shared" si="0"/>
        <v>6268.482</v>
      </c>
      <c r="I9" s="18">
        <f t="shared" si="0"/>
        <v>6209.5559999999996</v>
      </c>
      <c r="J9" s="18">
        <f t="shared" si="0"/>
        <v>6456.6975000000002</v>
      </c>
      <c r="K9" s="18">
        <f t="shared" si="0"/>
        <v>6751.9679999999998</v>
      </c>
      <c r="L9" s="18">
        <f t="shared" si="0"/>
        <v>7735.3185000000003</v>
      </c>
      <c r="M9" s="18">
        <f t="shared" si="0"/>
        <v>8224.02</v>
      </c>
      <c r="N9" s="18">
        <f t="shared" si="0"/>
        <v>8995.5479999999989</v>
      </c>
      <c r="O9" s="18">
        <f t="shared" si="1"/>
        <v>61778.558250000002</v>
      </c>
    </row>
    <row r="10" spans="1:15">
      <c r="A10" s="43">
        <v>44682</v>
      </c>
      <c r="B10" s="202">
        <f>'1. 2023 Costs &amp; Savings'!$J$29/12</f>
        <v>91500</v>
      </c>
      <c r="C10" s="18"/>
      <c r="D10" s="18"/>
      <c r="E10" s="18"/>
      <c r="F10" s="18"/>
      <c r="G10" s="18">
        <f>$B10*(SUMPRODUCT(G$30:G$32,$C$26:$C$28))/2</f>
        <v>3632.2297500000004</v>
      </c>
      <c r="H10" s="18">
        <f t="shared" si="0"/>
        <v>6268.482</v>
      </c>
      <c r="I10" s="18">
        <f t="shared" si="0"/>
        <v>6209.5559999999996</v>
      </c>
      <c r="J10" s="18">
        <f t="shared" si="0"/>
        <v>6456.6975000000002</v>
      </c>
      <c r="K10" s="18">
        <f t="shared" si="0"/>
        <v>6751.9679999999998</v>
      </c>
      <c r="L10" s="18">
        <f t="shared" si="0"/>
        <v>7735.3185000000003</v>
      </c>
      <c r="M10" s="18">
        <f t="shared" si="0"/>
        <v>8224.02</v>
      </c>
      <c r="N10" s="18">
        <f t="shared" si="0"/>
        <v>8995.5479999999989</v>
      </c>
      <c r="O10" s="18">
        <f t="shared" si="1"/>
        <v>54273.819749999995</v>
      </c>
    </row>
    <row r="11" spans="1:15">
      <c r="A11" s="43">
        <v>44713</v>
      </c>
      <c r="B11" s="202">
        <f>'1. 2023 Costs &amp; Savings'!$J$29/12</f>
        <v>91500</v>
      </c>
      <c r="C11" s="18"/>
      <c r="D11" s="18"/>
      <c r="E11" s="18"/>
      <c r="F11" s="18"/>
      <c r="G11" s="18"/>
      <c r="H11" s="18">
        <f>$B11*(SUMPRODUCT(H$30:H$32,$C$26:$C$28))/2</f>
        <v>3134.241</v>
      </c>
      <c r="I11" s="18">
        <f t="shared" si="0"/>
        <v>6209.5559999999996</v>
      </c>
      <c r="J11" s="18">
        <f t="shared" si="0"/>
        <v>6456.6975000000002</v>
      </c>
      <c r="K11" s="18">
        <f t="shared" si="0"/>
        <v>6751.9679999999998</v>
      </c>
      <c r="L11" s="18">
        <f t="shared" si="0"/>
        <v>7735.3185000000003</v>
      </c>
      <c r="M11" s="18">
        <f t="shared" si="0"/>
        <v>8224.02</v>
      </c>
      <c r="N11" s="18">
        <f t="shared" si="0"/>
        <v>8995.5479999999989</v>
      </c>
      <c r="O11" s="18">
        <f t="shared" si="1"/>
        <v>47507.349000000002</v>
      </c>
    </row>
    <row r="12" spans="1:15">
      <c r="A12" s="43">
        <v>44743</v>
      </c>
      <c r="B12" s="202">
        <f>'1. 2023 Costs &amp; Savings'!$J$29/12</f>
        <v>91500</v>
      </c>
      <c r="C12" s="18"/>
      <c r="D12" s="18"/>
      <c r="E12" s="18"/>
      <c r="F12" s="18"/>
      <c r="G12" s="18"/>
      <c r="H12" s="18"/>
      <c r="I12" s="18">
        <f>$B12*(SUMPRODUCT(I$30:I$32,$C$26:$C$28))/2</f>
        <v>3104.7779999999998</v>
      </c>
      <c r="J12" s="18">
        <f>$B12*(SUMPRODUCT(J$30:J$32,$C$26:$C$28))</f>
        <v>6456.6975000000002</v>
      </c>
      <c r="K12" s="18">
        <f>$B12*(SUMPRODUCT(K$30:K$32,$C$26:$C$28))</f>
        <v>6751.9679999999998</v>
      </c>
      <c r="L12" s="18">
        <f>$B12*(SUMPRODUCT(L$30:L$32,$C$26:$C$28))</f>
        <v>7735.3185000000003</v>
      </c>
      <c r="M12" s="18">
        <f>$B12*(SUMPRODUCT(M$30:M$32,$C$26:$C$28))</f>
        <v>8224.02</v>
      </c>
      <c r="N12" s="18">
        <f>$B12*(SUMPRODUCT(N$30:N$32,$C$26:$C$28))</f>
        <v>8995.5479999999989</v>
      </c>
      <c r="O12" s="18">
        <f t="shared" si="1"/>
        <v>41268.33</v>
      </c>
    </row>
    <row r="13" spans="1:15">
      <c r="A13" s="43">
        <v>44774</v>
      </c>
      <c r="B13" s="202">
        <f>'1. 2023 Costs &amp; Savings'!$J$29/12</f>
        <v>91500</v>
      </c>
      <c r="C13" s="18"/>
      <c r="D13" s="18"/>
      <c r="E13" s="18"/>
      <c r="F13" s="18"/>
      <c r="G13" s="18"/>
      <c r="H13" s="18"/>
      <c r="I13" s="18"/>
      <c r="J13" s="18">
        <f>$B13*(SUMPRODUCT(J$30:J$32,$C$26:$C$28))/2</f>
        <v>3228.3487500000001</v>
      </c>
      <c r="K13" s="18">
        <f>$B13*(SUMPRODUCT(K$30:K$32,$C$26:$C$28))</f>
        <v>6751.9679999999998</v>
      </c>
      <c r="L13" s="18">
        <f>$B13*(SUMPRODUCT(L$30:L$32,$C$26:$C$28))</f>
        <v>7735.3185000000003</v>
      </c>
      <c r="M13" s="18">
        <f>$B13*(SUMPRODUCT(M$30:M$32,$C$26:$C$28))</f>
        <v>8224.02</v>
      </c>
      <c r="N13" s="18">
        <f>$B13*(SUMPRODUCT(N$30:N$32,$C$26:$C$28))</f>
        <v>8995.5479999999989</v>
      </c>
      <c r="O13" s="18">
        <f t="shared" si="1"/>
        <v>34935.203249999999</v>
      </c>
    </row>
    <row r="14" spans="1:15">
      <c r="A14" s="43">
        <v>44805</v>
      </c>
      <c r="B14" s="202">
        <f>'1. 2023 Costs &amp; Savings'!$J$29/12</f>
        <v>91500</v>
      </c>
      <c r="C14" s="18"/>
      <c r="D14" s="18"/>
      <c r="E14" s="18"/>
      <c r="F14" s="18"/>
      <c r="G14" s="18"/>
      <c r="H14" s="18"/>
      <c r="I14" s="18"/>
      <c r="J14" s="18"/>
      <c r="K14" s="18">
        <f>$B14*(SUMPRODUCT(K$30:K$32,$C$26:$C$28))/2</f>
        <v>3375.9839999999999</v>
      </c>
      <c r="L14" s="18">
        <f>$B14*(SUMPRODUCT(L$30:L$32,$C$26:$C$28))</f>
        <v>7735.3185000000003</v>
      </c>
      <c r="M14" s="18">
        <f>$B14*(SUMPRODUCT(M$30:M$32,$C$26:$C$28))</f>
        <v>8224.02</v>
      </c>
      <c r="N14" s="18">
        <f>$B14*(SUMPRODUCT(N$30:N$32,$C$26:$C$28))</f>
        <v>8995.5479999999989</v>
      </c>
      <c r="O14" s="18">
        <f t="shared" si="1"/>
        <v>28330.870500000001</v>
      </c>
    </row>
    <row r="15" spans="1:15">
      <c r="A15" s="43">
        <v>44835</v>
      </c>
      <c r="B15" s="202">
        <f>'1. 2023 Costs &amp; Savings'!$J$29/12</f>
        <v>91500</v>
      </c>
      <c r="C15" s="18"/>
      <c r="D15" s="18"/>
      <c r="E15" s="18"/>
      <c r="F15" s="18"/>
      <c r="G15" s="18"/>
      <c r="H15" s="18"/>
      <c r="I15" s="18"/>
      <c r="J15" s="18"/>
      <c r="K15" s="18"/>
      <c r="L15" s="18">
        <f>$B15*(SUMPRODUCT(L$30:L$32,$C$26:$C$28))/2</f>
        <v>3867.6592500000002</v>
      </c>
      <c r="M15" s="18">
        <f>$B15*(SUMPRODUCT(M$30:M$32,$C$26:$C$28))</f>
        <v>8224.02</v>
      </c>
      <c r="N15" s="18">
        <f>$B15*(SUMPRODUCT(N$30:N$32,$C$26:$C$28))</f>
        <v>8995.5479999999989</v>
      </c>
      <c r="O15" s="18">
        <f t="shared" si="1"/>
        <v>21087.22725</v>
      </c>
    </row>
    <row r="16" spans="1:15">
      <c r="A16" s="43">
        <v>44866</v>
      </c>
      <c r="B16" s="202">
        <f>'1. 2023 Costs &amp; Savings'!$J$29/12</f>
        <v>91500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>
        <f>$B16*(SUMPRODUCT(M$30:M$32,$C$26:$C$28))/2</f>
        <v>4112.01</v>
      </c>
      <c r="N16" s="18">
        <f>$B16*(SUMPRODUCT(N$30:N$32,$C$26:$C$28))</f>
        <v>8995.5479999999989</v>
      </c>
      <c r="O16" s="18">
        <f t="shared" si="1"/>
        <v>13107.557999999999</v>
      </c>
    </row>
    <row r="17" spans="1:15">
      <c r="A17" s="43">
        <v>44896</v>
      </c>
      <c r="B17" s="203">
        <f>'1. 2023 Costs &amp; Savings'!$J$29/12</f>
        <v>91500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>
        <f>$B17*(SUMPRODUCT(N$30:N$32,$C$26:$C$28))/2</f>
        <v>4497.7739999999994</v>
      </c>
      <c r="O17" s="18">
        <f t="shared" si="1"/>
        <v>4497.7739999999994</v>
      </c>
    </row>
    <row r="18" spans="1:15">
      <c r="A18" s="43"/>
      <c r="B18" s="4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>
      <c r="A19" s="43" t="s">
        <v>110</v>
      </c>
      <c r="B19" s="45">
        <f>SUM(B6:B17)</f>
        <v>1098000</v>
      </c>
      <c r="C19" s="18">
        <f t="shared" ref="C19:O19" si="2">SUM(C6:C17)</f>
        <v>4629.0765000000001</v>
      </c>
      <c r="D19" s="18">
        <f t="shared" si="2"/>
        <v>12138.527250000001</v>
      </c>
      <c r="E19" s="18">
        <f t="shared" si="2"/>
        <v>21246.071250000001</v>
      </c>
      <c r="F19" s="18">
        <f t="shared" si="2"/>
        <v>27107.561249999999</v>
      </c>
      <c r="G19" s="18">
        <f t="shared" si="2"/>
        <v>32690.067750000002</v>
      </c>
      <c r="H19" s="18">
        <f t="shared" si="2"/>
        <v>34476.650999999998</v>
      </c>
      <c r="I19" s="18">
        <f t="shared" si="2"/>
        <v>40362.113999999994</v>
      </c>
      <c r="J19" s="18">
        <f t="shared" si="2"/>
        <v>48425.231250000004</v>
      </c>
      <c r="K19" s="18">
        <f t="shared" si="2"/>
        <v>57391.727999999996</v>
      </c>
      <c r="L19" s="18">
        <f t="shared" si="2"/>
        <v>73485.525750000001</v>
      </c>
      <c r="M19" s="18">
        <f t="shared" si="2"/>
        <v>86352.210000000021</v>
      </c>
      <c r="N19" s="18">
        <f t="shared" si="2"/>
        <v>103448.80199999997</v>
      </c>
      <c r="O19" s="112">
        <f t="shared" si="2"/>
        <v>541753.56599999999</v>
      </c>
    </row>
    <row r="20" spans="1:15">
      <c r="A20" s="49" t="s">
        <v>111</v>
      </c>
      <c r="B20" s="209">
        <v>0.82499999999999996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112"/>
    </row>
    <row r="21" spans="1:15">
      <c r="A21" s="43" t="s">
        <v>112</v>
      </c>
      <c r="B21" s="45"/>
      <c r="C21" s="47">
        <f>$D$39</f>
        <v>0.10717400000000001</v>
      </c>
      <c r="D21" s="47">
        <f>$D$39</f>
        <v>0.10717400000000001</v>
      </c>
      <c r="E21" s="47">
        <f>$D$39</f>
        <v>0.10717400000000001</v>
      </c>
      <c r="F21" s="47">
        <f>$D$39</f>
        <v>0.10717400000000001</v>
      </c>
      <c r="G21" s="47">
        <f>$D$39</f>
        <v>0.10717400000000001</v>
      </c>
      <c r="H21" s="47">
        <f>D40</f>
        <v>0.11669399999999999</v>
      </c>
      <c r="I21" s="47">
        <f>$D$38</f>
        <v>0.12621399999999999</v>
      </c>
      <c r="J21" s="47">
        <f>$D$38</f>
        <v>0.12621399999999999</v>
      </c>
      <c r="K21" s="47">
        <f>$D$38</f>
        <v>0.12621399999999999</v>
      </c>
      <c r="L21" s="47">
        <f>D40</f>
        <v>0.11669399999999999</v>
      </c>
      <c r="M21" s="47">
        <f>D39</f>
        <v>0.10717400000000001</v>
      </c>
      <c r="N21" s="47">
        <f>D39</f>
        <v>0.10717400000000001</v>
      </c>
      <c r="O21" s="145"/>
    </row>
    <row r="22" spans="1:15" ht="13.5" thickBot="1">
      <c r="A22" s="48" t="s">
        <v>113</v>
      </c>
      <c r="B22" s="48"/>
      <c r="C22" s="144">
        <f>C19*$B$20*C21</f>
        <v>409.296231969075</v>
      </c>
      <c r="D22" s="144">
        <f t="shared" ref="D22:N22" si="3">D19*$B$20*D21</f>
        <v>1073.2709785804877</v>
      </c>
      <c r="E22" s="144">
        <f t="shared" si="3"/>
        <v>1878.5468131216874</v>
      </c>
      <c r="F22" s="144">
        <f t="shared" si="3"/>
        <v>2396.8112597611876</v>
      </c>
      <c r="G22" s="144">
        <f t="shared" si="3"/>
        <v>2890.4083898567624</v>
      </c>
      <c r="H22" s="144">
        <f t="shared" si="3"/>
        <v>3319.1551072300495</v>
      </c>
      <c r="I22" s="144">
        <f t="shared" si="3"/>
        <v>4202.7676815266987</v>
      </c>
      <c r="J22" s="144">
        <f t="shared" si="3"/>
        <v>5042.3522630146872</v>
      </c>
      <c r="K22" s="144">
        <f t="shared" si="3"/>
        <v>5976.002635178399</v>
      </c>
      <c r="L22" s="144">
        <f t="shared" si="3"/>
        <v>7074.6389520431621</v>
      </c>
      <c r="M22" s="144">
        <f t="shared" si="3"/>
        <v>7635.1371974955018</v>
      </c>
      <c r="N22" s="144">
        <f t="shared" si="3"/>
        <v>9146.7930720770983</v>
      </c>
      <c r="O22" s="146">
        <f>SUM(C22:N22)</f>
        <v>51045.180581854795</v>
      </c>
    </row>
    <row r="23" spans="1:15" ht="13.5" thickTop="1"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</row>
    <row r="25" spans="1:15">
      <c r="A25" s="114" t="s">
        <v>114</v>
      </c>
      <c r="B25" s="115"/>
      <c r="C25" s="116"/>
      <c r="I25" s="50"/>
    </row>
    <row r="26" spans="1:15">
      <c r="A26" s="193" t="s">
        <v>115</v>
      </c>
      <c r="B26" s="54"/>
      <c r="C26" s="194">
        <v>1</v>
      </c>
      <c r="I26" s="50"/>
    </row>
    <row r="27" spans="1:15">
      <c r="A27" s="195" t="s">
        <v>116</v>
      </c>
      <c r="B27" s="196"/>
      <c r="C27" s="197">
        <v>0</v>
      </c>
      <c r="I27" s="50"/>
    </row>
    <row r="28" spans="1:15">
      <c r="A28" s="198" t="s">
        <v>117</v>
      </c>
      <c r="B28" s="199"/>
      <c r="C28" s="200">
        <v>0</v>
      </c>
    </row>
    <row r="29" spans="1:15">
      <c r="C29" s="60"/>
    </row>
    <row r="30" spans="1:15">
      <c r="A30" s="49" t="s">
        <v>98</v>
      </c>
      <c r="C30" s="132">
        <f t="array" ref="C30:N32">TRANSPOSE('Load Shapes'!B15:D26)</f>
        <v>0.10118199999999999</v>
      </c>
      <c r="D30" s="133">
        <v>8.8441000000000006E-2</v>
      </c>
      <c r="E30" s="133">
        <v>9.2879000000000003E-2</v>
      </c>
      <c r="F30" s="133">
        <v>8.4644999999999998E-2</v>
      </c>
      <c r="G30" s="133">
        <v>7.9393000000000005E-2</v>
      </c>
      <c r="H30" s="133">
        <v>6.8507999999999999E-2</v>
      </c>
      <c r="I30" s="134">
        <v>6.7863999999999994E-2</v>
      </c>
      <c r="J30" s="134">
        <v>7.0565000000000003E-2</v>
      </c>
      <c r="K30" s="134">
        <v>7.3791999999999996E-2</v>
      </c>
      <c r="L30" s="134">
        <v>8.4539000000000003E-2</v>
      </c>
      <c r="M30" s="134">
        <v>8.9880000000000002E-2</v>
      </c>
      <c r="N30" s="135">
        <v>9.8311999999999997E-2</v>
      </c>
    </row>
    <row r="31" spans="1:15">
      <c r="A31" s="49" t="s">
        <v>118</v>
      </c>
      <c r="C31" s="136">
        <v>0.21790599999999999</v>
      </c>
      <c r="D31" s="137">
        <v>0.18213499999999999</v>
      </c>
      <c r="E31" s="137">
        <v>0.13483300000000001</v>
      </c>
      <c r="F31" s="137">
        <v>5.8486000000000003E-2</v>
      </c>
      <c r="G31" s="137">
        <v>1.7144E-2</v>
      </c>
      <c r="H31" s="137">
        <v>5.1000000000000004E-4</v>
      </c>
      <c r="I31" s="138">
        <v>6.0000000000000002E-6</v>
      </c>
      <c r="J31" s="138">
        <v>9.0000000000000002E-6</v>
      </c>
      <c r="K31" s="138">
        <v>8.8090000000000009E-3</v>
      </c>
      <c r="L31" s="138">
        <v>5.4961999999999997E-2</v>
      </c>
      <c r="M31" s="138">
        <v>0.115899</v>
      </c>
      <c r="N31" s="139">
        <v>0.20930099999999999</v>
      </c>
    </row>
    <row r="32" spans="1:15">
      <c r="A32" s="49" t="s">
        <v>119</v>
      </c>
      <c r="C32" s="140">
        <v>1.1999999999999999E-3</v>
      </c>
      <c r="D32" s="141">
        <v>1.1000000000000001E-3</v>
      </c>
      <c r="E32" s="141">
        <v>3.13E-3</v>
      </c>
      <c r="F32" s="141">
        <v>1.5047E-2</v>
      </c>
      <c r="G32" s="141">
        <v>6.5409999999999996E-2</v>
      </c>
      <c r="H32" s="141">
        <v>0.21082300000000001</v>
      </c>
      <c r="I32" s="142">
        <v>0.28478100000000001</v>
      </c>
      <c r="J32" s="142">
        <v>0.27076600000000001</v>
      </c>
      <c r="K32" s="142">
        <v>0.126605</v>
      </c>
      <c r="L32" s="142">
        <v>1.8471999999999999E-2</v>
      </c>
      <c r="M32" s="142">
        <v>1.444E-3</v>
      </c>
      <c r="N32" s="143">
        <v>1.222E-3</v>
      </c>
    </row>
    <row r="34" spans="1:15">
      <c r="C34" s="51"/>
      <c r="D34" s="51"/>
      <c r="E34" s="51"/>
      <c r="F34" s="51"/>
      <c r="G34" s="51"/>
      <c r="H34" s="51"/>
      <c r="O34" s="52"/>
    </row>
    <row r="35" spans="1:15">
      <c r="A35" s="114" t="s">
        <v>120</v>
      </c>
      <c r="B35" s="115"/>
      <c r="C35" s="116"/>
      <c r="I35" s="50"/>
    </row>
    <row r="36" spans="1:15">
      <c r="C36" s="51"/>
      <c r="D36" s="51"/>
      <c r="E36" s="461"/>
      <c r="F36" s="462"/>
      <c r="G36" s="462"/>
      <c r="H36" s="462"/>
      <c r="I36" s="463"/>
      <c r="O36" s="52"/>
    </row>
    <row r="37" spans="1:15">
      <c r="A37" s="53" t="s">
        <v>124</v>
      </c>
      <c r="B37" s="54"/>
      <c r="C37" s="204"/>
      <c r="D37" s="405">
        <v>2023</v>
      </c>
      <c r="E37" s="388" t="s">
        <v>128</v>
      </c>
      <c r="F37" s="384" t="s">
        <v>129</v>
      </c>
      <c r="G37" s="384" t="s">
        <v>132</v>
      </c>
      <c r="H37" s="386" t="s">
        <v>130</v>
      </c>
      <c r="I37" s="387" t="s">
        <v>131</v>
      </c>
    </row>
    <row r="38" spans="1:15">
      <c r="A38" s="55" t="s">
        <v>133</v>
      </c>
      <c r="B38" s="56"/>
      <c r="C38" s="61"/>
      <c r="D38" s="230">
        <f>+H38</f>
        <v>0.12621399999999999</v>
      </c>
      <c r="E38" s="167">
        <f>'2. TD 2022 Residential Lighting'!O38</f>
        <v>0.14030999999999999</v>
      </c>
      <c r="F38" s="380">
        <f>'2. TD 2022 Residential Lighting'!P38</f>
        <v>8.6999999999999994E-3</v>
      </c>
      <c r="G38" s="168">
        <v>0.02</v>
      </c>
      <c r="H38" s="62">
        <f>+E38-F38-G38*$G$41</f>
        <v>0.12621399999999999</v>
      </c>
      <c r="I38" s="113">
        <v>0.2</v>
      </c>
    </row>
    <row r="39" spans="1:15">
      <c r="A39" s="58" t="s">
        <v>134</v>
      </c>
      <c r="B39" s="59"/>
      <c r="C39" s="205"/>
      <c r="D39" s="231">
        <f>+$H$38*$I$38+$H$39*$I$39</f>
        <v>0.10717400000000001</v>
      </c>
      <c r="E39" s="169">
        <f>'2. TD 2022 Residential Lighting'!O39</f>
        <v>0.11651</v>
      </c>
      <c r="F39" s="381">
        <f>+F38</f>
        <v>8.6999999999999994E-3</v>
      </c>
      <c r="G39" s="170">
        <f>+G38</f>
        <v>0.02</v>
      </c>
      <c r="H39" s="62">
        <f>+E39-F39-G39*$G$41</f>
        <v>0.10241400000000001</v>
      </c>
      <c r="I39" s="113">
        <f>1-I38</f>
        <v>0.8</v>
      </c>
    </row>
    <row r="40" spans="1:15">
      <c r="A40" s="58" t="s">
        <v>135</v>
      </c>
      <c r="B40" s="59"/>
      <c r="C40" s="64"/>
      <c r="D40" s="406">
        <f>D38*0.5+D39*0.5</f>
        <v>0.11669399999999999</v>
      </c>
    </row>
    <row r="41" spans="1:15">
      <c r="G41" s="395">
        <f>'2. TD 2022 Residential HVAC'!Q41</f>
        <v>0.26979999999999998</v>
      </c>
    </row>
  </sheetData>
  <mergeCells count="2">
    <mergeCell ref="C1:N1"/>
    <mergeCell ref="E36:I3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24C9DD1B7094094C32592CD2A19F6" ma:contentTypeVersion="4" ma:contentTypeDescription="Create a new document." ma:contentTypeScope="" ma:versionID="b44f9d5bfc1f19da0208ea3b9b077e67">
  <xsd:schema xmlns:xsd="http://www.w3.org/2001/XMLSchema" xmlns:xs="http://www.w3.org/2001/XMLSchema" xmlns:p="http://schemas.microsoft.com/office/2006/metadata/properties" xmlns:ns2="de1799ee-e241-4c26-8ad6-ce0de49c00ff" xmlns:ns3="defe23fe-3364-485e-91c1-4c596886e0e9" targetNamespace="http://schemas.microsoft.com/office/2006/metadata/properties" ma:root="true" ma:fieldsID="87b1290f43f9675f6a1dd56f99080015" ns2:_="" ns3:_="">
    <xsd:import namespace="de1799ee-e241-4c26-8ad6-ce0de49c00ff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799ee-e241-4c26-8ad6-ce0de49c0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8C98FB-9CF1-4EB7-A33D-B176DB95D619}"/>
</file>

<file path=customXml/itemProps2.xml><?xml version="1.0" encoding="utf-8"?>
<ds:datastoreItem xmlns:ds="http://schemas.openxmlformats.org/officeDocument/2006/customXml" ds:itemID="{CCE2D5FD-2D9D-4393-8D55-D565EA8F06E3}"/>
</file>

<file path=customXml/itemProps3.xml><?xml version="1.0" encoding="utf-8"?>
<ds:datastoreItem xmlns:ds="http://schemas.openxmlformats.org/officeDocument/2006/customXml" ds:itemID="{A5274853-2903-4655-8734-9FD9FF801F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Author</dc:creator>
  <cp:keywords/>
  <dc:description/>
  <cp:lastModifiedBy>Meagan Grafton</cp:lastModifiedBy>
  <cp:revision/>
  <dcterms:created xsi:type="dcterms:W3CDTF">2021-02-11T20:09:28Z</dcterms:created>
  <dcterms:modified xsi:type="dcterms:W3CDTF">2023-05-01T17:04:57Z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{4CACD2E3-0FDC-499D-9340-EECB92415838}</vt:lpwstr>
  </property>
  <property fmtid="{D5CDD505-2E9C-101B-9397-08002B2CF9AE}" pid="3" name="ContentTypeId">
    <vt:lpwstr>0x010100BB024C9DD1B7094094C32592CD2A19F6</vt:lpwstr>
  </property>
</Properties>
</file>